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11M" sheetId="1" state="visible" r:id="rId1"/>
    <sheet name="브랜드" sheetId="2" state="visible" r:id="rId2"/>
    <sheet name="색상" sheetId="3" state="visible" r:id="rId3"/>
    <sheet name="패턴" sheetId="4" state="visible" r:id="rId4"/>
    <sheet name="소재" sheetId="5" state="visible" r:id="rId5"/>
    <sheet name="카테고리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8">
    <font>
      <name val="Calibri"/>
      <color theme="1"/>
      <sz val="11"/>
      <scheme val="minor"/>
    </font>
    <font>
      <name val="Malgun Gothic"/>
      <b val="1"/>
      <color rgb="FF548DD4"/>
      <sz val="11"/>
    </font>
    <font>
      <name val="Malgun Gothic"/>
      <b val="1"/>
      <color theme="4"/>
      <sz val="11"/>
    </font>
    <font>
      <name val="Malgun Gothic"/>
      <b val="1"/>
      <color rgb="FFFFC000"/>
      <sz val="11"/>
    </font>
    <font>
      <name val="Malgun Gothic"/>
      <color theme="1"/>
      <sz val="11"/>
    </font>
    <font>
      <name val="Calibri"/>
      <color theme="1"/>
    </font>
    <font>
      <name val="Calibri"/>
      <color theme="1"/>
      <sz val="11"/>
    </font>
    <font>
      <name val="Calibri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theme="1"/>
        <bgColor theme="1"/>
      </patternFill>
    </fill>
  </fills>
  <borders count="4">
    <border/>
    <border>
      <left/>
      <right style="thin">
        <color theme="0"/>
      </right>
      <top/>
      <bottom/>
    </border>
    <border>
      <left style="thin">
        <color theme="0"/>
      </left>
      <right style="thin">
        <color theme="0"/>
      </right>
      <top/>
      <bottom/>
    </border>
    <border>
      <left/>
      <right/>
      <top/>
      <bottom/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164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49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vertical="bottom"/>
    </xf>
    <xf numFmtId="0" fontId="7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8" defaultColWidth="14.43" defaultRowHeight="15" customHeight="1"/>
  <cols>
    <col width="10.14" customWidth="1" style="16" min="1" max="1"/>
    <col width="14.43" customWidth="1" style="16" min="2" max="2"/>
    <col width="11.86" customWidth="1" style="16" min="3" max="3"/>
    <col width="17.43" customWidth="1" style="16" min="4" max="4"/>
    <col width="13.14" customWidth="1" style="16" min="5" max="5"/>
    <col width="22.71" customWidth="1" style="16" min="6" max="6"/>
    <col width="9" customWidth="1" style="16" min="7" max="8"/>
    <col width="52.43" customWidth="1" style="16" min="9" max="9"/>
    <col width="63.14" customWidth="1" style="16" min="10" max="10"/>
    <col width="52.71" customWidth="1" style="16" min="11" max="11"/>
    <col width="72.14" customWidth="1" style="16" min="12" max="12"/>
    <col width="65.43000000000001" customWidth="1" style="16" min="13" max="13"/>
    <col width="67.43000000000001" customWidth="1" style="16" min="14" max="14"/>
    <col width="65.43000000000001" customWidth="1" style="16" min="15" max="15"/>
  </cols>
  <sheetData>
    <row r="1" ht="17.25" customHeight="1" s="16">
      <c r="A1" s="1" t="inlineStr">
        <is>
          <t>바코드</t>
        </is>
      </c>
      <c r="B1" s="2" t="inlineStr">
        <is>
          <t>브랜드</t>
        </is>
      </c>
      <c r="C1" s="2" t="inlineStr">
        <is>
          <t>색상</t>
        </is>
      </c>
      <c r="D1" s="3" t="inlineStr">
        <is>
          <t>패턴</t>
        </is>
      </c>
      <c r="E1" s="2" t="inlineStr">
        <is>
          <t xml:space="preserve">소재 </t>
        </is>
      </c>
      <c r="F1" s="2" t="inlineStr">
        <is>
          <t>카테고리</t>
        </is>
      </c>
      <c r="G1" s="3" t="inlineStr">
        <is>
          <t>생산국</t>
        </is>
      </c>
      <c r="H1" s="4" t="inlineStr">
        <is>
          <t>택사이즈</t>
        </is>
      </c>
      <c r="I1" s="6" t="inlineStr">
        <is>
          <t>쿠팡/쇼핑몰 제목 초안</t>
        </is>
      </c>
      <c r="J1" s="6" t="inlineStr">
        <is>
          <t>실제목"폴리^,무지^,^패턴^, [없 음] , ^^제거 &amp;유니섹스 체크(in&amp;out)</t>
        </is>
      </c>
      <c r="K1" s="6" t="inlineStr">
        <is>
          <t>쇼핑몰 제목 (^[*)</t>
        </is>
      </c>
      <c r="L1" s="6" t="inlineStr">
        <is>
          <t>쇼핑몰 기본설명 (리스팅상품명 / title)</t>
        </is>
      </c>
      <c r="M1" s="6" t="inlineStr">
        <is>
          <t>쇼핑몰 제목 (유의어1)</t>
        </is>
      </c>
      <c r="N1" s="6" t="inlineStr">
        <is>
          <t>쇼핑몰 제목 (유의어2)</t>
        </is>
      </c>
      <c r="O1" s="6" t="inlineStr">
        <is>
          <t>쇼핑몰 제목 (유의어3)</t>
        </is>
      </c>
    </row>
    <row r="2" ht="16.5" customHeight="1" s="16">
      <c r="A2" s="7" t="n">
        <v>13101838</v>
      </c>
      <c r="B2" s="7" t="inlineStr">
        <is>
          <t>랩</t>
        </is>
      </c>
      <c r="C2" s="7" t="inlineStr">
        <is>
          <t>카키</t>
        </is>
      </c>
      <c r="D2" s="7" t="inlineStr">
        <is>
          <t>무지</t>
        </is>
      </c>
      <c r="E2" s="7" t="inlineStr">
        <is>
          <t>폴리</t>
        </is>
      </c>
      <c r="F2" s="7" t="inlineStr">
        <is>
          <t>셔츠블라우스</t>
        </is>
      </c>
      <c r="G2" s="7" t="inlineStr">
        <is>
          <t>KOR</t>
        </is>
      </c>
      <c r="H2" s="7" t="inlineStr">
        <is>
          <t>S</t>
        </is>
      </c>
      <c r="I2" s="7">
        <f>IF(B2="보세",C2&amp;" "&amp;D2&amp;" "&amp;E2&amp;" "&amp;F2&amp;" ["&amp;H2&amp;"]",IF(G2="JPN","[JPN] "&amp;B2&amp;" "&amp;C2&amp;" "&amp;D2&amp;" "&amp;E2&amp;" "&amp;F2&amp;" ["&amp;H2&amp;"]",B2&amp;" "&amp;C2&amp;" "&amp;D2&amp;" "&amp;E2&amp;" "&amp;F2&amp;" ["&amp;H2&amp;"]"))</f>
        <v/>
      </c>
      <c r="J2" s="7" t="inlineStr">
        <is>
          <t>랩 카키 셔츠블라우스 [S]</t>
        </is>
      </c>
      <c r="K2" s="7" t="inlineStr">
        <is>
          <t>랩 카키 셔츠블라우스</t>
        </is>
      </c>
      <c r="L2" s="7">
        <f>IF(B2="보세",C2&amp;" "&amp;F2,B2&amp;" "&amp;F2)</f>
        <v/>
      </c>
      <c r="M2" s="8" t="inlineStr">
        <is>
          <t>랩 카키 셔츠블라우스</t>
        </is>
      </c>
      <c r="N2" s="8" t="inlineStr">
        <is>
          <t>랩 1카키 셔츠블라우스</t>
        </is>
      </c>
      <c r="O2" s="8" t="inlineStr">
        <is>
          <t>랩 Khaki 셔츠블라우스</t>
        </is>
      </c>
    </row>
    <row r="3" ht="16.5" customHeight="1" s="16">
      <c r="A3" s="7" t="n">
        <v>13101839</v>
      </c>
      <c r="B3" s="7" t="inlineStr">
        <is>
          <t>더엣지</t>
        </is>
      </c>
      <c r="C3" s="7" t="inlineStr">
        <is>
          <t>블루</t>
        </is>
      </c>
      <c r="D3" s="7" t="inlineStr">
        <is>
          <t>무지</t>
        </is>
      </c>
      <c r="E3" s="7" t="inlineStr">
        <is>
          <t>비스코스</t>
        </is>
      </c>
      <c r="F3" s="7" t="inlineStr">
        <is>
          <t>니트스웨터</t>
        </is>
      </c>
      <c r="G3" s="7" t="inlineStr">
        <is>
          <t>KOR</t>
        </is>
      </c>
      <c r="H3" s="7" t="inlineStr">
        <is>
          <t>85</t>
        </is>
      </c>
      <c r="I3" s="7">
        <f>IF(B3="보세",C3&amp;" "&amp;D3&amp;" "&amp;E3&amp;" "&amp;F3&amp;" ["&amp;H3&amp;"]",IF(G3="JPN","[JPN] "&amp;B3&amp;" "&amp;C3&amp;" "&amp;D3&amp;" "&amp;E3&amp;" "&amp;F3&amp;" ["&amp;H3&amp;"]",B3&amp;" "&amp;C3&amp;" "&amp;D3&amp;" "&amp;E3&amp;" "&amp;F3&amp;" ["&amp;H3&amp;"]"))</f>
        <v/>
      </c>
      <c r="J3" s="7" t="inlineStr">
        <is>
          <t>더엣지 블루 비스코스 니트스웨터 [85]</t>
        </is>
      </c>
      <c r="K3" s="7" t="inlineStr">
        <is>
          <t>더엣지 블루 비스코스 니트스웨터</t>
        </is>
      </c>
      <c r="L3" s="7">
        <f>IF(B3="보세",C3&amp;" "&amp;F3,B3&amp;" "&amp;F3)</f>
        <v/>
      </c>
      <c r="M3" s="8" t="inlineStr">
        <is>
          <t>더엣지 블루 비스코스 니트스웨터</t>
        </is>
      </c>
      <c r="N3" s="8" t="inlineStr">
        <is>
          <t>더엣지 2블루 비스코스 니트스웨터</t>
        </is>
      </c>
      <c r="O3" s="8" t="inlineStr">
        <is>
          <t>더엣지 BLUE 비스코스 니트스웨터</t>
        </is>
      </c>
    </row>
    <row r="4" ht="16.5" customHeight="1" s="16">
      <c r="A4" s="7" t="n">
        <v>13101840</v>
      </c>
      <c r="B4" s="7" t="inlineStr">
        <is>
          <t>NBA</t>
        </is>
      </c>
      <c r="C4" s="7" t="inlineStr">
        <is>
          <t>블랙</t>
        </is>
      </c>
      <c r="D4" s="7" t="inlineStr">
        <is>
          <t>무지</t>
        </is>
      </c>
      <c r="E4" s="7" t="inlineStr">
        <is>
          <t>면혼방</t>
        </is>
      </c>
      <c r="F4" s="7" t="inlineStr">
        <is>
          <t>나그랑긴팔티셔츠</t>
        </is>
      </c>
      <c r="G4" s="7" t="inlineStr">
        <is>
          <t>KOR</t>
        </is>
      </c>
      <c r="H4" s="7" t="inlineStr">
        <is>
          <t>XL</t>
        </is>
      </c>
      <c r="I4" s="7">
        <f>IF(B4="보세",C4&amp;" "&amp;D4&amp;" "&amp;E4&amp;" "&amp;F4&amp;" ["&amp;H4&amp;"]",IF(G4="JPN","[JPN] "&amp;B4&amp;" "&amp;C4&amp;" "&amp;D4&amp;" "&amp;E4&amp;" "&amp;F4&amp;" ["&amp;H4&amp;"]",B4&amp;" "&amp;C4&amp;" "&amp;D4&amp;" "&amp;E4&amp;" "&amp;F4&amp;" ["&amp;H4&amp;"]"))</f>
        <v/>
      </c>
      <c r="J4" s="7" t="inlineStr">
        <is>
          <t>NBA 블랙 면혼방 나그랑긴팔티셔츠 [XL]</t>
        </is>
      </c>
      <c r="K4" s="7" t="inlineStr">
        <is>
          <t>NBA 블랙 면혼방 나그랑긴팔티셔츠</t>
        </is>
      </c>
      <c r="L4" s="7">
        <f>IF(B4="보세",C4&amp;" "&amp;F4,B4&amp;" "&amp;F4)</f>
        <v/>
      </c>
      <c r="M4" s="8" t="inlineStr">
        <is>
          <t>NBA 블랙 면혼방 나그랑긴팔티셔츠</t>
        </is>
      </c>
      <c r="N4" s="8" t="inlineStr">
        <is>
          <t>NBA BLACK 면혼방 나그랑긴팔티셔츠</t>
        </is>
      </c>
      <c r="O4" s="8" t="inlineStr">
        <is>
          <t>NBA 블랙 코튼믹스, 혼합면, 면블렌드 나그랑긴팔티셔츠</t>
        </is>
      </c>
    </row>
    <row r="5" ht="16.5" customHeight="1" s="16">
      <c r="A5" s="7" t="n">
        <v>13101841</v>
      </c>
      <c r="B5" s="7" t="inlineStr">
        <is>
          <t>아디다스</t>
        </is>
      </c>
      <c r="C5" s="7" t="inlineStr">
        <is>
          <t>블랙</t>
        </is>
      </c>
      <c r="D5" s="7" t="inlineStr">
        <is>
          <t>무지</t>
        </is>
      </c>
      <c r="E5" s="7" t="inlineStr">
        <is>
          <t>폴리</t>
        </is>
      </c>
      <c r="F5" s="7" t="inlineStr">
        <is>
          <t>폴라리스집업</t>
        </is>
      </c>
      <c r="G5" s="7" t="inlineStr">
        <is>
          <t>KOR</t>
        </is>
      </c>
      <c r="H5" s="7" t="inlineStr">
        <is>
          <t>S</t>
        </is>
      </c>
      <c r="I5" s="7">
        <f>IF(B5="보세",C5&amp;" "&amp;D5&amp;" "&amp;E5&amp;" "&amp;F5&amp;" ["&amp;H5&amp;"]",IF(G5="JPN","[JPN] "&amp;B5&amp;" "&amp;C5&amp;" "&amp;D5&amp;" "&amp;E5&amp;" "&amp;F5&amp;" ["&amp;H5&amp;"]",B5&amp;" "&amp;C5&amp;" "&amp;D5&amp;" "&amp;E5&amp;" "&amp;F5&amp;" ["&amp;H5&amp;"]"))</f>
        <v/>
      </c>
      <c r="J5" s="7" t="inlineStr">
        <is>
          <t>아디다스 블랙 폴라리스집업 [S]</t>
        </is>
      </c>
      <c r="K5" s="7" t="inlineStr">
        <is>
          <t>아디다스 블랙 폴라리스집업</t>
        </is>
      </c>
      <c r="L5" s="7">
        <f>IF(B5="보세",C5&amp;" "&amp;F5,B5&amp;" "&amp;F5)</f>
        <v/>
      </c>
      <c r="M5" s="8" t="inlineStr">
        <is>
          <t>아디다스 블랙 폴라리스집업</t>
        </is>
      </c>
      <c r="N5" s="8" t="inlineStr">
        <is>
          <t>아디다스 BLACK 폴라리스집업</t>
        </is>
      </c>
      <c r="O5" s="8" t="inlineStr">
        <is>
          <t>아디다스 블랙 후드집업</t>
        </is>
      </c>
    </row>
    <row r="6" ht="16.5" customHeight="1" s="16">
      <c r="A6" s="7" t="n">
        <v>13101842</v>
      </c>
      <c r="B6" s="7" t="inlineStr">
        <is>
          <t>아디다스오리지널</t>
        </is>
      </c>
      <c r="C6" s="7" t="inlineStr">
        <is>
          <t>그레이</t>
        </is>
      </c>
      <c r="D6" s="7" t="inlineStr">
        <is>
          <t>무지</t>
        </is>
      </c>
      <c r="E6" s="7" t="inlineStr">
        <is>
          <t>면혼방</t>
        </is>
      </c>
      <c r="F6" s="7" t="inlineStr">
        <is>
          <t>맨투맨티</t>
        </is>
      </c>
      <c r="G6" s="7" t="inlineStr">
        <is>
          <t>KOR</t>
        </is>
      </c>
      <c r="H6" s="7" t="inlineStr">
        <is>
          <t>90</t>
        </is>
      </c>
      <c r="I6" s="7">
        <f>IF(B6="보세",C6&amp;" "&amp;D6&amp;" "&amp;E6&amp;" "&amp;F6&amp;" ["&amp;H6&amp;"]",IF(G6="JPN","[JPN] "&amp;B6&amp;" "&amp;C6&amp;" "&amp;D6&amp;" "&amp;E6&amp;" "&amp;F6&amp;" ["&amp;H6&amp;"]",B6&amp;" "&amp;C6&amp;" "&amp;D6&amp;" "&amp;E6&amp;" "&amp;F6&amp;" ["&amp;H6&amp;"]"))</f>
        <v/>
      </c>
      <c r="J6" s="7" t="inlineStr">
        <is>
          <t>아디다스오리지널 그레이 면혼방 맨투맨티 [90]</t>
        </is>
      </c>
      <c r="K6" s="7" t="inlineStr">
        <is>
          <t>아디다스오리지널 그레이 면혼방 맨투맨티</t>
        </is>
      </c>
      <c r="L6" s="7">
        <f>IF(B6="보세",C6&amp;" "&amp;F6,B6&amp;" "&amp;F6)</f>
        <v/>
      </c>
      <c r="M6" s="8" t="inlineStr">
        <is>
          <t>아디다스오리지널 그레이 면혼방 맨투맨티</t>
        </is>
      </c>
      <c r="N6" s="8" t="inlineStr">
        <is>
          <t>아디다스오리지널 GRAY 면혼방 맨투맨티</t>
        </is>
      </c>
      <c r="O6" s="8" t="inlineStr">
        <is>
          <t>아디다스오리지널 그레이 코튼믹스, 혼합면, 면블렌드 맨투맨티</t>
        </is>
      </c>
    </row>
    <row r="7" ht="16.5" customHeight="1" s="16">
      <c r="A7" s="7" t="n">
        <v>13101843</v>
      </c>
      <c r="B7" s="7" t="inlineStr">
        <is>
          <t>파타고니아</t>
        </is>
      </c>
      <c r="C7" s="7" t="inlineStr">
        <is>
          <t>블랙</t>
        </is>
      </c>
      <c r="D7" s="7" t="inlineStr">
        <is>
          <t>무지</t>
        </is>
      </c>
      <c r="E7" s="7" t="inlineStr">
        <is>
          <t>폴리</t>
        </is>
      </c>
      <c r="F7" s="7" t="inlineStr">
        <is>
          <t>맨투맨</t>
        </is>
      </c>
      <c r="G7" s="7" t="inlineStr">
        <is>
          <t>KOR</t>
        </is>
      </c>
      <c r="H7" s="7" t="inlineStr">
        <is>
          <t>L</t>
        </is>
      </c>
      <c r="I7" s="7">
        <f>IF(B7="보세",C7&amp;" "&amp;D7&amp;" "&amp;E7&amp;" "&amp;F7&amp;" ["&amp;H7&amp;"]",IF(G7="JPN","[JPN] "&amp;B7&amp;" "&amp;C7&amp;" "&amp;D7&amp;" "&amp;E7&amp;" "&amp;F7&amp;" ["&amp;H7&amp;"]",B7&amp;" "&amp;C7&amp;" "&amp;D7&amp;" "&amp;E7&amp;" "&amp;F7&amp;" ["&amp;H7&amp;"]"))</f>
        <v/>
      </c>
      <c r="J7" s="7" t="inlineStr">
        <is>
          <t>파타고니아 블랙 맨투맨 [L]</t>
        </is>
      </c>
      <c r="K7" s="7" t="inlineStr">
        <is>
          <t>파타고니아 블랙 맨투맨</t>
        </is>
      </c>
      <c r="L7" s="7">
        <f>IF(B7="보세",C7&amp;" "&amp;F7,B7&amp;" "&amp;F7)</f>
        <v/>
      </c>
      <c r="M7" s="8" t="inlineStr">
        <is>
          <t>파타고니아 블랙 맨투맨</t>
        </is>
      </c>
      <c r="N7" s="8" t="inlineStr">
        <is>
          <t>파타고니아 BLACK 맨투맨</t>
        </is>
      </c>
      <c r="O7" s="8" t="inlineStr">
        <is>
          <t>파타고니아 블랙 스웨트셔츠</t>
        </is>
      </c>
    </row>
    <row r="8" ht="16.5" customHeight="1" s="16">
      <c r="A8" s="7" t="n">
        <v>13101844</v>
      </c>
      <c r="B8" s="7" t="inlineStr">
        <is>
          <t>US폴로아센</t>
        </is>
      </c>
      <c r="C8" s="7" t="inlineStr">
        <is>
          <t>네이비</t>
        </is>
      </c>
      <c r="D8" s="7" t="inlineStr">
        <is>
          <t>꽈배기패턴</t>
        </is>
      </c>
      <c r="E8" s="7" t="inlineStr">
        <is>
          <t>면혼방</t>
        </is>
      </c>
      <c r="F8" s="7" t="inlineStr">
        <is>
          <t>니트카라티</t>
        </is>
      </c>
      <c r="G8" s="7" t="inlineStr">
        <is>
          <t>KOR</t>
        </is>
      </c>
      <c r="H8" s="7" t="inlineStr">
        <is>
          <t>XL</t>
        </is>
      </c>
      <c r="I8" s="7">
        <f>IF(B8="보세",C8&amp;" "&amp;D8&amp;" "&amp;E8&amp;" "&amp;F8&amp;" ["&amp;H8&amp;"]",IF(G8="JPN","[JPN] "&amp;B8&amp;" "&amp;C8&amp;" "&amp;D8&amp;" "&amp;E8&amp;" "&amp;F8&amp;" ["&amp;H8&amp;"]",B8&amp;" "&amp;C8&amp;" "&amp;D8&amp;" "&amp;E8&amp;" "&amp;F8&amp;" ["&amp;H8&amp;"]"))</f>
        <v/>
      </c>
      <c r="J8" s="7" t="inlineStr">
        <is>
          <t>US폴로아센 네이비 꽈배기패턴 면혼방 니트카라티 [XL]</t>
        </is>
      </c>
      <c r="K8" s="7" t="inlineStr">
        <is>
          <t>US폴로아센 네이비 꽈배기패턴 면혼방 니트카라티</t>
        </is>
      </c>
      <c r="L8" s="7">
        <f>IF(B8="보세",C8&amp;" "&amp;F8,B8&amp;" "&amp;F8)</f>
        <v/>
      </c>
      <c r="M8" s="8" t="inlineStr">
        <is>
          <t>US폴로아센 네이비 꽈배기패턴 면혼방 니트카라티</t>
        </is>
      </c>
      <c r="N8" s="8" t="inlineStr">
        <is>
          <t>US폴로아센 NAVY 꽈배기패턴 면혼방 니트카라티</t>
        </is>
      </c>
      <c r="O8" s="8" t="inlineStr">
        <is>
          <t>US폴로아센 네이비 케이블짜임,꼬임니트,트위스트니트 면혼방 니트카라티</t>
        </is>
      </c>
    </row>
    <row r="9" ht="16.5" customHeight="1" s="16">
      <c r="A9" s="7" t="n">
        <v>13101845</v>
      </c>
      <c r="B9" s="7" t="inlineStr">
        <is>
          <t>에잇세컨즈</t>
        </is>
      </c>
      <c r="C9" s="7" t="inlineStr">
        <is>
          <t>애플그린</t>
        </is>
      </c>
      <c r="D9" s="7" t="inlineStr">
        <is>
          <t>무지</t>
        </is>
      </c>
      <c r="E9" s="7" t="inlineStr">
        <is>
          <t>면</t>
        </is>
      </c>
      <c r="F9" s="7" t="inlineStr">
        <is>
          <t>셔츠블라우스</t>
        </is>
      </c>
      <c r="G9" s="7" t="inlineStr">
        <is>
          <t>KOR</t>
        </is>
      </c>
      <c r="H9" s="7" t="inlineStr">
        <is>
          <t>M</t>
        </is>
      </c>
      <c r="I9" s="7">
        <f>IF(B9="보세",C9&amp;" "&amp;D9&amp;" "&amp;E9&amp;" "&amp;F9&amp;" ["&amp;H9&amp;"]",IF(G9="JPN","[JPN] "&amp;B9&amp;" "&amp;C9&amp;" "&amp;D9&amp;" "&amp;E9&amp;" "&amp;F9&amp;" ["&amp;H9&amp;"]",B9&amp;" "&amp;C9&amp;" "&amp;D9&amp;" "&amp;E9&amp;" "&amp;F9&amp;" ["&amp;H9&amp;"]"))</f>
        <v/>
      </c>
      <c r="J9" s="7" t="inlineStr">
        <is>
          <t>에잇세컨즈 애플그린 면 셔츠블라우스 [M]</t>
        </is>
      </c>
      <c r="K9" s="7" t="inlineStr">
        <is>
          <t>에잇세컨즈 애플그린 면 셔츠블라우스</t>
        </is>
      </c>
      <c r="L9" s="7">
        <f>IF(B9="보세",C9&amp;" "&amp;F9,B9&amp;" "&amp;F9)</f>
        <v/>
      </c>
      <c r="M9" s="8" t="inlineStr">
        <is>
          <t>에잇세컨즈 애플그린 면 셔츠블라우스</t>
        </is>
      </c>
      <c r="N9" s="8" t="inlineStr">
        <is>
          <t>에잇세컨즈 APPLEGREEN 면 셔츠블라우스</t>
        </is>
      </c>
      <c r="O9" s="8" t="inlineStr">
        <is>
          <t>에잇세컨즈 애플그린 코튼, 목화, 면직물 셔츠블라우스</t>
        </is>
      </c>
    </row>
    <row r="10" ht="16.5" customHeight="1" s="16">
      <c r="A10" s="7" t="n">
        <v>13101846</v>
      </c>
      <c r="B10" s="7" t="inlineStr">
        <is>
          <t>후아유</t>
        </is>
      </c>
      <c r="C10" s="7" t="inlineStr">
        <is>
          <t>다크네이비</t>
        </is>
      </c>
      <c r="D10" s="7" t="inlineStr">
        <is>
          <t>무지</t>
        </is>
      </c>
      <c r="E10" s="7" t="inlineStr">
        <is>
          <t>면혼방</t>
        </is>
      </c>
      <c r="F10" s="7" t="inlineStr">
        <is>
          <t>맨투맨</t>
        </is>
      </c>
      <c r="G10" s="7" t="inlineStr">
        <is>
          <t>KOR</t>
        </is>
      </c>
      <c r="H10" s="7" t="inlineStr">
        <is>
          <t>L</t>
        </is>
      </c>
      <c r="I10" s="7">
        <f>IF(B10="보세",C10&amp;" "&amp;D10&amp;" "&amp;E10&amp;" "&amp;F10&amp;" ["&amp;H10&amp;"]",IF(G10="JPN","[JPN] "&amp;B10&amp;" "&amp;C10&amp;" "&amp;D10&amp;" "&amp;E10&amp;" "&amp;F10&amp;" ["&amp;H10&amp;"]",B10&amp;" "&amp;C10&amp;" "&amp;D10&amp;" "&amp;E10&amp;" "&amp;F10&amp;" ["&amp;H10&amp;"]"))</f>
        <v/>
      </c>
      <c r="J10" s="7" t="inlineStr">
        <is>
          <t>후아유 다크네이비 면혼방 맨투맨 [L]</t>
        </is>
      </c>
      <c r="K10" s="7" t="inlineStr">
        <is>
          <t>후아유 다크네이비 면혼방 맨투맨</t>
        </is>
      </c>
      <c r="L10" s="7">
        <f>IF(B10="보세",C10&amp;" "&amp;F10,B10&amp;" "&amp;F10)</f>
        <v/>
      </c>
      <c r="M10" s="8" t="inlineStr">
        <is>
          <t>후아유 다크네이비 면혼방 맨투맨</t>
        </is>
      </c>
      <c r="N10" s="8" t="inlineStr">
        <is>
          <t>후아유 DARKNAVY 면혼방 맨투맨</t>
        </is>
      </c>
      <c r="O10" s="8" t="inlineStr">
        <is>
          <t>후아유 다크네이비 코튼믹스, 혼합면, 면블렌드 맨투맨</t>
        </is>
      </c>
    </row>
    <row r="11" ht="16.5" customHeight="1" s="16">
      <c r="A11" s="7" t="n">
        <v>13101847</v>
      </c>
      <c r="B11" s="7" t="inlineStr">
        <is>
          <t>나이키</t>
        </is>
      </c>
      <c r="C11" s="7" t="inlineStr">
        <is>
          <t>블랙</t>
        </is>
      </c>
      <c r="D11" s="7" t="inlineStr">
        <is>
          <t>무지</t>
        </is>
      </c>
      <c r="E11" s="7" t="inlineStr">
        <is>
          <t>면혼방</t>
        </is>
      </c>
      <c r="F11" s="7" t="inlineStr">
        <is>
          <t>후드티셔츠</t>
        </is>
      </c>
      <c r="G11" s="7" t="inlineStr">
        <is>
          <t>KOR</t>
        </is>
      </c>
      <c r="H11" s="7" t="inlineStr">
        <is>
          <t>L</t>
        </is>
      </c>
      <c r="I11" s="7">
        <f>IF(B11="보세",C11&amp;" "&amp;D11&amp;" "&amp;E11&amp;" "&amp;F11&amp;" ["&amp;H11&amp;"]",IF(G11="JPN","[JPN] "&amp;B11&amp;" "&amp;C11&amp;" "&amp;D11&amp;" "&amp;E11&amp;" "&amp;F11&amp;" ["&amp;H11&amp;"]",B11&amp;" "&amp;C11&amp;" "&amp;D11&amp;" "&amp;E11&amp;" "&amp;F11&amp;" ["&amp;H11&amp;"]"))</f>
        <v/>
      </c>
      <c r="J11" s="7" t="inlineStr">
        <is>
          <t>나이키 블랙 면혼방 후드티셔츠 [L]</t>
        </is>
      </c>
      <c r="K11" s="7" t="inlineStr">
        <is>
          <t>나이키 블랙 면혼방 후드티셔츠</t>
        </is>
      </c>
      <c r="L11" s="7">
        <f>IF(B11="보세",C11&amp;" "&amp;F11,B11&amp;" "&amp;F11)</f>
        <v/>
      </c>
      <c r="M11" s="8" t="inlineStr">
        <is>
          <t>나이키 블랙 면혼방 후드티셔츠</t>
        </is>
      </c>
      <c r="N11" s="8" t="inlineStr">
        <is>
          <t>나이키 BLACK 면혼방 후드티셔츠</t>
        </is>
      </c>
      <c r="O11" s="8" t="inlineStr">
        <is>
          <t>나이키 블랙 코튼믹스, 혼합면, 면블렌드 후드티셔츠</t>
        </is>
      </c>
    </row>
    <row r="12" ht="16.5" customHeight="1" s="16">
      <c r="A12" s="7" t="n">
        <v>13101848</v>
      </c>
      <c r="B12" s="7" t="inlineStr">
        <is>
          <t>캘빈클라인</t>
        </is>
      </c>
      <c r="C12" s="7" t="inlineStr">
        <is>
          <t>차콜</t>
        </is>
      </c>
      <c r="D12" s="7" t="inlineStr">
        <is>
          <t>무지</t>
        </is>
      </c>
      <c r="E12" s="7" t="inlineStr">
        <is>
          <t>폴리</t>
        </is>
      </c>
      <c r="F12" s="7" t="inlineStr">
        <is>
          <t>로고프린팅맨투맨</t>
        </is>
      </c>
      <c r="G12" s="7" t="inlineStr">
        <is>
          <t>KOR</t>
        </is>
      </c>
      <c r="H12" s="7" t="inlineStr">
        <is>
          <t>L</t>
        </is>
      </c>
      <c r="I12" s="7">
        <f>IF(B12="보세",C12&amp;" "&amp;D12&amp;" "&amp;E12&amp;" "&amp;F12&amp;" ["&amp;H12&amp;"]",IF(G12="JPN","[JPN] "&amp;B12&amp;" "&amp;C12&amp;" "&amp;D12&amp;" "&amp;E12&amp;" "&amp;F12&amp;" ["&amp;H12&amp;"]",B12&amp;" "&amp;C12&amp;" "&amp;D12&amp;" "&amp;E12&amp;" "&amp;F12&amp;" ["&amp;H12&amp;"]"))</f>
        <v/>
      </c>
      <c r="J12" s="7" t="inlineStr">
        <is>
          <t>캘빈클라인 차콜 로고프린팅맨투맨 [L]</t>
        </is>
      </c>
      <c r="K12" s="7" t="inlineStr">
        <is>
          <t>캘빈클라인 차콜 로고프린팅맨투맨</t>
        </is>
      </c>
      <c r="L12" s="7">
        <f>IF(B12="보세",C12&amp;" "&amp;F12,B12&amp;" "&amp;F12)</f>
        <v/>
      </c>
      <c r="M12" s="8" t="inlineStr">
        <is>
          <t>캘빈클라인 차콜 로고프린팅맨투맨</t>
        </is>
      </c>
      <c r="N12" s="8" t="inlineStr">
        <is>
          <t>캘빈클라인 CHARCOAL 로고프린팅맨투맨</t>
        </is>
      </c>
      <c r="O12" s="8" t="inlineStr">
        <is>
          <t>차콜   로고프린팅맨투맨</t>
        </is>
      </c>
    </row>
    <row r="13" ht="16.5" customHeight="1" s="16">
      <c r="A13" s="7" t="n">
        <v>13101849</v>
      </c>
      <c r="B13" s="7" t="inlineStr">
        <is>
          <t>유니클로</t>
        </is>
      </c>
      <c r="C13" s="7" t="inlineStr">
        <is>
          <t>스카이블루</t>
        </is>
      </c>
      <c r="D13" s="7" t="inlineStr">
        <is>
          <t>무지</t>
        </is>
      </c>
      <c r="E13" s="7" t="inlineStr">
        <is>
          <t>마</t>
        </is>
      </c>
      <c r="F13" s="7" t="inlineStr">
        <is>
          <t>포켓셔츠</t>
        </is>
      </c>
      <c r="G13" s="7" t="inlineStr">
        <is>
          <t>KOR</t>
        </is>
      </c>
      <c r="H13" s="7" t="inlineStr">
        <is>
          <t>XL</t>
        </is>
      </c>
      <c r="I13" s="7">
        <f>IF(B13="보세",C13&amp;" "&amp;D13&amp;" "&amp;E13&amp;" "&amp;F13&amp;" ["&amp;H13&amp;"]",IF(G13="JPN","[JPN] "&amp;B13&amp;" "&amp;C13&amp;" "&amp;D13&amp;" "&amp;E13&amp;" "&amp;F13&amp;" ["&amp;H13&amp;"]",B13&amp;" "&amp;C13&amp;" "&amp;D13&amp;" "&amp;E13&amp;" "&amp;F13&amp;" ["&amp;H13&amp;"]"))</f>
        <v/>
      </c>
      <c r="J13" s="7" t="inlineStr">
        <is>
          <t>유니클로 스카이블루 마 포켓셔츠 [XL]</t>
        </is>
      </c>
      <c r="K13" s="7" t="inlineStr">
        <is>
          <t>유니클로 스카이블루 마 포켓셔츠</t>
        </is>
      </c>
      <c r="L13" s="7">
        <f>IF(B13="보세",C13&amp;" "&amp;F13,B13&amp;" "&amp;F13)</f>
        <v/>
      </c>
      <c r="M13" s="8" t="inlineStr">
        <is>
          <t>유니클로 스카이블루 마 포켓셔츠</t>
        </is>
      </c>
      <c r="N13" s="8" t="inlineStr">
        <is>
          <t>유니클로 SKYBLUE 마 포켓셔츠</t>
        </is>
      </c>
      <c r="O13" s="8" t="inlineStr">
        <is>
          <t>스카이블루  마 포켓셔츠</t>
        </is>
      </c>
    </row>
    <row r="14" ht="16.5" customHeight="1" s="16">
      <c r="A14" s="7" t="n">
        <v>13101850</v>
      </c>
      <c r="B14" s="7" t="inlineStr">
        <is>
          <t>타미힐피거</t>
        </is>
      </c>
      <c r="C14" s="7" t="inlineStr">
        <is>
          <t>그레이</t>
        </is>
      </c>
      <c r="D14" s="7" t="inlineStr">
        <is>
          <t>도트무늬</t>
        </is>
      </c>
      <c r="E14" s="7" t="inlineStr">
        <is>
          <t>폴리</t>
        </is>
      </c>
      <c r="F14" s="7" t="inlineStr">
        <is>
          <t>셔츠</t>
        </is>
      </c>
      <c r="G14" s="7" t="inlineStr">
        <is>
          <t>KOR</t>
        </is>
      </c>
      <c r="H14" s="7" t="inlineStr">
        <is>
          <t>M</t>
        </is>
      </c>
      <c r="I14" s="7">
        <f>IF(B14="보세",C14&amp;" "&amp;D14&amp;" "&amp;E14&amp;" "&amp;F14&amp;" ["&amp;H14&amp;"]",IF(G14="JPN","[JPN] "&amp;B14&amp;" "&amp;C14&amp;" "&amp;D14&amp;" "&amp;E14&amp;" "&amp;F14&amp;" ["&amp;H14&amp;"]",B14&amp;" "&amp;C14&amp;" "&amp;D14&amp;" "&amp;E14&amp;" "&amp;F14&amp;" ["&amp;H14&amp;"]"))</f>
        <v/>
      </c>
      <c r="J14" s="7" t="inlineStr">
        <is>
          <t>타미힐피거 그레이 도트무늬 셔츠 [M]</t>
        </is>
      </c>
      <c r="K14" s="7" t="inlineStr">
        <is>
          <t>타미힐피거 그레이 도트무늬 셔츠</t>
        </is>
      </c>
      <c r="L14" s="7">
        <f>IF(B14="보세",C14&amp;" "&amp;F14,B14&amp;" "&amp;F14)</f>
        <v/>
      </c>
      <c r="M14" s="8" t="inlineStr">
        <is>
          <t>타미힐피거 그레이 도트무늬 셔츠</t>
        </is>
      </c>
      <c r="N14" s="8" t="inlineStr">
        <is>
          <t>타미힐피거 GRAY 도트무늬 셔츠</t>
        </is>
      </c>
      <c r="O14" s="8" t="inlineStr">
        <is>
          <t>GRAY 도트무늬  셔츠</t>
        </is>
      </c>
    </row>
    <row r="15" ht="16.5" customHeight="1" s="16">
      <c r="A15" s="7" t="n">
        <v>13101851</v>
      </c>
      <c r="B15" s="7" t="inlineStr">
        <is>
          <t>탑텐</t>
        </is>
      </c>
      <c r="C15" s="7" t="inlineStr">
        <is>
          <t>겨자색</t>
        </is>
      </c>
      <c r="D15" s="7" t="inlineStr">
        <is>
          <t>무지</t>
        </is>
      </c>
      <c r="E15" s="7" t="inlineStr">
        <is>
          <t>마혼방</t>
        </is>
      </c>
      <c r="F15" s="7" t="inlineStr">
        <is>
          <t>포켓셔츠</t>
        </is>
      </c>
      <c r="G15" s="7" t="inlineStr">
        <is>
          <t>KOR</t>
        </is>
      </c>
      <c r="H15" s="7" t="inlineStr">
        <is>
          <t>100</t>
        </is>
      </c>
      <c r="I15" s="7">
        <f>IF(B15="보세",C15&amp;" "&amp;D15&amp;" "&amp;E15&amp;" "&amp;F15&amp;" ["&amp;H15&amp;"]",IF(G15="JPN","[JPN] "&amp;B15&amp;" "&amp;C15&amp;" "&amp;D15&amp;" "&amp;E15&amp;" "&amp;F15&amp;" ["&amp;H15&amp;"]",B15&amp;" "&amp;C15&amp;" "&amp;D15&amp;" "&amp;E15&amp;" "&amp;F15&amp;" ["&amp;H15&amp;"]"))</f>
        <v/>
      </c>
      <c r="J15" s="7" t="inlineStr">
        <is>
          <t>탑텐 겨자색 마혼방 포켓셔츠 [100]</t>
        </is>
      </c>
      <c r="K15" s="7" t="inlineStr">
        <is>
          <t>탑텐 겨자색 마혼방 포켓셔츠</t>
        </is>
      </c>
      <c r="L15" s="7">
        <f>IF(B15="보세",C15&amp;" "&amp;F15,B15&amp;" "&amp;F15)</f>
        <v/>
      </c>
      <c r="M15" s="8" t="inlineStr">
        <is>
          <t>탑텐 겨자색 마혼방 포켓셔츠</t>
        </is>
      </c>
      <c r="N15" s="8" t="inlineStr">
        <is>
          <t>탑텐 MUSTARD 마혼방 포켓셔츠</t>
        </is>
      </c>
      <c r="O15" s="8" t="inlineStr">
        <is>
          <t>겨자색  마혼방 포켓셔츠</t>
        </is>
      </c>
    </row>
    <row r="16" ht="16.5" customHeight="1" s="16">
      <c r="A16" s="7" t="n">
        <v>13101852</v>
      </c>
      <c r="B16" s="7" t="inlineStr">
        <is>
          <t>디스이즈네버댓</t>
        </is>
      </c>
      <c r="C16" s="7" t="inlineStr">
        <is>
          <t>블랙</t>
        </is>
      </c>
      <c r="D16" s="7" t="inlineStr">
        <is>
          <t>무지</t>
        </is>
      </c>
      <c r="E16" s="7" t="inlineStr">
        <is>
          <t>폴리</t>
        </is>
      </c>
      <c r="F16" s="7" t="inlineStr">
        <is>
          <t>로고맨투맨티</t>
        </is>
      </c>
      <c r="G16" s="7" t="inlineStr">
        <is>
          <t>KOR</t>
        </is>
      </c>
      <c r="H16" s="7" t="inlineStr">
        <is>
          <t>M</t>
        </is>
      </c>
      <c r="I16" s="7">
        <f>IF(B16="보세",C16&amp;" "&amp;D16&amp;" "&amp;E16&amp;" "&amp;F16&amp;" ["&amp;H16&amp;"]",IF(G16="JPN","[JPN] "&amp;B16&amp;" "&amp;C16&amp;" "&amp;D16&amp;" "&amp;E16&amp;" "&amp;F16&amp;" ["&amp;H16&amp;"]",B16&amp;" "&amp;C16&amp;" "&amp;D16&amp;" "&amp;E16&amp;" "&amp;F16&amp;" ["&amp;H16&amp;"]"))</f>
        <v/>
      </c>
      <c r="J16" s="7" t="inlineStr">
        <is>
          <t>디스이즈네버댓 블랙 로고맨투맨티 [M]</t>
        </is>
      </c>
      <c r="K16" s="7" t="inlineStr">
        <is>
          <t>디스이즈네버댓 블랙 로고맨투맨티</t>
        </is>
      </c>
      <c r="L16" s="7">
        <f>IF(B16="보세",C16&amp;" "&amp;F16,B16&amp;" "&amp;F16)</f>
        <v/>
      </c>
      <c r="M16" s="8" t="inlineStr">
        <is>
          <t>디스이즈네버댓 블랙 로고맨투맨티</t>
        </is>
      </c>
      <c r="N16" s="8" t="inlineStr">
        <is>
          <t>디스이즈네버댓 BLACK 로고맨투맨티</t>
        </is>
      </c>
      <c r="O16" s="8" t="inlineStr">
        <is>
          <t>블랙   로고맨투맨티</t>
        </is>
      </c>
    </row>
    <row r="17" ht="16.5" customHeight="1" s="16">
      <c r="A17" s="7" t="n">
        <v>13101853</v>
      </c>
      <c r="B17" s="7" t="inlineStr">
        <is>
          <t>갤럭시</t>
        </is>
      </c>
      <c r="C17" s="7" t="inlineStr">
        <is>
          <t>브라운</t>
        </is>
      </c>
      <c r="D17" s="7" t="inlineStr">
        <is>
          <t>무지</t>
        </is>
      </c>
      <c r="E17" s="7" t="inlineStr">
        <is>
          <t>구스다운</t>
        </is>
      </c>
      <c r="F17" s="7" t="inlineStr">
        <is>
          <t>퍼카라패딩자켓</t>
        </is>
      </c>
      <c r="G17" s="7" t="inlineStr">
        <is>
          <t>KOR</t>
        </is>
      </c>
      <c r="H17" s="7" t="inlineStr">
        <is>
          <t>100</t>
        </is>
      </c>
      <c r="I17" s="7">
        <f>IF(B17="보세",C17&amp;" "&amp;D17&amp;" "&amp;E17&amp;" "&amp;F17&amp;" ["&amp;H17&amp;"]",IF(G17="JPN","[JPN] "&amp;B17&amp;" "&amp;C17&amp;" "&amp;D17&amp;" "&amp;E17&amp;" "&amp;F17&amp;" ["&amp;H17&amp;"]",B17&amp;" "&amp;C17&amp;" "&amp;D17&amp;" "&amp;E17&amp;" "&amp;F17&amp;" ["&amp;H17&amp;"]"))</f>
        <v/>
      </c>
      <c r="J17" s="7" t="inlineStr">
        <is>
          <t>갤럭시 브라운 구스다운 퍼카라패딩자켓 [100]</t>
        </is>
      </c>
      <c r="K17" s="7" t="inlineStr">
        <is>
          <t>갤럭시 브라운 구스다운 퍼카라패딩자켓</t>
        </is>
      </c>
      <c r="L17" s="7">
        <f>IF(B17="보세",C17&amp;" "&amp;F17,B17&amp;" "&amp;F17)</f>
        <v/>
      </c>
      <c r="M17" s="8" t="inlineStr">
        <is>
          <t>갤럭시 브라운 구스다운 퍼카라패딩자켓</t>
        </is>
      </c>
      <c r="N17" s="8" t="inlineStr">
        <is>
          <t>갤럭시 BROWN 구스다운 퍼카라패딩자켓</t>
        </is>
      </c>
      <c r="O17" s="8" t="inlineStr">
        <is>
          <t>브라운  구스다운 퍼카라패딩자켓</t>
        </is>
      </c>
    </row>
    <row r="18" ht="16.5" customHeight="1" s="16">
      <c r="A18" s="7" t="n">
        <v>13101854</v>
      </c>
      <c r="B18" s="7" t="inlineStr">
        <is>
          <t>나이키</t>
        </is>
      </c>
      <c r="C18" s="7" t="inlineStr">
        <is>
          <t>블랙</t>
        </is>
      </c>
      <c r="D18" s="7" t="inlineStr">
        <is>
          <t>무지</t>
        </is>
      </c>
      <c r="E18" s="7" t="inlineStr">
        <is>
          <t>폴리</t>
        </is>
      </c>
      <c r="F18" s="7" t="inlineStr">
        <is>
          <t>바람막이재킷</t>
        </is>
      </c>
      <c r="G18" s="7" t="inlineStr">
        <is>
          <t>KOR</t>
        </is>
      </c>
      <c r="H18" s="7" t="inlineStr">
        <is>
          <t>M</t>
        </is>
      </c>
      <c r="I18" s="7">
        <f>IF(B18="보세",C18&amp;" "&amp;D18&amp;" "&amp;E18&amp;" "&amp;F18&amp;" ["&amp;H18&amp;"]",IF(G18="JPN","[JPN] "&amp;B18&amp;" "&amp;C18&amp;" "&amp;D18&amp;" "&amp;E18&amp;" "&amp;F18&amp;" ["&amp;H18&amp;"]",B18&amp;" "&amp;C18&amp;" "&amp;D18&amp;" "&amp;E18&amp;" "&amp;F18&amp;" ["&amp;H18&amp;"]"))</f>
        <v/>
      </c>
      <c r="J18" s="7" t="inlineStr">
        <is>
          <t>나이키 블랙 바람막이재킷 [M]</t>
        </is>
      </c>
      <c r="K18" s="7" t="inlineStr">
        <is>
          <t>나이키 블랙 바람막이재킷</t>
        </is>
      </c>
      <c r="L18" s="7">
        <f>IF(B18="보세",C18&amp;" "&amp;F18,B18&amp;" "&amp;F18)</f>
        <v/>
      </c>
      <c r="M18" s="8" t="inlineStr">
        <is>
          <t>나이키 블랙 바람막이재킷</t>
        </is>
      </c>
      <c r="N18" s="8" t="inlineStr">
        <is>
          <t>나이키 BLACK 바람막이재킷</t>
        </is>
      </c>
      <c r="O18" s="8" t="inlineStr">
        <is>
          <t>블랙   바람막이재킷</t>
        </is>
      </c>
    </row>
    <row r="19" ht="16.5" customHeight="1" s="16">
      <c r="A19" s="7" t="n">
        <v>13101855</v>
      </c>
      <c r="B19" s="7" t="inlineStr">
        <is>
          <t>h&amp;m</t>
        </is>
      </c>
      <c r="C19" s="7" t="inlineStr">
        <is>
          <t>블랙</t>
        </is>
      </c>
      <c r="D19" s="7" t="inlineStr">
        <is>
          <t>무지</t>
        </is>
      </c>
      <c r="E19" s="7" t="inlineStr">
        <is>
          <t>폴리</t>
        </is>
      </c>
      <c r="F19" s="7" t="inlineStr">
        <is>
          <t>소매라벨크롭티</t>
        </is>
      </c>
      <c r="G19" s="7" t="inlineStr">
        <is>
          <t>KOR</t>
        </is>
      </c>
      <c r="H19" s="7" t="inlineStr">
        <is>
          <t>XS</t>
        </is>
      </c>
      <c r="I19" s="7">
        <f>IF(B19="보세",C19&amp;" "&amp;D19&amp;" "&amp;E19&amp;" "&amp;F19&amp;" ["&amp;H19&amp;"]",IF(G19="JPN","[JPN] "&amp;B19&amp;" "&amp;C19&amp;" "&amp;D19&amp;" "&amp;E19&amp;" "&amp;F19&amp;" ["&amp;H19&amp;"]",B19&amp;" "&amp;C19&amp;" "&amp;D19&amp;" "&amp;E19&amp;" "&amp;F19&amp;" ["&amp;H19&amp;"]"))</f>
        <v/>
      </c>
      <c r="J19" s="7" t="inlineStr">
        <is>
          <t>h&amp;m 블랙 소매라벨크롭티 [XS]</t>
        </is>
      </c>
      <c r="K19" s="7" t="inlineStr">
        <is>
          <t>h&amp;m 블랙 소매라벨크롭티</t>
        </is>
      </c>
      <c r="L19" s="7">
        <f>IF(B19="보세",C19&amp;" "&amp;F19,B19&amp;" "&amp;F19)</f>
        <v/>
      </c>
      <c r="M19" s="8" t="inlineStr">
        <is>
          <t>hm 블랙 소매라벨크롭티</t>
        </is>
      </c>
      <c r="N19" s="8" t="inlineStr">
        <is>
          <t>hm BLACK 소매라벨크롭티</t>
        </is>
      </c>
      <c r="O19" s="8" t="inlineStr">
        <is>
          <t>블랙   소매라벨크롭티</t>
        </is>
      </c>
    </row>
    <row r="20" ht="16.5" customHeight="1" s="16">
      <c r="A20" s="7" t="n">
        <v>13101856</v>
      </c>
      <c r="B20" s="7" t="inlineStr">
        <is>
          <t>커버낫</t>
        </is>
      </c>
      <c r="C20" s="7" t="inlineStr">
        <is>
          <t>블랙</t>
        </is>
      </c>
      <c r="D20" s="7" t="inlineStr">
        <is>
          <t>무지</t>
        </is>
      </c>
      <c r="E20" s="7" t="inlineStr">
        <is>
          <t>면</t>
        </is>
      </c>
      <c r="F20" s="7" t="inlineStr">
        <is>
          <t>맨투맨</t>
        </is>
      </c>
      <c r="G20" s="7" t="inlineStr">
        <is>
          <t>KOR</t>
        </is>
      </c>
      <c r="H20" s="7" t="inlineStr">
        <is>
          <t>XL</t>
        </is>
      </c>
      <c r="I20" s="7">
        <f>IF(B20="보세",C20&amp;" "&amp;D20&amp;" "&amp;E20&amp;" "&amp;F20&amp;" ["&amp;H20&amp;"]",IF(G20="JPN","[JPN] "&amp;B20&amp;" "&amp;C20&amp;" "&amp;D20&amp;" "&amp;E20&amp;" "&amp;F20&amp;" ["&amp;H20&amp;"]",B20&amp;" "&amp;C20&amp;" "&amp;D20&amp;" "&amp;E20&amp;" "&amp;F20&amp;" ["&amp;H20&amp;"]"))</f>
        <v/>
      </c>
      <c r="J20" s="7" t="inlineStr">
        <is>
          <t>커버낫 블랙 면 맨투맨 [XL]</t>
        </is>
      </c>
      <c r="K20" s="7" t="inlineStr">
        <is>
          <t>커버낫 블랙 면 맨투맨</t>
        </is>
      </c>
      <c r="L20" s="7">
        <f>IF(B20="보세",C20&amp;" "&amp;F20,B20&amp;" "&amp;F20)</f>
        <v/>
      </c>
      <c r="M20" s="8" t="inlineStr">
        <is>
          <t>커버낫 블랙 면 맨투맨</t>
        </is>
      </c>
      <c r="N20" s="8" t="inlineStr">
        <is>
          <t>커버낫 BLACK 면 맨투맨</t>
        </is>
      </c>
      <c r="O20" s="8" t="inlineStr">
        <is>
          <t>블랙  면직물 맨투맨</t>
        </is>
      </c>
    </row>
    <row r="21" ht="16.5" customHeight="1" s="16">
      <c r="A21" s="7" t="n">
        <v>13101857</v>
      </c>
      <c r="B21" s="7" t="inlineStr">
        <is>
          <t>tngt</t>
        </is>
      </c>
      <c r="C21" s="7" t="inlineStr">
        <is>
          <t>차콜</t>
        </is>
      </c>
      <c r="D21" s="7" t="inlineStr">
        <is>
          <t>무지</t>
        </is>
      </c>
      <c r="E21" s="7" t="inlineStr">
        <is>
          <t>마</t>
        </is>
      </c>
      <c r="F21" s="7" t="inlineStr">
        <is>
          <t>소매롤업블라우스</t>
        </is>
      </c>
      <c r="G21" s="7" t="inlineStr">
        <is>
          <t>KOR</t>
        </is>
      </c>
      <c r="H21" s="7" t="inlineStr">
        <is>
          <t>95</t>
        </is>
      </c>
      <c r="I21" s="7">
        <f>IF(B21="보세",C21&amp;" "&amp;D21&amp;" "&amp;E21&amp;" "&amp;F21&amp;" ["&amp;H21&amp;"]",IF(G21="JPN","[JPN] "&amp;B21&amp;" "&amp;C21&amp;" "&amp;D21&amp;" "&amp;E21&amp;" "&amp;F21&amp;" ["&amp;H21&amp;"]",B21&amp;" "&amp;C21&amp;" "&amp;D21&amp;" "&amp;E21&amp;" "&amp;F21&amp;" ["&amp;H21&amp;"]"))</f>
        <v/>
      </c>
      <c r="J21" s="7" t="inlineStr">
        <is>
          <t>tngt 차콜 마 소매롤업블라우스 [95]</t>
        </is>
      </c>
      <c r="K21" s="7" t="inlineStr">
        <is>
          <t>tngt 차콜 마 소매롤업블라우스</t>
        </is>
      </c>
      <c r="L21" s="7">
        <f>IF(B21="보세",C21&amp;" "&amp;F21,B21&amp;" "&amp;F21)</f>
        <v/>
      </c>
      <c r="M21" s="8" t="inlineStr">
        <is>
          <t>tngt 차콜 마 소매롤업블라우스</t>
        </is>
      </c>
      <c r="N21" s="8" t="inlineStr">
        <is>
          <t>tngt CHARCOAL 마 소매롤업블라우스</t>
        </is>
      </c>
      <c r="O21" s="8" t="inlineStr">
        <is>
          <t>차콜  마 소매롤업블라우스</t>
        </is>
      </c>
    </row>
    <row r="22" ht="16.5" customHeight="1" s="16">
      <c r="A22" s="7" t="n">
        <v>13101858</v>
      </c>
      <c r="B22" s="7" t="inlineStr">
        <is>
          <t>엘르스포츠</t>
        </is>
      </c>
      <c r="C22" s="7" t="inlineStr">
        <is>
          <t>핫핑크</t>
        </is>
      </c>
      <c r="D22" s="7" t="inlineStr">
        <is>
          <t>무지</t>
        </is>
      </c>
      <c r="E22" s="7" t="inlineStr">
        <is>
          <t>폴리</t>
        </is>
      </c>
      <c r="F22" s="7" t="inlineStr">
        <is>
          <t>트렌치패딩자켓</t>
        </is>
      </c>
      <c r="G22" s="7" t="inlineStr">
        <is>
          <t>KOR</t>
        </is>
      </c>
      <c r="H22" s="7" t="inlineStr">
        <is>
          <t>95</t>
        </is>
      </c>
      <c r="I22" s="7">
        <f>IF(B22="보세",C22&amp;" "&amp;D22&amp;" "&amp;E22&amp;" "&amp;F22&amp;" ["&amp;H22&amp;"]",IF(G22="JPN","[JPN] "&amp;B22&amp;" "&amp;C22&amp;" "&amp;D22&amp;" "&amp;E22&amp;" "&amp;F22&amp;" ["&amp;H22&amp;"]",B22&amp;" "&amp;C22&amp;" "&amp;D22&amp;" "&amp;E22&amp;" "&amp;F22&amp;" ["&amp;H22&amp;"]"))</f>
        <v/>
      </c>
      <c r="J22" s="7" t="inlineStr">
        <is>
          <t>엘르스포츠 핫핑크 트렌치패딩자켓 [95]</t>
        </is>
      </c>
      <c r="K22" s="7" t="inlineStr">
        <is>
          <t>엘르스포츠 핫핑크 트렌치패딩자켓</t>
        </is>
      </c>
      <c r="L22" s="7">
        <f>IF(B22="보세",C22&amp;" "&amp;F22,B22&amp;" "&amp;F22)</f>
        <v/>
      </c>
      <c r="M22" s="8" t="inlineStr">
        <is>
          <t>핫핑크   트렌치패딩자켓</t>
        </is>
      </c>
      <c r="N22" s="8" t="inlineStr">
        <is>
          <t>핫핑크   트렌치패딩자켓</t>
        </is>
      </c>
      <c r="O22" s="8" t="inlineStr">
        <is>
          <t>핫핑크   트렌치패딩자켓</t>
        </is>
      </c>
    </row>
    <row r="23" ht="16.5" customHeight="1" s="16">
      <c r="A23" s="7" t="n">
        <v>13101859</v>
      </c>
      <c r="B23" s="7" t="inlineStr">
        <is>
          <t>아디다스오리지널</t>
        </is>
      </c>
      <c r="C23" s="7" t="inlineStr">
        <is>
          <t>민트</t>
        </is>
      </c>
      <c r="D23" s="7" t="inlineStr">
        <is>
          <t>무지</t>
        </is>
      </c>
      <c r="E23" s="7" t="inlineStr">
        <is>
          <t>면</t>
        </is>
      </c>
      <c r="F23" s="7" t="inlineStr">
        <is>
          <t>로고맨투맨티</t>
        </is>
      </c>
      <c r="G23" s="7" t="inlineStr">
        <is>
          <t>KOR</t>
        </is>
      </c>
      <c r="H23" s="7" t="inlineStr">
        <is>
          <t>XS</t>
        </is>
      </c>
      <c r="I23" s="7">
        <f>IF(B23="보세",C23&amp;" "&amp;D23&amp;" "&amp;E23&amp;" "&amp;F23&amp;" ["&amp;H23&amp;"]",IF(G23="JPN","[JPN] "&amp;B23&amp;" "&amp;C23&amp;" "&amp;D23&amp;" "&amp;E23&amp;" "&amp;F23&amp;" ["&amp;H23&amp;"]",B23&amp;" "&amp;C23&amp;" "&amp;D23&amp;" "&amp;E23&amp;" "&amp;F23&amp;" ["&amp;H23&amp;"]"))</f>
        <v/>
      </c>
      <c r="J23" s="7" t="inlineStr">
        <is>
          <t>아디다스오리지널 민트 면 로고맨투맨티 [XS]</t>
        </is>
      </c>
      <c r="K23" s="7" t="inlineStr">
        <is>
          <t>아디다스오리지널 민트 면 로고맨투맨티</t>
        </is>
      </c>
      <c r="L23" s="7">
        <f>IF(B23="보세",C23&amp;" "&amp;F23,B23&amp;" "&amp;F23)</f>
        <v/>
      </c>
      <c r="M23" s="8" t="inlineStr">
        <is>
          <t>민트  면 로고맨투맨티</t>
        </is>
      </c>
      <c r="N23" s="8" t="inlineStr">
        <is>
          <t>민트  코튼 로고맨투맨티</t>
        </is>
      </c>
      <c r="O23" s="8" t="inlineStr">
        <is>
          <t>민트  면직물 로고맨투맨티</t>
        </is>
      </c>
    </row>
    <row r="24" ht="16.5" customHeight="1" s="16">
      <c r="A24" s="7" t="n">
        <v>13101860</v>
      </c>
      <c r="B24" s="7" t="inlineStr">
        <is>
          <t>캘빈클라인</t>
        </is>
      </c>
      <c r="C24" s="7" t="inlineStr">
        <is>
          <t>중청</t>
        </is>
      </c>
      <c r="D24" s="7" t="inlineStr">
        <is>
          <t>무지</t>
        </is>
      </c>
      <c r="E24" s="7" t="inlineStr">
        <is>
          <t>데님</t>
        </is>
      </c>
      <c r="F24" s="7" t="inlineStr">
        <is>
          <t>스트레이트진</t>
        </is>
      </c>
      <c r="G24" s="7" t="inlineStr">
        <is>
          <t>KOR</t>
        </is>
      </c>
      <c r="H24" s="7" t="inlineStr">
        <is>
          <t>없음</t>
        </is>
      </c>
      <c r="I24" s="7">
        <f>IF(B24="보세",C24&amp;" "&amp;D24&amp;" "&amp;E24&amp;" "&amp;F24&amp;" ["&amp;H24&amp;"]",IF(G24="JPN","[JPN] "&amp;B24&amp;" "&amp;C24&amp;" "&amp;D24&amp;" "&amp;E24&amp;" "&amp;F24&amp;" ["&amp;H24&amp;"]",B24&amp;" "&amp;C24&amp;" "&amp;D24&amp;" "&amp;E24&amp;" "&amp;F24&amp;" ["&amp;H24&amp;"]"))</f>
        <v/>
      </c>
      <c r="J24" s="7" t="inlineStr">
        <is>
          <t xml:space="preserve">캘빈클라인 중청 데님 스트레이트진 </t>
        </is>
      </c>
      <c r="K24" s="7" t="inlineStr">
        <is>
          <t xml:space="preserve">캘빈클라인 중청 데님 스트레이트진 </t>
        </is>
      </c>
      <c r="L24" s="7">
        <f>IF(B24="보세",C24&amp;" "&amp;F24,B24&amp;" "&amp;F24)</f>
        <v/>
      </c>
      <c r="M24" s="8" t="inlineStr">
        <is>
          <t>중청  데님 스트레이트진</t>
        </is>
      </c>
      <c r="N24" s="8" t="inlineStr">
        <is>
          <t>중청  데님 스트레이트진</t>
        </is>
      </c>
      <c r="O24" s="8" t="inlineStr">
        <is>
          <t>중청  데님 스트레이트진</t>
        </is>
      </c>
    </row>
    <row r="25" ht="16.5" customHeight="1" s="16">
      <c r="A25" s="7" t="n">
        <v>13101861</v>
      </c>
      <c r="B25" s="7" t="inlineStr">
        <is>
          <t>타미힐피거</t>
        </is>
      </c>
      <c r="C25" s="7" t="inlineStr">
        <is>
          <t>중청</t>
        </is>
      </c>
      <c r="D25" s="7" t="inlineStr">
        <is>
          <t>무지</t>
        </is>
      </c>
      <c r="E25" s="7" t="inlineStr">
        <is>
          <t>데님</t>
        </is>
      </c>
      <c r="F25" s="7" t="inlineStr">
        <is>
          <t>스트레이트진</t>
        </is>
      </c>
      <c r="G25" s="7" t="inlineStr">
        <is>
          <t>KOR</t>
        </is>
      </c>
      <c r="H25" s="7" t="inlineStr">
        <is>
          <t>34/30</t>
        </is>
      </c>
      <c r="I25" s="7">
        <f>IF(B25="보세",C25&amp;" "&amp;D25&amp;" "&amp;E25&amp;" "&amp;F25&amp;" ["&amp;H25&amp;"]",IF(G25="JPN","[JPN] "&amp;B25&amp;" "&amp;C25&amp;" "&amp;D25&amp;" "&amp;E25&amp;" "&amp;F25&amp;" ["&amp;H25&amp;"]",B25&amp;" "&amp;C25&amp;" "&amp;D25&amp;" "&amp;E25&amp;" "&amp;F25&amp;" ["&amp;H25&amp;"]"))</f>
        <v/>
      </c>
      <c r="J25" s="7" t="inlineStr">
        <is>
          <t>타미힐피거 중청 데님 스트레이트진 [34/30]</t>
        </is>
      </c>
      <c r="K25" s="7" t="inlineStr">
        <is>
          <t>타미힐피거 중청 데님 스트레이트진</t>
        </is>
      </c>
      <c r="L25" s="7">
        <f>IF(B25="보세",C25&amp;" "&amp;F25,B25&amp;" "&amp;F25)</f>
        <v/>
      </c>
      <c r="M25" s="8" t="inlineStr">
        <is>
          <t>중청  데님 스트레이트진</t>
        </is>
      </c>
      <c r="N25" s="8" t="inlineStr">
        <is>
          <t>중청  데님 스트레이트진</t>
        </is>
      </c>
      <c r="O25" s="8" t="inlineStr">
        <is>
          <t>중청  데님 스트레이트진</t>
        </is>
      </c>
    </row>
    <row r="26" ht="16.5" customHeight="1" s="16">
      <c r="A26" s="7" t="n">
        <v>13101862</v>
      </c>
      <c r="B26" s="7" t="inlineStr">
        <is>
          <t>뉴발란스</t>
        </is>
      </c>
      <c r="C26" s="7" t="inlineStr">
        <is>
          <t>블랙</t>
        </is>
      </c>
      <c r="D26" s="7" t="inlineStr">
        <is>
          <t>무지</t>
        </is>
      </c>
      <c r="E26" s="7" t="inlineStr">
        <is>
          <t>면혼방</t>
        </is>
      </c>
      <c r="F26" s="7" t="inlineStr">
        <is>
          <t>트레이닝팬츠</t>
        </is>
      </c>
      <c r="G26" s="7" t="inlineStr">
        <is>
          <t>KOR</t>
        </is>
      </c>
      <c r="H26" s="7" t="inlineStr">
        <is>
          <t>M</t>
        </is>
      </c>
      <c r="I26" s="7">
        <f>IF(B26="보세",C26&amp;" "&amp;D26&amp;" "&amp;E26&amp;" "&amp;F26&amp;" ["&amp;H26&amp;"]",IF(G26="JPN","[JPN] "&amp;B26&amp;" "&amp;C26&amp;" "&amp;D26&amp;" "&amp;E26&amp;" "&amp;F26&amp;" ["&amp;H26&amp;"]",B26&amp;" "&amp;C26&amp;" "&amp;D26&amp;" "&amp;E26&amp;" "&amp;F26&amp;" ["&amp;H26&amp;"]"))</f>
        <v/>
      </c>
      <c r="J26" s="7" t="inlineStr">
        <is>
          <t>뉴발란스 블랙 면혼방 트레이닝팬츠 [M]</t>
        </is>
      </c>
      <c r="K26" s="7" t="inlineStr">
        <is>
          <t>뉴발란스 블랙 면혼방 트레이닝팬츠</t>
        </is>
      </c>
      <c r="L26" s="7">
        <f>IF(B26="보세",C26&amp;" "&amp;F26,B26&amp;" "&amp;F26)</f>
        <v/>
      </c>
      <c r="M26" s="8" t="inlineStr">
        <is>
          <t>블랙  면혼방 트레이닝팬츠</t>
        </is>
      </c>
      <c r="N26" s="8" t="inlineStr">
        <is>
          <t>블랙  코튼혼방 트레이닝팬츠</t>
        </is>
      </c>
      <c r="O26" s="8" t="inlineStr">
        <is>
          <t>블랙  면믹스 트레이닝팬츠</t>
        </is>
      </c>
    </row>
    <row r="27" ht="16.5" customHeight="1" s="16">
      <c r="A27" s="7" t="n">
        <v>13101863</v>
      </c>
      <c r="B27" s="7" t="inlineStr">
        <is>
          <t>게스</t>
        </is>
      </c>
      <c r="C27" s="7" t="inlineStr">
        <is>
          <t>중청</t>
        </is>
      </c>
      <c r="D27" s="7" t="inlineStr">
        <is>
          <t>무지</t>
        </is>
      </c>
      <c r="E27" s="7" t="inlineStr">
        <is>
          <t>데님</t>
        </is>
      </c>
      <c r="F27" s="7" t="inlineStr">
        <is>
          <t>스키니진</t>
        </is>
      </c>
      <c r="G27" s="7" t="inlineStr">
        <is>
          <t>KOR</t>
        </is>
      </c>
      <c r="H27" s="7" t="inlineStr">
        <is>
          <t>26</t>
        </is>
      </c>
      <c r="I27" s="7">
        <f>IF(B27="보세",C27&amp;" "&amp;D27&amp;" "&amp;E27&amp;" "&amp;F27&amp;" ["&amp;H27&amp;"]",IF(G27="JPN","[JPN] "&amp;B27&amp;" "&amp;C27&amp;" "&amp;D27&amp;" "&amp;E27&amp;" "&amp;F27&amp;" ["&amp;H27&amp;"]",B27&amp;" "&amp;C27&amp;" "&amp;D27&amp;" "&amp;E27&amp;" "&amp;F27&amp;" ["&amp;H27&amp;"]"))</f>
        <v/>
      </c>
      <c r="J27" s="7" t="inlineStr">
        <is>
          <t>게스 중청 데님 스키니진 [26]</t>
        </is>
      </c>
      <c r="K27" s="7" t="inlineStr">
        <is>
          <t>게스 중청 데님 스키니진</t>
        </is>
      </c>
      <c r="L27" s="7">
        <f>IF(B27="보세",C27&amp;" "&amp;F27,B27&amp;" "&amp;F27)</f>
        <v/>
      </c>
      <c r="M27" s="8" t="inlineStr">
        <is>
          <t>중청  데님 스키니진</t>
        </is>
      </c>
      <c r="N27" s="8" t="inlineStr">
        <is>
          <t>중청  데님 스키니진</t>
        </is>
      </c>
      <c r="O27" s="8" t="inlineStr">
        <is>
          <t>중청  데님 스키니진</t>
        </is>
      </c>
    </row>
    <row r="28" ht="16.5" customHeight="1" s="16">
      <c r="A28" s="7" t="n">
        <v>13101864</v>
      </c>
      <c r="B28" s="7" t="inlineStr">
        <is>
          <t>지오송지오</t>
        </is>
      </c>
      <c r="C28" s="7" t="inlineStr">
        <is>
          <t>블랙</t>
        </is>
      </c>
      <c r="D28" s="7" t="inlineStr">
        <is>
          <t>무지</t>
        </is>
      </c>
      <c r="E28" s="7" t="inlineStr">
        <is>
          <t>폴리</t>
        </is>
      </c>
      <c r="F28" s="7" t="inlineStr">
        <is>
          <t>트레이닝팬츠</t>
        </is>
      </c>
      <c r="G28" s="7" t="inlineStr">
        <is>
          <t>KOR</t>
        </is>
      </c>
      <c r="H28" s="7" t="inlineStr">
        <is>
          <t>80</t>
        </is>
      </c>
      <c r="I28" s="7">
        <f>IF(B28="보세",C28&amp;" "&amp;D28&amp;" "&amp;E28&amp;" "&amp;F28&amp;" ["&amp;H28&amp;"]",IF(G28="JPN","[JPN] "&amp;B28&amp;" "&amp;C28&amp;" "&amp;D28&amp;" "&amp;E28&amp;" "&amp;F28&amp;" ["&amp;H28&amp;"]",B28&amp;" "&amp;C28&amp;" "&amp;D28&amp;" "&amp;E28&amp;" "&amp;F28&amp;" ["&amp;H28&amp;"]"))</f>
        <v/>
      </c>
      <c r="J28" s="7" t="inlineStr">
        <is>
          <t>지오송지오 블랙 트레이닝팬츠 [80]</t>
        </is>
      </c>
      <c r="K28" s="7" t="inlineStr">
        <is>
          <t>지오송지오 블랙 트레이닝팬츠</t>
        </is>
      </c>
      <c r="L28" s="7">
        <f>IF(B28="보세",C28&amp;" "&amp;F28,B28&amp;" "&amp;F28)</f>
        <v/>
      </c>
      <c r="M28" s="8" t="inlineStr">
        <is>
          <t>블랙   트레이닝팬츠</t>
        </is>
      </c>
      <c r="N28" s="8" t="inlineStr">
        <is>
          <t>블랙   트레이닝팬츠</t>
        </is>
      </c>
      <c r="O28" s="8" t="inlineStr">
        <is>
          <t>블랙   트레이닝팬츠</t>
        </is>
      </c>
    </row>
    <row r="29" ht="16.5" customHeight="1" s="16">
      <c r="A29" s="7" t="n">
        <v>13101865</v>
      </c>
      <c r="B29" s="7" t="inlineStr">
        <is>
          <t>캘러웨이</t>
        </is>
      </c>
      <c r="C29" s="7" t="inlineStr">
        <is>
          <t>네이비</t>
        </is>
      </c>
      <c r="D29" s="7" t="inlineStr">
        <is>
          <t>무지</t>
        </is>
      </c>
      <c r="E29" s="7" t="inlineStr">
        <is>
          <t>면혼방</t>
        </is>
      </c>
      <c r="F29" s="7" t="inlineStr">
        <is>
          <t>정장바지</t>
        </is>
      </c>
      <c r="G29" s="7" t="inlineStr">
        <is>
          <t>KOR</t>
        </is>
      </c>
      <c r="H29" s="7" t="inlineStr">
        <is>
          <t>30</t>
        </is>
      </c>
      <c r="I29" s="7">
        <f>IF(B29="보세",C29&amp;" "&amp;D29&amp;" "&amp;E29&amp;" "&amp;F29&amp;" ["&amp;H29&amp;"]",IF(G29="JPN","[JPN] "&amp;B29&amp;" "&amp;C29&amp;" "&amp;D29&amp;" "&amp;E29&amp;" "&amp;F29&amp;" ["&amp;H29&amp;"]",B29&amp;" "&amp;C29&amp;" "&amp;D29&amp;" "&amp;E29&amp;" "&amp;F29&amp;" ["&amp;H29&amp;"]"))</f>
        <v/>
      </c>
      <c r="J29" s="7" t="inlineStr">
        <is>
          <t>캘러웨이 네이비 면혼방 정장바지 [30]</t>
        </is>
      </c>
      <c r="K29" s="7" t="inlineStr">
        <is>
          <t>캘러웨이 네이비 면혼방 정장바지</t>
        </is>
      </c>
      <c r="L29" s="7">
        <f>IF(B29="보세",C29&amp;" "&amp;F29,B29&amp;" "&amp;F29)</f>
        <v/>
      </c>
      <c r="M29" s="8" t="inlineStr">
        <is>
          <t>네이비  면혼방 정장바지</t>
        </is>
      </c>
      <c r="N29" s="8" t="inlineStr">
        <is>
          <t>NAVY  면혼방 정장바지</t>
        </is>
      </c>
      <c r="O29" s="8" t="inlineStr">
        <is>
          <t>곤색  면혼방 정장바지</t>
        </is>
      </c>
    </row>
    <row r="30" ht="16.5" customHeight="1" s="16">
      <c r="A30" s="7" t="n">
        <v>13101866</v>
      </c>
      <c r="B30" s="7" t="inlineStr">
        <is>
          <t>크로커다일레이디</t>
        </is>
      </c>
      <c r="C30" s="7" t="inlineStr">
        <is>
          <t>네이비</t>
        </is>
      </c>
      <c r="D30" s="7" t="inlineStr">
        <is>
          <t>무지</t>
        </is>
      </c>
      <c r="E30" s="7" t="inlineStr">
        <is>
          <t>폴리</t>
        </is>
      </c>
      <c r="F30" s="7" t="inlineStr">
        <is>
          <t>긴팔카라티</t>
        </is>
      </c>
      <c r="G30" s="7" t="inlineStr">
        <is>
          <t>KOR</t>
        </is>
      </c>
      <c r="H30" s="7" t="inlineStr">
        <is>
          <t>90</t>
        </is>
      </c>
      <c r="I30" s="7">
        <f>IF(B30="보세",C30&amp;" "&amp;D30&amp;" "&amp;E30&amp;" "&amp;F30&amp;" ["&amp;H30&amp;"]",IF(G30="JPN","[JPN] "&amp;B30&amp;" "&amp;C30&amp;" "&amp;D30&amp;" "&amp;E30&amp;" "&amp;F30&amp;" ["&amp;H30&amp;"]",B30&amp;" "&amp;C30&amp;" "&amp;D30&amp;" "&amp;E30&amp;" "&amp;F30&amp;" ["&amp;H30&amp;"]"))</f>
        <v/>
      </c>
      <c r="J30" s="7" t="inlineStr">
        <is>
          <t>크로커다일레이디 네이비 긴팔카라티 [90]</t>
        </is>
      </c>
      <c r="K30" s="7" t="inlineStr">
        <is>
          <t>크로커다일레이디 네이비 긴팔카라티</t>
        </is>
      </c>
      <c r="L30" s="7">
        <f>IF(B30="보세",C30&amp;" "&amp;F30,B30&amp;" "&amp;F30)</f>
        <v/>
      </c>
      <c r="M30" s="8" t="inlineStr">
        <is>
          <t>네이비   긴팔카라티</t>
        </is>
      </c>
      <c r="N30" s="8" t="inlineStr">
        <is>
          <t>NAVY   긴팔카라티</t>
        </is>
      </c>
      <c r="O30" s="8" t="inlineStr">
        <is>
          <t>곤색   긴팔카라티</t>
        </is>
      </c>
    </row>
    <row r="31" ht="16.5" customHeight="1" s="16">
      <c r="A31" s="7" t="n">
        <v>13101867</v>
      </c>
      <c r="B31" s="7" t="inlineStr">
        <is>
          <t>아미</t>
        </is>
      </c>
      <c r="C31" s="7" t="inlineStr">
        <is>
          <t>블랙</t>
        </is>
      </c>
      <c r="D31" s="7" t="inlineStr">
        <is>
          <t>무지</t>
        </is>
      </c>
      <c r="E31" s="7" t="inlineStr">
        <is>
          <t>면혼방</t>
        </is>
      </c>
      <c r="F31" s="7" t="inlineStr">
        <is>
          <t>맨투맨</t>
        </is>
      </c>
      <c r="G31" s="7" t="inlineStr">
        <is>
          <t>KOR</t>
        </is>
      </c>
      <c r="H31" s="7" t="inlineStr">
        <is>
          <t>M</t>
        </is>
      </c>
      <c r="I31" s="7">
        <f>IF(B31="보세",C31&amp;" "&amp;D31&amp;" "&amp;E31&amp;" "&amp;F31&amp;" ["&amp;H31&amp;"]",IF(G31="JPN","[JPN] "&amp;B31&amp;" "&amp;C31&amp;" "&amp;D31&amp;" "&amp;E31&amp;" "&amp;F31&amp;" ["&amp;H31&amp;"]",B31&amp;" "&amp;C31&amp;" "&amp;D31&amp;" "&amp;E31&amp;" "&amp;F31&amp;" ["&amp;H31&amp;"]"))</f>
        <v/>
      </c>
      <c r="J31" s="7" t="inlineStr">
        <is>
          <t>아미 블랙 면혼방 맨투맨 [M]</t>
        </is>
      </c>
      <c r="K31" s="7" t="inlineStr">
        <is>
          <t>아미 블랙 면혼방 맨투맨</t>
        </is>
      </c>
      <c r="L31" s="7">
        <f>IF(B31="보세",C31&amp;" "&amp;F31,B31&amp;" "&amp;F31)</f>
        <v/>
      </c>
      <c r="M31" s="8" t="inlineStr">
        <is>
          <t>블랙  면혼방 맨투맨</t>
        </is>
      </c>
      <c r="N31" s="8" t="inlineStr">
        <is>
          <t>블랙  코튼혼방 맨투맨</t>
        </is>
      </c>
      <c r="O31" s="8" t="inlineStr">
        <is>
          <t>블랙  면믹스 맨투맨</t>
        </is>
      </c>
    </row>
    <row r="32" ht="16.5" customHeight="1" s="16">
      <c r="A32" s="7" t="n">
        <v>13101868</v>
      </c>
      <c r="B32" s="7" t="inlineStr">
        <is>
          <t>캘빈클라인</t>
        </is>
      </c>
      <c r="C32" s="7" t="inlineStr">
        <is>
          <t>차콜</t>
        </is>
      </c>
      <c r="D32" s="7" t="inlineStr">
        <is>
          <t>무지</t>
        </is>
      </c>
      <c r="E32" s="7" t="inlineStr">
        <is>
          <t>폴리</t>
        </is>
      </c>
      <c r="F32" s="7" t="inlineStr">
        <is>
          <t>슬림핏니트집업원피스</t>
        </is>
      </c>
      <c r="G32" s="7" t="inlineStr">
        <is>
          <t>KOR</t>
        </is>
      </c>
      <c r="H32" s="7" t="inlineStr">
        <is>
          <t>없음</t>
        </is>
      </c>
      <c r="I32" s="7">
        <f>IF(B32="보세",C32&amp;" "&amp;D32&amp;" "&amp;E32&amp;" "&amp;F32&amp;" ["&amp;H32&amp;"]",IF(G32="JPN","[JPN] "&amp;B32&amp;" "&amp;C32&amp;" "&amp;D32&amp;" "&amp;E32&amp;" "&amp;F32&amp;" ["&amp;H32&amp;"]",B32&amp;" "&amp;C32&amp;" "&amp;D32&amp;" "&amp;E32&amp;" "&amp;F32&amp;" ["&amp;H32&amp;"]"))</f>
        <v/>
      </c>
      <c r="J32" s="7" t="inlineStr">
        <is>
          <t xml:space="preserve">캘빈클라인 차콜 슬림핏니트집업원피스 </t>
        </is>
      </c>
      <c r="K32" s="7" t="inlineStr">
        <is>
          <t xml:space="preserve">캘빈클라인 차콜 슬림핏니트집업원피스 </t>
        </is>
      </c>
      <c r="L32" s="7">
        <f>IF(B32="보세",C32&amp;" "&amp;F32,B32&amp;" "&amp;F32)</f>
        <v/>
      </c>
      <c r="M32" s="8" t="inlineStr">
        <is>
          <t>차콜   슬림핏니트집업원피스</t>
        </is>
      </c>
      <c r="N32" s="8" t="inlineStr">
        <is>
          <t>차콜   슬림핏니트집업원피스</t>
        </is>
      </c>
      <c r="O32" s="8" t="inlineStr">
        <is>
          <t>차콜   슬림핏니트집업원피스</t>
        </is>
      </c>
    </row>
    <row r="33" ht="16.5" customHeight="1" s="16">
      <c r="A33" s="7" t="n">
        <v>13101869</v>
      </c>
      <c r="B33" s="7" t="inlineStr">
        <is>
          <t>폴로</t>
        </is>
      </c>
      <c r="C33" s="7" t="inlineStr">
        <is>
          <t>퍼플</t>
        </is>
      </c>
      <c r="D33" s="7" t="inlineStr">
        <is>
          <t>무지</t>
        </is>
      </c>
      <c r="E33" s="7" t="inlineStr">
        <is>
          <t>면혼방</t>
        </is>
      </c>
      <c r="F33" s="7" t="inlineStr">
        <is>
          <t>긴팔카라원피스</t>
        </is>
      </c>
      <c r="G33" s="7" t="inlineStr">
        <is>
          <t>KOR</t>
        </is>
      </c>
      <c r="H33" s="7" t="inlineStr">
        <is>
          <t>없음</t>
        </is>
      </c>
      <c r="I33" s="7">
        <f>IF(B33="보세",C33&amp;" "&amp;D33&amp;" "&amp;E33&amp;" "&amp;F33&amp;" ["&amp;H33&amp;"]",IF(G33="JPN","[JPN] "&amp;B33&amp;" "&amp;C33&amp;" "&amp;D33&amp;" "&amp;E33&amp;" "&amp;F33&amp;" ["&amp;H33&amp;"]",B33&amp;" "&amp;C33&amp;" "&amp;D33&amp;" "&amp;E33&amp;" "&amp;F33&amp;" ["&amp;H33&amp;"]"))</f>
        <v/>
      </c>
      <c r="J33" s="7" t="inlineStr">
        <is>
          <t xml:space="preserve">폴로 퍼플 면혼방 긴팔카라원피스 </t>
        </is>
      </c>
      <c r="K33" s="7" t="inlineStr">
        <is>
          <t xml:space="preserve">폴로 퍼플 면혼방 긴팔카라원피스 </t>
        </is>
      </c>
      <c r="L33" s="7">
        <f>IF(B33="보세",C33&amp;" "&amp;F33,B33&amp;" "&amp;F33)</f>
        <v/>
      </c>
      <c r="M33" s="8" t="inlineStr">
        <is>
          <t>퍼플  면혼방 긴팔카라원피스</t>
        </is>
      </c>
      <c r="N33" s="8" t="inlineStr">
        <is>
          <t>퍼플  코튼혼방 긴팔카라원피스</t>
        </is>
      </c>
      <c r="O33" s="8" t="inlineStr">
        <is>
          <t>퍼플  면믹스 긴팔카라원피스</t>
        </is>
      </c>
    </row>
    <row r="34" ht="16.5" customHeight="1" s="16">
      <c r="A34" s="7" t="n">
        <v>13101870</v>
      </c>
      <c r="B34" s="7" t="inlineStr">
        <is>
          <t>스파오</t>
        </is>
      </c>
      <c r="C34" s="7" t="inlineStr">
        <is>
          <t>브라운</t>
        </is>
      </c>
      <c r="D34" s="7" t="inlineStr">
        <is>
          <t>체크</t>
        </is>
      </c>
      <c r="E34" s="7" t="inlineStr">
        <is>
          <t>울혼방</t>
        </is>
      </c>
      <c r="F34" s="7" t="inlineStr">
        <is>
          <t>싱글버튼자켓</t>
        </is>
      </c>
      <c r="G34" s="7" t="inlineStr">
        <is>
          <t>KOR</t>
        </is>
      </c>
      <c r="H34" s="7" t="inlineStr">
        <is>
          <t>S</t>
        </is>
      </c>
      <c r="I34" s="7">
        <f>IF(B34="보세",C34&amp;" "&amp;D34&amp;" "&amp;E34&amp;" "&amp;F34&amp;" ["&amp;H34&amp;"]",IF(G34="JPN","[JPN] "&amp;B34&amp;" "&amp;C34&amp;" "&amp;D34&amp;" "&amp;E34&amp;" "&amp;F34&amp;" ["&amp;H34&amp;"]",B34&amp;" "&amp;C34&amp;" "&amp;D34&amp;" "&amp;E34&amp;" "&amp;F34&amp;" ["&amp;H34&amp;"]"))</f>
        <v/>
      </c>
      <c r="J34" s="7" t="inlineStr">
        <is>
          <t>스파오 브라운 체크 울혼방 싱글버튼자켓 [S]</t>
        </is>
      </c>
      <c r="K34" s="7" t="inlineStr">
        <is>
          <t>스파오 브라운 체크 울혼방 싱글버튼자켓</t>
        </is>
      </c>
      <c r="L34" s="7">
        <f>IF(B34="보세",C34&amp;" "&amp;F34,B34&amp;" "&amp;F34)</f>
        <v/>
      </c>
      <c r="M34" s="8" t="inlineStr">
        <is>
          <t>브라운 체크 울혼방 싱글버튼자켓</t>
        </is>
      </c>
      <c r="N34" s="8" t="inlineStr">
        <is>
          <t>브라운 체크 울혼방 싱글버튼자켓</t>
        </is>
      </c>
      <c r="O34" s="8" t="inlineStr">
        <is>
          <t>브라운 체크 울혼방 싱글버튼자켓</t>
        </is>
      </c>
    </row>
    <row r="35" ht="16.5" customHeight="1" s="16">
      <c r="A35" s="7" t="n">
        <v>13101871</v>
      </c>
      <c r="B35" s="7" t="inlineStr">
        <is>
          <t>나이키</t>
        </is>
      </c>
      <c r="C35" s="7" t="inlineStr">
        <is>
          <t>그레이</t>
        </is>
      </c>
      <c r="D35" s="7" t="inlineStr">
        <is>
          <t>무지</t>
        </is>
      </c>
      <c r="E35" s="7" t="inlineStr">
        <is>
          <t>드라이핏</t>
        </is>
      </c>
      <c r="F35" s="7" t="inlineStr">
        <is>
          <t>트레이닝반바지</t>
        </is>
      </c>
      <c r="G35" s="7" t="inlineStr">
        <is>
          <t>KOR</t>
        </is>
      </c>
      <c r="H35" s="7" t="inlineStr">
        <is>
          <t>XL</t>
        </is>
      </c>
      <c r="I35" s="7">
        <f>IF(B35="보세",C35&amp;" "&amp;D35&amp;" "&amp;E35&amp;" "&amp;F35&amp;" ["&amp;H35&amp;"]",IF(G35="JPN","[JPN] "&amp;B35&amp;" "&amp;C35&amp;" "&amp;D35&amp;" "&amp;E35&amp;" "&amp;F35&amp;" ["&amp;H35&amp;"]",B35&amp;" "&amp;C35&amp;" "&amp;D35&amp;" "&amp;E35&amp;" "&amp;F35&amp;" ["&amp;H35&amp;"]"))</f>
        <v/>
      </c>
      <c r="J35" s="7" t="inlineStr">
        <is>
          <t>나이키 그레이 드라이핏 트레이닝반바지 [XL]</t>
        </is>
      </c>
      <c r="K35" s="7" t="inlineStr">
        <is>
          <t>나이키 그레이 드라이핏 트레이닝반바지</t>
        </is>
      </c>
      <c r="L35" s="7">
        <f>IF(B35="보세",C35&amp;" "&amp;F35,B35&amp;" "&amp;F35)</f>
        <v/>
      </c>
      <c r="M35" s="8" t="inlineStr">
        <is>
          <t>그레이  드라이핏 트레이닝반바지</t>
        </is>
      </c>
      <c r="N35" s="8" t="inlineStr">
        <is>
          <t>회색  드라이핏 트레이닝반바지</t>
        </is>
      </c>
      <c r="O35" s="8" t="inlineStr">
        <is>
          <t>GRAY  드라이핏 트레이닝반바지</t>
        </is>
      </c>
    </row>
    <row r="36" ht="16.5" customHeight="1" s="16">
      <c r="A36" s="7" t="n">
        <v>13101872</v>
      </c>
      <c r="B36" s="7" t="inlineStr">
        <is>
          <t>아베크롬비</t>
        </is>
      </c>
      <c r="C36" s="7" t="inlineStr">
        <is>
          <t>네이비</t>
        </is>
      </c>
      <c r="D36" s="7" t="inlineStr">
        <is>
          <t>무지</t>
        </is>
      </c>
      <c r="E36" s="7" t="inlineStr">
        <is>
          <t>면혼방</t>
        </is>
      </c>
      <c r="F36" s="7" t="inlineStr">
        <is>
          <t>트레이닝반바지</t>
        </is>
      </c>
      <c r="G36" s="7" t="inlineStr">
        <is>
          <t>KOR</t>
        </is>
      </c>
      <c r="H36" s="7" t="inlineStr">
        <is>
          <t>L</t>
        </is>
      </c>
      <c r="I36" s="7">
        <f>IF(B36="보세",C36&amp;" "&amp;D36&amp;" "&amp;E36&amp;" "&amp;F36&amp;" ["&amp;H36&amp;"]",IF(G36="JPN","[JPN] "&amp;B36&amp;" "&amp;C36&amp;" "&amp;D36&amp;" "&amp;E36&amp;" "&amp;F36&amp;" ["&amp;H36&amp;"]",B36&amp;" "&amp;C36&amp;" "&amp;D36&amp;" "&amp;E36&amp;" "&amp;F36&amp;" ["&amp;H36&amp;"]"))</f>
        <v/>
      </c>
      <c r="J36" s="7" t="inlineStr">
        <is>
          <t>아베크롬비 네이비 면혼방 트레이닝반바지 [L]</t>
        </is>
      </c>
      <c r="K36" s="7" t="inlineStr">
        <is>
          <t>아베크롬비 네이비 면혼방 트레이닝반바지</t>
        </is>
      </c>
      <c r="L36" s="7">
        <f>IF(B36="보세",C36&amp;" "&amp;F36,B36&amp;" "&amp;F36)</f>
        <v/>
      </c>
      <c r="M36" s="8" t="inlineStr">
        <is>
          <t>네이비  면혼방 트레이닝반바지</t>
        </is>
      </c>
      <c r="N36" s="8" t="inlineStr">
        <is>
          <t>NAVY  면혼방 트레이닝반바지</t>
        </is>
      </c>
      <c r="O36" s="8" t="inlineStr">
        <is>
          <t>곤색  면혼방 트레이닝반바지</t>
        </is>
      </c>
    </row>
    <row r="37" ht="16.5" customHeight="1" s="16">
      <c r="A37" s="7" t="n">
        <v>13101873</v>
      </c>
      <c r="B37" s="7" t="inlineStr">
        <is>
          <t>콜롬비아</t>
        </is>
      </c>
      <c r="C37" s="7" t="inlineStr">
        <is>
          <t>네이비</t>
        </is>
      </c>
      <c r="D37" s="7" t="inlineStr">
        <is>
          <t>무지</t>
        </is>
      </c>
      <c r="E37" s="7" t="inlineStr">
        <is>
          <t>폴리</t>
        </is>
      </c>
      <c r="F37" s="7" t="inlineStr">
        <is>
          <t>등산바지</t>
        </is>
      </c>
      <c r="G37" s="7" t="inlineStr">
        <is>
          <t>KOR</t>
        </is>
      </c>
      <c r="H37" s="7" t="inlineStr">
        <is>
          <t>L</t>
        </is>
      </c>
      <c r="I37" s="7">
        <f>IF(B37="보세",C37&amp;" "&amp;D37&amp;" "&amp;E37&amp;" "&amp;F37&amp;" ["&amp;H37&amp;"]",IF(G37="JPN","[JPN] "&amp;B37&amp;" "&amp;C37&amp;" "&amp;D37&amp;" "&amp;E37&amp;" "&amp;F37&amp;" ["&amp;H37&amp;"]",B37&amp;" "&amp;C37&amp;" "&amp;D37&amp;" "&amp;E37&amp;" "&amp;F37&amp;" ["&amp;H37&amp;"]"))</f>
        <v/>
      </c>
      <c r="J37" s="7" t="inlineStr">
        <is>
          <t>콜롬비아 네이비 등산바지 [L]</t>
        </is>
      </c>
      <c r="K37" s="7" t="inlineStr">
        <is>
          <t>콜롬비아 네이비 등산바지</t>
        </is>
      </c>
      <c r="L37" s="7">
        <f>IF(B37="보세",C37&amp;" "&amp;F37,B37&amp;" "&amp;F37)</f>
        <v/>
      </c>
      <c r="M37" s="8" t="inlineStr">
        <is>
          <t>네이비   등산바지</t>
        </is>
      </c>
      <c r="N37" s="8" t="inlineStr">
        <is>
          <t>NAVY   등산바지</t>
        </is>
      </c>
      <c r="O37" s="8" t="inlineStr">
        <is>
          <t>곤색   등산바지</t>
        </is>
      </c>
    </row>
    <row r="38" ht="16.5" customHeight="1" s="16">
      <c r="A38" s="7" t="n">
        <v>13101874</v>
      </c>
      <c r="B38" s="7" t="inlineStr">
        <is>
          <t>무신사스탠다드</t>
        </is>
      </c>
      <c r="C38" s="7" t="inlineStr">
        <is>
          <t>블랙</t>
        </is>
      </c>
      <c r="D38" s="7" t="inlineStr">
        <is>
          <t>무지</t>
        </is>
      </c>
      <c r="E38" s="7" t="inlineStr">
        <is>
          <t>면혼방</t>
        </is>
      </c>
      <c r="F38" s="7" t="inlineStr">
        <is>
          <t>긴팔카라티</t>
        </is>
      </c>
      <c r="G38" s="7" t="inlineStr">
        <is>
          <t>KOR</t>
        </is>
      </c>
      <c r="H38" s="7" t="inlineStr">
        <is>
          <t>XL</t>
        </is>
      </c>
      <c r="I38" s="7">
        <f>IF(B38="보세",C38&amp;" "&amp;D38&amp;" "&amp;E38&amp;" "&amp;F38&amp;" ["&amp;H38&amp;"]",IF(G38="JPN","[JPN] "&amp;B38&amp;" "&amp;C38&amp;" "&amp;D38&amp;" "&amp;E38&amp;" "&amp;F38&amp;" ["&amp;H38&amp;"]",B38&amp;" "&amp;C38&amp;" "&amp;D38&amp;" "&amp;E38&amp;" "&amp;F38&amp;" ["&amp;H38&amp;"]"))</f>
        <v/>
      </c>
      <c r="J38" s="7" t="inlineStr">
        <is>
          <t>무신사스탠다드 블랙 면혼방 긴팔카라티 [XL]</t>
        </is>
      </c>
      <c r="K38" s="7" t="inlineStr">
        <is>
          <t>무신사스탠다드 블랙 면혼방 긴팔카라티</t>
        </is>
      </c>
      <c r="L38" s="7">
        <f>IF(B38="보세",C38&amp;" "&amp;F38,B38&amp;" "&amp;F38)</f>
        <v/>
      </c>
      <c r="M38" s="8" t="inlineStr">
        <is>
          <t>블랙  면혼방 긴팔카라티</t>
        </is>
      </c>
      <c r="N38" s="8" t="inlineStr">
        <is>
          <t>블랙  코튼혼방 긴팔카라티</t>
        </is>
      </c>
      <c r="O38" s="8" t="inlineStr">
        <is>
          <t>블랙  면믹스 긴팔카라티</t>
        </is>
      </c>
    </row>
    <row r="39" ht="16.5" customHeight="1" s="16">
      <c r="A39" s="7" t="n">
        <v>13101875</v>
      </c>
      <c r="B39" s="7" t="inlineStr">
        <is>
          <t>네파</t>
        </is>
      </c>
      <c r="C39" s="7" t="inlineStr">
        <is>
          <t>브라운</t>
        </is>
      </c>
      <c r="D39" s="7" t="inlineStr">
        <is>
          <t>무지</t>
        </is>
      </c>
      <c r="E39" s="7" t="inlineStr">
        <is>
          <t>폴리</t>
        </is>
      </c>
      <c r="F39" s="7" t="inlineStr">
        <is>
          <t>반집업티셔츠</t>
        </is>
      </c>
      <c r="G39" s="7" t="inlineStr">
        <is>
          <t>KOR</t>
        </is>
      </c>
      <c r="H39" s="7" t="inlineStr">
        <is>
          <t>105</t>
        </is>
      </c>
      <c r="I39" s="7">
        <f>IF(B39="보세",C39&amp;" "&amp;D39&amp;" "&amp;E39&amp;" "&amp;F39&amp;" ["&amp;H39&amp;"]",IF(G39="JPN","[JPN] "&amp;B39&amp;" "&amp;C39&amp;" "&amp;D39&amp;" "&amp;E39&amp;" "&amp;F39&amp;" ["&amp;H39&amp;"]",B39&amp;" "&amp;C39&amp;" "&amp;D39&amp;" "&amp;E39&amp;" "&amp;F39&amp;" ["&amp;H39&amp;"]"))</f>
        <v/>
      </c>
      <c r="J39" s="7" t="inlineStr">
        <is>
          <t>네파 브라운 반집업티셔츠 [105]</t>
        </is>
      </c>
      <c r="K39" s="7" t="inlineStr">
        <is>
          <t>네파 브라운 반집업티셔츠</t>
        </is>
      </c>
      <c r="L39" s="7">
        <f>IF(B39="보세",C39&amp;" "&amp;F39,B39&amp;" "&amp;F39)</f>
        <v/>
      </c>
      <c r="M39" s="8" t="inlineStr">
        <is>
          <t>브라운   반집업티셔츠</t>
        </is>
      </c>
      <c r="N39" s="8" t="inlineStr">
        <is>
          <t>브라운   반집업티셔츠</t>
        </is>
      </c>
      <c r="O39" s="8" t="inlineStr">
        <is>
          <t>브라운   반집업티셔츠</t>
        </is>
      </c>
    </row>
    <row r="40" ht="16.5" customHeight="1" s="16">
      <c r="A40" s="7" t="n">
        <v>13101876</v>
      </c>
      <c r="B40" s="7" t="inlineStr">
        <is>
          <t>유니클로</t>
        </is>
      </c>
      <c r="C40" s="7" t="inlineStr">
        <is>
          <t>그린</t>
        </is>
      </c>
      <c r="D40" s="7" t="inlineStr">
        <is>
          <t>무지</t>
        </is>
      </c>
      <c r="E40" s="7" t="inlineStr">
        <is>
          <t>폴리</t>
        </is>
      </c>
      <c r="F40" s="7" t="inlineStr">
        <is>
          <t>플리스집업</t>
        </is>
      </c>
      <c r="G40" s="7" t="inlineStr">
        <is>
          <t>KOR</t>
        </is>
      </c>
      <c r="H40" s="7" t="inlineStr">
        <is>
          <t>L</t>
        </is>
      </c>
      <c r="I40" s="7">
        <f>IF(B40="보세",C40&amp;" "&amp;D40&amp;" "&amp;E40&amp;" "&amp;F40&amp;" ["&amp;H40&amp;"]",IF(G40="JPN","[JPN] "&amp;B40&amp;" "&amp;C40&amp;" "&amp;D40&amp;" "&amp;E40&amp;" "&amp;F40&amp;" ["&amp;H40&amp;"]",B40&amp;" "&amp;C40&amp;" "&amp;D40&amp;" "&amp;E40&amp;" "&amp;F40&amp;" ["&amp;H40&amp;"]"))</f>
        <v/>
      </c>
      <c r="J40" s="7" t="inlineStr">
        <is>
          <t>유니클로 그린 플리스집업 [L]</t>
        </is>
      </c>
      <c r="K40" s="7" t="inlineStr">
        <is>
          <t>유니클로 그린 플리스집업</t>
        </is>
      </c>
      <c r="L40" s="7">
        <f>IF(B40="보세",C40&amp;" "&amp;F40,B40&amp;" "&amp;F40)</f>
        <v/>
      </c>
      <c r="M40" s="8" t="inlineStr">
        <is>
          <t>그린   플리스집업</t>
        </is>
      </c>
      <c r="N40" s="8" t="inlineStr">
        <is>
          <t>그린   플리스집업</t>
        </is>
      </c>
      <c r="O40" s="8" t="inlineStr">
        <is>
          <t>그린   플리스집업</t>
        </is>
      </c>
    </row>
    <row r="41" ht="16.5" customHeight="1" s="16">
      <c r="A41" s="7" t="n">
        <v>13101877</v>
      </c>
      <c r="B41" s="7" t="inlineStr">
        <is>
          <t>미쏘</t>
        </is>
      </c>
      <c r="C41" s="7" t="inlineStr">
        <is>
          <t>코랄핑크</t>
        </is>
      </c>
      <c r="D41" s="7" t="inlineStr">
        <is>
          <t>무지</t>
        </is>
      </c>
      <c r="E41" s="7" t="inlineStr">
        <is>
          <t>면</t>
        </is>
      </c>
      <c r="F41" s="7" t="inlineStr">
        <is>
          <t>가오리핏셔츠</t>
        </is>
      </c>
      <c r="G41" s="7" t="inlineStr">
        <is>
          <t>KOR</t>
        </is>
      </c>
      <c r="H41" s="7" t="inlineStr">
        <is>
          <t>Free</t>
        </is>
      </c>
      <c r="I41" s="7">
        <f>IF(B41="보세",C41&amp;" "&amp;D41&amp;" "&amp;E41&amp;" "&amp;F41&amp;" ["&amp;H41&amp;"]",IF(G41="JPN","[JPN] "&amp;B41&amp;" "&amp;C41&amp;" "&amp;D41&amp;" "&amp;E41&amp;" "&amp;F41&amp;" ["&amp;H41&amp;"]",B41&amp;" "&amp;C41&amp;" "&amp;D41&amp;" "&amp;E41&amp;" "&amp;F41&amp;" ["&amp;H41&amp;"]"))</f>
        <v/>
      </c>
      <c r="J41" s="7" t="inlineStr">
        <is>
          <t>미쏘 코랄핑크 면 가오리핏셔츠 [Free]</t>
        </is>
      </c>
      <c r="K41" s="7" t="inlineStr">
        <is>
          <t>미쏘 코랄핑크 면 가오리핏셔츠</t>
        </is>
      </c>
      <c r="L41" s="7">
        <f>IF(B41="보세",C41&amp;" "&amp;F41,B41&amp;" "&amp;F41)</f>
        <v/>
      </c>
      <c r="M41" s="8" t="inlineStr">
        <is>
          <t>코랄핑크  면 가오리핏셔츠</t>
        </is>
      </c>
      <c r="N41" s="8" t="inlineStr">
        <is>
          <t>코랄핑크  코튼 가오리핏셔츠</t>
        </is>
      </c>
      <c r="O41" s="8" t="inlineStr">
        <is>
          <t>코랄핑크  면직물 가오리핏셔츠</t>
        </is>
      </c>
    </row>
    <row r="42" ht="16.5" customHeight="1" s="16">
      <c r="A42" s="7" t="n">
        <v>13101878</v>
      </c>
      <c r="B42" s="7" t="inlineStr">
        <is>
          <t>유니클로</t>
        </is>
      </c>
      <c r="C42" s="7" t="inlineStr">
        <is>
          <t>네이비그린</t>
        </is>
      </c>
      <c r="D42" s="7" t="inlineStr">
        <is>
          <t>체크</t>
        </is>
      </c>
      <c r="E42" s="7" t="inlineStr">
        <is>
          <t>면</t>
        </is>
      </c>
      <c r="F42" s="7" t="inlineStr">
        <is>
          <t>긴팔셔츠</t>
        </is>
      </c>
      <c r="G42" s="7" t="inlineStr">
        <is>
          <t>KOR</t>
        </is>
      </c>
      <c r="H42" s="7" t="inlineStr">
        <is>
          <t>L</t>
        </is>
      </c>
      <c r="I42" s="7">
        <f>IF(B42="보세",C42&amp;" "&amp;D42&amp;" "&amp;E42&amp;" "&amp;F42&amp;" ["&amp;H42&amp;"]",IF(G42="JPN","[JPN] "&amp;B42&amp;" "&amp;C42&amp;" "&amp;D42&amp;" "&amp;E42&amp;" "&amp;F42&amp;" ["&amp;H42&amp;"]",B42&amp;" "&amp;C42&amp;" "&amp;D42&amp;" "&amp;E42&amp;" "&amp;F42&amp;" ["&amp;H42&amp;"]"))</f>
        <v/>
      </c>
      <c r="J42" s="7" t="inlineStr">
        <is>
          <t>유니클로 네이비그린 체크 면 긴팔셔츠 [L]</t>
        </is>
      </c>
      <c r="K42" s="7" t="inlineStr">
        <is>
          <t>유니클로 네이비그린 체크 면 긴팔셔츠</t>
        </is>
      </c>
      <c r="L42" s="7">
        <f>IF(B42="보세",C42&amp;" "&amp;F42,B42&amp;" "&amp;F42)</f>
        <v/>
      </c>
      <c r="M42" s="8" t="inlineStr">
        <is>
          <t>네이비그린 체크 면 긴팔셔츠</t>
        </is>
      </c>
      <c r="N42" s="8" t="inlineStr">
        <is>
          <t>네이비그린 체크 코튼 긴팔셔츠</t>
        </is>
      </c>
      <c r="O42" s="8" t="inlineStr">
        <is>
          <t>네이비그린 체크 면직물 긴팔셔츠</t>
        </is>
      </c>
    </row>
    <row r="43" ht="16.5" customHeight="1" s="16">
      <c r="A43" s="7" t="n">
        <v>13101879</v>
      </c>
      <c r="B43" s="7" t="inlineStr">
        <is>
          <t>스타워즈</t>
        </is>
      </c>
      <c r="C43" s="7" t="inlineStr">
        <is>
          <t>블랙</t>
        </is>
      </c>
      <c r="D43" s="7" t="inlineStr">
        <is>
          <t>무지</t>
        </is>
      </c>
      <c r="E43" s="7" t="inlineStr">
        <is>
          <t>면혼방</t>
        </is>
      </c>
      <c r="F43" s="7" t="inlineStr">
        <is>
          <t>맨투맨</t>
        </is>
      </c>
      <c r="G43" s="7" t="inlineStr">
        <is>
          <t>KOR</t>
        </is>
      </c>
      <c r="H43" s="7" t="inlineStr">
        <is>
          <t>95</t>
        </is>
      </c>
      <c r="I43" s="7">
        <f>IF(B43="보세",C43&amp;" "&amp;D43&amp;" "&amp;E43&amp;" "&amp;F43&amp;" ["&amp;H43&amp;"]",IF(G43="JPN","[JPN] "&amp;B43&amp;" "&amp;C43&amp;" "&amp;D43&amp;" "&amp;E43&amp;" "&amp;F43&amp;" ["&amp;H43&amp;"]",B43&amp;" "&amp;C43&amp;" "&amp;D43&amp;" "&amp;E43&amp;" "&amp;F43&amp;" ["&amp;H43&amp;"]"))</f>
        <v/>
      </c>
      <c r="J43" s="7" t="inlineStr">
        <is>
          <t>스타워즈 블랙 면혼방 맨투맨 [95]</t>
        </is>
      </c>
      <c r="K43" s="7" t="inlineStr">
        <is>
          <t>스타워즈 블랙 면혼방 맨투맨</t>
        </is>
      </c>
      <c r="L43" s="7">
        <f>IF(B43="보세",C43&amp;" "&amp;F43,B43&amp;" "&amp;F43)</f>
        <v/>
      </c>
      <c r="M43" s="8" t="inlineStr">
        <is>
          <t>블랙  면혼방 맨투맨</t>
        </is>
      </c>
      <c r="N43" s="8" t="inlineStr">
        <is>
          <t>블랙  코튼혼방 맨투맨</t>
        </is>
      </c>
      <c r="O43" s="8" t="inlineStr">
        <is>
          <t>블랙  면믹스 맨투맨</t>
        </is>
      </c>
    </row>
    <row r="44" ht="16.5" customHeight="1" s="16">
      <c r="A44" s="7" t="n">
        <v>13101880</v>
      </c>
      <c r="B44" s="7" t="inlineStr">
        <is>
          <t>블랙야크</t>
        </is>
      </c>
      <c r="C44" s="7" t="inlineStr">
        <is>
          <t>오렌지</t>
        </is>
      </c>
      <c r="D44" s="7" t="inlineStr">
        <is>
          <t>무지</t>
        </is>
      </c>
      <c r="E44" s="7" t="inlineStr">
        <is>
          <t>폴리</t>
        </is>
      </c>
      <c r="F44" s="7" t="inlineStr">
        <is>
          <t>긴팔티셔츠</t>
        </is>
      </c>
      <c r="G44" s="7" t="inlineStr">
        <is>
          <t>KOR</t>
        </is>
      </c>
      <c r="H44" s="7" t="inlineStr">
        <is>
          <t>105</t>
        </is>
      </c>
      <c r="I44" s="7">
        <f>IF(B44="보세",C44&amp;" "&amp;D44&amp;" "&amp;E44&amp;" "&amp;F44&amp;" ["&amp;H44&amp;"]",IF(G44="JPN","[JPN] "&amp;B44&amp;" "&amp;C44&amp;" "&amp;D44&amp;" "&amp;E44&amp;" "&amp;F44&amp;" ["&amp;H44&amp;"]",B44&amp;" "&amp;C44&amp;" "&amp;D44&amp;" "&amp;E44&amp;" "&amp;F44&amp;" ["&amp;H44&amp;"]"))</f>
        <v/>
      </c>
      <c r="J44" s="7" t="inlineStr">
        <is>
          <t>블랙야크 오렌지 긴팔티셔츠 [105]</t>
        </is>
      </c>
      <c r="K44" s="7" t="inlineStr">
        <is>
          <t>블랙야크 오렌지 긴팔티셔츠</t>
        </is>
      </c>
      <c r="L44" s="7">
        <f>IF(B44="보세",C44&amp;" "&amp;F44,B44&amp;" "&amp;F44)</f>
        <v/>
      </c>
      <c r="M44" s="8" t="inlineStr">
        <is>
          <t>오렌지   긴팔티셔츠</t>
        </is>
      </c>
      <c r="N44" s="8" t="inlineStr">
        <is>
          <t>오렌지   긴팔티셔츠</t>
        </is>
      </c>
      <c r="O44" s="8" t="inlineStr">
        <is>
          <t>오렌지   긴팔티셔츠</t>
        </is>
      </c>
    </row>
    <row r="45" ht="16.5" customHeight="1" s="16">
      <c r="A45" s="7" t="n">
        <v>13101881</v>
      </c>
      <c r="B45" s="7" t="inlineStr">
        <is>
          <t>노스페이스</t>
        </is>
      </c>
      <c r="C45" s="7" t="inlineStr">
        <is>
          <t>블랙</t>
        </is>
      </c>
      <c r="D45" s="7" t="inlineStr">
        <is>
          <t>플라워패턴</t>
        </is>
      </c>
      <c r="E45" s="7" t="inlineStr">
        <is>
          <t>폴리</t>
        </is>
      </c>
      <c r="F45" s="7" t="inlineStr">
        <is>
          <t>경량패딩</t>
        </is>
      </c>
      <c r="G45" s="7" t="inlineStr">
        <is>
          <t>KOR</t>
        </is>
      </c>
      <c r="H45" s="7" t="inlineStr">
        <is>
          <t>90</t>
        </is>
      </c>
      <c r="I45" s="7">
        <f>IF(B45="보세",C45&amp;" "&amp;D45&amp;" "&amp;E45&amp;" "&amp;F45&amp;" ["&amp;H45&amp;"]",IF(G45="JPN","[JPN] "&amp;B45&amp;" "&amp;C45&amp;" "&amp;D45&amp;" "&amp;E45&amp;" "&amp;F45&amp;" ["&amp;H45&amp;"]",B45&amp;" "&amp;C45&amp;" "&amp;D45&amp;" "&amp;E45&amp;" "&amp;F45&amp;" ["&amp;H45&amp;"]"))</f>
        <v/>
      </c>
      <c r="J45" s="7" t="inlineStr">
        <is>
          <t>노스페이스 블랙 플라워패턴 경량패딩 [90]</t>
        </is>
      </c>
      <c r="K45" s="7" t="inlineStr">
        <is>
          <t>노스페이스 블랙 플라워패턴 경량패딩</t>
        </is>
      </c>
      <c r="L45" s="7">
        <f>IF(B45="보세",C45&amp;" "&amp;F45,B45&amp;" "&amp;F45)</f>
        <v/>
      </c>
      <c r="M45" s="8" t="inlineStr">
        <is>
          <t>블랙 플라워패턴  경량패딩</t>
        </is>
      </c>
      <c r="N45" s="8" t="inlineStr">
        <is>
          <t>블랙 플라워패턴  경량패딩</t>
        </is>
      </c>
      <c r="O45" s="8" t="inlineStr">
        <is>
          <t>블랙 플라워패턴  경량패딩</t>
        </is>
      </c>
    </row>
    <row r="46" ht="16.5" customHeight="1" s="16">
      <c r="A46" s="7" t="n">
        <v>13101882</v>
      </c>
      <c r="B46" s="7" t="inlineStr">
        <is>
          <t>무신사스탠다드</t>
        </is>
      </c>
      <c r="C46" s="7" t="inlineStr">
        <is>
          <t>차콜</t>
        </is>
      </c>
      <c r="D46" s="7" t="inlineStr">
        <is>
          <t>무지</t>
        </is>
      </c>
      <c r="E46" s="7" t="inlineStr">
        <is>
          <t>면혼방</t>
        </is>
      </c>
      <c r="F46" s="7" t="inlineStr">
        <is>
          <t>슬랙스</t>
        </is>
      </c>
      <c r="G46" s="7" t="inlineStr">
        <is>
          <t>KOR</t>
        </is>
      </c>
      <c r="H46" s="7" t="inlineStr">
        <is>
          <t>31</t>
        </is>
      </c>
      <c r="I46" s="7">
        <f>IF(B46="보세",C46&amp;" "&amp;D46&amp;" "&amp;E46&amp;" "&amp;F46&amp;" ["&amp;H46&amp;"]",IF(G46="JPN","[JPN] "&amp;B46&amp;" "&amp;C46&amp;" "&amp;D46&amp;" "&amp;E46&amp;" "&amp;F46&amp;" ["&amp;H46&amp;"]",B46&amp;" "&amp;C46&amp;" "&amp;D46&amp;" "&amp;E46&amp;" "&amp;F46&amp;" ["&amp;H46&amp;"]"))</f>
        <v/>
      </c>
      <c r="J46" s="7" t="inlineStr">
        <is>
          <t>무신사스탠다드 차콜 면혼방 슬랙스 [31]</t>
        </is>
      </c>
      <c r="K46" s="7" t="inlineStr">
        <is>
          <t>무신사스탠다드 차콜 면혼방 슬랙스</t>
        </is>
      </c>
      <c r="L46" s="7">
        <f>IF(B46="보세",C46&amp;" "&amp;F46,B46&amp;" "&amp;F46)</f>
        <v/>
      </c>
      <c r="M46" s="8" t="inlineStr">
        <is>
          <t>차콜  면혼방 슬랙스</t>
        </is>
      </c>
      <c r="N46" s="8" t="inlineStr">
        <is>
          <t>차콜  코튼혼방 슬랙스</t>
        </is>
      </c>
      <c r="O46" s="8" t="inlineStr">
        <is>
          <t>차콜  면믹스 슬랙스</t>
        </is>
      </c>
    </row>
    <row r="47" ht="16.5" customHeight="1" s="16">
      <c r="A47" s="7" t="n">
        <v>13101883</v>
      </c>
      <c r="B47" s="7" t="inlineStr">
        <is>
          <t>데상트</t>
        </is>
      </c>
      <c r="C47" s="7" t="inlineStr">
        <is>
          <t>블랙</t>
        </is>
      </c>
      <c r="D47" s="7" t="inlineStr">
        <is>
          <t>무지</t>
        </is>
      </c>
      <c r="E47" s="7" t="inlineStr">
        <is>
          <t>폴리</t>
        </is>
      </c>
      <c r="F47" s="7" t="inlineStr">
        <is>
          <t>레깅스</t>
        </is>
      </c>
      <c r="G47" s="7" t="inlineStr">
        <is>
          <t>KOR</t>
        </is>
      </c>
      <c r="H47" s="7" t="inlineStr">
        <is>
          <t>S</t>
        </is>
      </c>
      <c r="I47" s="7">
        <f>IF(B47="보세",C47&amp;" "&amp;D47&amp;" "&amp;E47&amp;" "&amp;F47&amp;" ["&amp;H47&amp;"]",IF(G47="JPN","[JPN] "&amp;B47&amp;" "&amp;C47&amp;" "&amp;D47&amp;" "&amp;E47&amp;" "&amp;F47&amp;" ["&amp;H47&amp;"]",B47&amp;" "&amp;C47&amp;" "&amp;D47&amp;" "&amp;E47&amp;" "&amp;F47&amp;" ["&amp;H47&amp;"]"))</f>
        <v/>
      </c>
      <c r="J47" s="7" t="inlineStr">
        <is>
          <t>데상트 블랙 레깅스 [S]</t>
        </is>
      </c>
      <c r="K47" s="7" t="inlineStr">
        <is>
          <t>데상트 블랙 레깅스</t>
        </is>
      </c>
      <c r="L47" s="7">
        <f>IF(B47="보세",C47&amp;" "&amp;F47,B47&amp;" "&amp;F47)</f>
        <v/>
      </c>
      <c r="M47" s="8" t="inlineStr">
        <is>
          <t>블랙   레깅스</t>
        </is>
      </c>
      <c r="N47" s="8" t="inlineStr">
        <is>
          <t>블랙   레깅스</t>
        </is>
      </c>
      <c r="O47" s="8" t="inlineStr">
        <is>
          <t>블랙   레깅스</t>
        </is>
      </c>
    </row>
    <row r="48" ht="16.5" customHeight="1" s="16">
      <c r="A48" s="7" t="n">
        <v>13101884</v>
      </c>
      <c r="B48" s="7" t="inlineStr">
        <is>
          <t>나이키</t>
        </is>
      </c>
      <c r="C48" s="7" t="inlineStr">
        <is>
          <t>그레이</t>
        </is>
      </c>
      <c r="D48" s="7" t="inlineStr">
        <is>
          <t>무지</t>
        </is>
      </c>
      <c r="E48" s="7" t="inlineStr">
        <is>
          <t>면혼방</t>
        </is>
      </c>
      <c r="F48" s="7" t="inlineStr">
        <is>
          <t>트레이닝반바지</t>
        </is>
      </c>
      <c r="G48" s="7" t="inlineStr">
        <is>
          <t>KOR</t>
        </is>
      </c>
      <c r="H48" s="7" t="inlineStr">
        <is>
          <t>2XL</t>
        </is>
      </c>
      <c r="I48" s="7">
        <f>IF(B48="보세",C48&amp;" "&amp;D48&amp;" "&amp;E48&amp;" "&amp;F48&amp;" ["&amp;H48&amp;"]",IF(G48="JPN","[JPN] "&amp;B48&amp;" "&amp;C48&amp;" "&amp;D48&amp;" "&amp;E48&amp;" "&amp;F48&amp;" ["&amp;H48&amp;"]",B48&amp;" "&amp;C48&amp;" "&amp;D48&amp;" "&amp;E48&amp;" "&amp;F48&amp;" ["&amp;H48&amp;"]"))</f>
        <v/>
      </c>
      <c r="J48" s="7" t="inlineStr">
        <is>
          <t>나이키 그레이 면혼방 트레이닝반바지 [2XL]</t>
        </is>
      </c>
      <c r="K48" s="7" t="inlineStr">
        <is>
          <t>나이키 그레이 면혼방 트레이닝반바지</t>
        </is>
      </c>
      <c r="L48" s="7">
        <f>IF(B48="보세",C48&amp;" "&amp;F48,B48&amp;" "&amp;F48)</f>
        <v/>
      </c>
      <c r="M48" s="8" t="inlineStr">
        <is>
          <t>그레이  면혼방 트레이닝반바지</t>
        </is>
      </c>
      <c r="N48" s="8" t="inlineStr">
        <is>
          <t>회색  면혼방 트레이닝반바지</t>
        </is>
      </c>
      <c r="O48" s="8" t="inlineStr">
        <is>
          <t>GRAY  면혼방 트레이닝반바지</t>
        </is>
      </c>
    </row>
    <row r="49" ht="16.5" customHeight="1" s="16">
      <c r="A49" s="7" t="n">
        <v>13101885</v>
      </c>
      <c r="B49" s="7" t="inlineStr">
        <is>
          <t>게스</t>
        </is>
      </c>
      <c r="C49" s="7" t="inlineStr">
        <is>
          <t>흑청</t>
        </is>
      </c>
      <c r="D49" s="7" t="inlineStr">
        <is>
          <t>무지</t>
        </is>
      </c>
      <c r="E49" s="7" t="inlineStr">
        <is>
          <t>데님</t>
        </is>
      </c>
      <c r="F49" s="7" t="inlineStr">
        <is>
          <t>부츠컷팬츠</t>
        </is>
      </c>
      <c r="G49" s="7" t="inlineStr">
        <is>
          <t>KOR</t>
        </is>
      </c>
      <c r="H49" s="7" t="inlineStr">
        <is>
          <t>26</t>
        </is>
      </c>
      <c r="I49" s="7">
        <f>IF(B49="보세",C49&amp;" "&amp;D49&amp;" "&amp;E49&amp;" "&amp;F49&amp;" ["&amp;H49&amp;"]",IF(G49="JPN","[JPN] "&amp;B49&amp;" "&amp;C49&amp;" "&amp;D49&amp;" "&amp;E49&amp;" "&amp;F49&amp;" ["&amp;H49&amp;"]",B49&amp;" "&amp;C49&amp;" "&amp;D49&amp;" "&amp;E49&amp;" "&amp;F49&amp;" ["&amp;H49&amp;"]"))</f>
        <v/>
      </c>
      <c r="J49" s="7" t="inlineStr">
        <is>
          <t>게스 흑청 데님 부츠컷팬츠 [26]</t>
        </is>
      </c>
      <c r="K49" s="7" t="inlineStr">
        <is>
          <t>게스 흑청 데님 부츠컷팬츠</t>
        </is>
      </c>
      <c r="L49" s="7">
        <f>IF(B49="보세",C49&amp;" "&amp;F49,B49&amp;" "&amp;F49)</f>
        <v/>
      </c>
      <c r="M49" s="8" t="inlineStr">
        <is>
          <t>흑청  데님 부츠컷팬츠</t>
        </is>
      </c>
      <c r="N49" s="8" t="inlineStr">
        <is>
          <t>흑청  데님 부츠컷팬츠</t>
        </is>
      </c>
      <c r="O49" s="8" t="inlineStr">
        <is>
          <t>흑청  데님 부츠컷팬츠</t>
        </is>
      </c>
    </row>
    <row r="50" ht="16.5" customHeight="1" s="16">
      <c r="A50" s="7" t="n">
        <v>13101886</v>
      </c>
      <c r="B50" s="7" t="inlineStr">
        <is>
          <t>아디다스</t>
        </is>
      </c>
      <c r="C50" s="7" t="inlineStr">
        <is>
          <t>블랙</t>
        </is>
      </c>
      <c r="D50" s="7" t="inlineStr">
        <is>
          <t>무지</t>
        </is>
      </c>
      <c r="E50" s="7" t="inlineStr">
        <is>
          <t>폴리</t>
        </is>
      </c>
      <c r="F50" s="7" t="inlineStr">
        <is>
          <t>레깅스</t>
        </is>
      </c>
      <c r="G50" s="7" t="inlineStr">
        <is>
          <t>KOR</t>
        </is>
      </c>
      <c r="H50" s="7" t="inlineStr">
        <is>
          <t>85</t>
        </is>
      </c>
      <c r="I50" s="7">
        <f>IF(B50="보세",C50&amp;" "&amp;D50&amp;" "&amp;E50&amp;" "&amp;F50&amp;" ["&amp;H50&amp;"]",IF(G50="JPN","[JPN] "&amp;B50&amp;" "&amp;C50&amp;" "&amp;D50&amp;" "&amp;E50&amp;" "&amp;F50&amp;" ["&amp;H50&amp;"]",B50&amp;" "&amp;C50&amp;" "&amp;D50&amp;" "&amp;E50&amp;" "&amp;F50&amp;" ["&amp;H50&amp;"]"))</f>
        <v/>
      </c>
      <c r="J50" s="7" t="inlineStr">
        <is>
          <t>아디다스 블랙 레깅스 [85]</t>
        </is>
      </c>
      <c r="K50" s="7" t="inlineStr">
        <is>
          <t>아디다스 블랙 레깅스</t>
        </is>
      </c>
      <c r="L50" s="7">
        <f>IF(B50="보세",C50&amp;" "&amp;F50,B50&amp;" "&amp;F50)</f>
        <v/>
      </c>
      <c r="M50" s="8" t="inlineStr">
        <is>
          <t>블랙   레깅스</t>
        </is>
      </c>
      <c r="N50" s="8" t="inlineStr">
        <is>
          <t>블랙   레깅스</t>
        </is>
      </c>
      <c r="O50" s="8" t="inlineStr">
        <is>
          <t>블랙   레깅스</t>
        </is>
      </c>
    </row>
    <row r="51" ht="16.5" customHeight="1" s="16">
      <c r="A51" s="7" t="n">
        <v>13101887</v>
      </c>
      <c r="B51" s="7" t="inlineStr">
        <is>
          <t>자라</t>
        </is>
      </c>
      <c r="C51" s="7" t="inlineStr">
        <is>
          <t>중청</t>
        </is>
      </c>
      <c r="D51" s="7" t="inlineStr">
        <is>
          <t>무지</t>
        </is>
      </c>
      <c r="E51" s="7" t="inlineStr">
        <is>
          <t>데님</t>
        </is>
      </c>
      <c r="F51" s="7" t="inlineStr">
        <is>
          <t>스키니진</t>
        </is>
      </c>
      <c r="G51" s="7" t="inlineStr">
        <is>
          <t>KOR</t>
        </is>
      </c>
      <c r="H51" s="7" t="inlineStr">
        <is>
          <t>32</t>
        </is>
      </c>
      <c r="I51" s="7">
        <f>IF(B51="보세",C51&amp;" "&amp;D51&amp;" "&amp;E51&amp;" "&amp;F51&amp;" ["&amp;H51&amp;"]",IF(G51="JPN","[JPN] "&amp;B51&amp;" "&amp;C51&amp;" "&amp;D51&amp;" "&amp;E51&amp;" "&amp;F51&amp;" ["&amp;H51&amp;"]",B51&amp;" "&amp;C51&amp;" "&amp;D51&amp;" "&amp;E51&amp;" "&amp;F51&amp;" ["&amp;H51&amp;"]"))</f>
        <v/>
      </c>
      <c r="J51" s="7" t="inlineStr">
        <is>
          <t>자라 중청 데님 스키니진 [32]</t>
        </is>
      </c>
      <c r="K51" s="7" t="inlineStr">
        <is>
          <t>자라 중청 데님 스키니진</t>
        </is>
      </c>
      <c r="L51" s="7">
        <f>IF(B51="보세",C51&amp;" "&amp;F51,B51&amp;" "&amp;F51)</f>
        <v/>
      </c>
      <c r="M51" s="8" t="inlineStr">
        <is>
          <t>중청  데님 스키니진</t>
        </is>
      </c>
      <c r="N51" s="8" t="inlineStr">
        <is>
          <t>중청  데님 스키니진</t>
        </is>
      </c>
      <c r="O51" s="8" t="inlineStr">
        <is>
          <t>중청  데님 스키니진</t>
        </is>
      </c>
    </row>
    <row r="52" ht="16.5" customHeight="1" s="16">
      <c r="A52" s="7" t="n">
        <v>13101888</v>
      </c>
      <c r="B52" s="7" t="inlineStr">
        <is>
          <t>마에스트로</t>
        </is>
      </c>
      <c r="C52" s="7" t="inlineStr">
        <is>
          <t>그레이</t>
        </is>
      </c>
      <c r="D52" s="7" t="inlineStr">
        <is>
          <t>무지</t>
        </is>
      </c>
      <c r="E52" s="7" t="inlineStr">
        <is>
          <t>면혼방</t>
        </is>
      </c>
      <c r="F52" s="7" t="inlineStr">
        <is>
          <t>정장팬츠</t>
        </is>
      </c>
      <c r="G52" s="7" t="inlineStr">
        <is>
          <t>KOR</t>
        </is>
      </c>
      <c r="H52" s="7" t="inlineStr">
        <is>
          <t>91-103</t>
        </is>
      </c>
      <c r="I52" s="7">
        <f>IF(B52="보세",C52&amp;" "&amp;D52&amp;" "&amp;E52&amp;" "&amp;F52&amp;" ["&amp;H52&amp;"]",IF(G52="JPN","[JPN] "&amp;B52&amp;" "&amp;C52&amp;" "&amp;D52&amp;" "&amp;E52&amp;" "&amp;F52&amp;" ["&amp;H52&amp;"]",B52&amp;" "&amp;C52&amp;" "&amp;D52&amp;" "&amp;E52&amp;" "&amp;F52&amp;" ["&amp;H52&amp;"]"))</f>
        <v/>
      </c>
      <c r="J52" s="7" t="inlineStr">
        <is>
          <t>마에스트로 그레이 면혼방 정장팬츠 [91-103]</t>
        </is>
      </c>
      <c r="K52" s="7" t="inlineStr">
        <is>
          <t>마에스트로 그레이 면혼방 정장팬츠</t>
        </is>
      </c>
      <c r="L52" s="7">
        <f>IF(B52="보세",C52&amp;" "&amp;F52,B52&amp;" "&amp;F52)</f>
        <v/>
      </c>
      <c r="M52" s="8" t="inlineStr">
        <is>
          <t>그레이  면혼방 정장팬츠</t>
        </is>
      </c>
      <c r="N52" s="8" t="inlineStr">
        <is>
          <t>회색  면혼방 정장팬츠</t>
        </is>
      </c>
      <c r="O52" s="8" t="inlineStr">
        <is>
          <t>GRAY  면혼방 정장팬츠</t>
        </is>
      </c>
    </row>
    <row r="53" ht="16.5" customHeight="1" s="16">
      <c r="A53" s="7" t="n">
        <v>13101889</v>
      </c>
      <c r="B53" s="7" t="inlineStr">
        <is>
          <t>리바이스</t>
        </is>
      </c>
      <c r="C53" s="7" t="inlineStr">
        <is>
          <t>중청</t>
        </is>
      </c>
      <c r="D53" s="7" t="inlineStr">
        <is>
          <t>무지</t>
        </is>
      </c>
      <c r="E53" s="7" t="inlineStr">
        <is>
          <t>데님</t>
        </is>
      </c>
      <c r="F53" s="7" t="inlineStr">
        <is>
          <t>스키니진</t>
        </is>
      </c>
      <c r="G53" s="7" t="inlineStr">
        <is>
          <t>KOR</t>
        </is>
      </c>
      <c r="H53" s="7" t="inlineStr">
        <is>
          <t>155</t>
        </is>
      </c>
      <c r="I53" s="7">
        <f>IF(B53="보세",C53&amp;" "&amp;D53&amp;" "&amp;E53&amp;" "&amp;F53&amp;" ["&amp;H53&amp;"]",IF(G53="JPN","[JPN] "&amp;B53&amp;" "&amp;C53&amp;" "&amp;D53&amp;" "&amp;E53&amp;" "&amp;F53&amp;" ["&amp;H53&amp;"]",B53&amp;" "&amp;C53&amp;" "&amp;D53&amp;" "&amp;E53&amp;" "&amp;F53&amp;" ["&amp;H53&amp;"]"))</f>
        <v/>
      </c>
      <c r="J53" s="7" t="inlineStr">
        <is>
          <t>리바이스 중청 데님 스키니진 [155]</t>
        </is>
      </c>
      <c r="K53" s="7" t="inlineStr">
        <is>
          <t>리바이스 중청 데님 스키니진</t>
        </is>
      </c>
      <c r="L53" s="7">
        <f>IF(B53="보세",C53&amp;" "&amp;F53,B53&amp;" "&amp;F53)</f>
        <v/>
      </c>
      <c r="M53" s="8" t="inlineStr">
        <is>
          <t>중청  데님 스키니진</t>
        </is>
      </c>
      <c r="N53" s="8" t="inlineStr">
        <is>
          <t>중청  데님 스키니진</t>
        </is>
      </c>
      <c r="O53" s="8" t="inlineStr">
        <is>
          <t>중청  데님 스키니진</t>
        </is>
      </c>
    </row>
    <row r="54" ht="16.5" customHeight="1" s="16">
      <c r="A54" s="7" t="n">
        <v>13101890</v>
      </c>
      <c r="B54" s="7" t="inlineStr">
        <is>
          <t>캘빈클라인</t>
        </is>
      </c>
      <c r="C54" s="7" t="inlineStr">
        <is>
          <t>연청</t>
        </is>
      </c>
      <c r="D54" s="7" t="inlineStr">
        <is>
          <t>무지</t>
        </is>
      </c>
      <c r="E54" s="7" t="inlineStr">
        <is>
          <t>데님</t>
        </is>
      </c>
      <c r="F54" s="7" t="inlineStr">
        <is>
          <t>슬림부츠컷진</t>
        </is>
      </c>
      <c r="G54" s="7" t="inlineStr">
        <is>
          <t>KOR</t>
        </is>
      </c>
      <c r="H54" s="7" t="inlineStr">
        <is>
          <t>27</t>
        </is>
      </c>
      <c r="I54" s="7">
        <f>IF(B54="보세",C54&amp;" "&amp;D54&amp;" "&amp;E54&amp;" "&amp;F54&amp;" ["&amp;H54&amp;"]",IF(G54="JPN","[JPN] "&amp;B54&amp;" "&amp;C54&amp;" "&amp;D54&amp;" "&amp;E54&amp;" "&amp;F54&amp;" ["&amp;H54&amp;"]",B54&amp;" "&amp;C54&amp;" "&amp;D54&amp;" "&amp;E54&amp;" "&amp;F54&amp;" ["&amp;H54&amp;"]"))</f>
        <v/>
      </c>
      <c r="J54" s="7" t="inlineStr">
        <is>
          <t>캘빈클라인 연청 데님 슬림부츠컷진 [27]</t>
        </is>
      </c>
      <c r="K54" s="7" t="inlineStr">
        <is>
          <t>캘빈클라인 연청 데님 슬림부츠컷진</t>
        </is>
      </c>
      <c r="L54" s="7">
        <f>IF(B54="보세",C54&amp;" "&amp;F54,B54&amp;" "&amp;F54)</f>
        <v/>
      </c>
      <c r="M54" s="8" t="inlineStr">
        <is>
          <t>연청  데님 슬림부츠컷진</t>
        </is>
      </c>
      <c r="N54" s="8" t="inlineStr">
        <is>
          <t>연청  데님 슬림부츠컷진</t>
        </is>
      </c>
      <c r="O54" s="8" t="inlineStr">
        <is>
          <t>연청  데님 슬림부츠컷진</t>
        </is>
      </c>
    </row>
    <row r="55" ht="16.5" customHeight="1" s="16">
      <c r="A55" s="7" t="n">
        <v>13101891</v>
      </c>
      <c r="B55" s="7" t="inlineStr">
        <is>
          <t>네파</t>
        </is>
      </c>
      <c r="C55" s="7" t="inlineStr">
        <is>
          <t>네이비</t>
        </is>
      </c>
      <c r="D55" s="7" t="inlineStr">
        <is>
          <t>무지</t>
        </is>
      </c>
      <c r="E55" s="7" t="inlineStr">
        <is>
          <t>폴리</t>
        </is>
      </c>
      <c r="F55" s="7" t="inlineStr">
        <is>
          <t>등산바지</t>
        </is>
      </c>
      <c r="G55" s="7" t="inlineStr">
        <is>
          <t>KOR</t>
        </is>
      </c>
      <c r="H55" s="7" t="inlineStr">
        <is>
          <t>S</t>
        </is>
      </c>
      <c r="I55" s="7">
        <f>IF(B55="보세",C55&amp;" "&amp;D55&amp;" "&amp;E55&amp;" "&amp;F55&amp;" ["&amp;H55&amp;"]",IF(G55="JPN","[JPN] "&amp;B55&amp;" "&amp;C55&amp;" "&amp;D55&amp;" "&amp;E55&amp;" "&amp;F55&amp;" ["&amp;H55&amp;"]",B55&amp;" "&amp;C55&amp;" "&amp;D55&amp;" "&amp;E55&amp;" "&amp;F55&amp;" ["&amp;H55&amp;"]"))</f>
        <v/>
      </c>
      <c r="J55" s="7" t="inlineStr">
        <is>
          <t>네파 네이비 등산바지 [S]</t>
        </is>
      </c>
      <c r="K55" s="7" t="inlineStr">
        <is>
          <t>네파 네이비 등산바지</t>
        </is>
      </c>
      <c r="L55" s="7">
        <f>IF(B55="보세",C55&amp;" "&amp;F55,B55&amp;" "&amp;F55)</f>
        <v/>
      </c>
      <c r="M55" s="8" t="inlineStr">
        <is>
          <t>네이비   등산바지</t>
        </is>
      </c>
      <c r="N55" s="8" t="inlineStr">
        <is>
          <t>NAVY   등산바지</t>
        </is>
      </c>
      <c r="O55" s="8" t="inlineStr">
        <is>
          <t>곤색   등산바지</t>
        </is>
      </c>
    </row>
    <row r="56" ht="16.5" customHeight="1" s="16">
      <c r="A56" s="7" t="n">
        <v>13101892</v>
      </c>
      <c r="B56" s="7" t="inlineStr">
        <is>
          <t>k2</t>
        </is>
      </c>
      <c r="C56" s="7" t="inlineStr">
        <is>
          <t>블랙</t>
        </is>
      </c>
      <c r="D56" s="7" t="inlineStr">
        <is>
          <t>무지</t>
        </is>
      </c>
      <c r="E56" s="7" t="inlineStr">
        <is>
          <t>폴리</t>
        </is>
      </c>
      <c r="F56" s="7" t="inlineStr">
        <is>
          <t>등산바지</t>
        </is>
      </c>
      <c r="G56" s="7" t="inlineStr">
        <is>
          <t>KOR</t>
        </is>
      </c>
      <c r="H56" s="7" t="inlineStr">
        <is>
          <t>73</t>
        </is>
      </c>
      <c r="I56" s="7">
        <f>IF(B56="보세",C56&amp;" "&amp;D56&amp;" "&amp;E56&amp;" "&amp;F56&amp;" ["&amp;H56&amp;"]",IF(G56="JPN","[JPN] "&amp;B56&amp;" "&amp;C56&amp;" "&amp;D56&amp;" "&amp;E56&amp;" "&amp;F56&amp;" ["&amp;H56&amp;"]",B56&amp;" "&amp;C56&amp;" "&amp;D56&amp;" "&amp;E56&amp;" "&amp;F56&amp;" ["&amp;H56&amp;"]"))</f>
        <v/>
      </c>
      <c r="J56" s="7" t="inlineStr">
        <is>
          <t>k2 블랙 등산바지 [73]</t>
        </is>
      </c>
      <c r="K56" s="7" t="inlineStr">
        <is>
          <t>k2 블랙 등산바지</t>
        </is>
      </c>
      <c r="L56" s="7">
        <f>IF(B56="보세",C56&amp;" "&amp;F56,B56&amp;" "&amp;F56)</f>
        <v/>
      </c>
      <c r="M56" s="8" t="inlineStr">
        <is>
          <t>블랙   등산바지</t>
        </is>
      </c>
      <c r="N56" s="8" t="inlineStr">
        <is>
          <t>블랙   등산바지</t>
        </is>
      </c>
      <c r="O56" s="8" t="inlineStr">
        <is>
          <t>블랙   등산바지</t>
        </is>
      </c>
    </row>
    <row r="57" ht="16.5" customHeight="1" s="16">
      <c r="A57" s="7" t="n">
        <v>13101893</v>
      </c>
      <c r="B57" s="7" t="inlineStr">
        <is>
          <t>노스페이스</t>
        </is>
      </c>
      <c r="C57" s="7" t="inlineStr">
        <is>
          <t>그레이</t>
        </is>
      </c>
      <c r="D57" s="7" t="inlineStr">
        <is>
          <t>무지</t>
        </is>
      </c>
      <c r="E57" s="7" t="inlineStr">
        <is>
          <t>폴리</t>
        </is>
      </c>
      <c r="F57" s="7" t="inlineStr">
        <is>
          <t>반바지</t>
        </is>
      </c>
      <c r="G57" s="7" t="inlineStr">
        <is>
          <t>KOR</t>
        </is>
      </c>
      <c r="H57" s="7" t="inlineStr">
        <is>
          <t>80</t>
        </is>
      </c>
      <c r="I57" s="7">
        <f>IF(B57="보세",C57&amp;" "&amp;D57&amp;" "&amp;E57&amp;" "&amp;F57&amp;" ["&amp;H57&amp;"]",IF(G57="JPN","[JPN] "&amp;B57&amp;" "&amp;C57&amp;" "&amp;D57&amp;" "&amp;E57&amp;" "&amp;F57&amp;" ["&amp;H57&amp;"]",B57&amp;" "&amp;C57&amp;" "&amp;D57&amp;" "&amp;E57&amp;" "&amp;F57&amp;" ["&amp;H57&amp;"]"))</f>
        <v/>
      </c>
      <c r="J57" s="7" t="inlineStr">
        <is>
          <t>노스페이스 그레이 반바지 [80]</t>
        </is>
      </c>
      <c r="K57" s="7" t="inlineStr">
        <is>
          <t>노스페이스 그레이 반바지</t>
        </is>
      </c>
      <c r="L57" s="7">
        <f>IF(B57="보세",C57&amp;" "&amp;F57,B57&amp;" "&amp;F57)</f>
        <v/>
      </c>
      <c r="M57" s="8" t="inlineStr">
        <is>
          <t>그레이   반바지</t>
        </is>
      </c>
      <c r="N57" s="8" t="inlineStr">
        <is>
          <t>회색   반바지</t>
        </is>
      </c>
      <c r="O57" s="8" t="inlineStr">
        <is>
          <t>GRAY   반바지</t>
        </is>
      </c>
    </row>
    <row r="58" ht="16.5" customHeight="1" s="16">
      <c r="A58" s="7" t="n">
        <v>13101894</v>
      </c>
      <c r="B58" s="7" t="inlineStr">
        <is>
          <t>올리브데올리브</t>
        </is>
      </c>
      <c r="C58" s="7" t="inlineStr">
        <is>
          <t>블랙</t>
        </is>
      </c>
      <c r="D58" s="7" t="inlineStr">
        <is>
          <t>무지</t>
        </is>
      </c>
      <c r="E58" s="7" t="inlineStr">
        <is>
          <t>면혼방</t>
        </is>
      </c>
      <c r="F58" s="7" t="inlineStr">
        <is>
          <t>슬랙스</t>
        </is>
      </c>
      <c r="G58" s="7" t="inlineStr">
        <is>
          <t>KOR</t>
        </is>
      </c>
      <c r="H58" s="7" t="inlineStr">
        <is>
          <t>2</t>
        </is>
      </c>
      <c r="I58" s="7">
        <f>IF(B58="보세",C58&amp;" "&amp;D58&amp;" "&amp;E58&amp;" "&amp;F58&amp;" ["&amp;H58&amp;"]",IF(G58="JPN","[JPN] "&amp;B58&amp;" "&amp;C58&amp;" "&amp;D58&amp;" "&amp;E58&amp;" "&amp;F58&amp;" ["&amp;H58&amp;"]",B58&amp;" "&amp;C58&amp;" "&amp;D58&amp;" "&amp;E58&amp;" "&amp;F58&amp;" ["&amp;H58&amp;"]"))</f>
        <v/>
      </c>
      <c r="J58" s="7" t="inlineStr">
        <is>
          <t>올리브데올리브 블랙 면혼방 슬랙스 [2]</t>
        </is>
      </c>
      <c r="K58" s="7" t="inlineStr">
        <is>
          <t>올리브데올리브 블랙 면혼방 슬랙스</t>
        </is>
      </c>
      <c r="L58" s="7">
        <f>IF(B58="보세",C58&amp;" "&amp;F58,B58&amp;" "&amp;F58)</f>
        <v/>
      </c>
      <c r="M58" s="8" t="inlineStr">
        <is>
          <t>블랙  면혼방 슬랙스</t>
        </is>
      </c>
      <c r="N58" s="8" t="inlineStr">
        <is>
          <t>블랙  코튼혼방 슬랙스</t>
        </is>
      </c>
      <c r="O58" s="8" t="inlineStr">
        <is>
          <t>블랙  면믹스 슬랙스</t>
        </is>
      </c>
    </row>
    <row r="59" ht="16.5" customHeight="1" s="16">
      <c r="A59" s="7" t="n">
        <v>13101895</v>
      </c>
      <c r="B59" s="7" t="inlineStr">
        <is>
          <t>자라</t>
        </is>
      </c>
      <c r="C59" s="7" t="inlineStr">
        <is>
          <t>중청</t>
        </is>
      </c>
      <c r="D59" s="7" t="inlineStr">
        <is>
          <t>무지</t>
        </is>
      </c>
      <c r="E59" s="7" t="inlineStr">
        <is>
          <t>데님</t>
        </is>
      </c>
      <c r="F59" s="7" t="inlineStr">
        <is>
          <t>디스트로이드진</t>
        </is>
      </c>
      <c r="G59" s="7" t="inlineStr">
        <is>
          <t>KOR</t>
        </is>
      </c>
      <c r="H59" s="7" t="inlineStr">
        <is>
          <t>28</t>
        </is>
      </c>
      <c r="I59" s="7">
        <f>IF(B59="보세",C59&amp;" "&amp;D59&amp;" "&amp;E59&amp;" "&amp;F59&amp;" ["&amp;H59&amp;"]",IF(G59="JPN","[JPN] "&amp;B59&amp;" "&amp;C59&amp;" "&amp;D59&amp;" "&amp;E59&amp;" "&amp;F59&amp;" ["&amp;H59&amp;"]",B59&amp;" "&amp;C59&amp;" "&amp;D59&amp;" "&amp;E59&amp;" "&amp;F59&amp;" ["&amp;H59&amp;"]"))</f>
        <v/>
      </c>
      <c r="J59" s="7" t="inlineStr">
        <is>
          <t>자라 중청 데님 디스트로이드진 [28]</t>
        </is>
      </c>
      <c r="K59" s="7" t="inlineStr">
        <is>
          <t>자라 중청 데님 디스트로이드진</t>
        </is>
      </c>
      <c r="L59" s="7">
        <f>IF(B59="보세",C59&amp;" "&amp;F59,B59&amp;" "&amp;F59)</f>
        <v/>
      </c>
      <c r="M59" s="8" t="inlineStr">
        <is>
          <t>중청  데님 디스트로이드진</t>
        </is>
      </c>
      <c r="N59" s="8" t="inlineStr">
        <is>
          <t>중청  데님 디스트로이드진</t>
        </is>
      </c>
      <c r="O59" s="8" t="inlineStr">
        <is>
          <t>중청  데님 디스트로이드진</t>
        </is>
      </c>
    </row>
    <row r="60" ht="16.5" customHeight="1" s="16">
      <c r="A60" s="7" t="n">
        <v>13101896</v>
      </c>
      <c r="B60" s="7" t="inlineStr">
        <is>
          <t>리바이스512</t>
        </is>
      </c>
      <c r="C60" s="7" t="inlineStr">
        <is>
          <t>블랙</t>
        </is>
      </c>
      <c r="D60" s="7" t="inlineStr">
        <is>
          <t>무지</t>
        </is>
      </c>
      <c r="E60" s="7" t="inlineStr">
        <is>
          <t>데님</t>
        </is>
      </c>
      <c r="F60" s="7" t="inlineStr">
        <is>
          <t>슬림핏진</t>
        </is>
      </c>
      <c r="G60" s="7" t="inlineStr">
        <is>
          <t>KOR</t>
        </is>
      </c>
      <c r="H60" s="7" t="inlineStr">
        <is>
          <t>없음</t>
        </is>
      </c>
      <c r="I60" s="7">
        <f>IF(B60="보세",C60&amp;" "&amp;D60&amp;" "&amp;E60&amp;" "&amp;F60&amp;" ["&amp;H60&amp;"]",IF(G60="JPN","[JPN] "&amp;B60&amp;" "&amp;C60&amp;" "&amp;D60&amp;" "&amp;E60&amp;" "&amp;F60&amp;" ["&amp;H60&amp;"]",B60&amp;" "&amp;C60&amp;" "&amp;D60&amp;" "&amp;E60&amp;" "&amp;F60&amp;" ["&amp;H60&amp;"]"))</f>
        <v/>
      </c>
      <c r="J60" s="7" t="inlineStr">
        <is>
          <t xml:space="preserve">리바이스512 블랙 데님 슬림핏진 </t>
        </is>
      </c>
      <c r="K60" s="7" t="inlineStr">
        <is>
          <t xml:space="preserve">리바이스512 블랙 데님 슬림핏진 </t>
        </is>
      </c>
      <c r="L60" s="7">
        <f>IF(B60="보세",C60&amp;" "&amp;F60,B60&amp;" "&amp;F60)</f>
        <v/>
      </c>
      <c r="M60" s="8" t="inlineStr">
        <is>
          <t>블랙  데님 슬림핏진</t>
        </is>
      </c>
      <c r="N60" s="8" t="inlineStr">
        <is>
          <t>블랙  데님 슬림핏진</t>
        </is>
      </c>
      <c r="O60" s="8" t="inlineStr">
        <is>
          <t>블랙  데님 슬림핏진</t>
        </is>
      </c>
    </row>
    <row r="61" ht="16.5" customHeight="1" s="16">
      <c r="A61" s="7" t="n">
        <v>13101897</v>
      </c>
      <c r="B61" s="7" t="inlineStr">
        <is>
          <t>밀레</t>
        </is>
      </c>
      <c r="C61" s="7" t="inlineStr">
        <is>
          <t>겨자색</t>
        </is>
      </c>
      <c r="D61" s="7" t="inlineStr">
        <is>
          <t>무지</t>
        </is>
      </c>
      <c r="E61" s="7" t="inlineStr">
        <is>
          <t>면혼방</t>
        </is>
      </c>
      <c r="F61" s="7" t="inlineStr">
        <is>
          <t>등산팬츠</t>
        </is>
      </c>
      <c r="G61" s="7" t="inlineStr">
        <is>
          <t>KOR</t>
        </is>
      </c>
      <c r="H61" s="7" t="inlineStr">
        <is>
          <t>84</t>
        </is>
      </c>
      <c r="I61" s="7">
        <f>IF(B61="보세",C61&amp;" "&amp;D61&amp;" "&amp;E61&amp;" "&amp;F61&amp;" ["&amp;H61&amp;"]",IF(G61="JPN","[JPN] "&amp;B61&amp;" "&amp;C61&amp;" "&amp;D61&amp;" "&amp;E61&amp;" "&amp;F61&amp;" ["&amp;H61&amp;"]",B61&amp;" "&amp;C61&amp;" "&amp;D61&amp;" "&amp;E61&amp;" "&amp;F61&amp;" ["&amp;H61&amp;"]"))</f>
        <v/>
      </c>
      <c r="J61" s="7" t="inlineStr">
        <is>
          <t>밀레 겨자색 면혼방 등산팬츠 [84]</t>
        </is>
      </c>
      <c r="K61" s="7" t="inlineStr">
        <is>
          <t>밀레 겨자색 면혼방 등산팬츠</t>
        </is>
      </c>
      <c r="L61" s="7">
        <f>IF(B61="보세",C61&amp;" "&amp;F61,B61&amp;" "&amp;F61)</f>
        <v/>
      </c>
      <c r="M61" s="8" t="inlineStr">
        <is>
          <t>겨자색  면혼방 등산팬츠</t>
        </is>
      </c>
      <c r="N61" s="8" t="inlineStr">
        <is>
          <t>겨자색  코튼혼방 등산팬츠</t>
        </is>
      </c>
      <c r="O61" s="8" t="inlineStr">
        <is>
          <t>겨자색  면믹스 등산팬츠</t>
        </is>
      </c>
    </row>
    <row r="62" ht="16.5" customHeight="1" s="16">
      <c r="A62" s="7" t="n">
        <v>13101898</v>
      </c>
      <c r="B62" s="7" t="inlineStr">
        <is>
          <t>루이까스텔</t>
        </is>
      </c>
      <c r="C62" s="7" t="inlineStr">
        <is>
          <t>바이올렛</t>
        </is>
      </c>
      <c r="D62" s="7" t="inlineStr">
        <is>
          <t>무지</t>
        </is>
      </c>
      <c r="E62" s="7" t="inlineStr">
        <is>
          <t>면혼방</t>
        </is>
      </c>
      <c r="F62" s="7" t="inlineStr">
        <is>
          <t>골프팬츠</t>
        </is>
      </c>
      <c r="G62" s="7" t="inlineStr">
        <is>
          <t>KOR</t>
        </is>
      </c>
      <c r="H62" s="7" t="inlineStr">
        <is>
          <t>82</t>
        </is>
      </c>
      <c r="I62" s="7">
        <f>IF(B62="보세",C62&amp;" "&amp;D62&amp;" "&amp;E62&amp;" "&amp;F62&amp;" ["&amp;H62&amp;"]",IF(G62="JPN","[JPN] "&amp;B62&amp;" "&amp;C62&amp;" "&amp;D62&amp;" "&amp;E62&amp;" "&amp;F62&amp;" ["&amp;H62&amp;"]",B62&amp;" "&amp;C62&amp;" "&amp;D62&amp;" "&amp;E62&amp;" "&amp;F62&amp;" ["&amp;H62&amp;"]"))</f>
        <v/>
      </c>
      <c r="J62" s="7" t="inlineStr">
        <is>
          <t>루이까스텔 바이올렛 면혼방 골프팬츠 [82]</t>
        </is>
      </c>
      <c r="K62" s="7" t="inlineStr">
        <is>
          <t>루이까스텔 바이올렛 면혼방 골프팬츠</t>
        </is>
      </c>
      <c r="L62" s="7">
        <f>IF(B62="보세",C62&amp;" "&amp;F62,B62&amp;" "&amp;F62)</f>
        <v/>
      </c>
      <c r="M62" s="8" t="inlineStr">
        <is>
          <t>바이올렛  면혼방 골프팬츠</t>
        </is>
      </c>
      <c r="N62" s="8" t="inlineStr">
        <is>
          <t>바이올렛  코튼혼방 골프팬츠</t>
        </is>
      </c>
      <c r="O62" s="8" t="inlineStr">
        <is>
          <t>바이올렛  면믹스 골프팬츠</t>
        </is>
      </c>
    </row>
    <row r="63" ht="16.5" customHeight="1" s="16">
      <c r="A63" s="7" t="n">
        <v>13101899</v>
      </c>
      <c r="B63" s="7" t="inlineStr">
        <is>
          <t>나이키</t>
        </is>
      </c>
      <c r="C63" s="7" t="inlineStr">
        <is>
          <t>네이비</t>
        </is>
      </c>
      <c r="D63" s="7" t="inlineStr">
        <is>
          <t>무지</t>
        </is>
      </c>
      <c r="E63" s="7" t="inlineStr">
        <is>
          <t>폴리</t>
        </is>
      </c>
      <c r="F63" s="7" t="inlineStr">
        <is>
          <t>트레이닝팬츠</t>
        </is>
      </c>
      <c r="G63" s="7" t="inlineStr">
        <is>
          <t>KOR</t>
        </is>
      </c>
      <c r="H63" s="7" t="inlineStr">
        <is>
          <t>2XL</t>
        </is>
      </c>
      <c r="I63" s="7">
        <f>IF(B63="보세",C63&amp;" "&amp;D63&amp;" "&amp;E63&amp;" "&amp;F63&amp;" ["&amp;H63&amp;"]",IF(G63="JPN","[JPN] "&amp;B63&amp;" "&amp;C63&amp;" "&amp;D63&amp;" "&amp;E63&amp;" "&amp;F63&amp;" ["&amp;H63&amp;"]",B63&amp;" "&amp;C63&amp;" "&amp;D63&amp;" "&amp;E63&amp;" "&amp;F63&amp;" ["&amp;H63&amp;"]"))</f>
        <v/>
      </c>
      <c r="J63" s="7" t="inlineStr">
        <is>
          <t>나이키 네이비 트레이닝팬츠 [2XL]</t>
        </is>
      </c>
      <c r="K63" s="7" t="inlineStr">
        <is>
          <t>나이키 네이비 트레이닝팬츠</t>
        </is>
      </c>
      <c r="L63" s="7">
        <f>IF(B63="보세",C63&amp;" "&amp;F63,B63&amp;" "&amp;F63)</f>
        <v/>
      </c>
      <c r="M63" s="8" t="inlineStr">
        <is>
          <t>네이비   트레이닝팬츠</t>
        </is>
      </c>
      <c r="N63" s="8" t="inlineStr">
        <is>
          <t>NAVY   트레이닝팬츠</t>
        </is>
      </c>
      <c r="O63" s="8" t="inlineStr">
        <is>
          <t>곤색   트레이닝팬츠</t>
        </is>
      </c>
    </row>
    <row r="64" ht="16.5" customHeight="1" s="16">
      <c r="A64" s="7" t="n">
        <v>13101900</v>
      </c>
      <c r="B64" s="7" t="inlineStr">
        <is>
          <t>퓨마</t>
        </is>
      </c>
      <c r="C64" s="7" t="inlineStr">
        <is>
          <t>블랙</t>
        </is>
      </c>
      <c r="D64" s="7" t="inlineStr">
        <is>
          <t>무지</t>
        </is>
      </c>
      <c r="E64" s="7" t="inlineStr">
        <is>
          <t>폴리</t>
        </is>
      </c>
      <c r="F64" s="7" t="inlineStr">
        <is>
          <t>트레이닝반바지</t>
        </is>
      </c>
      <c r="G64" s="7" t="inlineStr">
        <is>
          <t>KOR</t>
        </is>
      </c>
      <c r="H64" s="7" t="inlineStr">
        <is>
          <t>L</t>
        </is>
      </c>
      <c r="I64" s="7">
        <f>IF(B64="보세",C64&amp;" "&amp;D64&amp;" "&amp;E64&amp;" "&amp;F64&amp;" ["&amp;H64&amp;"]",IF(G64="JPN","[JPN] "&amp;B64&amp;" "&amp;C64&amp;" "&amp;D64&amp;" "&amp;E64&amp;" "&amp;F64&amp;" ["&amp;H64&amp;"]",B64&amp;" "&amp;C64&amp;" "&amp;D64&amp;" "&amp;E64&amp;" "&amp;F64&amp;" ["&amp;H64&amp;"]"))</f>
        <v/>
      </c>
      <c r="J64" s="7" t="inlineStr">
        <is>
          <t>퓨마 블랙 트레이닝반바지 [L]</t>
        </is>
      </c>
      <c r="K64" s="7" t="inlineStr">
        <is>
          <t>퓨마 블랙 트레이닝반바지</t>
        </is>
      </c>
      <c r="L64" s="7">
        <f>IF(B64="보세",C64&amp;" "&amp;F64,B64&amp;" "&amp;F64)</f>
        <v/>
      </c>
      <c r="M64" s="8" t="inlineStr">
        <is>
          <t>블랙   트레이닝반바지</t>
        </is>
      </c>
      <c r="N64" s="8" t="inlineStr">
        <is>
          <t>블랙   트레이닝반바지</t>
        </is>
      </c>
      <c r="O64" s="8" t="inlineStr">
        <is>
          <t>블랙   트레이닝반바지</t>
        </is>
      </c>
    </row>
    <row r="65" ht="16.5" customHeight="1" s="16">
      <c r="A65" s="7" t="n">
        <v>13101901</v>
      </c>
      <c r="B65" s="7" t="inlineStr">
        <is>
          <t>게스</t>
        </is>
      </c>
      <c r="C65" s="7" t="inlineStr">
        <is>
          <t>블랙</t>
        </is>
      </c>
      <c r="D65" s="7" t="inlineStr">
        <is>
          <t>무지</t>
        </is>
      </c>
      <c r="E65" s="7" t="inlineStr">
        <is>
          <t>구스다운</t>
        </is>
      </c>
      <c r="F65" s="7" t="inlineStr">
        <is>
          <t>패딩점퍼</t>
        </is>
      </c>
      <c r="G65" s="7" t="inlineStr">
        <is>
          <t>KOR</t>
        </is>
      </c>
      <c r="H65" s="7" t="inlineStr">
        <is>
          <t>M</t>
        </is>
      </c>
      <c r="I65" s="7">
        <f>IF(B65="보세",C65&amp;" "&amp;D65&amp;" "&amp;E65&amp;" "&amp;F65&amp;" ["&amp;H65&amp;"]",IF(G65="JPN","[JPN] "&amp;B65&amp;" "&amp;C65&amp;" "&amp;D65&amp;" "&amp;E65&amp;" "&amp;F65&amp;" ["&amp;H65&amp;"]",B65&amp;" "&amp;C65&amp;" "&amp;D65&amp;" "&amp;E65&amp;" "&amp;F65&amp;" ["&amp;H65&amp;"]"))</f>
        <v/>
      </c>
      <c r="J65" s="7" t="inlineStr">
        <is>
          <t>게스 블랙 구스다운 패딩점퍼 [M]</t>
        </is>
      </c>
      <c r="K65" s="7" t="inlineStr">
        <is>
          <t>게스 블랙 구스다운 패딩점퍼</t>
        </is>
      </c>
      <c r="L65" s="7">
        <f>IF(B65="보세",C65&amp;" "&amp;F65,B65&amp;" "&amp;F65)</f>
        <v/>
      </c>
      <c r="M65" s="8" t="inlineStr">
        <is>
          <t>블랙  구스다운 패딩점퍼</t>
        </is>
      </c>
      <c r="N65" s="8" t="inlineStr">
        <is>
          <t>블랙  구스다운 패딩점퍼</t>
        </is>
      </c>
      <c r="O65" s="8" t="inlineStr">
        <is>
          <t>블랙  구스다운 패딩점퍼</t>
        </is>
      </c>
    </row>
    <row r="66" ht="16.5" customHeight="1" s="16">
      <c r="A66" s="7" t="n">
        <v>13101902</v>
      </c>
      <c r="B66" s="7" t="inlineStr">
        <is>
          <t>헤드</t>
        </is>
      </c>
      <c r="C66" s="7" t="inlineStr">
        <is>
          <t>옐로우</t>
        </is>
      </c>
      <c r="D66" s="7" t="inlineStr">
        <is>
          <t>무지</t>
        </is>
      </c>
      <c r="E66" s="7" t="inlineStr">
        <is>
          <t>폴리</t>
        </is>
      </c>
      <c r="F66" s="7" t="inlineStr">
        <is>
          <t>바람막이자켓</t>
        </is>
      </c>
      <c r="G66" s="7" t="inlineStr">
        <is>
          <t>KOR</t>
        </is>
      </c>
      <c r="H66" s="7" t="inlineStr">
        <is>
          <t>없음</t>
        </is>
      </c>
      <c r="I66" s="7">
        <f>IF(B66="보세",C66&amp;" "&amp;D66&amp;" "&amp;E66&amp;" "&amp;F66&amp;" ["&amp;H66&amp;"]",IF(G66="JPN","[JPN] "&amp;B66&amp;" "&amp;C66&amp;" "&amp;D66&amp;" "&amp;E66&amp;" "&amp;F66&amp;" ["&amp;H66&amp;"]",B66&amp;" "&amp;C66&amp;" "&amp;D66&amp;" "&amp;E66&amp;" "&amp;F66&amp;" ["&amp;H66&amp;"]"))</f>
        <v/>
      </c>
      <c r="J66" s="7" t="inlineStr">
        <is>
          <t xml:space="preserve">헤드 옐로우 바람막이자켓 </t>
        </is>
      </c>
      <c r="K66" s="7" t="inlineStr">
        <is>
          <t xml:space="preserve">헤드 옐로우 바람막이자켓 </t>
        </is>
      </c>
      <c r="L66" s="7">
        <f>IF(B66="보세",C66&amp;" "&amp;F66,B66&amp;" "&amp;F66)</f>
        <v/>
      </c>
      <c r="M66" s="8" t="inlineStr">
        <is>
          <t>옐로우   바람막이자켓</t>
        </is>
      </c>
      <c r="N66" s="8" t="inlineStr">
        <is>
          <t>옐로우   바람막이자켓</t>
        </is>
      </c>
      <c r="O66" s="8" t="inlineStr">
        <is>
          <t>옐로우   바람막이자켓</t>
        </is>
      </c>
    </row>
    <row r="67" ht="16.5" customHeight="1" s="16">
      <c r="A67" s="7" t="n">
        <v>13101903</v>
      </c>
      <c r="B67" s="7" t="inlineStr">
        <is>
          <t>팬콧</t>
        </is>
      </c>
      <c r="C67" s="7" t="inlineStr">
        <is>
          <t>레드오렌지</t>
        </is>
      </c>
      <c r="D67" s="7" t="inlineStr">
        <is>
          <t>무지</t>
        </is>
      </c>
      <c r="E67" s="7" t="inlineStr">
        <is>
          <t>면혼방</t>
        </is>
      </c>
      <c r="F67" s="7" t="inlineStr">
        <is>
          <t>맨투맨</t>
        </is>
      </c>
      <c r="G67" s="7" t="inlineStr">
        <is>
          <t>KOR</t>
        </is>
      </c>
      <c r="H67" s="7" t="inlineStr">
        <is>
          <t>XS</t>
        </is>
      </c>
      <c r="I67" s="7">
        <f>IF(B67="보세",C67&amp;" "&amp;D67&amp;" "&amp;E67&amp;" "&amp;F67&amp;" ["&amp;H67&amp;"]",IF(G67="JPN","[JPN] "&amp;B67&amp;" "&amp;C67&amp;" "&amp;D67&amp;" "&amp;E67&amp;" "&amp;F67&amp;" ["&amp;H67&amp;"]",B67&amp;" "&amp;C67&amp;" "&amp;D67&amp;" "&amp;E67&amp;" "&amp;F67&amp;" ["&amp;H67&amp;"]"))</f>
        <v/>
      </c>
      <c r="J67" s="7" t="inlineStr">
        <is>
          <t>팬콧 레드오렌지 면혼방 맨투맨 [XS]</t>
        </is>
      </c>
      <c r="K67" s="7" t="inlineStr">
        <is>
          <t>팬콧 레드오렌지 면혼방 맨투맨</t>
        </is>
      </c>
      <c r="L67" s="7">
        <f>IF(B67="보세",C67&amp;" "&amp;F67,B67&amp;" "&amp;F67)</f>
        <v/>
      </c>
      <c r="M67" s="8" t="inlineStr">
        <is>
          <t>레드오렌지  면혼방 맨투맨</t>
        </is>
      </c>
      <c r="N67" s="8" t="inlineStr">
        <is>
          <t>레드오렌지  코튼혼방 맨투맨</t>
        </is>
      </c>
      <c r="O67" s="8" t="inlineStr">
        <is>
          <t>레드오렌지  면믹스 맨투맨</t>
        </is>
      </c>
    </row>
    <row r="68" ht="16.5" customHeight="1" s="16">
      <c r="A68" s="7" t="n">
        <v>13101904</v>
      </c>
      <c r="B68" s="7" t="inlineStr">
        <is>
          <t>타미힐피거</t>
        </is>
      </c>
      <c r="C68" s="7" t="inlineStr">
        <is>
          <t>아이보리</t>
        </is>
      </c>
      <c r="D68" s="7" t="inlineStr">
        <is>
          <t>무지</t>
        </is>
      </c>
      <c r="E68" s="7" t="inlineStr">
        <is>
          <t>면</t>
        </is>
      </c>
      <c r="F68" s="7" t="inlineStr">
        <is>
          <t>니트집업</t>
        </is>
      </c>
      <c r="G68" s="7" t="inlineStr">
        <is>
          <t>KOR</t>
        </is>
      </c>
      <c r="H68" s="7" t="inlineStr">
        <is>
          <t>M</t>
        </is>
      </c>
      <c r="I68" s="7">
        <f>IF(B68="보세",C68&amp;" "&amp;D68&amp;" "&amp;E68&amp;" "&amp;F68&amp;" ["&amp;H68&amp;"]",IF(G68="JPN","[JPN] "&amp;B68&amp;" "&amp;C68&amp;" "&amp;D68&amp;" "&amp;E68&amp;" "&amp;F68&amp;" ["&amp;H68&amp;"]",B68&amp;" "&amp;C68&amp;" "&amp;D68&amp;" "&amp;E68&amp;" "&amp;F68&amp;" ["&amp;H68&amp;"]"))</f>
        <v/>
      </c>
      <c r="J68" s="7" t="inlineStr">
        <is>
          <t>타미힐피거 아이보리 면 니트집업 [M]</t>
        </is>
      </c>
      <c r="K68" s="7" t="inlineStr">
        <is>
          <t>타미힐피거 아이보리 면 니트집업</t>
        </is>
      </c>
      <c r="L68" s="7">
        <f>IF(B68="보세",C68&amp;" "&amp;F68,B68&amp;" "&amp;F68)</f>
        <v/>
      </c>
      <c r="M68" s="8" t="inlineStr">
        <is>
          <t>아이보리  면 니트집업</t>
        </is>
      </c>
      <c r="N68" s="8" t="inlineStr">
        <is>
          <t>아이보리  코튼 니트집업</t>
        </is>
      </c>
      <c r="O68" s="8" t="inlineStr">
        <is>
          <t>아이보리  면직물 니트집업</t>
        </is>
      </c>
    </row>
    <row r="69" ht="16.5" customHeight="1" s="16">
      <c r="A69" s="7" t="n">
        <v>13101905</v>
      </c>
      <c r="B69" s="7" t="inlineStr">
        <is>
          <t>폴햄</t>
        </is>
      </c>
      <c r="C69" s="7" t="inlineStr">
        <is>
          <t>하늘색</t>
        </is>
      </c>
      <c r="D69" s="7" t="inlineStr">
        <is>
          <t>무지</t>
        </is>
      </c>
      <c r="E69" s="7" t="inlineStr">
        <is>
          <t>면혼방</t>
        </is>
      </c>
      <c r="F69" s="7" t="inlineStr">
        <is>
          <t>맨투맨</t>
        </is>
      </c>
      <c r="G69" s="7" t="inlineStr">
        <is>
          <t>KOR</t>
        </is>
      </c>
      <c r="H69" s="7" t="inlineStr">
        <is>
          <t>XL</t>
        </is>
      </c>
      <c r="I69" s="7">
        <f>IF(B69="보세",C69&amp;" "&amp;D69&amp;" "&amp;E69&amp;" "&amp;F69&amp;" ["&amp;H69&amp;"]",IF(G69="JPN","[JPN] "&amp;B69&amp;" "&amp;C69&amp;" "&amp;D69&amp;" "&amp;E69&amp;" "&amp;F69&amp;" ["&amp;H69&amp;"]",B69&amp;" "&amp;C69&amp;" "&amp;D69&amp;" "&amp;E69&amp;" "&amp;F69&amp;" ["&amp;H69&amp;"]"))</f>
        <v/>
      </c>
      <c r="J69" s="7" t="inlineStr">
        <is>
          <t>폴햄 하늘색 면혼방 맨투맨 [XL]</t>
        </is>
      </c>
      <c r="K69" s="7" t="inlineStr">
        <is>
          <t>폴햄 하늘색 면혼방 맨투맨</t>
        </is>
      </c>
      <c r="L69" s="7">
        <f>IF(B69="보세",C69&amp;" "&amp;F69,B69&amp;" "&amp;F69)</f>
        <v/>
      </c>
      <c r="M69" s="8" t="inlineStr">
        <is>
          <t>하늘색  면혼방 맨투맨</t>
        </is>
      </c>
      <c r="N69" s="8" t="inlineStr">
        <is>
          <t>하늘색  코튼혼방 맨투맨</t>
        </is>
      </c>
      <c r="O69" s="8" t="inlineStr">
        <is>
          <t>하늘색  면믹스 맨투맨</t>
        </is>
      </c>
    </row>
    <row r="70" ht="16.5" customHeight="1" s="16">
      <c r="A70" s="7" t="n">
        <v>13101906</v>
      </c>
      <c r="B70" s="7" t="inlineStr">
        <is>
          <t>갭</t>
        </is>
      </c>
      <c r="C70" s="7" t="inlineStr">
        <is>
          <t>레드</t>
        </is>
      </c>
      <c r="D70" s="7" t="inlineStr">
        <is>
          <t>플라워패턴</t>
        </is>
      </c>
      <c r="E70" s="7" t="inlineStr">
        <is>
          <t>폴리</t>
        </is>
      </c>
      <c r="F70" s="7" t="inlineStr">
        <is>
          <t>브이넥원피스</t>
        </is>
      </c>
      <c r="G70" s="7" t="inlineStr">
        <is>
          <t>KOR</t>
        </is>
      </c>
      <c r="H70" s="7" t="inlineStr">
        <is>
          <t>XS</t>
        </is>
      </c>
      <c r="I70" s="7">
        <f>IF(B70="보세",C70&amp;" "&amp;D70&amp;" "&amp;E70&amp;" "&amp;F70&amp;" ["&amp;H70&amp;"]",IF(G70="JPN","[JPN] "&amp;B70&amp;" "&amp;C70&amp;" "&amp;D70&amp;" "&amp;E70&amp;" "&amp;F70&amp;" ["&amp;H70&amp;"]",B70&amp;" "&amp;C70&amp;" "&amp;D70&amp;" "&amp;E70&amp;" "&amp;F70&amp;" ["&amp;H70&amp;"]"))</f>
        <v/>
      </c>
      <c r="J70" s="7" t="inlineStr">
        <is>
          <t>갭 레드 플라워패턴 브이넥원피스 [XS]</t>
        </is>
      </c>
      <c r="K70" s="7" t="inlineStr">
        <is>
          <t>갭 레드 플라워패턴 브이넥원피스</t>
        </is>
      </c>
      <c r="L70" s="7">
        <f>IF(B70="보세",C70&amp;" "&amp;F70,B70&amp;" "&amp;F70)</f>
        <v/>
      </c>
      <c r="M70" s="8" t="inlineStr">
        <is>
          <t>레드 플라워패턴  브이넥원피스</t>
        </is>
      </c>
      <c r="N70" s="8" t="inlineStr">
        <is>
          <t>레드 플라워패턴  브이넥원피스</t>
        </is>
      </c>
      <c r="O70" s="8" t="inlineStr">
        <is>
          <t>레드 플라워패턴  브이넥원피스</t>
        </is>
      </c>
    </row>
    <row r="71" ht="16.5" customHeight="1" s="16">
      <c r="A71" s="7" t="n">
        <v>13101907</v>
      </c>
      <c r="B71" s="7" t="inlineStr">
        <is>
          <t>디키즈</t>
        </is>
      </c>
      <c r="C71" s="7" t="inlineStr">
        <is>
          <t>그레이</t>
        </is>
      </c>
      <c r="D71" s="7" t="inlineStr">
        <is>
          <t>무지</t>
        </is>
      </c>
      <c r="E71" s="7" t="inlineStr">
        <is>
          <t>면혼방</t>
        </is>
      </c>
      <c r="F71" s="7" t="inlineStr">
        <is>
          <t>후드집업</t>
        </is>
      </c>
      <c r="G71" s="7" t="inlineStr">
        <is>
          <t>KOR</t>
        </is>
      </c>
      <c r="H71" s="7" t="inlineStr">
        <is>
          <t>93</t>
        </is>
      </c>
      <c r="I71" s="7">
        <f>IF(B71="보세",C71&amp;" "&amp;D71&amp;" "&amp;E71&amp;" "&amp;F71&amp;" ["&amp;H71&amp;"]",IF(G71="JPN","[JPN] "&amp;B71&amp;" "&amp;C71&amp;" "&amp;D71&amp;" "&amp;E71&amp;" "&amp;F71&amp;" ["&amp;H71&amp;"]",B71&amp;" "&amp;C71&amp;" "&amp;D71&amp;" "&amp;E71&amp;" "&amp;F71&amp;" ["&amp;H71&amp;"]"))</f>
        <v/>
      </c>
      <c r="J71" s="7" t="inlineStr">
        <is>
          <t>디키즈 그레이 면혼방 후드집업 [93]</t>
        </is>
      </c>
      <c r="K71" s="7" t="inlineStr">
        <is>
          <t>디키즈 그레이 면혼방 후드집업</t>
        </is>
      </c>
      <c r="L71" s="7">
        <f>IF(B71="보세",C71&amp;" "&amp;F71,B71&amp;" "&amp;F71)</f>
        <v/>
      </c>
      <c r="M71" s="8" t="inlineStr">
        <is>
          <t>그레이  면혼방 후드집업</t>
        </is>
      </c>
      <c r="N71" s="8" t="inlineStr">
        <is>
          <t>회색  면혼방 후드집업</t>
        </is>
      </c>
      <c r="O71" s="8" t="inlineStr">
        <is>
          <t>GRAY  면혼방 후드집업</t>
        </is>
      </c>
    </row>
    <row r="72" ht="16.5" customHeight="1" s="16">
      <c r="A72" s="7" t="n">
        <v>13101908</v>
      </c>
      <c r="B72" s="7" t="inlineStr">
        <is>
          <t>코오롱스포츠</t>
        </is>
      </c>
      <c r="C72" s="7" t="inlineStr">
        <is>
          <t>오렌지브라운</t>
        </is>
      </c>
      <c r="D72" s="7" t="inlineStr">
        <is>
          <t>무지</t>
        </is>
      </c>
      <c r="E72" s="7" t="inlineStr">
        <is>
          <t>폴리</t>
        </is>
      </c>
      <c r="F72" s="7" t="inlineStr">
        <is>
          <t>후드티셔츠</t>
        </is>
      </c>
      <c r="G72" s="7" t="inlineStr">
        <is>
          <t>KOR</t>
        </is>
      </c>
      <c r="H72" s="7" t="inlineStr">
        <is>
          <t>XS</t>
        </is>
      </c>
      <c r="I72" s="7">
        <f>IF(B72="보세",C72&amp;" "&amp;D72&amp;" "&amp;E72&amp;" "&amp;F72&amp;" ["&amp;H72&amp;"]",IF(G72="JPN","[JPN] "&amp;B72&amp;" "&amp;C72&amp;" "&amp;D72&amp;" "&amp;E72&amp;" "&amp;F72&amp;" ["&amp;H72&amp;"]",B72&amp;" "&amp;C72&amp;" "&amp;D72&amp;" "&amp;E72&amp;" "&amp;F72&amp;" ["&amp;H72&amp;"]"))</f>
        <v/>
      </c>
      <c r="J72" s="7" t="inlineStr">
        <is>
          <t>코오롱스포츠 오렌지브라운 후드티셔츠 [XS]</t>
        </is>
      </c>
      <c r="K72" s="7" t="inlineStr">
        <is>
          <t>코오롱스포츠 오렌지브라운 후드티셔츠</t>
        </is>
      </c>
      <c r="L72" s="7">
        <f>IF(B72="보세",C72&amp;" "&amp;F72,B72&amp;" "&amp;F72)</f>
        <v/>
      </c>
      <c r="M72" s="8" t="inlineStr">
        <is>
          <t>오렌지브라운   후드티셔츠</t>
        </is>
      </c>
      <c r="N72" s="8" t="inlineStr">
        <is>
          <t>오렌지브라운   후드티셔츠</t>
        </is>
      </c>
      <c r="O72" s="8" t="inlineStr">
        <is>
          <t>오렌지브라운   후드티셔츠</t>
        </is>
      </c>
    </row>
    <row r="73" ht="16.5" customHeight="1" s="16">
      <c r="A73" s="7" t="n">
        <v>13101909</v>
      </c>
      <c r="B73" s="7" t="inlineStr">
        <is>
          <t>자라</t>
        </is>
      </c>
      <c r="C73" s="7" t="inlineStr">
        <is>
          <t>블랙</t>
        </is>
      </c>
      <c r="D73" s="7" t="inlineStr">
        <is>
          <t>무지</t>
        </is>
      </c>
      <c r="E73" s="7" t="inlineStr">
        <is>
          <t>면혼방</t>
        </is>
      </c>
      <c r="F73" s="7" t="inlineStr">
        <is>
          <t>트위드블라우스</t>
        </is>
      </c>
      <c r="G73" s="7" t="inlineStr">
        <is>
          <t>KOR</t>
        </is>
      </c>
      <c r="H73" s="7" t="inlineStr">
        <is>
          <t>S</t>
        </is>
      </c>
      <c r="I73" s="7">
        <f>IF(B73="보세",C73&amp;" "&amp;D73&amp;" "&amp;E73&amp;" "&amp;F73&amp;" ["&amp;H73&amp;"]",IF(G73="JPN","[JPN] "&amp;B73&amp;" "&amp;C73&amp;" "&amp;D73&amp;" "&amp;E73&amp;" "&amp;F73&amp;" ["&amp;H73&amp;"]",B73&amp;" "&amp;C73&amp;" "&amp;D73&amp;" "&amp;E73&amp;" "&amp;F73&amp;" ["&amp;H73&amp;"]"))</f>
        <v/>
      </c>
      <c r="J73" s="7" t="inlineStr">
        <is>
          <t>자라 블랙 면혼방 트위드블라우스 [S]</t>
        </is>
      </c>
      <c r="K73" s="7" t="inlineStr">
        <is>
          <t>자라 블랙 면혼방 트위드블라우스</t>
        </is>
      </c>
      <c r="L73" s="7">
        <f>IF(B73="보세",C73&amp;" "&amp;F73,B73&amp;" "&amp;F73)</f>
        <v/>
      </c>
      <c r="M73" s="8" t="inlineStr">
        <is>
          <t>블랙  면혼방 트위드블라우스</t>
        </is>
      </c>
      <c r="N73" s="8" t="inlineStr">
        <is>
          <t>블랙  코튼혼방 트위드블라우스</t>
        </is>
      </c>
      <c r="O73" s="8" t="inlineStr">
        <is>
          <t>블랙  면믹스 트위드블라우스</t>
        </is>
      </c>
    </row>
    <row r="74" ht="16.5" customHeight="1" s="16">
      <c r="A74" s="7" t="n">
        <v>13101910</v>
      </c>
      <c r="B74" s="7" t="inlineStr">
        <is>
          <t>아디다스</t>
        </is>
      </c>
      <c r="C74" s="7" t="inlineStr">
        <is>
          <t>블랙</t>
        </is>
      </c>
      <c r="D74" s="7" t="inlineStr">
        <is>
          <t>무지</t>
        </is>
      </c>
      <c r="E74" s="7" t="inlineStr">
        <is>
          <t>면혼방</t>
        </is>
      </c>
      <c r="F74" s="7" t="inlineStr">
        <is>
          <t>트랙탑</t>
        </is>
      </c>
      <c r="G74" s="7" t="inlineStr">
        <is>
          <t>KOR</t>
        </is>
      </c>
      <c r="H74" s="7" t="inlineStr">
        <is>
          <t>95</t>
        </is>
      </c>
      <c r="I74" s="7">
        <f>IF(B74="보세",C74&amp;" "&amp;D74&amp;" "&amp;E74&amp;" "&amp;F74&amp;" ["&amp;H74&amp;"]",IF(G74="JPN","[JPN] "&amp;B74&amp;" "&amp;C74&amp;" "&amp;D74&amp;" "&amp;E74&amp;" "&amp;F74&amp;" ["&amp;H74&amp;"]",B74&amp;" "&amp;C74&amp;" "&amp;D74&amp;" "&amp;E74&amp;" "&amp;F74&amp;" ["&amp;H74&amp;"]"))</f>
        <v/>
      </c>
      <c r="J74" s="7" t="inlineStr">
        <is>
          <t>아디다스 블랙 면혼방 트랙탑 [95]</t>
        </is>
      </c>
      <c r="K74" s="7" t="inlineStr">
        <is>
          <t>아디다스 블랙 면혼방 트랙탑</t>
        </is>
      </c>
      <c r="L74" s="7">
        <f>IF(B74="보세",C74&amp;" "&amp;F74,B74&amp;" "&amp;F74)</f>
        <v/>
      </c>
      <c r="M74" s="8" t="inlineStr">
        <is>
          <t>블랙  면혼방 트랙탑</t>
        </is>
      </c>
      <c r="N74" s="8" t="inlineStr">
        <is>
          <t>블랙  코튼혼방 트랙탑</t>
        </is>
      </c>
      <c r="O74" s="8" t="inlineStr">
        <is>
          <t>블랙  면믹스 트랙탑</t>
        </is>
      </c>
    </row>
    <row r="75" ht="16.5" customHeight="1" s="16">
      <c r="A75" s="7" t="n">
        <v>13101911</v>
      </c>
      <c r="B75" s="7" t="inlineStr">
        <is>
          <t>아디다스</t>
        </is>
      </c>
      <c r="C75" s="7" t="inlineStr">
        <is>
          <t>화이트</t>
        </is>
      </c>
      <c r="D75" s="7" t="inlineStr">
        <is>
          <t>무지</t>
        </is>
      </c>
      <c r="E75" s="7" t="inlineStr">
        <is>
          <t>폴리</t>
        </is>
      </c>
      <c r="F75" s="7" t="inlineStr">
        <is>
          <t>윈드자켓</t>
        </is>
      </c>
      <c r="G75" s="7" t="inlineStr">
        <is>
          <t>KOR</t>
        </is>
      </c>
      <c r="H75" s="7" t="inlineStr">
        <is>
          <t>85</t>
        </is>
      </c>
      <c r="I75" s="7">
        <f>IF(B75="보세",C75&amp;" "&amp;D75&amp;" "&amp;E75&amp;" "&amp;F75&amp;" ["&amp;H75&amp;"]",IF(G75="JPN","[JPN] "&amp;B75&amp;" "&amp;C75&amp;" "&amp;D75&amp;" "&amp;E75&amp;" "&amp;F75&amp;" ["&amp;H75&amp;"]",B75&amp;" "&amp;C75&amp;" "&amp;D75&amp;" "&amp;E75&amp;" "&amp;F75&amp;" ["&amp;H75&amp;"]"))</f>
        <v/>
      </c>
      <c r="J75" s="7" t="inlineStr">
        <is>
          <t>아디다스 화이트 윈드자켓 [85]</t>
        </is>
      </c>
      <c r="K75" s="7" t="inlineStr">
        <is>
          <t>아디다스 화이트 윈드자켓</t>
        </is>
      </c>
      <c r="L75" s="7">
        <f>IF(B75="보세",C75&amp;" "&amp;F75,B75&amp;" "&amp;F75)</f>
        <v/>
      </c>
      <c r="M75" s="8" t="inlineStr">
        <is>
          <t>화이트   윈드자켓</t>
        </is>
      </c>
      <c r="N75" s="8" t="inlineStr">
        <is>
          <t>화이트   윈드자켓</t>
        </is>
      </c>
      <c r="O75" s="8" t="inlineStr">
        <is>
          <t>화이트   윈드자켓</t>
        </is>
      </c>
    </row>
    <row r="76" ht="16.5" customHeight="1" s="16">
      <c r="A76" s="7" t="n">
        <v>13101912</v>
      </c>
      <c r="B76" s="7" t="inlineStr">
        <is>
          <t>에잇세컨즈</t>
        </is>
      </c>
      <c r="C76" s="7" t="inlineStr">
        <is>
          <t>아이보리</t>
        </is>
      </c>
      <c r="D76" s="7" t="inlineStr">
        <is>
          <t>무지</t>
        </is>
      </c>
      <c r="E76" s="7" t="inlineStr">
        <is>
          <t>폴리</t>
        </is>
      </c>
      <c r="F76" s="7" t="inlineStr">
        <is>
          <t>경량패딩자켓</t>
        </is>
      </c>
      <c r="G76" s="7" t="inlineStr">
        <is>
          <t>KOR</t>
        </is>
      </c>
      <c r="H76" s="7" t="inlineStr">
        <is>
          <t>M</t>
        </is>
      </c>
      <c r="I76" s="7">
        <f>IF(B76="보세",C76&amp;" "&amp;D76&amp;" "&amp;E76&amp;" "&amp;F76&amp;" ["&amp;H76&amp;"]",IF(G76="JPN","[JPN] "&amp;B76&amp;" "&amp;C76&amp;" "&amp;D76&amp;" "&amp;E76&amp;" "&amp;F76&amp;" ["&amp;H76&amp;"]",B76&amp;" "&amp;C76&amp;" "&amp;D76&amp;" "&amp;E76&amp;" "&amp;F76&amp;" ["&amp;H76&amp;"]"))</f>
        <v/>
      </c>
      <c r="J76" s="7" t="inlineStr">
        <is>
          <t>에잇세컨즈 아이보리 경량패딩자켓 [M]</t>
        </is>
      </c>
      <c r="K76" s="7" t="inlineStr">
        <is>
          <t>에잇세컨즈 아이보리 경량패딩자켓</t>
        </is>
      </c>
      <c r="L76" s="7">
        <f>IF(B76="보세",C76&amp;" "&amp;F76,B76&amp;" "&amp;F76)</f>
        <v/>
      </c>
      <c r="M76" s="8" t="inlineStr">
        <is>
          <t>아이보리   경량패딩자켓</t>
        </is>
      </c>
      <c r="N76" s="8" t="inlineStr">
        <is>
          <t>아이보리   경량패딩자켓</t>
        </is>
      </c>
      <c r="O76" s="8" t="inlineStr">
        <is>
          <t>아이보리   경량패딩자켓</t>
        </is>
      </c>
    </row>
    <row r="77" ht="16.5" customHeight="1" s="16">
      <c r="A77" s="7" t="n">
        <v>13101913</v>
      </c>
      <c r="B77" s="7" t="inlineStr">
        <is>
          <t>러기드하우스</t>
        </is>
      </c>
      <c r="C77" s="7" t="inlineStr">
        <is>
          <t>카키</t>
        </is>
      </c>
      <c r="D77" s="7" t="inlineStr">
        <is>
          <t>무지</t>
        </is>
      </c>
      <c r="E77" s="7" t="inlineStr">
        <is>
          <t>폴리</t>
        </is>
      </c>
      <c r="F77" s="7" t="inlineStr">
        <is>
          <t>트렌치코트</t>
        </is>
      </c>
      <c r="G77" s="7" t="inlineStr">
        <is>
          <t>KOR</t>
        </is>
      </c>
      <c r="H77" s="7" t="inlineStr">
        <is>
          <t>1</t>
        </is>
      </c>
      <c r="I77" s="7">
        <f>IF(B77="보세",C77&amp;" "&amp;D77&amp;" "&amp;E77&amp;" "&amp;F77&amp;" ["&amp;H77&amp;"]",IF(G77="JPN","[JPN] "&amp;B77&amp;" "&amp;C77&amp;" "&amp;D77&amp;" "&amp;E77&amp;" "&amp;F77&amp;" ["&amp;H77&amp;"]",B77&amp;" "&amp;C77&amp;" "&amp;D77&amp;" "&amp;E77&amp;" "&amp;F77&amp;" ["&amp;H77&amp;"]"))</f>
        <v/>
      </c>
      <c r="J77" s="7" t="inlineStr">
        <is>
          <t>러기드하우스 카키 트렌치코트 [1]</t>
        </is>
      </c>
      <c r="K77" s="7" t="inlineStr">
        <is>
          <t>러기드하우스 카키 트렌치코트</t>
        </is>
      </c>
      <c r="L77" s="7">
        <f>IF(B77="보세",C77&amp;" "&amp;F77,B77&amp;" "&amp;F77)</f>
        <v/>
      </c>
      <c r="M77" s="8" t="inlineStr">
        <is>
          <t>카키   트렌치코트</t>
        </is>
      </c>
      <c r="N77" s="8" t="inlineStr">
        <is>
          <t>카키   트렌치코트</t>
        </is>
      </c>
      <c r="O77" s="8" t="inlineStr">
        <is>
          <t>카키   트렌치코트</t>
        </is>
      </c>
    </row>
    <row r="78" ht="16.5" customHeight="1" s="16">
      <c r="A78" s="7" t="n">
        <v>13101914</v>
      </c>
      <c r="B78" s="7" t="inlineStr">
        <is>
          <t>나이키</t>
        </is>
      </c>
      <c r="C78" s="7" t="inlineStr">
        <is>
          <t>블랙</t>
        </is>
      </c>
      <c r="D78" s="7" t="inlineStr">
        <is>
          <t>무지</t>
        </is>
      </c>
      <c r="E78" s="7" t="inlineStr">
        <is>
          <t>드라이핏</t>
        </is>
      </c>
      <c r="F78" s="7" t="inlineStr">
        <is>
          <t>반팔티셔츠</t>
        </is>
      </c>
      <c r="G78" s="7" t="inlineStr">
        <is>
          <t>KOR</t>
        </is>
      </c>
      <c r="H78" s="7" t="inlineStr">
        <is>
          <t>S</t>
        </is>
      </c>
      <c r="I78" s="7">
        <f>IF(B78="보세",C78&amp;" "&amp;D78&amp;" "&amp;E78&amp;" "&amp;F78&amp;" ["&amp;H78&amp;"]",IF(G78="JPN","[JPN] "&amp;B78&amp;" "&amp;C78&amp;" "&amp;D78&amp;" "&amp;E78&amp;" "&amp;F78&amp;" ["&amp;H78&amp;"]",B78&amp;" "&amp;C78&amp;" "&amp;D78&amp;" "&amp;E78&amp;" "&amp;F78&amp;" ["&amp;H78&amp;"]"))</f>
        <v/>
      </c>
      <c r="J78" s="7" t="inlineStr">
        <is>
          <t>나이키 블랙 드라이핏 반팔티셔츠 [S]</t>
        </is>
      </c>
      <c r="K78" s="7" t="inlineStr">
        <is>
          <t>나이키 블랙 드라이핏 반팔티셔츠</t>
        </is>
      </c>
      <c r="L78" s="7">
        <f>IF(B78="보세",C78&amp;" "&amp;F78,B78&amp;" "&amp;F78)</f>
        <v/>
      </c>
      <c r="M78" s="8" t="inlineStr">
        <is>
          <t>블랙  드라이핏 반팔티셔츠</t>
        </is>
      </c>
      <c r="N78" s="8" t="inlineStr">
        <is>
          <t>블랙  드라이핏 반팔티셔츠</t>
        </is>
      </c>
      <c r="O78" s="8" t="inlineStr">
        <is>
          <t>블랙  드라이핏 반팔티셔츠</t>
        </is>
      </c>
    </row>
    <row r="79" ht="16.5" customHeight="1" s="16">
      <c r="A79" s="7" t="n">
        <v>13101915</v>
      </c>
      <c r="B79" s="7" t="inlineStr">
        <is>
          <t>드로우핏</t>
        </is>
      </c>
      <c r="C79" s="7" t="inlineStr">
        <is>
          <t>네이비</t>
        </is>
      </c>
      <c r="D79" s="7" t="inlineStr">
        <is>
          <t>무지</t>
        </is>
      </c>
      <c r="E79" s="7" t="inlineStr">
        <is>
          <t>면혼방</t>
        </is>
      </c>
      <c r="F79" s="7" t="inlineStr">
        <is>
          <t>후드티셔츠</t>
        </is>
      </c>
      <c r="G79" s="7" t="inlineStr">
        <is>
          <t>KOR</t>
        </is>
      </c>
      <c r="H79" s="7" t="inlineStr">
        <is>
          <t>M</t>
        </is>
      </c>
      <c r="I79" s="7">
        <f>IF(B79="보세",C79&amp;" "&amp;D79&amp;" "&amp;E79&amp;" "&amp;F79&amp;" ["&amp;H79&amp;"]",IF(G79="JPN","[JPN] "&amp;B79&amp;" "&amp;C79&amp;" "&amp;D79&amp;" "&amp;E79&amp;" "&amp;F79&amp;" ["&amp;H79&amp;"]",B79&amp;" "&amp;C79&amp;" "&amp;D79&amp;" "&amp;E79&amp;" "&amp;F79&amp;" ["&amp;H79&amp;"]"))</f>
        <v/>
      </c>
      <c r="J79" s="7" t="inlineStr">
        <is>
          <t>드로우핏 네이비 면혼방 후드티셔츠 [M]</t>
        </is>
      </c>
      <c r="K79" s="7" t="inlineStr">
        <is>
          <t>드로우핏 네이비 면혼방 후드티셔츠</t>
        </is>
      </c>
      <c r="L79" s="7">
        <f>IF(B79="보세",C79&amp;" "&amp;F79,B79&amp;" "&amp;F79)</f>
        <v/>
      </c>
      <c r="M79" s="8" t="inlineStr">
        <is>
          <t>네이비  면혼방 후드티셔츠</t>
        </is>
      </c>
      <c r="N79" s="8" t="inlineStr">
        <is>
          <t>NAVY  면혼방 후드티셔츠</t>
        </is>
      </c>
      <c r="O79" s="8" t="inlineStr">
        <is>
          <t>곤색  면혼방 후드티셔츠</t>
        </is>
      </c>
    </row>
    <row r="80" ht="16.5" customHeight="1" s="16">
      <c r="A80" s="7" t="n">
        <v>13101916</v>
      </c>
      <c r="B80" s="7" t="inlineStr">
        <is>
          <t>지프</t>
        </is>
      </c>
      <c r="C80" s="7" t="inlineStr">
        <is>
          <t>살색</t>
        </is>
      </c>
      <c r="D80" s="7" t="inlineStr">
        <is>
          <t>무지</t>
        </is>
      </c>
      <c r="E80" s="7" t="inlineStr">
        <is>
          <t>면혼방</t>
        </is>
      </c>
      <c r="F80" s="7" t="inlineStr">
        <is>
          <t>후드티셔츠</t>
        </is>
      </c>
      <c r="G80" s="7" t="inlineStr">
        <is>
          <t>KOR</t>
        </is>
      </c>
      <c r="H80" s="7" t="inlineStr">
        <is>
          <t>S</t>
        </is>
      </c>
      <c r="I80" s="7">
        <f>IF(B80="보세",C80&amp;" "&amp;D80&amp;" "&amp;E80&amp;" "&amp;F80&amp;" ["&amp;H80&amp;"]",IF(G80="JPN","[JPN] "&amp;B80&amp;" "&amp;C80&amp;" "&amp;D80&amp;" "&amp;E80&amp;" "&amp;F80&amp;" ["&amp;H80&amp;"]",B80&amp;" "&amp;C80&amp;" "&amp;D80&amp;" "&amp;E80&amp;" "&amp;F80&amp;" ["&amp;H80&amp;"]"))</f>
        <v/>
      </c>
      <c r="J80" s="7" t="inlineStr">
        <is>
          <t>지프 살색 면혼방 후드티셔츠 [S]</t>
        </is>
      </c>
      <c r="K80" s="7" t="inlineStr">
        <is>
          <t>지프 살색 면혼방 후드티셔츠</t>
        </is>
      </c>
      <c r="L80" s="7">
        <f>IF(B80="보세",C80&amp;" "&amp;F80,B80&amp;" "&amp;F80)</f>
        <v/>
      </c>
      <c r="M80" s="8" t="inlineStr">
        <is>
          <t>살색  면혼방 후드티셔츠</t>
        </is>
      </c>
      <c r="N80" s="8" t="inlineStr">
        <is>
          <t>살색  코튼혼방 후드티셔츠</t>
        </is>
      </c>
      <c r="O80" s="8" t="inlineStr">
        <is>
          <t>살색  면믹스 후드티셔츠</t>
        </is>
      </c>
    </row>
    <row r="81" ht="16.5" customHeight="1" s="16">
      <c r="A81" s="7" t="n">
        <v>13101917</v>
      </c>
      <c r="B81" s="7" t="inlineStr">
        <is>
          <t>나이키</t>
        </is>
      </c>
      <c r="C81" s="7" t="inlineStr">
        <is>
          <t>그린</t>
        </is>
      </c>
      <c r="D81" s="7" t="inlineStr">
        <is>
          <t>무지</t>
        </is>
      </c>
      <c r="E81" s="7" t="inlineStr">
        <is>
          <t>면</t>
        </is>
      </c>
      <c r="F81" s="7" t="inlineStr">
        <is>
          <t>라운드반팔티</t>
        </is>
      </c>
      <c r="G81" s="7" t="inlineStr">
        <is>
          <t>KOR</t>
        </is>
      </c>
      <c r="H81" s="7" t="inlineStr">
        <is>
          <t>XL</t>
        </is>
      </c>
      <c r="I81" s="7">
        <f>IF(B81="보세",C81&amp;" "&amp;D81&amp;" "&amp;E81&amp;" "&amp;F81&amp;" ["&amp;H81&amp;"]",IF(G81="JPN","[JPN] "&amp;B81&amp;" "&amp;C81&amp;" "&amp;D81&amp;" "&amp;E81&amp;" "&amp;F81&amp;" ["&amp;H81&amp;"]",B81&amp;" "&amp;C81&amp;" "&amp;D81&amp;" "&amp;E81&amp;" "&amp;F81&amp;" ["&amp;H81&amp;"]"))</f>
        <v/>
      </c>
      <c r="J81" s="7" t="inlineStr">
        <is>
          <t>나이키 그린 면 라운드반팔티 [XL]</t>
        </is>
      </c>
      <c r="K81" s="7" t="inlineStr">
        <is>
          <t>나이키 그린 면 라운드반팔티</t>
        </is>
      </c>
      <c r="L81" s="7">
        <f>IF(B81="보세",C81&amp;" "&amp;F81,B81&amp;" "&amp;F81)</f>
        <v/>
      </c>
      <c r="M81" s="8" t="inlineStr">
        <is>
          <t>그린  면 라운드반팔티</t>
        </is>
      </c>
      <c r="N81" s="8" t="inlineStr">
        <is>
          <t>그린  코튼 라운드반팔티</t>
        </is>
      </c>
      <c r="O81" s="8" t="inlineStr">
        <is>
          <t>그린  면직물 라운드반팔티</t>
        </is>
      </c>
    </row>
    <row r="82" ht="16.5" customHeight="1" s="16">
      <c r="A82" s="7" t="n">
        <v>13101918</v>
      </c>
      <c r="B82" s="7" t="inlineStr">
        <is>
          <t>코오롱스포츠</t>
        </is>
      </c>
      <c r="C82" s="7" t="inlineStr">
        <is>
          <t>베이지</t>
        </is>
      </c>
      <c r="D82" s="7" t="inlineStr">
        <is>
          <t>무지</t>
        </is>
      </c>
      <c r="E82" s="7" t="inlineStr">
        <is>
          <t>면혼방</t>
        </is>
      </c>
      <c r="F82" s="7" t="inlineStr">
        <is>
          <t>반집업티셔츠</t>
        </is>
      </c>
      <c r="G82" s="7" t="inlineStr">
        <is>
          <t>KOR</t>
        </is>
      </c>
      <c r="H82" s="7" t="inlineStr">
        <is>
          <t>105</t>
        </is>
      </c>
      <c r="I82" s="7">
        <f>IF(B82="보세",C82&amp;" "&amp;D82&amp;" "&amp;E82&amp;" "&amp;F82&amp;" ["&amp;H82&amp;"]",IF(G82="JPN","[JPN] "&amp;B82&amp;" "&amp;C82&amp;" "&amp;D82&amp;" "&amp;E82&amp;" "&amp;F82&amp;" ["&amp;H82&amp;"]",B82&amp;" "&amp;C82&amp;" "&amp;D82&amp;" "&amp;E82&amp;" "&amp;F82&amp;" ["&amp;H82&amp;"]"))</f>
        <v/>
      </c>
      <c r="J82" s="7" t="inlineStr">
        <is>
          <t>코오롱스포츠 베이지 면혼방 반집업티셔츠 [105]</t>
        </is>
      </c>
      <c r="K82" s="7" t="inlineStr">
        <is>
          <t>코오롱스포츠 베이지 면혼방 반집업티셔츠</t>
        </is>
      </c>
      <c r="L82" s="7">
        <f>IF(B82="보세",C82&amp;" "&amp;F82,B82&amp;" "&amp;F82)</f>
        <v/>
      </c>
      <c r="M82" s="8" t="inlineStr">
        <is>
          <t>베이지  면혼방 반집업티셔츠</t>
        </is>
      </c>
      <c r="N82" s="8" t="inlineStr">
        <is>
          <t>베이지  코튼혼방 반집업티셔츠</t>
        </is>
      </c>
      <c r="O82" s="8" t="inlineStr">
        <is>
          <t>베이지  면믹스 반집업티셔츠</t>
        </is>
      </c>
    </row>
    <row r="83" ht="16.5" customHeight="1" s="16">
      <c r="A83" s="7" t="n">
        <v>13101919</v>
      </c>
      <c r="B83" s="7" t="inlineStr">
        <is>
          <t>어텐션로우</t>
        </is>
      </c>
      <c r="C83" s="7" t="inlineStr">
        <is>
          <t>차콜</t>
        </is>
      </c>
      <c r="D83" s="7" t="inlineStr">
        <is>
          <t>무지</t>
        </is>
      </c>
      <c r="E83" s="7" t="inlineStr">
        <is>
          <t>면</t>
        </is>
      </c>
      <c r="F83" s="7" t="inlineStr">
        <is>
          <t>맨투맨티</t>
        </is>
      </c>
      <c r="G83" s="7" t="inlineStr">
        <is>
          <t>KOR</t>
        </is>
      </c>
      <c r="H83" s="7" t="inlineStr">
        <is>
          <t>1</t>
        </is>
      </c>
      <c r="I83" s="7">
        <f>IF(B83="보세",C83&amp;" "&amp;D83&amp;" "&amp;E83&amp;" "&amp;F83&amp;" ["&amp;H83&amp;"]",IF(G83="JPN","[JPN] "&amp;B83&amp;" "&amp;C83&amp;" "&amp;D83&amp;" "&amp;E83&amp;" "&amp;F83&amp;" ["&amp;H83&amp;"]",B83&amp;" "&amp;C83&amp;" "&amp;D83&amp;" "&amp;E83&amp;" "&amp;F83&amp;" ["&amp;H83&amp;"]"))</f>
        <v/>
      </c>
      <c r="J83" s="7" t="inlineStr">
        <is>
          <t>어텐션로우 차콜 면 맨투맨티 [1]</t>
        </is>
      </c>
      <c r="K83" s="7" t="inlineStr">
        <is>
          <t>어텐션로우 차콜 면 맨투맨티</t>
        </is>
      </c>
      <c r="L83" s="7">
        <f>IF(B83="보세",C83&amp;" "&amp;F83,B83&amp;" "&amp;F83)</f>
        <v/>
      </c>
      <c r="M83" s="8" t="inlineStr">
        <is>
          <t>차콜  면 맨투맨티</t>
        </is>
      </c>
      <c r="N83" s="8" t="inlineStr">
        <is>
          <t>차콜  코튼 맨투맨티</t>
        </is>
      </c>
      <c r="O83" s="8" t="inlineStr">
        <is>
          <t>차콜  면직물 맨투맨티</t>
        </is>
      </c>
    </row>
    <row r="84" ht="16.5" customHeight="1" s="16">
      <c r="A84" s="7" t="n">
        <v>13101920</v>
      </c>
      <c r="B84" s="7" t="inlineStr">
        <is>
          <t>campaign</t>
        </is>
      </c>
      <c r="C84" s="7" t="inlineStr">
        <is>
          <t>네이비</t>
        </is>
      </c>
      <c r="D84" s="7" t="inlineStr">
        <is>
          <t>무지</t>
        </is>
      </c>
      <c r="E84" s="7" t="inlineStr">
        <is>
          <t>면</t>
        </is>
      </c>
      <c r="F84" s="7" t="inlineStr">
        <is>
          <t>라운드티셔츠</t>
        </is>
      </c>
      <c r="G84" s="7" t="inlineStr">
        <is>
          <t>KOR</t>
        </is>
      </c>
      <c r="H84" s="7" t="inlineStr">
        <is>
          <t>S</t>
        </is>
      </c>
      <c r="I84" s="7">
        <f>IF(B84="보세",C84&amp;" "&amp;D84&amp;" "&amp;E84&amp;" "&amp;F84&amp;" ["&amp;H84&amp;"]",IF(G84="JPN","[JPN] "&amp;B84&amp;" "&amp;C84&amp;" "&amp;D84&amp;" "&amp;E84&amp;" "&amp;F84&amp;" ["&amp;H84&amp;"]",B84&amp;" "&amp;C84&amp;" "&amp;D84&amp;" "&amp;E84&amp;" "&amp;F84&amp;" ["&amp;H84&amp;"]"))</f>
        <v/>
      </c>
      <c r="J84" s="7" t="inlineStr">
        <is>
          <t>campaign 네이비 면 라운드티셔츠 [S]</t>
        </is>
      </c>
      <c r="K84" s="7" t="inlineStr">
        <is>
          <t>campaign 네이비 면 라운드티셔츠</t>
        </is>
      </c>
      <c r="L84" s="7">
        <f>IF(B84="보세",C84&amp;" "&amp;F84,B84&amp;" "&amp;F84)</f>
        <v/>
      </c>
      <c r="M84" s="8" t="inlineStr">
        <is>
          <t>네이비  면 라운드티셔츠</t>
        </is>
      </c>
      <c r="N84" s="8" t="inlineStr">
        <is>
          <t>NAVY  면 라운드티셔츠</t>
        </is>
      </c>
      <c r="O84" s="8" t="inlineStr">
        <is>
          <t>곤색  면 라운드티셔츠</t>
        </is>
      </c>
    </row>
    <row r="85" ht="16.5" customHeight="1" s="16">
      <c r="A85" s="7" t="n">
        <v>13101921</v>
      </c>
      <c r="B85" s="7" t="inlineStr">
        <is>
          <t>예일</t>
        </is>
      </c>
      <c r="C85" s="7" t="inlineStr">
        <is>
          <t>네이비</t>
        </is>
      </c>
      <c r="D85" s="7" t="inlineStr">
        <is>
          <t>무지</t>
        </is>
      </c>
      <c r="E85" s="7" t="inlineStr">
        <is>
          <t>면</t>
        </is>
      </c>
      <c r="F85" s="7" t="inlineStr">
        <is>
          <t>맨투맨티</t>
        </is>
      </c>
      <c r="G85" s="7" t="inlineStr">
        <is>
          <t>KOR</t>
        </is>
      </c>
      <c r="H85" s="7" t="inlineStr">
        <is>
          <t>160</t>
        </is>
      </c>
      <c r="I85" s="7">
        <f>IF(B85="보세",C85&amp;" "&amp;D85&amp;" "&amp;E85&amp;" "&amp;F85&amp;" ["&amp;H85&amp;"]",IF(G85="JPN","[JPN] "&amp;B85&amp;" "&amp;C85&amp;" "&amp;D85&amp;" "&amp;E85&amp;" "&amp;F85&amp;" ["&amp;H85&amp;"]",B85&amp;" "&amp;C85&amp;" "&amp;D85&amp;" "&amp;E85&amp;" "&amp;F85&amp;" ["&amp;H85&amp;"]"))</f>
        <v/>
      </c>
      <c r="J85" s="7" t="inlineStr">
        <is>
          <t>예일 네이비 면 맨투맨티 [160]</t>
        </is>
      </c>
      <c r="K85" s="7" t="inlineStr">
        <is>
          <t>예일 네이비 면 맨투맨티</t>
        </is>
      </c>
      <c r="L85" s="7">
        <f>IF(B85="보세",C85&amp;" "&amp;F85,B85&amp;" "&amp;F85)</f>
        <v/>
      </c>
      <c r="M85" s="8" t="inlineStr">
        <is>
          <t>네이비  면 맨투맨티</t>
        </is>
      </c>
      <c r="N85" s="8" t="inlineStr">
        <is>
          <t>NAVY  면 맨투맨티</t>
        </is>
      </c>
      <c r="O85" s="8" t="inlineStr">
        <is>
          <t>곤색  면 맨투맨티</t>
        </is>
      </c>
    </row>
    <row r="86" ht="16.5" customHeight="1" s="16">
      <c r="A86" s="7" t="n">
        <v>13101922</v>
      </c>
      <c r="B86" s="7" t="inlineStr">
        <is>
          <t>네파</t>
        </is>
      </c>
      <c r="C86" s="7" t="inlineStr">
        <is>
          <t>퍼플</t>
        </is>
      </c>
      <c r="D86" s="7" t="inlineStr">
        <is>
          <t>무지</t>
        </is>
      </c>
      <c r="E86" s="7" t="inlineStr">
        <is>
          <t>폴리</t>
        </is>
      </c>
      <c r="F86" s="7" t="inlineStr">
        <is>
          <t>바람막이자켓</t>
        </is>
      </c>
      <c r="G86" s="7" t="inlineStr">
        <is>
          <t>KOR</t>
        </is>
      </c>
      <c r="H86" s="7" t="inlineStr">
        <is>
          <t>M</t>
        </is>
      </c>
      <c r="I86" s="7">
        <f>IF(B86="보세",C86&amp;" "&amp;D86&amp;" "&amp;E86&amp;" "&amp;F86&amp;" ["&amp;H86&amp;"]",IF(G86="JPN","[JPN] "&amp;B86&amp;" "&amp;C86&amp;" "&amp;D86&amp;" "&amp;E86&amp;" "&amp;F86&amp;" ["&amp;H86&amp;"]",B86&amp;" "&amp;C86&amp;" "&amp;D86&amp;" "&amp;E86&amp;" "&amp;F86&amp;" ["&amp;H86&amp;"]"))</f>
        <v/>
      </c>
      <c r="J86" s="7" t="inlineStr">
        <is>
          <t>네파 퍼플 바람막이자켓 [M]</t>
        </is>
      </c>
      <c r="K86" s="7" t="inlineStr">
        <is>
          <t>네파 퍼플 바람막이자켓</t>
        </is>
      </c>
      <c r="L86" s="7">
        <f>IF(B86="보세",C86&amp;" "&amp;F86,B86&amp;" "&amp;F86)</f>
        <v/>
      </c>
      <c r="M86" s="8" t="inlineStr">
        <is>
          <t>퍼플   바람막이자켓</t>
        </is>
      </c>
      <c r="N86" s="8" t="inlineStr">
        <is>
          <t>퍼플   바람막이자켓</t>
        </is>
      </c>
      <c r="O86" s="8" t="inlineStr">
        <is>
          <t>퍼플   바람막이자켓</t>
        </is>
      </c>
    </row>
    <row r="87" ht="16.5" customHeight="1" s="16">
      <c r="A87" s="7" t="n">
        <v>13101923</v>
      </c>
      <c r="B87" s="7" t="inlineStr">
        <is>
          <t>버커루</t>
        </is>
      </c>
      <c r="C87" s="7" t="inlineStr">
        <is>
          <t>그레이</t>
        </is>
      </c>
      <c r="D87" s="7" t="inlineStr">
        <is>
          <t>무지</t>
        </is>
      </c>
      <c r="E87" s="7" t="inlineStr">
        <is>
          <t>면</t>
        </is>
      </c>
      <c r="F87" s="7" t="inlineStr">
        <is>
          <t>긴팔셔츠</t>
        </is>
      </c>
      <c r="G87" s="7" t="inlineStr">
        <is>
          <t>KOR</t>
        </is>
      </c>
      <c r="H87" s="7" t="inlineStr">
        <is>
          <t>L</t>
        </is>
      </c>
      <c r="I87" s="7">
        <f>IF(B87="보세",C87&amp;" "&amp;D87&amp;" "&amp;E87&amp;" "&amp;F87&amp;" ["&amp;H87&amp;"]",IF(G87="JPN","[JPN] "&amp;B87&amp;" "&amp;C87&amp;" "&amp;D87&amp;" "&amp;E87&amp;" "&amp;F87&amp;" ["&amp;H87&amp;"]",B87&amp;" "&amp;C87&amp;" "&amp;D87&amp;" "&amp;E87&amp;" "&amp;F87&amp;" ["&amp;H87&amp;"]"))</f>
        <v/>
      </c>
      <c r="J87" s="7" t="inlineStr">
        <is>
          <t>버커루 그레이 면 긴팔셔츠 [L]</t>
        </is>
      </c>
      <c r="K87" s="7" t="inlineStr">
        <is>
          <t>버커루 그레이 면 긴팔셔츠</t>
        </is>
      </c>
      <c r="L87" s="7">
        <f>IF(B87="보세",C87&amp;" "&amp;F87,B87&amp;" "&amp;F87)</f>
        <v/>
      </c>
      <c r="M87" s="8" t="inlineStr">
        <is>
          <t>그레이  면 긴팔셔츠</t>
        </is>
      </c>
      <c r="N87" s="8" t="inlineStr">
        <is>
          <t>회색  면 긴팔셔츠</t>
        </is>
      </c>
      <c r="O87" s="8" t="inlineStr">
        <is>
          <t>GRAY  면 긴팔셔츠</t>
        </is>
      </c>
    </row>
    <row r="88" ht="16.5" customHeight="1" s="16">
      <c r="A88" s="7" t="n">
        <v>13101924</v>
      </c>
      <c r="B88" s="7" t="inlineStr">
        <is>
          <t>게스</t>
        </is>
      </c>
      <c r="C88" s="7" t="inlineStr">
        <is>
          <t>블랙</t>
        </is>
      </c>
      <c r="D88" s="7" t="inlineStr">
        <is>
          <t>무지</t>
        </is>
      </c>
      <c r="E88" s="7" t="inlineStr">
        <is>
          <t>면혼방</t>
        </is>
      </c>
      <c r="F88" s="7" t="inlineStr">
        <is>
          <t>가디건</t>
        </is>
      </c>
      <c r="G88" s="7" t="inlineStr">
        <is>
          <t>KOR</t>
        </is>
      </c>
      <c r="H88" s="7" t="inlineStr">
        <is>
          <t>S</t>
        </is>
      </c>
      <c r="I88" s="7">
        <f>IF(B88="보세",C88&amp;" "&amp;D88&amp;" "&amp;E88&amp;" "&amp;F88&amp;" ["&amp;H88&amp;"]",IF(G88="JPN","[JPN] "&amp;B88&amp;" "&amp;C88&amp;" "&amp;D88&amp;" "&amp;E88&amp;" "&amp;F88&amp;" ["&amp;H88&amp;"]",B88&amp;" "&amp;C88&amp;" "&amp;D88&amp;" "&amp;E88&amp;" "&amp;F88&amp;" ["&amp;H88&amp;"]"))</f>
        <v/>
      </c>
      <c r="J88" s="7" t="inlineStr">
        <is>
          <t>게스 블랙 면혼방 가디건 [S]</t>
        </is>
      </c>
      <c r="K88" s="7" t="inlineStr">
        <is>
          <t>게스 블랙 면혼방 가디건</t>
        </is>
      </c>
      <c r="L88" s="7">
        <f>IF(B88="보세",C88&amp;" "&amp;F88,B88&amp;" "&amp;F88)</f>
        <v/>
      </c>
      <c r="M88" s="8" t="inlineStr">
        <is>
          <t>블랙  면혼방 가디건</t>
        </is>
      </c>
      <c r="N88" s="8" t="inlineStr">
        <is>
          <t>블랙  코튼혼방 가디건</t>
        </is>
      </c>
      <c r="O88" s="8" t="inlineStr">
        <is>
          <t>블랙  면믹스 가디건</t>
        </is>
      </c>
    </row>
    <row r="89" ht="16.5" customHeight="1" s="16">
      <c r="A89" s="7" t="n">
        <v>13101925</v>
      </c>
      <c r="B89" s="7" t="inlineStr">
        <is>
          <t>게스</t>
        </is>
      </c>
      <c r="C89" s="7" t="inlineStr">
        <is>
          <t>블랙</t>
        </is>
      </c>
      <c r="D89" s="7" t="inlineStr">
        <is>
          <t>무지</t>
        </is>
      </c>
      <c r="E89" s="7" t="inlineStr">
        <is>
          <t>면혼방</t>
        </is>
      </c>
      <c r="F89" s="7" t="inlineStr">
        <is>
          <t>후드집업</t>
        </is>
      </c>
      <c r="G89" s="7" t="inlineStr">
        <is>
          <t>KOR</t>
        </is>
      </c>
      <c r="H89" s="7" t="inlineStr">
        <is>
          <t>L</t>
        </is>
      </c>
      <c r="I89" s="7">
        <f>IF(B89="보세",C89&amp;" "&amp;D89&amp;" "&amp;E89&amp;" "&amp;F89&amp;" ["&amp;H89&amp;"]",IF(G89="JPN","[JPN] "&amp;B89&amp;" "&amp;C89&amp;" "&amp;D89&amp;" "&amp;E89&amp;" "&amp;F89&amp;" ["&amp;H89&amp;"]",B89&amp;" "&amp;C89&amp;" "&amp;D89&amp;" "&amp;E89&amp;" "&amp;F89&amp;" ["&amp;H89&amp;"]"))</f>
        <v/>
      </c>
      <c r="J89" s="7" t="inlineStr">
        <is>
          <t>게스 블랙 면혼방 후드집업 [L]</t>
        </is>
      </c>
      <c r="K89" s="7" t="inlineStr">
        <is>
          <t>게스 블랙 면혼방 후드집업</t>
        </is>
      </c>
      <c r="L89" s="7">
        <f>IF(B89="보세",C89&amp;" "&amp;F89,B89&amp;" "&amp;F89)</f>
        <v/>
      </c>
      <c r="M89" s="8" t="inlineStr">
        <is>
          <t>블랙  면혼방 후드집업</t>
        </is>
      </c>
      <c r="N89" s="8" t="inlineStr">
        <is>
          <t>블랙  코튼혼방 후드집업</t>
        </is>
      </c>
      <c r="O89" s="8" t="inlineStr">
        <is>
          <t>블랙  면믹스 후드집업</t>
        </is>
      </c>
    </row>
    <row r="90" ht="16.5" customHeight="1" s="16">
      <c r="A90" s="7" t="n">
        <v>13101926</v>
      </c>
      <c r="B90" s="7" t="inlineStr">
        <is>
          <t>라코스테</t>
        </is>
      </c>
      <c r="C90" s="7" t="inlineStr">
        <is>
          <t>블루</t>
        </is>
      </c>
      <c r="D90" s="7" t="inlineStr">
        <is>
          <t>무지</t>
        </is>
      </c>
      <c r="E90" s="7" t="inlineStr">
        <is>
          <t>면</t>
        </is>
      </c>
      <c r="F90" s="7" t="inlineStr">
        <is>
          <t>긴팔티셔츠</t>
        </is>
      </c>
      <c r="G90" s="7" t="inlineStr">
        <is>
          <t>KOR</t>
        </is>
      </c>
      <c r="H90" s="7" t="inlineStr">
        <is>
          <t>3</t>
        </is>
      </c>
      <c r="I90" s="7">
        <f>IF(B90="보세",C90&amp;" "&amp;D90&amp;" "&amp;E90&amp;" "&amp;F90&amp;" ["&amp;H90&amp;"]",IF(G90="JPN","[JPN] "&amp;B90&amp;" "&amp;C90&amp;" "&amp;D90&amp;" "&amp;E90&amp;" "&amp;F90&amp;" ["&amp;H90&amp;"]",B90&amp;" "&amp;C90&amp;" "&amp;D90&amp;" "&amp;E90&amp;" "&amp;F90&amp;" ["&amp;H90&amp;"]"))</f>
        <v/>
      </c>
      <c r="J90" s="7" t="inlineStr">
        <is>
          <t>라코스테 블루 면 긴팔티셔츠 [3]</t>
        </is>
      </c>
      <c r="K90" s="7" t="inlineStr">
        <is>
          <t>라코스테 블루 면 긴팔티셔츠</t>
        </is>
      </c>
      <c r="L90" s="7">
        <f>IF(B90="보세",C90&amp;" "&amp;F90,B90&amp;" "&amp;F90)</f>
        <v/>
      </c>
      <c r="M90" s="8" t="inlineStr">
        <is>
          <t>블루  면 긴팔티셔츠</t>
        </is>
      </c>
      <c r="N90" s="8" t="inlineStr">
        <is>
          <t>블루  코튼 긴팔티셔츠</t>
        </is>
      </c>
      <c r="O90" s="8" t="inlineStr">
        <is>
          <t>블루  면직물 긴팔티셔츠</t>
        </is>
      </c>
    </row>
    <row r="91" ht="16.5" customHeight="1" s="16">
      <c r="A91" s="7" t="n">
        <v>13101927</v>
      </c>
      <c r="B91" s="7" t="inlineStr">
        <is>
          <t>제이하스</t>
        </is>
      </c>
      <c r="C91" s="7" t="inlineStr">
        <is>
          <t>버건디</t>
        </is>
      </c>
      <c r="D91" s="7" t="inlineStr">
        <is>
          <t>무지</t>
        </is>
      </c>
      <c r="E91" s="7" t="inlineStr">
        <is>
          <t>면혼방</t>
        </is>
      </c>
      <c r="F91" s="7" t="inlineStr">
        <is>
          <t>니트스웨터</t>
        </is>
      </c>
      <c r="G91" s="7" t="inlineStr">
        <is>
          <t>KOR</t>
        </is>
      </c>
      <c r="H91" s="7" t="inlineStr">
        <is>
          <t>110</t>
        </is>
      </c>
      <c r="I91" s="7">
        <f>IF(B91="보세",C91&amp;" "&amp;D91&amp;" "&amp;E91&amp;" "&amp;F91&amp;" ["&amp;H91&amp;"]",IF(G91="JPN","[JPN] "&amp;B91&amp;" "&amp;C91&amp;" "&amp;D91&amp;" "&amp;E91&amp;" "&amp;F91&amp;" ["&amp;H91&amp;"]",B91&amp;" "&amp;C91&amp;" "&amp;D91&amp;" "&amp;E91&amp;" "&amp;F91&amp;" ["&amp;H91&amp;"]"))</f>
        <v/>
      </c>
      <c r="J91" s="7" t="inlineStr">
        <is>
          <t>제이하스 버건디 면혼방 니트스웨터 [110]</t>
        </is>
      </c>
      <c r="K91" s="7" t="inlineStr">
        <is>
          <t>제이하스 버건디 면혼방 니트스웨터</t>
        </is>
      </c>
      <c r="L91" s="7">
        <f>IF(B91="보세",C91&amp;" "&amp;F91,B91&amp;" "&amp;F91)</f>
        <v/>
      </c>
      <c r="M91" s="8" t="inlineStr">
        <is>
          <t>버건디  면혼방 니트스웨터</t>
        </is>
      </c>
      <c r="N91" s="8" t="inlineStr">
        <is>
          <t>버건디  코튼혼방 니트스웨터</t>
        </is>
      </c>
      <c r="O91" s="8" t="inlineStr">
        <is>
          <t>버건디  면믹스 니트스웨터</t>
        </is>
      </c>
    </row>
    <row r="92" ht="16.5" customHeight="1" s="16">
      <c r="A92" s="7" t="n">
        <v>13101928</v>
      </c>
      <c r="B92" s="7" t="inlineStr">
        <is>
          <t>챔피언</t>
        </is>
      </c>
      <c r="C92" s="7" t="inlineStr">
        <is>
          <t>그레이</t>
        </is>
      </c>
      <c r="D92" s="7" t="inlineStr">
        <is>
          <t>무지</t>
        </is>
      </c>
      <c r="E92" s="7" t="inlineStr">
        <is>
          <t>면혼방</t>
        </is>
      </c>
      <c r="F92" s="7" t="inlineStr">
        <is>
          <t>후드집업</t>
        </is>
      </c>
      <c r="G92" s="7" t="inlineStr">
        <is>
          <t>KOR</t>
        </is>
      </c>
      <c r="H92" s="7" t="inlineStr">
        <is>
          <t>XL</t>
        </is>
      </c>
      <c r="I92" s="7">
        <f>IF(B92="보세",C92&amp;" "&amp;D92&amp;" "&amp;E92&amp;" "&amp;F92&amp;" ["&amp;H92&amp;"]",IF(G92="JPN","[JPN] "&amp;B92&amp;" "&amp;C92&amp;" "&amp;D92&amp;" "&amp;E92&amp;" "&amp;F92&amp;" ["&amp;H92&amp;"]",B92&amp;" "&amp;C92&amp;" "&amp;D92&amp;" "&amp;E92&amp;" "&amp;F92&amp;" ["&amp;H92&amp;"]"))</f>
        <v/>
      </c>
      <c r="J92" s="7" t="inlineStr">
        <is>
          <t>챔피언 그레이 면혼방 후드집업 [XL]</t>
        </is>
      </c>
      <c r="K92" s="7" t="inlineStr">
        <is>
          <t>챔피언 그레이 면혼방 후드집업</t>
        </is>
      </c>
      <c r="L92" s="7">
        <f>IF(B92="보세",C92&amp;" "&amp;F92,B92&amp;" "&amp;F92)</f>
        <v/>
      </c>
      <c r="M92" s="8" t="inlineStr">
        <is>
          <t>그레이  면혼방 후드집업</t>
        </is>
      </c>
      <c r="N92" s="8" t="inlineStr">
        <is>
          <t>회색  면혼방 후드집업</t>
        </is>
      </c>
      <c r="O92" s="8" t="inlineStr">
        <is>
          <t>GRAY  면혼방 후드집업</t>
        </is>
      </c>
    </row>
    <row r="93" ht="16.5" customHeight="1" s="16">
      <c r="A93" s="7" t="n">
        <v>13101929</v>
      </c>
      <c r="B93" s="7" t="inlineStr">
        <is>
          <t>타미힐피거</t>
        </is>
      </c>
      <c r="C93" s="7" t="inlineStr">
        <is>
          <t>화이트</t>
        </is>
      </c>
      <c r="D93" s="7" t="inlineStr">
        <is>
          <t>무지</t>
        </is>
      </c>
      <c r="E93" s="7" t="inlineStr">
        <is>
          <t>폴리</t>
        </is>
      </c>
      <c r="F93" s="7" t="inlineStr">
        <is>
          <t>맨투맨</t>
        </is>
      </c>
      <c r="G93" s="7" t="inlineStr">
        <is>
          <t>KOR</t>
        </is>
      </c>
      <c r="H93" s="7" t="inlineStr">
        <is>
          <t>M</t>
        </is>
      </c>
      <c r="I93" s="7">
        <f>IF(B93="보세",C93&amp;" "&amp;D93&amp;" "&amp;E93&amp;" "&amp;F93&amp;" ["&amp;H93&amp;"]",IF(G93="JPN","[JPN] "&amp;B93&amp;" "&amp;C93&amp;" "&amp;D93&amp;" "&amp;E93&amp;" "&amp;F93&amp;" ["&amp;H93&amp;"]",B93&amp;" "&amp;C93&amp;" "&amp;D93&amp;" "&amp;E93&amp;" "&amp;F93&amp;" ["&amp;H93&amp;"]"))</f>
        <v/>
      </c>
      <c r="J93" s="7" t="inlineStr">
        <is>
          <t>타미힐피거 화이트 맨투맨 [M]</t>
        </is>
      </c>
      <c r="K93" s="7" t="inlineStr">
        <is>
          <t>타미힐피거 화이트 맨투맨</t>
        </is>
      </c>
      <c r="L93" s="7">
        <f>IF(B93="보세",C93&amp;" "&amp;F93,B93&amp;" "&amp;F93)</f>
        <v/>
      </c>
      <c r="M93" s="8" t="inlineStr">
        <is>
          <t>화이트   맨투맨</t>
        </is>
      </c>
      <c r="N93" s="8" t="inlineStr">
        <is>
          <t>화이트   스웨트셔츠</t>
        </is>
      </c>
      <c r="O93" s="8" t="inlineStr">
        <is>
          <t>화이트   맨투맨티셔츠</t>
        </is>
      </c>
    </row>
    <row r="94" ht="16.5" customHeight="1" s="16">
      <c r="A94" s="7" t="n">
        <v>13101930</v>
      </c>
      <c r="B94" s="7" t="inlineStr">
        <is>
          <t>뉴발란스</t>
        </is>
      </c>
      <c r="C94" s="7" t="inlineStr">
        <is>
          <t>화이트</t>
        </is>
      </c>
      <c r="D94" s="7" t="inlineStr">
        <is>
          <t>무지</t>
        </is>
      </c>
      <c r="E94" s="7" t="inlineStr">
        <is>
          <t>폴리</t>
        </is>
      </c>
      <c r="F94" s="7" t="inlineStr">
        <is>
          <t>반팔티셔츠</t>
        </is>
      </c>
      <c r="G94" s="7" t="inlineStr">
        <is>
          <t>KOR</t>
        </is>
      </c>
      <c r="H94" s="7" t="inlineStr">
        <is>
          <t>2XL</t>
        </is>
      </c>
      <c r="I94" s="7">
        <f>IF(B94="보세",C94&amp;" "&amp;D94&amp;" "&amp;E94&amp;" "&amp;F94&amp;" ["&amp;H94&amp;"]",IF(G94="JPN","[JPN] "&amp;B94&amp;" "&amp;C94&amp;" "&amp;D94&amp;" "&amp;E94&amp;" "&amp;F94&amp;" ["&amp;H94&amp;"]",B94&amp;" "&amp;C94&amp;" "&amp;D94&amp;" "&amp;E94&amp;" "&amp;F94&amp;" ["&amp;H94&amp;"]"))</f>
        <v/>
      </c>
      <c r="J94" s="7" t="inlineStr">
        <is>
          <t>뉴발란스 화이트 반팔티셔츠 [2XL]</t>
        </is>
      </c>
      <c r="K94" s="7" t="inlineStr">
        <is>
          <t>뉴발란스 화이트 반팔티셔츠</t>
        </is>
      </c>
      <c r="L94" s="7">
        <f>IF(B94="보세",C94&amp;" "&amp;F94,B94&amp;" "&amp;F94)</f>
        <v/>
      </c>
      <c r="M94" s="8" t="inlineStr">
        <is>
          <t>화이트   반팔티셔츠</t>
        </is>
      </c>
      <c r="N94" s="8" t="inlineStr">
        <is>
          <t>화이트   반팔티셔츠</t>
        </is>
      </c>
      <c r="O94" s="8" t="inlineStr">
        <is>
          <t>화이트   반팔티셔츠</t>
        </is>
      </c>
    </row>
    <row r="95" ht="16.5" customHeight="1" s="16">
      <c r="A95" s="7" t="n">
        <v>13101931</v>
      </c>
      <c r="B95" s="7" t="inlineStr">
        <is>
          <t>쉬즈미스</t>
        </is>
      </c>
      <c r="C95" s="7" t="inlineStr">
        <is>
          <t>아이보리</t>
        </is>
      </c>
      <c r="D95" s="7" t="inlineStr">
        <is>
          <t>무지</t>
        </is>
      </c>
      <c r="E95" s="7" t="inlineStr">
        <is>
          <t>린넨혼방</t>
        </is>
      </c>
      <c r="F95" s="7" t="inlineStr">
        <is>
          <t>더블버튼자켓</t>
        </is>
      </c>
      <c r="G95" s="7" t="inlineStr">
        <is>
          <t>KOR</t>
        </is>
      </c>
      <c r="H95" s="7" t="inlineStr">
        <is>
          <t>66</t>
        </is>
      </c>
      <c r="I95" s="7">
        <f>IF(B95="보세",C95&amp;" "&amp;D95&amp;" "&amp;E95&amp;" "&amp;F95&amp;" ["&amp;H95&amp;"]",IF(G95="JPN","[JPN] "&amp;B95&amp;" "&amp;C95&amp;" "&amp;D95&amp;" "&amp;E95&amp;" "&amp;F95&amp;" ["&amp;H95&amp;"]",B95&amp;" "&amp;C95&amp;" "&amp;D95&amp;" "&amp;E95&amp;" "&amp;F95&amp;" ["&amp;H95&amp;"]"))</f>
        <v/>
      </c>
      <c r="J95" s="7" t="inlineStr">
        <is>
          <t>쉬즈미스 아이보리 린넨혼방 더블버튼자켓 [66]</t>
        </is>
      </c>
      <c r="K95" s="7" t="inlineStr">
        <is>
          <t>쉬즈미스 아이보리 린넨혼방 더블버튼자켓</t>
        </is>
      </c>
      <c r="L95" s="7">
        <f>IF(B95="보세",C95&amp;" "&amp;F95,B95&amp;" "&amp;F95)</f>
        <v/>
      </c>
      <c r="M95" s="8" t="inlineStr">
        <is>
          <t>아이보리  린넨혼방 더블버튼자켓</t>
        </is>
      </c>
      <c r="N95" s="8" t="inlineStr">
        <is>
          <t>아이보리  린넨혼방 더블버튼자켓</t>
        </is>
      </c>
      <c r="O95" s="8" t="inlineStr">
        <is>
          <t>아이보리  린넨혼방 더블버튼자켓</t>
        </is>
      </c>
    </row>
    <row r="96" ht="16.5" customHeight="1" s="16">
      <c r="A96" s="7" t="n">
        <v>13101932</v>
      </c>
      <c r="B96" s="7" t="inlineStr">
        <is>
          <t>아디다스</t>
        </is>
      </c>
      <c r="C96" s="7" t="inlineStr">
        <is>
          <t>화이트</t>
        </is>
      </c>
      <c r="D96" s="7" t="inlineStr">
        <is>
          <t>무지</t>
        </is>
      </c>
      <c r="E96" s="7" t="inlineStr">
        <is>
          <t>면혼방</t>
        </is>
      </c>
      <c r="F96" s="7" t="inlineStr">
        <is>
          <t>반팔카라티</t>
        </is>
      </c>
      <c r="G96" s="7" t="inlineStr">
        <is>
          <t>KOR</t>
        </is>
      </c>
      <c r="H96" s="7" t="inlineStr">
        <is>
          <t>90</t>
        </is>
      </c>
      <c r="I96" s="7">
        <f>IF(B96="보세",C96&amp;" "&amp;D96&amp;" "&amp;E96&amp;" "&amp;F96&amp;" ["&amp;H96&amp;"]",IF(G96="JPN","[JPN] "&amp;B96&amp;" "&amp;C96&amp;" "&amp;D96&amp;" "&amp;E96&amp;" "&amp;F96&amp;" ["&amp;H96&amp;"]",B96&amp;" "&amp;C96&amp;" "&amp;D96&amp;" "&amp;E96&amp;" "&amp;F96&amp;" ["&amp;H96&amp;"]"))</f>
        <v/>
      </c>
      <c r="J96" s="7" t="inlineStr">
        <is>
          <t>아디다스 화이트 면혼방 반팔카라티 [90]</t>
        </is>
      </c>
      <c r="K96" s="7" t="inlineStr">
        <is>
          <t>아디다스 화이트 면혼방 반팔카라티</t>
        </is>
      </c>
      <c r="L96" s="7">
        <f>IF(B96="보세",C96&amp;" "&amp;F96,B96&amp;" "&amp;F96)</f>
        <v/>
      </c>
      <c r="M96" s="8" t="inlineStr">
        <is>
          <t>화이트  면혼방 반팔카라티</t>
        </is>
      </c>
      <c r="N96" s="8" t="inlineStr">
        <is>
          <t>화이트  코튼혼방 반팔카라티</t>
        </is>
      </c>
      <c r="O96" s="8" t="inlineStr">
        <is>
          <t>화이트  면믹스 반팔카라티</t>
        </is>
      </c>
    </row>
    <row r="97" ht="16.5" customHeight="1" s="16">
      <c r="A97" s="7" t="n">
        <v>13106853</v>
      </c>
      <c r="B97" s="7" t="inlineStr">
        <is>
          <t>로또</t>
        </is>
      </c>
      <c r="C97" s="7" t="inlineStr">
        <is>
          <t>네이비</t>
        </is>
      </c>
      <c r="D97" s="7" t="inlineStr">
        <is>
          <t>무지</t>
        </is>
      </c>
      <c r="E97" s="7" t="inlineStr">
        <is>
          <t>폴리</t>
        </is>
      </c>
      <c r="F97" s="7" t="inlineStr">
        <is>
          <t>투톤절개하이넥집업</t>
        </is>
      </c>
      <c r="G97" s="7" t="inlineStr">
        <is>
          <t>KOR</t>
        </is>
      </c>
      <c r="H97" s="7" t="inlineStr">
        <is>
          <t>105</t>
        </is>
      </c>
      <c r="I97" s="7">
        <f>IF(B97="보세",C97&amp;" "&amp;D97&amp;" "&amp;E97&amp;" "&amp;F97&amp;" ["&amp;H97&amp;"]",IF(G97="JPN","[JPN] "&amp;B97&amp;" "&amp;C97&amp;" "&amp;D97&amp;" "&amp;E97&amp;" "&amp;F97&amp;" ["&amp;H97&amp;"]",B97&amp;" "&amp;C97&amp;" "&amp;D97&amp;" "&amp;E97&amp;" "&amp;F97&amp;" ["&amp;H97&amp;"]"))</f>
        <v/>
      </c>
      <c r="J97" s="7" t="inlineStr">
        <is>
          <t>로또 네이비 투톤절개하이넥집업 [105]</t>
        </is>
      </c>
      <c r="K97" s="7" t="inlineStr">
        <is>
          <t>로또 네이비 투톤절개하이넥집업</t>
        </is>
      </c>
      <c r="L97" s="7">
        <f>IF(B97="보세",C97&amp;" "&amp;F97,B97&amp;" "&amp;F97)</f>
        <v/>
      </c>
      <c r="M97" s="8" t="inlineStr">
        <is>
          <t>네이비   투톤절개하이넥집업</t>
        </is>
      </c>
      <c r="N97" s="8" t="inlineStr">
        <is>
          <t>NAVY   투톤절개하이넥집업</t>
        </is>
      </c>
      <c r="O97" s="8" t="inlineStr">
        <is>
          <t>곤색   투톤절개하이넥집업</t>
        </is>
      </c>
    </row>
    <row r="98" ht="16.5" customHeight="1" s="16">
      <c r="A98" s="7" t="n">
        <v>13106854</v>
      </c>
      <c r="B98" s="7" t="inlineStr">
        <is>
          <t>나이키</t>
        </is>
      </c>
      <c r="C98" s="7" t="inlineStr">
        <is>
          <t>블랙</t>
        </is>
      </c>
      <c r="D98" s="7" t="inlineStr">
        <is>
          <t>프린팅</t>
        </is>
      </c>
      <c r="E98" s="7" t="inlineStr">
        <is>
          <t>면</t>
        </is>
      </c>
      <c r="F98" s="7" t="inlineStr">
        <is>
          <t>스우시웨이브크루넥반팔티</t>
        </is>
      </c>
      <c r="G98" s="7" t="inlineStr">
        <is>
          <t>KOR</t>
        </is>
      </c>
      <c r="H98" s="7" t="inlineStr">
        <is>
          <t>XL</t>
        </is>
      </c>
      <c r="I98" s="7">
        <f>IF(B98="보세",C98&amp;" "&amp;D98&amp;" "&amp;E98&amp;" "&amp;F98&amp;" ["&amp;H98&amp;"]",IF(G98="JPN","[JPN] "&amp;B98&amp;" "&amp;C98&amp;" "&amp;D98&amp;" "&amp;E98&amp;" "&amp;F98&amp;" ["&amp;H98&amp;"]",B98&amp;" "&amp;C98&amp;" "&amp;D98&amp;" "&amp;E98&amp;" "&amp;F98&amp;" ["&amp;H98&amp;"]"))</f>
        <v/>
      </c>
      <c r="J98" s="7" t="inlineStr">
        <is>
          <t>나이키 블랙 프린팅 면 스우시웨이브크루넥반팔티 [XL]</t>
        </is>
      </c>
      <c r="K98" s="7" t="inlineStr">
        <is>
          <t>나이키 블랙 프린팅 면 스우시웨이브크루넥반팔티</t>
        </is>
      </c>
      <c r="L98" s="7">
        <f>IF(B98="보세",C98&amp;" "&amp;F98,B98&amp;" "&amp;F98)</f>
        <v/>
      </c>
      <c r="M98" s="8" t="inlineStr">
        <is>
          <t>블랙 프린팅 면 스우시웨이브크루넥반팔티</t>
        </is>
      </c>
      <c r="N98" s="8" t="inlineStr">
        <is>
          <t>블랙 프린팅 코튼 스우시웨이브크루넥반팔티</t>
        </is>
      </c>
      <c r="O98" s="8" t="inlineStr">
        <is>
          <t>블랙 프린팅 면직물 스우시웨이브크루넥반팔티</t>
        </is>
      </c>
    </row>
    <row r="99" ht="16.5" customHeight="1" s="16">
      <c r="A99" s="7" t="n">
        <v>13106855</v>
      </c>
      <c r="B99" s="7" t="inlineStr">
        <is>
          <t>나이키</t>
        </is>
      </c>
      <c r="C99" s="7" t="inlineStr">
        <is>
          <t>블랙</t>
        </is>
      </c>
      <c r="D99" s="7" t="inlineStr">
        <is>
          <t>프린팅</t>
        </is>
      </c>
      <c r="E99" s="7" t="inlineStr">
        <is>
          <t>폴리</t>
        </is>
      </c>
      <c r="F99" s="7" t="inlineStr">
        <is>
          <t>저지시보리맨투맨</t>
        </is>
      </c>
      <c r="G99" s="7" t="inlineStr">
        <is>
          <t>KOR</t>
        </is>
      </c>
      <c r="H99" s="7" t="inlineStr">
        <is>
          <t>XL</t>
        </is>
      </c>
      <c r="I99" s="7">
        <f>IF(B99="보세",C99&amp;" "&amp;D99&amp;" "&amp;E99&amp;" "&amp;F99&amp;" ["&amp;H99&amp;"]",IF(G99="JPN","[JPN] "&amp;B99&amp;" "&amp;C99&amp;" "&amp;D99&amp;" "&amp;E99&amp;" "&amp;F99&amp;" ["&amp;H99&amp;"]",B99&amp;" "&amp;C99&amp;" "&amp;D99&amp;" "&amp;E99&amp;" "&amp;F99&amp;" ["&amp;H99&amp;"]"))</f>
        <v/>
      </c>
      <c r="J99" s="7" t="inlineStr">
        <is>
          <t>나이키 블랙 프린팅 저지시보리맨투맨 [XL]</t>
        </is>
      </c>
      <c r="K99" s="7" t="inlineStr">
        <is>
          <t>나이키 블랙 프린팅 저지시보리맨투맨</t>
        </is>
      </c>
      <c r="L99" s="7">
        <f>IF(B99="보세",C99&amp;" "&amp;F99,B99&amp;" "&amp;F99)</f>
        <v/>
      </c>
      <c r="M99" s="8" t="inlineStr">
        <is>
          <t>블랙 프린팅  저지시보리맨투맨</t>
        </is>
      </c>
      <c r="N99" s="8" t="inlineStr">
        <is>
          <t>블랙 프린팅  저지시보리맨투맨</t>
        </is>
      </c>
      <c r="O99" s="8" t="inlineStr">
        <is>
          <t>블랙 프린팅  저지시보리맨투맨</t>
        </is>
      </c>
    </row>
    <row r="100" ht="16.5" customHeight="1" s="16">
      <c r="A100" s="7" t="n">
        <v>13106856</v>
      </c>
      <c r="B100" s="7" t="inlineStr">
        <is>
          <t>쉬즈미스</t>
        </is>
      </c>
      <c r="C100" s="7" t="inlineStr">
        <is>
          <t>네이비</t>
        </is>
      </c>
      <c r="D100" s="7" t="inlineStr">
        <is>
          <t>무지</t>
        </is>
      </c>
      <c r="E100" s="7" t="inlineStr">
        <is>
          <t>폴리</t>
        </is>
      </c>
      <c r="F100" s="7" t="inlineStr">
        <is>
          <t>히든버튼오픈카라반소매셔츠</t>
        </is>
      </c>
      <c r="G100" s="7" t="inlineStr">
        <is>
          <t>KOR</t>
        </is>
      </c>
      <c r="H100" s="7" t="inlineStr">
        <is>
          <t>85-91</t>
        </is>
      </c>
      <c r="I100" s="7">
        <f>IF(B100="보세",C100&amp;" "&amp;D100&amp;" "&amp;E100&amp;" "&amp;F100&amp;" ["&amp;H100&amp;"]",IF(G100="JPN","[JPN] "&amp;B100&amp;" "&amp;C100&amp;" "&amp;D100&amp;" "&amp;E100&amp;" "&amp;F100&amp;" ["&amp;H100&amp;"]",B100&amp;" "&amp;C100&amp;" "&amp;D100&amp;" "&amp;E100&amp;" "&amp;F100&amp;" ["&amp;H100&amp;"]"))</f>
        <v/>
      </c>
      <c r="J100" s="7" t="inlineStr">
        <is>
          <t>쉬즈미스 네이비 히든버튼오픈카라반소매셔츠 [85-91]</t>
        </is>
      </c>
      <c r="K100" s="7" t="inlineStr">
        <is>
          <t>쉬즈미스 네이비 히든버튼오픈카라반소매셔츠</t>
        </is>
      </c>
      <c r="L100" s="7">
        <f>IF(B100="보세",C100&amp;" "&amp;F100,B100&amp;" "&amp;F100)</f>
        <v/>
      </c>
      <c r="M100" s="8" t="inlineStr">
        <is>
          <t>네이비   히든버튼오픈카라반소매셔츠</t>
        </is>
      </c>
      <c r="N100" s="8" t="inlineStr">
        <is>
          <t>NAVY   히든버튼오픈카라반소매셔츠</t>
        </is>
      </c>
      <c r="O100" s="8" t="inlineStr">
        <is>
          <t>곤색   히든버튼오픈카라반소매셔츠</t>
        </is>
      </c>
    </row>
    <row r="101" ht="16.5" customHeight="1" s="16">
      <c r="A101" s="7" t="n">
        <v>13106857</v>
      </c>
      <c r="B101" s="7" t="inlineStr">
        <is>
          <t>톰보이</t>
        </is>
      </c>
      <c r="C101" s="7" t="inlineStr">
        <is>
          <t>네이비</t>
        </is>
      </c>
      <c r="D101" s="7" t="inlineStr">
        <is>
          <t>무지</t>
        </is>
      </c>
      <c r="E101" s="7" t="inlineStr">
        <is>
          <t>면</t>
        </is>
      </c>
      <c r="F101" s="7" t="inlineStr">
        <is>
          <t>보트넥포켓박시반팔티</t>
        </is>
      </c>
      <c r="G101" s="7" t="inlineStr">
        <is>
          <t>KOR</t>
        </is>
      </c>
      <c r="H101" s="7" t="inlineStr">
        <is>
          <t>Free</t>
        </is>
      </c>
      <c r="I101" s="7">
        <f>IF(B101="보세",C101&amp;" "&amp;D101&amp;" "&amp;E101&amp;" "&amp;F101&amp;" ["&amp;H101&amp;"]",IF(G101="JPN","[JPN] "&amp;B101&amp;" "&amp;C101&amp;" "&amp;D101&amp;" "&amp;E101&amp;" "&amp;F101&amp;" ["&amp;H101&amp;"]",B101&amp;" "&amp;C101&amp;" "&amp;D101&amp;" "&amp;E101&amp;" "&amp;F101&amp;" ["&amp;H101&amp;"]"))</f>
        <v/>
      </c>
      <c r="J101" s="7" t="inlineStr">
        <is>
          <t>톰보이 네이비 면 보트넥포켓박시반팔티 [Free]</t>
        </is>
      </c>
      <c r="K101" s="7" t="inlineStr">
        <is>
          <t>톰보이 네이비 면 보트넥포켓박시반팔티</t>
        </is>
      </c>
      <c r="L101" s="7">
        <f>IF(B101="보세",C101&amp;" "&amp;F101,B101&amp;" "&amp;F101)</f>
        <v/>
      </c>
      <c r="M101" s="8" t="inlineStr">
        <is>
          <t>네이비  면 보트넥포켓박시반팔티</t>
        </is>
      </c>
      <c r="N101" s="8" t="inlineStr">
        <is>
          <t>NAVY  면 보트넥포켓박시반팔티</t>
        </is>
      </c>
      <c r="O101" s="8" t="inlineStr">
        <is>
          <t>곤색  면 보트넥포켓박시반팔티</t>
        </is>
      </c>
    </row>
    <row r="102" ht="16.5" customHeight="1" s="16">
      <c r="A102" s="7" t="n">
        <v>13106858</v>
      </c>
      <c r="B102" s="7" t="inlineStr">
        <is>
          <t>타미힐피거</t>
        </is>
      </c>
      <c r="C102" s="7" t="inlineStr">
        <is>
          <t>네이비</t>
        </is>
      </c>
      <c r="D102" s="7" t="inlineStr">
        <is>
          <t>무지</t>
        </is>
      </c>
      <c r="E102" s="7" t="inlineStr">
        <is>
          <t>면</t>
        </is>
      </c>
      <c r="F102" s="7" t="inlineStr">
        <is>
          <t>자수로고반소매폴로티</t>
        </is>
      </c>
      <c r="G102" s="7" t="inlineStr">
        <is>
          <t>KOR</t>
        </is>
      </c>
      <c r="H102" s="7" t="inlineStr">
        <is>
          <t>M</t>
        </is>
      </c>
      <c r="I102" s="7">
        <f>IF(B102="보세",C102&amp;" "&amp;D102&amp;" "&amp;E102&amp;" "&amp;F102&amp;" ["&amp;H102&amp;"]",IF(G102="JPN","[JPN] "&amp;B102&amp;" "&amp;C102&amp;" "&amp;D102&amp;" "&amp;E102&amp;" "&amp;F102&amp;" ["&amp;H102&amp;"]",B102&amp;" "&amp;C102&amp;" "&amp;D102&amp;" "&amp;E102&amp;" "&amp;F102&amp;" ["&amp;H102&amp;"]"))</f>
        <v/>
      </c>
      <c r="J102" s="7" t="inlineStr">
        <is>
          <t>타미힐피거 네이비 면 자수로고반소매폴로티 [M]</t>
        </is>
      </c>
      <c r="K102" s="7" t="inlineStr">
        <is>
          <t>타미힐피거 네이비 면 자수로고반소매폴로티</t>
        </is>
      </c>
      <c r="L102" s="7">
        <f>IF(B102="보세",C102&amp;" "&amp;F102,B102&amp;" "&amp;F102)</f>
        <v/>
      </c>
      <c r="M102" s="8" t="inlineStr">
        <is>
          <t>네이비  면 자수로고반소매폴로티</t>
        </is>
      </c>
      <c r="N102" s="8" t="inlineStr">
        <is>
          <t>NAVY  면 자수로고반소매폴로티</t>
        </is>
      </c>
      <c r="O102" s="8" t="inlineStr">
        <is>
          <t>곤색  면 자수로고반소매폴로티</t>
        </is>
      </c>
    </row>
    <row r="103" ht="16.5" customHeight="1" s="16">
      <c r="A103" s="7" t="n">
        <v>13106859</v>
      </c>
      <c r="B103" s="7" t="inlineStr">
        <is>
          <t>나이키</t>
        </is>
      </c>
      <c r="C103" s="7" t="inlineStr">
        <is>
          <t>그레이블랙</t>
        </is>
      </c>
      <c r="D103" s="7" t="inlineStr">
        <is>
          <t>스트라이프</t>
        </is>
      </c>
      <c r="E103" s="7" t="inlineStr">
        <is>
          <t>폴리</t>
        </is>
      </c>
      <c r="F103" s="7" t="inlineStr">
        <is>
          <t>똑딱이버튼숏카라반팔티</t>
        </is>
      </c>
      <c r="G103" s="7" t="inlineStr">
        <is>
          <t>KOR</t>
        </is>
      </c>
      <c r="H103" s="7" t="inlineStr">
        <is>
          <t>M</t>
        </is>
      </c>
      <c r="I103" s="7">
        <f>IF(B103="보세",C103&amp;" "&amp;D103&amp;" "&amp;E103&amp;" "&amp;F103&amp;" ["&amp;H103&amp;"]",IF(G103="JPN","[JPN] "&amp;B103&amp;" "&amp;C103&amp;" "&amp;D103&amp;" "&amp;E103&amp;" "&amp;F103&amp;" ["&amp;H103&amp;"]",B103&amp;" "&amp;C103&amp;" "&amp;D103&amp;" "&amp;E103&amp;" "&amp;F103&amp;" ["&amp;H103&amp;"]"))</f>
        <v/>
      </c>
      <c r="J103" s="7" t="inlineStr">
        <is>
          <t>나이키 그레이블랙 스트라이프 똑딱이버튼숏카라반팔티 [M]</t>
        </is>
      </c>
      <c r="K103" s="7" t="inlineStr">
        <is>
          <t>나이키 그레이블랙 스트라이프 똑딱이버튼숏카라반팔티</t>
        </is>
      </c>
      <c r="L103" s="7">
        <f>IF(B103="보세",C103&amp;" "&amp;F103,B103&amp;" "&amp;F103)</f>
        <v/>
      </c>
      <c r="M103" s="8" t="inlineStr">
        <is>
          <t>그레이블랙 스트라이프  똑딱이버튼숏카라반팔티</t>
        </is>
      </c>
      <c r="N103" s="8" t="inlineStr">
        <is>
          <t>그레이블랙 스트라이프  똑딱이버튼숏카라반팔티</t>
        </is>
      </c>
      <c r="O103" s="8" t="inlineStr">
        <is>
          <t>그레이블랙 스트라이프  똑딱이버튼숏카라반팔티</t>
        </is>
      </c>
    </row>
    <row r="104" ht="16.5" customHeight="1" s="16">
      <c r="A104" s="7" t="n">
        <v>13106860</v>
      </c>
      <c r="B104" s="7" t="inlineStr">
        <is>
          <t>필라</t>
        </is>
      </c>
      <c r="C104" s="7" t="inlineStr">
        <is>
          <t>초코브라운</t>
        </is>
      </c>
      <c r="D104" s="7" t="inlineStr">
        <is>
          <t>무지</t>
        </is>
      </c>
      <c r="E104" s="7" t="inlineStr">
        <is>
          <t>면혼방</t>
        </is>
      </c>
      <c r="F104" s="7" t="inlineStr">
        <is>
          <t>반소매폴로티</t>
        </is>
      </c>
      <c r="G104" s="7" t="inlineStr">
        <is>
          <t>KOR</t>
        </is>
      </c>
      <c r="H104" s="7" t="inlineStr">
        <is>
          <t>100</t>
        </is>
      </c>
      <c r="I104" s="7">
        <f>IF(B104="보세",C104&amp;" "&amp;D104&amp;" "&amp;E104&amp;" "&amp;F104&amp;" ["&amp;H104&amp;"]",IF(G104="JPN","[JPN] "&amp;B104&amp;" "&amp;C104&amp;" "&amp;D104&amp;" "&amp;E104&amp;" "&amp;F104&amp;" ["&amp;H104&amp;"]",B104&amp;" "&amp;C104&amp;" "&amp;D104&amp;" "&amp;E104&amp;" "&amp;F104&amp;" ["&amp;H104&amp;"]"))</f>
        <v/>
      </c>
      <c r="J104" s="7" t="inlineStr">
        <is>
          <t>필라 초코브라운 면혼방 반소매폴로티 [100]</t>
        </is>
      </c>
      <c r="K104" s="7" t="inlineStr">
        <is>
          <t>필라 초코브라운 면혼방 반소매폴로티</t>
        </is>
      </c>
      <c r="L104" s="7">
        <f>IF(B104="보세",C104&amp;" "&amp;F104,B104&amp;" "&amp;F104)</f>
        <v/>
      </c>
      <c r="M104" s="8" t="inlineStr">
        <is>
          <t>초코브라운  면혼방 반소매폴로티</t>
        </is>
      </c>
      <c r="N104" s="8" t="inlineStr">
        <is>
          <t>초코브라운  코튼혼방 반소매폴로티</t>
        </is>
      </c>
      <c r="O104" s="8" t="inlineStr">
        <is>
          <t>초코브라운  면믹스 반소매폴로티</t>
        </is>
      </c>
    </row>
    <row r="105" ht="16.5" customHeight="1" s="16">
      <c r="A105" s="7" t="n">
        <v>13106861</v>
      </c>
      <c r="B105" s="7" t="inlineStr">
        <is>
          <t>퓨마</t>
        </is>
      </c>
      <c r="C105" s="7" t="inlineStr">
        <is>
          <t>그레이</t>
        </is>
      </c>
      <c r="D105" s="7" t="inlineStr">
        <is>
          <t>무지</t>
        </is>
      </c>
      <c r="E105" s="7" t="inlineStr">
        <is>
          <t>면</t>
        </is>
      </c>
      <c r="F105" s="7" t="inlineStr">
        <is>
          <t>배색카라반소매폴로티</t>
        </is>
      </c>
      <c r="G105" s="7" t="inlineStr">
        <is>
          <t>KOR</t>
        </is>
      </c>
      <c r="H105" s="7" t="inlineStr">
        <is>
          <t>M</t>
        </is>
      </c>
      <c r="I105" s="7">
        <f>IF(B105="보세",C105&amp;" "&amp;D105&amp;" "&amp;E105&amp;" "&amp;F105&amp;" ["&amp;H105&amp;"]",IF(G105="JPN","[JPN] "&amp;B105&amp;" "&amp;C105&amp;" "&amp;D105&amp;" "&amp;E105&amp;" "&amp;F105&amp;" ["&amp;H105&amp;"]",B105&amp;" "&amp;C105&amp;" "&amp;D105&amp;" "&amp;E105&amp;" "&amp;F105&amp;" ["&amp;H105&amp;"]"))</f>
        <v/>
      </c>
      <c r="J105" s="7" t="inlineStr">
        <is>
          <t>퓨마 그레이 면 배색카라반소매폴로티 [M]</t>
        </is>
      </c>
      <c r="K105" s="7" t="inlineStr">
        <is>
          <t>퓨마 그레이 면 배색카라반소매폴로티</t>
        </is>
      </c>
      <c r="L105" s="7">
        <f>IF(B105="보세",C105&amp;" "&amp;F105,B105&amp;" "&amp;F105)</f>
        <v/>
      </c>
      <c r="M105" s="8" t="inlineStr">
        <is>
          <t>그레이  면 배색카라반소매폴로티</t>
        </is>
      </c>
      <c r="N105" s="8" t="inlineStr">
        <is>
          <t>회색  면 배색카라반소매폴로티</t>
        </is>
      </c>
      <c r="O105" s="8" t="inlineStr">
        <is>
          <t>GRAY  면 배색카라반소매폴로티</t>
        </is>
      </c>
    </row>
    <row r="106" ht="16.5" customHeight="1" s="16">
      <c r="A106" s="7" t="n">
        <v>13106862</v>
      </c>
      <c r="B106" s="7" t="inlineStr">
        <is>
          <t>milaschon</t>
        </is>
      </c>
      <c r="C106" s="7" t="inlineStr">
        <is>
          <t>블랙</t>
        </is>
      </c>
      <c r="D106" s="7" t="inlineStr">
        <is>
          <t>도트패턴</t>
        </is>
      </c>
      <c r="E106" s="7" t="inlineStr">
        <is>
          <t>면혼방</t>
        </is>
      </c>
      <c r="F106" s="7" t="inlineStr">
        <is>
          <t>슬림핏와이드카라긴소매셔츠</t>
        </is>
      </c>
      <c r="G106" s="7" t="inlineStr">
        <is>
          <t>KOR</t>
        </is>
      </c>
      <c r="H106" s="7" t="inlineStr">
        <is>
          <t>95</t>
        </is>
      </c>
      <c r="I106" s="7">
        <f>IF(B106="보세",C106&amp;" "&amp;D106&amp;" "&amp;E106&amp;" "&amp;F106&amp;" ["&amp;H106&amp;"]",IF(G106="JPN","[JPN] "&amp;B106&amp;" "&amp;C106&amp;" "&amp;D106&amp;" "&amp;E106&amp;" "&amp;F106&amp;" ["&amp;H106&amp;"]",B106&amp;" "&amp;C106&amp;" "&amp;D106&amp;" "&amp;E106&amp;" "&amp;F106&amp;" ["&amp;H106&amp;"]"))</f>
        <v/>
      </c>
      <c r="J106" s="7" t="inlineStr">
        <is>
          <t>milaschon 블랙 도트패턴 면혼방 슬림핏와이드카라긴소매셔츠 [95]</t>
        </is>
      </c>
      <c r="K106" s="7" t="inlineStr">
        <is>
          <t>milaschon 블랙 도트패턴 면혼방 슬림핏와이드카라긴소매셔츠</t>
        </is>
      </c>
      <c r="L106" s="7">
        <f>IF(B106="보세",C106&amp;" "&amp;F106,B106&amp;" "&amp;F106)</f>
        <v/>
      </c>
      <c r="M106" s="8" t="inlineStr">
        <is>
          <t>블랙 도트패턴 면혼방 슬림핏와이드카라긴소매셔츠</t>
        </is>
      </c>
      <c r="N106" s="8" t="inlineStr">
        <is>
          <t>블랙 도트패턴 코튼혼방 슬림핏와이드카라긴소매셔츠</t>
        </is>
      </c>
      <c r="O106" s="8" t="inlineStr">
        <is>
          <t>블랙 도트패턴 면믹스 슬림핏와이드카라긴소매셔츠</t>
        </is>
      </c>
    </row>
    <row r="107" ht="16.5" customHeight="1" s="16">
      <c r="A107" s="7" t="n">
        <v>13106863</v>
      </c>
      <c r="B107" s="7" t="inlineStr">
        <is>
          <t>헤드</t>
        </is>
      </c>
      <c r="C107" s="7" t="inlineStr">
        <is>
          <t>블랙</t>
        </is>
      </c>
      <c r="D107" s="7" t="inlineStr">
        <is>
          <t>체크</t>
        </is>
      </c>
      <c r="E107" s="7" t="inlineStr">
        <is>
          <t>폴리</t>
        </is>
      </c>
      <c r="F107" s="7" t="inlineStr">
        <is>
          <t>아웃포켓하이넥후드베스트</t>
        </is>
      </c>
      <c r="G107" s="7" t="inlineStr">
        <is>
          <t>KOR</t>
        </is>
      </c>
      <c r="H107" s="7" t="inlineStr">
        <is>
          <t>100</t>
        </is>
      </c>
      <c r="I107" s="7">
        <f>IF(B107="보세",C107&amp;" "&amp;D107&amp;" "&amp;E107&amp;" "&amp;F107&amp;" ["&amp;H107&amp;"]",IF(G107="JPN","[JPN] "&amp;B107&amp;" "&amp;C107&amp;" "&amp;D107&amp;" "&amp;E107&amp;" "&amp;F107&amp;" ["&amp;H107&amp;"]",B107&amp;" "&amp;C107&amp;" "&amp;D107&amp;" "&amp;E107&amp;" "&amp;F107&amp;" ["&amp;H107&amp;"]"))</f>
        <v/>
      </c>
      <c r="J107" s="7" t="inlineStr">
        <is>
          <t>헤드 블랙 체크 아웃포켓하이넥후드베스트 [100]</t>
        </is>
      </c>
      <c r="K107" s="7" t="inlineStr">
        <is>
          <t>헤드 블랙 체크 아웃포켓하이넥후드베스트</t>
        </is>
      </c>
      <c r="L107" s="7">
        <f>IF(B107="보세",C107&amp;" "&amp;F107,B107&amp;" "&amp;F107)</f>
        <v/>
      </c>
      <c r="M107" s="8" t="inlineStr">
        <is>
          <t>블랙 체크  아웃포켓하이넥후드베스트</t>
        </is>
      </c>
      <c r="N107" s="8" t="inlineStr">
        <is>
          <t>블랙 체크  아웃포켓하이넥후드베스트</t>
        </is>
      </c>
      <c r="O107" s="8" t="inlineStr">
        <is>
          <t>블랙 체크  아웃포켓하이넥후드베스트</t>
        </is>
      </c>
    </row>
    <row r="108" ht="16.5" customHeight="1" s="16">
      <c r="A108" s="7" t="n">
        <v>13106864</v>
      </c>
      <c r="B108" s="7" t="inlineStr">
        <is>
          <t>markuslupfer</t>
        </is>
      </c>
      <c r="C108" s="7" t="inlineStr">
        <is>
          <t>블랙</t>
        </is>
      </c>
      <c r="D108" s="7" t="inlineStr">
        <is>
          <t>무지</t>
        </is>
      </c>
      <c r="E108" s="7" t="inlineStr">
        <is>
          <t>면</t>
        </is>
      </c>
      <c r="F108" s="7" t="inlineStr">
        <is>
          <t>실버비즈해골크루넥반팔티</t>
        </is>
      </c>
      <c r="G108" s="7" t="inlineStr">
        <is>
          <t>KOR</t>
        </is>
      </c>
      <c r="H108" s="7" t="inlineStr">
        <is>
          <t>M</t>
        </is>
      </c>
      <c r="I108" s="7">
        <f>IF(B108="보세",C108&amp;" "&amp;D108&amp;" "&amp;E108&amp;" "&amp;F108&amp;" ["&amp;H108&amp;"]",IF(G108="JPN","[JPN] "&amp;B108&amp;" "&amp;C108&amp;" "&amp;D108&amp;" "&amp;E108&amp;" "&amp;F108&amp;" ["&amp;H108&amp;"]",B108&amp;" "&amp;C108&amp;" "&amp;D108&amp;" "&amp;E108&amp;" "&amp;F108&amp;" ["&amp;H108&amp;"]"))</f>
        <v/>
      </c>
      <c r="J108" s="7" t="inlineStr">
        <is>
          <t>markuslupfer 블랙 면 실버비즈해골크루넥반팔티 [M]</t>
        </is>
      </c>
      <c r="K108" s="7" t="inlineStr">
        <is>
          <t>markuslupfer 블랙 면 실버비즈해골크루넥반팔티</t>
        </is>
      </c>
      <c r="L108" s="7">
        <f>IF(B108="보세",C108&amp;" "&amp;F108,B108&amp;" "&amp;F108)</f>
        <v/>
      </c>
      <c r="M108" s="8" t="inlineStr">
        <is>
          <t>블랙  면 실버비즈해골크루넥반팔티</t>
        </is>
      </c>
      <c r="N108" s="8" t="inlineStr">
        <is>
          <t>블랙  코튼 실버비즈해골크루넥반팔티</t>
        </is>
      </c>
      <c r="O108" s="8" t="inlineStr">
        <is>
          <t>블랙  면직물 실버비즈해골크루넥반팔티</t>
        </is>
      </c>
    </row>
    <row r="109" ht="16.5" customHeight="1" s="16">
      <c r="A109" s="7" t="n">
        <v>13106865</v>
      </c>
      <c r="B109" s="7" t="inlineStr">
        <is>
          <t>markuslupfer</t>
        </is>
      </c>
      <c r="C109" s="7" t="inlineStr">
        <is>
          <t>블랙</t>
        </is>
      </c>
      <c r="D109" s="7" t="inlineStr">
        <is>
          <t>프린팅</t>
        </is>
      </c>
      <c r="E109" s="7" t="inlineStr">
        <is>
          <t>면</t>
        </is>
      </c>
      <c r="F109" s="7" t="inlineStr">
        <is>
          <t>인버스해골라운드반팔티</t>
        </is>
      </c>
      <c r="G109" s="7" t="inlineStr">
        <is>
          <t>KOR</t>
        </is>
      </c>
      <c r="H109" s="7" t="inlineStr">
        <is>
          <t>M</t>
        </is>
      </c>
      <c r="I109" s="7">
        <f>IF(B109="보세",C109&amp;" "&amp;D109&amp;" "&amp;E109&amp;" "&amp;F109&amp;" ["&amp;H109&amp;"]",IF(G109="JPN","[JPN] "&amp;B109&amp;" "&amp;C109&amp;" "&amp;D109&amp;" "&amp;E109&amp;" "&amp;F109&amp;" ["&amp;H109&amp;"]",B109&amp;" "&amp;C109&amp;" "&amp;D109&amp;" "&amp;E109&amp;" "&amp;F109&amp;" ["&amp;H109&amp;"]"))</f>
        <v/>
      </c>
      <c r="J109" s="7" t="inlineStr">
        <is>
          <t>markuslupfer 블랙 프린팅 면 인버스해골라운드반팔티 [M]</t>
        </is>
      </c>
      <c r="K109" s="7" t="inlineStr">
        <is>
          <t>markuslupfer 블랙 프린팅 면 인버스해골라운드반팔티</t>
        </is>
      </c>
      <c r="L109" s="7">
        <f>IF(B109="보세",C109&amp;" "&amp;F109,B109&amp;" "&amp;F109)</f>
        <v/>
      </c>
      <c r="M109" s="8" t="inlineStr">
        <is>
          <t>블랙 프린팅 면 인버스해골라운드반팔티</t>
        </is>
      </c>
      <c r="N109" s="8" t="inlineStr">
        <is>
          <t>블랙 프린팅 코튼 인버스해골라운드반팔티</t>
        </is>
      </c>
      <c r="O109" s="8" t="inlineStr">
        <is>
          <t>블랙 프린팅 면직물 인버스해골라운드반팔티</t>
        </is>
      </c>
    </row>
    <row r="110" ht="16.5" customHeight="1" s="16">
      <c r="A110" s="7" t="n">
        <v>13106866</v>
      </c>
      <c r="B110" s="7" t="inlineStr">
        <is>
          <t>나이키</t>
        </is>
      </c>
      <c r="C110" s="7" t="inlineStr">
        <is>
          <t>블랙</t>
        </is>
      </c>
      <c r="D110" s="7" t="inlineStr">
        <is>
          <t>무지</t>
        </is>
      </c>
      <c r="E110" s="7" t="inlineStr">
        <is>
          <t>면혼방</t>
        </is>
      </c>
      <c r="F110" s="7" t="inlineStr">
        <is>
          <t>자수로고라운드맨투맨</t>
        </is>
      </c>
      <c r="G110" s="7" t="inlineStr">
        <is>
          <t>KOR</t>
        </is>
      </c>
      <c r="H110" s="7" t="inlineStr">
        <is>
          <t>2XL</t>
        </is>
      </c>
      <c r="I110" s="7">
        <f>IF(B110="보세",C110&amp;" "&amp;D110&amp;" "&amp;E110&amp;" "&amp;F110&amp;" ["&amp;H110&amp;"]",IF(G110="JPN","[JPN] "&amp;B110&amp;" "&amp;C110&amp;" "&amp;D110&amp;" "&amp;E110&amp;" "&amp;F110&amp;" ["&amp;H110&amp;"]",B110&amp;" "&amp;C110&amp;" "&amp;D110&amp;" "&amp;E110&amp;" "&amp;F110&amp;" ["&amp;H110&amp;"]"))</f>
        <v/>
      </c>
      <c r="J110" s="7" t="inlineStr">
        <is>
          <t>나이키 블랙 면혼방 자수로고라운드맨투맨 [2XL]</t>
        </is>
      </c>
      <c r="K110" s="7" t="inlineStr">
        <is>
          <t>나이키 블랙 면혼방 자수로고라운드맨투맨</t>
        </is>
      </c>
      <c r="L110" s="7">
        <f>IF(B110="보세",C110&amp;" "&amp;F110,B110&amp;" "&amp;F110)</f>
        <v/>
      </c>
      <c r="M110" s="8" t="inlineStr">
        <is>
          <t>블랙  면혼방 자수로고라운드맨투맨</t>
        </is>
      </c>
      <c r="N110" s="8" t="inlineStr">
        <is>
          <t>블랙  코튼혼방 자수로고라운드맨투맨</t>
        </is>
      </c>
      <c r="O110" s="8" t="inlineStr">
        <is>
          <t>블랙  면믹스 자수로고라운드맨투맨</t>
        </is>
      </c>
    </row>
    <row r="111" ht="16.5" customHeight="1" s="16">
      <c r="A111" s="7" t="n">
        <v>13106867</v>
      </c>
      <c r="B111" s="7" t="inlineStr">
        <is>
          <t>퓨마</t>
        </is>
      </c>
      <c r="C111" s="7" t="inlineStr">
        <is>
          <t>카란다레드</t>
        </is>
      </c>
      <c r="D111" s="7" t="inlineStr">
        <is>
          <t>무지</t>
        </is>
      </c>
      <c r="E111" s="7" t="inlineStr">
        <is>
          <t>덕다운</t>
        </is>
      </c>
      <c r="F111" s="7" t="inlineStr">
        <is>
          <t>하이넥퀼팅경량패딩베스트</t>
        </is>
      </c>
      <c r="G111" s="7" t="inlineStr">
        <is>
          <t>KOR</t>
        </is>
      </c>
      <c r="H111" s="7" t="inlineStr">
        <is>
          <t>L</t>
        </is>
      </c>
      <c r="I111" s="7">
        <f>IF(B111="보세",C111&amp;" "&amp;D111&amp;" "&amp;E111&amp;" "&amp;F111&amp;" ["&amp;H111&amp;"]",IF(G111="JPN","[JPN] "&amp;B111&amp;" "&amp;C111&amp;" "&amp;D111&amp;" "&amp;E111&amp;" "&amp;F111&amp;" ["&amp;H111&amp;"]",B111&amp;" "&amp;C111&amp;" "&amp;D111&amp;" "&amp;E111&amp;" "&amp;F111&amp;" ["&amp;H111&amp;"]"))</f>
        <v/>
      </c>
      <c r="J111" s="7" t="inlineStr">
        <is>
          <t>퓨마 카란다레드 덕다운 하이넥퀼팅경량패딩베스트 [L]</t>
        </is>
      </c>
      <c r="K111" s="7" t="inlineStr">
        <is>
          <t>퓨마 카란다레드 덕다운 하이넥퀼팅경량패딩베스트</t>
        </is>
      </c>
      <c r="L111" s="7">
        <f>IF(B111="보세",C111&amp;" "&amp;F111,B111&amp;" "&amp;F111)</f>
        <v/>
      </c>
      <c r="M111" s="8" t="inlineStr">
        <is>
          <t>카란다레드  덕다운 하이넥퀼팅경량패딩베스트</t>
        </is>
      </c>
      <c r="N111" s="8" t="inlineStr">
        <is>
          <t>카란다레드  덕다운 하이넥퀼팅경량패딩베스트</t>
        </is>
      </c>
      <c r="O111" s="8" t="inlineStr">
        <is>
          <t>카란다레드  덕다운 하이넥퀼팅경량패딩베스트</t>
        </is>
      </c>
    </row>
    <row r="112" ht="16.5" customHeight="1" s="16">
      <c r="A112" s="7" t="n">
        <v>13106868</v>
      </c>
      <c r="B112" s="7" t="inlineStr">
        <is>
          <t>h&amp;m</t>
        </is>
      </c>
      <c r="C112" s="7" t="inlineStr">
        <is>
          <t>푸시아레드핑크</t>
        </is>
      </c>
      <c r="D112" s="7" t="inlineStr">
        <is>
          <t>무지</t>
        </is>
      </c>
      <c r="E112" s="7" t="inlineStr">
        <is>
          <t>폴리</t>
        </is>
      </c>
      <c r="F112" s="7" t="inlineStr">
        <is>
          <t>밑단꼬임크롭민소매티</t>
        </is>
      </c>
      <c r="G112" s="7" t="inlineStr">
        <is>
          <t>KOR</t>
        </is>
      </c>
      <c r="H112" s="7" t="inlineStr">
        <is>
          <t>M</t>
        </is>
      </c>
      <c r="I112" s="7">
        <f>IF(B112="보세",C112&amp;" "&amp;D112&amp;" "&amp;E112&amp;" "&amp;F112&amp;" ["&amp;H112&amp;"]",IF(G112="JPN","[JPN] "&amp;B112&amp;" "&amp;C112&amp;" "&amp;D112&amp;" "&amp;E112&amp;" "&amp;F112&amp;" ["&amp;H112&amp;"]",B112&amp;" "&amp;C112&amp;" "&amp;D112&amp;" "&amp;E112&amp;" "&amp;F112&amp;" ["&amp;H112&amp;"]"))</f>
        <v/>
      </c>
      <c r="J112" s="7" t="inlineStr">
        <is>
          <t>h&amp;m 푸시아레드핑크 밑단꼬임크롭민소매티 [M]</t>
        </is>
      </c>
      <c r="K112" s="7" t="inlineStr">
        <is>
          <t>h&amp;m 푸시아레드핑크 밑단꼬임크롭민소매티</t>
        </is>
      </c>
      <c r="L112" s="7">
        <f>IF(B112="보세",C112&amp;" "&amp;F112,B112&amp;" "&amp;F112)</f>
        <v/>
      </c>
      <c r="M112" s="8" t="inlineStr">
        <is>
          <t>푸시아레드핑크   밑단꼬임크롭민소매티</t>
        </is>
      </c>
      <c r="N112" s="8" t="inlineStr">
        <is>
          <t>푸시아레드핑크   밑단꼬임크롭민소매티</t>
        </is>
      </c>
      <c r="O112" s="8" t="inlineStr">
        <is>
          <t>푸시아레드핑크   밑단꼬임크롭민소매티</t>
        </is>
      </c>
    </row>
    <row r="113" ht="16.5" customHeight="1" s="16">
      <c r="A113" s="7" t="n">
        <v>13106869</v>
      </c>
      <c r="B113" s="7" t="inlineStr">
        <is>
          <t>uspoloassn</t>
        </is>
      </c>
      <c r="C113" s="7" t="inlineStr">
        <is>
          <t>그레이</t>
        </is>
      </c>
      <c r="D113" s="7" t="inlineStr">
        <is>
          <t>무지</t>
        </is>
      </c>
      <c r="E113" s="7" t="inlineStr">
        <is>
          <t>면</t>
        </is>
      </c>
      <c r="F113" s="7" t="inlineStr">
        <is>
          <t>벌집짜임반소매카라니트</t>
        </is>
      </c>
      <c r="G113" s="7" t="inlineStr">
        <is>
          <t>KOR</t>
        </is>
      </c>
      <c r="H113" s="7" t="inlineStr">
        <is>
          <t>XL</t>
        </is>
      </c>
      <c r="I113" s="7">
        <f>IF(B113="보세",C113&amp;" "&amp;D113&amp;" "&amp;E113&amp;" "&amp;F113&amp;" ["&amp;H113&amp;"]",IF(G113="JPN","[JPN] "&amp;B113&amp;" "&amp;C113&amp;" "&amp;D113&amp;" "&amp;E113&amp;" "&amp;F113&amp;" ["&amp;H113&amp;"]",B113&amp;" "&amp;C113&amp;" "&amp;D113&amp;" "&amp;E113&amp;" "&amp;F113&amp;" ["&amp;H113&amp;"]"))</f>
        <v/>
      </c>
      <c r="J113" s="7" t="inlineStr">
        <is>
          <t>uspoloassn 그레이 면 벌집짜임반소매카라니트 [XL]</t>
        </is>
      </c>
      <c r="K113" s="7" t="inlineStr">
        <is>
          <t>uspoloassn 그레이 면 벌집짜임반소매카라니트</t>
        </is>
      </c>
      <c r="L113" s="7">
        <f>IF(B113="보세",C113&amp;" "&amp;F113,B113&amp;" "&amp;F113)</f>
        <v/>
      </c>
      <c r="M113" s="8" t="inlineStr">
        <is>
          <t>그레이  면 벌집짜임반소매카라니트</t>
        </is>
      </c>
      <c r="N113" s="8" t="inlineStr">
        <is>
          <t>회색  면 벌집짜임반소매카라니트</t>
        </is>
      </c>
      <c r="O113" s="8" t="inlineStr">
        <is>
          <t>GRAY  면 벌집짜임반소매카라니트</t>
        </is>
      </c>
    </row>
    <row r="114" ht="16.5" customHeight="1" s="16">
      <c r="A114" s="7" t="n">
        <v>13106870</v>
      </c>
      <c r="B114" s="7" t="inlineStr">
        <is>
          <t>폴로</t>
        </is>
      </c>
      <c r="C114" s="7" t="inlineStr">
        <is>
          <t>타바코브라운</t>
        </is>
      </c>
      <c r="D114" s="7" t="inlineStr">
        <is>
          <t>무지</t>
        </is>
      </c>
      <c r="E114" s="7" t="inlineStr">
        <is>
          <t>면</t>
        </is>
      </c>
      <c r="F114" s="7" t="inlineStr">
        <is>
          <t>커스텀핏자수포니반팔폴로티</t>
        </is>
      </c>
      <c r="G114" s="7" t="inlineStr">
        <is>
          <t>KOR</t>
        </is>
      </c>
      <c r="H114" s="7" t="inlineStr">
        <is>
          <t>M</t>
        </is>
      </c>
      <c r="I114" s="7">
        <f>IF(B114="보세",C114&amp;" "&amp;D114&amp;" "&amp;E114&amp;" "&amp;F114&amp;" ["&amp;H114&amp;"]",IF(G114="JPN","[JPN] "&amp;B114&amp;" "&amp;C114&amp;" "&amp;D114&amp;" "&amp;E114&amp;" "&amp;F114&amp;" ["&amp;H114&amp;"]",B114&amp;" "&amp;C114&amp;" "&amp;D114&amp;" "&amp;E114&amp;" "&amp;F114&amp;" ["&amp;H114&amp;"]"))</f>
        <v/>
      </c>
      <c r="J114" s="7" t="inlineStr">
        <is>
          <t>폴로 타바코브라운 면 커스텀핏자수포니반팔폴로티 [M]</t>
        </is>
      </c>
      <c r="K114" s="7" t="inlineStr">
        <is>
          <t>폴로 타바코브라운 면 커스텀핏자수포니반팔폴로티</t>
        </is>
      </c>
      <c r="L114" s="7">
        <f>IF(B114="보세",C114&amp;" "&amp;F114,B114&amp;" "&amp;F114)</f>
        <v/>
      </c>
      <c r="M114" s="8" t="inlineStr">
        <is>
          <t>타바코브라운  면 커스텀핏자수포니반팔폴로티</t>
        </is>
      </c>
      <c r="N114" s="8" t="inlineStr">
        <is>
          <t>타바코브라운  코튼 커스텀핏자수포니반팔폴로티</t>
        </is>
      </c>
      <c r="O114" s="8" t="inlineStr">
        <is>
          <t>타바코브라운  면직물 커스텀핏자수포니반팔폴로티</t>
        </is>
      </c>
    </row>
    <row r="115" ht="16.5" customHeight="1" s="16">
      <c r="A115" s="7" t="n">
        <v>13106871</v>
      </c>
      <c r="B115" s="7" t="inlineStr">
        <is>
          <t>빈폴</t>
        </is>
      </c>
      <c r="C115" s="7" t="inlineStr">
        <is>
          <t>베이지</t>
        </is>
      </c>
      <c r="D115" s="7" t="inlineStr">
        <is>
          <t>무지</t>
        </is>
      </c>
      <c r="E115" s="7" t="inlineStr">
        <is>
          <t>폴리</t>
        </is>
      </c>
      <c r="F115" s="7" t="inlineStr">
        <is>
          <t>배색패딩맥코트</t>
        </is>
      </c>
      <c r="G115" s="7" t="inlineStr">
        <is>
          <t>KOR</t>
        </is>
      </c>
      <c r="H115" s="7" t="inlineStr">
        <is>
          <t>없음</t>
        </is>
      </c>
      <c r="I115" s="7">
        <f>IF(B115="보세",C115&amp;" "&amp;D115&amp;" "&amp;E115&amp;" "&amp;F115&amp;" ["&amp;H115&amp;"]",IF(G115="JPN","[JPN] "&amp;B115&amp;" "&amp;C115&amp;" "&amp;D115&amp;" "&amp;E115&amp;" "&amp;F115&amp;" ["&amp;H115&amp;"]",B115&amp;" "&amp;C115&amp;" "&amp;D115&amp;" "&amp;E115&amp;" "&amp;F115&amp;" ["&amp;H115&amp;"]"))</f>
        <v/>
      </c>
      <c r="J115" s="7" t="inlineStr">
        <is>
          <t xml:space="preserve">빈폴 베이지 배색패딩맥코트 </t>
        </is>
      </c>
      <c r="K115" s="7" t="inlineStr">
        <is>
          <t xml:space="preserve">빈폴 베이지 배색패딩맥코트 </t>
        </is>
      </c>
      <c r="L115" s="7">
        <f>IF(B115="보세",C115&amp;" "&amp;F115,B115&amp;" "&amp;F115)</f>
        <v/>
      </c>
      <c r="M115" s="8" t="inlineStr">
        <is>
          <t>베이지   배색패딩맥코트</t>
        </is>
      </c>
      <c r="N115" s="8" t="inlineStr">
        <is>
          <t>베이지   배색패딩맥코트</t>
        </is>
      </c>
      <c r="O115" s="8" t="inlineStr">
        <is>
          <t>베이지   배색패딩맥코트</t>
        </is>
      </c>
    </row>
    <row r="116" ht="16.5" customHeight="1" s="16">
      <c r="A116" s="7" t="n">
        <v>13106872</v>
      </c>
      <c r="B116" s="7" t="inlineStr">
        <is>
          <t>유니클로라코스테</t>
        </is>
      </c>
      <c r="C116" s="7" t="inlineStr">
        <is>
          <t>페즌트브라운</t>
        </is>
      </c>
      <c r="D116" s="7" t="inlineStr">
        <is>
          <t>프린팅</t>
        </is>
      </c>
      <c r="E116" s="7" t="inlineStr">
        <is>
          <t>에어리즘</t>
        </is>
      </c>
      <c r="F116" s="7" t="inlineStr">
        <is>
          <t>루즈핏크루넥반팔티</t>
        </is>
      </c>
      <c r="G116" s="7" t="inlineStr">
        <is>
          <t>KOR</t>
        </is>
      </c>
      <c r="H116" s="7" t="inlineStr">
        <is>
          <t>M</t>
        </is>
      </c>
      <c r="I116" s="7">
        <f>IF(B116="보세",C116&amp;" "&amp;D116&amp;" "&amp;E116&amp;" "&amp;F116&amp;" ["&amp;H116&amp;"]",IF(G116="JPN","[JPN] "&amp;B116&amp;" "&amp;C116&amp;" "&amp;D116&amp;" "&amp;E116&amp;" "&amp;F116&amp;" ["&amp;H116&amp;"]",B116&amp;" "&amp;C116&amp;" "&amp;D116&amp;" "&amp;E116&amp;" "&amp;F116&amp;" ["&amp;H116&amp;"]"))</f>
        <v/>
      </c>
      <c r="J116" s="7" t="inlineStr">
        <is>
          <t>유니클로라코스테 페즌트브라운 프린팅 에어리즘 루즈핏크루넥반팔티 [M]</t>
        </is>
      </c>
      <c r="K116" s="7" t="inlineStr">
        <is>
          <t>유니클로라코스테 페즌트브라운 프린팅 에어리즘 루즈핏크루넥반팔티</t>
        </is>
      </c>
      <c r="L116" s="7">
        <f>IF(B116="보세",C116&amp;" "&amp;F116,B116&amp;" "&amp;F116)</f>
        <v/>
      </c>
      <c r="M116" s="8" t="inlineStr">
        <is>
          <t>페즌트브라운 프린팅 에어리즘 루즈핏크루넥반팔티</t>
        </is>
      </c>
      <c r="N116" s="8" t="inlineStr">
        <is>
          <t>페즌트브라운 프린팅 에어리즘 루즈핏크루넥반팔티</t>
        </is>
      </c>
      <c r="O116" s="8" t="inlineStr">
        <is>
          <t>페즌트브라운 프린팅 에어리즘 루즈핏크루넥반팔티</t>
        </is>
      </c>
    </row>
    <row r="117" ht="16.5" customHeight="1" s="16">
      <c r="A117" s="7" t="n">
        <v>13106873</v>
      </c>
      <c r="B117" s="7" t="inlineStr">
        <is>
          <t>h&amp;m</t>
        </is>
      </c>
      <c r="C117" s="7" t="inlineStr">
        <is>
          <t>멜란지비스타블루</t>
        </is>
      </c>
      <c r="D117" s="7" t="inlineStr">
        <is>
          <t>무지</t>
        </is>
      </c>
      <c r="E117" s="7" t="inlineStr">
        <is>
          <t>면혼방</t>
        </is>
      </c>
      <c r="F117" s="7" t="inlineStr">
        <is>
          <t>스트레치반소매피케티</t>
        </is>
      </c>
      <c r="G117" s="7" t="inlineStr">
        <is>
          <t>KOR</t>
        </is>
      </c>
      <c r="H117" s="7" t="inlineStr">
        <is>
          <t>M</t>
        </is>
      </c>
      <c r="I117" s="7">
        <f>IF(B117="보세",C117&amp;" "&amp;D117&amp;" "&amp;E117&amp;" "&amp;F117&amp;" ["&amp;H117&amp;"]",IF(G117="JPN","[JPN] "&amp;B117&amp;" "&amp;C117&amp;" "&amp;D117&amp;" "&amp;E117&amp;" "&amp;F117&amp;" ["&amp;H117&amp;"]",B117&amp;" "&amp;C117&amp;" "&amp;D117&amp;" "&amp;E117&amp;" "&amp;F117&amp;" ["&amp;H117&amp;"]"))</f>
        <v/>
      </c>
      <c r="J117" s="7" t="inlineStr">
        <is>
          <t>h&amp;m 멜란지비스타블루 면혼방 스트레치반소매피케티 [M]</t>
        </is>
      </c>
      <c r="K117" s="7" t="inlineStr">
        <is>
          <t>h&amp;m 멜란지비스타블루 면혼방 스트레치반소매피케티</t>
        </is>
      </c>
      <c r="L117" s="7">
        <f>IF(B117="보세",C117&amp;" "&amp;F117,B117&amp;" "&amp;F117)</f>
        <v/>
      </c>
      <c r="M117" s="8" t="inlineStr">
        <is>
          <t>멜란지비스타블루  면혼방 스트레치반소매피케티</t>
        </is>
      </c>
      <c r="N117" s="8" t="inlineStr">
        <is>
          <t>멜란지비스타블루  코튼혼방 스트레치반소매피케티</t>
        </is>
      </c>
      <c r="O117" s="8" t="inlineStr">
        <is>
          <t>멜란지비스타블루  면믹스 스트레치반소매피케티</t>
        </is>
      </c>
    </row>
    <row r="118" ht="16.5" customHeight="1" s="16">
      <c r="A118" s="7" t="n">
        <v>13106874</v>
      </c>
      <c r="B118" s="7" t="inlineStr">
        <is>
          <t>듀퐁</t>
        </is>
      </c>
      <c r="C118" s="7" t="inlineStr">
        <is>
          <t>베이지</t>
        </is>
      </c>
      <c r="D118" s="7" t="inlineStr">
        <is>
          <t>도형패턴</t>
        </is>
      </c>
      <c r="E118" s="7" t="inlineStr">
        <is>
          <t>면</t>
        </is>
      </c>
      <c r="F118" s="7" t="inlineStr">
        <is>
          <t>컴포터블핏긴소매셔츠</t>
        </is>
      </c>
      <c r="G118" s="7" t="inlineStr">
        <is>
          <t>KOR</t>
        </is>
      </c>
      <c r="H118" s="7" t="inlineStr">
        <is>
          <t>105</t>
        </is>
      </c>
      <c r="I118" s="7">
        <f>IF(B118="보세",C118&amp;" "&amp;D118&amp;" "&amp;E118&amp;" "&amp;F118&amp;" ["&amp;H118&amp;"]",IF(G118="JPN","[JPN] "&amp;B118&amp;" "&amp;C118&amp;" "&amp;D118&amp;" "&amp;E118&amp;" "&amp;F118&amp;" ["&amp;H118&amp;"]",B118&amp;" "&amp;C118&amp;" "&amp;D118&amp;" "&amp;E118&amp;" "&amp;F118&amp;" ["&amp;H118&amp;"]"))</f>
        <v/>
      </c>
      <c r="J118" s="7" t="inlineStr">
        <is>
          <t>듀퐁 베이지 도형패턴 면 컴포터블핏긴소매셔츠 [105]</t>
        </is>
      </c>
      <c r="K118" s="7" t="inlineStr">
        <is>
          <t>듀퐁 베이지 도형패턴 면 컴포터블핏긴소매셔츠</t>
        </is>
      </c>
      <c r="L118" s="7">
        <f>IF(B118="보세",C118&amp;" "&amp;F118,B118&amp;" "&amp;F118)</f>
        <v/>
      </c>
      <c r="M118" s="8" t="inlineStr">
        <is>
          <t>베이지 도형패턴 면 컴포터블핏긴소매셔츠</t>
        </is>
      </c>
      <c r="N118" s="8" t="inlineStr">
        <is>
          <t>베이지 도형패턴 코튼 컴포터블핏긴소매셔츠</t>
        </is>
      </c>
      <c r="O118" s="8" t="inlineStr">
        <is>
          <t>베이지 도형패턴 면직물 컴포터블핏긴소매셔츠</t>
        </is>
      </c>
    </row>
    <row r="119" ht="16.5" customHeight="1" s="16">
      <c r="A119" s="7" t="n">
        <v>13106875</v>
      </c>
      <c r="B119" s="7" t="inlineStr">
        <is>
          <t>FJ</t>
        </is>
      </c>
      <c r="C119" s="7" t="inlineStr">
        <is>
          <t>그레이</t>
        </is>
      </c>
      <c r="D119" s="7" t="inlineStr">
        <is>
          <t>스트라이프</t>
        </is>
      </c>
      <c r="E119" s="7" t="inlineStr">
        <is>
          <t>폴리</t>
        </is>
      </c>
      <c r="F119" s="7" t="inlineStr">
        <is>
          <t>나그랑반소매폴로티</t>
        </is>
      </c>
      <c r="G119" s="7" t="inlineStr">
        <is>
          <t>KOR</t>
        </is>
      </c>
      <c r="H119" s="7" t="inlineStr">
        <is>
          <t>L</t>
        </is>
      </c>
      <c r="I119" s="7">
        <f>IF(B119="보세",C119&amp;" "&amp;D119&amp;" "&amp;E119&amp;" "&amp;F119&amp;" ["&amp;H119&amp;"]",IF(G119="JPN","[JPN] "&amp;B119&amp;" "&amp;C119&amp;" "&amp;D119&amp;" "&amp;E119&amp;" "&amp;F119&amp;" ["&amp;H119&amp;"]",B119&amp;" "&amp;C119&amp;" "&amp;D119&amp;" "&amp;E119&amp;" "&amp;F119&amp;" ["&amp;H119&amp;"]"))</f>
        <v/>
      </c>
      <c r="J119" s="7" t="inlineStr">
        <is>
          <t>FJ 그레이 스트라이프 나그랑반소매폴로티 [L]</t>
        </is>
      </c>
      <c r="K119" s="7" t="inlineStr">
        <is>
          <t>FJ 그레이 스트라이프 나그랑반소매폴로티</t>
        </is>
      </c>
      <c r="L119" s="7">
        <f>IF(B119="보세",C119&amp;" "&amp;F119,B119&amp;" "&amp;F119)</f>
        <v/>
      </c>
      <c r="M119" s="8" t="inlineStr">
        <is>
          <t>그레이 스트라이프  나그랑반소매폴로티</t>
        </is>
      </c>
      <c r="N119" s="8" t="inlineStr">
        <is>
          <t>회색 스트라이프  나그랑반소매폴로티</t>
        </is>
      </c>
      <c r="O119" s="8" t="inlineStr">
        <is>
          <t>GRAY 스트라이프  나그랑반소매폴로티</t>
        </is>
      </c>
    </row>
    <row r="120" ht="16.5" customHeight="1" s="16">
      <c r="A120" s="7" t="n">
        <v>13106876</v>
      </c>
      <c r="B120" s="7" t="inlineStr">
        <is>
          <t>까스텔바작</t>
        </is>
      </c>
      <c r="C120" s="7" t="inlineStr">
        <is>
          <t>블루</t>
        </is>
      </c>
      <c r="D120" s="7" t="inlineStr">
        <is>
          <t>그래픽</t>
        </is>
      </c>
      <c r="E120" s="7" t="inlineStr">
        <is>
          <t>폴리</t>
        </is>
      </c>
      <c r="F120" s="7" t="inlineStr">
        <is>
          <t>대화창반소매피케티</t>
        </is>
      </c>
      <c r="G120" s="7" t="inlineStr">
        <is>
          <t>KOR</t>
        </is>
      </c>
      <c r="H120" s="7" t="inlineStr">
        <is>
          <t>100</t>
        </is>
      </c>
      <c r="I120" s="7">
        <f>IF(B120="보세",C120&amp;" "&amp;D120&amp;" "&amp;E120&amp;" "&amp;F120&amp;" ["&amp;H120&amp;"]",IF(G120="JPN","[JPN] "&amp;B120&amp;" "&amp;C120&amp;" "&amp;D120&amp;" "&amp;E120&amp;" "&amp;F120&amp;" ["&amp;H120&amp;"]",B120&amp;" "&amp;C120&amp;" "&amp;D120&amp;" "&amp;E120&amp;" "&amp;F120&amp;" ["&amp;H120&amp;"]"))</f>
        <v/>
      </c>
      <c r="J120" s="7" t="inlineStr">
        <is>
          <t>까스텔바작 블루 그래픽 대화창반소매피케티 [100]</t>
        </is>
      </c>
      <c r="K120" s="7" t="inlineStr">
        <is>
          <t>까스텔바작 블루 그래픽 대화창반소매피케티</t>
        </is>
      </c>
      <c r="L120" s="7">
        <f>IF(B120="보세",C120&amp;" "&amp;F120,B120&amp;" "&amp;F120)</f>
        <v/>
      </c>
      <c r="M120" s="8" t="inlineStr">
        <is>
          <t>블루 그래픽  대화창반소매피케티</t>
        </is>
      </c>
      <c r="N120" s="8" t="inlineStr">
        <is>
          <t>블루 그래픽  대화창반소매피케티</t>
        </is>
      </c>
      <c r="O120" s="8" t="inlineStr">
        <is>
          <t>블루 그래픽  대화창반소매피케티</t>
        </is>
      </c>
    </row>
    <row r="121" ht="16.5" customHeight="1" s="16">
      <c r="A121" s="7" t="n">
        <v>13106877</v>
      </c>
      <c r="B121" s="7" t="inlineStr">
        <is>
          <t>prentang</t>
        </is>
      </c>
      <c r="C121" s="7" t="inlineStr">
        <is>
          <t>나이아가라미스트민트</t>
        </is>
      </c>
      <c r="D121" s="7" t="inlineStr">
        <is>
          <t>무지</t>
        </is>
      </c>
      <c r="E121" s="7" t="inlineStr">
        <is>
          <t>캐시미어혼방</t>
        </is>
      </c>
      <c r="F121" s="7" t="inlineStr">
        <is>
          <t>브이넥타이트니트</t>
        </is>
      </c>
      <c r="G121" s="7" t="inlineStr">
        <is>
          <t>KOR</t>
        </is>
      </c>
      <c r="H121" s="7" t="inlineStr">
        <is>
          <t>95</t>
        </is>
      </c>
      <c r="I121" s="7">
        <f>IF(B121="보세",C121&amp;" "&amp;D121&amp;" "&amp;E121&amp;" "&amp;F121&amp;" ["&amp;H121&amp;"]",IF(G121="JPN","[JPN] "&amp;B121&amp;" "&amp;C121&amp;" "&amp;D121&amp;" "&amp;E121&amp;" "&amp;F121&amp;" ["&amp;H121&amp;"]",B121&amp;" "&amp;C121&amp;" "&amp;D121&amp;" "&amp;E121&amp;" "&amp;F121&amp;" ["&amp;H121&amp;"]"))</f>
        <v/>
      </c>
      <c r="J121" s="7" t="inlineStr">
        <is>
          <t>prentang 나이아가라미스트민트 캐시미어혼방 브이넥타이트니트 [95]</t>
        </is>
      </c>
      <c r="K121" s="7" t="inlineStr">
        <is>
          <t>prentang 나이아가라미스트민트 캐시미어혼방 브이넥타이트니트</t>
        </is>
      </c>
      <c r="L121" s="7">
        <f>IF(B121="보세",C121&amp;" "&amp;F121,B121&amp;" "&amp;F121)</f>
        <v/>
      </c>
      <c r="M121" s="8" t="inlineStr">
        <is>
          <t>나이아가라미스트민트  캐시미어혼방 브이넥타이트니트</t>
        </is>
      </c>
      <c r="N121" s="8" t="inlineStr">
        <is>
          <t>나이아가라미스트민트  캐시미어혼방 브이넥타이트니트</t>
        </is>
      </c>
      <c r="O121" s="8" t="inlineStr">
        <is>
          <t>나이아가라미스트민트  캐시미어혼방 브이넥타이트니트</t>
        </is>
      </c>
    </row>
    <row r="122" ht="16.5" customHeight="1" s="16">
      <c r="A122" s="7" t="n">
        <v>13106878</v>
      </c>
      <c r="B122" s="7" t="inlineStr">
        <is>
          <t>듀퐁</t>
        </is>
      </c>
      <c r="C122" s="7" t="inlineStr">
        <is>
          <t>블루</t>
        </is>
      </c>
      <c r="D122" s="7" t="inlineStr">
        <is>
          <t>체크</t>
        </is>
      </c>
      <c r="E122" s="7" t="inlineStr">
        <is>
          <t>면혼방</t>
        </is>
      </c>
      <c r="F122" s="7" t="inlineStr">
        <is>
          <t>클래식긴소매셔츠</t>
        </is>
      </c>
      <c r="G122" s="7" t="inlineStr">
        <is>
          <t>KOR</t>
        </is>
      </c>
      <c r="H122" s="7" t="inlineStr">
        <is>
          <t>100</t>
        </is>
      </c>
      <c r="I122" s="7">
        <f>IF(B122="보세",C122&amp;" "&amp;D122&amp;" "&amp;E122&amp;" "&amp;F122&amp;" ["&amp;H122&amp;"]",IF(G122="JPN","[JPN] "&amp;B122&amp;" "&amp;C122&amp;" "&amp;D122&amp;" "&amp;E122&amp;" "&amp;F122&amp;" ["&amp;H122&amp;"]",B122&amp;" "&amp;C122&amp;" "&amp;D122&amp;" "&amp;E122&amp;" "&amp;F122&amp;" ["&amp;H122&amp;"]"))</f>
        <v/>
      </c>
      <c r="J122" s="7" t="inlineStr">
        <is>
          <t>듀퐁 블루 체크 면혼방 클래식긴소매셔츠 [100]</t>
        </is>
      </c>
      <c r="K122" s="7" t="inlineStr">
        <is>
          <t>듀퐁 블루 체크 면혼방 클래식긴소매셔츠</t>
        </is>
      </c>
      <c r="L122" s="7">
        <f>IF(B122="보세",C122&amp;" "&amp;F122,B122&amp;" "&amp;F122)</f>
        <v/>
      </c>
      <c r="M122" s="8" t="inlineStr">
        <is>
          <t>블루 체크 면혼방 클래식긴소매셔츠</t>
        </is>
      </c>
      <c r="N122" s="8" t="inlineStr">
        <is>
          <t>블루 체크 코튼혼방 클래식긴소매셔츠</t>
        </is>
      </c>
      <c r="O122" s="8" t="inlineStr">
        <is>
          <t>블루 체크 면믹스 클래식긴소매셔츠</t>
        </is>
      </c>
    </row>
    <row r="123" ht="16.5" customHeight="1" s="16">
      <c r="A123" s="7" t="n">
        <v>13106879</v>
      </c>
      <c r="B123" s="7" t="inlineStr">
        <is>
          <t>빈폴</t>
        </is>
      </c>
      <c r="C123" s="7" t="inlineStr">
        <is>
          <t>그린</t>
        </is>
      </c>
      <c r="D123" s="7" t="inlineStr">
        <is>
          <t>스트라이프</t>
        </is>
      </c>
      <c r="E123" s="7" t="inlineStr">
        <is>
          <t>면</t>
        </is>
      </c>
      <c r="F123" s="7" t="inlineStr">
        <is>
          <t>슬림핏자수로고긴소매셔츠</t>
        </is>
      </c>
      <c r="G123" s="7" t="inlineStr">
        <is>
          <t>KOR</t>
        </is>
      </c>
      <c r="H123" s="7" t="inlineStr">
        <is>
          <t>95</t>
        </is>
      </c>
      <c r="I123" s="7">
        <f>IF(B123="보세",C123&amp;" "&amp;D123&amp;" "&amp;E123&amp;" "&amp;F123&amp;" ["&amp;H123&amp;"]",IF(G123="JPN","[JPN] "&amp;B123&amp;" "&amp;C123&amp;" "&amp;D123&amp;" "&amp;E123&amp;" "&amp;F123&amp;" ["&amp;H123&amp;"]",B123&amp;" "&amp;C123&amp;" "&amp;D123&amp;" "&amp;E123&amp;" "&amp;F123&amp;" ["&amp;H123&amp;"]"))</f>
        <v/>
      </c>
      <c r="J123" s="7" t="inlineStr">
        <is>
          <t>빈폴 그린 스트라이프 면 슬림핏자수로고긴소매셔츠 [95]</t>
        </is>
      </c>
      <c r="K123" s="7" t="inlineStr">
        <is>
          <t>빈폴 그린 스트라이프 면 슬림핏자수로고긴소매셔츠</t>
        </is>
      </c>
      <c r="L123" s="7">
        <f>IF(B123="보세",C123&amp;" "&amp;F123,B123&amp;" "&amp;F123)</f>
        <v/>
      </c>
      <c r="M123" s="8" t="inlineStr">
        <is>
          <t>그린 스트라이프 면 슬림핏자수로고긴소매셔츠</t>
        </is>
      </c>
      <c r="N123" s="8" t="inlineStr">
        <is>
          <t>그린 스트라이프 코튼 슬림핏자수로고긴소매셔츠</t>
        </is>
      </c>
      <c r="O123" s="8" t="inlineStr">
        <is>
          <t>그린 스트라이프 면직물 슬림핏자수로고긴소매셔츠</t>
        </is>
      </c>
    </row>
    <row r="124" ht="16.5" customHeight="1" s="16">
      <c r="A124" s="7" t="n">
        <v>13106880</v>
      </c>
      <c r="B124" s="7" t="inlineStr">
        <is>
          <t>타미힐피거</t>
        </is>
      </c>
      <c r="C124" s="7" t="inlineStr">
        <is>
          <t>핑크블루</t>
        </is>
      </c>
      <c r="D124" s="7" t="inlineStr">
        <is>
          <t>스트라이프</t>
        </is>
      </c>
      <c r="E124" s="7" t="inlineStr">
        <is>
          <t>면</t>
        </is>
      </c>
      <c r="F124" s="7" t="inlineStr">
        <is>
          <t>도트점선반소매피케티</t>
        </is>
      </c>
      <c r="G124" s="7" t="inlineStr">
        <is>
          <t>KOR</t>
        </is>
      </c>
      <c r="H124" s="7" t="inlineStr">
        <is>
          <t>XL</t>
        </is>
      </c>
      <c r="I124" s="7">
        <f>IF(B124="보세",C124&amp;" "&amp;D124&amp;" "&amp;E124&amp;" "&amp;F124&amp;" ["&amp;H124&amp;"]",IF(G124="JPN","[JPN] "&amp;B124&amp;" "&amp;C124&amp;" "&amp;D124&amp;" "&amp;E124&amp;" "&amp;F124&amp;" ["&amp;H124&amp;"]",B124&amp;" "&amp;C124&amp;" "&amp;D124&amp;" "&amp;E124&amp;" "&amp;F124&amp;" ["&amp;H124&amp;"]"))</f>
        <v/>
      </c>
      <c r="J124" s="7" t="inlineStr">
        <is>
          <t>타미힐피거 핑크블루 스트라이프 면 도트점선반소매피케티 [XL]</t>
        </is>
      </c>
      <c r="K124" s="7" t="inlineStr">
        <is>
          <t>타미힐피거 핑크블루 스트라이프 면 도트점선반소매피케티</t>
        </is>
      </c>
      <c r="L124" s="7">
        <f>IF(B124="보세",C124&amp;" "&amp;F124,B124&amp;" "&amp;F124)</f>
        <v/>
      </c>
      <c r="M124" s="8" t="inlineStr">
        <is>
          <t>핑크블루 스트라이프 면 도트점선반소매피케티</t>
        </is>
      </c>
      <c r="N124" s="8" t="inlineStr">
        <is>
          <t>핑크블루 스트라이프 코튼 도트점선반소매피케티</t>
        </is>
      </c>
      <c r="O124" s="8" t="inlineStr">
        <is>
          <t>핑크블루 스트라이프 면직물 도트점선반소매피케티</t>
        </is>
      </c>
    </row>
    <row r="125" ht="16.5" customHeight="1" s="16">
      <c r="A125" s="7" t="n">
        <v>13106881</v>
      </c>
      <c r="B125" s="7" t="inlineStr">
        <is>
          <t>아식스</t>
        </is>
      </c>
      <c r="C125" s="7" t="inlineStr">
        <is>
          <t>옐로우</t>
        </is>
      </c>
      <c r="D125" s="7" t="inlineStr">
        <is>
          <t>무지</t>
        </is>
      </c>
      <c r="E125" s="7" t="inlineStr">
        <is>
          <t>폴리</t>
        </is>
      </c>
      <c r="F125" s="7" t="inlineStr">
        <is>
          <t>절개투톤스포츠긴팔티</t>
        </is>
      </c>
      <c r="G125" s="7" t="inlineStr">
        <is>
          <t>KOR</t>
        </is>
      </c>
      <c r="H125" s="7" t="inlineStr">
        <is>
          <t>95</t>
        </is>
      </c>
      <c r="I125" s="7">
        <f>IF(B125="보세",C125&amp;" "&amp;D125&amp;" "&amp;E125&amp;" "&amp;F125&amp;" ["&amp;H125&amp;"]",IF(G125="JPN","[JPN] "&amp;B125&amp;" "&amp;C125&amp;" "&amp;D125&amp;" "&amp;E125&amp;" "&amp;F125&amp;" ["&amp;H125&amp;"]",B125&amp;" "&amp;C125&amp;" "&amp;D125&amp;" "&amp;E125&amp;" "&amp;F125&amp;" ["&amp;H125&amp;"]"))</f>
        <v/>
      </c>
      <c r="J125" s="7" t="inlineStr">
        <is>
          <t>아식스 옐로우 절개투톤스포츠긴팔티 [95]</t>
        </is>
      </c>
      <c r="K125" s="7" t="inlineStr">
        <is>
          <t>아식스 옐로우 절개투톤스포츠긴팔티</t>
        </is>
      </c>
      <c r="L125" s="7">
        <f>IF(B125="보세",C125&amp;" "&amp;F125,B125&amp;" "&amp;F125)</f>
        <v/>
      </c>
      <c r="M125" s="8" t="inlineStr">
        <is>
          <t>옐로우   절개투톤스포츠긴팔티</t>
        </is>
      </c>
      <c r="N125" s="8" t="inlineStr">
        <is>
          <t>옐로우   절개투톤스포츠긴팔티</t>
        </is>
      </c>
      <c r="O125" s="8" t="inlineStr">
        <is>
          <t>옐로우   절개투톤스포츠긴팔티</t>
        </is>
      </c>
    </row>
    <row r="126" ht="16.5" customHeight="1" s="16">
      <c r="A126" s="7" t="n">
        <v>13106882</v>
      </c>
      <c r="B126" s="7" t="inlineStr">
        <is>
          <t>아디다스오리지널</t>
        </is>
      </c>
      <c r="C126" s="7" t="inlineStr">
        <is>
          <t>라이트그레이</t>
        </is>
      </c>
      <c r="D126" s="7" t="inlineStr">
        <is>
          <t>무지</t>
        </is>
      </c>
      <c r="E126" s="7" t="inlineStr">
        <is>
          <t>면</t>
        </is>
      </c>
      <c r="F126" s="7" t="inlineStr">
        <is>
          <t>오버핏크루넥맨투맨</t>
        </is>
      </c>
      <c r="G126" s="7" t="inlineStr">
        <is>
          <t>KOR</t>
        </is>
      </c>
      <c r="H126" s="7" t="inlineStr">
        <is>
          <t>XS</t>
        </is>
      </c>
      <c r="I126" s="7">
        <f>IF(B126="보세",C126&amp;" "&amp;D126&amp;" "&amp;E126&amp;" "&amp;F126&amp;" ["&amp;H126&amp;"]",IF(G126="JPN","[JPN] "&amp;B126&amp;" "&amp;C126&amp;" "&amp;D126&amp;" "&amp;E126&amp;" "&amp;F126&amp;" ["&amp;H126&amp;"]",B126&amp;" "&amp;C126&amp;" "&amp;D126&amp;" "&amp;E126&amp;" "&amp;F126&amp;" ["&amp;H126&amp;"]"))</f>
        <v/>
      </c>
      <c r="J126" s="7" t="inlineStr">
        <is>
          <t>아디다스오리지널 라이트그레이 면 오버핏크루넥맨투맨 [XS]</t>
        </is>
      </c>
      <c r="K126" s="7" t="inlineStr">
        <is>
          <t>아디다스오리지널 라이트그레이 면 오버핏크루넥맨투맨</t>
        </is>
      </c>
      <c r="L126" s="7">
        <f>IF(B126="보세",C126&amp;" "&amp;F126,B126&amp;" "&amp;F126)</f>
        <v/>
      </c>
      <c r="M126" s="8" t="inlineStr">
        <is>
          <t>라이트그레이  면 오버핏크루넥맨투맨</t>
        </is>
      </c>
      <c r="N126" s="8" t="inlineStr">
        <is>
          <t>라이트그레이  코튼 오버핏크루넥맨투맨</t>
        </is>
      </c>
      <c r="O126" s="8" t="inlineStr">
        <is>
          <t>라이트그레이  면직물 오버핏크루넥맨투맨</t>
        </is>
      </c>
    </row>
    <row r="127" ht="16.5" customHeight="1" s="16">
      <c r="A127" s="7" t="n">
        <v>13106883</v>
      </c>
      <c r="B127" s="7" t="inlineStr">
        <is>
          <t>타미힐피거</t>
        </is>
      </c>
      <c r="C127" s="7" t="inlineStr">
        <is>
          <t>핑크</t>
        </is>
      </c>
      <c r="D127" s="7" t="inlineStr">
        <is>
          <t>스트라이프</t>
        </is>
      </c>
      <c r="E127" s="7" t="inlineStr">
        <is>
          <t>면</t>
        </is>
      </c>
      <c r="F127" s="7" t="inlineStr">
        <is>
          <t>빈티지핏긴소매셔츠</t>
        </is>
      </c>
      <c r="G127" s="7" t="inlineStr">
        <is>
          <t>KOR</t>
        </is>
      </c>
      <c r="H127" s="7" t="inlineStr">
        <is>
          <t>S</t>
        </is>
      </c>
      <c r="I127" s="7">
        <f>IF(B127="보세",C127&amp;" "&amp;D127&amp;" "&amp;E127&amp;" "&amp;F127&amp;" ["&amp;H127&amp;"]",IF(G127="JPN","[JPN] "&amp;B127&amp;" "&amp;C127&amp;" "&amp;D127&amp;" "&amp;E127&amp;" "&amp;F127&amp;" ["&amp;H127&amp;"]",B127&amp;" "&amp;C127&amp;" "&amp;D127&amp;" "&amp;E127&amp;" "&amp;F127&amp;" ["&amp;H127&amp;"]"))</f>
        <v/>
      </c>
      <c r="J127" s="7" t="inlineStr">
        <is>
          <t>타미힐피거 핑크 스트라이프 면 빈티지핏긴소매셔츠 [S]</t>
        </is>
      </c>
      <c r="K127" s="7" t="inlineStr">
        <is>
          <t>타미힐피거 핑크 스트라이프 면 빈티지핏긴소매셔츠</t>
        </is>
      </c>
      <c r="L127" s="7">
        <f>IF(B127="보세",C127&amp;" "&amp;F127,B127&amp;" "&amp;F127)</f>
        <v/>
      </c>
      <c r="M127" s="8" t="inlineStr">
        <is>
          <t>핑크 스트라이프 면 빈티지핏긴소매셔츠</t>
        </is>
      </c>
      <c r="N127" s="8" t="inlineStr">
        <is>
          <t>핑크 스트라이프 코튼 빈티지핏긴소매셔츠</t>
        </is>
      </c>
      <c r="O127" s="8" t="inlineStr">
        <is>
          <t>핑크 스트라이프 면직물 빈티지핏긴소매셔츠</t>
        </is>
      </c>
    </row>
    <row r="128" ht="16.5" customHeight="1" s="16">
      <c r="A128" s="7" t="n">
        <v>13106884</v>
      </c>
      <c r="B128" s="7" t="inlineStr">
        <is>
          <t>나이키</t>
        </is>
      </c>
      <c r="C128" s="7" t="inlineStr">
        <is>
          <t>콘플라워블루</t>
        </is>
      </c>
      <c r="D128" s="7" t="inlineStr">
        <is>
          <t>무지</t>
        </is>
      </c>
      <c r="E128" s="7" t="inlineStr">
        <is>
          <t>드라이핏</t>
        </is>
      </c>
      <c r="F128" s="7" t="inlineStr">
        <is>
          <t>스탠다드핏와이드카라반소매피케티</t>
        </is>
      </c>
      <c r="G128" s="7" t="inlineStr">
        <is>
          <t>KOR</t>
        </is>
      </c>
      <c r="H128" s="7" t="inlineStr">
        <is>
          <t>M</t>
        </is>
      </c>
      <c r="I128" s="7">
        <f>IF(B128="보세",C128&amp;" "&amp;D128&amp;" "&amp;E128&amp;" "&amp;F128&amp;" ["&amp;H128&amp;"]",IF(G128="JPN","[JPN] "&amp;B128&amp;" "&amp;C128&amp;" "&amp;D128&amp;" "&amp;E128&amp;" "&amp;F128&amp;" ["&amp;H128&amp;"]",B128&amp;" "&amp;C128&amp;" "&amp;D128&amp;" "&amp;E128&amp;" "&amp;F128&amp;" ["&amp;H128&amp;"]"))</f>
        <v/>
      </c>
      <c r="J128" s="7" t="inlineStr">
        <is>
          <t>나이키 콘플라워블루 드라이핏 스탠다드핏와이드카라반소매피케티 [M]</t>
        </is>
      </c>
      <c r="K128" s="7" t="inlineStr">
        <is>
          <t>나이키 콘플라워블루 드라이핏 스탠다드핏와이드카라반소매피케티</t>
        </is>
      </c>
      <c r="L128" s="7">
        <f>IF(B128="보세",C128&amp;" "&amp;F128,B128&amp;" "&amp;F128)</f>
        <v/>
      </c>
      <c r="M128" s="8" t="inlineStr">
        <is>
          <t>콘플라워블루  드라이핏 스탠다드핏와이드카라반소매피케티</t>
        </is>
      </c>
      <c r="N128" s="8" t="inlineStr">
        <is>
          <t>콘플라워블루  드라이핏 스탠다드핏와이드카라반소매피케티</t>
        </is>
      </c>
      <c r="O128" s="8" t="inlineStr">
        <is>
          <t>콘플라워블루  드라이핏 스탠다드핏와이드카라반소매피케티</t>
        </is>
      </c>
    </row>
    <row r="129" ht="16.5" customHeight="1" s="16">
      <c r="A129" s="7" t="n">
        <v>13106885</v>
      </c>
      <c r="B129" s="7" t="inlineStr">
        <is>
          <t>캘러웨이</t>
        </is>
      </c>
      <c r="C129" s="7" t="inlineStr">
        <is>
          <t>파라다이스핑크</t>
        </is>
      </c>
      <c r="D129" s="7" t="inlineStr">
        <is>
          <t>무지</t>
        </is>
      </c>
      <c r="E129" s="7" t="inlineStr">
        <is>
          <t>폴리</t>
        </is>
      </c>
      <c r="F129" s="7" t="inlineStr">
        <is>
          <t>배색카라긴소매피케티</t>
        </is>
      </c>
      <c r="G129" s="7" t="inlineStr">
        <is>
          <t>KOR</t>
        </is>
      </c>
      <c r="H129" s="7" t="inlineStr">
        <is>
          <t>100</t>
        </is>
      </c>
      <c r="I129" s="7">
        <f>IF(B129="보세",C129&amp;" "&amp;D129&amp;" "&amp;E129&amp;" "&amp;F129&amp;" ["&amp;H129&amp;"]",IF(G129="JPN","[JPN] "&amp;B129&amp;" "&amp;C129&amp;" "&amp;D129&amp;" "&amp;E129&amp;" "&amp;F129&amp;" ["&amp;H129&amp;"]",B129&amp;" "&amp;C129&amp;" "&amp;D129&amp;" "&amp;E129&amp;" "&amp;F129&amp;" ["&amp;H129&amp;"]"))</f>
        <v/>
      </c>
      <c r="J129" s="7" t="inlineStr">
        <is>
          <t>캘러웨이 파라다이스핑크 배색카라긴소매피케티 [100]</t>
        </is>
      </c>
      <c r="K129" s="7" t="inlineStr">
        <is>
          <t>캘러웨이 파라다이스핑크 배색카라긴소매피케티</t>
        </is>
      </c>
      <c r="L129" s="7">
        <f>IF(B129="보세",C129&amp;" "&amp;F129,B129&amp;" "&amp;F129)</f>
        <v/>
      </c>
      <c r="M129" s="8" t="inlineStr">
        <is>
          <t>파라다이스핑크   배색카라긴소매피케티</t>
        </is>
      </c>
      <c r="N129" s="8" t="inlineStr">
        <is>
          <t>파라다이스핑크   배색카라긴소매피케티</t>
        </is>
      </c>
      <c r="O129" s="8" t="inlineStr">
        <is>
          <t>파라다이스핑크   배색카라긴소매피케티</t>
        </is>
      </c>
    </row>
    <row r="130" ht="16.5" customHeight="1" s="16">
      <c r="A130" s="7" t="n">
        <v>13106886</v>
      </c>
      <c r="B130" s="7" t="inlineStr">
        <is>
          <t>나이키골프</t>
        </is>
      </c>
      <c r="C130" s="7" t="inlineStr">
        <is>
          <t>오렌지닷컴레드</t>
        </is>
      </c>
      <c r="D130" s="7" t="inlineStr">
        <is>
          <t>프린팅스트라이프</t>
        </is>
      </c>
      <c r="E130" s="7" t="inlineStr">
        <is>
          <t>드라이핏</t>
        </is>
      </c>
      <c r="F130" s="7" t="inlineStr">
        <is>
          <t>히든버튼긴소매피케티</t>
        </is>
      </c>
      <c r="G130" s="7" t="inlineStr">
        <is>
          <t>KOR</t>
        </is>
      </c>
      <c r="H130" s="7" t="inlineStr">
        <is>
          <t>M</t>
        </is>
      </c>
      <c r="I130" s="7">
        <f>IF(B130="보세",C130&amp;" "&amp;D130&amp;" "&amp;E130&amp;" "&amp;F130&amp;" ["&amp;H130&amp;"]",IF(G130="JPN","[JPN] "&amp;B130&amp;" "&amp;C130&amp;" "&amp;D130&amp;" "&amp;E130&amp;" "&amp;F130&amp;" ["&amp;H130&amp;"]",B130&amp;" "&amp;C130&amp;" "&amp;D130&amp;" "&amp;E130&amp;" "&amp;F130&amp;" ["&amp;H130&amp;"]"))</f>
        <v/>
      </c>
      <c r="J130" s="7" t="inlineStr">
        <is>
          <t>나이키골프 오렌지닷컴레드 프린팅스트라이프 드라이핏 히든버튼긴소매피케티 [M]</t>
        </is>
      </c>
      <c r="K130" s="7" t="inlineStr">
        <is>
          <t>나이키골프 오렌지닷컴레드 프린팅스트라이프 드라이핏 히든버튼긴소매피케티</t>
        </is>
      </c>
      <c r="L130" s="7">
        <f>IF(B130="보세",C130&amp;" "&amp;F130,B130&amp;" "&amp;F130)</f>
        <v/>
      </c>
      <c r="M130" s="8" t="inlineStr">
        <is>
          <t>오렌지닷컴레드 프린팅스트라이프 드라이핏 히든버튼긴소매피케티</t>
        </is>
      </c>
      <c r="N130" s="8" t="inlineStr">
        <is>
          <t>오렌지닷컴레드 프린팅스트라이프 드라이핏 히든버튼긴소매피케티</t>
        </is>
      </c>
      <c r="O130" s="8" t="inlineStr">
        <is>
          <t>오렌지닷컴레드 프린팅스트라이프 드라이핏 히든버튼긴소매피케티</t>
        </is>
      </c>
    </row>
    <row r="131" ht="16.5" customHeight="1" s="16">
      <c r="A131" s="7" t="n">
        <v>13106887</v>
      </c>
      <c r="B131" s="7" t="inlineStr">
        <is>
          <t>필라</t>
        </is>
      </c>
      <c r="C131" s="7" t="inlineStr">
        <is>
          <t>멜란지핑크프로스팅</t>
        </is>
      </c>
      <c r="D131" s="7" t="inlineStr">
        <is>
          <t>무지</t>
        </is>
      </c>
      <c r="E131" s="7" t="inlineStr">
        <is>
          <t>폴리</t>
        </is>
      </c>
      <c r="F131" s="7" t="inlineStr">
        <is>
          <t>반팔폴로티</t>
        </is>
      </c>
      <c r="G131" s="7" t="inlineStr">
        <is>
          <t>KOR</t>
        </is>
      </c>
      <c r="H131" s="7" t="inlineStr">
        <is>
          <t>95</t>
        </is>
      </c>
      <c r="I131" s="7">
        <f>IF(B131="보세",C131&amp;" "&amp;D131&amp;" "&amp;E131&amp;" "&amp;F131&amp;" ["&amp;H131&amp;"]",IF(G131="JPN","[JPN] "&amp;B131&amp;" "&amp;C131&amp;" "&amp;D131&amp;" "&amp;E131&amp;" "&amp;F131&amp;" ["&amp;H131&amp;"]",B131&amp;" "&amp;C131&amp;" "&amp;D131&amp;" "&amp;E131&amp;" "&amp;F131&amp;" ["&amp;H131&amp;"]"))</f>
        <v/>
      </c>
      <c r="J131" s="7" t="inlineStr">
        <is>
          <t>필라 멜란지핑크프로스팅 반팔폴로티 [95]</t>
        </is>
      </c>
      <c r="K131" s="7" t="inlineStr">
        <is>
          <t>필라 멜란지핑크프로스팅 반팔폴로티</t>
        </is>
      </c>
      <c r="L131" s="7">
        <f>IF(B131="보세",C131&amp;" "&amp;F131,B131&amp;" "&amp;F131)</f>
        <v/>
      </c>
      <c r="M131" s="8" t="inlineStr">
        <is>
          <t>멜란지핑크프로스팅   반팔폴로티</t>
        </is>
      </c>
      <c r="N131" s="8" t="inlineStr">
        <is>
          <t>멜란지핑크프로스팅   반팔폴로티</t>
        </is>
      </c>
      <c r="O131" s="8" t="inlineStr">
        <is>
          <t>멜란지핑크프로스팅   반팔폴로티</t>
        </is>
      </c>
    </row>
    <row r="132" ht="16.5" customHeight="1" s="16">
      <c r="A132" s="7" t="n">
        <v>13106888</v>
      </c>
      <c r="B132" s="7" t="inlineStr">
        <is>
          <t>FJ</t>
        </is>
      </c>
      <c r="C132" s="7" t="inlineStr">
        <is>
          <t>화이트</t>
        </is>
      </c>
      <c r="D132" s="7" t="inlineStr">
        <is>
          <t>무지</t>
        </is>
      </c>
      <c r="E132" s="7" t="inlineStr">
        <is>
          <t>폴리</t>
        </is>
      </c>
      <c r="F132" s="7" t="inlineStr">
        <is>
          <t>SGVC자수반소매폴로티</t>
        </is>
      </c>
      <c r="G132" s="7" t="inlineStr">
        <is>
          <t>KOR</t>
        </is>
      </c>
      <c r="H132" s="7" t="inlineStr">
        <is>
          <t>S</t>
        </is>
      </c>
      <c r="I132" s="7">
        <f>IF(B132="보세",C132&amp;" "&amp;D132&amp;" "&amp;E132&amp;" "&amp;F132&amp;" ["&amp;H132&amp;"]",IF(G132="JPN","[JPN] "&amp;B132&amp;" "&amp;C132&amp;" "&amp;D132&amp;" "&amp;E132&amp;" "&amp;F132&amp;" ["&amp;H132&amp;"]",B132&amp;" "&amp;C132&amp;" "&amp;D132&amp;" "&amp;E132&amp;" "&amp;F132&amp;" ["&amp;H132&amp;"]"))</f>
        <v/>
      </c>
      <c r="J132" s="7" t="inlineStr">
        <is>
          <t>FJ 화이트 SGVC자수반소매폴로티 [S]</t>
        </is>
      </c>
      <c r="K132" s="7" t="inlineStr">
        <is>
          <t>FJ 화이트 SGVC자수반소매폴로티</t>
        </is>
      </c>
      <c r="L132" s="7">
        <f>IF(B132="보세",C132&amp;" "&amp;F132,B132&amp;" "&amp;F132)</f>
        <v/>
      </c>
      <c r="M132" s="8" t="inlineStr">
        <is>
          <t>화이트  SGVC자수반소매폴로티</t>
        </is>
      </c>
      <c r="N132" s="8" t="inlineStr">
        <is>
          <t>화이트   SGVC자수반소매폴로티</t>
        </is>
      </c>
      <c r="O132" s="8" t="inlineStr">
        <is>
          <t>화이트   SGVC자수반소매폴로티</t>
        </is>
      </c>
    </row>
    <row r="133" ht="16.5" customHeight="1" s="16">
      <c r="A133" s="7" t="n">
        <v>13106889</v>
      </c>
      <c r="B133" s="7" t="inlineStr">
        <is>
          <t>나이키</t>
        </is>
      </c>
      <c r="C133" s="7" t="inlineStr">
        <is>
          <t>화이트</t>
        </is>
      </c>
      <c r="D133" s="7" t="inlineStr">
        <is>
          <t>무지</t>
        </is>
      </c>
      <c r="E133" s="7" t="inlineStr">
        <is>
          <t>드라이핏</t>
        </is>
      </c>
      <c r="F133" s="7" t="inlineStr">
        <is>
          <t>오버로크스포츠반팔티</t>
        </is>
      </c>
      <c r="G133" s="7" t="inlineStr">
        <is>
          <t>KOR</t>
        </is>
      </c>
      <c r="H133" s="7" t="inlineStr">
        <is>
          <t>S</t>
        </is>
      </c>
      <c r="I133" s="7">
        <f>IF(B133="보세",C133&amp;" "&amp;D133&amp;" "&amp;E133&amp;" "&amp;F133&amp;" ["&amp;H133&amp;"]",IF(G133="JPN","[JPN] "&amp;B133&amp;" "&amp;C133&amp;" "&amp;D133&amp;" "&amp;E133&amp;" "&amp;F133&amp;" ["&amp;H133&amp;"]",B133&amp;" "&amp;C133&amp;" "&amp;D133&amp;" "&amp;E133&amp;" "&amp;F133&amp;" ["&amp;H133&amp;"]"))</f>
        <v/>
      </c>
      <c r="J133" s="7" t="inlineStr">
        <is>
          <t>나이키 화이트 드라이핏 오버로크스포츠반팔티 [S]</t>
        </is>
      </c>
      <c r="K133" s="7" t="inlineStr">
        <is>
          <t>나이키 화이트 드라이핏 오버로크스포츠반팔티</t>
        </is>
      </c>
      <c r="L133" s="7">
        <f>IF(B133="보세",C133&amp;" "&amp;F133,B133&amp;" "&amp;F133)</f>
        <v/>
      </c>
      <c r="M133" s="8" t="inlineStr">
        <is>
          <t>화이트  드라이핏 오버로크스포츠반팔티</t>
        </is>
      </c>
      <c r="N133" s="8" t="inlineStr">
        <is>
          <t>화이트  드라이핏 오버로크스포츠반팔티</t>
        </is>
      </c>
      <c r="O133" s="8" t="inlineStr">
        <is>
          <t>화이트  드라이핏 오버로크스포츠반팔티</t>
        </is>
      </c>
    </row>
    <row r="134" ht="16.5" customHeight="1" s="16">
      <c r="A134" s="7" t="n">
        <v>13106890</v>
      </c>
      <c r="B134" s="7" t="inlineStr">
        <is>
          <t>캘러웨이</t>
        </is>
      </c>
      <c r="C134" s="7" t="inlineStr">
        <is>
          <t>화이트</t>
        </is>
      </c>
      <c r="D134" s="7" t="inlineStr">
        <is>
          <t>무지</t>
        </is>
      </c>
      <c r="E134" s="7" t="inlineStr">
        <is>
          <t>폴리</t>
        </is>
      </c>
      <c r="F134" s="7" t="inlineStr">
        <is>
          <t>배색브이넥니트베스트</t>
        </is>
      </c>
      <c r="G134" s="7" t="inlineStr">
        <is>
          <t>KOR</t>
        </is>
      </c>
      <c r="H134" s="7" t="inlineStr">
        <is>
          <t>100</t>
        </is>
      </c>
      <c r="I134" s="7">
        <f>IF(B134="보세",C134&amp;" "&amp;D134&amp;" "&amp;E134&amp;" "&amp;F134&amp;" ["&amp;H134&amp;"]",IF(G134="JPN","[JPN] "&amp;B134&amp;" "&amp;C134&amp;" "&amp;D134&amp;" "&amp;E134&amp;" "&amp;F134&amp;" ["&amp;H134&amp;"]",B134&amp;" "&amp;C134&amp;" "&amp;D134&amp;" "&amp;E134&amp;" "&amp;F134&amp;" ["&amp;H134&amp;"]"))</f>
        <v/>
      </c>
      <c r="J134" s="7" t="inlineStr">
        <is>
          <t>캘러웨이 화이트 배색브이넥니트베스트 [100]</t>
        </is>
      </c>
      <c r="K134" s="7" t="inlineStr">
        <is>
          <t>캘러웨이 화이트 배색브이넥니트베스트</t>
        </is>
      </c>
      <c r="L134" s="7">
        <f>IF(B134="보세",C134&amp;" "&amp;F134,B134&amp;" "&amp;F134)</f>
        <v/>
      </c>
      <c r="M134" s="8" t="inlineStr">
        <is>
          <t>화이트   배색브이넥니트베스트</t>
        </is>
      </c>
      <c r="N134" s="8" t="inlineStr">
        <is>
          <t>화이트   배색브이넥니트베스트</t>
        </is>
      </c>
      <c r="O134" s="8" t="inlineStr">
        <is>
          <t>화이트   배색브이넥니트베스트</t>
        </is>
      </c>
    </row>
    <row r="135" ht="16.5" customHeight="1" s="16">
      <c r="A135" s="7" t="n">
        <v>13106891</v>
      </c>
      <c r="B135" s="7" t="inlineStr">
        <is>
          <t>유니클로띠어리</t>
        </is>
      </c>
      <c r="C135" s="7" t="inlineStr">
        <is>
          <t>아이보리</t>
        </is>
      </c>
      <c r="D135" s="7" t="inlineStr">
        <is>
          <t>무지</t>
        </is>
      </c>
      <c r="E135" s="7" t="inlineStr">
        <is>
          <t>폴리</t>
        </is>
      </c>
      <c r="F135" s="7" t="inlineStr">
        <is>
          <t>헨리넥배색나그랑반팔티</t>
        </is>
      </c>
      <c r="G135" s="7" t="inlineStr">
        <is>
          <t>KOR</t>
        </is>
      </c>
      <c r="H135" s="7" t="inlineStr">
        <is>
          <t>S</t>
        </is>
      </c>
      <c r="I135" s="7">
        <f>IF(B135="보세",C135&amp;" "&amp;D135&amp;" "&amp;E135&amp;" "&amp;F135&amp;" ["&amp;H135&amp;"]",IF(G135="JPN","[JPN] "&amp;B135&amp;" "&amp;C135&amp;" "&amp;D135&amp;" "&amp;E135&amp;" "&amp;F135&amp;" ["&amp;H135&amp;"]",B135&amp;" "&amp;C135&amp;" "&amp;D135&amp;" "&amp;E135&amp;" "&amp;F135&amp;" ["&amp;H135&amp;"]"))</f>
        <v/>
      </c>
      <c r="J135" s="7" t="inlineStr">
        <is>
          <t>유니클로띠어리 아이보리 헨리넥배색나그랑반팔티 [S]</t>
        </is>
      </c>
      <c r="K135" s="7" t="inlineStr">
        <is>
          <t>유니클로띠어리 아이보리 헨리넥배색나그랑반팔티</t>
        </is>
      </c>
      <c r="L135" s="7">
        <f>IF(B135="보세",C135&amp;" "&amp;F135,B135&amp;" "&amp;F135)</f>
        <v/>
      </c>
      <c r="M135" s="8" t="inlineStr">
        <is>
          <t>아이보리   헨리넥배색나그랑반팔티</t>
        </is>
      </c>
      <c r="N135" s="8" t="inlineStr">
        <is>
          <t>아이보리   헨리넥배색나그랑반팔티</t>
        </is>
      </c>
      <c r="O135" s="8" t="inlineStr">
        <is>
          <t>아이보리   헨리넥배색나그랑반팔티</t>
        </is>
      </c>
    </row>
    <row r="136" ht="16.5" customHeight="1" s="16">
      <c r="A136" s="7" t="n">
        <v>13106892</v>
      </c>
      <c r="B136" s="7" t="inlineStr">
        <is>
          <t>나이키골프</t>
        </is>
      </c>
      <c r="C136" s="7" t="inlineStr">
        <is>
          <t>화이트</t>
        </is>
      </c>
      <c r="D136" s="7" t="inlineStr">
        <is>
          <t>프린팅</t>
        </is>
      </c>
      <c r="E136" s="7" t="inlineStr">
        <is>
          <t>드라이핏</t>
        </is>
      </c>
      <c r="F136" s="7" t="inlineStr">
        <is>
          <t>오버로크스포츠폴라티</t>
        </is>
      </c>
      <c r="G136" s="7" t="inlineStr">
        <is>
          <t>KOR</t>
        </is>
      </c>
      <c r="H136" s="7" t="inlineStr">
        <is>
          <t>M</t>
        </is>
      </c>
      <c r="I136" s="7">
        <f>IF(B136="보세",C136&amp;" "&amp;D136&amp;" "&amp;E136&amp;" "&amp;F136&amp;" ["&amp;H136&amp;"]",IF(G136="JPN","[JPN] "&amp;B136&amp;" "&amp;C136&amp;" "&amp;D136&amp;" "&amp;E136&amp;" "&amp;F136&amp;" ["&amp;H136&amp;"]",B136&amp;" "&amp;C136&amp;" "&amp;D136&amp;" "&amp;E136&amp;" "&amp;F136&amp;" ["&amp;H136&amp;"]"))</f>
        <v/>
      </c>
      <c r="J136" s="7" t="inlineStr">
        <is>
          <t>나이키골프 화이트 프린팅 드라이핏 오버로크스포츠폴라티 [M]</t>
        </is>
      </c>
      <c r="K136" s="7" t="inlineStr">
        <is>
          <t>나이키골프 화이트 프린팅 드라이핏 오버로크스포츠폴라티</t>
        </is>
      </c>
      <c r="L136" s="7">
        <f>IF(B136="보세",C136&amp;" "&amp;F136,B136&amp;" "&amp;F136)</f>
        <v/>
      </c>
      <c r="M136" s="8" t="inlineStr">
        <is>
          <t>화이트 프린팅 드라이핏 오버로크스포츠폴라티</t>
        </is>
      </c>
      <c r="N136" s="8" t="inlineStr">
        <is>
          <t>화이트 프린팅 드라이핏 오버로크스포츠폴라티</t>
        </is>
      </c>
      <c r="O136" s="8" t="inlineStr">
        <is>
          <t>화이트 프린팅 드라이핏 오버로크스포츠폴라티</t>
        </is>
      </c>
    </row>
    <row r="137" ht="16.5" customHeight="1" s="16">
      <c r="A137" s="7" t="n">
        <v>13106893</v>
      </c>
      <c r="B137" s="7" t="inlineStr">
        <is>
          <t>h&amp;m</t>
        </is>
      </c>
      <c r="C137" s="7" t="inlineStr">
        <is>
          <t>아이보리</t>
        </is>
      </c>
      <c r="D137" s="7" t="inlineStr">
        <is>
          <t>무지</t>
        </is>
      </c>
      <c r="E137" s="7" t="inlineStr">
        <is>
          <t>폴리</t>
        </is>
      </c>
      <c r="F137" s="7" t="inlineStr">
        <is>
          <t>라운드시보리가디건</t>
        </is>
      </c>
      <c r="G137" s="7" t="inlineStr">
        <is>
          <t>KOR</t>
        </is>
      </c>
      <c r="H137" s="7" t="inlineStr">
        <is>
          <t>M</t>
        </is>
      </c>
      <c r="I137" s="7">
        <f>IF(B137="보세",C137&amp;" "&amp;D137&amp;" "&amp;E137&amp;" "&amp;F137&amp;" ["&amp;H137&amp;"]",IF(G137="JPN","[JPN] "&amp;B137&amp;" "&amp;C137&amp;" "&amp;D137&amp;" "&amp;E137&amp;" "&amp;F137&amp;" ["&amp;H137&amp;"]",B137&amp;" "&amp;C137&amp;" "&amp;D137&amp;" "&amp;E137&amp;" "&amp;F137&amp;" ["&amp;H137&amp;"]"))</f>
        <v/>
      </c>
      <c r="J137" s="7" t="inlineStr">
        <is>
          <t>h&amp;m 아이보리 라운드시보리가디건 [M]</t>
        </is>
      </c>
      <c r="K137" s="7" t="inlineStr">
        <is>
          <t>h&amp;m 아이보리 라운드시보리가디건</t>
        </is>
      </c>
      <c r="L137" s="7">
        <f>IF(B137="보세",C137&amp;" "&amp;F137,B137&amp;" "&amp;F137)</f>
        <v/>
      </c>
      <c r="M137" s="8" t="inlineStr">
        <is>
          <t>아이보리   라운드시보리가디건</t>
        </is>
      </c>
      <c r="N137" s="8" t="inlineStr">
        <is>
          <t>아이보리   라운드시보리가디건</t>
        </is>
      </c>
      <c r="O137" s="8" t="inlineStr">
        <is>
          <t>아이보리   라운드시보리가디건</t>
        </is>
      </c>
    </row>
    <row r="138" ht="16.5" customHeight="1" s="16">
      <c r="A138" s="7" t="n">
        <v>13106894</v>
      </c>
      <c r="B138" s="7" t="inlineStr">
        <is>
          <t>블랙야크</t>
        </is>
      </c>
      <c r="C138" s="7" t="inlineStr">
        <is>
          <t>화이트</t>
        </is>
      </c>
      <c r="D138" s="7" t="inlineStr">
        <is>
          <t>프린팅</t>
        </is>
      </c>
      <c r="E138" s="7" t="inlineStr">
        <is>
          <t>면혼방</t>
        </is>
      </c>
      <c r="F138" s="7" t="inlineStr">
        <is>
          <t>시그니처로고라운드반팔티</t>
        </is>
      </c>
      <c r="G138" s="7" t="inlineStr">
        <is>
          <t>KOR</t>
        </is>
      </c>
      <c r="H138" s="7" t="inlineStr">
        <is>
          <t>90</t>
        </is>
      </c>
      <c r="I138" s="7">
        <f>IF(B138="보세",C138&amp;" "&amp;D138&amp;" "&amp;E138&amp;" "&amp;F138&amp;" ["&amp;H138&amp;"]",IF(G138="JPN","[JPN] "&amp;B138&amp;" "&amp;C138&amp;" "&amp;D138&amp;" "&amp;E138&amp;" "&amp;F138&amp;" ["&amp;H138&amp;"]",B138&amp;" "&amp;C138&amp;" "&amp;D138&amp;" "&amp;E138&amp;" "&amp;F138&amp;" ["&amp;H138&amp;"]"))</f>
        <v/>
      </c>
      <c r="J138" s="7" t="inlineStr">
        <is>
          <t>블랙야크 화이트 프린팅 면혼방 시그니처로고라운드반팔티 [90]</t>
        </is>
      </c>
      <c r="K138" s="7" t="inlineStr">
        <is>
          <t>블랙야크 화이트 프린팅 면혼방 시그니처로고라운드반팔티</t>
        </is>
      </c>
      <c r="L138" s="7">
        <f>IF(B138="보세",C138&amp;" "&amp;F138,B138&amp;" "&amp;F138)</f>
        <v/>
      </c>
      <c r="M138" s="8" t="inlineStr">
        <is>
          <t>화이트 프린팅 면혼방 시그니처로고라운드반팔티</t>
        </is>
      </c>
      <c r="N138" s="8" t="inlineStr">
        <is>
          <t>화이트 프린팅 코튼혼방 시그니처로고라운드반팔티</t>
        </is>
      </c>
      <c r="O138" s="8" t="inlineStr">
        <is>
          <t>화이트 프린팅 면믹스 시그니처로고라운드반팔티</t>
        </is>
      </c>
    </row>
    <row r="139" ht="16.5" customHeight="1" s="16">
      <c r="A139" s="7" t="n">
        <v>13106895</v>
      </c>
      <c r="B139" s="7" t="inlineStr">
        <is>
          <t>배드먼데이</t>
        </is>
      </c>
      <c r="C139" s="7" t="inlineStr">
        <is>
          <t>화이트</t>
        </is>
      </c>
      <c r="D139" s="7" t="inlineStr">
        <is>
          <t>프린팅</t>
        </is>
      </c>
      <c r="E139" s="7" t="inlineStr">
        <is>
          <t>면혼방</t>
        </is>
      </c>
      <c r="F139" s="7" t="inlineStr">
        <is>
          <t>루즈핏라운드반팔티</t>
        </is>
      </c>
      <c r="G139" s="7" t="inlineStr">
        <is>
          <t>KOR</t>
        </is>
      </c>
      <c r="H139" s="7" t="inlineStr">
        <is>
          <t>3</t>
        </is>
      </c>
      <c r="I139" s="7">
        <f>IF(B139="보세",C139&amp;" "&amp;D139&amp;" "&amp;E139&amp;" "&amp;F139&amp;" ["&amp;H139&amp;"]",IF(G139="JPN","[JPN] "&amp;B139&amp;" "&amp;C139&amp;" "&amp;D139&amp;" "&amp;E139&amp;" "&amp;F139&amp;" ["&amp;H139&amp;"]",B139&amp;" "&amp;C139&amp;" "&amp;D139&amp;" "&amp;E139&amp;" "&amp;F139&amp;" ["&amp;H139&amp;"]"))</f>
        <v/>
      </c>
      <c r="J139" s="7" t="inlineStr">
        <is>
          <t>배드먼데이 화이트 프린팅 면혼방 루즈핏라운드반팔티 [3]</t>
        </is>
      </c>
      <c r="K139" s="7" t="inlineStr">
        <is>
          <t>배드먼데이 화이트 프린팅 면혼방 루즈핏라운드반팔티</t>
        </is>
      </c>
      <c r="L139" s="7">
        <f>IF(B139="보세",C139&amp;" "&amp;F139,B139&amp;" "&amp;F139)</f>
        <v/>
      </c>
      <c r="M139" s="8" t="inlineStr">
        <is>
          <t>화이트 프린팅 면혼방 루즈핏라운드반팔티</t>
        </is>
      </c>
      <c r="N139" s="8" t="inlineStr">
        <is>
          <t>화이트 프린팅 코튼혼방 루즈핏라운드반팔티</t>
        </is>
      </c>
      <c r="O139" s="8" t="inlineStr">
        <is>
          <t>화이트 프린팅 면믹스 루즈핏라운드반팔티</t>
        </is>
      </c>
    </row>
    <row r="140" ht="16.5" customHeight="1" s="16">
      <c r="A140" s="7" t="n">
        <v>13106896</v>
      </c>
      <c r="B140" s="7" t="inlineStr">
        <is>
          <t>빈폴골프</t>
        </is>
      </c>
      <c r="C140" s="7" t="inlineStr">
        <is>
          <t>화이트</t>
        </is>
      </c>
      <c r="D140" s="7" t="inlineStr">
        <is>
          <t>무지</t>
        </is>
      </c>
      <c r="E140" s="7" t="inlineStr">
        <is>
          <t>폴리</t>
        </is>
      </c>
      <c r="F140" s="7" t="inlineStr">
        <is>
          <t>자수레터링배색반소매카라티</t>
        </is>
      </c>
      <c r="G140" s="7" t="inlineStr">
        <is>
          <t>KOR</t>
        </is>
      </c>
      <c r="H140" s="7" t="inlineStr">
        <is>
          <t>90</t>
        </is>
      </c>
      <c r="I140" s="7">
        <f>IF(B140="보세",C140&amp;" "&amp;D140&amp;" "&amp;E140&amp;" "&amp;F140&amp;" ["&amp;H140&amp;"]",IF(G140="JPN","[JPN] "&amp;B140&amp;" "&amp;C140&amp;" "&amp;D140&amp;" "&amp;E140&amp;" "&amp;F140&amp;" ["&amp;H140&amp;"]",B140&amp;" "&amp;C140&amp;" "&amp;D140&amp;" "&amp;E140&amp;" "&amp;F140&amp;" ["&amp;H140&amp;"]"))</f>
        <v/>
      </c>
      <c r="J140" s="7" t="inlineStr">
        <is>
          <t>빈폴골프 화이트 자수레터링배색반소매카라티 [90]</t>
        </is>
      </c>
      <c r="K140" s="7" t="inlineStr">
        <is>
          <t>빈폴골프 화이트 자수레터링배색반소매카라티</t>
        </is>
      </c>
      <c r="L140" s="7">
        <f>IF(B140="보세",C140&amp;" "&amp;F140,B140&amp;" "&amp;F140)</f>
        <v/>
      </c>
      <c r="M140" s="8" t="inlineStr">
        <is>
          <t>화이트   자수레터링배색반소매카라티</t>
        </is>
      </c>
      <c r="N140" s="8" t="inlineStr">
        <is>
          <t>화이트   자수레터링배색반소매카라티</t>
        </is>
      </c>
      <c r="O140" s="8" t="inlineStr">
        <is>
          <t>화이트   자수레터링배색반소매카라티</t>
        </is>
      </c>
    </row>
    <row r="141" ht="16.5" customHeight="1" s="16">
      <c r="A141" s="7" t="n">
        <v>13106897</v>
      </c>
      <c r="B141" s="7" t="inlineStr">
        <is>
          <t>엘르골프</t>
        </is>
      </c>
      <c r="C141" s="7" t="inlineStr">
        <is>
          <t>화이트</t>
        </is>
      </c>
      <c r="D141" s="7" t="inlineStr">
        <is>
          <t>무지</t>
        </is>
      </c>
      <c r="E141" s="7" t="inlineStr">
        <is>
          <t>폴리</t>
        </is>
      </c>
      <c r="F141" s="7" t="inlineStr">
        <is>
          <t>절개카라반팔티</t>
        </is>
      </c>
      <c r="G141" s="7" t="inlineStr">
        <is>
          <t>KOR</t>
        </is>
      </c>
      <c r="H141" s="7" t="inlineStr">
        <is>
          <t>105</t>
        </is>
      </c>
      <c r="I141" s="7">
        <f>IF(B141="보세",C141&amp;" "&amp;D141&amp;" "&amp;E141&amp;" "&amp;F141&amp;" ["&amp;H141&amp;"]",IF(G141="JPN","[JPN] "&amp;B141&amp;" "&amp;C141&amp;" "&amp;D141&amp;" "&amp;E141&amp;" "&amp;F141&amp;" ["&amp;H141&amp;"]",B141&amp;" "&amp;C141&amp;" "&amp;D141&amp;" "&amp;E141&amp;" "&amp;F141&amp;" ["&amp;H141&amp;"]"))</f>
        <v/>
      </c>
      <c r="J141" s="7" t="inlineStr">
        <is>
          <t>엘르골프 화이트 절개카라반팔티 [105]</t>
        </is>
      </c>
      <c r="K141" s="7" t="inlineStr">
        <is>
          <t>엘르골프 화이트 절개카라반팔티</t>
        </is>
      </c>
      <c r="L141" s="7">
        <f>IF(B141="보세",C141&amp;" "&amp;F141,B141&amp;" "&amp;F141)</f>
        <v/>
      </c>
      <c r="M141" s="8" t="inlineStr">
        <is>
          <t>화이트   절개카라반팔티</t>
        </is>
      </c>
      <c r="N141" s="8" t="inlineStr">
        <is>
          <t>화이트   절개카라반팔티</t>
        </is>
      </c>
      <c r="O141" s="8" t="inlineStr">
        <is>
          <t>화이트   절개카라반팔티</t>
        </is>
      </c>
    </row>
    <row r="142" ht="16.5" customHeight="1" s="16">
      <c r="A142" s="7" t="n">
        <v>13106898</v>
      </c>
      <c r="B142" s="7" t="inlineStr">
        <is>
          <t>뉴발란스</t>
        </is>
      </c>
      <c r="C142" s="7" t="inlineStr">
        <is>
          <t>아이보리</t>
        </is>
      </c>
      <c r="D142" s="7" t="inlineStr">
        <is>
          <t>무지</t>
        </is>
      </c>
      <c r="E142" s="7" t="inlineStr">
        <is>
          <t>폴리</t>
        </is>
      </c>
      <c r="F142" s="7" t="inlineStr">
        <is>
          <t>형광로고크루넥맨투맨</t>
        </is>
      </c>
      <c r="G142" s="7" t="inlineStr">
        <is>
          <t>KOR</t>
        </is>
      </c>
      <c r="H142" s="7" t="inlineStr">
        <is>
          <t>M</t>
        </is>
      </c>
      <c r="I142" s="7">
        <f>IF(B142="보세",C142&amp;" "&amp;D142&amp;" "&amp;E142&amp;" "&amp;F142&amp;" ["&amp;H142&amp;"]",IF(G142="JPN","[JPN] "&amp;B142&amp;" "&amp;C142&amp;" "&amp;D142&amp;" "&amp;E142&amp;" "&amp;F142&amp;" ["&amp;H142&amp;"]",B142&amp;" "&amp;C142&amp;" "&amp;D142&amp;" "&amp;E142&amp;" "&amp;F142&amp;" ["&amp;H142&amp;"]"))</f>
        <v/>
      </c>
      <c r="J142" s="7" t="inlineStr">
        <is>
          <t>뉴발란스 아이보리 형광로고크루넥맨투맨 [M]</t>
        </is>
      </c>
      <c r="K142" s="7" t="inlineStr">
        <is>
          <t>뉴발란스 아이보리 형광로고크루넥맨투맨</t>
        </is>
      </c>
      <c r="L142" s="7">
        <f>IF(B142="보세",C142&amp;" "&amp;F142,B142&amp;" "&amp;F142)</f>
        <v/>
      </c>
      <c r="M142" s="8" t="inlineStr">
        <is>
          <t>아이보리   형광로고크루넥맨투맨</t>
        </is>
      </c>
      <c r="N142" s="8" t="inlineStr">
        <is>
          <t>아이보리   형광로고크루넥맨투맨</t>
        </is>
      </c>
      <c r="O142" s="8" t="inlineStr">
        <is>
          <t>아이보리   형광로고크루넥맨투맨</t>
        </is>
      </c>
    </row>
    <row r="143" ht="16.5" customHeight="1" s="16">
      <c r="A143" s="7" t="n">
        <v>13106899</v>
      </c>
      <c r="B143" s="7" t="inlineStr">
        <is>
          <t>케이스위스</t>
        </is>
      </c>
      <c r="C143" s="7" t="inlineStr">
        <is>
          <t>화이트</t>
        </is>
      </c>
      <c r="D143" s="7" t="inlineStr">
        <is>
          <t>프린트</t>
        </is>
      </c>
      <c r="E143" s="7" t="inlineStr">
        <is>
          <t>폴리</t>
        </is>
      </c>
      <c r="F143" s="7" t="inlineStr">
        <is>
          <t>투톤저지라운드반팔티</t>
        </is>
      </c>
      <c r="G143" s="7" t="inlineStr">
        <is>
          <t>KOR</t>
        </is>
      </c>
      <c r="H143" s="7" t="inlineStr">
        <is>
          <t>110</t>
        </is>
      </c>
      <c r="I143" s="7">
        <f>IF(B143="보세",C143&amp;" "&amp;D143&amp;" "&amp;E143&amp;" "&amp;F143&amp;" ["&amp;H143&amp;"]",IF(G143="JPN","[JPN] "&amp;B143&amp;" "&amp;C143&amp;" "&amp;D143&amp;" "&amp;E143&amp;" "&amp;F143&amp;" ["&amp;H143&amp;"]",B143&amp;" "&amp;C143&amp;" "&amp;D143&amp;" "&amp;E143&amp;" "&amp;F143&amp;" ["&amp;H143&amp;"]"))</f>
        <v/>
      </c>
      <c r="J143" s="7" t="inlineStr">
        <is>
          <t>케이스위스 화이트 프린트 투톤저지라운드반팔티 [110]</t>
        </is>
      </c>
      <c r="K143" s="7" t="inlineStr">
        <is>
          <t>케이스위스 화이트 프린트 투톤저지라운드반팔티</t>
        </is>
      </c>
      <c r="L143" s="7">
        <f>IF(B143="보세",C143&amp;" "&amp;F143,B143&amp;" "&amp;F143)</f>
        <v/>
      </c>
      <c r="M143" s="8" t="inlineStr">
        <is>
          <t>화이트 프린트  투톤저지라운드반팔티</t>
        </is>
      </c>
      <c r="N143" s="8" t="inlineStr">
        <is>
          <t>화이트 프린트  투톤저지라운드반팔티</t>
        </is>
      </c>
      <c r="O143" s="8" t="inlineStr">
        <is>
          <t>화이트 프린트  투톤저지라운드반팔티</t>
        </is>
      </c>
    </row>
    <row r="144" ht="16.5" customHeight="1" s="16">
      <c r="A144" s="7" t="n">
        <v>13106900</v>
      </c>
      <c r="B144" s="7" t="inlineStr">
        <is>
          <t>trussardi</t>
        </is>
      </c>
      <c r="C144" s="7" t="inlineStr">
        <is>
          <t>화이트</t>
        </is>
      </c>
      <c r="D144" s="7" t="inlineStr">
        <is>
          <t>무지</t>
        </is>
      </c>
      <c r="E144" s="7" t="inlineStr">
        <is>
          <t>면혼방</t>
        </is>
      </c>
      <c r="F144" s="7" t="inlineStr">
        <is>
          <t>자수레터링오버핏카라맨투맨</t>
        </is>
      </c>
      <c r="G144" s="7" t="inlineStr">
        <is>
          <t>KOR</t>
        </is>
      </c>
      <c r="H144" s="7" t="inlineStr">
        <is>
          <t>L</t>
        </is>
      </c>
      <c r="I144" s="7">
        <f>IF(B144="보세",C144&amp;" "&amp;D144&amp;" "&amp;E144&amp;" "&amp;F144&amp;" ["&amp;H144&amp;"]",IF(G144="JPN","[JPN] "&amp;B144&amp;" "&amp;C144&amp;" "&amp;D144&amp;" "&amp;E144&amp;" "&amp;F144&amp;" ["&amp;H144&amp;"]",B144&amp;" "&amp;C144&amp;" "&amp;D144&amp;" "&amp;E144&amp;" "&amp;F144&amp;" ["&amp;H144&amp;"]"))</f>
        <v/>
      </c>
      <c r="J144" s="7" t="inlineStr">
        <is>
          <t>trussardi 화이트 면혼방 자수레터링오버핏카라맨투맨 [L]</t>
        </is>
      </c>
      <c r="K144" s="7" t="inlineStr">
        <is>
          <t>trussardi 화이트 면혼방 자수레터링오버핏카라맨투맨</t>
        </is>
      </c>
      <c r="L144" s="7">
        <f>IF(B144="보세",C144&amp;" "&amp;F144,B144&amp;" "&amp;F144)</f>
        <v/>
      </c>
      <c r="M144" s="8" t="inlineStr">
        <is>
          <t>화이트  면혼방 자수레터링오버핏카라맨투맨</t>
        </is>
      </c>
      <c r="N144" s="8" t="inlineStr">
        <is>
          <t>화이트  코튼혼방 자수레터링오버핏카라맨투맨</t>
        </is>
      </c>
      <c r="O144" s="8" t="inlineStr">
        <is>
          <t>화이트  면믹스 자수레터링오버핏카라맨투맨</t>
        </is>
      </c>
    </row>
    <row r="145" ht="16.5" customHeight="1" s="16">
      <c r="A145" s="7" t="n">
        <v>13106901</v>
      </c>
      <c r="B145" s="7" t="inlineStr">
        <is>
          <t>비바스튜디오</t>
        </is>
      </c>
      <c r="C145" s="7" t="inlineStr">
        <is>
          <t>아이보리</t>
        </is>
      </c>
      <c r="D145" s="7" t="inlineStr">
        <is>
          <t>프린팅</t>
        </is>
      </c>
      <c r="E145" s="7" t="inlineStr">
        <is>
          <t>면</t>
        </is>
      </c>
      <c r="F145" s="7" t="inlineStr">
        <is>
          <t>백레터링라운드반팔티</t>
        </is>
      </c>
      <c r="G145" s="7" t="inlineStr">
        <is>
          <t>KOR</t>
        </is>
      </c>
      <c r="H145" s="7" t="inlineStr">
        <is>
          <t>S</t>
        </is>
      </c>
      <c r="I145" s="7">
        <f>IF(B145="보세",C145&amp;" "&amp;D145&amp;" "&amp;E145&amp;" "&amp;F145&amp;" ["&amp;H145&amp;"]",IF(G145="JPN","[JPN] "&amp;B145&amp;" "&amp;C145&amp;" "&amp;D145&amp;" "&amp;E145&amp;" "&amp;F145&amp;" ["&amp;H145&amp;"]",B145&amp;" "&amp;C145&amp;" "&amp;D145&amp;" "&amp;E145&amp;" "&amp;F145&amp;" ["&amp;H145&amp;"]"))</f>
        <v/>
      </c>
      <c r="J145" s="7" t="inlineStr">
        <is>
          <t>비바스튜디오 아이보리 프린팅 면 백레터링라운드반팔티 [S]</t>
        </is>
      </c>
      <c r="K145" s="7" t="inlineStr">
        <is>
          <t>비바스튜디오 아이보리 프린팅 면 백레터링라운드반팔티</t>
        </is>
      </c>
      <c r="L145" s="7">
        <f>IF(B145="보세",C145&amp;" "&amp;F145,B145&amp;" "&amp;F145)</f>
        <v/>
      </c>
      <c r="M145" s="8" t="inlineStr">
        <is>
          <t>아이보리 프린팅 면 백레터링라운드반팔티</t>
        </is>
      </c>
      <c r="N145" s="8" t="inlineStr">
        <is>
          <t>아이보리 프린팅 코튼 백레터링라운드반팔티</t>
        </is>
      </c>
      <c r="O145" s="8" t="inlineStr">
        <is>
          <t>아이보리 프린팅 면직물 백레터링라운드반팔티</t>
        </is>
      </c>
    </row>
    <row r="146" ht="16.5" customHeight="1" s="16">
      <c r="A146" s="7" t="n">
        <v>13106902</v>
      </c>
      <c r="B146" s="7" t="inlineStr">
        <is>
          <t>자라</t>
        </is>
      </c>
      <c r="C146" s="7" t="inlineStr">
        <is>
          <t>아이보리</t>
        </is>
      </c>
      <c r="D146" s="7" t="inlineStr">
        <is>
          <t>무지</t>
        </is>
      </c>
      <c r="E146" s="7" t="inlineStr">
        <is>
          <t>폴리</t>
        </is>
      </c>
      <c r="F146" s="7" t="inlineStr">
        <is>
          <t>보트넥골지롱슬리브</t>
        </is>
      </c>
      <c r="G146" s="7" t="inlineStr">
        <is>
          <t>KOR</t>
        </is>
      </c>
      <c r="H146" s="7" t="inlineStr">
        <is>
          <t>L</t>
        </is>
      </c>
      <c r="I146" s="7">
        <f>IF(B146="보세",C146&amp;" "&amp;D146&amp;" "&amp;E146&amp;" "&amp;F146&amp;" ["&amp;H146&amp;"]",IF(G146="JPN","[JPN] "&amp;B146&amp;" "&amp;C146&amp;" "&amp;D146&amp;" "&amp;E146&amp;" "&amp;F146&amp;" ["&amp;H146&amp;"]",B146&amp;" "&amp;C146&amp;" "&amp;D146&amp;" "&amp;E146&amp;" "&amp;F146&amp;" ["&amp;H146&amp;"]"))</f>
        <v/>
      </c>
      <c r="J146" s="7" t="inlineStr">
        <is>
          <t>자라 아이보리 보트넥골지롱슬리브 [L]</t>
        </is>
      </c>
      <c r="K146" s="7" t="inlineStr">
        <is>
          <t>자라 아이보리 보트넥골지롱슬리브</t>
        </is>
      </c>
      <c r="L146" s="7">
        <f>IF(B146="보세",C146&amp;" "&amp;F146,B146&amp;" "&amp;F146)</f>
        <v/>
      </c>
      <c r="M146" s="8" t="inlineStr">
        <is>
          <t>아이보리   보트넥골지롱슬리브</t>
        </is>
      </c>
      <c r="N146" s="8" t="inlineStr">
        <is>
          <t>아이보리   보트넥골지롱슬리브</t>
        </is>
      </c>
      <c r="O146" s="8" t="inlineStr">
        <is>
          <t>아이보리   보트넥골지롱슬리브</t>
        </is>
      </c>
    </row>
    <row r="147" ht="16.5" customHeight="1" s="16">
      <c r="A147" s="7" t="n">
        <v>13106903</v>
      </c>
      <c r="B147" s="7" t="inlineStr">
        <is>
          <t>데상트</t>
        </is>
      </c>
      <c r="C147" s="7" t="inlineStr">
        <is>
          <t>형광노랑</t>
        </is>
      </c>
      <c r="D147" s="7" t="inlineStr">
        <is>
          <t>무지</t>
        </is>
      </c>
      <c r="E147" s="7" t="inlineStr">
        <is>
          <t>폴리</t>
        </is>
      </c>
      <c r="F147" s="7" t="inlineStr">
        <is>
          <t>절개하이넥스포츠집업</t>
        </is>
      </c>
      <c r="G147" s="7" t="inlineStr">
        <is>
          <t>KOR</t>
        </is>
      </c>
      <c r="H147" s="7" t="inlineStr">
        <is>
          <t>M</t>
        </is>
      </c>
      <c r="I147" s="7">
        <f>IF(B147="보세",C147&amp;" "&amp;D147&amp;" "&amp;E147&amp;" "&amp;F147&amp;" ["&amp;H147&amp;"]",IF(G147="JPN","[JPN] "&amp;B147&amp;" "&amp;C147&amp;" "&amp;D147&amp;" "&amp;E147&amp;" "&amp;F147&amp;" ["&amp;H147&amp;"]",B147&amp;" "&amp;C147&amp;" "&amp;D147&amp;" "&amp;E147&amp;" "&amp;F147&amp;" ["&amp;H147&amp;"]"))</f>
        <v/>
      </c>
      <c r="J147" s="7" t="inlineStr">
        <is>
          <t>데상트 형광노랑 절개하이넥스포츠집업 [M]</t>
        </is>
      </c>
      <c r="K147" s="7" t="inlineStr">
        <is>
          <t>데상트 형광노랑 절개하이넥스포츠집업</t>
        </is>
      </c>
      <c r="L147" s="7">
        <f>IF(B147="보세",C147&amp;" "&amp;F147,B147&amp;" "&amp;F147)</f>
        <v/>
      </c>
      <c r="M147" s="8" t="inlineStr">
        <is>
          <t>형광노랑   절개하이넥스포츠집업</t>
        </is>
      </c>
      <c r="N147" s="8" t="inlineStr">
        <is>
          <t>형광노랑   절개하이넥스포츠집업</t>
        </is>
      </c>
      <c r="O147" s="8" t="inlineStr">
        <is>
          <t>형광노랑   절개하이넥스포츠집업</t>
        </is>
      </c>
    </row>
    <row r="148" ht="16.5" customHeight="1" s="16">
      <c r="A148" s="7" t="n">
        <v>13106904</v>
      </c>
      <c r="B148" s="7" t="inlineStr">
        <is>
          <t>캘빈클라인</t>
        </is>
      </c>
      <c r="C148" s="7" t="inlineStr">
        <is>
          <t>화이트</t>
        </is>
      </c>
      <c r="D148" s="7" t="inlineStr">
        <is>
          <t>브러쉬스트라이프</t>
        </is>
      </c>
      <c r="E148" s="7" t="inlineStr">
        <is>
          <t>면혼방</t>
        </is>
      </c>
      <c r="F148" s="7" t="inlineStr">
        <is>
          <t>옴브레크루넥반팔티</t>
        </is>
      </c>
      <c r="G148" s="7" t="inlineStr">
        <is>
          <t>KOR</t>
        </is>
      </c>
      <c r="H148" s="7" t="inlineStr">
        <is>
          <t>M</t>
        </is>
      </c>
      <c r="I148" s="7">
        <f>IF(B148="보세",C148&amp;" "&amp;D148&amp;" "&amp;E148&amp;" "&amp;F148&amp;" ["&amp;H148&amp;"]",IF(G148="JPN","[JPN] "&amp;B148&amp;" "&amp;C148&amp;" "&amp;D148&amp;" "&amp;E148&amp;" "&amp;F148&amp;" ["&amp;H148&amp;"]",B148&amp;" "&amp;C148&amp;" "&amp;D148&amp;" "&amp;E148&amp;" "&amp;F148&amp;" ["&amp;H148&amp;"]"))</f>
        <v/>
      </c>
      <c r="J148" s="7" t="inlineStr">
        <is>
          <t>캘빈클라인 화이트 브러쉬스트라이프 면혼방 옴브레크루넥반팔티 [M]</t>
        </is>
      </c>
      <c r="K148" s="7" t="inlineStr">
        <is>
          <t>캘빈클라인 화이트 브러쉬스트라이프 면혼방 옴브레크루넥반팔티</t>
        </is>
      </c>
      <c r="L148" s="7">
        <f>IF(B148="보세",C148&amp;" "&amp;F148,B148&amp;" "&amp;F148)</f>
        <v/>
      </c>
      <c r="M148" s="8" t="inlineStr">
        <is>
          <t>화이트 브러쉬스트라이프 면혼방 옴브레크루넥반팔티</t>
        </is>
      </c>
      <c r="N148" s="8" t="inlineStr">
        <is>
          <t>화이트 브러쉬스트라이프 코튼혼방 옴브레크루넥반팔티</t>
        </is>
      </c>
      <c r="O148" s="8" t="inlineStr">
        <is>
          <t>화이트 브러쉬스트라이프 면믹스 옴브레크루넥반팔티</t>
        </is>
      </c>
    </row>
    <row r="149" ht="16.5" customHeight="1" s="16">
      <c r="A149" s="7" t="n">
        <v>13106905</v>
      </c>
      <c r="B149" s="7" t="inlineStr">
        <is>
          <t>mmlg</t>
        </is>
      </c>
      <c r="C149" s="7" t="inlineStr">
        <is>
          <t>화이트</t>
        </is>
      </c>
      <c r="D149" s="7" t="inlineStr">
        <is>
          <t>프린팅</t>
        </is>
      </c>
      <c r="E149" s="7" t="inlineStr">
        <is>
          <t>면</t>
        </is>
      </c>
      <c r="F149" s="7" t="inlineStr">
        <is>
          <t>유니버설라운드반팔티</t>
        </is>
      </c>
      <c r="G149" s="7" t="inlineStr">
        <is>
          <t>KOR</t>
        </is>
      </c>
      <c r="H149" s="7" t="inlineStr">
        <is>
          <t>L</t>
        </is>
      </c>
      <c r="I149" s="7">
        <f>IF(B149="보세",C149&amp;" "&amp;D149&amp;" "&amp;E149&amp;" "&amp;F149&amp;" ["&amp;H149&amp;"]",IF(G149="JPN","[JPN] "&amp;B149&amp;" "&amp;C149&amp;" "&amp;D149&amp;" "&amp;E149&amp;" "&amp;F149&amp;" ["&amp;H149&amp;"]",B149&amp;" "&amp;C149&amp;" "&amp;D149&amp;" "&amp;E149&amp;" "&amp;F149&amp;" ["&amp;H149&amp;"]"))</f>
        <v/>
      </c>
      <c r="J149" s="7" t="inlineStr">
        <is>
          <t>mmlg 화이트 프린팅 면 유니버설라운드반팔티 [L]</t>
        </is>
      </c>
      <c r="K149" s="7" t="inlineStr">
        <is>
          <t>mmlg 화이트 프린팅 면 유니버설라운드반팔티</t>
        </is>
      </c>
      <c r="L149" s="7">
        <f>IF(B149="보세",C149&amp;" "&amp;F149,B149&amp;" "&amp;F149)</f>
        <v/>
      </c>
      <c r="M149" s="8" t="inlineStr">
        <is>
          <t>화이트 프린팅 면 유니버설라운드반팔티</t>
        </is>
      </c>
      <c r="N149" s="8" t="inlineStr">
        <is>
          <t>화이트 프린팅 코튼 유니버설라운드반팔티</t>
        </is>
      </c>
      <c r="O149" s="8" t="inlineStr">
        <is>
          <t>화이트 프린팅 면직물 유니버설라운드반팔티</t>
        </is>
      </c>
    </row>
    <row r="150" ht="16.5" customHeight="1" s="16">
      <c r="A150" s="7" t="n">
        <v>13106906</v>
      </c>
      <c r="B150" s="7" t="inlineStr">
        <is>
          <t>디스퀘어드</t>
        </is>
      </c>
      <c r="C150" s="7" t="inlineStr">
        <is>
          <t>화이트</t>
        </is>
      </c>
      <c r="D150" s="7" t="inlineStr">
        <is>
          <t>프린팅</t>
        </is>
      </c>
      <c r="E150" s="7" t="inlineStr">
        <is>
          <t>면혼방</t>
        </is>
      </c>
      <c r="F150" s="7" t="inlineStr">
        <is>
          <t>레터링브이넥반팔티</t>
        </is>
      </c>
      <c r="G150" s="7" t="inlineStr">
        <is>
          <t>KOR</t>
        </is>
      </c>
      <c r="H150" s="7" t="inlineStr">
        <is>
          <t>없음</t>
        </is>
      </c>
      <c r="I150" s="7">
        <f>IF(B150="보세",C150&amp;" "&amp;D150&amp;" "&amp;E150&amp;" "&amp;F150&amp;" ["&amp;H150&amp;"]",IF(G150="JPN","[JPN] "&amp;B150&amp;" "&amp;C150&amp;" "&amp;D150&amp;" "&amp;E150&amp;" "&amp;F150&amp;" ["&amp;H150&amp;"]",B150&amp;" "&amp;C150&amp;" "&amp;D150&amp;" "&amp;E150&amp;" "&amp;F150&amp;" ["&amp;H150&amp;"]"))</f>
        <v/>
      </c>
      <c r="J150" s="7" t="inlineStr">
        <is>
          <t xml:space="preserve">디스퀘어드 화이트 프린팅 면혼방 레터링브이넥반팔티 </t>
        </is>
      </c>
      <c r="K150" s="7" t="inlineStr">
        <is>
          <t xml:space="preserve">디스퀘어드 화이트 프린팅 면혼방 레터링브이넥반팔티 </t>
        </is>
      </c>
      <c r="L150" s="7">
        <f>IF(B150="보세",C150&amp;" "&amp;F150,B150&amp;" "&amp;F150)</f>
        <v/>
      </c>
      <c r="M150" s="8" t="inlineStr">
        <is>
          <t>화이트 프린팅 면혼방 레터링브이넥반팔티</t>
        </is>
      </c>
      <c r="N150" s="8" t="inlineStr">
        <is>
          <t>화이트 프린팅 코튼혼방 레터링브이넥반팔티</t>
        </is>
      </c>
      <c r="O150" s="8" t="inlineStr">
        <is>
          <t>화이트 프린팅 면믹스 레터링브이넥반팔티</t>
        </is>
      </c>
    </row>
    <row r="151" ht="16.5" customHeight="1" s="16">
      <c r="A151" s="7" t="n">
        <v>13106907</v>
      </c>
      <c r="B151" s="7" t="inlineStr">
        <is>
          <t>원더플레이스</t>
        </is>
      </c>
      <c r="C151" s="7" t="inlineStr">
        <is>
          <t>형광노랑</t>
        </is>
      </c>
      <c r="D151" s="7" t="inlineStr">
        <is>
          <t>프린팅</t>
        </is>
      </c>
      <c r="E151" s="7" t="inlineStr">
        <is>
          <t>면혼방</t>
        </is>
      </c>
      <c r="F151" s="7" t="inlineStr">
        <is>
          <t>빅로고크루넥반팔티</t>
        </is>
      </c>
      <c r="G151" s="7" t="inlineStr">
        <is>
          <t>KOR</t>
        </is>
      </c>
      <c r="H151" s="7" t="inlineStr">
        <is>
          <t>XL</t>
        </is>
      </c>
      <c r="I151" s="7">
        <f>IF(B151="보세",C151&amp;" "&amp;D151&amp;" "&amp;E151&amp;" "&amp;F151&amp;" ["&amp;H151&amp;"]",IF(G151="JPN","[JPN] "&amp;B151&amp;" "&amp;C151&amp;" "&amp;D151&amp;" "&amp;E151&amp;" "&amp;F151&amp;" ["&amp;H151&amp;"]",B151&amp;" "&amp;C151&amp;" "&amp;D151&amp;" "&amp;E151&amp;" "&amp;F151&amp;" ["&amp;H151&amp;"]"))</f>
        <v/>
      </c>
      <c r="J151" s="7" t="inlineStr">
        <is>
          <t>원더플레이스 형광노랑 프린팅 면혼방 빅로고크루넥반팔티 [XL]</t>
        </is>
      </c>
      <c r="K151" s="7" t="inlineStr">
        <is>
          <t>원더플레이스 형광노랑 프린팅 면혼방 빅로고크루넥반팔티</t>
        </is>
      </c>
      <c r="L151" s="7">
        <f>IF(B151="보세",C151&amp;" "&amp;F151,B151&amp;" "&amp;F151)</f>
        <v/>
      </c>
      <c r="M151" s="8" t="inlineStr">
        <is>
          <t>형광노랑 프린팅 면혼방 빅로고크루넥반팔티</t>
        </is>
      </c>
      <c r="N151" s="8" t="inlineStr">
        <is>
          <t>형광노랑 프린팅 코튼혼방 빅로고크루넥반팔티</t>
        </is>
      </c>
      <c r="O151" s="8" t="inlineStr">
        <is>
          <t>형광노랑 프린팅 면믹스 빅로고크루넥반팔티</t>
        </is>
      </c>
    </row>
    <row r="152" ht="16.5" customHeight="1" s="16">
      <c r="A152" s="7" t="n">
        <v>13106908</v>
      </c>
      <c r="B152" s="7" t="inlineStr">
        <is>
          <t>익스프레스</t>
        </is>
      </c>
      <c r="C152" s="7" t="inlineStr">
        <is>
          <t>화이트</t>
        </is>
      </c>
      <c r="D152" s="7" t="inlineStr">
        <is>
          <t>무지</t>
        </is>
      </c>
      <c r="E152" s="7" t="inlineStr">
        <is>
          <t>면혼방</t>
        </is>
      </c>
      <c r="F152" s="7" t="inlineStr">
        <is>
          <t>딥브이넥롱슬리브</t>
        </is>
      </c>
      <c r="G152" s="7" t="inlineStr">
        <is>
          <t>KOR</t>
        </is>
      </c>
      <c r="H152" s="7" t="inlineStr">
        <is>
          <t>XS</t>
        </is>
      </c>
      <c r="I152" s="7">
        <f>IF(B152="보세",C152&amp;" "&amp;D152&amp;" "&amp;E152&amp;" "&amp;F152&amp;" ["&amp;H152&amp;"]",IF(G152="JPN","[JPN] "&amp;B152&amp;" "&amp;C152&amp;" "&amp;D152&amp;" "&amp;E152&amp;" "&amp;F152&amp;" ["&amp;H152&amp;"]",B152&amp;" "&amp;C152&amp;" "&amp;D152&amp;" "&amp;E152&amp;" "&amp;F152&amp;" ["&amp;H152&amp;"]"))</f>
        <v/>
      </c>
      <c r="J152" s="7" t="inlineStr">
        <is>
          <t>익스프레스 화이트 면혼방 딥브이넥롱슬리브 [XS]</t>
        </is>
      </c>
      <c r="K152" s="7" t="inlineStr">
        <is>
          <t>익스프레스 화이트 면혼방 딥브이넥롱슬리브</t>
        </is>
      </c>
      <c r="L152" s="7">
        <f>IF(B152="보세",C152&amp;" "&amp;F152,B152&amp;" "&amp;F152)</f>
        <v/>
      </c>
      <c r="M152" s="8" t="inlineStr">
        <is>
          <t>화이트  면혼방 딥브이넥롱슬리브</t>
        </is>
      </c>
      <c r="N152" s="8" t="inlineStr">
        <is>
          <t>화이트  코튼혼방 딥브이넥롱슬리브</t>
        </is>
      </c>
      <c r="O152" s="8" t="inlineStr">
        <is>
          <t>화이트  면믹스 딥브이넥롱슬리브</t>
        </is>
      </c>
    </row>
    <row r="153" ht="16.5" customHeight="1" s="16">
      <c r="A153" s="7" t="n">
        <v>13106909</v>
      </c>
      <c r="B153" s="7" t="inlineStr">
        <is>
          <t>daisy fuentes</t>
        </is>
      </c>
      <c r="C153" s="7" t="inlineStr">
        <is>
          <t>블랙</t>
        </is>
      </c>
      <c r="D153" s="7" t="inlineStr">
        <is>
          <t>무지</t>
        </is>
      </c>
      <c r="E153" s="7" t="inlineStr">
        <is>
          <t>폴리</t>
        </is>
      </c>
      <c r="F153" s="7" t="inlineStr">
        <is>
          <t>비즈브이넥프릴반소매티</t>
        </is>
      </c>
      <c r="G153" s="7" t="inlineStr">
        <is>
          <t>KOR</t>
        </is>
      </c>
      <c r="H153" s="7" t="inlineStr">
        <is>
          <t>S</t>
        </is>
      </c>
      <c r="I153" s="7">
        <f>IF(B153="보세",C153&amp;" "&amp;D153&amp;" "&amp;E153&amp;" "&amp;F153&amp;" ["&amp;H153&amp;"]",IF(G153="JPN","[JPN] "&amp;B153&amp;" "&amp;C153&amp;" "&amp;D153&amp;" "&amp;E153&amp;" "&amp;F153&amp;" ["&amp;H153&amp;"]",B153&amp;" "&amp;C153&amp;" "&amp;D153&amp;" "&amp;E153&amp;" "&amp;F153&amp;" ["&amp;H153&amp;"]"))</f>
        <v/>
      </c>
      <c r="J153" s="7" t="inlineStr">
        <is>
          <t>daisy fuentes 블랙 비즈브이넥프릴반소매티 [S]</t>
        </is>
      </c>
      <c r="K153" s="7" t="inlineStr">
        <is>
          <t>daisy fuentes 블랙 비즈브이넥프릴반소매티</t>
        </is>
      </c>
      <c r="L153" s="7">
        <f>IF(B153="보세",C153&amp;" "&amp;F153,B153&amp;" "&amp;F153)</f>
        <v/>
      </c>
      <c r="M153" s="8" t="inlineStr">
        <is>
          <t>블랙   비즈브이넥프릴반소매티</t>
        </is>
      </c>
      <c r="N153" s="8" t="inlineStr">
        <is>
          <t>블랙   비즈브이넥프릴반소매티</t>
        </is>
      </c>
      <c r="O153" s="8" t="inlineStr">
        <is>
          <t>블랙   비즈브이넥프릴반소매티</t>
        </is>
      </c>
    </row>
    <row r="154" ht="16.5" customHeight="1" s="16">
      <c r="A154" s="7" t="n">
        <v>13106910</v>
      </c>
      <c r="B154" s="7" t="inlineStr">
        <is>
          <t>익스프레스</t>
        </is>
      </c>
      <c r="C154" s="7" t="inlineStr">
        <is>
          <t>차콜블랙</t>
        </is>
      </c>
      <c r="D154" s="7" t="inlineStr">
        <is>
          <t>무지</t>
        </is>
      </c>
      <c r="E154" s="7" t="inlineStr">
        <is>
          <t>면혼방</t>
        </is>
      </c>
      <c r="F154" s="7" t="inlineStr">
        <is>
          <t>레이스배색민소매캉캉롱티</t>
        </is>
      </c>
      <c r="G154" s="7" t="inlineStr">
        <is>
          <t>KOR</t>
        </is>
      </c>
      <c r="H154" s="7" t="inlineStr">
        <is>
          <t>XS</t>
        </is>
      </c>
      <c r="I154" s="7">
        <f>IF(B154="보세",C154&amp;" "&amp;D154&amp;" "&amp;E154&amp;" "&amp;F154&amp;" ["&amp;H154&amp;"]",IF(G154="JPN","[JPN] "&amp;B154&amp;" "&amp;C154&amp;" "&amp;D154&amp;" "&amp;E154&amp;" "&amp;F154&amp;" ["&amp;H154&amp;"]",B154&amp;" "&amp;C154&amp;" "&amp;D154&amp;" "&amp;E154&amp;" "&amp;F154&amp;" ["&amp;H154&amp;"]"))</f>
        <v/>
      </c>
      <c r="J154" s="7" t="inlineStr">
        <is>
          <t>익스프레스 차콜블랙 면혼방 레이스배색민소매캉캉롱티 [XS]</t>
        </is>
      </c>
      <c r="K154" s="7" t="inlineStr">
        <is>
          <t>익스프레스 차콜블랙 면혼방 레이스배색민소매캉캉롱티</t>
        </is>
      </c>
      <c r="L154" s="7">
        <f>IF(B154="보세",C154&amp;" "&amp;F154,B154&amp;" "&amp;F154)</f>
        <v/>
      </c>
      <c r="M154" s="8" t="inlineStr">
        <is>
          <t>차콜블랙  면혼방 레이스배색민소매캉캉롱티</t>
        </is>
      </c>
      <c r="N154" s="8" t="inlineStr">
        <is>
          <t>차콜블랙  코튼혼방 레이스배색민소매캉캉롱티</t>
        </is>
      </c>
      <c r="O154" s="8" t="inlineStr">
        <is>
          <t>차콜블랙  면믹스 레이스배색민소매캉캉롱티</t>
        </is>
      </c>
    </row>
    <row r="155" ht="16.5" customHeight="1" s="16">
      <c r="A155" s="7" t="n">
        <v>13106911</v>
      </c>
      <c r="B155" s="7" t="inlineStr">
        <is>
          <t>익스프레스</t>
        </is>
      </c>
      <c r="C155" s="7" t="inlineStr">
        <is>
          <t>블랙</t>
        </is>
      </c>
      <c r="D155" s="7" t="inlineStr">
        <is>
          <t>플라워패턴</t>
        </is>
      </c>
      <c r="E155" s="7" t="inlineStr">
        <is>
          <t>폴리</t>
        </is>
      </c>
      <c r="F155" s="7" t="inlineStr">
        <is>
          <t>브이넥반소매반집업원피스</t>
        </is>
      </c>
      <c r="G155" s="7" t="inlineStr">
        <is>
          <t>KOR</t>
        </is>
      </c>
      <c r="H155" s="7" t="inlineStr">
        <is>
          <t>M</t>
        </is>
      </c>
      <c r="I155" s="7">
        <f>IF(B155="보세",C155&amp;" "&amp;D155&amp;" "&amp;E155&amp;" "&amp;F155&amp;" ["&amp;H155&amp;"]",IF(G155="JPN","[JPN] "&amp;B155&amp;" "&amp;C155&amp;" "&amp;D155&amp;" "&amp;E155&amp;" "&amp;F155&amp;" ["&amp;H155&amp;"]",B155&amp;" "&amp;C155&amp;" "&amp;D155&amp;" "&amp;E155&amp;" "&amp;F155&amp;" ["&amp;H155&amp;"]"))</f>
        <v/>
      </c>
      <c r="J155" s="7" t="inlineStr">
        <is>
          <t>익스프레스 블랙 플라워패턴 브이넥반소매반집업원피스 [M]</t>
        </is>
      </c>
      <c r="K155" s="7" t="inlineStr">
        <is>
          <t>익스프레스 블랙 플라워패턴 브이넥반소매반집업원피스</t>
        </is>
      </c>
      <c r="L155" s="7">
        <f>IF(B155="보세",C155&amp;" "&amp;F155,B155&amp;" "&amp;F155)</f>
        <v/>
      </c>
      <c r="M155" s="8" t="inlineStr">
        <is>
          <t>블랙 플라워패턴  브이넥반소매반집업원피스</t>
        </is>
      </c>
      <c r="N155" s="8" t="inlineStr">
        <is>
          <t>블랙 플라워패턴  브이넥반소매반집업원피스</t>
        </is>
      </c>
      <c r="O155" s="8" t="inlineStr">
        <is>
          <t>블랙 플라워패턴  브이넥반소매반집업원피스</t>
        </is>
      </c>
    </row>
    <row r="156" ht="16.5" customHeight="1" s="16">
      <c r="A156" s="7" t="n">
        <v>13106912</v>
      </c>
      <c r="B156" s="7" t="inlineStr">
        <is>
          <t>익스프레스</t>
        </is>
      </c>
      <c r="C156" s="7" t="inlineStr">
        <is>
          <t>블랙</t>
        </is>
      </c>
      <c r="D156" s="7" t="inlineStr">
        <is>
          <t>무지</t>
        </is>
      </c>
      <c r="E156" s="7" t="inlineStr">
        <is>
          <t>폴리</t>
        </is>
      </c>
      <c r="F156" s="7" t="inlineStr">
        <is>
          <t>아일렛스터드브이넥슬림원피스</t>
        </is>
      </c>
      <c r="G156" s="7" t="inlineStr">
        <is>
          <t>KOR</t>
        </is>
      </c>
      <c r="H156" s="7" t="inlineStr">
        <is>
          <t>XS</t>
        </is>
      </c>
      <c r="I156" s="7">
        <f>IF(B156="보세",C156&amp;" "&amp;D156&amp;" "&amp;E156&amp;" "&amp;F156&amp;" ["&amp;H156&amp;"]",IF(G156="JPN","[JPN] "&amp;B156&amp;" "&amp;C156&amp;" "&amp;D156&amp;" "&amp;E156&amp;" "&amp;F156&amp;" ["&amp;H156&amp;"]",B156&amp;" "&amp;C156&amp;" "&amp;D156&amp;" "&amp;E156&amp;" "&amp;F156&amp;" ["&amp;H156&amp;"]"))</f>
        <v/>
      </c>
      <c r="J156" s="7" t="inlineStr">
        <is>
          <t>익스프레스 블랙 아일렛스터드브이넥슬림원피스 [XS]</t>
        </is>
      </c>
      <c r="K156" s="7" t="inlineStr">
        <is>
          <t>익스프레스 블랙 아일렛스터드브이넥슬림원피스</t>
        </is>
      </c>
      <c r="L156" s="7">
        <f>IF(B156="보세",C156&amp;" "&amp;F156,B156&amp;" "&amp;F156)</f>
        <v/>
      </c>
      <c r="M156" s="8" t="inlineStr">
        <is>
          <t>블랙   아일렛스터드브이넥슬림원피스</t>
        </is>
      </c>
      <c r="N156" s="8" t="inlineStr">
        <is>
          <t>블랙   아일렛스터드브이넥슬림원피스</t>
        </is>
      </c>
      <c r="O156" s="8" t="inlineStr">
        <is>
          <t>블랙   아일렛스터드브이넥슬림원피스</t>
        </is>
      </c>
    </row>
    <row r="157" ht="16.5" customHeight="1" s="16">
      <c r="A157" s="7" t="n">
        <v>13106913</v>
      </c>
      <c r="B157" s="7" t="inlineStr">
        <is>
          <t>익스프레스</t>
        </is>
      </c>
      <c r="C157" s="7" t="inlineStr">
        <is>
          <t>블랙</t>
        </is>
      </c>
      <c r="D157" s="7" t="inlineStr">
        <is>
          <t>스트라이프</t>
        </is>
      </c>
      <c r="E157" s="7" t="inlineStr">
        <is>
          <t>면혼방</t>
        </is>
      </c>
      <c r="F157" s="7" t="inlineStr">
        <is>
          <t>브이넥슬라브티</t>
        </is>
      </c>
      <c r="G157" s="7" t="inlineStr">
        <is>
          <t>KOR</t>
        </is>
      </c>
      <c r="H157" s="7" t="inlineStr">
        <is>
          <t>S</t>
        </is>
      </c>
      <c r="I157" s="7">
        <f>IF(B157="보세",C157&amp;" "&amp;D157&amp;" "&amp;E157&amp;" "&amp;F157&amp;" ["&amp;H157&amp;"]",IF(G157="JPN","[JPN] "&amp;B157&amp;" "&amp;C157&amp;" "&amp;D157&amp;" "&amp;E157&amp;" "&amp;F157&amp;" ["&amp;H157&amp;"]",B157&amp;" "&amp;C157&amp;" "&amp;D157&amp;" "&amp;E157&amp;" "&amp;F157&amp;" ["&amp;H157&amp;"]"))</f>
        <v/>
      </c>
      <c r="J157" s="7" t="inlineStr">
        <is>
          <t>익스프레스 블랙 스트라이프 면혼방 브이넥슬라브티 [S]</t>
        </is>
      </c>
      <c r="K157" s="7" t="inlineStr">
        <is>
          <t>익스프레스 블랙 스트라이프 면혼방 브이넥슬라브티</t>
        </is>
      </c>
      <c r="L157" s="7">
        <f>IF(B157="보세",C157&amp;" "&amp;F157,B157&amp;" "&amp;F157)</f>
        <v/>
      </c>
      <c r="M157" s="8" t="inlineStr">
        <is>
          <t>블랙 스트라이프 면혼방 브이넥슬라브티</t>
        </is>
      </c>
      <c r="N157" s="8" t="inlineStr">
        <is>
          <t>블랙 스트라이프 코튼혼방 브이넥슬라브티</t>
        </is>
      </c>
      <c r="O157" s="8" t="inlineStr">
        <is>
          <t>블랙 스트라이프 면믹스 브이넥슬라브티</t>
        </is>
      </c>
    </row>
    <row r="158" ht="16.5" customHeight="1" s="16">
      <c r="A158" s="7" t="n">
        <v>13106914</v>
      </c>
      <c r="B158" s="7" t="inlineStr">
        <is>
          <t>익스프레스</t>
        </is>
      </c>
      <c r="C158" s="7" t="inlineStr">
        <is>
          <t>블랙</t>
        </is>
      </c>
      <c r="D158" s="7" t="inlineStr">
        <is>
          <t>무지</t>
        </is>
      </c>
      <c r="E158" s="7" t="inlineStr">
        <is>
          <t>폴리</t>
        </is>
      </c>
      <c r="F158" s="7" t="inlineStr">
        <is>
          <t>백트임브이넥원피스</t>
        </is>
      </c>
      <c r="G158" s="7" t="inlineStr">
        <is>
          <t>KOR</t>
        </is>
      </c>
      <c r="H158" s="7" t="inlineStr">
        <is>
          <t>L</t>
        </is>
      </c>
      <c r="I158" s="7">
        <f>IF(B158="보세",C158&amp;" "&amp;D158&amp;" "&amp;E158&amp;" "&amp;F158&amp;" ["&amp;H158&amp;"]",IF(G158="JPN","[JPN] "&amp;B158&amp;" "&amp;C158&amp;" "&amp;D158&amp;" "&amp;E158&amp;" "&amp;F158&amp;" ["&amp;H158&amp;"]",B158&amp;" "&amp;C158&amp;" "&amp;D158&amp;" "&amp;E158&amp;" "&amp;F158&amp;" ["&amp;H158&amp;"]"))</f>
        <v/>
      </c>
      <c r="J158" s="7" t="inlineStr">
        <is>
          <t>익스프레스 블랙 백트임브이넥원피스 [L]</t>
        </is>
      </c>
      <c r="K158" s="7" t="inlineStr">
        <is>
          <t>익스프레스 블랙 백트임브이넥원피스</t>
        </is>
      </c>
      <c r="L158" s="7">
        <f>IF(B158="보세",C158&amp;" "&amp;F158,B158&amp;" "&amp;F158)</f>
        <v/>
      </c>
      <c r="M158" s="8" t="inlineStr">
        <is>
          <t>블랙   백트임브이넥원피스</t>
        </is>
      </c>
      <c r="N158" s="8" t="inlineStr">
        <is>
          <t>블랙   백트임브이넥원피스</t>
        </is>
      </c>
      <c r="O158" s="8" t="inlineStr">
        <is>
          <t>블랙   백트임브이넥원피스</t>
        </is>
      </c>
    </row>
    <row r="159" ht="16.5" customHeight="1" s="16">
      <c r="A159" s="7" t="n">
        <v>13106915</v>
      </c>
      <c r="B159" s="7" t="inlineStr">
        <is>
          <t>익스프레스</t>
        </is>
      </c>
      <c r="C159" s="7" t="inlineStr">
        <is>
          <t>네이비</t>
        </is>
      </c>
      <c r="D159" s="7" t="inlineStr">
        <is>
          <t>플라워패턴</t>
        </is>
      </c>
      <c r="E159" s="7" t="inlineStr">
        <is>
          <t>폴리</t>
        </is>
      </c>
      <c r="F159" s="7" t="inlineStr">
        <is>
          <t>튜브탑슬림원피스</t>
        </is>
      </c>
      <c r="G159" s="7" t="inlineStr">
        <is>
          <t>KOR</t>
        </is>
      </c>
      <c r="H159" s="7" t="inlineStr">
        <is>
          <t>4</t>
        </is>
      </c>
      <c r="I159" s="7">
        <f>IF(B159="보세",C159&amp;" "&amp;D159&amp;" "&amp;E159&amp;" "&amp;F159&amp;" ["&amp;H159&amp;"]",IF(G159="JPN","[JPN] "&amp;B159&amp;" "&amp;C159&amp;" "&amp;D159&amp;" "&amp;E159&amp;" "&amp;F159&amp;" ["&amp;H159&amp;"]",B159&amp;" "&amp;C159&amp;" "&amp;D159&amp;" "&amp;E159&amp;" "&amp;F159&amp;" ["&amp;H159&amp;"]"))</f>
        <v/>
      </c>
      <c r="J159" s="7" t="inlineStr">
        <is>
          <t>익스프레스 네이비 플라워패턴 튜브탑슬림원피스 [4]</t>
        </is>
      </c>
      <c r="K159" s="7" t="inlineStr">
        <is>
          <t>익스프레스 네이비 플라워패턴 튜브탑슬림원피스</t>
        </is>
      </c>
      <c r="L159" s="7">
        <f>IF(B159="보세",C159&amp;" "&amp;F159,B159&amp;" "&amp;F159)</f>
        <v/>
      </c>
      <c r="M159" s="8" t="inlineStr">
        <is>
          <t>네이비 플라워패턴  튜브탑슬림원피스</t>
        </is>
      </c>
      <c r="N159" s="8" t="inlineStr">
        <is>
          <t>NAVY 플라워패턴  튜브탑슬림원피스</t>
        </is>
      </c>
      <c r="O159" s="8" t="inlineStr">
        <is>
          <t>곤색 플라워패턴  튜브탑슬림원피스</t>
        </is>
      </c>
    </row>
    <row r="160" ht="16.5" customHeight="1" s="16">
      <c r="A160" s="7" t="n">
        <v>13106916</v>
      </c>
      <c r="B160" s="7" t="inlineStr">
        <is>
          <t>익스프레스</t>
        </is>
      </c>
      <c r="C160" s="7" t="inlineStr">
        <is>
          <t>블랙</t>
        </is>
      </c>
      <c r="D160" s="7" t="inlineStr">
        <is>
          <t>무지</t>
        </is>
      </c>
      <c r="E160" s="7" t="inlineStr">
        <is>
          <t>면혼방</t>
        </is>
      </c>
      <c r="F160" s="7" t="inlineStr">
        <is>
          <t>실버볼버튼반소매원피스</t>
        </is>
      </c>
      <c r="G160" s="7" t="inlineStr">
        <is>
          <t>KOR</t>
        </is>
      </c>
      <c r="H160" s="7" t="inlineStr">
        <is>
          <t>2</t>
        </is>
      </c>
      <c r="I160" s="7">
        <f>IF(B160="보세",C160&amp;" "&amp;D160&amp;" "&amp;E160&amp;" "&amp;F160&amp;" ["&amp;H160&amp;"]",IF(G160="JPN","[JPN] "&amp;B160&amp;" "&amp;C160&amp;" "&amp;D160&amp;" "&amp;E160&amp;" "&amp;F160&amp;" ["&amp;H160&amp;"]",B160&amp;" "&amp;C160&amp;" "&amp;D160&amp;" "&amp;E160&amp;" "&amp;F160&amp;" ["&amp;H160&amp;"]"))</f>
        <v/>
      </c>
      <c r="J160" s="7" t="inlineStr">
        <is>
          <t>익스프레스 블랙 면혼방 실버볼버튼반소매원피스 [2]</t>
        </is>
      </c>
      <c r="K160" s="7" t="inlineStr">
        <is>
          <t>익스프레스 블랙 면혼방 실버볼버튼반소매원피스</t>
        </is>
      </c>
      <c r="L160" s="7">
        <f>IF(B160="보세",C160&amp;" "&amp;F160,B160&amp;" "&amp;F160)</f>
        <v/>
      </c>
      <c r="M160" s="8" t="inlineStr">
        <is>
          <t>블랙  면혼방 실버볼버튼반소매원피스</t>
        </is>
      </c>
      <c r="N160" s="8" t="inlineStr">
        <is>
          <t>블랙  코튼혼방 실버볼버튼반소매원피스</t>
        </is>
      </c>
      <c r="O160" s="8" t="inlineStr">
        <is>
          <t>블랙  면믹스 실버볼버튼반소매원피스</t>
        </is>
      </c>
    </row>
    <row r="161" ht="16.5" customHeight="1" s="16">
      <c r="A161" s="7" t="n">
        <v>13106917</v>
      </c>
      <c r="B161" s="7" t="inlineStr">
        <is>
          <t>익스프레스</t>
        </is>
      </c>
      <c r="C161" s="7" t="inlineStr">
        <is>
          <t>글락시니어퍼플</t>
        </is>
      </c>
      <c r="D161" s="7" t="inlineStr">
        <is>
          <t>무지</t>
        </is>
      </c>
      <c r="E161" s="7" t="inlineStr">
        <is>
          <t>폴리</t>
        </is>
      </c>
      <c r="F161" s="7" t="inlineStr">
        <is>
          <t>백트임네오플랜플리츠민소매원피스</t>
        </is>
      </c>
      <c r="G161" s="7" t="inlineStr">
        <is>
          <t>KOR</t>
        </is>
      </c>
      <c r="H161" s="7" t="inlineStr">
        <is>
          <t>2</t>
        </is>
      </c>
      <c r="I161" s="7">
        <f>IF(B161="보세",C161&amp;" "&amp;D161&amp;" "&amp;E161&amp;" "&amp;F161&amp;" ["&amp;H161&amp;"]",IF(G161="JPN","[JPN] "&amp;B161&amp;" "&amp;C161&amp;" "&amp;D161&amp;" "&amp;E161&amp;" "&amp;F161&amp;" ["&amp;H161&amp;"]",B161&amp;" "&amp;C161&amp;" "&amp;D161&amp;" "&amp;E161&amp;" "&amp;F161&amp;" ["&amp;H161&amp;"]"))</f>
        <v/>
      </c>
      <c r="J161" s="7" t="inlineStr">
        <is>
          <t>익스프레스 글락시니어퍼플 백트임네오플랜플리츠민소매원피스 [2]</t>
        </is>
      </c>
      <c r="K161" s="7" t="inlineStr">
        <is>
          <t>익스프레스 글락시니어퍼플 백트임네오플랜플리츠민소매원피스</t>
        </is>
      </c>
      <c r="L161" s="7">
        <f>IF(B161="보세",C161&amp;" "&amp;F161,B161&amp;" "&amp;F161)</f>
        <v/>
      </c>
      <c r="M161" s="8" t="inlineStr">
        <is>
          <t>글락시니어퍼플   백트임네오플랜플리츠민소매원피스</t>
        </is>
      </c>
      <c r="N161" s="8" t="inlineStr">
        <is>
          <t>글락시니어퍼플   백트임네오플랜플리츠민소매원피스</t>
        </is>
      </c>
      <c r="O161" s="8" t="inlineStr">
        <is>
          <t>글락시니어퍼플   백트임네오플랜플리츠민소매원피스</t>
        </is>
      </c>
    </row>
    <row r="162" ht="16.5" customHeight="1" s="16">
      <c r="A162" s="7" t="n">
        <v>13106918</v>
      </c>
      <c r="B162" s="7" t="inlineStr">
        <is>
          <t>익스프레스</t>
        </is>
      </c>
      <c r="C162" s="7" t="inlineStr">
        <is>
          <t>블랙</t>
        </is>
      </c>
      <c r="D162" s="7" t="inlineStr">
        <is>
          <t>무지</t>
        </is>
      </c>
      <c r="E162" s="7" t="inlineStr">
        <is>
          <t>폴리</t>
        </is>
      </c>
      <c r="F162" s="7" t="inlineStr">
        <is>
          <t>백슬릿투피스스타일민소매원피스</t>
        </is>
      </c>
      <c r="G162" s="7" t="inlineStr">
        <is>
          <t>KOR</t>
        </is>
      </c>
      <c r="H162" s="7" t="inlineStr">
        <is>
          <t>2</t>
        </is>
      </c>
      <c r="I162" s="7">
        <f>IF(B162="보세",C162&amp;" "&amp;D162&amp;" "&amp;E162&amp;" "&amp;F162&amp;" ["&amp;H162&amp;"]",IF(G162="JPN","[JPN] "&amp;B162&amp;" "&amp;C162&amp;" "&amp;D162&amp;" "&amp;E162&amp;" "&amp;F162&amp;" ["&amp;H162&amp;"]",B162&amp;" "&amp;C162&amp;" "&amp;D162&amp;" "&amp;E162&amp;" "&amp;F162&amp;" ["&amp;H162&amp;"]"))</f>
        <v/>
      </c>
      <c r="J162" s="7" t="inlineStr">
        <is>
          <t>익스프레스 블랙 백슬릿투피스스타일민소매원피스 [2]</t>
        </is>
      </c>
      <c r="K162" s="7" t="inlineStr">
        <is>
          <t>익스프레스 블랙 백슬릿투피스스타일민소매원피스</t>
        </is>
      </c>
      <c r="L162" s="7">
        <f>IF(B162="보세",C162&amp;" "&amp;F162,B162&amp;" "&amp;F162)</f>
        <v/>
      </c>
      <c r="M162" s="8" t="inlineStr">
        <is>
          <t>블랙   백슬릿투피스스타일민소매원피스</t>
        </is>
      </c>
      <c r="N162" s="8" t="inlineStr">
        <is>
          <t>블랙   백슬릿투피스스타일민소매원피스</t>
        </is>
      </c>
      <c r="O162" s="8" t="inlineStr">
        <is>
          <t>블랙   백슬릿투피스스타일민소매원피스</t>
        </is>
      </c>
    </row>
    <row r="163" ht="16.5" customHeight="1" s="16">
      <c r="A163" s="7" t="n">
        <v>13106919</v>
      </c>
      <c r="B163" s="7" t="inlineStr">
        <is>
          <t>익스프레스</t>
        </is>
      </c>
      <c r="C163" s="7" t="inlineStr">
        <is>
          <t>블랙베이지</t>
        </is>
      </c>
      <c r="D163" s="7" t="inlineStr">
        <is>
          <t>플라워패턴</t>
        </is>
      </c>
      <c r="E163" s="7" t="inlineStr">
        <is>
          <t>폴리</t>
        </is>
      </c>
      <c r="F163" s="7" t="inlineStr">
        <is>
          <t>레이스슬림코르셋원피스</t>
        </is>
      </c>
      <c r="G163" s="7" t="inlineStr">
        <is>
          <t>KOR</t>
        </is>
      </c>
      <c r="H163" s="7" t="inlineStr">
        <is>
          <t>0</t>
        </is>
      </c>
      <c r="I163" s="7">
        <f>IF(B163="보세",C163&amp;" "&amp;D163&amp;" "&amp;E163&amp;" "&amp;F163&amp;" ["&amp;H163&amp;"]",IF(G163="JPN","[JPN] "&amp;B163&amp;" "&amp;C163&amp;" "&amp;D163&amp;" "&amp;E163&amp;" "&amp;F163&amp;" ["&amp;H163&amp;"]",B163&amp;" "&amp;C163&amp;" "&amp;D163&amp;" "&amp;E163&amp;" "&amp;F163&amp;" ["&amp;H163&amp;"]"))</f>
        <v/>
      </c>
      <c r="J163" s="7" t="inlineStr">
        <is>
          <t>익스프레스 블랙베이지 플라워패턴 레이스슬림코르셋원피스 [0]</t>
        </is>
      </c>
      <c r="K163" s="7" t="inlineStr">
        <is>
          <t>익스프레스 블랙베이지 플라워패턴 레이스슬림코르셋원피스</t>
        </is>
      </c>
      <c r="L163" s="7">
        <f>IF(B163="보세",C163&amp;" "&amp;F163,B163&amp;" "&amp;F163)</f>
        <v/>
      </c>
      <c r="M163" s="8" t="inlineStr">
        <is>
          <t>블랙베이지 플라워패턴  레이스슬림코르셋원피스</t>
        </is>
      </c>
      <c r="N163" s="8" t="inlineStr">
        <is>
          <t>블랙베이지 플라워패턴  레이스슬림코르셋원피스</t>
        </is>
      </c>
      <c r="O163" s="8" t="inlineStr">
        <is>
          <t>블랙베이지 플라워패턴  레이스슬림코르셋원피스</t>
        </is>
      </c>
    </row>
    <row r="164" ht="16.5" customHeight="1" s="16">
      <c r="A164" s="7" t="n">
        <v>13106920</v>
      </c>
      <c r="B164" s="7" t="inlineStr">
        <is>
          <t>익스프레스</t>
        </is>
      </c>
      <c r="C164" s="7" t="inlineStr">
        <is>
          <t>그레이</t>
        </is>
      </c>
      <c r="D164" s="7" t="inlineStr">
        <is>
          <t>무지</t>
        </is>
      </c>
      <c r="E164" s="7" t="inlineStr">
        <is>
          <t>폴리</t>
        </is>
      </c>
      <c r="F164" s="7" t="inlineStr">
        <is>
          <t>메쉬배색절개슬림민소매원피스</t>
        </is>
      </c>
      <c r="G164" s="7" t="inlineStr">
        <is>
          <t>KOR</t>
        </is>
      </c>
      <c r="H164" s="7" t="inlineStr">
        <is>
          <t>6</t>
        </is>
      </c>
      <c r="I164" s="7">
        <f>IF(B164="보세",C164&amp;" "&amp;D164&amp;" "&amp;E164&amp;" "&amp;F164&amp;" ["&amp;H164&amp;"]",IF(G164="JPN","[JPN] "&amp;B164&amp;" "&amp;C164&amp;" "&amp;D164&amp;" "&amp;E164&amp;" "&amp;F164&amp;" ["&amp;H164&amp;"]",B164&amp;" "&amp;C164&amp;" "&amp;D164&amp;" "&amp;E164&amp;" "&amp;F164&amp;" ["&amp;H164&amp;"]"))</f>
        <v/>
      </c>
      <c r="J164" s="7" t="inlineStr">
        <is>
          <t>익스프레스 그레이 메쉬배색절개슬림민소매원피스 [6]</t>
        </is>
      </c>
      <c r="K164" s="7" t="inlineStr">
        <is>
          <t>익스프레스 그레이 메쉬배색절개슬림민소매원피스</t>
        </is>
      </c>
      <c r="L164" s="7">
        <f>IF(B164="보세",C164&amp;" "&amp;F164,B164&amp;" "&amp;F164)</f>
        <v/>
      </c>
      <c r="M164" s="8" t="inlineStr">
        <is>
          <t>그레이   메쉬배색절개슬림민소매원피스</t>
        </is>
      </c>
      <c r="N164" s="8" t="inlineStr">
        <is>
          <t>회색   메쉬배색절개슬림민소매원피스</t>
        </is>
      </c>
      <c r="O164" s="8" t="inlineStr">
        <is>
          <t>GRAY   메쉬배색절개슬림민소매원피스</t>
        </is>
      </c>
    </row>
    <row r="165" ht="16.5" customHeight="1" s="16">
      <c r="A165" s="7" t="n">
        <v>13106921</v>
      </c>
      <c r="B165" s="7" t="inlineStr">
        <is>
          <t>익스프레스</t>
        </is>
      </c>
      <c r="C165" s="7" t="inlineStr">
        <is>
          <t>그레이</t>
        </is>
      </c>
      <c r="D165" s="7" t="inlineStr">
        <is>
          <t>시스루스트라이프</t>
        </is>
      </c>
      <c r="E165" s="7" t="inlineStr">
        <is>
          <t>면혼방</t>
        </is>
      </c>
      <c r="F165" s="7" t="inlineStr">
        <is>
          <t>플라워트윌롱슬리브</t>
        </is>
      </c>
      <c r="G165" s="7" t="inlineStr">
        <is>
          <t>KOR</t>
        </is>
      </c>
      <c r="H165" s="7" t="inlineStr">
        <is>
          <t>XS</t>
        </is>
      </c>
      <c r="I165" s="7">
        <f>IF(B165="보세",C165&amp;" "&amp;D165&amp;" "&amp;E165&amp;" "&amp;F165&amp;" ["&amp;H165&amp;"]",IF(G165="JPN","[JPN] "&amp;B165&amp;" "&amp;C165&amp;" "&amp;D165&amp;" "&amp;E165&amp;" "&amp;F165&amp;" ["&amp;H165&amp;"]",B165&amp;" "&amp;C165&amp;" "&amp;D165&amp;" "&amp;E165&amp;" "&amp;F165&amp;" ["&amp;H165&amp;"]"))</f>
        <v/>
      </c>
      <c r="J165" s="7" t="inlineStr">
        <is>
          <t>익스프레스 그레이 시스루스트라이프 면혼방 플라워트윌롱슬리브 [XS]</t>
        </is>
      </c>
      <c r="K165" s="7" t="inlineStr">
        <is>
          <t>익스프레스 그레이 시스루스트라이프 면혼방 플라워트윌롱슬리브</t>
        </is>
      </c>
      <c r="L165" s="7">
        <f>IF(B165="보세",C165&amp;" "&amp;F165,B165&amp;" "&amp;F165)</f>
        <v/>
      </c>
      <c r="M165" s="8" t="inlineStr">
        <is>
          <t>그레이 시스루스트라이프 면혼방 플라워트윌롱슬리브</t>
        </is>
      </c>
      <c r="N165" s="8" t="inlineStr">
        <is>
          <t>회색 시스루스트라이프 면혼방 플라워트윌롱슬리브</t>
        </is>
      </c>
      <c r="O165" s="8" t="inlineStr">
        <is>
          <t>GRAY 시스루스트라이프 면혼방 플라워트윌롱슬리브</t>
        </is>
      </c>
    </row>
    <row r="166" ht="16.5" customHeight="1" s="16">
      <c r="A166" s="7" t="n">
        <v>13106922</v>
      </c>
      <c r="B166" s="7" t="inlineStr">
        <is>
          <t>익스프레스</t>
        </is>
      </c>
      <c r="C166" s="7" t="inlineStr">
        <is>
          <t>태너저터콰이즈민트</t>
        </is>
      </c>
      <c r="D166" s="7" t="inlineStr">
        <is>
          <t>무지</t>
        </is>
      </c>
      <c r="E166" s="7" t="inlineStr">
        <is>
          <t>면혼방</t>
        </is>
      </c>
      <c r="F166" s="7" t="inlineStr">
        <is>
          <t>브이넥숏슬리브</t>
        </is>
      </c>
      <c r="G166" s="7" t="inlineStr">
        <is>
          <t>KOR</t>
        </is>
      </c>
      <c r="H166" s="7" t="inlineStr">
        <is>
          <t>XS</t>
        </is>
      </c>
      <c r="I166" s="7">
        <f>IF(B166="보세",C166&amp;" "&amp;D166&amp;" "&amp;E166&amp;" "&amp;F166&amp;" ["&amp;H166&amp;"]",IF(G166="JPN","[JPN] "&amp;B166&amp;" "&amp;C166&amp;" "&amp;D166&amp;" "&amp;E166&amp;" "&amp;F166&amp;" ["&amp;H166&amp;"]",B166&amp;" "&amp;C166&amp;" "&amp;D166&amp;" "&amp;E166&amp;" "&amp;F166&amp;" ["&amp;H166&amp;"]"))</f>
        <v/>
      </c>
      <c r="J166" s="7" t="inlineStr">
        <is>
          <t>익스프레스 태너저터콰이즈민트 면혼방 브이넥숏슬리브 [XS]</t>
        </is>
      </c>
      <c r="K166" s="7" t="inlineStr">
        <is>
          <t>익스프레스 태너저터콰이즈민트 면혼방 브이넥숏슬리브</t>
        </is>
      </c>
      <c r="L166" s="7">
        <f>IF(B166="보세",C166&amp;" "&amp;F166,B166&amp;" "&amp;F166)</f>
        <v/>
      </c>
      <c r="M166" s="8" t="inlineStr">
        <is>
          <t>태너저터콰이즈민트  면혼방 브이넥숏슬리브</t>
        </is>
      </c>
      <c r="N166" s="8" t="inlineStr">
        <is>
          <t>태너저터콰이즈민트  코튼혼방 브이넥숏슬리브</t>
        </is>
      </c>
      <c r="O166" s="8" t="inlineStr">
        <is>
          <t>태너저터콰이즈민트  면믹스 브이넥숏슬리브</t>
        </is>
      </c>
    </row>
    <row r="167" ht="16.5" customHeight="1" s="16">
      <c r="A167" s="7" t="n">
        <v>13106923</v>
      </c>
      <c r="B167" s="7" t="inlineStr">
        <is>
          <t>익스프레스</t>
        </is>
      </c>
      <c r="C167" s="7" t="inlineStr">
        <is>
          <t>애시드라임</t>
        </is>
      </c>
      <c r="D167" s="7" t="inlineStr">
        <is>
          <t>무지</t>
        </is>
      </c>
      <c r="E167" s="7" t="inlineStr">
        <is>
          <t>면혼방</t>
        </is>
      </c>
      <c r="F167" s="7" t="inlineStr">
        <is>
          <t>드래곤자수딥브이넥숏슬리브</t>
        </is>
      </c>
      <c r="G167" s="7" t="inlineStr">
        <is>
          <t>KOR</t>
        </is>
      </c>
      <c r="H167" s="7" t="inlineStr">
        <is>
          <t>XS</t>
        </is>
      </c>
      <c r="I167" s="7">
        <f>IF(B167="보세",C167&amp;" "&amp;D167&amp;" "&amp;E167&amp;" "&amp;F167&amp;" ["&amp;H167&amp;"]",IF(G167="JPN","[JPN] "&amp;B167&amp;" "&amp;C167&amp;" "&amp;D167&amp;" "&amp;E167&amp;" "&amp;F167&amp;" ["&amp;H167&amp;"]",B167&amp;" "&amp;C167&amp;" "&amp;D167&amp;" "&amp;E167&amp;" "&amp;F167&amp;" ["&amp;H167&amp;"]"))</f>
        <v/>
      </c>
      <c r="J167" s="7" t="inlineStr">
        <is>
          <t>익스프레스 애시드라임 면혼방 드래곤자수딥브이넥숏슬리브 [XS]</t>
        </is>
      </c>
      <c r="K167" s="7" t="inlineStr">
        <is>
          <t>익스프레스 애시드라임 면혼방 드래곤자수딥브이넥숏슬리브</t>
        </is>
      </c>
      <c r="L167" s="7">
        <f>IF(B167="보세",C167&amp;" "&amp;F167,B167&amp;" "&amp;F167)</f>
        <v/>
      </c>
      <c r="M167" s="8" t="inlineStr">
        <is>
          <t>애시드라임  면혼방 드래곤자수딥브이넥숏슬리브</t>
        </is>
      </c>
      <c r="N167" s="8" t="inlineStr">
        <is>
          <t>애시드라임  코튼혼방 드래곤자수딥브이넥숏슬리브</t>
        </is>
      </c>
      <c r="O167" s="8" t="inlineStr">
        <is>
          <t>애시드라임  면믹스 드래곤자수딥브이넥숏슬리브</t>
        </is>
      </c>
    </row>
    <row r="168" ht="16.5" customHeight="1" s="16">
      <c r="A168" s="7" t="n">
        <v>13106924</v>
      </c>
      <c r="B168" s="7" t="inlineStr">
        <is>
          <t>익스프레스</t>
        </is>
      </c>
      <c r="C168" s="7" t="inlineStr">
        <is>
          <t>카키</t>
        </is>
      </c>
      <c r="D168" s="7" t="inlineStr">
        <is>
          <t>무지</t>
        </is>
      </c>
      <c r="E168" s="7" t="inlineStr">
        <is>
          <t>폴리</t>
        </is>
      </c>
      <c r="F168" s="7" t="inlineStr">
        <is>
          <t>백슬릿홀터넥블라우스</t>
        </is>
      </c>
      <c r="G168" s="7" t="inlineStr">
        <is>
          <t>KOR</t>
        </is>
      </c>
      <c r="H168" s="7" t="inlineStr">
        <is>
          <t>XS</t>
        </is>
      </c>
      <c r="I168" s="7">
        <f>IF(B168="보세",C168&amp;" "&amp;D168&amp;" "&amp;E168&amp;" "&amp;F168&amp;" ["&amp;H168&amp;"]",IF(G168="JPN","[JPN] "&amp;B168&amp;" "&amp;C168&amp;" "&amp;D168&amp;" "&amp;E168&amp;" "&amp;F168&amp;" ["&amp;H168&amp;"]",B168&amp;" "&amp;C168&amp;" "&amp;D168&amp;" "&amp;E168&amp;" "&amp;F168&amp;" ["&amp;H168&amp;"]"))</f>
        <v/>
      </c>
      <c r="J168" s="7" t="inlineStr">
        <is>
          <t>익스프레스 카키 백슬릿홀터넥블라우스 [XS]</t>
        </is>
      </c>
      <c r="K168" s="7" t="inlineStr">
        <is>
          <t>익스프레스 카키 백슬릿홀터넥블라우스</t>
        </is>
      </c>
      <c r="L168" s="7">
        <f>IF(B168="보세",C168&amp;" "&amp;F168,B168&amp;" "&amp;F168)</f>
        <v/>
      </c>
      <c r="M168" s="8" t="inlineStr">
        <is>
          <t>카키   백슬릿홀터넥블라우스</t>
        </is>
      </c>
      <c r="N168" s="8" t="inlineStr">
        <is>
          <t>카키   백슬릿홀터넥블라우스</t>
        </is>
      </c>
      <c r="O168" s="8" t="inlineStr">
        <is>
          <t>카키   백슬릿홀터넥블라우스</t>
        </is>
      </c>
    </row>
    <row r="169" ht="16.5" customHeight="1" s="16">
      <c r="A169" s="7" t="n">
        <v>13106925</v>
      </c>
      <c r="B169" s="7" t="inlineStr">
        <is>
          <t>익스프레스</t>
        </is>
      </c>
      <c r="C169" s="7" t="inlineStr">
        <is>
          <t>노티컬블루</t>
        </is>
      </c>
      <c r="D169" s="7" t="inlineStr">
        <is>
          <t>무지</t>
        </is>
      </c>
      <c r="E169" s="7" t="inlineStr">
        <is>
          <t>면혼방</t>
        </is>
      </c>
      <c r="F169" s="7" t="inlineStr">
        <is>
          <t>딥브이넥숏슬리브</t>
        </is>
      </c>
      <c r="G169" s="7" t="inlineStr">
        <is>
          <t>KOR</t>
        </is>
      </c>
      <c r="H169" s="7" t="inlineStr">
        <is>
          <t>XS</t>
        </is>
      </c>
      <c r="I169" s="7">
        <f>IF(B169="보세",C169&amp;" "&amp;D169&amp;" "&amp;E169&amp;" "&amp;F169&amp;" ["&amp;H169&amp;"]",IF(G169="JPN","[JPN] "&amp;B169&amp;" "&amp;C169&amp;" "&amp;D169&amp;" "&amp;E169&amp;" "&amp;F169&amp;" ["&amp;H169&amp;"]",B169&amp;" "&amp;C169&amp;" "&amp;D169&amp;" "&amp;E169&amp;" "&amp;F169&amp;" ["&amp;H169&amp;"]"))</f>
        <v/>
      </c>
      <c r="J169" s="7" t="inlineStr">
        <is>
          <t>익스프레스 노티컬블루 면혼방 딥브이넥숏슬리브 [XS]</t>
        </is>
      </c>
      <c r="K169" s="7" t="inlineStr">
        <is>
          <t>익스프레스 노티컬블루 면혼방 딥브이넥숏슬리브</t>
        </is>
      </c>
      <c r="L169" s="7">
        <f>IF(B169="보세",C169&amp;" "&amp;F169,B169&amp;" "&amp;F169)</f>
        <v/>
      </c>
      <c r="M169" s="8" t="inlineStr">
        <is>
          <t>노티컬블루  면혼방 딥브이넥숏슬리브</t>
        </is>
      </c>
      <c r="N169" s="8" t="inlineStr">
        <is>
          <t>노티컬블루  코튼혼방 딥브이넥숏슬리브</t>
        </is>
      </c>
      <c r="O169" s="8" t="inlineStr">
        <is>
          <t>노티컬블루  면믹스 딥브이넥숏슬리브</t>
        </is>
      </c>
    </row>
    <row r="170" ht="16.5" customHeight="1" s="16">
      <c r="A170" s="7" t="n">
        <v>13106926</v>
      </c>
      <c r="B170" s="7" t="inlineStr">
        <is>
          <t>익스프레스</t>
        </is>
      </c>
      <c r="C170" s="7" t="inlineStr">
        <is>
          <t>스펙트럼블루</t>
        </is>
      </c>
      <c r="D170" s="7" t="inlineStr">
        <is>
          <t>무지</t>
        </is>
      </c>
      <c r="E170" s="7" t="inlineStr">
        <is>
          <t>폴리</t>
        </is>
      </c>
      <c r="F170" s="7" t="inlineStr">
        <is>
          <t>지그재그절개민소매원피스</t>
        </is>
      </c>
      <c r="G170" s="7" t="inlineStr">
        <is>
          <t>KOR</t>
        </is>
      </c>
      <c r="H170" s="7" t="inlineStr">
        <is>
          <t>6</t>
        </is>
      </c>
      <c r="I170" s="7">
        <f>IF(B170="보세",C170&amp;" "&amp;D170&amp;" "&amp;E170&amp;" "&amp;F170&amp;" ["&amp;H170&amp;"]",IF(G170="JPN","[JPN] "&amp;B170&amp;" "&amp;C170&amp;" "&amp;D170&amp;" "&amp;E170&amp;" "&amp;F170&amp;" ["&amp;H170&amp;"]",B170&amp;" "&amp;C170&amp;" "&amp;D170&amp;" "&amp;E170&amp;" "&amp;F170&amp;" ["&amp;H170&amp;"]"))</f>
        <v/>
      </c>
      <c r="J170" s="7" t="inlineStr">
        <is>
          <t>익스프레스 스펙트럼블루 지그재그절개민소매원피스 [6]</t>
        </is>
      </c>
      <c r="K170" s="7" t="inlineStr">
        <is>
          <t>익스프레스 스펙트럼블루 지그재그절개민소매원피스</t>
        </is>
      </c>
      <c r="L170" s="7">
        <f>IF(B170="보세",C170&amp;" "&amp;F170,B170&amp;" "&amp;F170)</f>
        <v/>
      </c>
      <c r="M170" s="8" t="inlineStr">
        <is>
          <t>스펙트럼블루   지그재그절개민소매원피스</t>
        </is>
      </c>
      <c r="N170" s="8" t="inlineStr">
        <is>
          <t>스펙트럼블루   지그재그절개민소매원피스</t>
        </is>
      </c>
      <c r="O170" s="8" t="inlineStr">
        <is>
          <t>스펙트럼블루   지그재그절개민소매원피스</t>
        </is>
      </c>
    </row>
    <row r="171" ht="16.5" customHeight="1" s="16">
      <c r="A171" s="7" t="n">
        <v>13106927</v>
      </c>
      <c r="B171" s="7" t="inlineStr">
        <is>
          <t>익스프레스</t>
        </is>
      </c>
      <c r="C171" s="7" t="inlineStr">
        <is>
          <t>브릴리언트블루</t>
        </is>
      </c>
      <c r="D171" s="7" t="inlineStr">
        <is>
          <t>무지</t>
        </is>
      </c>
      <c r="E171" s="7" t="inlineStr">
        <is>
          <t>면혼방</t>
        </is>
      </c>
      <c r="F171" s="7" t="inlineStr">
        <is>
          <t>딥브이넥숏슬리브</t>
        </is>
      </c>
      <c r="G171" s="7" t="inlineStr">
        <is>
          <t>KOR</t>
        </is>
      </c>
      <c r="H171" s="7" t="inlineStr">
        <is>
          <t>XS</t>
        </is>
      </c>
      <c r="I171" s="7">
        <f>IF(B171="보세",C171&amp;" "&amp;D171&amp;" "&amp;E171&amp;" "&amp;F171&amp;" ["&amp;H171&amp;"]",IF(G171="JPN","[JPN] "&amp;B171&amp;" "&amp;C171&amp;" "&amp;D171&amp;" "&amp;E171&amp;" "&amp;F171&amp;" ["&amp;H171&amp;"]",B171&amp;" "&amp;C171&amp;" "&amp;D171&amp;" "&amp;E171&amp;" "&amp;F171&amp;" ["&amp;H171&amp;"]"))</f>
        <v/>
      </c>
      <c r="J171" s="7" t="inlineStr">
        <is>
          <t>익스프레스 브릴리언트블루 면혼방 딥브이넥숏슬리브 [XS]</t>
        </is>
      </c>
      <c r="K171" s="7" t="inlineStr">
        <is>
          <t>익스프레스 브릴리언트블루 면혼방 딥브이넥숏슬리브</t>
        </is>
      </c>
      <c r="L171" s="7">
        <f>IF(B171="보세",C171&amp;" "&amp;F171,B171&amp;" "&amp;F171)</f>
        <v/>
      </c>
      <c r="M171" s="8" t="inlineStr">
        <is>
          <t>브릴리언트블루  면혼방 딥브이넥숏슬리브</t>
        </is>
      </c>
      <c r="N171" s="8" t="inlineStr">
        <is>
          <t>브릴리언트블루  코튼혼방 딥브이넥숏슬리브</t>
        </is>
      </c>
      <c r="O171" s="8" t="inlineStr">
        <is>
          <t>브릴리언트블루  면믹스 딥브이넥숏슬리브</t>
        </is>
      </c>
    </row>
    <row r="172" ht="16.5" customHeight="1" s="16">
      <c r="A172" s="7" t="n">
        <v>13106928</v>
      </c>
      <c r="B172" s="7" t="inlineStr">
        <is>
          <t>익스프레스</t>
        </is>
      </c>
      <c r="C172" s="7" t="inlineStr">
        <is>
          <t>레드네이비</t>
        </is>
      </c>
      <c r="D172" s="7" t="inlineStr">
        <is>
          <t>스트라이프</t>
        </is>
      </c>
      <c r="E172" s="7" t="inlineStr">
        <is>
          <t>면혼방</t>
        </is>
      </c>
      <c r="F172" s="7" t="inlineStr">
        <is>
          <t>백유넥오바로크원피스</t>
        </is>
      </c>
      <c r="G172" s="7" t="inlineStr">
        <is>
          <t>KOR</t>
        </is>
      </c>
      <c r="H172" s="7" t="inlineStr">
        <is>
          <t>XS</t>
        </is>
      </c>
      <c r="I172" s="7">
        <f>IF(B172="보세",C172&amp;" "&amp;D172&amp;" "&amp;E172&amp;" "&amp;F172&amp;" ["&amp;H172&amp;"]",IF(G172="JPN","[JPN] "&amp;B172&amp;" "&amp;C172&amp;" "&amp;D172&amp;" "&amp;E172&amp;" "&amp;F172&amp;" ["&amp;H172&amp;"]",B172&amp;" "&amp;C172&amp;" "&amp;D172&amp;" "&amp;E172&amp;" "&amp;F172&amp;" ["&amp;H172&amp;"]"))</f>
        <v/>
      </c>
      <c r="J172" s="7" t="inlineStr">
        <is>
          <t>익스프레스 레드네이비 스트라이프 면혼방 백유넥오바로크원피스 [XS]</t>
        </is>
      </c>
      <c r="K172" s="7" t="inlineStr">
        <is>
          <t>익스프레스 레드네이비 스트라이프 면혼방 백유넥오바로크원피스</t>
        </is>
      </c>
      <c r="L172" s="7">
        <f>IF(B172="보세",C172&amp;" "&amp;F172,B172&amp;" "&amp;F172)</f>
        <v/>
      </c>
      <c r="M172" s="8" t="inlineStr">
        <is>
          <t>레드네이비 스트라이프 면혼방 백유넥오바로크원피스</t>
        </is>
      </c>
      <c r="N172" s="8" t="inlineStr">
        <is>
          <t>레드네이비 스트라이프 코튼혼방 백유넥오바로크원피스</t>
        </is>
      </c>
      <c r="O172" s="8" t="inlineStr">
        <is>
          <t>레드네이비 스트라이프 면믹스 백유넥오바로크원피스</t>
        </is>
      </c>
    </row>
    <row r="173" ht="16.5" customHeight="1" s="16">
      <c r="A173" s="7" t="n">
        <v>13106929</v>
      </c>
      <c r="B173" s="7" t="inlineStr">
        <is>
          <t>익스프레스</t>
        </is>
      </c>
      <c r="C173" s="7" t="inlineStr">
        <is>
          <t>블루래디언스</t>
        </is>
      </c>
      <c r="D173" s="7" t="inlineStr">
        <is>
          <t>무지</t>
        </is>
      </c>
      <c r="E173" s="7" t="inlineStr">
        <is>
          <t>면혼방</t>
        </is>
      </c>
      <c r="F173" s="7" t="inlineStr">
        <is>
          <t>라운드슬라브반소매티</t>
        </is>
      </c>
      <c r="G173" s="7" t="inlineStr">
        <is>
          <t>KOR</t>
        </is>
      </c>
      <c r="H173" s="7" t="inlineStr">
        <is>
          <t>XS</t>
        </is>
      </c>
      <c r="I173" s="7">
        <f>IF(B173="보세",C173&amp;" "&amp;D173&amp;" "&amp;E173&amp;" "&amp;F173&amp;" ["&amp;H173&amp;"]",IF(G173="JPN","[JPN] "&amp;B173&amp;" "&amp;C173&amp;" "&amp;D173&amp;" "&amp;E173&amp;" "&amp;F173&amp;" ["&amp;H173&amp;"]",B173&amp;" "&amp;C173&amp;" "&amp;D173&amp;" "&amp;E173&amp;" "&amp;F173&amp;" ["&amp;H173&amp;"]"))</f>
        <v/>
      </c>
      <c r="J173" s="7" t="inlineStr">
        <is>
          <t>익스프레스 블루래디언스 면혼방 라운드슬라브반소매티 [XS]</t>
        </is>
      </c>
      <c r="K173" s="7" t="inlineStr">
        <is>
          <t>익스프레스 블루래디언스 면혼방 라운드슬라브반소매티</t>
        </is>
      </c>
      <c r="L173" s="7">
        <f>IF(B173="보세",C173&amp;" "&amp;F173,B173&amp;" "&amp;F173)</f>
        <v/>
      </c>
      <c r="M173" s="8" t="inlineStr">
        <is>
          <t>블루래디언스  면혼방 라운드슬라브반소매티</t>
        </is>
      </c>
      <c r="N173" s="8" t="inlineStr">
        <is>
          <t>블루래디언스  코튼혼방 라운드슬라브반소매티</t>
        </is>
      </c>
      <c r="O173" s="8" t="inlineStr">
        <is>
          <t>블루래디언스  면믹스 라운드슬라브반소매티</t>
        </is>
      </c>
    </row>
    <row r="174" ht="16.5" customHeight="1" s="16">
      <c r="A174" s="7" t="n">
        <v>13106930</v>
      </c>
      <c r="B174" s="7" t="inlineStr">
        <is>
          <t>크로커다일</t>
        </is>
      </c>
      <c r="C174" s="7" t="inlineStr">
        <is>
          <t>블랙</t>
        </is>
      </c>
      <c r="D174" s="7" t="inlineStr">
        <is>
          <t>시스루</t>
        </is>
      </c>
      <c r="E174" s="7" t="inlineStr">
        <is>
          <t>폴리</t>
        </is>
      </c>
      <c r="F174" s="7" t="inlineStr">
        <is>
          <t>차이나카라반소매셔츠</t>
        </is>
      </c>
      <c r="G174" s="7" t="inlineStr">
        <is>
          <t>KOR</t>
        </is>
      </c>
      <c r="H174" s="7" t="inlineStr">
        <is>
          <t>100</t>
        </is>
      </c>
      <c r="I174" s="7">
        <f>IF(B174="보세",C174&amp;" "&amp;D174&amp;" "&amp;E174&amp;" "&amp;F174&amp;" ["&amp;H174&amp;"]",IF(G174="JPN","[JPN] "&amp;B174&amp;" "&amp;C174&amp;" "&amp;D174&amp;" "&amp;E174&amp;" "&amp;F174&amp;" ["&amp;H174&amp;"]",B174&amp;" "&amp;C174&amp;" "&amp;D174&amp;" "&amp;E174&amp;" "&amp;F174&amp;" ["&amp;H174&amp;"]"))</f>
        <v/>
      </c>
      <c r="J174" s="7" t="inlineStr">
        <is>
          <t>크로커다일 블랙 시스루 차이나카라반소매셔츠 [100]</t>
        </is>
      </c>
      <c r="K174" s="7" t="inlineStr">
        <is>
          <t>크로커다일 블랙 시스루 차이나카라반소매셔츠</t>
        </is>
      </c>
      <c r="L174" s="7">
        <f>IF(B174="보세",C174&amp;" "&amp;F174,B174&amp;" "&amp;F174)</f>
        <v/>
      </c>
      <c r="M174" s="8" t="inlineStr">
        <is>
          <t>블랙 시스루  차이나카라반소매셔츠</t>
        </is>
      </c>
      <c r="N174" s="8" t="inlineStr">
        <is>
          <t>블랙 시스루  차이나카라반소매셔츠</t>
        </is>
      </c>
      <c r="O174" s="8" t="inlineStr">
        <is>
          <t>블랙 시스루  차이나카라반소매셔츠</t>
        </is>
      </c>
    </row>
    <row r="175" ht="16.5" customHeight="1" s="16">
      <c r="A175" s="7" t="n">
        <v>13106931</v>
      </c>
      <c r="B175" s="7" t="inlineStr">
        <is>
          <t>아웃도어</t>
        </is>
      </c>
      <c r="C175" s="7" t="inlineStr">
        <is>
          <t>네이비</t>
        </is>
      </c>
      <c r="D175" s="7" t="inlineStr">
        <is>
          <t>페이즐리</t>
        </is>
      </c>
      <c r="E175" s="7" t="inlineStr">
        <is>
          <t>면혼방</t>
        </is>
      </c>
      <c r="F175" s="7" t="inlineStr">
        <is>
          <t>백빅로고크루넥맨투맨</t>
        </is>
      </c>
      <c r="G175" s="7" t="inlineStr">
        <is>
          <t>KOR</t>
        </is>
      </c>
      <c r="H175" s="7" t="inlineStr">
        <is>
          <t>L</t>
        </is>
      </c>
      <c r="I175" s="7">
        <f>IF(B175="보세",C175&amp;" "&amp;D175&amp;" "&amp;E175&amp;" "&amp;F175&amp;" ["&amp;H175&amp;"]",IF(G175="JPN","[JPN] "&amp;B175&amp;" "&amp;C175&amp;" "&amp;D175&amp;" "&amp;E175&amp;" "&amp;F175&amp;" ["&amp;H175&amp;"]",B175&amp;" "&amp;C175&amp;" "&amp;D175&amp;" "&amp;E175&amp;" "&amp;F175&amp;" ["&amp;H175&amp;"]"))</f>
        <v/>
      </c>
      <c r="J175" s="7" t="inlineStr">
        <is>
          <t>아웃도어 네이비 페이즐리 면혼방 백빅로고크루넥맨투맨 [L]</t>
        </is>
      </c>
      <c r="K175" s="7" t="inlineStr">
        <is>
          <t>아웃도어 네이비 페이즐리 면혼방 백빅로고크루넥맨투맨</t>
        </is>
      </c>
      <c r="L175" s="7">
        <f>IF(B175="보세",C175&amp;" "&amp;F175,B175&amp;" "&amp;F175)</f>
        <v/>
      </c>
      <c r="M175" s="8" t="inlineStr">
        <is>
          <t>네이비 페이즐리 면혼방 백빅로고크루넥맨투맨</t>
        </is>
      </c>
      <c r="N175" s="8" t="inlineStr">
        <is>
          <t>NAVY 페이즐리 면혼방 백빅로고크루넥맨투맨</t>
        </is>
      </c>
      <c r="O175" s="8" t="inlineStr">
        <is>
          <t>곤색 페이즐리 면혼방 백빅로고크루넥맨투맨</t>
        </is>
      </c>
    </row>
    <row r="176" ht="16.5" customHeight="1" s="16">
      <c r="A176" s="7" t="n">
        <v>13106932</v>
      </c>
      <c r="B176" s="7" t="inlineStr">
        <is>
          <t>리바이스</t>
        </is>
      </c>
      <c r="C176" s="7" t="inlineStr">
        <is>
          <t>네이비</t>
        </is>
      </c>
      <c r="D176" s="7" t="inlineStr">
        <is>
          <t>무지</t>
        </is>
      </c>
      <c r="E176" s="7" t="inlineStr">
        <is>
          <t>면</t>
        </is>
      </c>
      <c r="F176" s="7" t="inlineStr">
        <is>
          <t>자수패치로고크루넥반팔티</t>
        </is>
      </c>
      <c r="G176" s="7" t="inlineStr">
        <is>
          <t>KOR</t>
        </is>
      </c>
      <c r="H176" s="7" t="inlineStr">
        <is>
          <t>M</t>
        </is>
      </c>
      <c r="I176" s="7">
        <f>IF(B176="보세",C176&amp;" "&amp;D176&amp;" "&amp;E176&amp;" "&amp;F176&amp;" ["&amp;H176&amp;"]",IF(G176="JPN","[JPN] "&amp;B176&amp;" "&amp;C176&amp;" "&amp;D176&amp;" "&amp;E176&amp;" "&amp;F176&amp;" ["&amp;H176&amp;"]",B176&amp;" "&amp;C176&amp;" "&amp;D176&amp;" "&amp;E176&amp;" "&amp;F176&amp;" ["&amp;H176&amp;"]"))</f>
        <v/>
      </c>
      <c r="J176" s="7" t="inlineStr">
        <is>
          <t>리바이스 네이비 면 자수패치로고크루넥반팔티 [M]</t>
        </is>
      </c>
      <c r="K176" s="7" t="inlineStr">
        <is>
          <t>리바이스 네이비 면 자수패치로고크루넥반팔티</t>
        </is>
      </c>
      <c r="L176" s="7">
        <f>IF(B176="보세",C176&amp;" "&amp;F176,B176&amp;" "&amp;F176)</f>
        <v/>
      </c>
      <c r="M176" s="8" t="inlineStr">
        <is>
          <t>네이비  면 자수패치로고크루넥반팔티</t>
        </is>
      </c>
      <c r="N176" s="8" t="inlineStr">
        <is>
          <t>NAVY  면 자수패치로고크루넥반팔티</t>
        </is>
      </c>
      <c r="O176" s="8" t="inlineStr">
        <is>
          <t>곤색  면 자수패치로고크루넥반팔티</t>
        </is>
      </c>
    </row>
    <row r="177" ht="16.5" customHeight="1" s="16">
      <c r="A177" s="7" t="n">
        <v>13106933</v>
      </c>
      <c r="B177" s="7" t="inlineStr">
        <is>
          <t>자라</t>
        </is>
      </c>
      <c r="C177" s="7" t="inlineStr">
        <is>
          <t>블랙</t>
        </is>
      </c>
      <c r="D177" s="7" t="inlineStr">
        <is>
          <t>무지</t>
        </is>
      </c>
      <c r="E177" s="7" t="inlineStr">
        <is>
          <t>면혼방</t>
        </is>
      </c>
      <c r="F177" s="7" t="inlineStr">
        <is>
          <t>라운드언발숏슬리브</t>
        </is>
      </c>
      <c r="G177" s="7" t="inlineStr">
        <is>
          <t>KOR</t>
        </is>
      </c>
      <c r="H177" s="7" t="inlineStr">
        <is>
          <t>S</t>
        </is>
      </c>
      <c r="I177" s="7">
        <f>IF(B177="보세",C177&amp;" "&amp;D177&amp;" "&amp;E177&amp;" "&amp;F177&amp;" ["&amp;H177&amp;"]",IF(G177="JPN","[JPN] "&amp;B177&amp;" "&amp;C177&amp;" "&amp;D177&amp;" "&amp;E177&amp;" "&amp;F177&amp;" ["&amp;H177&amp;"]",B177&amp;" "&amp;C177&amp;" "&amp;D177&amp;" "&amp;E177&amp;" "&amp;F177&amp;" ["&amp;H177&amp;"]"))</f>
        <v/>
      </c>
      <c r="J177" s="7" t="inlineStr">
        <is>
          <t>자라 블랙 면혼방 라운드언발숏슬리브 [S]</t>
        </is>
      </c>
      <c r="K177" s="7" t="inlineStr">
        <is>
          <t>자라 블랙 면혼방 라운드언발숏슬리브</t>
        </is>
      </c>
      <c r="L177" s="7">
        <f>IF(B177="보세",C177&amp;" "&amp;F177,B177&amp;" "&amp;F177)</f>
        <v/>
      </c>
      <c r="M177" s="8" t="inlineStr">
        <is>
          <t>블랙  면혼방 라운드언발숏슬리브</t>
        </is>
      </c>
      <c r="N177" s="8" t="inlineStr">
        <is>
          <t>블랙  코튼혼방 라운드언발숏슬리브</t>
        </is>
      </c>
      <c r="O177" s="8" t="inlineStr">
        <is>
          <t>블랙  면믹스 라운드언발숏슬리브</t>
        </is>
      </c>
    </row>
    <row r="178" ht="16.5" customHeight="1" s="16">
      <c r="A178" s="7" t="n">
        <v>13106934</v>
      </c>
      <c r="B178" s="7" t="inlineStr">
        <is>
          <t>세인트페인</t>
        </is>
      </c>
      <c r="C178" s="7" t="inlineStr">
        <is>
          <t>블랙</t>
        </is>
      </c>
      <c r="D178" s="7" t="inlineStr">
        <is>
          <t>프린팅</t>
        </is>
      </c>
      <c r="E178" s="7" t="inlineStr">
        <is>
          <t>면</t>
        </is>
      </c>
      <c r="F178" s="7" t="inlineStr">
        <is>
          <t>GRATEFULDAYS크루넥반팔티</t>
        </is>
      </c>
      <c r="G178" s="7" t="inlineStr">
        <is>
          <t>KOR</t>
        </is>
      </c>
      <c r="H178" s="7" t="inlineStr">
        <is>
          <t>L</t>
        </is>
      </c>
      <c r="I178" s="7">
        <f>IF(B178="보세",C178&amp;" "&amp;D178&amp;" "&amp;E178&amp;" "&amp;F178&amp;" ["&amp;H178&amp;"]",IF(G178="JPN","[JPN] "&amp;B178&amp;" "&amp;C178&amp;" "&amp;D178&amp;" "&amp;E178&amp;" "&amp;F178&amp;" ["&amp;H178&amp;"]",B178&amp;" "&amp;C178&amp;" "&amp;D178&amp;" "&amp;E178&amp;" "&amp;F178&amp;" ["&amp;H178&amp;"]"))</f>
        <v/>
      </c>
      <c r="J178" s="7" t="inlineStr">
        <is>
          <t>세인트페인 블랙 프린팅 면 GRATEFULDAYS크루넥반팔티 [L]</t>
        </is>
      </c>
      <c r="K178" s="7" t="inlineStr">
        <is>
          <t>세인트페인 블랙 프린팅 면 GRATEFULDAYS크루넥반팔티</t>
        </is>
      </c>
      <c r="L178" s="7">
        <f>IF(B178="보세",C178&amp;" "&amp;F178,B178&amp;" "&amp;F178)</f>
        <v/>
      </c>
      <c r="M178" s="8" t="inlineStr">
        <is>
          <t>블랙 프린팅 면 GRATEFULDAYS크루넥반팔티</t>
        </is>
      </c>
      <c r="N178" s="8" t="inlineStr">
        <is>
          <t>블랙 프린팅 코튼 GRATEFULDAYS크루넥반팔티</t>
        </is>
      </c>
      <c r="O178" s="8" t="inlineStr">
        <is>
          <t>블랙 프린팅 면직물 GRATEFULDAYS크루넥반팔티</t>
        </is>
      </c>
    </row>
    <row r="179" ht="16.5" customHeight="1" s="16">
      <c r="A179" s="7" t="n">
        <v>13106935</v>
      </c>
      <c r="B179" s="7" t="inlineStr">
        <is>
          <t>레드페이스</t>
        </is>
      </c>
      <c r="C179" s="7" t="inlineStr">
        <is>
          <t>어텀메이플브라운</t>
        </is>
      </c>
      <c r="D179" s="7" t="inlineStr">
        <is>
          <t>스트라이프</t>
        </is>
      </c>
      <c r="E179" s="7" t="inlineStr">
        <is>
          <t>폴리</t>
        </is>
      </c>
      <c r="F179" s="7" t="inlineStr">
        <is>
          <t>반집업스포츠긴팔티</t>
        </is>
      </c>
      <c r="G179" s="7" t="inlineStr">
        <is>
          <t>KOR</t>
        </is>
      </c>
      <c r="H179" s="7" t="inlineStr">
        <is>
          <t>95</t>
        </is>
      </c>
      <c r="I179" s="7">
        <f>IF(B179="보세",C179&amp;" "&amp;D179&amp;" "&amp;E179&amp;" "&amp;F179&amp;" ["&amp;H179&amp;"]",IF(G179="JPN","[JPN] "&amp;B179&amp;" "&amp;C179&amp;" "&amp;D179&amp;" "&amp;E179&amp;" "&amp;F179&amp;" ["&amp;H179&amp;"]",B179&amp;" "&amp;C179&amp;" "&amp;D179&amp;" "&amp;E179&amp;" "&amp;F179&amp;" ["&amp;H179&amp;"]"))</f>
        <v/>
      </c>
      <c r="J179" s="7" t="inlineStr">
        <is>
          <t>레드페이스 어텀메이플브라운 스트라이프 반집업스포츠긴팔티 [95]</t>
        </is>
      </c>
      <c r="K179" s="7" t="inlineStr">
        <is>
          <t>레드페이스 어텀메이플브라운 스트라이프 반집업스포츠긴팔티</t>
        </is>
      </c>
      <c r="L179" s="7">
        <f>IF(B179="보세",C179&amp;" "&amp;F179,B179&amp;" "&amp;F179)</f>
        <v/>
      </c>
      <c r="M179" s="8" t="inlineStr">
        <is>
          <t>어텀메이플브라운 스트라이프  반집업스포츠긴팔티</t>
        </is>
      </c>
      <c r="N179" s="8" t="inlineStr">
        <is>
          <t>어텀메이플브라운 스트라이프  반집업스포츠긴팔티</t>
        </is>
      </c>
      <c r="O179" s="8" t="inlineStr">
        <is>
          <t>어텀메이플브라운 스트라이프  반집업스포츠긴팔티</t>
        </is>
      </c>
    </row>
    <row r="180" ht="16.5" customHeight="1" s="16">
      <c r="A180" s="7" t="n">
        <v>13106936</v>
      </c>
      <c r="B180" s="7" t="inlineStr">
        <is>
          <t>팜스프링스</t>
        </is>
      </c>
      <c r="C180" s="7" t="inlineStr">
        <is>
          <t>멜란지블루</t>
        </is>
      </c>
      <c r="D180" s="7" t="inlineStr">
        <is>
          <t>스트라이프</t>
        </is>
      </c>
      <c r="E180" s="7" t="inlineStr">
        <is>
          <t>폴리</t>
        </is>
      </c>
      <c r="F180" s="7" t="inlineStr">
        <is>
          <t>스포츠라운드반팔티</t>
        </is>
      </c>
      <c r="G180" s="7" t="inlineStr">
        <is>
          <t>KOR</t>
        </is>
      </c>
      <c r="H180" s="7" t="inlineStr">
        <is>
          <t>105</t>
        </is>
      </c>
      <c r="I180" s="7">
        <f>IF(B180="보세",C180&amp;" "&amp;D180&amp;" "&amp;E180&amp;" "&amp;F180&amp;" ["&amp;H180&amp;"]",IF(G180="JPN","[JPN] "&amp;B180&amp;" "&amp;C180&amp;" "&amp;D180&amp;" "&amp;E180&amp;" "&amp;F180&amp;" ["&amp;H180&amp;"]",B180&amp;" "&amp;C180&amp;" "&amp;D180&amp;" "&amp;E180&amp;" "&amp;F180&amp;" ["&amp;H180&amp;"]"))</f>
        <v/>
      </c>
      <c r="J180" s="7" t="inlineStr">
        <is>
          <t>팜스프링스 멜란지블루 스트라이프 스포츠라운드반팔티 [105]</t>
        </is>
      </c>
      <c r="K180" s="7" t="inlineStr">
        <is>
          <t>팜스프링스 멜란지블루 스트라이프 스포츠라운드반팔티</t>
        </is>
      </c>
      <c r="L180" s="7">
        <f>IF(B180="보세",C180&amp;" "&amp;F180,B180&amp;" "&amp;F180)</f>
        <v/>
      </c>
      <c r="M180" s="8" t="inlineStr">
        <is>
          <t>멜란지블루 스트라이프  스포츠라운드반팔티</t>
        </is>
      </c>
      <c r="N180" s="8" t="inlineStr">
        <is>
          <t>멜란지블루 스트라이프  스포츠라운드반팔티</t>
        </is>
      </c>
      <c r="O180" s="8" t="inlineStr">
        <is>
          <t>멜란지블루 스트라이프  스포츠라운드반팔티</t>
        </is>
      </c>
    </row>
    <row r="181" ht="16.5" customHeight="1" s="16">
      <c r="A181" s="7" t="n">
        <v>13106937</v>
      </c>
      <c r="B181" s="7" t="inlineStr">
        <is>
          <t>르까프</t>
        </is>
      </c>
      <c r="C181" s="7" t="inlineStr">
        <is>
          <t>멜란지그레이</t>
        </is>
      </c>
      <c r="D181" s="7" t="inlineStr">
        <is>
          <t>무지</t>
        </is>
      </c>
      <c r="E181" s="7" t="inlineStr">
        <is>
          <t>폴리</t>
        </is>
      </c>
      <c r="F181" s="7" t="inlineStr">
        <is>
          <t>스포츠저지반소매카라티</t>
        </is>
      </c>
      <c r="G181" s="7" t="inlineStr">
        <is>
          <t>KOR</t>
        </is>
      </c>
      <c r="H181" s="7" t="inlineStr">
        <is>
          <t>105</t>
        </is>
      </c>
      <c r="I181" s="7">
        <f>IF(B181="보세",C181&amp;" "&amp;D181&amp;" "&amp;E181&amp;" "&amp;F181&amp;" ["&amp;H181&amp;"]",IF(G181="JPN","[JPN] "&amp;B181&amp;" "&amp;C181&amp;" "&amp;D181&amp;" "&amp;E181&amp;" "&amp;F181&amp;" ["&amp;H181&amp;"]",B181&amp;" "&amp;C181&amp;" "&amp;D181&amp;" "&amp;E181&amp;" "&amp;F181&amp;" ["&amp;H181&amp;"]"))</f>
        <v/>
      </c>
      <c r="J181" s="7" t="inlineStr">
        <is>
          <t>르까프 멜란지그레이 스포츠저지반소매카라티 [105]</t>
        </is>
      </c>
      <c r="K181" s="7" t="inlineStr">
        <is>
          <t>르까프 멜란지그레이 스포츠저지반소매카라티</t>
        </is>
      </c>
      <c r="L181" s="7">
        <f>IF(B181="보세",C181&amp;" "&amp;F181,B181&amp;" "&amp;F181)</f>
        <v/>
      </c>
      <c r="M181" s="8" t="inlineStr">
        <is>
          <t>멜란지그레이   스포츠저지반소매카라티</t>
        </is>
      </c>
      <c r="N181" s="8" t="inlineStr">
        <is>
          <t>멜란지그레이   스포츠저지반소매카라티</t>
        </is>
      </c>
      <c r="O181" s="8" t="inlineStr">
        <is>
          <t>멜란지그레이   스포츠저지반소매카라티</t>
        </is>
      </c>
    </row>
    <row r="182" ht="16.5" customHeight="1" s="16">
      <c r="A182" s="7" t="n">
        <v>13106938</v>
      </c>
      <c r="B182" s="7" t="inlineStr">
        <is>
          <t>타미힐피거</t>
        </is>
      </c>
      <c r="C182" s="7" t="inlineStr">
        <is>
          <t>핫핑크</t>
        </is>
      </c>
      <c r="D182" s="7" t="inlineStr">
        <is>
          <t>무지</t>
        </is>
      </c>
      <c r="E182" s="7" t="inlineStr">
        <is>
          <t>면</t>
        </is>
      </c>
      <c r="F182" s="7" t="inlineStr">
        <is>
          <t>배색카라반소매폴로티</t>
        </is>
      </c>
      <c r="G182" s="7" t="inlineStr">
        <is>
          <t>KOR</t>
        </is>
      </c>
      <c r="H182" s="7" t="inlineStr">
        <is>
          <t>L</t>
        </is>
      </c>
      <c r="I182" s="7">
        <f>IF(B182="보세",C182&amp;" "&amp;D182&amp;" "&amp;E182&amp;" "&amp;F182&amp;" ["&amp;H182&amp;"]",IF(G182="JPN","[JPN] "&amp;B182&amp;" "&amp;C182&amp;" "&amp;D182&amp;" "&amp;E182&amp;" "&amp;F182&amp;" ["&amp;H182&amp;"]",B182&amp;" "&amp;C182&amp;" "&amp;D182&amp;" "&amp;E182&amp;" "&amp;F182&amp;" ["&amp;H182&amp;"]"))</f>
        <v/>
      </c>
      <c r="J182" s="7" t="inlineStr">
        <is>
          <t>타미힐피거 핫핑크 면 배색카라반소매폴로티 [L]</t>
        </is>
      </c>
      <c r="K182" s="7" t="inlineStr">
        <is>
          <t>타미힐피거 핫핑크 면 배색카라반소매폴로티</t>
        </is>
      </c>
      <c r="L182" s="7">
        <f>IF(B182="보세",C182&amp;" "&amp;F182,B182&amp;" "&amp;F182)</f>
        <v/>
      </c>
      <c r="M182" s="8" t="inlineStr">
        <is>
          <t>핫핑크  면 배색카라반소매폴로티</t>
        </is>
      </c>
      <c r="N182" s="8" t="inlineStr">
        <is>
          <t>핫핑크  코튼 배색카라반소매폴로티</t>
        </is>
      </c>
      <c r="O182" s="8" t="inlineStr">
        <is>
          <t>핫핑크  면직물 배색카라반소매폴로티</t>
        </is>
      </c>
    </row>
    <row r="183" ht="16.5" customHeight="1" s="16">
      <c r="A183" s="7" t="n">
        <v>13106939</v>
      </c>
      <c r="B183" s="7" t="inlineStr">
        <is>
          <t>모조에스핀</t>
        </is>
      </c>
      <c r="C183" s="7" t="inlineStr">
        <is>
          <t>블랙화이트</t>
        </is>
      </c>
      <c r="D183" s="7" t="inlineStr">
        <is>
          <t>패턴</t>
        </is>
      </c>
      <c r="E183" s="7" t="inlineStr">
        <is>
          <t>폴리</t>
        </is>
      </c>
      <c r="F183" s="7" t="inlineStr">
        <is>
          <t>절개슬림민소매원피스</t>
        </is>
      </c>
      <c r="G183" s="7" t="inlineStr">
        <is>
          <t>KOR</t>
        </is>
      </c>
      <c r="H183" s="7" t="inlineStr">
        <is>
          <t>S</t>
        </is>
      </c>
      <c r="I183" s="7">
        <f>IF(B183="보세",C183&amp;" "&amp;D183&amp;" "&amp;E183&amp;" "&amp;F183&amp;" ["&amp;H183&amp;"]",IF(G183="JPN","[JPN] "&amp;B183&amp;" "&amp;C183&amp;" "&amp;D183&amp;" "&amp;E183&amp;" "&amp;F183&amp;" ["&amp;H183&amp;"]",B183&amp;" "&amp;C183&amp;" "&amp;D183&amp;" "&amp;E183&amp;" "&amp;F183&amp;" ["&amp;H183&amp;"]"))</f>
        <v/>
      </c>
      <c r="J183" s="7" t="inlineStr">
        <is>
          <t>모조에스핀 블랙화이트 절개슬림민소매원피스 [S]</t>
        </is>
      </c>
      <c r="K183" s="7" t="inlineStr">
        <is>
          <t>모조에스핀 블랙화이트 절개슬림민소매원피스</t>
        </is>
      </c>
      <c r="L183" s="7">
        <f>IF(B183="보세",C183&amp;" "&amp;F183,B183&amp;" "&amp;F183)</f>
        <v/>
      </c>
      <c r="M183" s="8" t="inlineStr">
        <is>
          <t>블랙화이트   절개슬림민소매원피스</t>
        </is>
      </c>
      <c r="N183" s="8" t="inlineStr">
        <is>
          <t>블랙화이트   절개슬림민소매원피스</t>
        </is>
      </c>
      <c r="O183" s="8" t="inlineStr">
        <is>
          <t>블랙화이트   절개슬림민소매원피스</t>
        </is>
      </c>
    </row>
    <row r="184" ht="16.5" customHeight="1" s="16">
      <c r="A184" s="7" t="n">
        <v>13106940</v>
      </c>
      <c r="B184" s="7" t="inlineStr">
        <is>
          <t>빈폴골프</t>
        </is>
      </c>
      <c r="C184" s="7" t="inlineStr">
        <is>
          <t>스카이블루네이비</t>
        </is>
      </c>
      <c r="D184" s="7" t="inlineStr">
        <is>
          <t>스트라이프</t>
        </is>
      </c>
      <c r="E184" s="7" t="inlineStr">
        <is>
          <t>면혼방</t>
        </is>
      </c>
      <c r="F184" s="7" t="inlineStr">
        <is>
          <t>자수로고반소매폴로셔츠</t>
        </is>
      </c>
      <c r="G184" s="7" t="inlineStr">
        <is>
          <t>KOR</t>
        </is>
      </c>
      <c r="H184" s="7" t="inlineStr">
        <is>
          <t>95</t>
        </is>
      </c>
      <c r="I184" s="7">
        <f>IF(B184="보세",C184&amp;" "&amp;D184&amp;" "&amp;E184&amp;" "&amp;F184&amp;" ["&amp;H184&amp;"]",IF(G184="JPN","[JPN] "&amp;B184&amp;" "&amp;C184&amp;" "&amp;D184&amp;" "&amp;E184&amp;" "&amp;F184&amp;" ["&amp;H184&amp;"]",B184&amp;" "&amp;C184&amp;" "&amp;D184&amp;" "&amp;E184&amp;" "&amp;F184&amp;" ["&amp;H184&amp;"]"))</f>
        <v/>
      </c>
      <c r="J184" s="7" t="inlineStr">
        <is>
          <t>빈폴골프 스카이블루네이비 스트라이프 면혼방 자수로고반소매폴로셔츠 [95]</t>
        </is>
      </c>
      <c r="K184" s="7" t="inlineStr">
        <is>
          <t>빈폴골프 스카이블루네이비 스트라이프 면혼방 자수로고반소매폴로셔츠</t>
        </is>
      </c>
      <c r="L184" s="7">
        <f>IF(B184="보세",C184&amp;" "&amp;F184,B184&amp;" "&amp;F184)</f>
        <v/>
      </c>
      <c r="M184" s="8" t="inlineStr">
        <is>
          <t>스카이블루네이비 스트라이프 면혼방 자수로고반소매폴로셔츠</t>
        </is>
      </c>
      <c r="N184" s="8" t="inlineStr">
        <is>
          <t>스카이블루네이비 스트라이프 코튼혼방 자수로고반소매폴로셔츠</t>
        </is>
      </c>
      <c r="O184" s="8" t="inlineStr">
        <is>
          <t>스카이블루네이비 스트라이프 면믹스 자수로고반소매폴로셔츠</t>
        </is>
      </c>
    </row>
    <row r="185" ht="16.5" customHeight="1" s="16">
      <c r="A185" s="7" t="n">
        <v>13106941</v>
      </c>
      <c r="B185" s="7" t="inlineStr">
        <is>
          <t>노스페이스</t>
        </is>
      </c>
      <c r="C185" s="7" t="inlineStr">
        <is>
          <t>블랙</t>
        </is>
      </c>
      <c r="D185" s="7" t="inlineStr">
        <is>
          <t>무지</t>
        </is>
      </c>
      <c r="E185" s="7" t="inlineStr">
        <is>
          <t>덕다운</t>
        </is>
      </c>
      <c r="F185" s="7" t="inlineStr">
        <is>
          <t>하이넥경량패딩점퍼</t>
        </is>
      </c>
      <c r="G185" s="7" t="inlineStr">
        <is>
          <t>KOR</t>
        </is>
      </c>
      <c r="H185" s="7" t="inlineStr">
        <is>
          <t>100</t>
        </is>
      </c>
      <c r="I185" s="7">
        <f>IF(B185="보세",C185&amp;" "&amp;D185&amp;" "&amp;E185&amp;" "&amp;F185&amp;" ["&amp;H185&amp;"]",IF(G185="JPN","[JPN] "&amp;B185&amp;" "&amp;C185&amp;" "&amp;D185&amp;" "&amp;E185&amp;" "&amp;F185&amp;" ["&amp;H185&amp;"]",B185&amp;" "&amp;C185&amp;" "&amp;D185&amp;" "&amp;E185&amp;" "&amp;F185&amp;" ["&amp;H185&amp;"]"))</f>
        <v/>
      </c>
      <c r="J185" s="7" t="inlineStr">
        <is>
          <t>노스페이스 블랙 덕다운 하이넥경량패딩점퍼 [100]</t>
        </is>
      </c>
      <c r="K185" s="7" t="inlineStr">
        <is>
          <t>노스페이스 블랙 덕다운 하이넥경량패딩점퍼</t>
        </is>
      </c>
      <c r="L185" s="7">
        <f>IF(B185="보세",C185&amp;" "&amp;F185,B185&amp;" "&amp;F185)</f>
        <v/>
      </c>
      <c r="M185" s="8" t="inlineStr">
        <is>
          <t>블랙  덕다운 하이넥경량패딩점퍼</t>
        </is>
      </c>
      <c r="N185" s="8" t="inlineStr">
        <is>
          <t>블랙  덕다운 하이넥경량패딩점퍼</t>
        </is>
      </c>
      <c r="O185" s="8" t="inlineStr">
        <is>
          <t>블랙  덕다운 하이넥경량패딩점퍼</t>
        </is>
      </c>
    </row>
    <row r="186" ht="16.5" customHeight="1" s="16">
      <c r="A186" s="7" t="n">
        <v>13106942</v>
      </c>
      <c r="B186" s="7" t="inlineStr">
        <is>
          <t>홀리스터</t>
        </is>
      </c>
      <c r="C186" s="7" t="inlineStr">
        <is>
          <t>네이비</t>
        </is>
      </c>
      <c r="D186" s="7" t="inlineStr">
        <is>
          <t>무지</t>
        </is>
      </c>
      <c r="E186" s="7" t="inlineStr">
        <is>
          <t>폴리</t>
        </is>
      </c>
      <c r="F186" s="7" t="inlineStr">
        <is>
          <t>하이넥퀼팅패딩베스트</t>
        </is>
      </c>
      <c r="G186" s="7" t="inlineStr">
        <is>
          <t>KOR</t>
        </is>
      </c>
      <c r="H186" s="7" t="inlineStr">
        <is>
          <t>M</t>
        </is>
      </c>
      <c r="I186" s="7">
        <f>IF(B186="보세",C186&amp;" "&amp;D186&amp;" "&amp;E186&amp;" "&amp;F186&amp;" ["&amp;H186&amp;"]",IF(G186="JPN","[JPN] "&amp;B186&amp;" "&amp;C186&amp;" "&amp;D186&amp;" "&amp;E186&amp;" "&amp;F186&amp;" ["&amp;H186&amp;"]",B186&amp;" "&amp;C186&amp;" "&amp;D186&amp;" "&amp;E186&amp;" "&amp;F186&amp;" ["&amp;H186&amp;"]"))</f>
        <v/>
      </c>
      <c r="J186" s="7" t="inlineStr">
        <is>
          <t>홀리스터 네이비 하이넥퀼팅패딩베스트 [M]</t>
        </is>
      </c>
      <c r="K186" s="7" t="inlineStr">
        <is>
          <t>홀리스터 네이비 하이넥퀼팅패딩베스트</t>
        </is>
      </c>
      <c r="L186" s="7">
        <f>IF(B186="보세",C186&amp;" "&amp;F186,B186&amp;" "&amp;F186)</f>
        <v/>
      </c>
      <c r="M186" s="8" t="inlineStr">
        <is>
          <t>네이비   하이넥퀼팅패딩베스트</t>
        </is>
      </c>
      <c r="N186" s="8" t="inlineStr">
        <is>
          <t>NAVY   하이넥퀼팅패딩베스트</t>
        </is>
      </c>
      <c r="O186" s="8" t="inlineStr">
        <is>
          <t>곤색   하이넥퀼팅패딩베스트</t>
        </is>
      </c>
    </row>
    <row r="187" ht="16.5" customHeight="1" s="16">
      <c r="A187" s="7" t="n">
        <v>13106943</v>
      </c>
      <c r="B187" s="7" t="inlineStr">
        <is>
          <t>노스페이스</t>
        </is>
      </c>
      <c r="C187" s="7" t="inlineStr">
        <is>
          <t>민트</t>
        </is>
      </c>
      <c r="D187" s="7" t="inlineStr">
        <is>
          <t>무지</t>
        </is>
      </c>
      <c r="E187" s="7" t="inlineStr">
        <is>
          <t>구스다운</t>
        </is>
      </c>
      <c r="F187" s="7" t="inlineStr">
        <is>
          <t>하이넥투톤숏패딩점퍼</t>
        </is>
      </c>
      <c r="G187" s="7" t="inlineStr">
        <is>
          <t>KOR</t>
        </is>
      </c>
      <c r="H187" s="7" t="inlineStr">
        <is>
          <t>M</t>
        </is>
      </c>
      <c r="I187" s="7">
        <f>IF(B187="보세",C187&amp;" "&amp;D187&amp;" "&amp;E187&amp;" "&amp;F187&amp;" ["&amp;H187&amp;"]",IF(G187="JPN","[JPN] "&amp;B187&amp;" "&amp;C187&amp;" "&amp;D187&amp;" "&amp;E187&amp;" "&amp;F187&amp;" ["&amp;H187&amp;"]",B187&amp;" "&amp;C187&amp;" "&amp;D187&amp;" "&amp;E187&amp;" "&amp;F187&amp;" ["&amp;H187&amp;"]"))</f>
        <v/>
      </c>
      <c r="J187" s="7" t="inlineStr">
        <is>
          <t>노스페이스 민트 구스다운 하이넥투톤숏패딩점퍼 [M]</t>
        </is>
      </c>
      <c r="K187" s="7" t="inlineStr">
        <is>
          <t>노스페이스 민트 구스다운 하이넥투톤숏패딩점퍼</t>
        </is>
      </c>
      <c r="L187" s="7">
        <f>IF(B187="보세",C187&amp;" "&amp;F187,B187&amp;" "&amp;F187)</f>
        <v/>
      </c>
      <c r="M187" s="8" t="inlineStr">
        <is>
          <t>민트  구스다운 하이넥투톤숏패딩점퍼</t>
        </is>
      </c>
      <c r="N187" s="8" t="inlineStr">
        <is>
          <t>민트  구스다운 하이넥투톤숏패딩점퍼</t>
        </is>
      </c>
      <c r="O187" s="8" t="inlineStr">
        <is>
          <t>민트  구스다운 하이넥투톤숏패딩점퍼</t>
        </is>
      </c>
    </row>
    <row r="188" ht="16.5" customHeight="1" s="16">
      <c r="A188" s="7" t="n">
        <v>13106944</v>
      </c>
      <c r="B188" s="7" t="inlineStr">
        <is>
          <t>노스페이스</t>
        </is>
      </c>
      <c r="C188" s="7" t="inlineStr">
        <is>
          <t>그레이</t>
        </is>
      </c>
      <c r="D188" s="7" t="inlineStr">
        <is>
          <t>무지</t>
        </is>
      </c>
      <c r="E188" s="7" t="inlineStr">
        <is>
          <t>폴리</t>
        </is>
      </c>
      <c r="F188" s="7" t="inlineStr">
        <is>
          <t>지그재그퀼팅투톤하이넥집업</t>
        </is>
      </c>
      <c r="G188" s="7" t="inlineStr">
        <is>
          <t>KOR</t>
        </is>
      </c>
      <c r="H188" s="7" t="inlineStr">
        <is>
          <t>95</t>
        </is>
      </c>
      <c r="I188" s="7">
        <f>IF(B188="보세",C188&amp;" "&amp;D188&amp;" "&amp;E188&amp;" "&amp;F188&amp;" ["&amp;H188&amp;"]",IF(G188="JPN","[JPN] "&amp;B188&amp;" "&amp;C188&amp;" "&amp;D188&amp;" "&amp;E188&amp;" "&amp;F188&amp;" ["&amp;H188&amp;"]",B188&amp;" "&amp;C188&amp;" "&amp;D188&amp;" "&amp;E188&amp;" "&amp;F188&amp;" ["&amp;H188&amp;"]"))</f>
        <v/>
      </c>
      <c r="J188" s="7" t="inlineStr">
        <is>
          <t>노스페이스 그레이 지그재그퀼팅투톤하이넥집업 [95]</t>
        </is>
      </c>
      <c r="K188" s="7" t="inlineStr">
        <is>
          <t>노스페이스 그레이 지그재그퀼팅투톤하이넥집업</t>
        </is>
      </c>
      <c r="L188" s="7">
        <f>IF(B188="보세",C188&amp;" "&amp;F188,B188&amp;" "&amp;F188)</f>
        <v/>
      </c>
      <c r="M188" s="8" t="inlineStr">
        <is>
          <t>그레이   지그재그퀼팅투톤하이넥집업</t>
        </is>
      </c>
      <c r="N188" s="8" t="inlineStr">
        <is>
          <t>회색   지그재그퀼팅투톤하이넥집업</t>
        </is>
      </c>
      <c r="O188" s="8" t="inlineStr">
        <is>
          <t>GRAY   지그재그퀼팅투톤하이넥집업</t>
        </is>
      </c>
    </row>
    <row r="189" ht="16.5" customHeight="1" s="16">
      <c r="A189" s="7" t="n">
        <v>13106945</v>
      </c>
      <c r="B189" s="7" t="inlineStr">
        <is>
          <t>나이키</t>
        </is>
      </c>
      <c r="C189" s="7" t="inlineStr">
        <is>
          <t>네이비</t>
        </is>
      </c>
      <c r="D189" s="7" t="inlineStr">
        <is>
          <t>무지</t>
        </is>
      </c>
      <c r="E189" s="7" t="inlineStr">
        <is>
          <t>덕다운</t>
        </is>
      </c>
      <c r="F189" s="7" t="inlineStr">
        <is>
          <t>하이넥후드하프패딩점퍼</t>
        </is>
      </c>
      <c r="G189" s="7" t="inlineStr">
        <is>
          <t>KOR</t>
        </is>
      </c>
      <c r="H189" s="7" t="inlineStr">
        <is>
          <t>M</t>
        </is>
      </c>
      <c r="I189" s="7">
        <f>IF(B189="보세",C189&amp;" "&amp;D189&amp;" "&amp;E189&amp;" "&amp;F189&amp;" ["&amp;H189&amp;"]",IF(G189="JPN","[JPN] "&amp;B189&amp;" "&amp;C189&amp;" "&amp;D189&amp;" "&amp;E189&amp;" "&amp;F189&amp;" ["&amp;H189&amp;"]",B189&amp;" "&amp;C189&amp;" "&amp;D189&amp;" "&amp;E189&amp;" "&amp;F189&amp;" ["&amp;H189&amp;"]"))</f>
        <v/>
      </c>
      <c r="J189" s="7" t="inlineStr">
        <is>
          <t>나이키 네이비 덕다운 하이넥후드하프패딩점퍼 [M]</t>
        </is>
      </c>
      <c r="K189" s="7" t="inlineStr">
        <is>
          <t>나이키 네이비 덕다운 하이넥후드하프패딩점퍼</t>
        </is>
      </c>
      <c r="L189" s="7">
        <f>IF(B189="보세",C189&amp;" "&amp;F189,B189&amp;" "&amp;F189)</f>
        <v/>
      </c>
      <c r="M189" s="8" t="inlineStr">
        <is>
          <t>네이비  덕다운 하이넥후드하프패딩점퍼</t>
        </is>
      </c>
      <c r="N189" s="8" t="inlineStr">
        <is>
          <t>NAVY  덕다운 하이넥후드하프패딩점퍼</t>
        </is>
      </c>
      <c r="O189" s="8" t="inlineStr">
        <is>
          <t>곤색  덕다운 하이넥후드하프패딩점퍼</t>
        </is>
      </c>
    </row>
    <row r="190" ht="16.5" customHeight="1" s="16">
      <c r="A190" s="7" t="n">
        <v>13106946</v>
      </c>
      <c r="B190" s="7" t="inlineStr">
        <is>
          <t>아디다스오리지널</t>
        </is>
      </c>
      <c r="C190" s="7" t="inlineStr">
        <is>
          <t>네이비</t>
        </is>
      </c>
      <c r="D190" s="7" t="inlineStr">
        <is>
          <t>프린팅</t>
        </is>
      </c>
      <c r="E190" s="7" t="inlineStr">
        <is>
          <t>폴리</t>
        </is>
      </c>
      <c r="F190" s="7" t="inlineStr">
        <is>
          <t>레터링항공점퍼</t>
        </is>
      </c>
      <c r="G190" s="7" t="inlineStr">
        <is>
          <t>KOR</t>
        </is>
      </c>
      <c r="H190" s="7" t="inlineStr">
        <is>
          <t>105</t>
        </is>
      </c>
      <c r="I190" s="7">
        <f>IF(B190="보세",C190&amp;" "&amp;D190&amp;" "&amp;E190&amp;" "&amp;F190&amp;" ["&amp;H190&amp;"]",IF(G190="JPN","[JPN] "&amp;B190&amp;" "&amp;C190&amp;" "&amp;D190&amp;" "&amp;E190&amp;" "&amp;F190&amp;" ["&amp;H190&amp;"]",B190&amp;" "&amp;C190&amp;" "&amp;D190&amp;" "&amp;E190&amp;" "&amp;F190&amp;" ["&amp;H190&amp;"]"))</f>
        <v/>
      </c>
      <c r="J190" s="7" t="inlineStr">
        <is>
          <t>아디다스오리지널 네이비 프린팅 레터링항공점퍼 [105]</t>
        </is>
      </c>
      <c r="K190" s="7" t="inlineStr">
        <is>
          <t>아디다스오리지널 네이비 프린팅 레터링항공점퍼</t>
        </is>
      </c>
      <c r="L190" s="7">
        <f>IF(B190="보세",C190&amp;" "&amp;F190,B190&amp;" "&amp;F190)</f>
        <v/>
      </c>
      <c r="M190" s="8" t="inlineStr">
        <is>
          <t>네이비 프린팅  레터링항공점퍼</t>
        </is>
      </c>
      <c r="N190" s="8" t="inlineStr">
        <is>
          <t>NAVY 프린팅  레터링항공점퍼</t>
        </is>
      </c>
      <c r="O190" s="8" t="inlineStr">
        <is>
          <t>곤색 프린팅  레터링항공점퍼</t>
        </is>
      </c>
    </row>
    <row r="191" ht="16.5" customHeight="1" s="16">
      <c r="A191" s="7" t="n">
        <v>13106947</v>
      </c>
      <c r="B191" s="7" t="inlineStr">
        <is>
          <t>k2</t>
        </is>
      </c>
      <c r="C191" s="7" t="inlineStr">
        <is>
          <t>네이비</t>
        </is>
      </c>
      <c r="D191" s="7" t="inlineStr">
        <is>
          <t>무지</t>
        </is>
      </c>
      <c r="E191" s="7" t="inlineStr">
        <is>
          <t>폴리</t>
        </is>
      </c>
      <c r="F191" s="7" t="inlineStr">
        <is>
          <t>다이아퀼팅투톤경량패딩점퍼</t>
        </is>
      </c>
      <c r="G191" s="7" t="inlineStr">
        <is>
          <t>KOR</t>
        </is>
      </c>
      <c r="H191" s="7" t="inlineStr">
        <is>
          <t>115</t>
        </is>
      </c>
      <c r="I191" s="7">
        <f>IF(B191="보세",C191&amp;" "&amp;D191&amp;" "&amp;E191&amp;" "&amp;F191&amp;" ["&amp;H191&amp;"]",IF(G191="JPN","[JPN] "&amp;B191&amp;" "&amp;C191&amp;" "&amp;D191&amp;" "&amp;E191&amp;" "&amp;F191&amp;" ["&amp;H191&amp;"]",B191&amp;" "&amp;C191&amp;" "&amp;D191&amp;" "&amp;E191&amp;" "&amp;F191&amp;" ["&amp;H191&amp;"]"))</f>
        <v/>
      </c>
      <c r="J191" s="7" t="inlineStr">
        <is>
          <t>k2 네이비 다이아퀼팅투톤경량패딩점퍼 [115]</t>
        </is>
      </c>
      <c r="K191" s="7" t="inlineStr">
        <is>
          <t>k2 네이비 다이아퀼팅투톤경량패딩점퍼</t>
        </is>
      </c>
      <c r="L191" s="7">
        <f>IF(B191="보세",C191&amp;" "&amp;F191,B191&amp;" "&amp;F191)</f>
        <v/>
      </c>
      <c r="M191" s="8" t="inlineStr">
        <is>
          <t>네이비   다이아퀼팅투톤경량패딩점퍼</t>
        </is>
      </c>
      <c r="N191" s="8" t="inlineStr">
        <is>
          <t>NAVY   다이아퀼팅투톤경량패딩점퍼</t>
        </is>
      </c>
      <c r="O191" s="8" t="inlineStr">
        <is>
          <t>곤색   다이아퀼팅투톤경량패딩점퍼</t>
        </is>
      </c>
    </row>
    <row r="192" ht="16.5" customHeight="1" s="16">
      <c r="A192" s="7" t="n">
        <v>13106948</v>
      </c>
      <c r="B192" s="7" t="inlineStr">
        <is>
          <t>나이키</t>
        </is>
      </c>
      <c r="C192" s="7" t="inlineStr">
        <is>
          <t>차콜</t>
        </is>
      </c>
      <c r="D192" s="7" t="inlineStr">
        <is>
          <t>무지</t>
        </is>
      </c>
      <c r="E192" s="7" t="inlineStr">
        <is>
          <t>폴리</t>
        </is>
      </c>
      <c r="F192" s="7" t="inlineStr">
        <is>
          <t>플랩포켓후드패딩베스트</t>
        </is>
      </c>
      <c r="G192" s="7" t="inlineStr">
        <is>
          <t>KOR</t>
        </is>
      </c>
      <c r="H192" s="7" t="inlineStr">
        <is>
          <t>없음</t>
        </is>
      </c>
      <c r="I192" s="7">
        <f>IF(B192="보세",C192&amp;" "&amp;D192&amp;" "&amp;E192&amp;" "&amp;F192&amp;" ["&amp;H192&amp;"]",IF(G192="JPN","[JPN] "&amp;B192&amp;" "&amp;C192&amp;" "&amp;D192&amp;" "&amp;E192&amp;" "&amp;F192&amp;" ["&amp;H192&amp;"]",B192&amp;" "&amp;C192&amp;" "&amp;D192&amp;" "&amp;E192&amp;" "&amp;F192&amp;" ["&amp;H192&amp;"]"))</f>
        <v/>
      </c>
      <c r="J192" s="7" t="inlineStr">
        <is>
          <t xml:space="preserve">나이키 차콜 플랩포켓후드패딩베스트 </t>
        </is>
      </c>
      <c r="K192" s="7" t="inlineStr">
        <is>
          <t xml:space="preserve">나이키 차콜 플랩포켓후드패딩베스트 </t>
        </is>
      </c>
      <c r="L192" s="7">
        <f>IF(B192="보세",C192&amp;" "&amp;F192,B192&amp;" "&amp;F192)</f>
        <v/>
      </c>
      <c r="M192" s="8" t="inlineStr">
        <is>
          <t>차콜   플랩포켓후드패딩베스트</t>
        </is>
      </c>
      <c r="N192" s="8" t="inlineStr">
        <is>
          <t>차콜   플랩포켓후드패딩베스트</t>
        </is>
      </c>
      <c r="O192" s="8" t="inlineStr">
        <is>
          <t>차콜   플랩포켓후드패딩베스트</t>
        </is>
      </c>
    </row>
    <row r="193" ht="16.5" customHeight="1" s="16">
      <c r="A193" s="7" t="n">
        <v>13106949</v>
      </c>
      <c r="B193" s="7" t="inlineStr">
        <is>
          <t>아디다스</t>
        </is>
      </c>
      <c r="C193" s="7" t="inlineStr">
        <is>
          <t>블랙</t>
        </is>
      </c>
      <c r="D193" s="7" t="inlineStr">
        <is>
          <t>무지</t>
        </is>
      </c>
      <c r="E193" s="7" t="inlineStr">
        <is>
          <t>폴리</t>
        </is>
      </c>
      <c r="F193" s="7" t="inlineStr">
        <is>
          <t>루즈핏레트로바람막이점퍼</t>
        </is>
      </c>
      <c r="G193" s="7" t="inlineStr">
        <is>
          <t>KOR</t>
        </is>
      </c>
      <c r="H193" s="7" t="inlineStr">
        <is>
          <t>105</t>
        </is>
      </c>
      <c r="I193" s="7">
        <f>IF(B193="보세",C193&amp;" "&amp;D193&amp;" "&amp;E193&amp;" "&amp;F193&amp;" ["&amp;H193&amp;"]",IF(G193="JPN","[JPN] "&amp;B193&amp;" "&amp;C193&amp;" "&amp;D193&amp;" "&amp;E193&amp;" "&amp;F193&amp;" ["&amp;H193&amp;"]",B193&amp;" "&amp;C193&amp;" "&amp;D193&amp;" "&amp;E193&amp;" "&amp;F193&amp;" ["&amp;H193&amp;"]"))</f>
        <v/>
      </c>
      <c r="J193" s="7" t="inlineStr">
        <is>
          <t>아디다스 블랙 루즈핏레트로바람막이점퍼 [105]</t>
        </is>
      </c>
      <c r="K193" s="7" t="inlineStr">
        <is>
          <t>아디다스 블랙 루즈핏레트로바람막이점퍼</t>
        </is>
      </c>
      <c r="L193" s="7">
        <f>IF(B193="보세",C193&amp;" "&amp;F193,B193&amp;" "&amp;F193)</f>
        <v/>
      </c>
      <c r="M193" s="8" t="inlineStr">
        <is>
          <t>블랙   루즈핏레트로바람막이점퍼</t>
        </is>
      </c>
      <c r="N193" s="8" t="inlineStr">
        <is>
          <t>블랙   루즈핏레트로바람막이점퍼</t>
        </is>
      </c>
      <c r="O193" s="8" t="inlineStr">
        <is>
          <t>블랙   루즈핏레트로바람막이점퍼</t>
        </is>
      </c>
    </row>
    <row r="194" ht="16.5" customHeight="1" s="16">
      <c r="A194" s="7" t="n">
        <v>13106950</v>
      </c>
      <c r="B194" s="7" t="inlineStr">
        <is>
          <t>리복</t>
        </is>
      </c>
      <c r="C194" s="7" t="inlineStr">
        <is>
          <t>블랙</t>
        </is>
      </c>
      <c r="D194" s="7" t="inlineStr">
        <is>
          <t>무지</t>
        </is>
      </c>
      <c r="E194" s="7" t="inlineStr">
        <is>
          <t>폴리</t>
        </is>
      </c>
      <c r="F194" s="7" t="inlineStr">
        <is>
          <t>메쉬네오플랜모크넥집업</t>
        </is>
      </c>
      <c r="G194" s="7" t="inlineStr">
        <is>
          <t>KOR</t>
        </is>
      </c>
      <c r="H194" s="7" t="inlineStr">
        <is>
          <t>XL</t>
        </is>
      </c>
      <c r="I194" s="7">
        <f>IF(B194="보세",C194&amp;" "&amp;D194&amp;" "&amp;E194&amp;" "&amp;F194&amp;" ["&amp;H194&amp;"]",IF(G194="JPN","[JPN] "&amp;B194&amp;" "&amp;C194&amp;" "&amp;D194&amp;" "&amp;E194&amp;" "&amp;F194&amp;" ["&amp;H194&amp;"]",B194&amp;" "&amp;C194&amp;" "&amp;D194&amp;" "&amp;E194&amp;" "&amp;F194&amp;" ["&amp;H194&amp;"]"))</f>
        <v/>
      </c>
      <c r="J194" s="7" t="inlineStr">
        <is>
          <t>리복 블랙 메쉬네오플랜모크넥집업 [XL]</t>
        </is>
      </c>
      <c r="K194" s="7" t="inlineStr">
        <is>
          <t>리복 블랙 메쉬네오플랜모크넥집업</t>
        </is>
      </c>
      <c r="L194" s="7">
        <f>IF(B194="보세",C194&amp;" "&amp;F194,B194&amp;" "&amp;F194)</f>
        <v/>
      </c>
      <c r="M194" s="8" t="inlineStr">
        <is>
          <t>블랙   메쉬네오플랜모크넥집업</t>
        </is>
      </c>
      <c r="N194" s="8" t="inlineStr">
        <is>
          <t>블랙   메쉬네오플랜모크넥집업</t>
        </is>
      </c>
      <c r="O194" s="8" t="inlineStr">
        <is>
          <t>블랙   메쉬네오플랜모크넥집업</t>
        </is>
      </c>
    </row>
    <row r="195" ht="16.5" customHeight="1" s="16">
      <c r="A195" s="7" t="n">
        <v>13106951</v>
      </c>
      <c r="B195" s="7" t="inlineStr">
        <is>
          <t>아디다스</t>
        </is>
      </c>
      <c r="C195" s="7" t="inlineStr">
        <is>
          <t>블랙</t>
        </is>
      </c>
      <c r="D195" s="7" t="inlineStr">
        <is>
          <t>무지</t>
        </is>
      </c>
      <c r="E195" s="7" t="inlineStr">
        <is>
          <t>폴리</t>
        </is>
      </c>
      <c r="F195" s="7" t="inlineStr">
        <is>
          <t>하이넥삼선솔리드후드패딩점퍼</t>
        </is>
      </c>
      <c r="G195" s="7" t="inlineStr">
        <is>
          <t>KOR</t>
        </is>
      </c>
      <c r="H195" s="7" t="inlineStr">
        <is>
          <t>110</t>
        </is>
      </c>
      <c r="I195" s="7">
        <f>IF(B195="보세",C195&amp;" "&amp;D195&amp;" "&amp;E195&amp;" "&amp;F195&amp;" ["&amp;H195&amp;"]",IF(G195="JPN","[JPN] "&amp;B195&amp;" "&amp;C195&amp;" "&amp;D195&amp;" "&amp;E195&amp;" "&amp;F195&amp;" ["&amp;H195&amp;"]",B195&amp;" "&amp;C195&amp;" "&amp;D195&amp;" "&amp;E195&amp;" "&amp;F195&amp;" ["&amp;H195&amp;"]"))</f>
        <v/>
      </c>
      <c r="J195" s="7" t="inlineStr">
        <is>
          <t>아디다스 블랙 하이넥삼선솔리드후드패딩점퍼 [110]</t>
        </is>
      </c>
      <c r="K195" s="7" t="inlineStr">
        <is>
          <t>아디다스 블랙 하이넥삼선솔리드후드패딩점퍼</t>
        </is>
      </c>
      <c r="L195" s="7">
        <f>IF(B195="보세",C195&amp;" "&amp;F195,B195&amp;" "&amp;F195)</f>
        <v/>
      </c>
      <c r="M195" s="8" t="inlineStr">
        <is>
          <t>블랙   하이넥삼선솔리드후드패딩점퍼</t>
        </is>
      </c>
      <c r="N195" s="8" t="inlineStr">
        <is>
          <t>블랙   하이넥삼선솔리드후드패딩점퍼</t>
        </is>
      </c>
      <c r="O195" s="8" t="inlineStr">
        <is>
          <t>블랙   하이넥삼선솔리드후드패딩점퍼</t>
        </is>
      </c>
    </row>
    <row r="196" ht="16.5" customHeight="1" s="16">
      <c r="A196" s="7" t="n">
        <v>13106952</v>
      </c>
      <c r="B196" s="7" t="inlineStr">
        <is>
          <t>유니클로</t>
        </is>
      </c>
      <c r="C196" s="7" t="inlineStr">
        <is>
          <t>블랙</t>
        </is>
      </c>
      <c r="D196" s="7" t="inlineStr">
        <is>
          <t>무지</t>
        </is>
      </c>
      <c r="E196" s="7" t="inlineStr">
        <is>
          <t>폴리</t>
        </is>
      </c>
      <c r="F196" s="7" t="inlineStr">
        <is>
          <t>쉐르파후드롱점퍼</t>
        </is>
      </c>
      <c r="G196" s="7" t="inlineStr">
        <is>
          <t>KOR</t>
        </is>
      </c>
      <c r="H196" s="7" t="inlineStr">
        <is>
          <t>XL</t>
        </is>
      </c>
      <c r="I196" s="7">
        <f>IF(B196="보세",C196&amp;" "&amp;D196&amp;" "&amp;E196&amp;" "&amp;F196&amp;" ["&amp;H196&amp;"]",IF(G196="JPN","[JPN] "&amp;B196&amp;" "&amp;C196&amp;" "&amp;D196&amp;" "&amp;E196&amp;" "&amp;F196&amp;" ["&amp;H196&amp;"]",B196&amp;" "&amp;C196&amp;" "&amp;D196&amp;" "&amp;E196&amp;" "&amp;F196&amp;" ["&amp;H196&amp;"]"))</f>
        <v/>
      </c>
      <c r="J196" s="7" t="inlineStr">
        <is>
          <t>유니클로 블랙 쉐르파후드롱점퍼 [XL]</t>
        </is>
      </c>
      <c r="K196" s="7" t="inlineStr">
        <is>
          <t>유니클로 블랙 쉐르파후드롱점퍼</t>
        </is>
      </c>
      <c r="L196" s="7">
        <f>IF(B196="보세",C196&amp;" "&amp;F196,B196&amp;" "&amp;F196)</f>
        <v/>
      </c>
      <c r="M196" s="8" t="inlineStr">
        <is>
          <t>블랙   쉐르파후드롱점퍼</t>
        </is>
      </c>
      <c r="N196" s="8" t="inlineStr">
        <is>
          <t>블랙   쉐르파후드롱점퍼</t>
        </is>
      </c>
      <c r="O196" s="8" t="inlineStr">
        <is>
          <t>블랙   쉐르파후드롱점퍼</t>
        </is>
      </c>
    </row>
    <row r="197" ht="16.5" customHeight="1" s="16">
      <c r="A197" s="7" t="n">
        <v>13106953</v>
      </c>
      <c r="B197" s="7" t="inlineStr">
        <is>
          <t>유니클로</t>
        </is>
      </c>
      <c r="C197" s="7" t="inlineStr">
        <is>
          <t>모카</t>
        </is>
      </c>
      <c r="D197" s="7" t="inlineStr">
        <is>
          <t>무지</t>
        </is>
      </c>
      <c r="E197" s="7" t="inlineStr">
        <is>
          <t>덕다운</t>
        </is>
      </c>
      <c r="F197" s="7" t="inlineStr">
        <is>
          <t>하이넥퀼팅경량패딩점퍼</t>
        </is>
      </c>
      <c r="G197" s="7" t="inlineStr">
        <is>
          <t>KOR</t>
        </is>
      </c>
      <c r="H197" s="7" t="inlineStr">
        <is>
          <t>S</t>
        </is>
      </c>
      <c r="I197" s="7">
        <f>IF(B197="보세",C197&amp;" "&amp;D197&amp;" "&amp;E197&amp;" "&amp;F197&amp;" ["&amp;H197&amp;"]",IF(G197="JPN","[JPN] "&amp;B197&amp;" "&amp;C197&amp;" "&amp;D197&amp;" "&amp;E197&amp;" "&amp;F197&amp;" ["&amp;H197&amp;"]",B197&amp;" "&amp;C197&amp;" "&amp;D197&amp;" "&amp;E197&amp;" "&amp;F197&amp;" ["&amp;H197&amp;"]"))</f>
        <v/>
      </c>
      <c r="J197" s="7" t="inlineStr">
        <is>
          <t>유니클로 모카 덕다운 하이넥퀼팅경량패딩점퍼 [S]</t>
        </is>
      </c>
      <c r="K197" s="7" t="inlineStr">
        <is>
          <t>유니클로 모카 덕다운 하이넥퀼팅경량패딩점퍼</t>
        </is>
      </c>
      <c r="L197" s="7">
        <f>IF(B197="보세",C197&amp;" "&amp;F197,B197&amp;" "&amp;F197)</f>
        <v/>
      </c>
      <c r="M197" s="8" t="inlineStr">
        <is>
          <t>모카  덕다운 하이넥퀼팅경량패딩점퍼</t>
        </is>
      </c>
      <c r="N197" s="8" t="inlineStr">
        <is>
          <t>모카  덕다운 하이넥퀼팅경량패딩점퍼</t>
        </is>
      </c>
      <c r="O197" s="8" t="inlineStr">
        <is>
          <t>모카  덕다운 하이넥퀼팅경량패딩점퍼</t>
        </is>
      </c>
    </row>
    <row r="198" ht="16.5" customHeight="1" s="16">
      <c r="A198" s="7" t="n">
        <v>13106954</v>
      </c>
      <c r="B198" s="7" t="inlineStr">
        <is>
          <t>빈폴아웃도어</t>
        </is>
      </c>
      <c r="C198" s="7" t="inlineStr">
        <is>
          <t>레드</t>
        </is>
      </c>
      <c r="D198" s="7" t="inlineStr">
        <is>
          <t>무지</t>
        </is>
      </c>
      <c r="E198" s="7" t="inlineStr">
        <is>
          <t>덕다운</t>
        </is>
      </c>
      <c r="F198" s="7" t="inlineStr">
        <is>
          <t>하이넥하프패딩점퍼</t>
        </is>
      </c>
      <c r="G198" s="7" t="inlineStr">
        <is>
          <t>KOR</t>
        </is>
      </c>
      <c r="H198" s="7" t="inlineStr">
        <is>
          <t>95</t>
        </is>
      </c>
      <c r="I198" s="7">
        <f>IF(B198="보세",C198&amp;" "&amp;D198&amp;" "&amp;E198&amp;" "&amp;F198&amp;" ["&amp;H198&amp;"]",IF(G198="JPN","[JPN] "&amp;B198&amp;" "&amp;C198&amp;" "&amp;D198&amp;" "&amp;E198&amp;" "&amp;F198&amp;" ["&amp;H198&amp;"]",B198&amp;" "&amp;C198&amp;" "&amp;D198&amp;" "&amp;E198&amp;" "&amp;F198&amp;" ["&amp;H198&amp;"]"))</f>
        <v/>
      </c>
      <c r="J198" s="7" t="inlineStr">
        <is>
          <t>빈폴아웃도어 레드 덕다운 하이넥하프패딩점퍼 [95]</t>
        </is>
      </c>
      <c r="K198" s="7" t="inlineStr">
        <is>
          <t>빈폴아웃도어 레드 덕다운 하이넥하프패딩점퍼</t>
        </is>
      </c>
      <c r="L198" s="7">
        <f>IF(B198="보세",C198&amp;" "&amp;F198,B198&amp;" "&amp;F198)</f>
        <v/>
      </c>
      <c r="M198" s="8" t="inlineStr">
        <is>
          <t>레드  덕다운 하이넥하프패딩점퍼</t>
        </is>
      </c>
      <c r="N198" s="8" t="inlineStr">
        <is>
          <t>레드  덕다운 하이넥하프패딩점퍼</t>
        </is>
      </c>
      <c r="O198" s="8" t="inlineStr">
        <is>
          <t>레드  덕다운 하이넥하프패딩점퍼</t>
        </is>
      </c>
    </row>
    <row r="199" ht="16.5" customHeight="1" s="16">
      <c r="A199" s="7" t="n">
        <v>13106955</v>
      </c>
      <c r="B199" s="7" t="inlineStr">
        <is>
          <t>유니클로</t>
        </is>
      </c>
      <c r="C199" s="7" t="inlineStr">
        <is>
          <t>씨모스그린</t>
        </is>
      </c>
      <c r="D199" s="7" t="inlineStr">
        <is>
          <t>무지</t>
        </is>
      </c>
      <c r="E199" s="7" t="inlineStr">
        <is>
          <t>덕다운</t>
        </is>
      </c>
      <c r="F199" s="7" t="inlineStr">
        <is>
          <t>사각퀼팅경량패딩베스트</t>
        </is>
      </c>
      <c r="G199" s="7" t="inlineStr">
        <is>
          <t>KOR</t>
        </is>
      </c>
      <c r="H199" s="7" t="inlineStr">
        <is>
          <t>L</t>
        </is>
      </c>
      <c r="I199" s="7">
        <f>IF(B199="보세",C199&amp;" "&amp;D199&amp;" "&amp;E199&amp;" "&amp;F199&amp;" ["&amp;H199&amp;"]",IF(G199="JPN","[JPN] "&amp;B199&amp;" "&amp;C199&amp;" "&amp;D199&amp;" "&amp;E199&amp;" "&amp;F199&amp;" ["&amp;H199&amp;"]",B199&amp;" "&amp;C199&amp;" "&amp;D199&amp;" "&amp;E199&amp;" "&amp;F199&amp;" ["&amp;H199&amp;"]"))</f>
        <v/>
      </c>
      <c r="J199" s="7" t="inlineStr">
        <is>
          <t>유니클로 씨모스그린 덕다운 사각퀼팅경량패딩베스트 [L]</t>
        </is>
      </c>
      <c r="K199" s="7" t="inlineStr">
        <is>
          <t>유니클로 씨모스그린 덕다운 사각퀼팅경량패딩베스트</t>
        </is>
      </c>
      <c r="L199" s="7">
        <f>IF(B199="보세",C199&amp;" "&amp;F199,B199&amp;" "&amp;F199)</f>
        <v/>
      </c>
      <c r="M199" s="8" t="inlineStr">
        <is>
          <t>씨모스그린  덕다운 사각퀼팅경량패딩베스트</t>
        </is>
      </c>
      <c r="N199" s="8" t="inlineStr">
        <is>
          <t>씨모스그린  덕다운 사각퀼팅경량패딩베스트</t>
        </is>
      </c>
      <c r="O199" s="8" t="inlineStr">
        <is>
          <t>씨모스그린  덕다운 사각퀼팅경량패딩베스트</t>
        </is>
      </c>
    </row>
    <row r="200" ht="16.5" customHeight="1" s="16">
      <c r="A200" s="7" t="n">
        <v>13106956</v>
      </c>
      <c r="B200" s="7" t="inlineStr">
        <is>
          <t>잭울프스킨</t>
        </is>
      </c>
      <c r="C200" s="7" t="inlineStr">
        <is>
          <t>다크네이비</t>
        </is>
      </c>
      <c r="D200" s="7" t="inlineStr">
        <is>
          <t>무지</t>
        </is>
      </c>
      <c r="E200" s="7" t="inlineStr">
        <is>
          <t>구스다운</t>
        </is>
      </c>
      <c r="F200" s="7" t="inlineStr">
        <is>
          <t>플랩포켓헤비패딩점퍼</t>
        </is>
      </c>
      <c r="G200" s="7" t="inlineStr">
        <is>
          <t>KOR</t>
        </is>
      </c>
      <c r="H200" s="7" t="inlineStr">
        <is>
          <t>90</t>
        </is>
      </c>
      <c r="I200" s="7">
        <f>IF(B200="보세",C200&amp;" "&amp;D200&amp;" "&amp;E200&amp;" "&amp;F200&amp;" ["&amp;H200&amp;"]",IF(G200="JPN","[JPN] "&amp;B200&amp;" "&amp;C200&amp;" "&amp;D200&amp;" "&amp;E200&amp;" "&amp;F200&amp;" ["&amp;H200&amp;"]",B200&amp;" "&amp;C200&amp;" "&amp;D200&amp;" "&amp;E200&amp;" "&amp;F200&amp;" ["&amp;H200&amp;"]"))</f>
        <v/>
      </c>
      <c r="J200" s="7" t="inlineStr">
        <is>
          <t>잭울프스킨 다크네이비 구스다운 플랩포켓헤비패딩점퍼 [90]</t>
        </is>
      </c>
      <c r="K200" s="7" t="inlineStr">
        <is>
          <t>잭울프스킨 다크네이비 구스다운 플랩포켓헤비패딩점퍼</t>
        </is>
      </c>
      <c r="L200" s="7">
        <f>IF(B200="보세",C200&amp;" "&amp;F200,B200&amp;" "&amp;F200)</f>
        <v/>
      </c>
      <c r="M200" s="8" t="inlineStr">
        <is>
          <t>다크네이비  구스다운 플랩포켓헤비패딩점퍼</t>
        </is>
      </c>
      <c r="N200" s="8" t="inlineStr">
        <is>
          <t>DARK NAVY  구스다운 플랩포켓헤비패딩점퍼</t>
        </is>
      </c>
      <c r="O200" s="8" t="inlineStr">
        <is>
          <t>딥네이비  구스다운 플랩포켓헤비패딩점퍼</t>
        </is>
      </c>
    </row>
    <row r="201" ht="16.5" customHeight="1" s="16">
      <c r="A201" s="7" t="n">
        <v>13106957</v>
      </c>
      <c r="B201" s="7" t="inlineStr">
        <is>
          <t>k2</t>
        </is>
      </c>
      <c r="C201" s="7" t="inlineStr">
        <is>
          <t>머스타드브라운</t>
        </is>
      </c>
      <c r="D201" s="7" t="inlineStr">
        <is>
          <t>무지</t>
        </is>
      </c>
      <c r="E201" s="7" t="inlineStr">
        <is>
          <t>구스다운</t>
        </is>
      </c>
      <c r="F201" s="7" t="inlineStr">
        <is>
          <t>투톤퀼팅후드패딩점퍼</t>
        </is>
      </c>
      <c r="G201" s="7" t="inlineStr">
        <is>
          <t>KOR</t>
        </is>
      </c>
      <c r="H201" s="7" t="inlineStr">
        <is>
          <t>90</t>
        </is>
      </c>
      <c r="I201" s="7">
        <f>IF(B201="보세",C201&amp;" "&amp;D201&amp;" "&amp;E201&amp;" "&amp;F201&amp;" ["&amp;H201&amp;"]",IF(G201="JPN","[JPN] "&amp;B201&amp;" "&amp;C201&amp;" "&amp;D201&amp;" "&amp;E201&amp;" "&amp;F201&amp;" ["&amp;H201&amp;"]",B201&amp;" "&amp;C201&amp;" "&amp;D201&amp;" "&amp;E201&amp;" "&amp;F201&amp;" ["&amp;H201&amp;"]"))</f>
        <v/>
      </c>
      <c r="J201" s="7" t="inlineStr">
        <is>
          <t>k2 머스타드브라운 구스다운 투톤퀼팅후드패딩점퍼 [90]</t>
        </is>
      </c>
      <c r="K201" s="7" t="inlineStr">
        <is>
          <t>k2 머스타드브라운 구스다운 투톤퀼팅후드패딩점퍼</t>
        </is>
      </c>
      <c r="L201" s="7">
        <f>IF(B201="보세",C201&amp;" "&amp;F201,B201&amp;" "&amp;F201)</f>
        <v/>
      </c>
      <c r="M201" s="8" t="inlineStr">
        <is>
          <t>머스타드브라운  구스다운 투톤퀼팅후드패딩점퍼</t>
        </is>
      </c>
      <c r="N201" s="8" t="inlineStr">
        <is>
          <t>머스타드브라운  구스다운 투톤퀼팅후드패딩점퍼</t>
        </is>
      </c>
      <c r="O201" s="8" t="inlineStr">
        <is>
          <t>머스타드브라운  구스다운 투톤퀼팅후드패딩점퍼</t>
        </is>
      </c>
    </row>
    <row r="202" ht="16.5" customHeight="1" s="16">
      <c r="A202" s="7" t="n">
        <v>13106958</v>
      </c>
      <c r="B202" s="7" t="inlineStr">
        <is>
          <t>노스페이스</t>
        </is>
      </c>
      <c r="C202" s="7" t="inlineStr">
        <is>
          <t>블랙</t>
        </is>
      </c>
      <c r="D202" s="7" t="inlineStr">
        <is>
          <t>무지</t>
        </is>
      </c>
      <c r="E202" s="7" t="inlineStr">
        <is>
          <t>폴리</t>
        </is>
      </c>
      <c r="F202" s="7" t="inlineStr">
        <is>
          <t>하이넥퀼팅경량패딩점퍼</t>
        </is>
      </c>
      <c r="G202" s="7" t="inlineStr">
        <is>
          <t>KOR</t>
        </is>
      </c>
      <c r="H202" s="7" t="inlineStr">
        <is>
          <t>S</t>
        </is>
      </c>
      <c r="I202" s="7">
        <f>IF(B202="보세",C202&amp;" "&amp;D202&amp;" "&amp;E202&amp;" "&amp;F202&amp;" ["&amp;H202&amp;"]",IF(G202="JPN","[JPN] "&amp;B202&amp;" "&amp;C202&amp;" "&amp;D202&amp;" "&amp;E202&amp;" "&amp;F202&amp;" ["&amp;H202&amp;"]",B202&amp;" "&amp;C202&amp;" "&amp;D202&amp;" "&amp;E202&amp;" "&amp;F202&amp;" ["&amp;H202&amp;"]"))</f>
        <v/>
      </c>
      <c r="J202" s="7" t="inlineStr">
        <is>
          <t>노스페이스 블랙 하이넥퀼팅경량패딩점퍼 [S]</t>
        </is>
      </c>
      <c r="K202" s="7" t="inlineStr">
        <is>
          <t>노스페이스 블랙 하이넥퀼팅경량패딩점퍼</t>
        </is>
      </c>
      <c r="L202" s="7">
        <f>IF(B202="보세",C202&amp;" "&amp;F202,B202&amp;" "&amp;F202)</f>
        <v/>
      </c>
      <c r="M202" s="8" t="inlineStr">
        <is>
          <t>블랙   하이넥퀼팅경량패딩점퍼</t>
        </is>
      </c>
      <c r="N202" s="8" t="inlineStr">
        <is>
          <t>블랙   하이넥퀼팅경량패딩점퍼</t>
        </is>
      </c>
      <c r="O202" s="8" t="inlineStr">
        <is>
          <t>블랙   하이넥퀼팅경량패딩점퍼</t>
        </is>
      </c>
    </row>
    <row r="203" ht="16.5" customHeight="1" s="16">
      <c r="A203" s="7" t="n">
        <v>13106959</v>
      </c>
      <c r="B203" s="7" t="inlineStr">
        <is>
          <t>네파</t>
        </is>
      </c>
      <c r="C203" s="7" t="inlineStr">
        <is>
          <t>그레이프로얄퍼플</t>
        </is>
      </c>
      <c r="D203" s="7" t="inlineStr">
        <is>
          <t>무지</t>
        </is>
      </c>
      <c r="E203" s="7" t="inlineStr">
        <is>
          <t>구스다운</t>
        </is>
      </c>
      <c r="F203" s="7" t="inlineStr">
        <is>
          <t>셔링퀼팅슬림패딩점퍼</t>
        </is>
      </c>
      <c r="G203" s="7" t="inlineStr">
        <is>
          <t>KOR</t>
        </is>
      </c>
      <c r="H203" s="7" t="inlineStr">
        <is>
          <t>M</t>
        </is>
      </c>
      <c r="I203" s="7">
        <f>IF(B203="보세",C203&amp;" "&amp;D203&amp;" "&amp;E203&amp;" "&amp;F203&amp;" ["&amp;H203&amp;"]",IF(G203="JPN","[JPN] "&amp;B203&amp;" "&amp;C203&amp;" "&amp;D203&amp;" "&amp;E203&amp;" "&amp;F203&amp;" ["&amp;H203&amp;"]",B203&amp;" "&amp;C203&amp;" "&amp;D203&amp;" "&amp;E203&amp;" "&amp;F203&amp;" ["&amp;H203&amp;"]"))</f>
        <v/>
      </c>
      <c r="J203" s="7" t="inlineStr">
        <is>
          <t>네파 그레이프로얄퍼플 구스다운 셔링퀼팅슬림패딩점퍼 [M]</t>
        </is>
      </c>
      <c r="K203" s="7" t="inlineStr">
        <is>
          <t>네파 그레이프로얄퍼플 구스다운 셔링퀼팅슬림패딩점퍼</t>
        </is>
      </c>
      <c r="L203" s="7">
        <f>IF(B203="보세",C203&amp;" "&amp;F203,B203&amp;" "&amp;F203)</f>
        <v/>
      </c>
      <c r="M203" s="8" t="inlineStr">
        <is>
          <t>그레이프로얄퍼플  구스다운 셔링퀼팅슬림패딩점퍼</t>
        </is>
      </c>
      <c r="N203" s="8" t="inlineStr">
        <is>
          <t>그레이프로얄퍼플  구스다운 셔링퀼팅슬림패딩점퍼</t>
        </is>
      </c>
      <c r="O203" s="8" t="inlineStr">
        <is>
          <t>그레이프로얄퍼플  구스다운 셔링퀼팅슬림패딩점퍼</t>
        </is>
      </c>
    </row>
    <row r="204" ht="16.5" customHeight="1" s="16">
      <c r="A204" s="7" t="n">
        <v>13106960</v>
      </c>
      <c r="B204" s="7" t="inlineStr">
        <is>
          <t>아디다스오리지널</t>
        </is>
      </c>
      <c r="C204" s="7" t="inlineStr">
        <is>
          <t>딥다이브그린</t>
        </is>
      </c>
      <c r="D204" s="7" t="inlineStr">
        <is>
          <t>무지</t>
        </is>
      </c>
      <c r="E204" s="7" t="inlineStr">
        <is>
          <t>폴리</t>
        </is>
      </c>
      <c r="F204" s="7" t="inlineStr">
        <is>
          <t>삼선사각퀼팅하프패딩점퍼</t>
        </is>
      </c>
      <c r="G204" s="7" t="inlineStr">
        <is>
          <t>KOR</t>
        </is>
      </c>
      <c r="H204" s="7" t="inlineStr">
        <is>
          <t>M</t>
        </is>
      </c>
      <c r="I204" s="7">
        <f>IF(B204="보세",C204&amp;" "&amp;D204&amp;" "&amp;E204&amp;" "&amp;F204&amp;" ["&amp;H204&amp;"]",IF(G204="JPN","[JPN] "&amp;B204&amp;" "&amp;C204&amp;" "&amp;D204&amp;" "&amp;E204&amp;" "&amp;F204&amp;" ["&amp;H204&amp;"]",B204&amp;" "&amp;C204&amp;" "&amp;D204&amp;" "&amp;E204&amp;" "&amp;F204&amp;" ["&amp;H204&amp;"]"))</f>
        <v/>
      </c>
      <c r="J204" s="7" t="inlineStr">
        <is>
          <t>아디다스오리지널 딥다이브그린 삼선사각퀼팅하프패딩점퍼 [M]</t>
        </is>
      </c>
      <c r="K204" s="7" t="inlineStr">
        <is>
          <t>아디다스오리지널 딥다이브그린 삼선사각퀼팅하프패딩점퍼</t>
        </is>
      </c>
      <c r="L204" s="7">
        <f>IF(B204="보세",C204&amp;" "&amp;F204,B204&amp;" "&amp;F204)</f>
        <v/>
      </c>
      <c r="M204" s="8" t="inlineStr">
        <is>
          <t>딥다이브그린   삼선사각퀼팅하프패딩점퍼</t>
        </is>
      </c>
      <c r="N204" s="8" t="inlineStr">
        <is>
          <t>딥다이브그린   삼선사각퀼팅하프패딩점퍼</t>
        </is>
      </c>
      <c r="O204" s="8" t="inlineStr">
        <is>
          <t>딥다이브그린   삼선사각퀼팅하프패딩점퍼</t>
        </is>
      </c>
    </row>
    <row r="205" ht="16.5" customHeight="1" s="16">
      <c r="A205" s="7" t="n">
        <v>13106961</v>
      </c>
      <c r="B205" s="7" t="inlineStr">
        <is>
          <t>유니클로</t>
        </is>
      </c>
      <c r="C205" s="7" t="inlineStr">
        <is>
          <t>롤링힐스그린</t>
        </is>
      </c>
      <c r="D205" s="7" t="inlineStr">
        <is>
          <t>무지</t>
        </is>
      </c>
      <c r="E205" s="7" t="inlineStr">
        <is>
          <t>덕다운</t>
        </is>
      </c>
      <c r="F205" s="7" t="inlineStr">
        <is>
          <t>하이넥퀼팅경량패딩점퍼</t>
        </is>
      </c>
      <c r="G205" s="7" t="inlineStr">
        <is>
          <t>KOR</t>
        </is>
      </c>
      <c r="H205" s="7" t="inlineStr">
        <is>
          <t>L</t>
        </is>
      </c>
      <c r="I205" s="7">
        <f>IF(B205="보세",C205&amp;" "&amp;D205&amp;" "&amp;E205&amp;" "&amp;F205&amp;" ["&amp;H205&amp;"]",IF(G205="JPN","[JPN] "&amp;B205&amp;" "&amp;C205&amp;" "&amp;D205&amp;" "&amp;E205&amp;" "&amp;F205&amp;" ["&amp;H205&amp;"]",B205&amp;" "&amp;C205&amp;" "&amp;D205&amp;" "&amp;E205&amp;" "&amp;F205&amp;" ["&amp;H205&amp;"]"))</f>
        <v/>
      </c>
      <c r="J205" s="7" t="inlineStr">
        <is>
          <t>유니클로 롤링힐스그린 덕다운 하이넥퀼팅경량패딩점퍼 [L]</t>
        </is>
      </c>
      <c r="K205" s="7" t="inlineStr">
        <is>
          <t>유니클로 롤링힐스그린 덕다운 하이넥퀼팅경량패딩점퍼</t>
        </is>
      </c>
      <c r="L205" s="7">
        <f>IF(B205="보세",C205&amp;" "&amp;F205,B205&amp;" "&amp;F205)</f>
        <v/>
      </c>
      <c r="M205" s="8" t="inlineStr">
        <is>
          <t>롤링힐스그린  덕다운 하이넥퀼팅경량패딩점퍼</t>
        </is>
      </c>
      <c r="N205" s="8" t="inlineStr">
        <is>
          <t>롤링힐스그린  덕다운 하이넥퀼팅경량패딩점퍼</t>
        </is>
      </c>
      <c r="O205" s="8" t="inlineStr">
        <is>
          <t>롤링힐스그린  덕다운 하이넥퀼팅경량패딩점퍼</t>
        </is>
      </c>
    </row>
    <row r="206" ht="16.5" customHeight="1" s="16">
      <c r="A206" s="7" t="n">
        <v>13106962</v>
      </c>
      <c r="B206" s="7" t="inlineStr">
        <is>
          <t>밀레RSC</t>
        </is>
      </c>
      <c r="C206" s="7" t="inlineStr">
        <is>
          <t>골드베이지</t>
        </is>
      </c>
      <c r="D206" s="7" t="inlineStr">
        <is>
          <t>무지</t>
        </is>
      </c>
      <c r="E206" s="7" t="inlineStr">
        <is>
          <t>덕다운</t>
        </is>
      </c>
      <c r="F206" s="7" t="inlineStr">
        <is>
          <t>퀼팅아웃포켓롱패딩점퍼</t>
        </is>
      </c>
      <c r="G206" s="7" t="inlineStr">
        <is>
          <t>KOR</t>
        </is>
      </c>
      <c r="H206" s="7" t="inlineStr">
        <is>
          <t>90</t>
        </is>
      </c>
      <c r="I206" s="7">
        <f>IF(B206="보세",C206&amp;" "&amp;D206&amp;" "&amp;E206&amp;" "&amp;F206&amp;" ["&amp;H206&amp;"]",IF(G206="JPN","[JPN] "&amp;B206&amp;" "&amp;C206&amp;" "&amp;D206&amp;" "&amp;E206&amp;" "&amp;F206&amp;" ["&amp;H206&amp;"]",B206&amp;" "&amp;C206&amp;" "&amp;D206&amp;" "&amp;E206&amp;" "&amp;F206&amp;" ["&amp;H206&amp;"]"))</f>
        <v/>
      </c>
      <c r="J206" s="7" t="inlineStr">
        <is>
          <t>밀레RSC 골드베이지 덕다운 퀼팅아웃포켓롱패딩점퍼 [90]</t>
        </is>
      </c>
      <c r="K206" s="7" t="inlineStr">
        <is>
          <t>밀레RSC 골드베이지 덕다운 퀼팅아웃포켓롱패딩점퍼</t>
        </is>
      </c>
      <c r="L206" s="7">
        <f>IF(B206="보세",C206&amp;" "&amp;F206,B206&amp;" "&amp;F206)</f>
        <v/>
      </c>
      <c r="M206" s="8" t="inlineStr">
        <is>
          <t>골드베이지  덕다운 퀼팅아웃포켓롱패딩점퍼</t>
        </is>
      </c>
      <c r="N206" s="8" t="inlineStr">
        <is>
          <t>골드베이지  덕다운 퀼팅아웃포켓롱패딩점퍼</t>
        </is>
      </c>
      <c r="O206" s="8" t="inlineStr">
        <is>
          <t>골드베이지  덕다운 퀼팅아웃포켓롱패딩점퍼</t>
        </is>
      </c>
    </row>
    <row r="207" ht="16.5" customHeight="1" s="16">
      <c r="A207" s="7" t="n">
        <v>13106963</v>
      </c>
      <c r="B207" s="7" t="inlineStr">
        <is>
          <t>유니클로</t>
        </is>
      </c>
      <c r="C207" s="7" t="inlineStr">
        <is>
          <t>네이비</t>
        </is>
      </c>
      <c r="D207" s="7" t="inlineStr">
        <is>
          <t>무지</t>
        </is>
      </c>
      <c r="E207" s="7" t="inlineStr">
        <is>
          <t>덕다운</t>
        </is>
      </c>
      <c r="F207" s="7" t="inlineStr">
        <is>
          <t>사선퀼팅하이넥슬림롱패딩점퍼</t>
        </is>
      </c>
      <c r="G207" s="7" t="inlineStr">
        <is>
          <t>KOR</t>
        </is>
      </c>
      <c r="H207" s="7" t="inlineStr">
        <is>
          <t>M</t>
        </is>
      </c>
      <c r="I207" s="7">
        <f>IF(B207="보세",C207&amp;" "&amp;D207&amp;" "&amp;E207&amp;" "&amp;F207&amp;" ["&amp;H207&amp;"]",IF(G207="JPN","[JPN] "&amp;B207&amp;" "&amp;C207&amp;" "&amp;D207&amp;" "&amp;E207&amp;" "&amp;F207&amp;" ["&amp;H207&amp;"]",B207&amp;" "&amp;C207&amp;" "&amp;D207&amp;" "&amp;E207&amp;" "&amp;F207&amp;" ["&amp;H207&amp;"]"))</f>
        <v/>
      </c>
      <c r="J207" s="7" t="inlineStr">
        <is>
          <t>유니클로 네이비 덕다운 사선퀼팅하이넥슬림롱패딩점퍼 [M]</t>
        </is>
      </c>
      <c r="K207" s="7" t="inlineStr">
        <is>
          <t>유니클로 네이비 덕다운 사선퀼팅하이넥슬림롱패딩점퍼</t>
        </is>
      </c>
      <c r="L207" s="7">
        <f>IF(B207="보세",C207&amp;" "&amp;F207,B207&amp;" "&amp;F207)</f>
        <v/>
      </c>
      <c r="M207" s="8" t="inlineStr">
        <is>
          <t>네이비  덕다운 사선퀼팅하이넥슬림롱패딩점퍼</t>
        </is>
      </c>
      <c r="N207" s="8" t="inlineStr">
        <is>
          <t>NAVY  덕다운 사선퀼팅하이넥슬림롱패딩점퍼</t>
        </is>
      </c>
      <c r="O207" s="8" t="inlineStr">
        <is>
          <t>곤색  덕다운 사선퀼팅하이넥슬림롱패딩점퍼</t>
        </is>
      </c>
    </row>
    <row r="208" ht="16.5" customHeight="1" s="16">
      <c r="A208" s="7" t="n">
        <v>13106964</v>
      </c>
      <c r="B208" s="7" t="inlineStr">
        <is>
          <t>지프</t>
        </is>
      </c>
      <c r="C208" s="7" t="inlineStr">
        <is>
          <t>카키</t>
        </is>
      </c>
      <c r="D208" s="7" t="inlineStr">
        <is>
          <t>무지</t>
        </is>
      </c>
      <c r="E208" s="7" t="inlineStr">
        <is>
          <t>폴리</t>
        </is>
      </c>
      <c r="F208" s="7" t="inlineStr">
        <is>
          <t>다이아퀼팅골덴더블카라패딩점퍼</t>
        </is>
      </c>
      <c r="G208" s="7" t="inlineStr">
        <is>
          <t>KOR</t>
        </is>
      </c>
      <c r="H208" s="7" t="inlineStr">
        <is>
          <t>S</t>
        </is>
      </c>
      <c r="I208" s="7">
        <f>IF(B208="보세",C208&amp;" "&amp;D208&amp;" "&amp;E208&amp;" "&amp;F208&amp;" ["&amp;H208&amp;"]",IF(G208="JPN","[JPN] "&amp;B208&amp;" "&amp;C208&amp;" "&amp;D208&amp;" "&amp;E208&amp;" "&amp;F208&amp;" ["&amp;H208&amp;"]",B208&amp;" "&amp;C208&amp;" "&amp;D208&amp;" "&amp;E208&amp;" "&amp;F208&amp;" ["&amp;H208&amp;"]"))</f>
        <v/>
      </c>
      <c r="J208" s="7" t="inlineStr">
        <is>
          <t>지프 카키 다이아퀼팅골덴더블카라패딩점퍼 [S]</t>
        </is>
      </c>
      <c r="K208" s="7" t="inlineStr">
        <is>
          <t>지프 카키 다이아퀼팅골덴더블카라패딩점퍼</t>
        </is>
      </c>
      <c r="L208" s="7">
        <f>IF(B208="보세",C208&amp;" "&amp;F208,B208&amp;" "&amp;F208)</f>
        <v/>
      </c>
      <c r="M208" s="8" t="inlineStr">
        <is>
          <t>카키   다이아퀼팅골덴더블카라패딩점퍼</t>
        </is>
      </c>
      <c r="N208" s="8" t="inlineStr">
        <is>
          <t>카키   다이아퀼팅골덴더블카라패딩점퍼</t>
        </is>
      </c>
      <c r="O208" s="8" t="inlineStr">
        <is>
          <t>카키   다이아퀼팅골덴더블카라패딩점퍼</t>
        </is>
      </c>
    </row>
    <row r="209" ht="16.5" customHeight="1" s="16">
      <c r="A209" s="7" t="n">
        <v>13106965</v>
      </c>
      <c r="B209" s="7" t="inlineStr">
        <is>
          <t>팬텀</t>
        </is>
      </c>
      <c r="C209" s="7" t="inlineStr">
        <is>
          <t>파라슈트퍼플</t>
        </is>
      </c>
      <c r="D209" s="7" t="inlineStr">
        <is>
          <t>무지</t>
        </is>
      </c>
      <c r="E209" s="7" t="inlineStr">
        <is>
          <t>구스다운</t>
        </is>
      </c>
      <c r="F209" s="7" t="inlineStr">
        <is>
          <t>더블하이넥퀼팅패딩베스트</t>
        </is>
      </c>
      <c r="G209" s="7" t="inlineStr">
        <is>
          <t>KOR</t>
        </is>
      </c>
      <c r="H209" s="7" t="inlineStr">
        <is>
          <t>95</t>
        </is>
      </c>
      <c r="I209" s="7">
        <f>IF(B209="보세",C209&amp;" "&amp;D209&amp;" "&amp;E209&amp;" "&amp;F209&amp;" ["&amp;H209&amp;"]",IF(G209="JPN","[JPN] "&amp;B209&amp;" "&amp;C209&amp;" "&amp;D209&amp;" "&amp;E209&amp;" "&amp;F209&amp;" ["&amp;H209&amp;"]",B209&amp;" "&amp;C209&amp;" "&amp;D209&amp;" "&amp;E209&amp;" "&amp;F209&amp;" ["&amp;H209&amp;"]"))</f>
        <v/>
      </c>
      <c r="J209" s="7" t="inlineStr">
        <is>
          <t>팬텀 파라슈트퍼플 구스다운 더블하이넥퀼팅패딩베스트 [95]</t>
        </is>
      </c>
      <c r="K209" s="7" t="inlineStr">
        <is>
          <t>팬텀 파라슈트퍼플 구스다운 더블하이넥퀼팅패딩베스트</t>
        </is>
      </c>
      <c r="L209" s="7">
        <f>IF(B209="보세",C209&amp;" "&amp;F209,B209&amp;" "&amp;F209)</f>
        <v/>
      </c>
      <c r="M209" s="8" t="inlineStr">
        <is>
          <t>파라슈트퍼플  구스다운 더블하이넥퀼팅패딩베스트</t>
        </is>
      </c>
      <c r="N209" s="8" t="inlineStr">
        <is>
          <t>파라슈트퍼플  구스다운 더블하이넥퀼팅패딩베스트</t>
        </is>
      </c>
      <c r="O209" s="8" t="inlineStr">
        <is>
          <t>파라슈트퍼플  구스다운 더블하이넥퀼팅패딩베스트</t>
        </is>
      </c>
    </row>
    <row r="210" ht="16.5" customHeight="1" s="16">
      <c r="A210" s="7" t="n">
        <v>13106966</v>
      </c>
      <c r="B210" s="7" t="inlineStr">
        <is>
          <t>보세</t>
        </is>
      </c>
      <c r="C210" s="7" t="inlineStr">
        <is>
          <t>블루</t>
        </is>
      </c>
      <c r="D210" s="7" t="inlineStr">
        <is>
          <t>무지</t>
        </is>
      </c>
      <c r="E210" s="7" t="inlineStr">
        <is>
          <t>덕다운</t>
        </is>
      </c>
      <c r="F210" s="7" t="inlineStr">
        <is>
          <t>하이넥퀼팅경량패딩베스트</t>
        </is>
      </c>
      <c r="G210" s="7" t="inlineStr">
        <is>
          <t>KOR</t>
        </is>
      </c>
      <c r="H210" s="7" t="inlineStr">
        <is>
          <t>없음</t>
        </is>
      </c>
      <c r="I210" s="7">
        <f>IF(B210="보세",C210&amp;" "&amp;D210&amp;" "&amp;E210&amp;" "&amp;F210&amp;" ["&amp;H210&amp;"]",IF(G210="JPN","[JPN] "&amp;B210&amp;" "&amp;C210&amp;" "&amp;D210&amp;" "&amp;E210&amp;" "&amp;F210&amp;" ["&amp;H210&amp;"]",B210&amp;" "&amp;C210&amp;" "&amp;D210&amp;" "&amp;E210&amp;" "&amp;F210&amp;" ["&amp;H210&amp;"]"))</f>
        <v/>
      </c>
      <c r="J210" s="7" t="inlineStr">
        <is>
          <t xml:space="preserve">블루 덕다운 하이넥퀼팅경량패딩베스트 </t>
        </is>
      </c>
      <c r="K210" s="7" t="inlineStr">
        <is>
          <t xml:space="preserve">블루 덕다운 하이넥퀼팅경량패딩베스트 </t>
        </is>
      </c>
      <c r="L210" s="7">
        <f>IF(B210="보세",C210&amp;" "&amp;F210,B210&amp;" "&amp;F210)</f>
        <v/>
      </c>
      <c r="M210" s="8" t="inlineStr">
        <is>
          <t>블루  덕다운 하이넥퀼팅경량패딩베스트</t>
        </is>
      </c>
      <c r="N210" s="8" t="inlineStr">
        <is>
          <t>블루  덕다운 하이넥퀼팅경량패딩베스트</t>
        </is>
      </c>
      <c r="O210" s="8" t="inlineStr">
        <is>
          <t>블루  덕다운 하이넥퀼팅경량패딩베스트</t>
        </is>
      </c>
    </row>
    <row r="211" ht="16.5" customHeight="1" s="16">
      <c r="A211" s="7" t="n">
        <v>13106967</v>
      </c>
      <c r="B211" s="7" t="inlineStr">
        <is>
          <t>유니클로</t>
        </is>
      </c>
      <c r="C211" s="7" t="inlineStr">
        <is>
          <t>블랙</t>
        </is>
      </c>
      <c r="D211" s="7" t="inlineStr">
        <is>
          <t>체크</t>
        </is>
      </c>
      <c r="E211" s="7" t="inlineStr">
        <is>
          <t>폴리</t>
        </is>
      </c>
      <c r="F211" s="7" t="inlineStr">
        <is>
          <t>하이넥쉘파롱재킷</t>
        </is>
      </c>
      <c r="G211" s="7" t="inlineStr">
        <is>
          <t>KOR</t>
        </is>
      </c>
      <c r="H211" s="7" t="inlineStr">
        <is>
          <t>L</t>
        </is>
      </c>
      <c r="I211" s="7">
        <f>IF(B211="보세",C211&amp;" "&amp;D211&amp;" "&amp;E211&amp;" "&amp;F211&amp;" ["&amp;H211&amp;"]",IF(G211="JPN","[JPN] "&amp;B211&amp;" "&amp;C211&amp;" "&amp;D211&amp;" "&amp;E211&amp;" "&amp;F211&amp;" ["&amp;H211&amp;"]",B211&amp;" "&amp;C211&amp;" "&amp;D211&amp;" "&amp;E211&amp;" "&amp;F211&amp;" ["&amp;H211&amp;"]"))</f>
        <v/>
      </c>
      <c r="J211" s="7" t="inlineStr">
        <is>
          <t>유니클로 블랙 체크 하이넥쉘파롱재킷 [L]</t>
        </is>
      </c>
      <c r="K211" s="7" t="inlineStr">
        <is>
          <t>유니클로 블랙 체크 하이넥쉘파롱재킷</t>
        </is>
      </c>
      <c r="L211" s="7">
        <f>IF(B211="보세",C211&amp;" "&amp;F211,B211&amp;" "&amp;F211)</f>
        <v/>
      </c>
      <c r="M211" s="8" t="inlineStr">
        <is>
          <t>블랙 체크  하이넥쉘파롱재킷</t>
        </is>
      </c>
      <c r="N211" s="8" t="inlineStr">
        <is>
          <t>블랙 체크  하이넥쉘파롱재킷</t>
        </is>
      </c>
      <c r="O211" s="8" t="inlineStr">
        <is>
          <t>블랙 체크  하이넥쉘파롱재킷</t>
        </is>
      </c>
    </row>
    <row r="212" ht="16.5" customHeight="1" s="16">
      <c r="A212" s="7" t="n">
        <v>13106968</v>
      </c>
      <c r="B212" s="7" t="inlineStr">
        <is>
          <t>유니클로</t>
        </is>
      </c>
      <c r="C212" s="7" t="inlineStr">
        <is>
          <t>블랙</t>
        </is>
      </c>
      <c r="D212" s="7" t="inlineStr">
        <is>
          <t>무지</t>
        </is>
      </c>
      <c r="E212" s="7" t="inlineStr">
        <is>
          <t>폴리</t>
        </is>
      </c>
      <c r="F212" s="7" t="inlineStr">
        <is>
          <t>하이넥보아털재킷</t>
        </is>
      </c>
      <c r="G212" s="7" t="inlineStr">
        <is>
          <t>KOR</t>
        </is>
      </c>
      <c r="H212" s="7" t="inlineStr">
        <is>
          <t>S</t>
        </is>
      </c>
      <c r="I212" s="7">
        <f>IF(B212="보세",C212&amp;" "&amp;D212&amp;" "&amp;E212&amp;" "&amp;F212&amp;" ["&amp;H212&amp;"]",IF(G212="JPN","[JPN] "&amp;B212&amp;" "&amp;C212&amp;" "&amp;D212&amp;" "&amp;E212&amp;" "&amp;F212&amp;" ["&amp;H212&amp;"]",B212&amp;" "&amp;C212&amp;" "&amp;D212&amp;" "&amp;E212&amp;" "&amp;F212&amp;" ["&amp;H212&amp;"]"))</f>
        <v/>
      </c>
      <c r="J212" s="7" t="inlineStr">
        <is>
          <t>유니클로 블랙 하이넥보아털재킷 [S]</t>
        </is>
      </c>
      <c r="K212" s="7" t="inlineStr">
        <is>
          <t>유니클로 블랙 하이넥보아털재킷</t>
        </is>
      </c>
      <c r="L212" s="7">
        <f>IF(B212="보세",C212&amp;" "&amp;F212,B212&amp;" "&amp;F212)</f>
        <v/>
      </c>
      <c r="M212" s="8" t="inlineStr">
        <is>
          <t>블랙   하이넥보아털재킷</t>
        </is>
      </c>
      <c r="N212" s="8" t="inlineStr">
        <is>
          <t>블랙   하이넥보아털재킷</t>
        </is>
      </c>
      <c r="O212" s="8" t="inlineStr">
        <is>
          <t>블랙   하이넥보아털재킷</t>
        </is>
      </c>
    </row>
    <row r="213" ht="16.5" customHeight="1" s="16">
      <c r="A213" s="7" t="n">
        <v>13106969</v>
      </c>
      <c r="B213" s="7" t="inlineStr">
        <is>
          <t>유니클로</t>
        </is>
      </c>
      <c r="C213" s="7" t="inlineStr">
        <is>
          <t>차콜</t>
        </is>
      </c>
      <c r="D213" s="7" t="inlineStr">
        <is>
          <t>무지</t>
        </is>
      </c>
      <c r="E213" s="7" t="inlineStr">
        <is>
          <t>폴리</t>
        </is>
      </c>
      <c r="F213" s="7" t="inlineStr">
        <is>
          <t>무스탕후드롱재킷</t>
        </is>
      </c>
      <c r="G213" s="7" t="inlineStr">
        <is>
          <t>KOR</t>
        </is>
      </c>
      <c r="H213" s="7" t="inlineStr">
        <is>
          <t>S</t>
        </is>
      </c>
      <c r="I213" s="7">
        <f>IF(B213="보세",C213&amp;" "&amp;D213&amp;" "&amp;E213&amp;" "&amp;F213&amp;" ["&amp;H213&amp;"]",IF(G213="JPN","[JPN] "&amp;B213&amp;" "&amp;C213&amp;" "&amp;D213&amp;" "&amp;E213&amp;" "&amp;F213&amp;" ["&amp;H213&amp;"]",B213&amp;" "&amp;C213&amp;" "&amp;D213&amp;" "&amp;E213&amp;" "&amp;F213&amp;" ["&amp;H213&amp;"]"))</f>
        <v/>
      </c>
      <c r="J213" s="7" t="inlineStr">
        <is>
          <t>유니클로 차콜 무스탕후드롱재킷 [S]</t>
        </is>
      </c>
      <c r="K213" s="7" t="inlineStr">
        <is>
          <t>유니클로 차콜 무스탕후드롱재킷</t>
        </is>
      </c>
      <c r="L213" s="7">
        <f>IF(B213="보세",C213&amp;" "&amp;F213,B213&amp;" "&amp;F213)</f>
        <v/>
      </c>
      <c r="M213" s="8" t="inlineStr">
        <is>
          <t>차콜   무스탕후드롱재킷</t>
        </is>
      </c>
      <c r="N213" s="8" t="inlineStr">
        <is>
          <t>차콜   무스탕후드롱재킷</t>
        </is>
      </c>
      <c r="O213" s="8" t="inlineStr">
        <is>
          <t>차콜   무스탕후드롱재킷</t>
        </is>
      </c>
    </row>
    <row r="214" ht="16.5" customHeight="1" s="16">
      <c r="A214" s="7" t="n">
        <v>13106970</v>
      </c>
      <c r="B214" s="7" t="inlineStr">
        <is>
          <t>아디다스오리지널</t>
        </is>
      </c>
      <c r="C214" s="7" t="inlineStr">
        <is>
          <t>핫핑크</t>
        </is>
      </c>
      <c r="D214" s="7" t="inlineStr">
        <is>
          <t>무지</t>
        </is>
      </c>
      <c r="E214" s="7" t="inlineStr">
        <is>
          <t>폴리</t>
        </is>
      </c>
      <c r="F214" s="7" t="inlineStr">
        <is>
          <t>절개라인삼선조거팬츠</t>
        </is>
      </c>
      <c r="G214" s="7" t="inlineStr">
        <is>
          <t>KOR</t>
        </is>
      </c>
      <c r="H214" s="7" t="inlineStr">
        <is>
          <t>95</t>
        </is>
      </c>
      <c r="I214" s="7">
        <f>IF(B214="보세",C214&amp;" "&amp;D214&amp;" "&amp;E214&amp;" "&amp;F214&amp;" ["&amp;H214&amp;"]",IF(G214="JPN","[JPN] "&amp;B214&amp;" "&amp;C214&amp;" "&amp;D214&amp;" "&amp;E214&amp;" "&amp;F214&amp;" ["&amp;H214&amp;"]",B214&amp;" "&amp;C214&amp;" "&amp;D214&amp;" "&amp;E214&amp;" "&amp;F214&amp;" ["&amp;H214&amp;"]"))</f>
        <v/>
      </c>
      <c r="J214" s="7" t="inlineStr">
        <is>
          <t>아디다스오리지널 핫핑크 절개라인삼선조거팬츠 [95]</t>
        </is>
      </c>
      <c r="K214" s="7" t="inlineStr">
        <is>
          <t>아디다스오리지널 핫핑크 절개라인삼선조거팬츠</t>
        </is>
      </c>
      <c r="L214" s="7">
        <f>IF(B214="보세",C214&amp;" "&amp;F214,B214&amp;" "&amp;F214)</f>
        <v/>
      </c>
      <c r="M214" s="8" t="inlineStr">
        <is>
          <t>핫핑크   절개라인삼선조거팬츠</t>
        </is>
      </c>
      <c r="N214" s="8" t="inlineStr">
        <is>
          <t>핫핑크   절개라인삼선조거팬츠</t>
        </is>
      </c>
      <c r="O214" s="8" t="inlineStr">
        <is>
          <t>핫핑크   절개라인삼선조거팬츠</t>
        </is>
      </c>
    </row>
    <row r="215" ht="16.5" customHeight="1" s="16">
      <c r="A215" s="7" t="n">
        <v>13106971</v>
      </c>
      <c r="B215" s="7" t="inlineStr">
        <is>
          <t>닥스</t>
        </is>
      </c>
      <c r="C215" s="7" t="inlineStr">
        <is>
          <t>다크베이지</t>
        </is>
      </c>
      <c r="D215" s="7" t="inlineStr">
        <is>
          <t>체크</t>
        </is>
      </c>
      <c r="E215" s="7" t="inlineStr">
        <is>
          <t>울</t>
        </is>
      </c>
      <c r="F215" s="7" t="inlineStr">
        <is>
          <t>h라인주름포인트스커트</t>
        </is>
      </c>
      <c r="G215" s="7" t="inlineStr">
        <is>
          <t>KOR</t>
        </is>
      </c>
      <c r="H215" s="7" t="inlineStr">
        <is>
          <t>없음</t>
        </is>
      </c>
      <c r="I215" s="7">
        <f>IF(B215="보세",C215&amp;" "&amp;D215&amp;" "&amp;E215&amp;" "&amp;F215&amp;" ["&amp;H215&amp;"]",IF(G215="JPN","[JPN] "&amp;B215&amp;" "&amp;C215&amp;" "&amp;D215&amp;" "&amp;E215&amp;" "&amp;F215&amp;" ["&amp;H215&amp;"]",B215&amp;" "&amp;C215&amp;" "&amp;D215&amp;" "&amp;E215&amp;" "&amp;F215&amp;" ["&amp;H215&amp;"]"))</f>
        <v/>
      </c>
      <c r="J215" s="7" t="inlineStr">
        <is>
          <t xml:space="preserve">닥스 다크베이지 체크 울 h라인주름포인트스커트 </t>
        </is>
      </c>
      <c r="K215" s="7" t="inlineStr">
        <is>
          <t xml:space="preserve">닥스 다크베이지 체크 울 h라인주름포인트스커트 </t>
        </is>
      </c>
      <c r="L215" s="7">
        <f>IF(B215="보세",C215&amp;" "&amp;F215,B215&amp;" "&amp;F215)</f>
        <v/>
      </c>
      <c r="M215" s="8" t="inlineStr">
        <is>
          <t>다크베이지 체크 울 h라인주름포인트스커트</t>
        </is>
      </c>
      <c r="N215" s="8" t="inlineStr">
        <is>
          <t>다크베이지 체크 울 h라인주름포인트스커트</t>
        </is>
      </c>
      <c r="O215" s="8" t="inlineStr">
        <is>
          <t>다크베이지 체크 울 h라인주름포인트스커트</t>
        </is>
      </c>
    </row>
    <row r="216" ht="16.5" customHeight="1" s="16">
      <c r="A216" s="7" t="n">
        <v>13106972</v>
      </c>
      <c r="B216" s="7" t="inlineStr">
        <is>
          <t>푸마</t>
        </is>
      </c>
      <c r="C216" s="7" t="inlineStr">
        <is>
          <t>블랙</t>
        </is>
      </c>
      <c r="D216" s="7" t="inlineStr">
        <is>
          <t>무지</t>
        </is>
      </c>
      <c r="E216" s="7" t="inlineStr">
        <is>
          <t>폴리</t>
        </is>
      </c>
      <c r="F216" s="7" t="inlineStr">
        <is>
          <t>사이드선레깅스</t>
        </is>
      </c>
      <c r="G216" s="7" t="inlineStr">
        <is>
          <t>KOR</t>
        </is>
      </c>
      <c r="H216" s="7" t="inlineStr">
        <is>
          <t>XL</t>
        </is>
      </c>
      <c r="I216" s="7">
        <f>IF(B216="보세",C216&amp;" "&amp;D216&amp;" "&amp;E216&amp;" "&amp;F216&amp;" ["&amp;H216&amp;"]",IF(G216="JPN","[JPN] "&amp;B216&amp;" "&amp;C216&amp;" "&amp;D216&amp;" "&amp;E216&amp;" "&amp;F216&amp;" ["&amp;H216&amp;"]",B216&amp;" "&amp;C216&amp;" "&amp;D216&amp;" "&amp;E216&amp;" "&amp;F216&amp;" ["&amp;H216&amp;"]"))</f>
        <v/>
      </c>
      <c r="J216" s="7" t="inlineStr">
        <is>
          <t>푸마 블랙 사이드선레깅스 [XL]</t>
        </is>
      </c>
      <c r="K216" s="7" t="inlineStr">
        <is>
          <t>푸마 블랙 사이드선레깅스</t>
        </is>
      </c>
      <c r="L216" s="7">
        <f>IF(B216="보세",C216&amp;" "&amp;F216,B216&amp;" "&amp;F216)</f>
        <v/>
      </c>
      <c r="M216" s="8" t="inlineStr">
        <is>
          <t>블랙   사이드선레깅스</t>
        </is>
      </c>
      <c r="N216" s="8" t="inlineStr">
        <is>
          <t>블랙   사이드선레깅스</t>
        </is>
      </c>
      <c r="O216" s="8" t="inlineStr">
        <is>
          <t>블랙   사이드선레깅스</t>
        </is>
      </c>
    </row>
    <row r="217" ht="16.5" customHeight="1" s="16">
      <c r="A217" s="7" t="n">
        <v>13106973</v>
      </c>
      <c r="B217" s="7" t="inlineStr">
        <is>
          <t>루이까스텔</t>
        </is>
      </c>
      <c r="C217" s="7" t="inlineStr">
        <is>
          <t>블랙</t>
        </is>
      </c>
      <c r="D217" s="7" t="inlineStr">
        <is>
          <t>도트</t>
        </is>
      </c>
      <c r="E217" s="7" t="inlineStr">
        <is>
          <t>면혼방</t>
        </is>
      </c>
      <c r="F217" s="7" t="inlineStr">
        <is>
          <t>골프7부슬림팬츠</t>
        </is>
      </c>
      <c r="G217" s="7" t="inlineStr">
        <is>
          <t>KOR</t>
        </is>
      </c>
      <c r="H217" s="7" t="inlineStr">
        <is>
          <t>70</t>
        </is>
      </c>
      <c r="I217" s="7">
        <f>IF(B217="보세",C217&amp;" "&amp;D217&amp;" "&amp;E217&amp;" "&amp;F217&amp;" ["&amp;H217&amp;"]",IF(G217="JPN","[JPN] "&amp;B217&amp;" "&amp;C217&amp;" "&amp;D217&amp;" "&amp;E217&amp;" "&amp;F217&amp;" ["&amp;H217&amp;"]",B217&amp;" "&amp;C217&amp;" "&amp;D217&amp;" "&amp;E217&amp;" "&amp;F217&amp;" ["&amp;H217&amp;"]"))</f>
        <v/>
      </c>
      <c r="J217" s="7" t="inlineStr">
        <is>
          <t>루이까스텔 블랙 도트 면혼방 골프7부슬림팬츠 [70]</t>
        </is>
      </c>
      <c r="K217" s="7" t="inlineStr">
        <is>
          <t>루이까스텔 블랙 도트 면혼방 골프7부슬림팬츠</t>
        </is>
      </c>
      <c r="L217" s="7">
        <f>IF(B217="보세",C217&amp;" "&amp;F217,B217&amp;" "&amp;F217)</f>
        <v/>
      </c>
      <c r="M217" s="8" t="inlineStr">
        <is>
          <t>블랙 도트 면혼방 골프7부슬림팬츠</t>
        </is>
      </c>
      <c r="N217" s="8" t="inlineStr">
        <is>
          <t>블랙 도트 코튼혼방 골프7부슬림팬츠</t>
        </is>
      </c>
      <c r="O217" s="8" t="inlineStr">
        <is>
          <t>블랙 도트 면믹스 골프7부슬림팬츠</t>
        </is>
      </c>
    </row>
    <row r="218" ht="16.5" customHeight="1" s="16">
      <c r="A218" s="7" t="n">
        <v>13106974</v>
      </c>
      <c r="B218" s="7" t="inlineStr">
        <is>
          <t>콜롬비아</t>
        </is>
      </c>
      <c r="C218" s="7" t="inlineStr">
        <is>
          <t>그레이</t>
        </is>
      </c>
      <c r="D218" s="7" t="inlineStr">
        <is>
          <t>무지</t>
        </is>
      </c>
      <c r="E218" s="7" t="inlineStr">
        <is>
          <t>폴리</t>
        </is>
      </c>
      <c r="F218" s="7" t="inlineStr">
        <is>
          <t>익스트림7부팬츠</t>
        </is>
      </c>
      <c r="G218" s="7" t="inlineStr">
        <is>
          <t>KOR</t>
        </is>
      </c>
      <c r="H218" s="7" t="inlineStr">
        <is>
          <t>L</t>
        </is>
      </c>
      <c r="I218" s="7">
        <f>IF(B218="보세",C218&amp;" "&amp;D218&amp;" "&amp;E218&amp;" "&amp;F218&amp;" ["&amp;H218&amp;"]",IF(G218="JPN","[JPN] "&amp;B218&amp;" "&amp;C218&amp;" "&amp;D218&amp;" "&amp;E218&amp;" "&amp;F218&amp;" ["&amp;H218&amp;"]",B218&amp;" "&amp;C218&amp;" "&amp;D218&amp;" "&amp;E218&amp;" "&amp;F218&amp;" ["&amp;H218&amp;"]"))</f>
        <v/>
      </c>
      <c r="J218" s="7" t="inlineStr">
        <is>
          <t>콜롬비아 그레이 익스트림7부팬츠 [L]</t>
        </is>
      </c>
      <c r="K218" s="7" t="inlineStr">
        <is>
          <t>콜롬비아 그레이 익스트림7부팬츠</t>
        </is>
      </c>
      <c r="L218" s="7">
        <f>IF(B218="보세",C218&amp;" "&amp;F218,B218&amp;" "&amp;F218)</f>
        <v/>
      </c>
      <c r="M218" s="8" t="inlineStr">
        <is>
          <t>그레이   익스트림7부팬츠</t>
        </is>
      </c>
      <c r="N218" s="8" t="inlineStr">
        <is>
          <t>회색   익스트림7부팬츠</t>
        </is>
      </c>
      <c r="O218" s="8" t="inlineStr">
        <is>
          <t>GRAY   익스트림7부팬츠</t>
        </is>
      </c>
    </row>
    <row r="219" ht="16.5" customHeight="1" s="16">
      <c r="A219" s="7" t="n">
        <v>13106975</v>
      </c>
      <c r="B219" s="7" t="inlineStr">
        <is>
          <t>아디다스오리지널</t>
        </is>
      </c>
      <c r="C219" s="7" t="inlineStr">
        <is>
          <t>블랙</t>
        </is>
      </c>
      <c r="D219" s="7" t="inlineStr">
        <is>
          <t>무지</t>
        </is>
      </c>
      <c r="E219" s="7" t="inlineStr">
        <is>
          <t>면혼방</t>
        </is>
      </c>
      <c r="F219" s="7" t="inlineStr">
        <is>
          <t>로고삼선레깅스</t>
        </is>
      </c>
      <c r="G219" s="7" t="inlineStr">
        <is>
          <t>KOR</t>
        </is>
      </c>
      <c r="H219" s="7" t="inlineStr">
        <is>
          <t>S</t>
        </is>
      </c>
      <c r="I219" s="7">
        <f>IF(B219="보세",C219&amp;" "&amp;D219&amp;" "&amp;E219&amp;" "&amp;F219&amp;" ["&amp;H219&amp;"]",IF(G219="JPN","[JPN] "&amp;B219&amp;" "&amp;C219&amp;" "&amp;D219&amp;" "&amp;E219&amp;" "&amp;F219&amp;" ["&amp;H219&amp;"]",B219&amp;" "&amp;C219&amp;" "&amp;D219&amp;" "&amp;E219&amp;" "&amp;F219&amp;" ["&amp;H219&amp;"]"))</f>
        <v/>
      </c>
      <c r="J219" s="7" t="inlineStr">
        <is>
          <t>아디다스오리지널 블랙 면혼방 로고삼선레깅스 [S]</t>
        </is>
      </c>
      <c r="K219" s="7" t="inlineStr">
        <is>
          <t>아디다스오리지널 블랙 면혼방 로고삼선레깅스</t>
        </is>
      </c>
      <c r="L219" s="7">
        <f>IF(B219="보세",C219&amp;" "&amp;F219,B219&amp;" "&amp;F219)</f>
        <v/>
      </c>
      <c r="M219" s="8" t="inlineStr">
        <is>
          <t>블랙  면혼방 로고삼선레깅스</t>
        </is>
      </c>
      <c r="N219" s="8" t="inlineStr">
        <is>
          <t>블랙  코튼혼방 로고삼선레깅스</t>
        </is>
      </c>
      <c r="O219" s="8" t="inlineStr">
        <is>
          <t>블랙  면믹스 로고삼선레깅스</t>
        </is>
      </c>
    </row>
    <row r="220" ht="16.5" customHeight="1" s="16">
      <c r="A220" s="7" t="n">
        <v>13106976</v>
      </c>
      <c r="B220" s="7" t="inlineStr">
        <is>
          <t>르꼬끄</t>
        </is>
      </c>
      <c r="C220" s="7" t="inlineStr">
        <is>
          <t>옐로우</t>
        </is>
      </c>
      <c r="D220" s="7" t="inlineStr">
        <is>
          <t>무지</t>
        </is>
      </c>
      <c r="E220" s="7" t="inlineStr">
        <is>
          <t>면혼방</t>
        </is>
      </c>
      <c r="F220" s="7" t="inlineStr">
        <is>
          <t>플리츠골프스커트</t>
        </is>
      </c>
      <c r="G220" s="7" t="inlineStr">
        <is>
          <t>KOR</t>
        </is>
      </c>
      <c r="H220" s="7" t="inlineStr">
        <is>
          <t>65-88</t>
        </is>
      </c>
      <c r="I220" s="7">
        <f>IF(B220="보세",C220&amp;" "&amp;D220&amp;" "&amp;E220&amp;" "&amp;F220&amp;" ["&amp;H220&amp;"]",IF(G220="JPN","[JPN] "&amp;B220&amp;" "&amp;C220&amp;" "&amp;D220&amp;" "&amp;E220&amp;" "&amp;F220&amp;" ["&amp;H220&amp;"]",B220&amp;" "&amp;C220&amp;" "&amp;D220&amp;" "&amp;E220&amp;" "&amp;F220&amp;" ["&amp;H220&amp;"]"))</f>
        <v/>
      </c>
      <c r="J220" s="7" t="inlineStr">
        <is>
          <t>르꼬끄 옐로우 면혼방 플리츠골프스커트 [65-88]</t>
        </is>
      </c>
      <c r="K220" s="7" t="inlineStr">
        <is>
          <t>르꼬끄 옐로우 면혼방 플리츠골프스커트</t>
        </is>
      </c>
      <c r="L220" s="7">
        <f>IF(B220="보세",C220&amp;" "&amp;F220,B220&amp;" "&amp;F220)</f>
        <v/>
      </c>
      <c r="M220" s="8" t="inlineStr">
        <is>
          <t>옐로우  면혼방 플리츠골프스커트</t>
        </is>
      </c>
      <c r="N220" s="8" t="inlineStr">
        <is>
          <t>옐로우  코튼혼방 플리츠골프스커트</t>
        </is>
      </c>
      <c r="O220" s="8" t="inlineStr">
        <is>
          <t>옐로우  면믹스 플리츠골프스커트</t>
        </is>
      </c>
    </row>
    <row r="221" ht="16.5" customHeight="1" s="16">
      <c r="A221" s="7" t="n">
        <v>13106977</v>
      </c>
      <c r="B221" s="7" t="inlineStr">
        <is>
          <t>콜롬비아</t>
        </is>
      </c>
      <c r="C221" s="7" t="inlineStr">
        <is>
          <t>딥유니폼그린</t>
        </is>
      </c>
      <c r="D221" s="7" t="inlineStr">
        <is>
          <t>무지</t>
        </is>
      </c>
      <c r="E221" s="7" t="inlineStr">
        <is>
          <t>폴리</t>
        </is>
      </c>
      <c r="F221" s="7" t="inlineStr">
        <is>
          <t>익스트림라이트7부팬츠</t>
        </is>
      </c>
      <c r="G221" s="7" t="inlineStr">
        <is>
          <t>KOR</t>
        </is>
      </c>
      <c r="H221" s="7" t="inlineStr">
        <is>
          <t>M</t>
        </is>
      </c>
      <c r="I221" s="7">
        <f>IF(B221="보세",C221&amp;" "&amp;D221&amp;" "&amp;E221&amp;" "&amp;F221&amp;" ["&amp;H221&amp;"]",IF(G221="JPN","[JPN] "&amp;B221&amp;" "&amp;C221&amp;" "&amp;D221&amp;" "&amp;E221&amp;" "&amp;F221&amp;" ["&amp;H221&amp;"]",B221&amp;" "&amp;C221&amp;" "&amp;D221&amp;" "&amp;E221&amp;" "&amp;F221&amp;" ["&amp;H221&amp;"]"))</f>
        <v/>
      </c>
      <c r="J221" s="7" t="inlineStr">
        <is>
          <t>콜롬비아 딥유니폼그린 익스트림라이트7부팬츠 [M]</t>
        </is>
      </c>
      <c r="K221" s="7" t="inlineStr">
        <is>
          <t>콜롬비아 딥유니폼그린 익스트림라이트7부팬츠</t>
        </is>
      </c>
      <c r="L221" s="7">
        <f>IF(B221="보세",C221&amp;" "&amp;F221,B221&amp;" "&amp;F221)</f>
        <v/>
      </c>
      <c r="M221" s="8" t="inlineStr">
        <is>
          <t>딥유니폼그린   익스트림라이트7부팬츠</t>
        </is>
      </c>
      <c r="N221" s="8" t="inlineStr">
        <is>
          <t>딥유니폼그린   익스트림라이트7부팬츠</t>
        </is>
      </c>
      <c r="O221" s="8" t="inlineStr">
        <is>
          <t>딥유니폼그린   익스트림라이트7부팬츠</t>
        </is>
      </c>
    </row>
    <row r="222" ht="16.5" customHeight="1" s="16">
      <c r="A222" s="7" t="n">
        <v>13106978</v>
      </c>
      <c r="B222" s="7" t="inlineStr">
        <is>
          <t>아디다스</t>
        </is>
      </c>
      <c r="C222" s="7" t="inlineStr">
        <is>
          <t>블랙</t>
        </is>
      </c>
      <c r="D222" s="7" t="inlineStr">
        <is>
          <t>무지</t>
        </is>
      </c>
      <c r="E222" s="7" t="inlineStr">
        <is>
          <t>폴리</t>
        </is>
      </c>
      <c r="F222" s="7" t="inlineStr">
        <is>
          <t>백로고트레이닝하프팬츠</t>
        </is>
      </c>
      <c r="G222" s="7" t="inlineStr">
        <is>
          <t>KOR</t>
        </is>
      </c>
      <c r="H222" s="7" t="inlineStr">
        <is>
          <t>95</t>
        </is>
      </c>
      <c r="I222" s="7">
        <f>IF(B222="보세",C222&amp;" "&amp;D222&amp;" "&amp;E222&amp;" "&amp;F222&amp;" ["&amp;H222&amp;"]",IF(G222="JPN","[JPN] "&amp;B222&amp;" "&amp;C222&amp;" "&amp;D222&amp;" "&amp;E222&amp;" "&amp;F222&amp;" ["&amp;H222&amp;"]",B222&amp;" "&amp;C222&amp;" "&amp;D222&amp;" "&amp;E222&amp;" "&amp;F222&amp;" ["&amp;H222&amp;"]"))</f>
        <v/>
      </c>
      <c r="J222" s="7" t="inlineStr">
        <is>
          <t>아디다스 블랙 백로고트레이닝하프팬츠 [95]</t>
        </is>
      </c>
      <c r="K222" s="7" t="inlineStr">
        <is>
          <t>아디다스 블랙 백로고트레이닝하프팬츠</t>
        </is>
      </c>
      <c r="L222" s="7">
        <f>IF(B222="보세",C222&amp;" "&amp;F222,B222&amp;" "&amp;F222)</f>
        <v/>
      </c>
      <c r="M222" s="8" t="inlineStr">
        <is>
          <t>블랙   백로고트레이닝하프팬츠</t>
        </is>
      </c>
      <c r="N222" s="8" t="inlineStr">
        <is>
          <t>블랙   백로고트레이닝하프팬츠</t>
        </is>
      </c>
      <c r="O222" s="8" t="inlineStr">
        <is>
          <t>블랙   백로고트레이닝하프팬츠</t>
        </is>
      </c>
    </row>
    <row r="223" ht="16.5" customHeight="1" s="16">
      <c r="A223" s="7" t="n">
        <v>13106979</v>
      </c>
      <c r="B223" s="7" t="inlineStr">
        <is>
          <t>노스페이스</t>
        </is>
      </c>
      <c r="C223" s="7" t="inlineStr">
        <is>
          <t>네이비</t>
        </is>
      </c>
      <c r="D223" s="7" t="inlineStr">
        <is>
          <t>무지</t>
        </is>
      </c>
      <c r="E223" s="7" t="inlineStr">
        <is>
          <t>폴리</t>
        </is>
      </c>
      <c r="F223" s="7" t="inlineStr">
        <is>
          <t>절개라인등산라이트크롭팬츠</t>
        </is>
      </c>
      <c r="G223" s="7" t="inlineStr">
        <is>
          <t>KOR</t>
        </is>
      </c>
      <c r="H223" s="7" t="inlineStr">
        <is>
          <t>73</t>
        </is>
      </c>
      <c r="I223" s="7">
        <f>IF(B223="보세",C223&amp;" "&amp;D223&amp;" "&amp;E223&amp;" "&amp;F223&amp;" ["&amp;H223&amp;"]",IF(G223="JPN","[JPN] "&amp;B223&amp;" "&amp;C223&amp;" "&amp;D223&amp;" "&amp;E223&amp;" "&amp;F223&amp;" ["&amp;H223&amp;"]",B223&amp;" "&amp;C223&amp;" "&amp;D223&amp;" "&amp;E223&amp;" "&amp;F223&amp;" ["&amp;H223&amp;"]"))</f>
        <v/>
      </c>
      <c r="J223" s="7" t="inlineStr">
        <is>
          <t>노스페이스 네이비 절개라인등산라이트크롭팬츠 [73]</t>
        </is>
      </c>
      <c r="K223" s="7" t="inlineStr">
        <is>
          <t>노스페이스 네이비 절개라인등산라이트크롭팬츠</t>
        </is>
      </c>
      <c r="L223" s="7">
        <f>IF(B223="보세",C223&amp;" "&amp;F223,B223&amp;" "&amp;F223)</f>
        <v/>
      </c>
      <c r="M223" s="8" t="inlineStr">
        <is>
          <t>네이비   절개라인등산라이트크롭팬츠</t>
        </is>
      </c>
      <c r="N223" s="8" t="inlineStr">
        <is>
          <t>NAVY   절개라인등산라이트크롭팬츠</t>
        </is>
      </c>
      <c r="O223" s="8" t="inlineStr">
        <is>
          <t>곤색   절개라인등산라이트크롭팬츠</t>
        </is>
      </c>
    </row>
    <row r="224" ht="16.5" customHeight="1" s="16">
      <c r="A224" s="7" t="n">
        <v>13106980</v>
      </c>
      <c r="B224" s="7" t="inlineStr">
        <is>
          <t>코오롱스포츠</t>
        </is>
      </c>
      <c r="C224" s="7" t="inlineStr">
        <is>
          <t>다크그레이</t>
        </is>
      </c>
      <c r="D224" s="7" t="inlineStr">
        <is>
          <t>무지</t>
        </is>
      </c>
      <c r="E224" s="7" t="inlineStr">
        <is>
          <t>울혼방</t>
        </is>
      </c>
      <c r="F224" s="7" t="inlineStr">
        <is>
          <t>절개라인아웃도어슬랙스</t>
        </is>
      </c>
      <c r="G224" s="7" t="inlineStr">
        <is>
          <t>KOR</t>
        </is>
      </c>
      <c r="H224" s="7" t="inlineStr">
        <is>
          <t>70-91</t>
        </is>
      </c>
      <c r="I224" s="7">
        <f>IF(B224="보세",C224&amp;" "&amp;D224&amp;" "&amp;E224&amp;" "&amp;F224&amp;" ["&amp;H224&amp;"]",IF(G224="JPN","[JPN] "&amp;B224&amp;" "&amp;C224&amp;" "&amp;D224&amp;" "&amp;E224&amp;" "&amp;F224&amp;" ["&amp;H224&amp;"]",B224&amp;" "&amp;C224&amp;" "&amp;D224&amp;" "&amp;E224&amp;" "&amp;F224&amp;" ["&amp;H224&amp;"]"))</f>
        <v/>
      </c>
      <c r="J224" s="7" t="inlineStr">
        <is>
          <t>코오롱스포츠 다크그레이 울혼방 절개라인아웃도어슬랙스 [70-91]</t>
        </is>
      </c>
      <c r="K224" s="7" t="inlineStr">
        <is>
          <t>코오롱스포츠 다크그레이 울혼방 절개라인아웃도어슬랙스</t>
        </is>
      </c>
      <c r="L224" s="7">
        <f>IF(B224="보세",C224&amp;" "&amp;F224,B224&amp;" "&amp;F224)</f>
        <v/>
      </c>
      <c r="M224" s="8" t="inlineStr">
        <is>
          <t>다크그레이  울혼방 절개라인아웃도어슬랙스</t>
        </is>
      </c>
      <c r="N224" s="8" t="inlineStr">
        <is>
          <t>다크그레이  울혼방 절개라인아웃도어슬랙스</t>
        </is>
      </c>
      <c r="O224" s="8" t="inlineStr">
        <is>
          <t>다크그레이  울혼방 절개라인아웃도어슬랙스</t>
        </is>
      </c>
    </row>
    <row r="225" ht="16.5" customHeight="1" s="16">
      <c r="A225" s="7" t="n">
        <v>13106981</v>
      </c>
      <c r="B225" s="7" t="inlineStr">
        <is>
          <t>지오다노</t>
        </is>
      </c>
      <c r="C225" s="7" t="inlineStr">
        <is>
          <t>마라케시브라운</t>
        </is>
      </c>
      <c r="D225" s="7" t="inlineStr">
        <is>
          <t>무지</t>
        </is>
      </c>
      <c r="E225" s="7" t="inlineStr">
        <is>
          <t>면혼방</t>
        </is>
      </c>
      <c r="F225" s="7" t="inlineStr">
        <is>
          <t>슬림스트레이트슬랙스</t>
        </is>
      </c>
      <c r="G225" s="7" t="inlineStr">
        <is>
          <t>KOR</t>
        </is>
      </c>
      <c r="H225" s="7" t="inlineStr">
        <is>
          <t>82-97</t>
        </is>
      </c>
      <c r="I225" s="7">
        <f>IF(B225="보세",C225&amp;" "&amp;D225&amp;" "&amp;E225&amp;" "&amp;F225&amp;" ["&amp;H225&amp;"]",IF(G225="JPN","[JPN] "&amp;B225&amp;" "&amp;C225&amp;" "&amp;D225&amp;" "&amp;E225&amp;" "&amp;F225&amp;" ["&amp;H225&amp;"]",B225&amp;" "&amp;C225&amp;" "&amp;D225&amp;" "&amp;E225&amp;" "&amp;F225&amp;" ["&amp;H225&amp;"]"))</f>
        <v/>
      </c>
      <c r="J225" s="7" t="inlineStr">
        <is>
          <t>지오다노 마라케시브라운 면혼방 슬림스트레이트슬랙스 [82-97]</t>
        </is>
      </c>
      <c r="K225" s="7" t="inlineStr">
        <is>
          <t>지오다노 마라케시브라운 면혼방 슬림스트레이트슬랙스</t>
        </is>
      </c>
      <c r="L225" s="7">
        <f>IF(B225="보세",C225&amp;" "&amp;F225,B225&amp;" "&amp;F225)</f>
        <v/>
      </c>
      <c r="M225" s="8" t="inlineStr">
        <is>
          <t>마라케시브라운  면혼방 슬림스트레이트슬랙스</t>
        </is>
      </c>
      <c r="N225" s="8" t="inlineStr">
        <is>
          <t>마라케시브라운  코튼혼방 슬림스트레이트슬랙스</t>
        </is>
      </c>
      <c r="O225" s="8" t="inlineStr">
        <is>
          <t>마라케시브라운  면믹스 슬림스트레이트슬랙스</t>
        </is>
      </c>
    </row>
    <row r="226" ht="16.5" customHeight="1" s="16">
      <c r="A226" s="7" t="n">
        <v>13106982</v>
      </c>
      <c r="B226" s="7" t="inlineStr">
        <is>
          <t>아디다스오리지널</t>
        </is>
      </c>
      <c r="C226" s="7" t="inlineStr">
        <is>
          <t>블랙</t>
        </is>
      </c>
      <c r="D226" s="7" t="inlineStr">
        <is>
          <t>무지</t>
        </is>
      </c>
      <c r="E226" s="7" t="inlineStr">
        <is>
          <t>면혼방</t>
        </is>
      </c>
      <c r="F226" s="7" t="inlineStr">
        <is>
          <t>로고트레이닝하프팬츠</t>
        </is>
      </c>
      <c r="G226" s="7" t="inlineStr">
        <is>
          <t>KOR</t>
        </is>
      </c>
      <c r="H226" s="7" t="inlineStr">
        <is>
          <t>95</t>
        </is>
      </c>
      <c r="I226" s="7">
        <f>IF(B226="보세",C226&amp;" "&amp;D226&amp;" "&amp;E226&amp;" "&amp;F226&amp;" ["&amp;H226&amp;"]",IF(G226="JPN","[JPN] "&amp;B226&amp;" "&amp;C226&amp;" "&amp;D226&amp;" "&amp;E226&amp;" "&amp;F226&amp;" ["&amp;H226&amp;"]",B226&amp;" "&amp;C226&amp;" "&amp;D226&amp;" "&amp;E226&amp;" "&amp;F226&amp;" ["&amp;H226&amp;"]"))</f>
        <v/>
      </c>
      <c r="J226" s="7" t="inlineStr">
        <is>
          <t>아디다스오리지널 블랙 면혼방 로고트레이닝하프팬츠 [95]</t>
        </is>
      </c>
      <c r="K226" s="7" t="inlineStr">
        <is>
          <t>아디다스오리지널 블랙 면혼방 로고트레이닝하프팬츠</t>
        </is>
      </c>
      <c r="L226" s="7">
        <f>IF(B226="보세",C226&amp;" "&amp;F226,B226&amp;" "&amp;F226)</f>
        <v/>
      </c>
      <c r="M226" s="8" t="inlineStr">
        <is>
          <t>블랙  면혼방 로고트레이닝하프팬츠</t>
        </is>
      </c>
      <c r="N226" s="8" t="inlineStr">
        <is>
          <t>블랙  코튼혼방 로고트레이닝하프팬츠</t>
        </is>
      </c>
      <c r="O226" s="8" t="inlineStr">
        <is>
          <t>블랙  면믹스 로고트레이닝하프팬츠</t>
        </is>
      </c>
    </row>
    <row r="227" ht="16.5" customHeight="1" s="16">
      <c r="A227" s="7" t="n">
        <v>13106983</v>
      </c>
      <c r="B227" s="7" t="inlineStr">
        <is>
          <t>아이더</t>
        </is>
      </c>
      <c r="C227" s="7" t="inlineStr">
        <is>
          <t>블랙</t>
        </is>
      </c>
      <c r="D227" s="7" t="inlineStr">
        <is>
          <t>무지</t>
        </is>
      </c>
      <c r="E227" s="7" t="inlineStr">
        <is>
          <t>폴리</t>
        </is>
      </c>
      <c r="F227" s="7" t="inlineStr">
        <is>
          <t>무릎배색익스트림팬츠</t>
        </is>
      </c>
      <c r="G227" s="7" t="inlineStr">
        <is>
          <t>KOR</t>
        </is>
      </c>
      <c r="H227" s="7" t="inlineStr">
        <is>
          <t>78</t>
        </is>
      </c>
      <c r="I227" s="7">
        <f>IF(B227="보세",C227&amp;" "&amp;D227&amp;" "&amp;E227&amp;" "&amp;F227&amp;" ["&amp;H227&amp;"]",IF(G227="JPN","[JPN] "&amp;B227&amp;" "&amp;C227&amp;" "&amp;D227&amp;" "&amp;E227&amp;" "&amp;F227&amp;" ["&amp;H227&amp;"]",B227&amp;" "&amp;C227&amp;" "&amp;D227&amp;" "&amp;E227&amp;" "&amp;F227&amp;" ["&amp;H227&amp;"]"))</f>
        <v/>
      </c>
      <c r="J227" s="7" t="inlineStr">
        <is>
          <t>아이더 블랙 무릎배색익스트림팬츠 [78]</t>
        </is>
      </c>
      <c r="K227" s="7" t="inlineStr">
        <is>
          <t>아이더 블랙 무릎배색익스트림팬츠</t>
        </is>
      </c>
      <c r="L227" s="7">
        <f>IF(B227="보세",C227&amp;" "&amp;F227,B227&amp;" "&amp;F227)</f>
        <v/>
      </c>
      <c r="M227" s="8" t="inlineStr">
        <is>
          <t>블랙   무릎배색익스트림팬츠</t>
        </is>
      </c>
      <c r="N227" s="8" t="inlineStr">
        <is>
          <t>블랙   무릎배색익스트림팬츠</t>
        </is>
      </c>
      <c r="O227" s="8" t="inlineStr">
        <is>
          <t>블랙   무릎배색익스트림팬츠</t>
        </is>
      </c>
    </row>
    <row r="228" ht="16.5" customHeight="1" s="16">
      <c r="A228" s="7" t="n">
        <v>13106984</v>
      </c>
      <c r="B228" s="7" t="inlineStr">
        <is>
          <t>콜롬비아</t>
        </is>
      </c>
      <c r="C228" s="7" t="inlineStr">
        <is>
          <t>카키쉬브라운</t>
        </is>
      </c>
      <c r="D228" s="7" t="inlineStr">
        <is>
          <t>무지</t>
        </is>
      </c>
      <c r="E228" s="7" t="inlineStr">
        <is>
          <t>폴리</t>
        </is>
      </c>
      <c r="F228" s="7" t="inlineStr">
        <is>
          <t>아웃도어7부팬츠</t>
        </is>
      </c>
      <c r="G228" s="7" t="inlineStr">
        <is>
          <t>KOR</t>
        </is>
      </c>
      <c r="H228" s="7" t="inlineStr">
        <is>
          <t>XL</t>
        </is>
      </c>
      <c r="I228" s="7">
        <f>IF(B228="보세",C228&amp;" "&amp;D228&amp;" "&amp;E228&amp;" "&amp;F228&amp;" ["&amp;H228&amp;"]",IF(G228="JPN","[JPN] "&amp;B228&amp;" "&amp;C228&amp;" "&amp;D228&amp;" "&amp;E228&amp;" "&amp;F228&amp;" ["&amp;H228&amp;"]",B228&amp;" "&amp;C228&amp;" "&amp;D228&amp;" "&amp;E228&amp;" "&amp;F228&amp;" ["&amp;H228&amp;"]"))</f>
        <v/>
      </c>
      <c r="J228" s="7" t="inlineStr">
        <is>
          <t>콜롬비아 카키쉬브라운 아웃도어7부팬츠 [XL]</t>
        </is>
      </c>
      <c r="K228" s="7" t="inlineStr">
        <is>
          <t>콜롬비아 카키쉬브라운 아웃도어7부팬츠</t>
        </is>
      </c>
      <c r="L228" s="7">
        <f>IF(B228="보세",C228&amp;" "&amp;F228,B228&amp;" "&amp;F228)</f>
        <v/>
      </c>
      <c r="M228" s="8" t="inlineStr">
        <is>
          <t>카키쉬브라운   아웃도어7부팬츠</t>
        </is>
      </c>
      <c r="N228" s="8" t="inlineStr">
        <is>
          <t>카키쉬브라운   아웃도어7부팬츠</t>
        </is>
      </c>
      <c r="O228" s="8" t="inlineStr">
        <is>
          <t>카키쉬브라운   아웃도어7부팬츠</t>
        </is>
      </c>
    </row>
    <row r="229" ht="16.5" customHeight="1" s="16">
      <c r="A229" s="7" t="n">
        <v>13106985</v>
      </c>
      <c r="B229" s="7" t="inlineStr">
        <is>
          <t>잭울프스킨</t>
        </is>
      </c>
      <c r="C229" s="7" t="inlineStr">
        <is>
          <t>이브닝블루</t>
        </is>
      </c>
      <c r="D229" s="7" t="inlineStr">
        <is>
          <t>무지</t>
        </is>
      </c>
      <c r="E229" s="7" t="inlineStr">
        <is>
          <t>폴리</t>
        </is>
      </c>
      <c r="F229" s="7" t="inlineStr">
        <is>
          <t>하이킹라이트팬츠</t>
        </is>
      </c>
      <c r="G229" s="7" t="inlineStr">
        <is>
          <t>KOR</t>
        </is>
      </c>
      <c r="H229" s="7" t="inlineStr">
        <is>
          <t>75</t>
        </is>
      </c>
      <c r="I229" s="7">
        <f>IF(B229="보세",C229&amp;" "&amp;D229&amp;" "&amp;E229&amp;" "&amp;F229&amp;" ["&amp;H229&amp;"]",IF(G229="JPN","[JPN] "&amp;B229&amp;" "&amp;C229&amp;" "&amp;D229&amp;" "&amp;E229&amp;" "&amp;F229&amp;" ["&amp;H229&amp;"]",B229&amp;" "&amp;C229&amp;" "&amp;D229&amp;" "&amp;E229&amp;" "&amp;F229&amp;" ["&amp;H229&amp;"]"))</f>
        <v/>
      </c>
      <c r="J229" s="7" t="inlineStr">
        <is>
          <t>잭울프스킨 이브닝블루 하이킹라이트팬츠 [75]</t>
        </is>
      </c>
      <c r="K229" s="7" t="inlineStr">
        <is>
          <t>잭울프스킨 이브닝블루 하이킹라이트팬츠</t>
        </is>
      </c>
      <c r="L229" s="7">
        <f>IF(B229="보세",C229&amp;" "&amp;F229,B229&amp;" "&amp;F229)</f>
        <v/>
      </c>
      <c r="M229" s="8" t="inlineStr">
        <is>
          <t>이브닝블루   하이킹라이트팬츠</t>
        </is>
      </c>
      <c r="N229" s="8" t="inlineStr">
        <is>
          <t>이브닝블루   하이킹라이트팬츠</t>
        </is>
      </c>
      <c r="O229" s="8" t="inlineStr">
        <is>
          <t>이브닝블루   하이킹라이트팬츠</t>
        </is>
      </c>
    </row>
    <row r="230" ht="16.5" customHeight="1" s="16">
      <c r="A230" s="7" t="n">
        <v>13106986</v>
      </c>
      <c r="B230" s="7" t="inlineStr">
        <is>
          <t>르꼬끄</t>
        </is>
      </c>
      <c r="C230" s="7" t="inlineStr">
        <is>
          <t>다크핑크</t>
        </is>
      </c>
      <c r="D230" s="7" t="inlineStr">
        <is>
          <t>무지</t>
        </is>
      </c>
      <c r="E230" s="7" t="inlineStr">
        <is>
          <t>폴리</t>
        </is>
      </c>
      <c r="F230" s="7" t="inlineStr">
        <is>
          <t>골프스커트</t>
        </is>
      </c>
      <c r="G230" s="7" t="inlineStr">
        <is>
          <t>KOR</t>
        </is>
      </c>
      <c r="H230" s="7" t="inlineStr">
        <is>
          <t>7</t>
        </is>
      </c>
      <c r="I230" s="7">
        <f>IF(B230="보세",C230&amp;" "&amp;D230&amp;" "&amp;E230&amp;" "&amp;F230&amp;" ["&amp;H230&amp;"]",IF(G230="JPN","[JPN] "&amp;B230&amp;" "&amp;C230&amp;" "&amp;D230&amp;" "&amp;E230&amp;" "&amp;F230&amp;" ["&amp;H230&amp;"]",B230&amp;" "&amp;C230&amp;" "&amp;D230&amp;" "&amp;E230&amp;" "&amp;F230&amp;" ["&amp;H230&amp;"]"))</f>
        <v/>
      </c>
      <c r="J230" s="7" t="inlineStr">
        <is>
          <t>르꼬끄 다크핑크 골프스커트 [7]</t>
        </is>
      </c>
      <c r="K230" s="7" t="inlineStr">
        <is>
          <t>르꼬끄 다크핑크 골프스커트</t>
        </is>
      </c>
      <c r="L230" s="7">
        <f>IF(B230="보세",C230&amp;" "&amp;F230,B230&amp;" "&amp;F230)</f>
        <v/>
      </c>
      <c r="M230" s="8" t="inlineStr">
        <is>
          <t>다크핑크   골프스커트</t>
        </is>
      </c>
      <c r="N230" s="8" t="inlineStr">
        <is>
          <t>다크핑크   골프스커트</t>
        </is>
      </c>
      <c r="O230" s="8" t="inlineStr">
        <is>
          <t>다크핑크   골프스커트</t>
        </is>
      </c>
    </row>
    <row r="231" ht="16.5" customHeight="1" s="16">
      <c r="A231" s="7" t="n">
        <v>13106987</v>
      </c>
      <c r="B231" s="7" t="inlineStr">
        <is>
          <t>나이키</t>
        </is>
      </c>
      <c r="C231" s="7" t="inlineStr">
        <is>
          <t>블랙</t>
        </is>
      </c>
      <c r="D231" s="7" t="inlineStr">
        <is>
          <t>스트라이프</t>
        </is>
      </c>
      <c r="E231" s="7" t="inlineStr">
        <is>
          <t>드라이핏</t>
        </is>
      </c>
      <c r="F231" s="7" t="inlineStr">
        <is>
          <t>스포츠경량하프팬츠</t>
        </is>
      </c>
      <c r="G231" s="7" t="inlineStr">
        <is>
          <t>KOR</t>
        </is>
      </c>
      <c r="H231" s="7" t="inlineStr">
        <is>
          <t>M</t>
        </is>
      </c>
      <c r="I231" s="7">
        <f>IF(B231="보세",C231&amp;" "&amp;D231&amp;" "&amp;E231&amp;" "&amp;F231&amp;" ["&amp;H231&amp;"]",IF(G231="JPN","[JPN] "&amp;B231&amp;" "&amp;C231&amp;" "&amp;D231&amp;" "&amp;E231&amp;" "&amp;F231&amp;" ["&amp;H231&amp;"]",B231&amp;" "&amp;C231&amp;" "&amp;D231&amp;" "&amp;E231&amp;" "&amp;F231&amp;" ["&amp;H231&amp;"]"))</f>
        <v/>
      </c>
      <c r="J231" s="7" t="inlineStr">
        <is>
          <t>나이키 블랙 스트라이프 드라이핏 스포츠경량하프팬츠 [M]</t>
        </is>
      </c>
      <c r="K231" s="7" t="inlineStr">
        <is>
          <t>나이키 블랙 스트라이프 드라이핏 스포츠경량하프팬츠</t>
        </is>
      </c>
      <c r="L231" s="7">
        <f>IF(B231="보세",C231&amp;" "&amp;F231,B231&amp;" "&amp;F231)</f>
        <v/>
      </c>
      <c r="M231" s="8" t="inlineStr">
        <is>
          <t>블랙 스트라이프 드라이핏 스포츠경량하프팬츠</t>
        </is>
      </c>
      <c r="N231" s="8" t="inlineStr">
        <is>
          <t>블랙 스트라이프 드라이핏 스포츠경량하프팬츠</t>
        </is>
      </c>
      <c r="O231" s="8" t="inlineStr">
        <is>
          <t>블랙 스트라이프 드라이핏 스포츠경량하프팬츠</t>
        </is>
      </c>
    </row>
    <row r="232" ht="16.5" customHeight="1" s="16">
      <c r="A232" s="7" t="n">
        <v>13106988</v>
      </c>
      <c r="B232" s="7" t="inlineStr">
        <is>
          <t>ping</t>
        </is>
      </c>
      <c r="C232" s="7" t="inlineStr">
        <is>
          <t>화이트</t>
        </is>
      </c>
      <c r="D232" s="7" t="inlineStr">
        <is>
          <t>무지</t>
        </is>
      </c>
      <c r="E232" s="7" t="inlineStr">
        <is>
          <t>폴리</t>
        </is>
      </c>
      <c r="F232" s="7" t="inlineStr">
        <is>
          <t>라이트골프슬림스트레이트팬츠</t>
        </is>
      </c>
      <c r="G232" s="7" t="inlineStr">
        <is>
          <t>KOR</t>
        </is>
      </c>
      <c r="H232" s="7" t="inlineStr">
        <is>
          <t>64</t>
        </is>
      </c>
      <c r="I232" s="7">
        <f>IF(B232="보세",C232&amp;" "&amp;D232&amp;" "&amp;E232&amp;" "&amp;F232&amp;" ["&amp;H232&amp;"]",IF(G232="JPN","[JPN] "&amp;B232&amp;" "&amp;C232&amp;" "&amp;D232&amp;" "&amp;E232&amp;" "&amp;F232&amp;" ["&amp;H232&amp;"]",B232&amp;" "&amp;C232&amp;" "&amp;D232&amp;" "&amp;E232&amp;" "&amp;F232&amp;" ["&amp;H232&amp;"]"))</f>
        <v/>
      </c>
      <c r="J232" s="7" t="inlineStr">
        <is>
          <t>ping 화이트 라이트골프슬림스트레이트팬츠 [64]</t>
        </is>
      </c>
      <c r="K232" s="7" t="inlineStr">
        <is>
          <t>ping 화이트 라이트골프슬림스트레이트팬츠</t>
        </is>
      </c>
      <c r="L232" s="7">
        <f>IF(B232="보세",C232&amp;" "&amp;F232,B232&amp;" "&amp;F232)</f>
        <v/>
      </c>
      <c r="M232" s="8" t="inlineStr">
        <is>
          <t>화이트   라이트골프슬림스트레이트팬츠</t>
        </is>
      </c>
      <c r="N232" s="8" t="inlineStr">
        <is>
          <t>화이트   라이트골프슬림스트레이트팬츠</t>
        </is>
      </c>
      <c r="O232" s="8" t="inlineStr">
        <is>
          <t>화이트   라이트골프슬림스트레이트팬츠</t>
        </is>
      </c>
    </row>
    <row r="233" ht="16.5" customHeight="1" s="16">
      <c r="A233" s="7" t="n">
        <v>13106989</v>
      </c>
      <c r="B233" s="7" t="inlineStr">
        <is>
          <t>아이젠버그</t>
        </is>
      </c>
      <c r="C233" s="7" t="inlineStr">
        <is>
          <t>올리브그린블랙</t>
        </is>
      </c>
      <c r="D233" s="7" t="inlineStr">
        <is>
          <t>방파제패턴</t>
        </is>
      </c>
      <c r="E233" s="7" t="inlineStr">
        <is>
          <t>폴리</t>
        </is>
      </c>
      <c r="F233" s="7" t="inlineStr">
        <is>
          <t>웜스커트레이어드레깅스</t>
        </is>
      </c>
      <c r="G233" s="7" t="inlineStr">
        <is>
          <t>KOR</t>
        </is>
      </c>
      <c r="H233" s="7" t="inlineStr">
        <is>
          <t>M</t>
        </is>
      </c>
      <c r="I233" s="7">
        <f>IF(B233="보세",C233&amp;" "&amp;D233&amp;" "&amp;E233&amp;" "&amp;F233&amp;" ["&amp;H233&amp;"]",IF(G233="JPN","[JPN] "&amp;B233&amp;" "&amp;C233&amp;" "&amp;D233&amp;" "&amp;E233&amp;" "&amp;F233&amp;" ["&amp;H233&amp;"]",B233&amp;" "&amp;C233&amp;" "&amp;D233&amp;" "&amp;E233&amp;" "&amp;F233&amp;" ["&amp;H233&amp;"]"))</f>
        <v/>
      </c>
      <c r="J233" s="7" t="inlineStr">
        <is>
          <t>아이젠버그 올리브그린블랙 방파제패턴 웜스커트레이어드레깅스 [M]</t>
        </is>
      </c>
      <c r="K233" s="7" t="inlineStr">
        <is>
          <t>아이젠버그 올리브그린블랙 방파제패턴 웜스커트레이어드레깅스</t>
        </is>
      </c>
      <c r="L233" s="7">
        <f>IF(B233="보세",C233&amp;" "&amp;F233,B233&amp;" "&amp;F233)</f>
        <v/>
      </c>
      <c r="M233" s="8" t="inlineStr">
        <is>
          <t>올리브그린블랙 방파제패턴  웜스커트레이어드레깅스</t>
        </is>
      </c>
      <c r="N233" s="8" t="inlineStr">
        <is>
          <t>올리브그린블랙 방파제패턴  웜스커트레이어드레깅스</t>
        </is>
      </c>
      <c r="O233" s="8" t="inlineStr">
        <is>
          <t>올리브그린블랙 방파제패턴  웜스커트레이어드레깅스</t>
        </is>
      </c>
    </row>
    <row r="234" ht="16.5" customHeight="1" s="16">
      <c r="A234" s="7" t="n">
        <v>13106990</v>
      </c>
      <c r="B234" s="7" t="inlineStr">
        <is>
          <t>라푸마</t>
        </is>
      </c>
      <c r="C234" s="7" t="inlineStr">
        <is>
          <t>다크그레이</t>
        </is>
      </c>
      <c r="D234" s="7" t="inlineStr">
        <is>
          <t>무지</t>
        </is>
      </c>
      <c r="E234" s="7" t="inlineStr">
        <is>
          <t>폴리</t>
        </is>
      </c>
      <c r="F234" s="7" t="inlineStr">
        <is>
          <t>아웃도어스트레이트팬츠</t>
        </is>
      </c>
      <c r="G234" s="7" t="inlineStr">
        <is>
          <t>KOR</t>
        </is>
      </c>
      <c r="H234" s="7" t="inlineStr">
        <is>
          <t>82-94</t>
        </is>
      </c>
      <c r="I234" s="7">
        <f>IF(B234="보세",C234&amp;" "&amp;D234&amp;" "&amp;E234&amp;" "&amp;F234&amp;" ["&amp;H234&amp;"]",IF(G234="JPN","[JPN] "&amp;B234&amp;" "&amp;C234&amp;" "&amp;D234&amp;" "&amp;E234&amp;" "&amp;F234&amp;" ["&amp;H234&amp;"]",B234&amp;" "&amp;C234&amp;" "&amp;D234&amp;" "&amp;E234&amp;" "&amp;F234&amp;" ["&amp;H234&amp;"]"))</f>
        <v/>
      </c>
      <c r="J234" s="7" t="inlineStr">
        <is>
          <t>라푸마 다크그레이 아웃도어스트레이트팬츠 [82-94]</t>
        </is>
      </c>
      <c r="K234" s="7" t="inlineStr">
        <is>
          <t>라푸마 다크그레이 아웃도어스트레이트팬츠</t>
        </is>
      </c>
      <c r="L234" s="7">
        <f>IF(B234="보세",C234&amp;" "&amp;F234,B234&amp;" "&amp;F234)</f>
        <v/>
      </c>
      <c r="M234" s="8" t="inlineStr">
        <is>
          <t>다크그레이   아웃도어스트레이트팬츠</t>
        </is>
      </c>
      <c r="N234" s="8" t="inlineStr">
        <is>
          <t>다크그레이   아웃도어스트레이트팬츠</t>
        </is>
      </c>
      <c r="O234" s="8" t="inlineStr">
        <is>
          <t>다크그레이   아웃도어스트레이트팬츠</t>
        </is>
      </c>
    </row>
    <row r="235" ht="16.5" customHeight="1" s="16">
      <c r="A235" s="7" t="n">
        <v>13106991</v>
      </c>
      <c r="B235" s="7" t="inlineStr">
        <is>
          <t>라코스테</t>
        </is>
      </c>
      <c r="C235" s="7" t="inlineStr">
        <is>
          <t>라이트콘플라워블루</t>
        </is>
      </c>
      <c r="D235" s="7" t="inlineStr">
        <is>
          <t>무지</t>
        </is>
      </c>
      <c r="E235" s="7" t="inlineStr">
        <is>
          <t>면</t>
        </is>
      </c>
      <c r="F235" s="7" t="inlineStr">
        <is>
          <t>와플트레이닝하프팬츠</t>
        </is>
      </c>
      <c r="G235" s="7" t="inlineStr">
        <is>
          <t>KOR</t>
        </is>
      </c>
      <c r="H235" s="7" t="inlineStr">
        <is>
          <t>4</t>
        </is>
      </c>
      <c r="I235" s="7">
        <f>IF(B235="보세",C235&amp;" "&amp;D235&amp;" "&amp;E235&amp;" "&amp;F235&amp;" ["&amp;H235&amp;"]",IF(G235="JPN","[JPN] "&amp;B235&amp;" "&amp;C235&amp;" "&amp;D235&amp;" "&amp;E235&amp;" "&amp;F235&amp;" ["&amp;H235&amp;"]",B235&amp;" "&amp;C235&amp;" "&amp;D235&amp;" "&amp;E235&amp;" "&amp;F235&amp;" ["&amp;H235&amp;"]"))</f>
        <v/>
      </c>
      <c r="J235" s="7" t="inlineStr">
        <is>
          <t>라코스테 라이트콘플라워블루 면 와플트레이닝하프팬츠 [4]</t>
        </is>
      </c>
      <c r="K235" s="7" t="inlineStr">
        <is>
          <t>라코스테 라이트콘플라워블루 면 와플트레이닝하프팬츠</t>
        </is>
      </c>
      <c r="L235" s="7">
        <f>IF(B235="보세",C235&amp;" "&amp;F235,B235&amp;" "&amp;F235)</f>
        <v/>
      </c>
      <c r="M235" s="8" t="inlineStr">
        <is>
          <t>라이트콘플라워블루  면 와플트레이닝하프팬츠</t>
        </is>
      </c>
      <c r="N235" s="8" t="inlineStr">
        <is>
          <t>라이트콘플라워블루  코튼 와플트레이닝하프팬츠</t>
        </is>
      </c>
      <c r="O235" s="8" t="inlineStr">
        <is>
          <t>라이트콘플라워블루  면직물 와플트레이닝하프팬츠</t>
        </is>
      </c>
    </row>
    <row r="236" ht="16.5" customHeight="1" s="16">
      <c r="A236" s="7" t="n">
        <v>13106992</v>
      </c>
      <c r="B236" s="7" t="inlineStr">
        <is>
          <t>네파</t>
        </is>
      </c>
      <c r="C236" s="7" t="inlineStr">
        <is>
          <t>브릭레드</t>
        </is>
      </c>
      <c r="D236" s="7" t="inlineStr">
        <is>
          <t>무지</t>
        </is>
      </c>
      <c r="E236" s="7" t="inlineStr">
        <is>
          <t>폴리</t>
        </is>
      </c>
      <c r="F236" s="7" t="inlineStr">
        <is>
          <t>아웃도어팬츠</t>
        </is>
      </c>
      <c r="G236" s="7" t="inlineStr">
        <is>
          <t>KOR</t>
        </is>
      </c>
      <c r="H236" s="7" t="inlineStr">
        <is>
          <t>없음</t>
        </is>
      </c>
      <c r="I236" s="7">
        <f>IF(B236="보세",C236&amp;" "&amp;D236&amp;" "&amp;E236&amp;" "&amp;F236&amp;" ["&amp;H236&amp;"]",IF(G236="JPN","[JPN] "&amp;B236&amp;" "&amp;C236&amp;" "&amp;D236&amp;" "&amp;E236&amp;" "&amp;F236&amp;" ["&amp;H236&amp;"]",B236&amp;" "&amp;C236&amp;" "&amp;D236&amp;" "&amp;E236&amp;" "&amp;F236&amp;" ["&amp;H236&amp;"]"))</f>
        <v/>
      </c>
      <c r="J236" s="7" t="inlineStr">
        <is>
          <t xml:space="preserve">네파 브릭레드 아웃도어팬츠 </t>
        </is>
      </c>
      <c r="K236" s="7" t="inlineStr">
        <is>
          <t xml:space="preserve">네파 브릭레드 아웃도어팬츠 </t>
        </is>
      </c>
      <c r="L236" s="7">
        <f>IF(B236="보세",C236&amp;" "&amp;F236,B236&amp;" "&amp;F236)</f>
        <v/>
      </c>
      <c r="M236" s="8" t="inlineStr">
        <is>
          <t>브릭레드   아웃도어팬츠</t>
        </is>
      </c>
      <c r="N236" s="8" t="inlineStr">
        <is>
          <t>브릭레드   아웃도어팬츠</t>
        </is>
      </c>
      <c r="O236" s="8" t="inlineStr">
        <is>
          <t>브릭레드   아웃도어팬츠</t>
        </is>
      </c>
    </row>
    <row r="237" ht="16.5" customHeight="1" s="16">
      <c r="A237" s="7" t="n">
        <v>13106993</v>
      </c>
      <c r="B237" s="7" t="inlineStr">
        <is>
          <t>k2</t>
        </is>
      </c>
      <c r="C237" s="7" t="inlineStr">
        <is>
          <t>다크그리니쉬그레이</t>
        </is>
      </c>
      <c r="D237" s="7" t="inlineStr">
        <is>
          <t>무지</t>
        </is>
      </c>
      <c r="E237" s="7" t="inlineStr">
        <is>
          <t>폴리</t>
        </is>
      </c>
      <c r="F237" s="7" t="inlineStr">
        <is>
          <t>배색익스트림팬츠</t>
        </is>
      </c>
      <c r="G237" s="7" t="inlineStr">
        <is>
          <t>KOR</t>
        </is>
      </c>
      <c r="H237" s="7" t="inlineStr">
        <is>
          <t>79</t>
        </is>
      </c>
      <c r="I237" s="7">
        <f>IF(B237="보세",C237&amp;" "&amp;D237&amp;" "&amp;E237&amp;" "&amp;F237&amp;" ["&amp;H237&amp;"]",IF(G237="JPN","[JPN] "&amp;B237&amp;" "&amp;C237&amp;" "&amp;D237&amp;" "&amp;E237&amp;" "&amp;F237&amp;" ["&amp;H237&amp;"]",B237&amp;" "&amp;C237&amp;" "&amp;D237&amp;" "&amp;E237&amp;" "&amp;F237&amp;" ["&amp;H237&amp;"]"))</f>
        <v/>
      </c>
      <c r="J237" s="7" t="inlineStr">
        <is>
          <t>k2 다크그리니쉬그레이 배색익스트림팬츠 [79]</t>
        </is>
      </c>
      <c r="K237" s="7" t="inlineStr">
        <is>
          <t>k2 다크그리니쉬그레이 배색익스트림팬츠</t>
        </is>
      </c>
      <c r="L237" s="7">
        <f>IF(B237="보세",C237&amp;" "&amp;F237,B237&amp;" "&amp;F237)</f>
        <v/>
      </c>
      <c r="M237" s="8" t="inlineStr">
        <is>
          <t>다크그리니쉬그레이   배색익스트림팬츠</t>
        </is>
      </c>
      <c r="N237" s="8" t="inlineStr">
        <is>
          <t>다크그리니쉬그레이   배색익스트림팬츠</t>
        </is>
      </c>
      <c r="O237" s="8" t="inlineStr">
        <is>
          <t>다크그리니쉬그레이   배색익스트림팬츠</t>
        </is>
      </c>
    </row>
    <row r="238" ht="16.5" customHeight="1" s="16">
      <c r="A238" s="7" t="n">
        <v>13106994</v>
      </c>
      <c r="B238" s="7" t="inlineStr">
        <is>
          <t>콜롬비아</t>
        </is>
      </c>
      <c r="C238" s="7" t="inlineStr">
        <is>
          <t>올리브그린</t>
        </is>
      </c>
      <c r="D238" s="7" t="inlineStr">
        <is>
          <t>체크</t>
        </is>
      </c>
      <c r="E238" s="7" t="inlineStr">
        <is>
          <t>폴리</t>
        </is>
      </c>
      <c r="F238" s="7" t="inlineStr">
        <is>
          <t>라이트쿨클라임하프팬츠</t>
        </is>
      </c>
      <c r="G238" s="7" t="inlineStr">
        <is>
          <t>KOR</t>
        </is>
      </c>
      <c r="H238" s="7" t="inlineStr">
        <is>
          <t>86-175</t>
        </is>
      </c>
      <c r="I238" s="7">
        <f>IF(B238="보세",C238&amp;" "&amp;D238&amp;" "&amp;E238&amp;" "&amp;F238&amp;" ["&amp;H238&amp;"]",IF(G238="JPN","[JPN] "&amp;B238&amp;" "&amp;C238&amp;" "&amp;D238&amp;" "&amp;E238&amp;" "&amp;F238&amp;" ["&amp;H238&amp;"]",B238&amp;" "&amp;C238&amp;" "&amp;D238&amp;" "&amp;E238&amp;" "&amp;F238&amp;" ["&amp;H238&amp;"]"))</f>
        <v/>
      </c>
      <c r="J238" s="7" t="inlineStr">
        <is>
          <t>콜롬비아 올리브그린 체크 라이트쿨클라임하프팬츠 [86-175]</t>
        </is>
      </c>
      <c r="K238" s="7" t="inlineStr">
        <is>
          <t>콜롬비아 올리브그린 체크 라이트쿨클라임하프팬츠</t>
        </is>
      </c>
      <c r="L238" s="7">
        <f>IF(B238="보세",C238&amp;" "&amp;F238,B238&amp;" "&amp;F238)</f>
        <v/>
      </c>
      <c r="M238" s="8" t="inlineStr">
        <is>
          <t>올리브그린 체크  라이트쿨클라임하프팬츠</t>
        </is>
      </c>
      <c r="N238" s="8" t="inlineStr">
        <is>
          <t>올리브그린 체크  라이트쿨클라임하프팬츠</t>
        </is>
      </c>
      <c r="O238" s="8" t="inlineStr">
        <is>
          <t>올리브그린 체크  라이트쿨클라임하프팬츠</t>
        </is>
      </c>
    </row>
    <row r="239" ht="16.5" customHeight="1" s="16">
      <c r="A239" s="7" t="n">
        <v>13106995</v>
      </c>
      <c r="B239" s="7" t="inlineStr">
        <is>
          <t>빈폴</t>
        </is>
      </c>
      <c r="C239" s="7" t="inlineStr">
        <is>
          <t>머스타드</t>
        </is>
      </c>
      <c r="D239" s="7" t="inlineStr">
        <is>
          <t>무지</t>
        </is>
      </c>
      <c r="E239" s="7" t="inlineStr">
        <is>
          <t>폴리</t>
        </is>
      </c>
      <c r="F239" s="7" t="inlineStr">
        <is>
          <t>로고익스트림하프팬츠</t>
        </is>
      </c>
      <c r="G239" s="7" t="inlineStr">
        <is>
          <t>KOR</t>
        </is>
      </c>
      <c r="H239" s="7" t="inlineStr">
        <is>
          <t>없음</t>
        </is>
      </c>
      <c r="I239" s="7">
        <f>IF(B239="보세",C239&amp;" "&amp;D239&amp;" "&amp;E239&amp;" "&amp;F239&amp;" ["&amp;H239&amp;"]",IF(G239="JPN","[JPN] "&amp;B239&amp;" "&amp;C239&amp;" "&amp;D239&amp;" "&amp;E239&amp;" "&amp;F239&amp;" ["&amp;H239&amp;"]",B239&amp;" "&amp;C239&amp;" "&amp;D239&amp;" "&amp;E239&amp;" "&amp;F239&amp;" ["&amp;H239&amp;"]"))</f>
        <v/>
      </c>
      <c r="J239" s="7" t="inlineStr">
        <is>
          <t xml:space="preserve">빈폴 머스타드 로고익스트림하프팬츠 </t>
        </is>
      </c>
      <c r="K239" s="7" t="inlineStr">
        <is>
          <t xml:space="preserve">빈폴 머스타드 로고익스트림하프팬츠 </t>
        </is>
      </c>
      <c r="L239" s="7">
        <f>IF(B239="보세",C239&amp;" "&amp;F239,B239&amp;" "&amp;F239)</f>
        <v/>
      </c>
      <c r="M239" s="8" t="inlineStr">
        <is>
          <t>머스타드   로고익스트림하프팬츠</t>
        </is>
      </c>
      <c r="N239" s="8" t="inlineStr">
        <is>
          <t>머스타드   로고익스트림하프팬츠</t>
        </is>
      </c>
      <c r="O239" s="8" t="inlineStr">
        <is>
          <t>머스타드   로고익스트림하프팬츠</t>
        </is>
      </c>
    </row>
    <row r="240" ht="16.5" customHeight="1" s="16">
      <c r="A240" s="7" t="n">
        <v>13106996</v>
      </c>
      <c r="B240" s="7" t="inlineStr">
        <is>
          <t>리바이스511</t>
        </is>
      </c>
      <c r="C240" s="7" t="inlineStr">
        <is>
          <t>진청</t>
        </is>
      </c>
      <c r="D240" s="7" t="inlineStr">
        <is>
          <t>무지</t>
        </is>
      </c>
      <c r="E240" s="7" t="inlineStr">
        <is>
          <t>데님</t>
        </is>
      </c>
      <c r="F240" s="7" t="inlineStr">
        <is>
          <t>워싱슬림진</t>
        </is>
      </c>
      <c r="G240" s="7" t="inlineStr">
        <is>
          <t>KOR</t>
        </is>
      </c>
      <c r="H240" s="7" t="inlineStr">
        <is>
          <t>26</t>
        </is>
      </c>
      <c r="I240" s="7">
        <f>IF(B240="보세",C240&amp;" "&amp;D240&amp;" "&amp;E240&amp;" "&amp;F240&amp;" ["&amp;H240&amp;"]",IF(G240="JPN","[JPN] "&amp;B240&amp;" "&amp;C240&amp;" "&amp;D240&amp;" "&amp;E240&amp;" "&amp;F240&amp;" ["&amp;H240&amp;"]",B240&amp;" "&amp;C240&amp;" "&amp;D240&amp;" "&amp;E240&amp;" "&amp;F240&amp;" ["&amp;H240&amp;"]"))</f>
        <v/>
      </c>
      <c r="J240" s="7" t="inlineStr">
        <is>
          <t>리바이스511 진청 데님 워싱슬림진 [26]</t>
        </is>
      </c>
      <c r="K240" s="7" t="inlineStr">
        <is>
          <t>리바이스511 진청 데님 워싱슬림진</t>
        </is>
      </c>
      <c r="L240" s="7">
        <f>IF(B240="보세",C240&amp;" "&amp;F240,B240&amp;" "&amp;F240)</f>
        <v/>
      </c>
      <c r="M240" s="8" t="inlineStr">
        <is>
          <t>진청  데님 워싱슬림진</t>
        </is>
      </c>
      <c r="N240" s="8" t="inlineStr">
        <is>
          <t>진청  데님 워싱슬림진</t>
        </is>
      </c>
      <c r="O240" s="8" t="inlineStr">
        <is>
          <t>진청  데님 워싱슬림진</t>
        </is>
      </c>
    </row>
    <row r="241" ht="16.5" customHeight="1" s="16">
      <c r="A241" s="7" t="n">
        <v>13106997</v>
      </c>
      <c r="B241" s="7" t="inlineStr">
        <is>
          <t>미쏘</t>
        </is>
      </c>
      <c r="C241" s="7" t="inlineStr">
        <is>
          <t>중청</t>
        </is>
      </c>
      <c r="D241" s="7" t="inlineStr">
        <is>
          <t>무지</t>
        </is>
      </c>
      <c r="E241" s="7" t="inlineStr">
        <is>
          <t>데님</t>
        </is>
      </c>
      <c r="F241" s="7" t="inlineStr">
        <is>
          <t>워싱스트레이트크롭진</t>
        </is>
      </c>
      <c r="G241" s="7" t="inlineStr">
        <is>
          <t>KOR</t>
        </is>
      </c>
      <c r="H241" s="7" t="inlineStr">
        <is>
          <t>26</t>
        </is>
      </c>
      <c r="I241" s="7">
        <f>IF(B241="보세",C241&amp;" "&amp;D241&amp;" "&amp;E241&amp;" "&amp;F241&amp;" ["&amp;H241&amp;"]",IF(G241="JPN","[JPN] "&amp;B241&amp;" "&amp;C241&amp;" "&amp;D241&amp;" "&amp;E241&amp;" "&amp;F241&amp;" ["&amp;H241&amp;"]",B241&amp;" "&amp;C241&amp;" "&amp;D241&amp;" "&amp;E241&amp;" "&amp;F241&amp;" ["&amp;H241&amp;"]"))</f>
        <v/>
      </c>
      <c r="J241" s="7" t="inlineStr">
        <is>
          <t>미쏘 중청 데님 워싱스트레이트크롭진 [26]</t>
        </is>
      </c>
      <c r="K241" s="7" t="inlineStr">
        <is>
          <t>미쏘 중청 데님 워싱스트레이트크롭진</t>
        </is>
      </c>
      <c r="L241" s="7">
        <f>IF(B241="보세",C241&amp;" "&amp;F241,B241&amp;" "&amp;F241)</f>
        <v/>
      </c>
      <c r="M241" s="8" t="inlineStr">
        <is>
          <t>중청  데님 워싱스트레이트크롭진</t>
        </is>
      </c>
      <c r="N241" s="8" t="inlineStr">
        <is>
          <t>중청  데님 워싱스트레이트크롭진</t>
        </is>
      </c>
      <c r="O241" s="8" t="inlineStr">
        <is>
          <t>중청  데님 워싱스트레이트크롭진</t>
        </is>
      </c>
    </row>
    <row r="242" ht="16.5" customHeight="1" s="16">
      <c r="A242" s="7" t="n">
        <v>13106998</v>
      </c>
      <c r="B242" s="7" t="inlineStr">
        <is>
          <t>리바이스</t>
        </is>
      </c>
      <c r="C242" s="7" t="inlineStr">
        <is>
          <t>진청</t>
        </is>
      </c>
      <c r="D242" s="7" t="inlineStr">
        <is>
          <t>무지</t>
        </is>
      </c>
      <c r="E242" s="7" t="inlineStr">
        <is>
          <t>데님</t>
        </is>
      </c>
      <c r="F242" s="7" t="inlineStr">
        <is>
          <t>레깅스진</t>
        </is>
      </c>
      <c r="G242" s="7" t="inlineStr">
        <is>
          <t>KOR</t>
        </is>
      </c>
      <c r="H242" s="7" t="inlineStr">
        <is>
          <t>29</t>
        </is>
      </c>
      <c r="I242" s="7">
        <f>IF(B242="보세",C242&amp;" "&amp;D242&amp;" "&amp;E242&amp;" "&amp;F242&amp;" ["&amp;H242&amp;"]",IF(G242="JPN","[JPN] "&amp;B242&amp;" "&amp;C242&amp;" "&amp;D242&amp;" "&amp;E242&amp;" "&amp;F242&amp;" ["&amp;H242&amp;"]",B242&amp;" "&amp;C242&amp;" "&amp;D242&amp;" "&amp;E242&amp;" "&amp;F242&amp;" ["&amp;H242&amp;"]"))</f>
        <v/>
      </c>
      <c r="J242" s="7" t="inlineStr">
        <is>
          <t>리바이스 진청 데님 레깅스진 [29]</t>
        </is>
      </c>
      <c r="K242" s="7" t="inlineStr">
        <is>
          <t>리바이스 진청 데님 레깅스진</t>
        </is>
      </c>
      <c r="L242" s="7">
        <f>IF(B242="보세",C242&amp;" "&amp;F242,B242&amp;" "&amp;F242)</f>
        <v/>
      </c>
      <c r="M242" s="8" t="inlineStr">
        <is>
          <t>진청  데님 레깅스진</t>
        </is>
      </c>
      <c r="N242" s="8" t="inlineStr">
        <is>
          <t>진청  데님 레깅스진</t>
        </is>
      </c>
      <c r="O242" s="8" t="inlineStr">
        <is>
          <t>진청  데님 레깅스진</t>
        </is>
      </c>
    </row>
    <row r="243" ht="16.5" customHeight="1" s="16">
      <c r="A243" s="7" t="n">
        <v>13106999</v>
      </c>
      <c r="B243" s="7" t="inlineStr">
        <is>
          <t>유니클로</t>
        </is>
      </c>
      <c r="C243" s="7" t="inlineStr">
        <is>
          <t>블랙</t>
        </is>
      </c>
      <c r="D243" s="7" t="inlineStr">
        <is>
          <t>무지</t>
        </is>
      </c>
      <c r="E243" s="7" t="inlineStr">
        <is>
          <t>데님</t>
        </is>
      </c>
      <c r="F243" s="7" t="inlineStr">
        <is>
          <t>테이퍼드로우스키니진</t>
        </is>
      </c>
      <c r="G243" s="7" t="inlineStr">
        <is>
          <t>KOR</t>
        </is>
      </c>
      <c r="H243" s="7" t="inlineStr">
        <is>
          <t>31</t>
        </is>
      </c>
      <c r="I243" s="7">
        <f>IF(B243="보세",C243&amp;" "&amp;D243&amp;" "&amp;E243&amp;" "&amp;F243&amp;" ["&amp;H243&amp;"]",IF(G243="JPN","[JPN] "&amp;B243&amp;" "&amp;C243&amp;" "&amp;D243&amp;" "&amp;E243&amp;" "&amp;F243&amp;" ["&amp;H243&amp;"]",B243&amp;" "&amp;C243&amp;" "&amp;D243&amp;" "&amp;E243&amp;" "&amp;F243&amp;" ["&amp;H243&amp;"]"))</f>
        <v/>
      </c>
      <c r="J243" s="7" t="inlineStr">
        <is>
          <t>유니클로 블랙 데님 테이퍼드로우스키니진 [31]</t>
        </is>
      </c>
      <c r="K243" s="7" t="inlineStr">
        <is>
          <t>유니클로 블랙 데님 테이퍼드로우스키니진</t>
        </is>
      </c>
      <c r="L243" s="7">
        <f>IF(B243="보세",C243&amp;" "&amp;F243,B243&amp;" "&amp;F243)</f>
        <v/>
      </c>
      <c r="M243" s="8" t="inlineStr">
        <is>
          <t>블랙  데님 테이퍼드로우스키니진</t>
        </is>
      </c>
      <c r="N243" s="8" t="inlineStr">
        <is>
          <t>블랙  데님 테이퍼드로우스키니진</t>
        </is>
      </c>
      <c r="O243" s="8" t="inlineStr">
        <is>
          <t>블랙  데님 테이퍼드로우스키니진</t>
        </is>
      </c>
    </row>
    <row r="244" ht="16.5" customHeight="1" s="16">
      <c r="A244" s="7" t="n">
        <v>13107000</v>
      </c>
      <c r="B244" s="7" t="inlineStr">
        <is>
          <t>미쏘</t>
        </is>
      </c>
      <c r="C244" s="7" t="inlineStr">
        <is>
          <t>라이트인디고</t>
        </is>
      </c>
      <c r="D244" s="7" t="inlineStr">
        <is>
          <t>무지</t>
        </is>
      </c>
      <c r="E244" s="7" t="inlineStr">
        <is>
          <t>데님</t>
        </is>
      </c>
      <c r="F244" s="7" t="inlineStr">
        <is>
          <t>워싱스트레이트진</t>
        </is>
      </c>
      <c r="G244" s="7" t="inlineStr">
        <is>
          <t>KOR</t>
        </is>
      </c>
      <c r="H244" s="7" t="inlineStr">
        <is>
          <t>26</t>
        </is>
      </c>
      <c r="I244" s="7">
        <f>IF(B244="보세",C244&amp;" "&amp;D244&amp;" "&amp;E244&amp;" "&amp;F244&amp;" ["&amp;H244&amp;"]",IF(G244="JPN","[JPN] "&amp;B244&amp;" "&amp;C244&amp;" "&amp;D244&amp;" "&amp;E244&amp;" "&amp;F244&amp;" ["&amp;H244&amp;"]",B244&amp;" "&amp;C244&amp;" "&amp;D244&amp;" "&amp;E244&amp;" "&amp;F244&amp;" ["&amp;H244&amp;"]"))</f>
        <v/>
      </c>
      <c r="J244" s="7" t="inlineStr">
        <is>
          <t>미쏘 라이트인디고 데님 워싱스트레이트진 [26]</t>
        </is>
      </c>
      <c r="K244" s="7" t="inlineStr">
        <is>
          <t>미쏘 라이트인디고 데님 워싱스트레이트진</t>
        </is>
      </c>
      <c r="L244" s="7">
        <f>IF(B244="보세",C244&amp;" "&amp;F244,B244&amp;" "&amp;F244)</f>
        <v/>
      </c>
      <c r="M244" s="8" t="inlineStr">
        <is>
          <t>라이트인디고  데님 워싱스트레이트진</t>
        </is>
      </c>
      <c r="N244" s="8" t="inlineStr">
        <is>
          <t>라이트인디고  데님 워싱스트레이트진</t>
        </is>
      </c>
      <c r="O244" s="8" t="inlineStr">
        <is>
          <t>라이트인디고  데님 워싱스트레이트진</t>
        </is>
      </c>
    </row>
    <row r="245" ht="16.5" customHeight="1" s="16">
      <c r="A245" s="7" t="n">
        <v>13107001</v>
      </c>
      <c r="B245" s="7" t="inlineStr">
        <is>
          <t>빈폴</t>
        </is>
      </c>
      <c r="C245" s="7" t="inlineStr">
        <is>
          <t>블랙</t>
        </is>
      </c>
      <c r="D245" s="7" t="inlineStr">
        <is>
          <t>무지</t>
        </is>
      </c>
      <c r="E245" s="7" t="inlineStr">
        <is>
          <t>면혼방</t>
        </is>
      </c>
      <c r="F245" s="7" t="inlineStr">
        <is>
          <t>h라인스커트</t>
        </is>
      </c>
      <c r="G245" s="7" t="inlineStr">
        <is>
          <t>KOR</t>
        </is>
      </c>
      <c r="H245" s="7" t="inlineStr">
        <is>
          <t>70-95</t>
        </is>
      </c>
      <c r="I245" s="7">
        <f>IF(B245="보세",C245&amp;" "&amp;D245&amp;" "&amp;E245&amp;" "&amp;F245&amp;" ["&amp;H245&amp;"]",IF(G245="JPN","[JPN] "&amp;B245&amp;" "&amp;C245&amp;" "&amp;D245&amp;" "&amp;E245&amp;" "&amp;F245&amp;" ["&amp;H245&amp;"]",B245&amp;" "&amp;C245&amp;" "&amp;D245&amp;" "&amp;E245&amp;" "&amp;F245&amp;" ["&amp;H245&amp;"]"))</f>
        <v/>
      </c>
      <c r="J245" s="7" t="inlineStr">
        <is>
          <t>빈폴 블랙 면혼방 h라인스커트 [70-95]</t>
        </is>
      </c>
      <c r="K245" s="7" t="inlineStr">
        <is>
          <t>빈폴 블랙 면혼방 h라인스커트</t>
        </is>
      </c>
      <c r="L245" s="7">
        <f>IF(B245="보세",C245&amp;" "&amp;F245,B245&amp;" "&amp;F245)</f>
        <v/>
      </c>
      <c r="M245" s="8" t="inlineStr">
        <is>
          <t>블랙  면혼방 h라인스커트</t>
        </is>
      </c>
      <c r="N245" s="8" t="inlineStr">
        <is>
          <t>블랙  코튼혼방 h라인스커트</t>
        </is>
      </c>
      <c r="O245" s="8" t="inlineStr">
        <is>
          <t>블랙  면믹스 h라인스커트</t>
        </is>
      </c>
    </row>
    <row r="246" ht="16.5" customHeight="1" s="16">
      <c r="A246" s="7" t="n">
        <v>13107002</v>
      </c>
      <c r="B246" s="7" t="inlineStr">
        <is>
          <t>테이트</t>
        </is>
      </c>
      <c r="C246" s="7" t="inlineStr">
        <is>
          <t>다크그레이</t>
        </is>
      </c>
      <c r="D246" s="7" t="inlineStr">
        <is>
          <t>무지</t>
        </is>
      </c>
      <c r="E246" s="7" t="inlineStr">
        <is>
          <t>폴리</t>
        </is>
      </c>
      <c r="F246" s="7" t="inlineStr">
        <is>
          <t>레귤러핏라이트슬랙스</t>
        </is>
      </c>
      <c r="G246" s="7" t="inlineStr">
        <is>
          <t>KOR</t>
        </is>
      </c>
      <c r="H246" s="7" t="inlineStr">
        <is>
          <t>L</t>
        </is>
      </c>
      <c r="I246" s="7">
        <f>IF(B246="보세",C246&amp;" "&amp;D246&amp;" "&amp;E246&amp;" "&amp;F246&amp;" ["&amp;H246&amp;"]",IF(G246="JPN","[JPN] "&amp;B246&amp;" "&amp;C246&amp;" "&amp;D246&amp;" "&amp;E246&amp;" "&amp;F246&amp;" ["&amp;H246&amp;"]",B246&amp;" "&amp;C246&amp;" "&amp;D246&amp;" "&amp;E246&amp;" "&amp;F246&amp;" ["&amp;H246&amp;"]"))</f>
        <v/>
      </c>
      <c r="J246" s="7" t="inlineStr">
        <is>
          <t>테이트 다크그레이 레귤러핏라이트슬랙스 [L]</t>
        </is>
      </c>
      <c r="K246" s="7" t="inlineStr">
        <is>
          <t>테이트 다크그레이 레귤러핏라이트슬랙스</t>
        </is>
      </c>
      <c r="L246" s="7">
        <f>IF(B246="보세",C246&amp;" "&amp;F246,B246&amp;" "&amp;F246)</f>
        <v/>
      </c>
      <c r="M246" s="8" t="inlineStr">
        <is>
          <t>다크그레이   레귤러핏라이트슬랙스</t>
        </is>
      </c>
      <c r="N246" s="8" t="inlineStr">
        <is>
          <t>다크그레이   레귤러핏라이트슬랙스</t>
        </is>
      </c>
      <c r="O246" s="8" t="inlineStr">
        <is>
          <t>다크그레이   레귤러핏라이트슬랙스</t>
        </is>
      </c>
    </row>
    <row r="247" ht="16.5" customHeight="1" s="16">
      <c r="A247" s="7" t="n">
        <v>13107003</v>
      </c>
      <c r="B247" s="7" t="inlineStr">
        <is>
          <t>자라</t>
        </is>
      </c>
      <c r="C247" s="7" t="inlineStr">
        <is>
          <t>그레이</t>
        </is>
      </c>
      <c r="D247" s="7" t="inlineStr">
        <is>
          <t>무지</t>
        </is>
      </c>
      <c r="E247" s="7" t="inlineStr">
        <is>
          <t>면혼방</t>
        </is>
      </c>
      <c r="F247" s="7" t="inlineStr">
        <is>
          <t>스키니팬츠</t>
        </is>
      </c>
      <c r="G247" s="7" t="inlineStr">
        <is>
          <t>KOR</t>
        </is>
      </c>
      <c r="H247" s="7" t="inlineStr">
        <is>
          <t>31</t>
        </is>
      </c>
      <c r="I247" s="7">
        <f>IF(B247="보세",C247&amp;" "&amp;D247&amp;" "&amp;E247&amp;" "&amp;F247&amp;" ["&amp;H247&amp;"]",IF(G247="JPN","[JPN] "&amp;B247&amp;" "&amp;C247&amp;" "&amp;D247&amp;" "&amp;E247&amp;" "&amp;F247&amp;" ["&amp;H247&amp;"]",B247&amp;" "&amp;C247&amp;" "&amp;D247&amp;" "&amp;E247&amp;" "&amp;F247&amp;" ["&amp;H247&amp;"]"))</f>
        <v/>
      </c>
      <c r="J247" s="7" t="inlineStr">
        <is>
          <t>자라 그레이 면혼방 스키니팬츠 [31]</t>
        </is>
      </c>
      <c r="K247" s="7" t="inlineStr">
        <is>
          <t>자라 그레이 면혼방 스키니팬츠</t>
        </is>
      </c>
      <c r="L247" s="7">
        <f>IF(B247="보세",C247&amp;" "&amp;F247,B247&amp;" "&amp;F247)</f>
        <v/>
      </c>
      <c r="M247" s="8" t="inlineStr">
        <is>
          <t>그레이  면혼방 스키니팬츠</t>
        </is>
      </c>
      <c r="N247" s="8" t="inlineStr">
        <is>
          <t>회색  면혼방 스키니팬츠</t>
        </is>
      </c>
      <c r="O247" s="8" t="inlineStr">
        <is>
          <t>GRAY  면혼방 스키니팬츠</t>
        </is>
      </c>
    </row>
    <row r="248" ht="16.5" customHeight="1" s="16">
      <c r="A248" s="7" t="n">
        <v>13107004</v>
      </c>
      <c r="B248" s="7" t="inlineStr">
        <is>
          <t>쉬즈미스</t>
        </is>
      </c>
      <c r="C248" s="7" t="inlineStr">
        <is>
          <t>진청</t>
        </is>
      </c>
      <c r="D248" s="7" t="inlineStr">
        <is>
          <t>무지</t>
        </is>
      </c>
      <c r="E248" s="7" t="inlineStr">
        <is>
          <t>데님</t>
        </is>
      </c>
      <c r="F248" s="7" t="inlineStr">
        <is>
          <t>하이웨스트총알워싱크롭진</t>
        </is>
      </c>
      <c r="G248" s="7" t="inlineStr">
        <is>
          <t>KOR</t>
        </is>
      </c>
      <c r="H248" s="7" t="inlineStr">
        <is>
          <t>73-97</t>
        </is>
      </c>
      <c r="I248" s="7">
        <f>IF(B248="보세",C248&amp;" "&amp;D248&amp;" "&amp;E248&amp;" "&amp;F248&amp;" ["&amp;H248&amp;"]",IF(G248="JPN","[JPN] "&amp;B248&amp;" "&amp;C248&amp;" "&amp;D248&amp;" "&amp;E248&amp;" "&amp;F248&amp;" ["&amp;H248&amp;"]",B248&amp;" "&amp;C248&amp;" "&amp;D248&amp;" "&amp;E248&amp;" "&amp;F248&amp;" ["&amp;H248&amp;"]"))</f>
        <v/>
      </c>
      <c r="J248" s="7" t="inlineStr">
        <is>
          <t>쉬즈미스 진청 데님 하이웨스트총알워싱크롭진 [73-97]</t>
        </is>
      </c>
      <c r="K248" s="7" t="inlineStr">
        <is>
          <t>쉬즈미스 진청 데님 하이웨스트총알워싱크롭진</t>
        </is>
      </c>
      <c r="L248" s="7">
        <f>IF(B248="보세",C248&amp;" "&amp;F248,B248&amp;" "&amp;F248)</f>
        <v/>
      </c>
      <c r="M248" s="8" t="inlineStr">
        <is>
          <t>진청  데님 하이웨스트총알워싱크롭진</t>
        </is>
      </c>
      <c r="N248" s="8" t="inlineStr">
        <is>
          <t>진청  데님 하이웨스트총알워싱크롭진</t>
        </is>
      </c>
      <c r="O248" s="8" t="inlineStr">
        <is>
          <t>진청  데님 하이웨스트총알워싱크롭진</t>
        </is>
      </c>
    </row>
    <row r="249" ht="16.5" customHeight="1" s="16">
      <c r="A249" s="7" t="n">
        <v>13107005</v>
      </c>
      <c r="B249" s="7" t="inlineStr">
        <is>
          <t>버커루</t>
        </is>
      </c>
      <c r="C249" s="7" t="inlineStr">
        <is>
          <t>블랙</t>
        </is>
      </c>
      <c r="D249" s="7" t="inlineStr">
        <is>
          <t>무지</t>
        </is>
      </c>
      <c r="E249" s="7" t="inlineStr">
        <is>
          <t>데님</t>
        </is>
      </c>
      <c r="F249" s="7" t="inlineStr">
        <is>
          <t>스키니진</t>
        </is>
      </c>
      <c r="G249" s="7" t="inlineStr">
        <is>
          <t>KOR</t>
        </is>
      </c>
      <c r="H249" s="7" t="inlineStr">
        <is>
          <t>27</t>
        </is>
      </c>
      <c r="I249" s="7">
        <f>IF(B249="보세",C249&amp;" "&amp;D249&amp;" "&amp;E249&amp;" "&amp;F249&amp;" ["&amp;H249&amp;"]",IF(G249="JPN","[JPN] "&amp;B249&amp;" "&amp;C249&amp;" "&amp;D249&amp;" "&amp;E249&amp;" "&amp;F249&amp;" ["&amp;H249&amp;"]",B249&amp;" "&amp;C249&amp;" "&amp;D249&amp;" "&amp;E249&amp;" "&amp;F249&amp;" ["&amp;H249&amp;"]"))</f>
        <v/>
      </c>
      <c r="J249" s="7" t="inlineStr">
        <is>
          <t>버커루 블랙 데님 스키니진 [27]</t>
        </is>
      </c>
      <c r="K249" s="7" t="inlineStr">
        <is>
          <t>버커루 블랙 데님 스키니진</t>
        </is>
      </c>
      <c r="L249" s="7">
        <f>IF(B249="보세",C249&amp;" "&amp;F249,B249&amp;" "&amp;F249)</f>
        <v/>
      </c>
      <c r="M249" s="8" t="inlineStr">
        <is>
          <t>블랙  데님 스키니진</t>
        </is>
      </c>
      <c r="N249" s="8" t="inlineStr">
        <is>
          <t>블랙  데님 스키니진</t>
        </is>
      </c>
      <c r="O249" s="8" t="inlineStr">
        <is>
          <t>블랙  데님 스키니진</t>
        </is>
      </c>
    </row>
    <row r="250" ht="16.5" customHeight="1" s="16">
      <c r="A250" s="7" t="n">
        <v>13107006</v>
      </c>
      <c r="B250" s="7" t="inlineStr">
        <is>
          <t>빈폴</t>
        </is>
      </c>
      <c r="C250" s="7" t="inlineStr">
        <is>
          <t>다크베이지</t>
        </is>
      </c>
      <c r="D250" s="7" t="inlineStr">
        <is>
          <t>무지</t>
        </is>
      </c>
      <c r="E250" s="7" t="inlineStr">
        <is>
          <t>면혼방</t>
        </is>
      </c>
      <c r="F250" s="7" t="inlineStr">
        <is>
          <t>포켓로고a라인미디스커트</t>
        </is>
      </c>
      <c r="G250" s="7" t="inlineStr">
        <is>
          <t>KOR</t>
        </is>
      </c>
      <c r="H250" s="7" t="inlineStr">
        <is>
          <t>76-101</t>
        </is>
      </c>
      <c r="I250" s="7">
        <f>IF(B250="보세",C250&amp;" "&amp;D250&amp;" "&amp;E250&amp;" "&amp;F250&amp;" ["&amp;H250&amp;"]",IF(G250="JPN","[JPN] "&amp;B250&amp;" "&amp;C250&amp;" "&amp;D250&amp;" "&amp;E250&amp;" "&amp;F250&amp;" ["&amp;H250&amp;"]",B250&amp;" "&amp;C250&amp;" "&amp;D250&amp;" "&amp;E250&amp;" "&amp;F250&amp;" ["&amp;H250&amp;"]"))</f>
        <v/>
      </c>
      <c r="J250" s="7" t="inlineStr">
        <is>
          <t>빈폴 다크베이지 면혼방 포켓로고a라인미디스커트 [76-101]</t>
        </is>
      </c>
      <c r="K250" s="7" t="inlineStr">
        <is>
          <t>빈폴 다크베이지 면혼방 포켓로고a라인미디스커트</t>
        </is>
      </c>
      <c r="L250" s="7">
        <f>IF(B250="보세",C250&amp;" "&amp;F250,B250&amp;" "&amp;F250)</f>
        <v/>
      </c>
      <c r="M250" s="8" t="inlineStr">
        <is>
          <t>다크베이지  면혼방 포켓로고a라인미디스커트</t>
        </is>
      </c>
      <c r="N250" s="8" t="inlineStr">
        <is>
          <t>다크베이지  코튼혼방 포켓로고a라인미디스커트</t>
        </is>
      </c>
      <c r="O250" s="8" t="inlineStr">
        <is>
          <t>다크베이지  면믹스 포켓로고a라인미디스커트</t>
        </is>
      </c>
    </row>
    <row r="251" ht="16.5" customHeight="1" s="16">
      <c r="A251" s="7" t="n">
        <v>13107008</v>
      </c>
      <c r="B251" s="7" t="inlineStr">
        <is>
          <t>쉬즈미스</t>
        </is>
      </c>
      <c r="C251" s="7" t="inlineStr">
        <is>
          <t>라이트카키</t>
        </is>
      </c>
      <c r="D251" s="7" t="inlineStr">
        <is>
          <t>무지</t>
        </is>
      </c>
      <c r="E251" s="7" t="inlineStr">
        <is>
          <t>폴리</t>
        </is>
      </c>
      <c r="F251" s="7" t="inlineStr">
        <is>
          <t>핀턱라이트와이드팬츠</t>
        </is>
      </c>
      <c r="G251" s="7" t="inlineStr">
        <is>
          <t>KOR</t>
        </is>
      </c>
      <c r="H251" s="7" t="inlineStr">
        <is>
          <t>70-94</t>
        </is>
      </c>
      <c r="I251" s="7">
        <f>IF(B251="보세",C251&amp;" "&amp;D251&amp;" "&amp;E251&amp;" "&amp;F251&amp;" ["&amp;H251&amp;"]",IF(G251="JPN","[JPN] "&amp;B251&amp;" "&amp;C251&amp;" "&amp;D251&amp;" "&amp;E251&amp;" "&amp;F251&amp;" ["&amp;H251&amp;"]",B251&amp;" "&amp;C251&amp;" "&amp;D251&amp;" "&amp;E251&amp;" "&amp;F251&amp;" ["&amp;H251&amp;"]"))</f>
        <v/>
      </c>
      <c r="J251" s="7" t="inlineStr">
        <is>
          <t>쉬즈미스 라이트카키 핀턱라이트와이드팬츠 [70-94]</t>
        </is>
      </c>
      <c r="K251" s="7" t="inlineStr">
        <is>
          <t>쉬즈미스 라이트카키 핀턱라이트와이드팬츠</t>
        </is>
      </c>
      <c r="L251" s="7">
        <f>IF(B251="보세",C251&amp;" "&amp;F251,B251&amp;" "&amp;F251)</f>
        <v/>
      </c>
      <c r="M251" s="8" t="inlineStr">
        <is>
          <t>라이트카키   핀턱라이트와이드팬츠</t>
        </is>
      </c>
      <c r="N251" s="8" t="inlineStr">
        <is>
          <t>라이트카키   핀턱라이트와이드팬츠</t>
        </is>
      </c>
      <c r="O251" s="8" t="inlineStr">
        <is>
          <t>라이트카키   핀턱라이트와이드팬츠</t>
        </is>
      </c>
    </row>
    <row r="252" ht="16.5" customHeight="1" s="16">
      <c r="A252" s="7" t="n">
        <v>13107009</v>
      </c>
      <c r="B252" s="7" t="inlineStr">
        <is>
          <t>쉬즈미스</t>
        </is>
      </c>
      <c r="C252" s="7" t="inlineStr">
        <is>
          <t>다크그레이</t>
        </is>
      </c>
      <c r="D252" s="7" t="inlineStr">
        <is>
          <t>체크</t>
        </is>
      </c>
      <c r="E252" s="7" t="inlineStr">
        <is>
          <t>폴리</t>
        </is>
      </c>
      <c r="F252" s="7" t="inlineStr">
        <is>
          <t>로우윈터슬랙스</t>
        </is>
      </c>
      <c r="G252" s="7" t="inlineStr">
        <is>
          <t>KOR</t>
        </is>
      </c>
      <c r="H252" s="7" t="inlineStr">
        <is>
          <t>67-91</t>
        </is>
      </c>
      <c r="I252" s="7">
        <f>IF(B252="보세",C252&amp;" "&amp;D252&amp;" "&amp;E252&amp;" "&amp;F252&amp;" ["&amp;H252&amp;"]",IF(G252="JPN","[JPN] "&amp;B252&amp;" "&amp;C252&amp;" "&amp;D252&amp;" "&amp;E252&amp;" "&amp;F252&amp;" ["&amp;H252&amp;"]",B252&amp;" "&amp;C252&amp;" "&amp;D252&amp;" "&amp;E252&amp;" "&amp;F252&amp;" ["&amp;H252&amp;"]"))</f>
        <v/>
      </c>
      <c r="J252" s="7" t="inlineStr">
        <is>
          <t>쉬즈미스 다크그레이 체크 로우윈터슬랙스 [67-91]</t>
        </is>
      </c>
      <c r="K252" s="7" t="inlineStr">
        <is>
          <t>쉬즈미스 다크그레이 체크 로우윈터슬랙스</t>
        </is>
      </c>
      <c r="L252" s="7">
        <f>IF(B252="보세",C252&amp;" "&amp;F252,B252&amp;" "&amp;F252)</f>
        <v/>
      </c>
      <c r="M252" s="8" t="inlineStr">
        <is>
          <t>다크그레이 체크  로우윈터슬랙스</t>
        </is>
      </c>
      <c r="N252" s="8" t="inlineStr">
        <is>
          <t>다크그레이 체크  로우윈터슬랙스</t>
        </is>
      </c>
      <c r="O252" s="8" t="inlineStr">
        <is>
          <t>다크그레이 체크  로우윈터슬랙스</t>
        </is>
      </c>
    </row>
    <row r="253" ht="16.5" customHeight="1" s="16">
      <c r="A253" s="7" t="n">
        <v>13107010</v>
      </c>
      <c r="B253" s="7" t="inlineStr">
        <is>
          <t>자라맨</t>
        </is>
      </c>
      <c r="C253" s="7" t="inlineStr">
        <is>
          <t>중청</t>
        </is>
      </c>
      <c r="D253" s="7" t="inlineStr">
        <is>
          <t>무지</t>
        </is>
      </c>
      <c r="E253" s="7" t="inlineStr">
        <is>
          <t>데님</t>
        </is>
      </c>
      <c r="F253" s="7" t="inlineStr">
        <is>
          <t>슈퍼스키니총알데미지진</t>
        </is>
      </c>
      <c r="G253" s="7" t="inlineStr">
        <is>
          <t>KOR</t>
        </is>
      </c>
      <c r="H253" s="7" t="inlineStr">
        <is>
          <t>32</t>
        </is>
      </c>
      <c r="I253" s="7">
        <f>IF(B253="보세",C253&amp;" "&amp;D253&amp;" "&amp;E253&amp;" "&amp;F253&amp;" ["&amp;H253&amp;"]",IF(G253="JPN","[JPN] "&amp;B253&amp;" "&amp;C253&amp;" "&amp;D253&amp;" "&amp;E253&amp;" "&amp;F253&amp;" ["&amp;H253&amp;"]",B253&amp;" "&amp;C253&amp;" "&amp;D253&amp;" "&amp;E253&amp;" "&amp;F253&amp;" ["&amp;H253&amp;"]"))</f>
        <v/>
      </c>
      <c r="J253" s="7" t="inlineStr">
        <is>
          <t>자라맨 중청 데님 슈퍼스키니총알데미지진 [32]</t>
        </is>
      </c>
      <c r="K253" s="7" t="inlineStr">
        <is>
          <t>자라맨 중청 데님 슈퍼스키니총알데미지진</t>
        </is>
      </c>
      <c r="L253" s="7">
        <f>IF(B253="보세",C253&amp;" "&amp;F253,B253&amp;" "&amp;F253)</f>
        <v/>
      </c>
      <c r="M253" s="8" t="inlineStr">
        <is>
          <t>중청  데님 슈퍼스키니총알데미지진</t>
        </is>
      </c>
      <c r="N253" s="8" t="inlineStr">
        <is>
          <t>중청  데님 슈퍼스키니총알데미지진</t>
        </is>
      </c>
      <c r="O253" s="8" t="inlineStr">
        <is>
          <t>중청  데님 슈퍼스키니총알데미지진</t>
        </is>
      </c>
    </row>
    <row r="254" ht="16.5" customHeight="1" s="16">
      <c r="A254" s="7" t="n">
        <v>13107011</v>
      </c>
      <c r="B254" s="7" t="inlineStr">
        <is>
          <t>bfl아웃도어</t>
        </is>
      </c>
      <c r="C254" s="7" t="inlineStr">
        <is>
          <t>블랙</t>
        </is>
      </c>
      <c r="D254" s="7" t="inlineStr">
        <is>
          <t>무지</t>
        </is>
      </c>
      <c r="E254" s="7" t="inlineStr">
        <is>
          <t>폴리</t>
        </is>
      </c>
      <c r="F254" s="7" t="inlineStr">
        <is>
          <t>심플라이트등산팬츠</t>
        </is>
      </c>
      <c r="G254" s="7" t="inlineStr">
        <is>
          <t>KOR</t>
        </is>
      </c>
      <c r="H254" s="7" t="inlineStr">
        <is>
          <t>27</t>
        </is>
      </c>
      <c r="I254" s="7">
        <f>IF(B254="보세",C254&amp;" "&amp;D254&amp;" "&amp;E254&amp;" "&amp;F254&amp;" ["&amp;H254&amp;"]",IF(G254="JPN","[JPN] "&amp;B254&amp;" "&amp;C254&amp;" "&amp;D254&amp;" "&amp;E254&amp;" "&amp;F254&amp;" ["&amp;H254&amp;"]",B254&amp;" "&amp;C254&amp;" "&amp;D254&amp;" "&amp;E254&amp;" "&amp;F254&amp;" ["&amp;H254&amp;"]"))</f>
        <v/>
      </c>
      <c r="J254" s="7" t="inlineStr">
        <is>
          <t>bfl아웃도어 블랙 심플라이트등산팬츠 [27]</t>
        </is>
      </c>
      <c r="K254" s="7" t="inlineStr">
        <is>
          <t>bfl아웃도어 블랙 심플라이트등산팬츠</t>
        </is>
      </c>
      <c r="L254" s="7">
        <f>IF(B254="보세",C254&amp;" "&amp;F254,B254&amp;" "&amp;F254)</f>
        <v/>
      </c>
      <c r="M254" s="8" t="inlineStr">
        <is>
          <t>블랙   심플라이트등산팬츠</t>
        </is>
      </c>
      <c r="N254" s="8" t="inlineStr">
        <is>
          <t>블랙   심플라이트등산팬츠</t>
        </is>
      </c>
      <c r="O254" s="8" t="inlineStr">
        <is>
          <t>블랙   심플라이트등산팬츠</t>
        </is>
      </c>
    </row>
    <row r="255" ht="16.5" customHeight="1" s="16">
      <c r="A255" s="7" t="n">
        <v>13107012</v>
      </c>
      <c r="B255" s="7" t="inlineStr">
        <is>
          <t>아디다스</t>
        </is>
      </c>
      <c r="C255" s="7" t="inlineStr">
        <is>
          <t>네이비</t>
        </is>
      </c>
      <c r="D255" s="7" t="inlineStr">
        <is>
          <t>무지</t>
        </is>
      </c>
      <c r="E255" s="7" t="inlineStr">
        <is>
          <t>폴리</t>
        </is>
      </c>
      <c r="F255" s="7" t="inlineStr">
        <is>
          <t>바스켓볼트레이닝하프팬츠</t>
        </is>
      </c>
      <c r="G255" s="7" t="inlineStr">
        <is>
          <t>KOR</t>
        </is>
      </c>
      <c r="H255" s="7" t="inlineStr">
        <is>
          <t>없음</t>
        </is>
      </c>
      <c r="I255" s="7">
        <f>IF(B255="보세",C255&amp;" "&amp;D255&amp;" "&amp;E255&amp;" "&amp;F255&amp;" ["&amp;H255&amp;"]",IF(G255="JPN","[JPN] "&amp;B255&amp;" "&amp;C255&amp;" "&amp;D255&amp;" "&amp;E255&amp;" "&amp;F255&amp;" ["&amp;H255&amp;"]",B255&amp;" "&amp;C255&amp;" "&amp;D255&amp;" "&amp;E255&amp;" "&amp;F255&amp;" ["&amp;H255&amp;"]"))</f>
        <v/>
      </c>
      <c r="J255" s="7" t="inlineStr">
        <is>
          <t xml:space="preserve">아디다스 네이비 바스켓볼트레이닝하프팬츠 </t>
        </is>
      </c>
      <c r="K255" s="7" t="inlineStr">
        <is>
          <t xml:space="preserve">아디다스 네이비 바스켓볼트레이닝하프팬츠 </t>
        </is>
      </c>
      <c r="L255" s="7">
        <f>IF(B255="보세",C255&amp;" "&amp;F255,B255&amp;" "&amp;F255)</f>
        <v/>
      </c>
      <c r="M255" s="8" t="inlineStr">
        <is>
          <t>네이비   바스켓볼트레이닝하프팬츠</t>
        </is>
      </c>
      <c r="N255" s="8" t="inlineStr">
        <is>
          <t>NAVY   바스켓볼트레이닝하프팬츠</t>
        </is>
      </c>
      <c r="O255" s="8" t="inlineStr">
        <is>
          <t>곤색   바스켓볼트레이닝하프팬츠</t>
        </is>
      </c>
    </row>
    <row r="256" ht="16.5" customHeight="1" s="16">
      <c r="A256" s="7" t="n">
        <v>13107013</v>
      </c>
      <c r="B256" s="7" t="inlineStr">
        <is>
          <t>아디다스오리지널</t>
        </is>
      </c>
      <c r="C256" s="7" t="inlineStr">
        <is>
          <t>네이비</t>
        </is>
      </c>
      <c r="D256" s="7" t="inlineStr">
        <is>
          <t>무지</t>
        </is>
      </c>
      <c r="E256" s="7" t="inlineStr">
        <is>
          <t>면혼방</t>
        </is>
      </c>
      <c r="F256" s="7" t="inlineStr">
        <is>
          <t>유로파삼선트랙팬츠</t>
        </is>
      </c>
      <c r="G256" s="7" t="inlineStr">
        <is>
          <t>KOR</t>
        </is>
      </c>
      <c r="H256" s="7" t="inlineStr">
        <is>
          <t>90</t>
        </is>
      </c>
      <c r="I256" s="7">
        <f>IF(B256="보세",C256&amp;" "&amp;D256&amp;" "&amp;E256&amp;" "&amp;F256&amp;" ["&amp;H256&amp;"]",IF(G256="JPN","[JPN] "&amp;B256&amp;" "&amp;C256&amp;" "&amp;D256&amp;" "&amp;E256&amp;" "&amp;F256&amp;" ["&amp;H256&amp;"]",B256&amp;" "&amp;C256&amp;" "&amp;D256&amp;" "&amp;E256&amp;" "&amp;F256&amp;" ["&amp;H256&amp;"]"))</f>
        <v/>
      </c>
      <c r="J256" s="7" t="inlineStr">
        <is>
          <t>아디다스오리지널 네이비 면혼방 유로파삼선트랙팬츠 [90]</t>
        </is>
      </c>
      <c r="K256" s="7" t="inlineStr">
        <is>
          <t>아디다스오리지널 네이비 면혼방 유로파삼선트랙팬츠</t>
        </is>
      </c>
      <c r="L256" s="7">
        <f>IF(B256="보세",C256&amp;" "&amp;F256,B256&amp;" "&amp;F256)</f>
        <v/>
      </c>
      <c r="M256" s="8" t="inlineStr">
        <is>
          <t>네이비  면혼방 유로파삼선트랙팬츠</t>
        </is>
      </c>
      <c r="N256" s="8" t="inlineStr">
        <is>
          <t>NAVY  면혼방 유로파삼선트랙팬츠</t>
        </is>
      </c>
      <c r="O256" s="8" t="inlineStr">
        <is>
          <t>곤색  면혼방 유로파삼선트랙팬츠</t>
        </is>
      </c>
    </row>
    <row r="257" ht="16.5" customHeight="1" s="16">
      <c r="A257" s="7" t="n">
        <v>13107015</v>
      </c>
      <c r="B257" s="7" t="inlineStr">
        <is>
          <t>캘빈클라인</t>
        </is>
      </c>
      <c r="C257" s="7" t="inlineStr">
        <is>
          <t>중청</t>
        </is>
      </c>
      <c r="D257" s="7" t="inlineStr">
        <is>
          <t>무지</t>
        </is>
      </c>
      <c r="E257" s="7" t="inlineStr">
        <is>
          <t>데님</t>
        </is>
      </c>
      <c r="F257" s="7" t="inlineStr">
        <is>
          <t>워싱슬림데미지진</t>
        </is>
      </c>
      <c r="G257" s="7" t="inlineStr">
        <is>
          <t>KOR</t>
        </is>
      </c>
      <c r="H257" s="7" t="inlineStr">
        <is>
          <t>32</t>
        </is>
      </c>
      <c r="I257" s="7">
        <f>IF(B257="보세",C257&amp;" "&amp;D257&amp;" "&amp;E257&amp;" "&amp;F257&amp;" ["&amp;H257&amp;"]",IF(G257="JPN","[JPN] "&amp;B257&amp;" "&amp;C257&amp;" "&amp;D257&amp;" "&amp;E257&amp;" "&amp;F257&amp;" ["&amp;H257&amp;"]",B257&amp;" "&amp;C257&amp;" "&amp;D257&amp;" "&amp;E257&amp;" "&amp;F257&amp;" ["&amp;H257&amp;"]"))</f>
        <v/>
      </c>
      <c r="J257" s="7" t="inlineStr">
        <is>
          <t>캘빈클라인 중청 데님 워싱슬림데미지진 [32]</t>
        </is>
      </c>
      <c r="K257" s="7" t="inlineStr">
        <is>
          <t>캘빈클라인 중청 데님 워싱슬림데미지진</t>
        </is>
      </c>
      <c r="L257" s="7">
        <f>IF(B257="보세",C257&amp;" "&amp;F257,B257&amp;" "&amp;F257)</f>
        <v/>
      </c>
      <c r="M257" s="8" t="inlineStr">
        <is>
          <t>중청  데님 워싱슬림데미지진</t>
        </is>
      </c>
      <c r="N257" s="8" t="inlineStr">
        <is>
          <t>중청  데님 워싱슬림데미지진</t>
        </is>
      </c>
      <c r="O257" s="8" t="inlineStr">
        <is>
          <t>중청  데님 워싱슬림데미지진</t>
        </is>
      </c>
    </row>
    <row r="258" ht="16.5" customHeight="1" s="16">
      <c r="A258" s="7" t="n">
        <v>13107016</v>
      </c>
      <c r="B258" s="7" t="inlineStr">
        <is>
          <t>Guess</t>
        </is>
      </c>
      <c r="C258" s="7" t="inlineStr">
        <is>
          <t>진청</t>
        </is>
      </c>
      <c r="D258" s="7" t="inlineStr">
        <is>
          <t>무지</t>
        </is>
      </c>
      <c r="E258" s="7" t="inlineStr">
        <is>
          <t>데님</t>
        </is>
      </c>
      <c r="F258" s="7" t="inlineStr">
        <is>
          <t>빈티지워싱세미부츠컷진</t>
        </is>
      </c>
      <c r="G258" s="7" t="inlineStr">
        <is>
          <t>KOR</t>
        </is>
      </c>
      <c r="H258" s="7" t="inlineStr">
        <is>
          <t>70-91</t>
        </is>
      </c>
      <c r="I258" s="7">
        <f>IF(B258="보세",C258&amp;" "&amp;D258&amp;" "&amp;E258&amp;" "&amp;F258&amp;" ["&amp;H258&amp;"]",IF(G258="JPN","[JPN] "&amp;B258&amp;" "&amp;C258&amp;" "&amp;D258&amp;" "&amp;E258&amp;" "&amp;F258&amp;" ["&amp;H258&amp;"]",B258&amp;" "&amp;C258&amp;" "&amp;D258&amp;" "&amp;E258&amp;" "&amp;F258&amp;" ["&amp;H258&amp;"]"))</f>
        <v/>
      </c>
      <c r="J258" s="7" t="inlineStr">
        <is>
          <t>Guess 진청 데님 빈티지워싱세미부츠컷진 [70-91]</t>
        </is>
      </c>
      <c r="K258" s="7" t="inlineStr">
        <is>
          <t>Guess 진청 데님 빈티지워싱세미부츠컷진</t>
        </is>
      </c>
      <c r="L258" s="7">
        <f>IF(B258="보세",C258&amp;" "&amp;F258,B258&amp;" "&amp;F258)</f>
        <v/>
      </c>
      <c r="M258" s="8" t="inlineStr">
        <is>
          <t>진청  데님 빈티지워싱세미부츠컷진</t>
        </is>
      </c>
      <c r="N258" s="8" t="inlineStr">
        <is>
          <t>진청  데님 빈티지워싱세미부츠컷진</t>
        </is>
      </c>
      <c r="O258" s="8" t="inlineStr">
        <is>
          <t>진청  데님 빈티지워싱세미부츠컷진</t>
        </is>
      </c>
    </row>
    <row r="259" ht="16.5" customHeight="1" s="16">
      <c r="A259" s="7" t="n">
        <v>13107017</v>
      </c>
      <c r="B259" s="7" t="inlineStr">
        <is>
          <t>아디다스오리지널</t>
        </is>
      </c>
      <c r="C259" s="7" t="inlineStr">
        <is>
          <t>블랙</t>
        </is>
      </c>
      <c r="D259" s="7" t="inlineStr">
        <is>
          <t>무지</t>
        </is>
      </c>
      <c r="E259" s="7" t="inlineStr">
        <is>
          <t>면혼방</t>
        </is>
      </c>
      <c r="F259" s="7" t="inlineStr">
        <is>
          <t>삼선절개라인스키니팬츠</t>
        </is>
      </c>
      <c r="G259" s="7" t="inlineStr">
        <is>
          <t>KOR</t>
        </is>
      </c>
      <c r="H259" s="7" t="inlineStr">
        <is>
          <t>M</t>
        </is>
      </c>
      <c r="I259" s="7">
        <f>IF(B259="보세",C259&amp;" "&amp;D259&amp;" "&amp;E259&amp;" "&amp;F259&amp;" ["&amp;H259&amp;"]",IF(G259="JPN","[JPN] "&amp;B259&amp;" "&amp;C259&amp;" "&amp;D259&amp;" "&amp;E259&amp;" "&amp;F259&amp;" ["&amp;H259&amp;"]",B259&amp;" "&amp;C259&amp;" "&amp;D259&amp;" "&amp;E259&amp;" "&amp;F259&amp;" ["&amp;H259&amp;"]"))</f>
        <v/>
      </c>
      <c r="J259" s="7" t="inlineStr">
        <is>
          <t>아디다스오리지널 블랙 면혼방 삼선절개라인스키니팬츠 [M]</t>
        </is>
      </c>
      <c r="K259" s="7" t="inlineStr">
        <is>
          <t>아디다스오리지널 블랙 면혼방 삼선절개라인스키니팬츠</t>
        </is>
      </c>
      <c r="L259" s="7">
        <f>IF(B259="보세",C259&amp;" "&amp;F259,B259&amp;" "&amp;F259)</f>
        <v/>
      </c>
      <c r="M259" s="8" t="inlineStr">
        <is>
          <t>블랙  면혼방 삼선절개라인스키니팬츠</t>
        </is>
      </c>
      <c r="N259" s="8" t="inlineStr">
        <is>
          <t>블랙  코튼혼방 삼선절개라인스키니팬츠</t>
        </is>
      </c>
      <c r="O259" s="8" t="inlineStr">
        <is>
          <t>블랙  면믹스 삼선절개라인스키니팬츠</t>
        </is>
      </c>
    </row>
    <row r="260" ht="16.5" customHeight="1" s="16">
      <c r="A260" s="7" t="n">
        <v>13107018</v>
      </c>
      <c r="B260" s="7" t="inlineStr">
        <is>
          <t>아디다스</t>
        </is>
      </c>
      <c r="C260" s="7" t="inlineStr">
        <is>
          <t>블랙</t>
        </is>
      </c>
      <c r="D260" s="7" t="inlineStr">
        <is>
          <t>무지</t>
        </is>
      </c>
      <c r="E260" s="7" t="inlineStr">
        <is>
          <t>폴리</t>
        </is>
      </c>
      <c r="F260" s="7" t="inlineStr">
        <is>
          <t>아디제로라이트스포츠팬츠</t>
        </is>
      </c>
      <c r="G260" s="7" t="inlineStr">
        <is>
          <t>KOR</t>
        </is>
      </c>
      <c r="H260" s="7" t="inlineStr">
        <is>
          <t>95</t>
        </is>
      </c>
      <c r="I260" s="7">
        <f>IF(B260="보세",C260&amp;" "&amp;D260&amp;" "&amp;E260&amp;" "&amp;F260&amp;" ["&amp;H260&amp;"]",IF(G260="JPN","[JPN] "&amp;B260&amp;" "&amp;C260&amp;" "&amp;D260&amp;" "&amp;E260&amp;" "&amp;F260&amp;" ["&amp;H260&amp;"]",B260&amp;" "&amp;C260&amp;" "&amp;D260&amp;" "&amp;E260&amp;" "&amp;F260&amp;" ["&amp;H260&amp;"]"))</f>
        <v/>
      </c>
      <c r="J260" s="7" t="inlineStr">
        <is>
          <t>아디다스 블랙 아디제로라이트스포츠팬츠 [95]</t>
        </is>
      </c>
      <c r="K260" s="7" t="inlineStr">
        <is>
          <t>아디다스 블랙 아디제로라이트스포츠팬츠</t>
        </is>
      </c>
      <c r="L260" s="7">
        <f>IF(B260="보세",C260&amp;" "&amp;F260,B260&amp;" "&amp;F260)</f>
        <v/>
      </c>
      <c r="M260" s="8" t="inlineStr">
        <is>
          <t>블랙   아디제로라이트스포츠팬츠</t>
        </is>
      </c>
      <c r="N260" s="8" t="inlineStr">
        <is>
          <t>블랙   아디제로라이트스포츠팬츠</t>
        </is>
      </c>
      <c r="O260" s="8" t="inlineStr">
        <is>
          <t>블랙   아디제로라이트스포츠팬츠</t>
        </is>
      </c>
    </row>
    <row r="261" ht="16.5" customHeight="1" s="16">
      <c r="A261" s="7" t="n">
        <v>13107019</v>
      </c>
      <c r="B261" s="7" t="inlineStr">
        <is>
          <t>볼빅</t>
        </is>
      </c>
      <c r="C261" s="7" t="inlineStr">
        <is>
          <t>셀룰리안블루</t>
        </is>
      </c>
      <c r="D261" s="7" t="inlineStr">
        <is>
          <t>무지</t>
        </is>
      </c>
      <c r="E261" s="7" t="inlineStr">
        <is>
          <t>폴리</t>
        </is>
      </c>
      <c r="F261" s="7" t="inlineStr">
        <is>
          <t>사선절개라인로고골프스커트</t>
        </is>
      </c>
      <c r="G261" s="7" t="inlineStr">
        <is>
          <t>KOR</t>
        </is>
      </c>
      <c r="H261" s="7" t="inlineStr">
        <is>
          <t>67</t>
        </is>
      </c>
      <c r="I261" s="7">
        <f>IF(B261="보세",C261&amp;" "&amp;D261&amp;" "&amp;E261&amp;" "&amp;F261&amp;" ["&amp;H261&amp;"]",IF(G261="JPN","[JPN] "&amp;B261&amp;" "&amp;C261&amp;" "&amp;D261&amp;" "&amp;E261&amp;" "&amp;F261&amp;" ["&amp;H261&amp;"]",B261&amp;" "&amp;C261&amp;" "&amp;D261&amp;" "&amp;E261&amp;" "&amp;F261&amp;" ["&amp;H261&amp;"]"))</f>
        <v/>
      </c>
      <c r="J261" s="7" t="inlineStr">
        <is>
          <t>볼빅 셀룰리안블루 사선절개라인로고골프스커트 [67]</t>
        </is>
      </c>
      <c r="K261" s="7" t="inlineStr">
        <is>
          <t>볼빅 셀룰리안블루 사선절개라인로고골프스커트</t>
        </is>
      </c>
      <c r="L261" s="7">
        <f>IF(B261="보세",C261&amp;" "&amp;F261,B261&amp;" "&amp;F261)</f>
        <v/>
      </c>
      <c r="M261" s="8" t="inlineStr">
        <is>
          <t>셀룰리안블루   사선절개라인로고골프스커트</t>
        </is>
      </c>
      <c r="N261" s="8" t="inlineStr">
        <is>
          <t>셀룰리안블루   사선절개라인로고골프스커트</t>
        </is>
      </c>
      <c r="O261" s="8" t="inlineStr">
        <is>
          <t>셀룰리안블루   사선절개라인로고골프스커트</t>
        </is>
      </c>
    </row>
    <row r="262" ht="16.5" customHeight="1" s="16">
      <c r="A262" s="7" t="n">
        <v>13107020</v>
      </c>
      <c r="B262" s="7" t="inlineStr">
        <is>
          <t>잭앤질</t>
        </is>
      </c>
      <c r="C262" s="7" t="inlineStr">
        <is>
          <t>카키</t>
        </is>
      </c>
      <c r="D262" s="7" t="inlineStr">
        <is>
          <t>무지</t>
        </is>
      </c>
      <c r="E262" s="7" t="inlineStr">
        <is>
          <t>면</t>
        </is>
      </c>
      <c r="F262" s="7" t="inlineStr">
        <is>
          <t>숏팬츠</t>
        </is>
      </c>
      <c r="G262" s="7" t="inlineStr">
        <is>
          <t>KOR</t>
        </is>
      </c>
      <c r="H262" s="7" t="inlineStr">
        <is>
          <t>28</t>
        </is>
      </c>
      <c r="I262" s="7">
        <f>IF(B262="보세",C262&amp;" "&amp;D262&amp;" "&amp;E262&amp;" "&amp;F262&amp;" ["&amp;H262&amp;"]",IF(G262="JPN","[JPN] "&amp;B262&amp;" "&amp;C262&amp;" "&amp;D262&amp;" "&amp;E262&amp;" "&amp;F262&amp;" ["&amp;H262&amp;"]",B262&amp;" "&amp;C262&amp;" "&amp;D262&amp;" "&amp;E262&amp;" "&amp;F262&amp;" ["&amp;H262&amp;"]"))</f>
        <v/>
      </c>
      <c r="J262" s="7" t="inlineStr">
        <is>
          <t>잭앤질 카키 면 숏팬츠 [28]</t>
        </is>
      </c>
      <c r="K262" s="7" t="inlineStr">
        <is>
          <t>잭앤질 카키 면 숏팬츠</t>
        </is>
      </c>
      <c r="L262" s="7">
        <f>IF(B262="보세",C262&amp;" "&amp;F262,B262&amp;" "&amp;F262)</f>
        <v/>
      </c>
      <c r="M262" s="8" t="inlineStr">
        <is>
          <t>카키  면 숏팬츠</t>
        </is>
      </c>
      <c r="N262" s="8" t="inlineStr">
        <is>
          <t>카키  코튼 숏팬츠</t>
        </is>
      </c>
      <c r="O262" s="8" t="inlineStr">
        <is>
          <t>카키  면직물 숏팬츠</t>
        </is>
      </c>
    </row>
    <row r="263" ht="16.5" customHeight="1" s="16">
      <c r="A263" s="7" t="n">
        <v>13107021</v>
      </c>
      <c r="B263" s="7" t="inlineStr">
        <is>
          <t>자라</t>
        </is>
      </c>
      <c r="C263" s="7" t="inlineStr">
        <is>
          <t>진청</t>
        </is>
      </c>
      <c r="D263" s="7" t="inlineStr">
        <is>
          <t>무지</t>
        </is>
      </c>
      <c r="E263" s="7" t="inlineStr">
        <is>
          <t>데님</t>
        </is>
      </c>
      <c r="F263" s="7" t="inlineStr">
        <is>
          <t>하이웨스트커팅부츠컷진</t>
        </is>
      </c>
      <c r="G263" s="7" t="inlineStr">
        <is>
          <t>KOR</t>
        </is>
      </c>
      <c r="H263" s="7" t="inlineStr">
        <is>
          <t>26</t>
        </is>
      </c>
      <c r="I263" s="7">
        <f>IF(B263="보세",C263&amp;" "&amp;D263&amp;" "&amp;E263&amp;" "&amp;F263&amp;" ["&amp;H263&amp;"]",IF(G263="JPN","[JPN] "&amp;B263&amp;" "&amp;C263&amp;" "&amp;D263&amp;" "&amp;E263&amp;" "&amp;F263&amp;" ["&amp;H263&amp;"]",B263&amp;" "&amp;C263&amp;" "&amp;D263&amp;" "&amp;E263&amp;" "&amp;F263&amp;" ["&amp;H263&amp;"]"))</f>
        <v/>
      </c>
      <c r="J263" s="7" t="inlineStr">
        <is>
          <t>자라 진청 데님 하이웨스트커팅부츠컷진 [26]</t>
        </is>
      </c>
      <c r="K263" s="7" t="inlineStr">
        <is>
          <t>자라 진청 데님 하이웨스트커팅부츠컷진</t>
        </is>
      </c>
      <c r="L263" s="7">
        <f>IF(B263="보세",C263&amp;" "&amp;F263,B263&amp;" "&amp;F263)</f>
        <v/>
      </c>
      <c r="M263" s="8" t="inlineStr">
        <is>
          <t>진청  데님 하이웨스트커팅부츠컷진</t>
        </is>
      </c>
      <c r="N263" s="8" t="inlineStr">
        <is>
          <t>진청  데님 하이웨스트커팅부츠컷진</t>
        </is>
      </c>
      <c r="O263" s="8" t="inlineStr">
        <is>
          <t>진청  데님 하이웨스트커팅부츠컷진</t>
        </is>
      </c>
    </row>
    <row r="264" ht="16.5" customHeight="1" s="16">
      <c r="A264" s="7" t="n">
        <v>13107022</v>
      </c>
      <c r="B264" s="7" t="inlineStr">
        <is>
          <t>랩</t>
        </is>
      </c>
      <c r="C264" s="7" t="inlineStr">
        <is>
          <t>다크그레이</t>
        </is>
      </c>
      <c r="D264" s="7" t="inlineStr">
        <is>
          <t>무지</t>
        </is>
      </c>
      <c r="E264" s="7" t="inlineStr">
        <is>
          <t>데님</t>
        </is>
      </c>
      <c r="F264" s="7" t="inlineStr">
        <is>
          <t>커팅슬림크롭진</t>
        </is>
      </c>
      <c r="G264" s="7" t="inlineStr">
        <is>
          <t>KOR</t>
        </is>
      </c>
      <c r="H264" s="7" t="inlineStr">
        <is>
          <t>69</t>
        </is>
      </c>
      <c r="I264" s="7">
        <f>IF(B264="보세",C264&amp;" "&amp;D264&amp;" "&amp;E264&amp;" "&amp;F264&amp;" ["&amp;H264&amp;"]",IF(G264="JPN","[JPN] "&amp;B264&amp;" "&amp;C264&amp;" "&amp;D264&amp;" "&amp;E264&amp;" "&amp;F264&amp;" ["&amp;H264&amp;"]",B264&amp;" "&amp;C264&amp;" "&amp;D264&amp;" "&amp;E264&amp;" "&amp;F264&amp;" ["&amp;H264&amp;"]"))</f>
        <v/>
      </c>
      <c r="J264" s="7" t="inlineStr">
        <is>
          <t>랩 다크그레이 데님 커팅슬림크롭진 [69]</t>
        </is>
      </c>
      <c r="K264" s="7" t="inlineStr">
        <is>
          <t>랩 다크그레이 데님 커팅슬림크롭진</t>
        </is>
      </c>
      <c r="L264" s="7">
        <f>IF(B264="보세",C264&amp;" "&amp;F264,B264&amp;" "&amp;F264)</f>
        <v/>
      </c>
      <c r="M264" s="8" t="inlineStr">
        <is>
          <t>다크그레이  데님 커팅슬림크롭진</t>
        </is>
      </c>
      <c r="N264" s="8" t="inlineStr">
        <is>
          <t>다크그레이  데님 커팅슬림크롭진</t>
        </is>
      </c>
      <c r="O264" s="8" t="inlineStr">
        <is>
          <t>다크그레이  데님 커팅슬림크롭진</t>
        </is>
      </c>
    </row>
    <row r="265" ht="16.5" customHeight="1" s="16">
      <c r="A265" s="7" t="n">
        <v>13107023</v>
      </c>
      <c r="B265" s="7" t="inlineStr">
        <is>
          <t>나이키</t>
        </is>
      </c>
      <c r="C265" s="7" t="inlineStr">
        <is>
          <t>미디움그레이형광오렌지</t>
        </is>
      </c>
      <c r="D265" s="7" t="inlineStr">
        <is>
          <t>무지</t>
        </is>
      </c>
      <c r="E265" s="7" t="inlineStr">
        <is>
          <t>드라이핏</t>
        </is>
      </c>
      <c r="F265" s="7" t="inlineStr">
        <is>
          <t>하이밴딩부츠컷레깅스팬츠</t>
        </is>
      </c>
      <c r="G265" s="7" t="inlineStr">
        <is>
          <t>KOR</t>
        </is>
      </c>
      <c r="H265" s="7" t="inlineStr">
        <is>
          <t>L</t>
        </is>
      </c>
      <c r="I265" s="7">
        <f>IF(B265="보세",C265&amp;" "&amp;D265&amp;" "&amp;E265&amp;" "&amp;F265&amp;" ["&amp;H265&amp;"]",IF(G265="JPN","[JPN] "&amp;B265&amp;" "&amp;C265&amp;" "&amp;D265&amp;" "&amp;E265&amp;" "&amp;F265&amp;" ["&amp;H265&amp;"]",B265&amp;" "&amp;C265&amp;" "&amp;D265&amp;" "&amp;E265&amp;" "&amp;F265&amp;" ["&amp;H265&amp;"]"))</f>
        <v/>
      </c>
      <c r="J265" s="7" t="inlineStr">
        <is>
          <t>나이키 미디움그레이형광오렌지 드라이핏 하이밴딩부츠컷레깅스팬츠 [L]</t>
        </is>
      </c>
      <c r="K265" s="7" t="inlineStr">
        <is>
          <t>나이키 미디움그레이형광오렌지 드라이핏 하이밴딩부츠컷레깅스팬츠</t>
        </is>
      </c>
      <c r="L265" s="7">
        <f>IF(B265="보세",C265&amp;" "&amp;F265,B265&amp;" "&amp;F265)</f>
        <v/>
      </c>
      <c r="M265" s="8" t="inlineStr">
        <is>
          <t>미디움그레이형광오렌지  드라이핏 하이밴딩부츠컷레깅스팬츠</t>
        </is>
      </c>
      <c r="N265" s="8" t="inlineStr">
        <is>
          <t>미디움그레이형광오렌지  드라이핏 하이밴딩부츠컷레깅스팬츠</t>
        </is>
      </c>
      <c r="O265" s="8" t="inlineStr">
        <is>
          <t>미디움그레이형광오렌지  드라이핏 하이밴딩부츠컷레깅스팬츠</t>
        </is>
      </c>
    </row>
    <row r="266" ht="16.5" customHeight="1" s="16">
      <c r="A266" s="7" t="n">
        <v>13107024</v>
      </c>
      <c r="B266" s="7" t="inlineStr">
        <is>
          <t>올젠</t>
        </is>
      </c>
      <c r="C266" s="7" t="inlineStr">
        <is>
          <t>다크베이지</t>
        </is>
      </c>
      <c r="D266" s="7" t="inlineStr">
        <is>
          <t>무지</t>
        </is>
      </c>
      <c r="E266" s="7" t="inlineStr">
        <is>
          <t>면혼방</t>
        </is>
      </c>
      <c r="F266" s="7" t="inlineStr">
        <is>
          <t>스탠다드핏치노팬츠</t>
        </is>
      </c>
      <c r="G266" s="7" t="inlineStr">
        <is>
          <t>KOR</t>
        </is>
      </c>
      <c r="H266" s="7" t="inlineStr">
        <is>
          <t>81-100</t>
        </is>
      </c>
      <c r="I266" s="7">
        <f>IF(B266="보세",C266&amp;" "&amp;D266&amp;" "&amp;E266&amp;" "&amp;F266&amp;" ["&amp;H266&amp;"]",IF(G266="JPN","[JPN] "&amp;B266&amp;" "&amp;C266&amp;" "&amp;D266&amp;" "&amp;E266&amp;" "&amp;F266&amp;" ["&amp;H266&amp;"]",B266&amp;" "&amp;C266&amp;" "&amp;D266&amp;" "&amp;E266&amp;" "&amp;F266&amp;" ["&amp;H266&amp;"]"))</f>
        <v/>
      </c>
      <c r="J266" s="7" t="inlineStr">
        <is>
          <t>올젠 다크베이지 면혼방 스탠다드핏치노팬츠 [81-100]</t>
        </is>
      </c>
      <c r="K266" s="7" t="inlineStr">
        <is>
          <t>올젠 다크베이지 면혼방 스탠다드핏치노팬츠</t>
        </is>
      </c>
      <c r="L266" s="7">
        <f>IF(B266="보세",C266&amp;" "&amp;F266,B266&amp;" "&amp;F266)</f>
        <v/>
      </c>
      <c r="M266" s="8" t="inlineStr">
        <is>
          <t>다크베이지  면혼방 스탠다드핏치노팬츠</t>
        </is>
      </c>
      <c r="N266" s="8" t="inlineStr">
        <is>
          <t>다크베이지  코튼혼방 스탠다드핏치노팬츠</t>
        </is>
      </c>
      <c r="O266" s="8" t="inlineStr">
        <is>
          <t>다크베이지  면믹스 스탠다드핏치노팬츠</t>
        </is>
      </c>
    </row>
    <row r="267" ht="16.5" customHeight="1" s="16">
      <c r="A267" s="7" t="n">
        <v>13107025</v>
      </c>
      <c r="B267" s="7" t="inlineStr">
        <is>
          <t>에디션</t>
        </is>
      </c>
      <c r="C267" s="7" t="inlineStr">
        <is>
          <t>클래식블루</t>
        </is>
      </c>
      <c r="D267" s="7" t="inlineStr">
        <is>
          <t>무지</t>
        </is>
      </c>
      <c r="E267" s="7" t="inlineStr">
        <is>
          <t>면혼방</t>
        </is>
      </c>
      <c r="F267" s="7" t="inlineStr">
        <is>
          <t>릴렉스스트레치팬츠</t>
        </is>
      </c>
      <c r="G267" s="7" t="inlineStr">
        <is>
          <t>KOR</t>
        </is>
      </c>
      <c r="H267" s="7" t="inlineStr">
        <is>
          <t>82</t>
        </is>
      </c>
      <c r="I267" s="7">
        <f>IF(B267="보세",C267&amp;" "&amp;D267&amp;" "&amp;E267&amp;" "&amp;F267&amp;" ["&amp;H267&amp;"]",IF(G267="JPN","[JPN] "&amp;B267&amp;" "&amp;C267&amp;" "&amp;D267&amp;" "&amp;E267&amp;" "&amp;F267&amp;" ["&amp;H267&amp;"]",B267&amp;" "&amp;C267&amp;" "&amp;D267&amp;" "&amp;E267&amp;" "&amp;F267&amp;" ["&amp;H267&amp;"]"))</f>
        <v/>
      </c>
      <c r="J267" s="7" t="inlineStr">
        <is>
          <t>에디션 클래식블루 면혼방 릴렉스스트레치팬츠 [82]</t>
        </is>
      </c>
      <c r="K267" s="7" t="inlineStr">
        <is>
          <t>에디션 클래식블루 면혼방 릴렉스스트레치팬츠</t>
        </is>
      </c>
      <c r="L267" s="7">
        <f>IF(B267="보세",C267&amp;" "&amp;F267,B267&amp;" "&amp;F267)</f>
        <v/>
      </c>
      <c r="M267" s="8" t="inlineStr">
        <is>
          <t>클래식블루  면혼방 릴렉스스트레치팬츠</t>
        </is>
      </c>
      <c r="N267" s="8" t="inlineStr">
        <is>
          <t>클래식블루  코튼혼방 릴렉스스트레치팬츠</t>
        </is>
      </c>
      <c r="O267" s="8" t="inlineStr">
        <is>
          <t>클래식블루  면믹스 릴렉스스트레치팬츠</t>
        </is>
      </c>
    </row>
    <row r="268" ht="16.5" customHeight="1" s="16">
      <c r="A268" s="7" t="n">
        <v>13107026</v>
      </c>
      <c r="B268" s="7" t="inlineStr">
        <is>
          <t>자라</t>
        </is>
      </c>
      <c r="C268" s="7" t="inlineStr">
        <is>
          <t>진청</t>
        </is>
      </c>
      <c r="D268" s="7" t="inlineStr">
        <is>
          <t>무지</t>
        </is>
      </c>
      <c r="E268" s="7" t="inlineStr">
        <is>
          <t>데님</t>
        </is>
      </c>
      <c r="F268" s="7" t="inlineStr">
        <is>
          <t>돌청하이웨스트숏진</t>
        </is>
      </c>
      <c r="G268" s="7" t="inlineStr">
        <is>
          <t>KOR</t>
        </is>
      </c>
      <c r="H268" s="7" t="inlineStr">
        <is>
          <t>24</t>
        </is>
      </c>
      <c r="I268" s="7">
        <f>IF(B268="보세",C268&amp;" "&amp;D268&amp;" "&amp;E268&amp;" "&amp;F268&amp;" ["&amp;H268&amp;"]",IF(G268="JPN","[JPN] "&amp;B268&amp;" "&amp;C268&amp;" "&amp;D268&amp;" "&amp;E268&amp;" "&amp;F268&amp;" ["&amp;H268&amp;"]",B268&amp;" "&amp;C268&amp;" "&amp;D268&amp;" "&amp;E268&amp;" "&amp;F268&amp;" ["&amp;H268&amp;"]"))</f>
        <v/>
      </c>
      <c r="J268" s="7" t="inlineStr">
        <is>
          <t>자라 진청 데님 돌청하이웨스트숏진 [24]</t>
        </is>
      </c>
      <c r="K268" s="7" t="inlineStr">
        <is>
          <t>자라 진청 데님 돌청하이웨스트숏진</t>
        </is>
      </c>
      <c r="L268" s="7">
        <f>IF(B268="보세",C268&amp;" "&amp;F268,B268&amp;" "&amp;F268)</f>
        <v/>
      </c>
      <c r="M268" s="8" t="inlineStr">
        <is>
          <t>진청  데님 돌청하이웨스트숏진</t>
        </is>
      </c>
      <c r="N268" s="8" t="inlineStr">
        <is>
          <t>진청  데님 돌청하이웨스트숏진</t>
        </is>
      </c>
      <c r="O268" s="8" t="inlineStr">
        <is>
          <t>진청  데님 돌청하이웨스트숏진</t>
        </is>
      </c>
    </row>
    <row r="269" ht="16.5" customHeight="1" s="16">
      <c r="A269" s="7" t="n">
        <v>13107027</v>
      </c>
      <c r="B269" s="7" t="inlineStr">
        <is>
          <t>자라</t>
        </is>
      </c>
      <c r="C269" s="7" t="inlineStr">
        <is>
          <t>화이트</t>
        </is>
      </c>
      <c r="D269" s="7" t="inlineStr">
        <is>
          <t>무지</t>
        </is>
      </c>
      <c r="E269" s="7" t="inlineStr">
        <is>
          <t>데님</t>
        </is>
      </c>
      <c r="F269" s="7" t="inlineStr">
        <is>
          <t>하이라이즈맘핏진</t>
        </is>
      </c>
      <c r="G269" s="7" t="inlineStr">
        <is>
          <t>KOR</t>
        </is>
      </c>
      <c r="H269" s="7" t="inlineStr">
        <is>
          <t>30</t>
        </is>
      </c>
      <c r="I269" s="7">
        <f>IF(B269="보세",C269&amp;" "&amp;D269&amp;" "&amp;E269&amp;" "&amp;F269&amp;" ["&amp;H269&amp;"]",IF(G269="JPN","[JPN] "&amp;B269&amp;" "&amp;C269&amp;" "&amp;D269&amp;" "&amp;E269&amp;" "&amp;F269&amp;" ["&amp;H269&amp;"]",B269&amp;" "&amp;C269&amp;" "&amp;D269&amp;" "&amp;E269&amp;" "&amp;F269&amp;" ["&amp;H269&amp;"]"))</f>
        <v/>
      </c>
      <c r="J269" s="7" t="inlineStr">
        <is>
          <t>자라 화이트 데님 하이라이즈맘핏진 [30]</t>
        </is>
      </c>
      <c r="K269" s="7" t="inlineStr">
        <is>
          <t>자라 화이트 데님 하이라이즈맘핏진</t>
        </is>
      </c>
      <c r="L269" s="7">
        <f>IF(B269="보세",C269&amp;" "&amp;F269,B269&amp;" "&amp;F269)</f>
        <v/>
      </c>
      <c r="M269" s="8" t="inlineStr">
        <is>
          <t>화이트  데님 하이라이즈맘핏진</t>
        </is>
      </c>
      <c r="N269" s="8" t="inlineStr">
        <is>
          <t>화이트  데님 하이라이즈맘핏진</t>
        </is>
      </c>
      <c r="O269" s="8" t="inlineStr">
        <is>
          <t>화이트  데님 하이라이즈맘핏진</t>
        </is>
      </c>
    </row>
    <row r="270" ht="16.5" customHeight="1" s="16">
      <c r="A270" s="7" t="n">
        <v>13107028</v>
      </c>
      <c r="B270" s="7" t="inlineStr">
        <is>
          <t>앙드레김</t>
        </is>
      </c>
      <c r="C270" s="7" t="inlineStr">
        <is>
          <t>아이스그레이</t>
        </is>
      </c>
      <c r="D270" s="7" t="inlineStr">
        <is>
          <t>무지</t>
        </is>
      </c>
      <c r="E270" s="7" t="inlineStr">
        <is>
          <t>폴리</t>
        </is>
      </c>
      <c r="F270" s="7" t="inlineStr">
        <is>
          <t>라이트부츠컷골프팬츠</t>
        </is>
      </c>
      <c r="G270" s="7" t="inlineStr">
        <is>
          <t>KOR</t>
        </is>
      </c>
      <c r="H270" s="7" t="inlineStr">
        <is>
          <t>73</t>
        </is>
      </c>
      <c r="I270" s="7">
        <f>IF(B270="보세",C270&amp;" "&amp;D270&amp;" "&amp;E270&amp;" "&amp;F270&amp;" ["&amp;H270&amp;"]",IF(G270="JPN","[JPN] "&amp;B270&amp;" "&amp;C270&amp;" "&amp;D270&amp;" "&amp;E270&amp;" "&amp;F270&amp;" ["&amp;H270&amp;"]",B270&amp;" "&amp;C270&amp;" "&amp;D270&amp;" "&amp;E270&amp;" "&amp;F270&amp;" ["&amp;H270&amp;"]"))</f>
        <v/>
      </c>
      <c r="J270" s="7" t="inlineStr">
        <is>
          <t>앙드레김 아이스그레이 라이트부츠컷골프팬츠 [73]</t>
        </is>
      </c>
      <c r="K270" s="7" t="inlineStr">
        <is>
          <t>앙드레김 아이스그레이 라이트부츠컷골프팬츠</t>
        </is>
      </c>
      <c r="L270" s="7">
        <f>IF(B270="보세",C270&amp;" "&amp;F270,B270&amp;" "&amp;F270)</f>
        <v/>
      </c>
      <c r="M270" s="8" t="inlineStr">
        <is>
          <t>아이스그레이   라이트부츠컷골프팬츠</t>
        </is>
      </c>
      <c r="N270" s="8" t="inlineStr">
        <is>
          <t>아이스그레이   라이트부츠컷골프팬츠</t>
        </is>
      </c>
      <c r="O270" s="8" t="inlineStr">
        <is>
          <t>아이스그레이   라이트부츠컷골프팬츠</t>
        </is>
      </c>
    </row>
    <row r="271" ht="16.5" customHeight="1" s="16">
      <c r="A271" s="7" t="n">
        <v>13107029</v>
      </c>
      <c r="B271" s="7" t="inlineStr">
        <is>
          <t>리바이스</t>
        </is>
      </c>
      <c r="C271" s="7" t="inlineStr">
        <is>
          <t>화이트</t>
        </is>
      </c>
      <c r="D271" s="7" t="inlineStr">
        <is>
          <t>무지</t>
        </is>
      </c>
      <c r="E271" s="7" t="inlineStr">
        <is>
          <t>데님</t>
        </is>
      </c>
      <c r="F271" s="7" t="inlineStr">
        <is>
          <t>모던라이즈스키니진</t>
        </is>
      </c>
      <c r="G271" s="7" t="inlineStr">
        <is>
          <t>KOR</t>
        </is>
      </c>
      <c r="H271" s="7" t="inlineStr">
        <is>
          <t>25</t>
        </is>
      </c>
      <c r="I271" s="7">
        <f>IF(B271="보세",C271&amp;" "&amp;D271&amp;" "&amp;E271&amp;" "&amp;F271&amp;" ["&amp;H271&amp;"]",IF(G271="JPN","[JPN] "&amp;B271&amp;" "&amp;C271&amp;" "&amp;D271&amp;" "&amp;E271&amp;" "&amp;F271&amp;" ["&amp;H271&amp;"]",B271&amp;" "&amp;C271&amp;" "&amp;D271&amp;" "&amp;E271&amp;" "&amp;F271&amp;" ["&amp;H271&amp;"]"))</f>
        <v/>
      </c>
      <c r="J271" s="7" t="inlineStr">
        <is>
          <t>리바이스 화이트 데님 모던라이즈스키니진 [25]</t>
        </is>
      </c>
      <c r="K271" s="7" t="inlineStr">
        <is>
          <t>리바이스 화이트 데님 모던라이즈스키니진</t>
        </is>
      </c>
      <c r="L271" s="7">
        <f>IF(B271="보세",C271&amp;" "&amp;F271,B271&amp;" "&amp;F271)</f>
        <v/>
      </c>
      <c r="M271" s="8" t="inlineStr">
        <is>
          <t>화이트  데님 모던라이즈스키니진</t>
        </is>
      </c>
      <c r="N271" s="8" t="inlineStr">
        <is>
          <t>화이트  데님 모던라이즈스키니진</t>
        </is>
      </c>
      <c r="O271" s="8" t="inlineStr">
        <is>
          <t>화이트  데님 모던라이즈스키니진</t>
        </is>
      </c>
    </row>
    <row r="272" ht="16.5" customHeight="1" s="16">
      <c r="A272" s="7" t="n">
        <v>13107030</v>
      </c>
      <c r="B272" s="7" t="inlineStr">
        <is>
          <t>필라</t>
        </is>
      </c>
      <c r="C272" s="7" t="inlineStr">
        <is>
          <t>화이트</t>
        </is>
      </c>
      <c r="D272" s="7" t="inlineStr">
        <is>
          <t>무지</t>
        </is>
      </c>
      <c r="E272" s="7" t="inlineStr">
        <is>
          <t>폴리</t>
        </is>
      </c>
      <c r="F272" s="7" t="inlineStr">
        <is>
          <t>레귤러핏로고숏트레이닝팬츠</t>
        </is>
      </c>
      <c r="G272" s="7" t="inlineStr">
        <is>
          <t>KOR</t>
        </is>
      </c>
      <c r="H272" s="7" t="inlineStr">
        <is>
          <t>S</t>
        </is>
      </c>
      <c r="I272" s="7">
        <f>IF(B272="보세",C272&amp;" "&amp;D272&amp;" "&amp;E272&amp;" "&amp;F272&amp;" ["&amp;H272&amp;"]",IF(G272="JPN","[JPN] "&amp;B272&amp;" "&amp;C272&amp;" "&amp;D272&amp;" "&amp;E272&amp;" "&amp;F272&amp;" ["&amp;H272&amp;"]",B272&amp;" "&amp;C272&amp;" "&amp;D272&amp;" "&amp;E272&amp;" "&amp;F272&amp;" ["&amp;H272&amp;"]"))</f>
        <v/>
      </c>
      <c r="J272" s="7" t="inlineStr">
        <is>
          <t>필라 화이트 레귤러핏로고숏트레이닝팬츠 [S]</t>
        </is>
      </c>
      <c r="K272" s="7" t="inlineStr">
        <is>
          <t>필라 화이트 레귤러핏로고숏트레이닝팬츠</t>
        </is>
      </c>
      <c r="L272" s="7">
        <f>IF(B272="보세",C272&amp;" "&amp;F272,B272&amp;" "&amp;F272)</f>
        <v/>
      </c>
      <c r="M272" s="8" t="inlineStr">
        <is>
          <t>화이트   레귤러핏로고숏트레이닝팬츠</t>
        </is>
      </c>
      <c r="N272" s="8" t="inlineStr">
        <is>
          <t>화이트   레귤러핏로고숏트레이닝팬츠</t>
        </is>
      </c>
      <c r="O272" s="8" t="inlineStr">
        <is>
          <t>화이트   레귤러핏로고숏트레이닝팬츠</t>
        </is>
      </c>
    </row>
    <row r="273" ht="16.5" customHeight="1" s="16">
      <c r="A273" s="7" t="n">
        <v>13107031</v>
      </c>
      <c r="B273" s="7" t="inlineStr">
        <is>
          <t>exr</t>
        </is>
      </c>
      <c r="C273" s="7" t="inlineStr">
        <is>
          <t>아이보리</t>
        </is>
      </c>
      <c r="D273" s="7" t="inlineStr">
        <is>
          <t>무지</t>
        </is>
      </c>
      <c r="E273" s="7" t="inlineStr">
        <is>
          <t>폴리</t>
        </is>
      </c>
      <c r="F273" s="7" t="inlineStr">
        <is>
          <t>쿨스트레치셔츠</t>
        </is>
      </c>
      <c r="G273" s="7" t="inlineStr">
        <is>
          <t>KOR</t>
        </is>
      </c>
      <c r="H273" s="7" t="inlineStr">
        <is>
          <t>100</t>
        </is>
      </c>
      <c r="I273" s="7">
        <f>IF(B273="보세",C273&amp;" "&amp;D273&amp;" "&amp;E273&amp;" "&amp;F273&amp;" ["&amp;H273&amp;"]",IF(G273="JPN","[JPN] "&amp;B273&amp;" "&amp;C273&amp;" "&amp;D273&amp;" "&amp;E273&amp;" "&amp;F273&amp;" ["&amp;H273&amp;"]",B273&amp;" "&amp;C273&amp;" "&amp;D273&amp;" "&amp;E273&amp;" "&amp;F273&amp;" ["&amp;H273&amp;"]"))</f>
        <v/>
      </c>
      <c r="J273" s="7" t="inlineStr">
        <is>
          <t>exr 아이보리 쿨스트레치셔츠 [100]</t>
        </is>
      </c>
      <c r="K273" s="7" t="inlineStr">
        <is>
          <t>exr 아이보리 쿨스트레치셔츠</t>
        </is>
      </c>
      <c r="L273" s="7">
        <f>IF(B273="보세",C273&amp;" "&amp;F273,B273&amp;" "&amp;F273)</f>
        <v/>
      </c>
      <c r="M273" s="8" t="inlineStr">
        <is>
          <t>아이보리   쿨스트레치셔츠</t>
        </is>
      </c>
      <c r="N273" s="8" t="inlineStr">
        <is>
          <t>아이보리   쿨스트레치셔츠</t>
        </is>
      </c>
      <c r="O273" s="8" t="inlineStr">
        <is>
          <t>아이보리   쿨스트레치셔츠</t>
        </is>
      </c>
    </row>
    <row r="274" ht="16.5" customHeight="1" s="16">
      <c r="A274" s="7" t="n">
        <v>13107032</v>
      </c>
      <c r="B274" s="7" t="inlineStr">
        <is>
          <t>alto</t>
        </is>
      </c>
      <c r="C274" s="7" t="inlineStr">
        <is>
          <t>화이트</t>
        </is>
      </c>
      <c r="D274" s="7" t="inlineStr">
        <is>
          <t>무지</t>
        </is>
      </c>
      <c r="E274" s="7" t="inlineStr">
        <is>
          <t>면</t>
        </is>
      </c>
      <c r="F274" s="7" t="inlineStr">
        <is>
          <t>비즈레터링반팔티</t>
        </is>
      </c>
      <c r="G274" s="7" t="inlineStr">
        <is>
          <t>KOR</t>
        </is>
      </c>
      <c r="H274" s="7" t="inlineStr">
        <is>
          <t>Free</t>
        </is>
      </c>
      <c r="I274" s="7">
        <f>IF(B274="보세",C274&amp;" "&amp;D274&amp;" "&amp;E274&amp;" "&amp;F274&amp;" ["&amp;H274&amp;"]",IF(G274="JPN","[JPN] "&amp;B274&amp;" "&amp;C274&amp;" "&amp;D274&amp;" "&amp;E274&amp;" "&amp;F274&amp;" ["&amp;H274&amp;"]",B274&amp;" "&amp;C274&amp;" "&amp;D274&amp;" "&amp;E274&amp;" "&amp;F274&amp;" ["&amp;H274&amp;"]"))</f>
        <v/>
      </c>
      <c r="J274" s="7" t="inlineStr">
        <is>
          <t>alto 화이트 면 비즈레터링반팔티 [Free]</t>
        </is>
      </c>
      <c r="K274" s="7" t="inlineStr">
        <is>
          <t>alto 화이트 면 비즈레터링반팔티</t>
        </is>
      </c>
      <c r="L274" s="7">
        <f>IF(B274="보세",C274&amp;" "&amp;F274,B274&amp;" "&amp;F274)</f>
        <v/>
      </c>
      <c r="M274" s="8" t="inlineStr">
        <is>
          <t>화이트  면 비즈레터링반팔티</t>
        </is>
      </c>
      <c r="N274" s="8" t="inlineStr">
        <is>
          <t>화이트  코튼 비즈레터링반팔티</t>
        </is>
      </c>
      <c r="O274" s="8" t="inlineStr">
        <is>
          <t>화이트  면직물 비즈레터링반팔티</t>
        </is>
      </c>
    </row>
    <row r="275" ht="16.5" customHeight="1" s="16">
      <c r="A275" s="7" t="n">
        <v>13107033</v>
      </c>
      <c r="B275" s="7" t="inlineStr">
        <is>
          <t>알마니</t>
        </is>
      </c>
      <c r="C275" s="7" t="inlineStr">
        <is>
          <t>화이트</t>
        </is>
      </c>
      <c r="D275" s="7" t="inlineStr">
        <is>
          <t>프린팅</t>
        </is>
      </c>
      <c r="E275" s="7" t="inlineStr">
        <is>
          <t>면혼방</t>
        </is>
      </c>
      <c r="F275" s="7" t="inlineStr">
        <is>
          <t>빅로고긴팔티</t>
        </is>
      </c>
      <c r="G275" s="7" t="inlineStr">
        <is>
          <t>KOR</t>
        </is>
      </c>
      <c r="H275" s="7" t="inlineStr">
        <is>
          <t>100</t>
        </is>
      </c>
      <c r="I275" s="7">
        <f>IF(B275="보세",C275&amp;" "&amp;D275&amp;" "&amp;E275&amp;" "&amp;F275&amp;" ["&amp;H275&amp;"]",IF(G275="JPN","[JPN] "&amp;B275&amp;" "&amp;C275&amp;" "&amp;D275&amp;" "&amp;E275&amp;" "&amp;F275&amp;" ["&amp;H275&amp;"]",B275&amp;" "&amp;C275&amp;" "&amp;D275&amp;" "&amp;E275&amp;" "&amp;F275&amp;" ["&amp;H275&amp;"]"))</f>
        <v/>
      </c>
      <c r="J275" s="7" t="inlineStr">
        <is>
          <t>알마니 화이트 프린팅 면혼방 빅로고긴팔티 [100]</t>
        </is>
      </c>
      <c r="K275" s="7" t="inlineStr">
        <is>
          <t>알마니 화이트 프린팅 면혼방 빅로고긴팔티</t>
        </is>
      </c>
      <c r="L275" s="7">
        <f>IF(B275="보세",C275&amp;" "&amp;F275,B275&amp;" "&amp;F275)</f>
        <v/>
      </c>
      <c r="M275" s="8" t="inlineStr">
        <is>
          <t>화이트 프린팅 면혼방 빅로고긴팔티</t>
        </is>
      </c>
      <c r="N275" s="8" t="inlineStr">
        <is>
          <t>화이트 프린팅 코튼혼방 빅로고긴팔티</t>
        </is>
      </c>
      <c r="O275" s="8" t="inlineStr">
        <is>
          <t>화이트 프린팅 면믹스 빅로고긴팔티</t>
        </is>
      </c>
    </row>
    <row r="276" ht="16.5" customHeight="1" s="16">
      <c r="A276" s="7" t="n">
        <v>13107034</v>
      </c>
      <c r="B276" s="7" t="inlineStr">
        <is>
          <t>나이키</t>
        </is>
      </c>
      <c r="C276" s="7" t="inlineStr">
        <is>
          <t>화이트</t>
        </is>
      </c>
      <c r="D276" s="7" t="inlineStr">
        <is>
          <t>프린팅</t>
        </is>
      </c>
      <c r="E276" s="7" t="inlineStr">
        <is>
          <t>면</t>
        </is>
      </c>
      <c r="F276" s="7" t="inlineStr">
        <is>
          <t>빅로고반팔티</t>
        </is>
      </c>
      <c r="G276" s="7" t="inlineStr">
        <is>
          <t>KOR</t>
        </is>
      </c>
      <c r="H276" s="7" t="inlineStr">
        <is>
          <t>XS</t>
        </is>
      </c>
      <c r="I276" s="7">
        <f>IF(B276="보세",C276&amp;" "&amp;D276&amp;" "&amp;E276&amp;" "&amp;F276&amp;" ["&amp;H276&amp;"]",IF(G276="JPN","[JPN] "&amp;B276&amp;" "&amp;C276&amp;" "&amp;D276&amp;" "&amp;E276&amp;" "&amp;F276&amp;" ["&amp;H276&amp;"]",B276&amp;" "&amp;C276&amp;" "&amp;D276&amp;" "&amp;E276&amp;" "&amp;F276&amp;" ["&amp;H276&amp;"]"))</f>
        <v/>
      </c>
      <c r="J276" s="7" t="inlineStr">
        <is>
          <t>나이키 화이트 프린팅 면 빅로고반팔티 [XS]</t>
        </is>
      </c>
      <c r="K276" s="7" t="inlineStr">
        <is>
          <t>나이키 화이트 프린팅 면 빅로고반팔티</t>
        </is>
      </c>
      <c r="L276" s="7">
        <f>IF(B276="보세",C276&amp;" "&amp;F276,B276&amp;" "&amp;F276)</f>
        <v/>
      </c>
      <c r="M276" s="8" t="inlineStr">
        <is>
          <t>화이트 프린팅 면 빅로고반팔티</t>
        </is>
      </c>
      <c r="N276" s="8" t="inlineStr">
        <is>
          <t>화이트 프린팅 코튼 빅로고반팔티</t>
        </is>
      </c>
      <c r="O276" s="8" t="inlineStr">
        <is>
          <t>화이트 프린팅 면직물 빅로고반팔티</t>
        </is>
      </c>
    </row>
    <row r="277" ht="16.5" customHeight="1" s="16">
      <c r="A277" s="7" t="n">
        <v>13107035</v>
      </c>
      <c r="B277" s="7" t="inlineStr">
        <is>
          <t>르샵</t>
        </is>
      </c>
      <c r="C277" s="7" t="inlineStr">
        <is>
          <t>화이트</t>
        </is>
      </c>
      <c r="D277" s="7" t="inlineStr">
        <is>
          <t>무지</t>
        </is>
      </c>
      <c r="E277" s="7" t="inlineStr">
        <is>
          <t>폴리</t>
        </is>
      </c>
      <c r="F277" s="7" t="inlineStr">
        <is>
          <t>가오리이선바람막이</t>
        </is>
      </c>
      <c r="G277" s="7" t="inlineStr">
        <is>
          <t>KOR</t>
        </is>
      </c>
      <c r="H277" s="7" t="inlineStr">
        <is>
          <t>Free</t>
        </is>
      </c>
      <c r="I277" s="7">
        <f>IF(B277="보세",C277&amp;" "&amp;D277&amp;" "&amp;E277&amp;" "&amp;F277&amp;" ["&amp;H277&amp;"]",IF(G277="JPN","[JPN] "&amp;B277&amp;" "&amp;C277&amp;" "&amp;D277&amp;" "&amp;E277&amp;" "&amp;F277&amp;" ["&amp;H277&amp;"]",B277&amp;" "&amp;C277&amp;" "&amp;D277&amp;" "&amp;E277&amp;" "&amp;F277&amp;" ["&amp;H277&amp;"]"))</f>
        <v/>
      </c>
      <c r="J277" s="7" t="inlineStr">
        <is>
          <t>르샵 화이트 가오리이선바람막이 [Free]</t>
        </is>
      </c>
      <c r="K277" s="7" t="inlineStr">
        <is>
          <t>르샵 화이트 가오리이선바람막이</t>
        </is>
      </c>
      <c r="L277" s="7">
        <f>IF(B277="보세",C277&amp;" "&amp;F277,B277&amp;" "&amp;F277)</f>
        <v/>
      </c>
      <c r="M277" s="8" t="inlineStr">
        <is>
          <t>화이트   가오리이선바람막이</t>
        </is>
      </c>
      <c r="N277" s="8" t="inlineStr">
        <is>
          <t>화이트   가오리이선바람막이</t>
        </is>
      </c>
      <c r="O277" s="8" t="inlineStr">
        <is>
          <t>화이트   가오리이선바람막이</t>
        </is>
      </c>
    </row>
    <row r="278" ht="16.5" customHeight="1" s="16">
      <c r="A278" s="7" t="n">
        <v>13107036</v>
      </c>
      <c r="B278" s="7" t="inlineStr">
        <is>
          <t>suare</t>
        </is>
      </c>
      <c r="C278" s="7" t="inlineStr">
        <is>
          <t>아이보리</t>
        </is>
      </c>
      <c r="D278" s="7" t="inlineStr">
        <is>
          <t>꽈배기패턴</t>
        </is>
      </c>
      <c r="E278" s="7" t="inlineStr">
        <is>
          <t>면혼방</t>
        </is>
      </c>
      <c r="F278" s="7" t="inlineStr">
        <is>
          <t>케이블라운드하프니트</t>
        </is>
      </c>
      <c r="G278" s="7" t="inlineStr">
        <is>
          <t>KOR</t>
        </is>
      </c>
      <c r="H278" s="7" t="inlineStr">
        <is>
          <t>M</t>
        </is>
      </c>
      <c r="I278" s="7">
        <f>IF(B278="보세",C278&amp;" "&amp;D278&amp;" "&amp;E278&amp;" "&amp;F278&amp;" ["&amp;H278&amp;"]",IF(G278="JPN","[JPN] "&amp;B278&amp;" "&amp;C278&amp;" "&amp;D278&amp;" "&amp;E278&amp;" "&amp;F278&amp;" ["&amp;H278&amp;"]",B278&amp;" "&amp;C278&amp;" "&amp;D278&amp;" "&amp;E278&amp;" "&amp;F278&amp;" ["&amp;H278&amp;"]"))</f>
        <v/>
      </c>
      <c r="J278" s="7" t="inlineStr">
        <is>
          <t>suare 아이보리 꽈배기패턴 면혼방 케이블라운드하프니트 [M]</t>
        </is>
      </c>
      <c r="K278" s="7" t="inlineStr">
        <is>
          <t>suare 아이보리 꽈배기패턴 면혼방 케이블라운드하프니트</t>
        </is>
      </c>
      <c r="L278" s="7">
        <f>IF(B278="보세",C278&amp;" "&amp;F278,B278&amp;" "&amp;F278)</f>
        <v/>
      </c>
      <c r="M278" s="8" t="inlineStr">
        <is>
          <t>아이보리 꽈배기패턴 면혼방 케이블라운드하프니트</t>
        </is>
      </c>
      <c r="N278" s="8" t="inlineStr">
        <is>
          <t>아이보리 꽈배기무늬 면혼방 케이블라운드하프니트</t>
        </is>
      </c>
      <c r="O278" s="8" t="inlineStr">
        <is>
          <t>아이보리 꽈배기짜임 면혼방 케이블라운드하프니트</t>
        </is>
      </c>
    </row>
    <row r="279" ht="16.5" customHeight="1" s="16">
      <c r="A279" s="7" t="n">
        <v>13107037</v>
      </c>
      <c r="B279" s="7" t="inlineStr">
        <is>
          <t>디키즈</t>
        </is>
      </c>
      <c r="C279" s="7" t="inlineStr">
        <is>
          <t>블랙</t>
        </is>
      </c>
      <c r="D279" s="7" t="inlineStr">
        <is>
          <t>프린팅</t>
        </is>
      </c>
      <c r="E279" s="7" t="inlineStr">
        <is>
          <t>면혼방</t>
        </is>
      </c>
      <c r="F279" s="7" t="inlineStr">
        <is>
          <t>로고후드티</t>
        </is>
      </c>
      <c r="G279" s="7" t="inlineStr">
        <is>
          <t>KOR</t>
        </is>
      </c>
      <c r="H279" s="7" t="inlineStr">
        <is>
          <t>93</t>
        </is>
      </c>
      <c r="I279" s="7">
        <f>IF(B279="보세",C279&amp;" "&amp;D279&amp;" "&amp;E279&amp;" "&amp;F279&amp;" ["&amp;H279&amp;"]",IF(G279="JPN","[JPN] "&amp;B279&amp;" "&amp;C279&amp;" "&amp;D279&amp;" "&amp;E279&amp;" "&amp;F279&amp;" ["&amp;H279&amp;"]",B279&amp;" "&amp;C279&amp;" "&amp;D279&amp;" "&amp;E279&amp;" "&amp;F279&amp;" ["&amp;H279&amp;"]"))</f>
        <v/>
      </c>
      <c r="J279" s="7" t="inlineStr">
        <is>
          <t>디키즈 블랙 프린팅 면혼방 로고후드티 [93]</t>
        </is>
      </c>
      <c r="K279" s="7" t="inlineStr">
        <is>
          <t>디키즈 블랙 프린팅 면혼방 로고후드티</t>
        </is>
      </c>
      <c r="L279" s="7">
        <f>IF(B279="보세",C279&amp;" "&amp;F279,B279&amp;" "&amp;F279)</f>
        <v/>
      </c>
      <c r="M279" s="8" t="inlineStr">
        <is>
          <t>블랙 프린팅 면혼방 로고후드티</t>
        </is>
      </c>
      <c r="N279" s="8" t="inlineStr">
        <is>
          <t>블랙 프린팅 코튼혼방 로고후드티</t>
        </is>
      </c>
      <c r="O279" s="8" t="inlineStr">
        <is>
          <t>블랙 프린팅 면믹스 로고후드티</t>
        </is>
      </c>
    </row>
    <row r="280" ht="16.5" customHeight="1" s="16">
      <c r="A280" s="7" t="n">
        <v>13107038</v>
      </c>
      <c r="B280" s="7" t="inlineStr">
        <is>
          <t>루이까또즈</t>
        </is>
      </c>
      <c r="C280" s="7" t="inlineStr">
        <is>
          <t>퍼플</t>
        </is>
      </c>
      <c r="D280" s="7" t="inlineStr">
        <is>
          <t>스몰도트</t>
        </is>
      </c>
      <c r="E280" s="7" t="inlineStr">
        <is>
          <t>면</t>
        </is>
      </c>
      <c r="F280" s="7" t="inlineStr">
        <is>
          <t>긴팔셔츠</t>
        </is>
      </c>
      <c r="G280" s="7" t="inlineStr">
        <is>
          <t>KOR</t>
        </is>
      </c>
      <c r="H280" s="7" t="inlineStr">
        <is>
          <t>95</t>
        </is>
      </c>
      <c r="I280" s="7">
        <f>IF(B280="보세",C280&amp;" "&amp;D280&amp;" "&amp;E280&amp;" "&amp;F280&amp;" ["&amp;H280&amp;"]",IF(G280="JPN","[JPN] "&amp;B280&amp;" "&amp;C280&amp;" "&amp;D280&amp;" "&amp;E280&amp;" "&amp;F280&amp;" ["&amp;H280&amp;"]",B280&amp;" "&amp;C280&amp;" "&amp;D280&amp;" "&amp;E280&amp;" "&amp;F280&amp;" ["&amp;H280&amp;"]"))</f>
        <v/>
      </c>
      <c r="J280" s="7" t="inlineStr">
        <is>
          <t>루이까또즈 퍼플 스몰도트 면 긴팔셔츠 [95]</t>
        </is>
      </c>
      <c r="K280" s="7" t="inlineStr">
        <is>
          <t>루이까또즈 퍼플 스몰도트 면 긴팔셔츠</t>
        </is>
      </c>
      <c r="L280" s="7">
        <f>IF(B280="보세",C280&amp;" "&amp;F280,B280&amp;" "&amp;F280)</f>
        <v/>
      </c>
      <c r="M280" s="8" t="inlineStr">
        <is>
          <t>퍼플 스몰도트 면 긴팔셔츠</t>
        </is>
      </c>
      <c r="N280" s="8" t="inlineStr">
        <is>
          <t>퍼플 스몰도트 코튼 긴팔셔츠</t>
        </is>
      </c>
      <c r="O280" s="8" t="inlineStr">
        <is>
          <t>퍼플 스몰도트 면직물 긴팔셔츠</t>
        </is>
      </c>
    </row>
    <row r="281" ht="16.5" customHeight="1" s="16">
      <c r="A281" s="7" t="n">
        <v>13107039</v>
      </c>
      <c r="B281" s="7" t="inlineStr">
        <is>
          <t>챔피언</t>
        </is>
      </c>
      <c r="C281" s="7" t="inlineStr">
        <is>
          <t>그린</t>
        </is>
      </c>
      <c r="D281" s="7" t="inlineStr">
        <is>
          <t>무지</t>
        </is>
      </c>
      <c r="E281" s="7" t="inlineStr">
        <is>
          <t>면혼방</t>
        </is>
      </c>
      <c r="F281" s="7" t="inlineStr">
        <is>
          <t>무지후드티</t>
        </is>
      </c>
      <c r="G281" s="7" t="inlineStr">
        <is>
          <t>KOR</t>
        </is>
      </c>
      <c r="H281" s="7" t="inlineStr">
        <is>
          <t>M</t>
        </is>
      </c>
      <c r="I281" s="7">
        <f>IF(B281="보세",C281&amp;" "&amp;D281&amp;" "&amp;E281&amp;" "&amp;F281&amp;" ["&amp;H281&amp;"]",IF(G281="JPN","[JPN] "&amp;B281&amp;" "&amp;C281&amp;" "&amp;D281&amp;" "&amp;E281&amp;" "&amp;F281&amp;" ["&amp;H281&amp;"]",B281&amp;" "&amp;C281&amp;" "&amp;D281&amp;" "&amp;E281&amp;" "&amp;F281&amp;" ["&amp;H281&amp;"]"))</f>
        <v/>
      </c>
      <c r="J281" s="7" t="inlineStr">
        <is>
          <t>챔피언 그린 면혼방 무지후드티 [M]</t>
        </is>
      </c>
      <c r="K281" s="7" t="inlineStr">
        <is>
          <t>챔피언 그린 면혼방 무지후드티</t>
        </is>
      </c>
      <c r="L281" s="7">
        <f>IF(B281="보세",C281&amp;" "&amp;F281,B281&amp;" "&amp;F281)</f>
        <v/>
      </c>
      <c r="M281" s="8" t="inlineStr">
        <is>
          <t>그린  면혼방 무지후드티</t>
        </is>
      </c>
      <c r="N281" s="8" t="inlineStr">
        <is>
          <t>그린  코튼혼방 무지후드티</t>
        </is>
      </c>
      <c r="O281" s="8" t="inlineStr">
        <is>
          <t>그린  면믹스 무지후드티</t>
        </is>
      </c>
    </row>
    <row r="282" ht="16.5" customHeight="1" s="16">
      <c r="A282" s="7" t="n">
        <v>13107040</v>
      </c>
      <c r="B282" s="7" t="inlineStr">
        <is>
          <t>빈폴</t>
        </is>
      </c>
      <c r="C282" s="7" t="inlineStr">
        <is>
          <t>그린네이비</t>
        </is>
      </c>
      <c r="D282" s="7" t="inlineStr">
        <is>
          <t>무지</t>
        </is>
      </c>
      <c r="E282" s="7" t="inlineStr">
        <is>
          <t>면혼방</t>
        </is>
      </c>
      <c r="F282" s="7" t="inlineStr">
        <is>
          <t>긴팔피케티</t>
        </is>
      </c>
      <c r="G282" s="7" t="inlineStr">
        <is>
          <t>KOR</t>
        </is>
      </c>
      <c r="H282" s="7" t="inlineStr">
        <is>
          <t>100</t>
        </is>
      </c>
      <c r="I282" s="7">
        <f>IF(B282="보세",C282&amp;" "&amp;D282&amp;" "&amp;E282&amp;" "&amp;F282&amp;" ["&amp;H282&amp;"]",IF(G282="JPN","[JPN] "&amp;B282&amp;" "&amp;C282&amp;" "&amp;D282&amp;" "&amp;E282&amp;" "&amp;F282&amp;" ["&amp;H282&amp;"]",B282&amp;" "&amp;C282&amp;" "&amp;D282&amp;" "&amp;E282&amp;" "&amp;F282&amp;" ["&amp;H282&amp;"]"))</f>
        <v/>
      </c>
      <c r="J282" s="7" t="inlineStr">
        <is>
          <t>빈폴 그린네이비 면혼방 긴팔피케티 [100]</t>
        </is>
      </c>
      <c r="K282" s="7" t="inlineStr">
        <is>
          <t>빈폴 그린네이비 면혼방 긴팔피케티</t>
        </is>
      </c>
      <c r="L282" s="7">
        <f>IF(B282="보세",C282&amp;" "&amp;F282,B282&amp;" "&amp;F282)</f>
        <v/>
      </c>
      <c r="M282" s="8" t="inlineStr">
        <is>
          <t>그린네이비  면혼방 긴팔피케티</t>
        </is>
      </c>
      <c r="N282" s="8" t="inlineStr">
        <is>
          <t>그린네이비  코튼혼방 긴팔피케티</t>
        </is>
      </c>
      <c r="O282" s="8" t="inlineStr">
        <is>
          <t>그린네이비  면믹스 긴팔피케티</t>
        </is>
      </c>
    </row>
    <row r="283" ht="16.5" customHeight="1" s="16">
      <c r="A283" s="7" t="n">
        <v>13107041</v>
      </c>
      <c r="B283" s="7" t="inlineStr">
        <is>
          <t>나이키</t>
        </is>
      </c>
      <c r="C283" s="7" t="inlineStr">
        <is>
          <t>딥핑크</t>
        </is>
      </c>
      <c r="D283" s="7" t="inlineStr">
        <is>
          <t>무지</t>
        </is>
      </c>
      <c r="E283" s="7" t="inlineStr">
        <is>
          <t>면</t>
        </is>
      </c>
      <c r="F283" s="7" t="inlineStr">
        <is>
          <t>슈즈패치반팔피케티</t>
        </is>
      </c>
      <c r="G283" s="7" t="inlineStr">
        <is>
          <t>KOR</t>
        </is>
      </c>
      <c r="H283" s="7" t="inlineStr">
        <is>
          <t>105</t>
        </is>
      </c>
      <c r="I283" s="7">
        <f>IF(B283="보세",C283&amp;" "&amp;D283&amp;" "&amp;E283&amp;" "&amp;F283&amp;" ["&amp;H283&amp;"]",IF(G283="JPN","[JPN] "&amp;B283&amp;" "&amp;C283&amp;" "&amp;D283&amp;" "&amp;E283&amp;" "&amp;F283&amp;" ["&amp;H283&amp;"]",B283&amp;" "&amp;C283&amp;" "&amp;D283&amp;" "&amp;E283&amp;" "&amp;F283&amp;" ["&amp;H283&amp;"]"))</f>
        <v/>
      </c>
      <c r="J283" s="7" t="inlineStr">
        <is>
          <t>나이키 딥핑크 면 슈즈패치반팔피케티 [105]</t>
        </is>
      </c>
      <c r="K283" s="7" t="inlineStr">
        <is>
          <t>나이키 딥핑크 면 슈즈패치반팔피케티</t>
        </is>
      </c>
      <c r="L283" s="7">
        <f>IF(B283="보세",C283&amp;" "&amp;F283,B283&amp;" "&amp;F283)</f>
        <v/>
      </c>
      <c r="M283" s="8" t="inlineStr">
        <is>
          <t>딥핑크  면 슈즈패치반팔피케티</t>
        </is>
      </c>
      <c r="N283" s="8" t="inlineStr">
        <is>
          <t>딥핑크  코튼 슈즈패치반팔피케티</t>
        </is>
      </c>
      <c r="O283" s="8" t="inlineStr">
        <is>
          <t>딥핑크  면직물 슈즈패치반팔피케티</t>
        </is>
      </c>
    </row>
    <row r="284" ht="16.5" customHeight="1" s="16">
      <c r="A284" s="7" t="n">
        <v>13107042</v>
      </c>
      <c r="B284" s="7" t="inlineStr">
        <is>
          <t>아디다스</t>
        </is>
      </c>
      <c r="C284" s="7" t="inlineStr">
        <is>
          <t>연두</t>
        </is>
      </c>
      <c r="D284" s="7" t="inlineStr">
        <is>
          <t>스트라이프</t>
        </is>
      </c>
      <c r="E284" s="7" t="inlineStr">
        <is>
          <t>폴리</t>
        </is>
      </c>
      <c r="F284" s="7" t="inlineStr">
        <is>
          <t>기능성삼선러닝반팔티</t>
        </is>
      </c>
      <c r="G284" s="7" t="inlineStr">
        <is>
          <t>KOR</t>
        </is>
      </c>
      <c r="H284" s="7" t="inlineStr">
        <is>
          <t>4XL</t>
        </is>
      </c>
      <c r="I284" s="7">
        <f>IF(B284="보세",C284&amp;" "&amp;D284&amp;" "&amp;E284&amp;" "&amp;F284&amp;" ["&amp;H284&amp;"]",IF(G284="JPN","[JPN] "&amp;B284&amp;" "&amp;C284&amp;" "&amp;D284&amp;" "&amp;E284&amp;" "&amp;F284&amp;" ["&amp;H284&amp;"]",B284&amp;" "&amp;C284&amp;" "&amp;D284&amp;" "&amp;E284&amp;" "&amp;F284&amp;" ["&amp;H284&amp;"]"))</f>
        <v/>
      </c>
      <c r="J284" s="7" t="inlineStr">
        <is>
          <t>아디다스 연두 스트라이프 기능성삼선러닝반팔티 [4XL]</t>
        </is>
      </c>
      <c r="K284" s="7" t="inlineStr">
        <is>
          <t>아디다스 연두 스트라이프 기능성삼선러닝반팔티</t>
        </is>
      </c>
      <c r="L284" s="7">
        <f>IF(B284="보세",C284&amp;" "&amp;F284,B284&amp;" "&amp;F284)</f>
        <v/>
      </c>
      <c r="M284" s="8" t="inlineStr">
        <is>
          <t>연두 스트라이프  기능성삼선러닝반팔티</t>
        </is>
      </c>
      <c r="N284" s="8" t="inlineStr">
        <is>
          <t>연두 스트라이프  기능성삼선러닝반팔티</t>
        </is>
      </c>
      <c r="O284" s="8" t="inlineStr">
        <is>
          <t>연두 스트라이프  기능성삼선러닝반팔티</t>
        </is>
      </c>
    </row>
    <row r="285" ht="16.5" customHeight="1" s="16">
      <c r="A285" s="7" t="n">
        <v>13107043</v>
      </c>
      <c r="B285" s="7" t="inlineStr">
        <is>
          <t>gap</t>
        </is>
      </c>
      <c r="C285" s="7" t="inlineStr">
        <is>
          <t>그레이</t>
        </is>
      </c>
      <c r="D285" s="7" t="inlineStr">
        <is>
          <t>무지</t>
        </is>
      </c>
      <c r="E285" s="7" t="inlineStr">
        <is>
          <t>울혼방</t>
        </is>
      </c>
      <c r="F285" s="7" t="inlineStr">
        <is>
          <t>거북이단추하이넥니트</t>
        </is>
      </c>
      <c r="G285" s="7" t="inlineStr">
        <is>
          <t>KOR</t>
        </is>
      </c>
      <c r="H285" s="7" t="inlineStr">
        <is>
          <t>S</t>
        </is>
      </c>
      <c r="I285" s="7">
        <f>IF(B285="보세",C285&amp;" "&amp;D285&amp;" "&amp;E285&amp;" "&amp;F285&amp;" ["&amp;H285&amp;"]",IF(G285="JPN","[JPN] "&amp;B285&amp;" "&amp;C285&amp;" "&amp;D285&amp;" "&amp;E285&amp;" "&amp;F285&amp;" ["&amp;H285&amp;"]",B285&amp;" "&amp;C285&amp;" "&amp;D285&amp;" "&amp;E285&amp;" "&amp;F285&amp;" ["&amp;H285&amp;"]"))</f>
        <v/>
      </c>
      <c r="J285" s="7" t="inlineStr">
        <is>
          <t>gap 그레이 울혼방 거북이단추하이넥니트 [S]</t>
        </is>
      </c>
      <c r="K285" s="7" t="inlineStr">
        <is>
          <t>gap 그레이 울혼방 거북이단추하이넥니트</t>
        </is>
      </c>
      <c r="L285" s="7">
        <f>IF(B285="보세",C285&amp;" "&amp;F285,B285&amp;" "&amp;F285)</f>
        <v/>
      </c>
      <c r="M285" s="8" t="inlineStr">
        <is>
          <t>그레이  울혼방 거북이단추하이넥니트</t>
        </is>
      </c>
      <c r="N285" s="8" t="inlineStr">
        <is>
          <t>회색  울혼방 거북이단추하이넥니트</t>
        </is>
      </c>
      <c r="O285" s="8" t="inlineStr">
        <is>
          <t>GRAY  울혼방 거북이단추하이넥니트</t>
        </is>
      </c>
    </row>
    <row r="286" ht="16.5" customHeight="1" s="16">
      <c r="A286" s="7" t="n">
        <v>13107044</v>
      </c>
      <c r="B286" s="7" t="inlineStr">
        <is>
          <t>쥬시쥬디</t>
        </is>
      </c>
      <c r="C286" s="7" t="inlineStr">
        <is>
          <t>브라운</t>
        </is>
      </c>
      <c r="D286" s="7" t="inlineStr">
        <is>
          <t>헤링본체크</t>
        </is>
      </c>
      <c r="E286" s="7" t="inlineStr">
        <is>
          <t>폴리</t>
        </is>
      </c>
      <c r="F286" s="7" t="inlineStr">
        <is>
          <t>투버튼블레이저</t>
        </is>
      </c>
      <c r="G286" s="7" t="inlineStr">
        <is>
          <t>KOR</t>
        </is>
      </c>
      <c r="H286" s="7" t="inlineStr">
        <is>
          <t>85</t>
        </is>
      </c>
      <c r="I286" s="7">
        <f>IF(B286="보세",C286&amp;" "&amp;D286&amp;" "&amp;E286&amp;" "&amp;F286&amp;" ["&amp;H286&amp;"]",IF(G286="JPN","[JPN] "&amp;B286&amp;" "&amp;C286&amp;" "&amp;D286&amp;" "&amp;E286&amp;" "&amp;F286&amp;" ["&amp;H286&amp;"]",B286&amp;" "&amp;C286&amp;" "&amp;D286&amp;" "&amp;E286&amp;" "&amp;F286&amp;" ["&amp;H286&amp;"]"))</f>
        <v/>
      </c>
      <c r="J286" s="7" t="inlineStr">
        <is>
          <t>쥬시쥬디 브라운 헤링본체크 투버튼블레이저 [85]</t>
        </is>
      </c>
      <c r="K286" s="7" t="inlineStr">
        <is>
          <t>쥬시쥬디 브라운 헤링본체크 투버튼블레이저</t>
        </is>
      </c>
      <c r="L286" s="7">
        <f>IF(B286="보세",C286&amp;" "&amp;F286,B286&amp;" "&amp;F286)</f>
        <v/>
      </c>
      <c r="M286" s="8" t="inlineStr">
        <is>
          <t>브라운 헤링본체크  투버튼블레이저</t>
        </is>
      </c>
      <c r="N286" s="8" t="inlineStr">
        <is>
          <t>브라운 헤링본체크  투버튼블레이저</t>
        </is>
      </c>
      <c r="O286" s="8" t="inlineStr">
        <is>
          <t>브라운 헤링본체크  투버튼블레이저</t>
        </is>
      </c>
    </row>
    <row r="287" ht="16.5" customHeight="1" s="16">
      <c r="A287" s="7" t="n">
        <v>13107045</v>
      </c>
      <c r="B287" s="7" t="inlineStr">
        <is>
          <t>st듀퐁</t>
        </is>
      </c>
      <c r="C287" s="7" t="inlineStr">
        <is>
          <t>라이트파인그린</t>
        </is>
      </c>
      <c r="D287" s="7" t="inlineStr">
        <is>
          <t>하프체크패턴</t>
        </is>
      </c>
      <c r="E287" s="7" t="inlineStr">
        <is>
          <t>면</t>
        </is>
      </c>
      <c r="F287" s="7" t="inlineStr">
        <is>
          <t>호리존털셔츠</t>
        </is>
      </c>
      <c r="G287" s="7" t="inlineStr">
        <is>
          <t>KOR</t>
        </is>
      </c>
      <c r="H287" s="7" t="inlineStr">
        <is>
          <t>95</t>
        </is>
      </c>
      <c r="I287" s="7">
        <f>IF(B287="보세",C287&amp;" "&amp;D287&amp;" "&amp;E287&amp;" "&amp;F287&amp;" ["&amp;H287&amp;"]",IF(G287="JPN","[JPN] "&amp;B287&amp;" "&amp;C287&amp;" "&amp;D287&amp;" "&amp;E287&amp;" "&amp;F287&amp;" ["&amp;H287&amp;"]",B287&amp;" "&amp;C287&amp;" "&amp;D287&amp;" "&amp;E287&amp;" "&amp;F287&amp;" ["&amp;H287&amp;"]"))</f>
        <v/>
      </c>
      <c r="J287" s="7" t="inlineStr">
        <is>
          <t>st듀퐁 라이트파인그린 하프체크패턴 면 호리존털셔츠 [95]</t>
        </is>
      </c>
      <c r="K287" s="7" t="inlineStr">
        <is>
          <t>st듀퐁 라이트파인그린 하프체크패턴 면 호리존털셔츠</t>
        </is>
      </c>
      <c r="L287" s="7">
        <f>IF(B287="보세",C287&amp;" "&amp;F287,B287&amp;" "&amp;F287)</f>
        <v/>
      </c>
      <c r="M287" s="8" t="inlineStr">
        <is>
          <t>라이트파인그린 하프체크패턴 면 호리존털셔츠</t>
        </is>
      </c>
      <c r="N287" s="8" t="inlineStr">
        <is>
          <t>라이트파인그린 하프체크패턴 코튼 호리존털셔츠</t>
        </is>
      </c>
      <c r="O287" s="8" t="inlineStr">
        <is>
          <t>라이트파인그린 하프체크패턴 면직물 호리존털셔츠</t>
        </is>
      </c>
    </row>
    <row r="288" ht="16.5" customHeight="1" s="16">
      <c r="A288" s="7" t="n">
        <v>13107046</v>
      </c>
      <c r="B288" s="7" t="inlineStr">
        <is>
          <t>breuer</t>
        </is>
      </c>
      <c r="C288" s="7" t="inlineStr">
        <is>
          <t>레드네이비</t>
        </is>
      </c>
      <c r="D288" s="7" t="inlineStr">
        <is>
          <t>체크</t>
        </is>
      </c>
      <c r="E288" s="7" t="inlineStr">
        <is>
          <t>면</t>
        </is>
      </c>
      <c r="F288" s="7" t="inlineStr">
        <is>
          <t>스몰자수패치셔츠</t>
        </is>
      </c>
      <c r="G288" s="7" t="inlineStr">
        <is>
          <t>KOR</t>
        </is>
      </c>
      <c r="H288" s="7" t="inlineStr">
        <is>
          <t>100</t>
        </is>
      </c>
      <c r="I288" s="7">
        <f>IF(B288="보세",C288&amp;" "&amp;D288&amp;" "&amp;E288&amp;" "&amp;F288&amp;" ["&amp;H288&amp;"]",IF(G288="JPN","[JPN] "&amp;B288&amp;" "&amp;C288&amp;" "&amp;D288&amp;" "&amp;E288&amp;" "&amp;F288&amp;" ["&amp;H288&amp;"]",B288&amp;" "&amp;C288&amp;" "&amp;D288&amp;" "&amp;E288&amp;" "&amp;F288&amp;" ["&amp;H288&amp;"]"))</f>
        <v/>
      </c>
      <c r="J288" s="7" t="inlineStr">
        <is>
          <t>breuer 레드네이비 체크 면 스몰자수패치셔츠 [100]</t>
        </is>
      </c>
      <c r="K288" s="7" t="inlineStr">
        <is>
          <t>breuer 레드네이비 체크 면 스몰자수패치셔츠</t>
        </is>
      </c>
      <c r="L288" s="7">
        <f>IF(B288="보세",C288&amp;" "&amp;F288,B288&amp;" "&amp;F288)</f>
        <v/>
      </c>
      <c r="M288" s="8" t="inlineStr">
        <is>
          <t>레드네이비 체크 면 스몰자수패치셔츠</t>
        </is>
      </c>
      <c r="N288" s="8" t="inlineStr">
        <is>
          <t>레드네이비 체크 코튼 스몰자수패치셔츠</t>
        </is>
      </c>
      <c r="O288" s="8" t="inlineStr">
        <is>
          <t>레드네이비 체크 면직물 스몰자수패치셔츠</t>
        </is>
      </c>
    </row>
    <row r="289" ht="16.5" customHeight="1" s="16">
      <c r="A289" s="7" t="n">
        <v>13107047</v>
      </c>
      <c r="B289" s="7" t="inlineStr">
        <is>
          <t>루이까또즈</t>
        </is>
      </c>
      <c r="C289" s="7" t="inlineStr">
        <is>
          <t>네이비</t>
        </is>
      </c>
      <c r="D289" s="7" t="inlineStr">
        <is>
          <t>닻도트패턴</t>
        </is>
      </c>
      <c r="E289" s="7" t="inlineStr">
        <is>
          <t>면</t>
        </is>
      </c>
      <c r="F289" s="7" t="inlineStr">
        <is>
          <t>롤업스타일반팔셔츠</t>
        </is>
      </c>
      <c r="G289" s="7" t="inlineStr">
        <is>
          <t>KOR</t>
        </is>
      </c>
      <c r="H289" s="7" t="inlineStr">
        <is>
          <t>95</t>
        </is>
      </c>
      <c r="I289" s="7">
        <f>IF(B289="보세",C289&amp;" "&amp;D289&amp;" "&amp;E289&amp;" "&amp;F289&amp;" ["&amp;H289&amp;"]",IF(G289="JPN","[JPN] "&amp;B289&amp;" "&amp;C289&amp;" "&amp;D289&amp;" "&amp;E289&amp;" "&amp;F289&amp;" ["&amp;H289&amp;"]",B289&amp;" "&amp;C289&amp;" "&amp;D289&amp;" "&amp;E289&amp;" "&amp;F289&amp;" ["&amp;H289&amp;"]"))</f>
        <v/>
      </c>
      <c r="J289" s="7" t="inlineStr">
        <is>
          <t>루이까또즈 네이비 닻도트패턴 면 롤업스타일반팔셔츠 [95]</t>
        </is>
      </c>
      <c r="K289" s="7" t="inlineStr">
        <is>
          <t>루이까또즈 네이비 닻도트패턴 면 롤업스타일반팔셔츠</t>
        </is>
      </c>
      <c r="L289" s="7">
        <f>IF(B289="보세",C289&amp;" "&amp;F289,B289&amp;" "&amp;F289)</f>
        <v/>
      </c>
      <c r="M289" s="8" t="inlineStr">
        <is>
          <t>네이비 닻도트패턴 면 롤업스타일반팔셔츠</t>
        </is>
      </c>
      <c r="N289" s="8" t="inlineStr">
        <is>
          <t>NAVY 닻도트패턴 면 롤업스타일반팔셔츠</t>
        </is>
      </c>
      <c r="O289" s="8" t="inlineStr">
        <is>
          <t>곤색 닻도트패턴 면 롤업스타일반팔셔츠</t>
        </is>
      </c>
    </row>
    <row r="290" ht="16.5" customHeight="1" s="16">
      <c r="A290" s="7" t="n">
        <v>13107048</v>
      </c>
      <c r="B290" s="7" t="inlineStr">
        <is>
          <t>에디션</t>
        </is>
      </c>
      <c r="C290" s="7" t="inlineStr">
        <is>
          <t>핑크</t>
        </is>
      </c>
      <c r="D290" s="7" t="inlineStr">
        <is>
          <t>무지</t>
        </is>
      </c>
      <c r="E290" s="7" t="inlineStr">
        <is>
          <t>린넨혼방</t>
        </is>
      </c>
      <c r="F290" s="7" t="inlineStr">
        <is>
          <t>커머셜핏반팔셔츠</t>
        </is>
      </c>
      <c r="G290" s="7" t="inlineStr">
        <is>
          <t>KOR</t>
        </is>
      </c>
      <c r="H290" s="7" t="inlineStr">
        <is>
          <t>110</t>
        </is>
      </c>
      <c r="I290" s="7">
        <f>IF(B290="보세",C290&amp;" "&amp;D290&amp;" "&amp;E290&amp;" "&amp;F290&amp;" ["&amp;H290&amp;"]",IF(G290="JPN","[JPN] "&amp;B290&amp;" "&amp;C290&amp;" "&amp;D290&amp;" "&amp;E290&amp;" "&amp;F290&amp;" ["&amp;H290&amp;"]",B290&amp;" "&amp;C290&amp;" "&amp;D290&amp;" "&amp;E290&amp;" "&amp;F290&amp;" ["&amp;H290&amp;"]"))</f>
        <v/>
      </c>
      <c r="J290" s="7" t="inlineStr">
        <is>
          <t>에디션 핑크 린넨혼방 커머셜핏반팔셔츠 [110]</t>
        </is>
      </c>
      <c r="K290" s="7" t="inlineStr">
        <is>
          <t>에디션 핑크 린넨혼방 커머셜핏반팔셔츠</t>
        </is>
      </c>
      <c r="L290" s="7">
        <f>IF(B290="보세",C290&amp;" "&amp;F290,B290&amp;" "&amp;F290)</f>
        <v/>
      </c>
      <c r="M290" s="8" t="inlineStr">
        <is>
          <t>핑크  린넨혼방 커머셜핏반팔셔츠</t>
        </is>
      </c>
      <c r="N290" s="8" t="inlineStr">
        <is>
          <t>핑크  린넨혼방 커머셜핏반팔셔츠</t>
        </is>
      </c>
      <c r="O290" s="8" t="inlineStr">
        <is>
          <t>핑크  린넨혼방 커머셜핏반팔셔츠</t>
        </is>
      </c>
    </row>
    <row r="291" ht="16.5" customHeight="1" s="16">
      <c r="A291" s="7" t="n">
        <v>13107049</v>
      </c>
      <c r="B291" s="7" t="inlineStr">
        <is>
          <t>쉬즈미스</t>
        </is>
      </c>
      <c r="C291" s="7" t="inlineStr">
        <is>
          <t>네이비</t>
        </is>
      </c>
      <c r="D291" s="7" t="inlineStr">
        <is>
          <t>무지</t>
        </is>
      </c>
      <c r="E291" s="7" t="inlineStr">
        <is>
          <t>폴리</t>
        </is>
      </c>
      <c r="F291" s="7" t="inlineStr">
        <is>
          <t>플리츠민소매원피스</t>
        </is>
      </c>
      <c r="G291" s="7" t="inlineStr">
        <is>
          <t>KOR</t>
        </is>
      </c>
      <c r="H291" s="7" t="inlineStr">
        <is>
          <t>88-94-160</t>
        </is>
      </c>
      <c r="I291" s="7">
        <f>IF(B291="보세",C291&amp;" "&amp;D291&amp;" "&amp;E291&amp;" "&amp;F291&amp;" ["&amp;H291&amp;"]",IF(G291="JPN","[JPN] "&amp;B291&amp;" "&amp;C291&amp;" "&amp;D291&amp;" "&amp;E291&amp;" "&amp;F291&amp;" ["&amp;H291&amp;"]",B291&amp;" "&amp;C291&amp;" "&amp;D291&amp;" "&amp;E291&amp;" "&amp;F291&amp;" ["&amp;H291&amp;"]"))</f>
        <v/>
      </c>
      <c r="J291" s="7" t="inlineStr">
        <is>
          <t>쉬즈미스 네이비 플리츠민소매원피스 [88-94-160]</t>
        </is>
      </c>
      <c r="K291" s="7" t="inlineStr">
        <is>
          <t>쉬즈미스 네이비 플리츠민소매원피스</t>
        </is>
      </c>
      <c r="L291" s="7">
        <f>IF(B291="보세",C291&amp;" "&amp;F291,B291&amp;" "&amp;F291)</f>
        <v/>
      </c>
      <c r="M291" s="8" t="inlineStr">
        <is>
          <t>네이비   플리츠민소매원피스</t>
        </is>
      </c>
      <c r="N291" s="8" t="inlineStr">
        <is>
          <t>NAVY   플리츠민소매원피스</t>
        </is>
      </c>
      <c r="O291" s="8" t="inlineStr">
        <is>
          <t>곤색   플리츠민소매원피스</t>
        </is>
      </c>
    </row>
    <row r="292" ht="16.5" customHeight="1" s="16">
      <c r="A292" s="7" t="n">
        <v>13107050</v>
      </c>
      <c r="B292" s="7" t="inlineStr">
        <is>
          <t>아디다스</t>
        </is>
      </c>
      <c r="C292" s="7" t="inlineStr">
        <is>
          <t>블랙</t>
        </is>
      </c>
      <c r="D292" s="7" t="inlineStr">
        <is>
          <t>무지</t>
        </is>
      </c>
      <c r="E292" s="7" t="inlineStr">
        <is>
          <t>폴리</t>
        </is>
      </c>
      <c r="F292" s="7" t="inlineStr">
        <is>
          <t>삼선나그랑기능성티</t>
        </is>
      </c>
      <c r="G292" s="7" t="inlineStr">
        <is>
          <t>KOR</t>
        </is>
      </c>
      <c r="H292" s="7" t="inlineStr">
        <is>
          <t>M</t>
        </is>
      </c>
      <c r="I292" s="7">
        <f>IF(B292="보세",C292&amp;" "&amp;D292&amp;" "&amp;E292&amp;" "&amp;F292&amp;" ["&amp;H292&amp;"]",IF(G292="JPN","[JPN] "&amp;B292&amp;" "&amp;C292&amp;" "&amp;D292&amp;" "&amp;E292&amp;" "&amp;F292&amp;" ["&amp;H292&amp;"]",B292&amp;" "&amp;C292&amp;" "&amp;D292&amp;" "&amp;E292&amp;" "&amp;F292&amp;" ["&amp;H292&amp;"]"))</f>
        <v/>
      </c>
      <c r="J292" s="7" t="inlineStr">
        <is>
          <t>아디다스 블랙 삼선나그랑기능성티 [M]</t>
        </is>
      </c>
      <c r="K292" s="7" t="inlineStr">
        <is>
          <t>아디다스 블랙 삼선나그랑기능성티</t>
        </is>
      </c>
      <c r="L292" s="7">
        <f>IF(B292="보세",C292&amp;" "&amp;F292,B292&amp;" "&amp;F292)</f>
        <v/>
      </c>
      <c r="M292" s="8" t="inlineStr">
        <is>
          <t>블랙   삼선나그랑기능성티</t>
        </is>
      </c>
      <c r="N292" s="8" t="inlineStr">
        <is>
          <t>블랙   삼선나그랑기능성티</t>
        </is>
      </c>
      <c r="O292" s="8" t="inlineStr">
        <is>
          <t>블랙   삼선나그랑기능성티</t>
        </is>
      </c>
    </row>
    <row r="293" ht="16.5" customHeight="1" s="16">
      <c r="A293" s="7" t="n">
        <v>13107051</v>
      </c>
      <c r="B293" s="7" t="inlineStr">
        <is>
          <t>마시모두띠</t>
        </is>
      </c>
      <c r="C293" s="7" t="inlineStr">
        <is>
          <t>그레이</t>
        </is>
      </c>
      <c r="D293" s="7" t="inlineStr">
        <is>
          <t>무지</t>
        </is>
      </c>
      <c r="E293" s="7" t="inlineStr">
        <is>
          <t>면</t>
        </is>
      </c>
      <c r="F293" s="7" t="inlineStr">
        <is>
          <t>메쉬긴팔티</t>
        </is>
      </c>
      <c r="G293" s="7" t="inlineStr">
        <is>
          <t>KOR</t>
        </is>
      </c>
      <c r="H293" s="7" t="inlineStr">
        <is>
          <t>XL</t>
        </is>
      </c>
      <c r="I293" s="7">
        <f>IF(B293="보세",C293&amp;" "&amp;D293&amp;" "&amp;E293&amp;" "&amp;F293&amp;" ["&amp;H293&amp;"]",IF(G293="JPN","[JPN] "&amp;B293&amp;" "&amp;C293&amp;" "&amp;D293&amp;" "&amp;E293&amp;" "&amp;F293&amp;" ["&amp;H293&amp;"]",B293&amp;" "&amp;C293&amp;" "&amp;D293&amp;" "&amp;E293&amp;" "&amp;F293&amp;" ["&amp;H293&amp;"]"))</f>
        <v/>
      </c>
      <c r="J293" s="7" t="inlineStr">
        <is>
          <t>마시모두띠 그레이 면 메쉬긴팔티 [XL]</t>
        </is>
      </c>
      <c r="K293" s="7" t="inlineStr">
        <is>
          <t>마시모두띠 그레이 면 메쉬긴팔티</t>
        </is>
      </c>
      <c r="L293" s="7">
        <f>IF(B293="보세",C293&amp;" "&amp;F293,B293&amp;" "&amp;F293)</f>
        <v/>
      </c>
      <c r="M293" s="8" t="inlineStr">
        <is>
          <t>그레이  면 메쉬긴팔티</t>
        </is>
      </c>
      <c r="N293" s="8" t="inlineStr">
        <is>
          <t>회색  면 메쉬긴팔티</t>
        </is>
      </c>
      <c r="O293" s="8" t="inlineStr">
        <is>
          <t>GRAY  면 메쉬긴팔티</t>
        </is>
      </c>
    </row>
    <row r="294" ht="16.5" customHeight="1" s="16">
      <c r="A294" s="7" t="n">
        <v>13107052</v>
      </c>
      <c r="B294" s="7" t="inlineStr">
        <is>
          <t>리스트</t>
        </is>
      </c>
      <c r="C294" s="7" t="inlineStr">
        <is>
          <t>다크그레이</t>
        </is>
      </c>
      <c r="D294" s="7" t="inlineStr">
        <is>
          <t>무지</t>
        </is>
      </c>
      <c r="E294" s="7" t="inlineStr">
        <is>
          <t>폴리</t>
        </is>
      </c>
      <c r="F294" s="7" t="inlineStr">
        <is>
          <t>언발란스스타일나그랑롱니트</t>
        </is>
      </c>
      <c r="G294" s="7" t="inlineStr">
        <is>
          <t>KOR</t>
        </is>
      </c>
      <c r="H294" s="7" t="inlineStr">
        <is>
          <t>90-94-165</t>
        </is>
      </c>
      <c r="I294" s="7">
        <f>IF(B294="보세",C294&amp;" "&amp;D294&amp;" "&amp;E294&amp;" "&amp;F294&amp;" ["&amp;H294&amp;"]",IF(G294="JPN","[JPN] "&amp;B294&amp;" "&amp;C294&amp;" "&amp;D294&amp;" "&amp;E294&amp;" "&amp;F294&amp;" ["&amp;H294&amp;"]",B294&amp;" "&amp;C294&amp;" "&amp;D294&amp;" "&amp;E294&amp;" "&amp;F294&amp;" ["&amp;H294&amp;"]"))</f>
        <v/>
      </c>
      <c r="J294" s="7" t="inlineStr">
        <is>
          <t>리스트 다크그레이 언발란스스타일나그랑롱니트 [90-94-165]</t>
        </is>
      </c>
      <c r="K294" s="7" t="inlineStr">
        <is>
          <t>리스트 다크그레이 언발란스스타일나그랑롱니트</t>
        </is>
      </c>
      <c r="L294" s="7">
        <f>IF(B294="보세",C294&amp;" "&amp;F294,B294&amp;" "&amp;F294)</f>
        <v/>
      </c>
      <c r="M294" s="8" t="inlineStr">
        <is>
          <t>다크그레이   언발란스스타일나그랑롱니트</t>
        </is>
      </c>
      <c r="N294" s="8" t="inlineStr">
        <is>
          <t>다크그레이   언발란스스타일나그랑롱니트</t>
        </is>
      </c>
      <c r="O294" s="8" t="inlineStr">
        <is>
          <t>다크그레이   언발란스스타일나그랑롱니트</t>
        </is>
      </c>
    </row>
    <row r="295" ht="16.5" customHeight="1" s="16">
      <c r="A295" s="7" t="n">
        <v>13107053</v>
      </c>
      <c r="B295" s="7" t="inlineStr">
        <is>
          <t>폴햄</t>
        </is>
      </c>
      <c r="C295" s="7" t="inlineStr">
        <is>
          <t>다크네이비</t>
        </is>
      </c>
      <c r="D295" s="7" t="inlineStr">
        <is>
          <t>무지</t>
        </is>
      </c>
      <c r="E295" s="7" t="inlineStr">
        <is>
          <t>면혼방</t>
        </is>
      </c>
      <c r="F295" s="7" t="inlineStr">
        <is>
          <t>이선배색긴팔티</t>
        </is>
      </c>
      <c r="G295" s="7" t="inlineStr">
        <is>
          <t>KOR</t>
        </is>
      </c>
      <c r="H295" s="7" t="inlineStr">
        <is>
          <t>L</t>
        </is>
      </c>
      <c r="I295" s="7">
        <f>IF(B295="보세",C295&amp;" "&amp;D295&amp;" "&amp;E295&amp;" "&amp;F295&amp;" ["&amp;H295&amp;"]",IF(G295="JPN","[JPN] "&amp;B295&amp;" "&amp;C295&amp;" "&amp;D295&amp;" "&amp;E295&amp;" "&amp;F295&amp;" ["&amp;H295&amp;"]",B295&amp;" "&amp;C295&amp;" "&amp;D295&amp;" "&amp;E295&amp;" "&amp;F295&amp;" ["&amp;H295&amp;"]"))</f>
        <v/>
      </c>
      <c r="J295" s="7" t="inlineStr">
        <is>
          <t>폴햄 다크네이비 면혼방 이선배색긴팔티 [L]</t>
        </is>
      </c>
      <c r="K295" s="7" t="inlineStr">
        <is>
          <t>폴햄 다크네이비 면혼방 이선배색긴팔티</t>
        </is>
      </c>
      <c r="L295" s="7">
        <f>IF(B295="보세",C295&amp;" "&amp;F295,B295&amp;" "&amp;F295)</f>
        <v/>
      </c>
      <c r="M295" s="8" t="inlineStr">
        <is>
          <t>다크네이비  면혼방 이선배색긴팔티</t>
        </is>
      </c>
      <c r="N295" s="8" t="inlineStr">
        <is>
          <t>DARK NAVY  면혼방 이선배색긴팔티</t>
        </is>
      </c>
      <c r="O295" s="8" t="inlineStr">
        <is>
          <t>딥네이비  면혼방 이선배색긴팔티</t>
        </is>
      </c>
    </row>
    <row r="296" ht="16.5" customHeight="1" s="16">
      <c r="A296" s="7" t="n">
        <v>13107054</v>
      </c>
      <c r="B296" s="7" t="inlineStr">
        <is>
          <t>타미힐피거</t>
        </is>
      </c>
      <c r="C296" s="7" t="inlineStr">
        <is>
          <t>네이비</t>
        </is>
      </c>
      <c r="D296" s="7" t="inlineStr">
        <is>
          <t>스트라이프</t>
        </is>
      </c>
      <c r="E296" s="7" t="inlineStr">
        <is>
          <t>면</t>
        </is>
      </c>
      <c r="F296" s="7" t="inlineStr">
        <is>
          <t>크루넥빈티지핏맨투맨</t>
        </is>
      </c>
      <c r="G296" s="7" t="inlineStr">
        <is>
          <t>KOR</t>
        </is>
      </c>
      <c r="H296" s="7" t="inlineStr">
        <is>
          <t>M</t>
        </is>
      </c>
      <c r="I296" s="7">
        <f>IF(B296="보세",C296&amp;" "&amp;D296&amp;" "&amp;E296&amp;" "&amp;F296&amp;" ["&amp;H296&amp;"]",IF(G296="JPN","[JPN] "&amp;B296&amp;" "&amp;C296&amp;" "&amp;D296&amp;" "&amp;E296&amp;" "&amp;F296&amp;" ["&amp;H296&amp;"]",B296&amp;" "&amp;C296&amp;" "&amp;D296&amp;" "&amp;E296&amp;" "&amp;F296&amp;" ["&amp;H296&amp;"]"))</f>
        <v/>
      </c>
      <c r="J296" s="7" t="inlineStr">
        <is>
          <t>타미힐피거 네이비 스트라이프 면 크루넥빈티지핏맨투맨 [M]</t>
        </is>
      </c>
      <c r="K296" s="7" t="inlineStr">
        <is>
          <t>타미힐피거 네이비 스트라이프 면 크루넥빈티지핏맨투맨</t>
        </is>
      </c>
      <c r="L296" s="7">
        <f>IF(B296="보세",C296&amp;" "&amp;F296,B296&amp;" "&amp;F296)</f>
        <v/>
      </c>
      <c r="M296" s="8" t="inlineStr">
        <is>
          <t>네이비 스트라이프 면 크루넥빈티지핏맨투맨</t>
        </is>
      </c>
      <c r="N296" s="8" t="inlineStr">
        <is>
          <t>NAVY 스트라이프 면 크루넥빈티지핏맨투맨</t>
        </is>
      </c>
      <c r="O296" s="8" t="inlineStr">
        <is>
          <t>곤색 스트라이프 면 크루넥빈티지핏맨투맨</t>
        </is>
      </c>
    </row>
    <row r="297" ht="16.5" customHeight="1" s="16">
      <c r="A297" s="7" t="n">
        <v>13107055</v>
      </c>
      <c r="B297" s="7" t="inlineStr">
        <is>
          <t>타미힐피거</t>
        </is>
      </c>
      <c r="C297" s="7" t="inlineStr">
        <is>
          <t>그레이</t>
        </is>
      </c>
      <c r="D297" s="7" t="inlineStr">
        <is>
          <t>무지</t>
        </is>
      </c>
      <c r="E297" s="7" t="inlineStr">
        <is>
          <t>면</t>
        </is>
      </c>
      <c r="F297" s="7" t="inlineStr">
        <is>
          <t>커스텀핏피케티</t>
        </is>
      </c>
      <c r="G297" s="7" t="inlineStr">
        <is>
          <t>KOR</t>
        </is>
      </c>
      <c r="H297" s="7" t="inlineStr">
        <is>
          <t>S</t>
        </is>
      </c>
      <c r="I297" s="7">
        <f>IF(B297="보세",C297&amp;" "&amp;D297&amp;" "&amp;E297&amp;" "&amp;F297&amp;" ["&amp;H297&amp;"]",IF(G297="JPN","[JPN] "&amp;B297&amp;" "&amp;C297&amp;" "&amp;D297&amp;" "&amp;E297&amp;" "&amp;F297&amp;" ["&amp;H297&amp;"]",B297&amp;" "&amp;C297&amp;" "&amp;D297&amp;" "&amp;E297&amp;" "&amp;F297&amp;" ["&amp;H297&amp;"]"))</f>
        <v/>
      </c>
      <c r="J297" s="7" t="inlineStr">
        <is>
          <t>타미힐피거 그레이 면 커스텀핏피케티 [S]</t>
        </is>
      </c>
      <c r="K297" s="7" t="inlineStr">
        <is>
          <t>타미힐피거 그레이 면 커스텀핏피케티</t>
        </is>
      </c>
      <c r="L297" s="7">
        <f>IF(B297="보세",C297&amp;" "&amp;F297,B297&amp;" "&amp;F297)</f>
        <v/>
      </c>
      <c r="M297" s="8" t="inlineStr">
        <is>
          <t>그레이  면 커스텀핏피케티</t>
        </is>
      </c>
      <c r="N297" s="8" t="inlineStr">
        <is>
          <t>회색  면 커스텀핏피케티</t>
        </is>
      </c>
      <c r="O297" s="8" t="inlineStr">
        <is>
          <t>GRAY  면 커스텀핏피케티</t>
        </is>
      </c>
    </row>
    <row r="298" ht="16.5" customHeight="1" s="16">
      <c r="A298" s="7" t="n">
        <v>13107056</v>
      </c>
      <c r="B298" s="7" t="inlineStr">
        <is>
          <t>st듀퐁</t>
        </is>
      </c>
      <c r="C298" s="7" t="inlineStr">
        <is>
          <t>네이비</t>
        </is>
      </c>
      <c r="D298" s="7" t="inlineStr">
        <is>
          <t>점자다이아몬드패턴</t>
        </is>
      </c>
      <c r="E298" s="7" t="inlineStr">
        <is>
          <t>면혼방</t>
        </is>
      </c>
      <c r="F298" s="7" t="inlineStr">
        <is>
          <t>컴포테이블셔츠</t>
        </is>
      </c>
      <c r="G298" s="7" t="inlineStr">
        <is>
          <t>KOR</t>
        </is>
      </c>
      <c r="H298" s="7" t="inlineStr">
        <is>
          <t>없음</t>
        </is>
      </c>
      <c r="I298" s="7">
        <f>IF(B298="보세",C298&amp;" "&amp;D298&amp;" "&amp;E298&amp;" "&amp;F298&amp;" ["&amp;H298&amp;"]",IF(G298="JPN","[JPN] "&amp;B298&amp;" "&amp;C298&amp;" "&amp;D298&amp;" "&amp;E298&amp;" "&amp;F298&amp;" ["&amp;H298&amp;"]",B298&amp;" "&amp;C298&amp;" "&amp;D298&amp;" "&amp;E298&amp;" "&amp;F298&amp;" ["&amp;H298&amp;"]"))</f>
        <v/>
      </c>
      <c r="J298" s="7" t="inlineStr">
        <is>
          <t xml:space="preserve">st듀퐁 네이비 점자다이아몬드패턴 면혼방 컴포테이블셔츠 </t>
        </is>
      </c>
      <c r="K298" s="7" t="inlineStr">
        <is>
          <t xml:space="preserve">st듀퐁 네이비 점자다이아몬드패턴 면혼방 컴포테이블셔츠 </t>
        </is>
      </c>
      <c r="L298" s="7">
        <f>IF(B298="보세",C298&amp;" "&amp;F298,B298&amp;" "&amp;F298)</f>
        <v/>
      </c>
      <c r="M298" s="8" t="inlineStr">
        <is>
          <t>네이비 점자다이아몬드패턴 면혼방 컴포테이블셔츠</t>
        </is>
      </c>
      <c r="N298" s="8" t="inlineStr">
        <is>
          <t>NAVY 점자다이아몬드패턴 면혼방 컴포테이블셔츠</t>
        </is>
      </c>
      <c r="O298" s="8" t="inlineStr">
        <is>
          <t>곤색 점자다이아몬드패턴 면혼방 컴포테이블셔츠</t>
        </is>
      </c>
    </row>
    <row r="299" ht="16.5" customHeight="1" s="16">
      <c r="A299" s="7" t="n">
        <v>13107057</v>
      </c>
      <c r="B299" s="7" t="inlineStr">
        <is>
          <t>지오지아</t>
        </is>
      </c>
      <c r="C299" s="7" t="inlineStr">
        <is>
          <t>블루</t>
        </is>
      </c>
      <c r="D299" s="7" t="inlineStr">
        <is>
          <t>무지</t>
        </is>
      </c>
      <c r="E299" s="7" t="inlineStr">
        <is>
          <t>면혼방</t>
        </is>
      </c>
      <c r="F299" s="7" t="inlineStr">
        <is>
          <t>헨리넥빈티지셔츠</t>
        </is>
      </c>
      <c r="G299" s="7" t="inlineStr">
        <is>
          <t>KOR</t>
        </is>
      </c>
      <c r="H299" s="7" t="inlineStr">
        <is>
          <t>95</t>
        </is>
      </c>
      <c r="I299" s="7">
        <f>IF(B299="보세",C299&amp;" "&amp;D299&amp;" "&amp;E299&amp;" "&amp;F299&amp;" ["&amp;H299&amp;"]",IF(G299="JPN","[JPN] "&amp;B299&amp;" "&amp;C299&amp;" "&amp;D299&amp;" "&amp;E299&amp;" "&amp;F299&amp;" ["&amp;H299&amp;"]",B299&amp;" "&amp;C299&amp;" "&amp;D299&amp;" "&amp;E299&amp;" "&amp;F299&amp;" ["&amp;H299&amp;"]"))</f>
        <v/>
      </c>
      <c r="J299" s="7" t="inlineStr">
        <is>
          <t>지오지아 블루 면혼방 헨리넥빈티지셔츠 [95]</t>
        </is>
      </c>
      <c r="K299" s="7" t="inlineStr">
        <is>
          <t>지오지아 블루 면혼방 헨리넥빈티지셔츠</t>
        </is>
      </c>
      <c r="L299" s="7">
        <f>IF(B299="보세",C299&amp;" "&amp;F299,B299&amp;" "&amp;F299)</f>
        <v/>
      </c>
      <c r="M299" s="8" t="inlineStr">
        <is>
          <t>블루  면혼방 헨리넥빈티지셔츠</t>
        </is>
      </c>
      <c r="N299" s="8" t="inlineStr">
        <is>
          <t>블루  코튼혼방 헨리넥빈티지셔츠</t>
        </is>
      </c>
      <c r="O299" s="8" t="inlineStr">
        <is>
          <t>블루  면믹스 헨리넥빈티지셔츠</t>
        </is>
      </c>
    </row>
    <row r="300" ht="16.5" customHeight="1" s="16">
      <c r="A300" s="7" t="n">
        <v>13107058</v>
      </c>
      <c r="B300" s="7" t="inlineStr">
        <is>
          <t>힐피거데님</t>
        </is>
      </c>
      <c r="C300" s="7" t="inlineStr">
        <is>
          <t>웜레드</t>
        </is>
      </c>
      <c r="D300" s="7" t="inlineStr">
        <is>
          <t>스트라이프</t>
        </is>
      </c>
      <c r="E300" s="7" t="inlineStr">
        <is>
          <t>면</t>
        </is>
      </c>
      <c r="F300" s="7" t="inlineStr">
        <is>
          <t>하이넥니트집업</t>
        </is>
      </c>
      <c r="G300" s="7" t="inlineStr">
        <is>
          <t>KOR</t>
        </is>
      </c>
      <c r="H300" s="7" t="inlineStr">
        <is>
          <t>M</t>
        </is>
      </c>
      <c r="I300" s="7">
        <f>IF(B300="보세",C300&amp;" "&amp;D300&amp;" "&amp;E300&amp;" "&amp;F300&amp;" ["&amp;H300&amp;"]",IF(G300="JPN","[JPN] "&amp;B300&amp;" "&amp;C300&amp;" "&amp;D300&amp;" "&amp;E300&amp;" "&amp;F300&amp;" ["&amp;H300&amp;"]",B300&amp;" "&amp;C300&amp;" "&amp;D300&amp;" "&amp;E300&amp;" "&amp;F300&amp;" ["&amp;H300&amp;"]"))</f>
        <v/>
      </c>
      <c r="J300" s="7" t="inlineStr">
        <is>
          <t>힐피거데님 웜레드 스트라이프 면 하이넥니트집업 [M]</t>
        </is>
      </c>
      <c r="K300" s="7" t="inlineStr">
        <is>
          <t>힐피거데님 웜레드 스트라이프 면 하이넥니트집업</t>
        </is>
      </c>
      <c r="L300" s="7">
        <f>IF(B300="보세",C300&amp;" "&amp;F300,B300&amp;" "&amp;F300)</f>
        <v/>
      </c>
      <c r="M300" s="8" t="inlineStr">
        <is>
          <t>웜레드 스트라이프 면 하이넥니트집업</t>
        </is>
      </c>
      <c r="N300" s="8" t="inlineStr">
        <is>
          <t>웜레드 스트라이프 코튼 하이넥니트집업</t>
        </is>
      </c>
      <c r="O300" s="8" t="inlineStr">
        <is>
          <t>웜레드 스트라이프 면직물 하이넥니트집업</t>
        </is>
      </c>
    </row>
    <row r="301" ht="16.5" customHeight="1" s="16">
      <c r="A301" s="7" t="n">
        <v>13107059</v>
      </c>
      <c r="B301" s="7" t="inlineStr">
        <is>
          <t>아디다스</t>
        </is>
      </c>
      <c r="C301" s="7" t="inlineStr">
        <is>
          <t>일렉트릭네온코랄</t>
        </is>
      </c>
      <c r="D301" s="7" t="inlineStr">
        <is>
          <t>무지</t>
        </is>
      </c>
      <c r="E301" s="7" t="inlineStr">
        <is>
          <t>폴리</t>
        </is>
      </c>
      <c r="F301" s="7" t="inlineStr">
        <is>
          <t>홑겹러닝바람막이</t>
        </is>
      </c>
      <c r="G301" s="7" t="inlineStr">
        <is>
          <t>KOR</t>
        </is>
      </c>
      <c r="H301" s="7" t="inlineStr">
        <is>
          <t>85</t>
        </is>
      </c>
      <c r="I301" s="7">
        <f>IF(B301="보세",C301&amp;" "&amp;D301&amp;" "&amp;E301&amp;" "&amp;F301&amp;" ["&amp;H301&amp;"]",IF(G301="JPN","[JPN] "&amp;B301&amp;" "&amp;C301&amp;" "&amp;D301&amp;" "&amp;E301&amp;" "&amp;F301&amp;" ["&amp;H301&amp;"]",B301&amp;" "&amp;C301&amp;" "&amp;D301&amp;" "&amp;E301&amp;" "&amp;F301&amp;" ["&amp;H301&amp;"]"))</f>
        <v/>
      </c>
      <c r="J301" s="7" t="inlineStr">
        <is>
          <t>아디다스 일렉트릭네온코랄 홑겹러닝바람막이 [85]</t>
        </is>
      </c>
      <c r="K301" s="7" t="inlineStr">
        <is>
          <t>아디다스 일렉트릭네온코랄 홑겹러닝바람막이</t>
        </is>
      </c>
      <c r="L301" s="7">
        <f>IF(B301="보세",C301&amp;" "&amp;F301,B301&amp;" "&amp;F301)</f>
        <v/>
      </c>
      <c r="M301" s="8" t="inlineStr">
        <is>
          <t>일렉트릭네온코랄   홑겹러닝바람막이</t>
        </is>
      </c>
      <c r="N301" s="8" t="inlineStr">
        <is>
          <t>일렉트릭네온코랄   홑겹러닝바람막이</t>
        </is>
      </c>
      <c r="O301" s="8" t="inlineStr">
        <is>
          <t>일렉트릭네온코랄   홑겹러닝바람막이</t>
        </is>
      </c>
    </row>
    <row r="302" ht="16.5" customHeight="1" s="16">
      <c r="A302" s="7" t="n">
        <v>13107060</v>
      </c>
      <c r="B302" s="7" t="inlineStr">
        <is>
          <t>chatelaine</t>
        </is>
      </c>
      <c r="C302" s="7" t="inlineStr">
        <is>
          <t>블랙</t>
        </is>
      </c>
      <c r="D302" s="7" t="inlineStr">
        <is>
          <t>무지</t>
        </is>
      </c>
      <c r="E302" s="7" t="inlineStr">
        <is>
          <t>폴리</t>
        </is>
      </c>
      <c r="F302" s="7" t="inlineStr">
        <is>
          <t>사각버튼포인트원피스</t>
        </is>
      </c>
      <c r="G302" s="7" t="inlineStr">
        <is>
          <t>KOR</t>
        </is>
      </c>
      <c r="H302" s="7" t="inlineStr">
        <is>
          <t>100</t>
        </is>
      </c>
      <c r="I302" s="7">
        <f>IF(B302="보세",C302&amp;" "&amp;D302&amp;" "&amp;E302&amp;" "&amp;F302&amp;" ["&amp;H302&amp;"]",IF(G302="JPN","[JPN] "&amp;B302&amp;" "&amp;C302&amp;" "&amp;D302&amp;" "&amp;E302&amp;" "&amp;F302&amp;" ["&amp;H302&amp;"]",B302&amp;" "&amp;C302&amp;" "&amp;D302&amp;" "&amp;E302&amp;" "&amp;F302&amp;" ["&amp;H302&amp;"]"))</f>
        <v/>
      </c>
      <c r="J302" s="7" t="inlineStr">
        <is>
          <t>chatelaine 블랙 사각버튼포인트원피스 [100]</t>
        </is>
      </c>
      <c r="K302" s="7" t="inlineStr">
        <is>
          <t>chatelaine 블랙 사각버튼포인트원피스</t>
        </is>
      </c>
      <c r="L302" s="7">
        <f>IF(B302="보세",C302&amp;" "&amp;F302,B302&amp;" "&amp;F302)</f>
        <v/>
      </c>
      <c r="M302" s="8" t="inlineStr">
        <is>
          <t>블랙   사각버튼포인트원피스</t>
        </is>
      </c>
      <c r="N302" s="8" t="inlineStr">
        <is>
          <t>블랙   사각버튼포인트원피스</t>
        </is>
      </c>
      <c r="O302" s="8" t="inlineStr">
        <is>
          <t>블랙   사각버튼포인트원피스</t>
        </is>
      </c>
    </row>
    <row r="303" ht="16.5" customHeight="1" s="16">
      <c r="A303" s="7" t="n">
        <v>13107061</v>
      </c>
      <c r="B303" s="7" t="inlineStr">
        <is>
          <t>아이더</t>
        </is>
      </c>
      <c r="C303" s="7" t="inlineStr">
        <is>
          <t>셀룰리안블루네이비</t>
        </is>
      </c>
      <c r="D303" s="7" t="inlineStr">
        <is>
          <t>프린팅</t>
        </is>
      </c>
      <c r="E303" s="7" t="inlineStr">
        <is>
          <t>폴리</t>
        </is>
      </c>
      <c r="F303" s="7" t="inlineStr">
        <is>
          <t>나그랑로고라운드티</t>
        </is>
      </c>
      <c r="G303" s="7" t="inlineStr">
        <is>
          <t>KOR</t>
        </is>
      </c>
      <c r="H303" s="7" t="inlineStr">
        <is>
          <t>L</t>
        </is>
      </c>
      <c r="I303" s="7">
        <f>IF(B303="보세",C303&amp;" "&amp;D303&amp;" "&amp;E303&amp;" "&amp;F303&amp;" ["&amp;H303&amp;"]",IF(G303="JPN","[JPN] "&amp;B303&amp;" "&amp;C303&amp;" "&amp;D303&amp;" "&amp;E303&amp;" "&amp;F303&amp;" ["&amp;H303&amp;"]",B303&amp;" "&amp;C303&amp;" "&amp;D303&amp;" "&amp;E303&amp;" "&amp;F303&amp;" ["&amp;H303&amp;"]"))</f>
        <v/>
      </c>
      <c r="J303" s="7" t="inlineStr">
        <is>
          <t>아이더 셀룰리안블루네이비 프린팅 나그랑로고라운드티 [L]</t>
        </is>
      </c>
      <c r="K303" s="7" t="inlineStr">
        <is>
          <t>아이더 셀룰리안블루네이비 프린팅 나그랑로고라운드티</t>
        </is>
      </c>
      <c r="L303" s="7">
        <f>IF(B303="보세",C303&amp;" "&amp;F303,B303&amp;" "&amp;F303)</f>
        <v/>
      </c>
      <c r="M303" s="8" t="inlineStr">
        <is>
          <t>셀룰리안블루네이비 프린팅  나그랑로고라운드티</t>
        </is>
      </c>
      <c r="N303" s="8" t="inlineStr">
        <is>
          <t>셀룰리안블루네이비 프린팅  나그랑로고라운드티</t>
        </is>
      </c>
      <c r="O303" s="8" t="inlineStr">
        <is>
          <t>셀룰리안블루네이비 프린팅  나그랑로고라운드티</t>
        </is>
      </c>
    </row>
    <row r="304" ht="16.5" customHeight="1" s="16">
      <c r="A304" s="7" t="n">
        <v>13107062</v>
      </c>
      <c r="B304" s="7" t="inlineStr">
        <is>
          <t>아베크롬비</t>
        </is>
      </c>
      <c r="C304" s="7" t="inlineStr">
        <is>
          <t>클래식블루</t>
        </is>
      </c>
      <c r="D304" s="7" t="inlineStr">
        <is>
          <t>무지</t>
        </is>
      </c>
      <c r="E304" s="7" t="inlineStr">
        <is>
          <t>면</t>
        </is>
      </c>
      <c r="F304" s="7" t="inlineStr">
        <is>
          <t>자수로고라운드반팔티</t>
        </is>
      </c>
      <c r="G304" s="7" t="inlineStr">
        <is>
          <t>KOR</t>
        </is>
      </c>
      <c r="H304" s="7" t="inlineStr">
        <is>
          <t>L</t>
        </is>
      </c>
      <c r="I304" s="7">
        <f>IF(B304="보세",C304&amp;" "&amp;D304&amp;" "&amp;E304&amp;" "&amp;F304&amp;" ["&amp;H304&amp;"]",IF(G304="JPN","[JPN] "&amp;B304&amp;" "&amp;C304&amp;" "&amp;D304&amp;" "&amp;E304&amp;" "&amp;F304&amp;" ["&amp;H304&amp;"]",B304&amp;" "&amp;C304&amp;" "&amp;D304&amp;" "&amp;E304&amp;" "&amp;F304&amp;" ["&amp;H304&amp;"]"))</f>
        <v/>
      </c>
      <c r="J304" s="7" t="inlineStr">
        <is>
          <t>아베크롬비 클래식블루 면 자수로고라운드반팔티 [L]</t>
        </is>
      </c>
      <c r="K304" s="7" t="inlineStr">
        <is>
          <t>아베크롬비 클래식블루 면 자수로고라운드반팔티</t>
        </is>
      </c>
      <c r="L304" s="7">
        <f>IF(B304="보세",C304&amp;" "&amp;F304,B304&amp;" "&amp;F304)</f>
        <v/>
      </c>
      <c r="M304" s="8" t="inlineStr">
        <is>
          <t>클래식블루  면 자수로고라운드반팔티</t>
        </is>
      </c>
      <c r="N304" s="8" t="inlineStr">
        <is>
          <t>클래식블루  코튼 자수로고라운드반팔티</t>
        </is>
      </c>
      <c r="O304" s="8" t="inlineStr">
        <is>
          <t>클래식블루  면직물 자수로고라운드반팔티</t>
        </is>
      </c>
    </row>
    <row r="305" ht="16.5" customHeight="1" s="16">
      <c r="A305" s="7" t="n">
        <v>13107063</v>
      </c>
      <c r="B305" s="7" t="inlineStr">
        <is>
          <t>빈폴</t>
        </is>
      </c>
      <c r="C305" s="7" t="inlineStr">
        <is>
          <t>페일네이비퍼플</t>
        </is>
      </c>
      <c r="D305" s="7" t="inlineStr">
        <is>
          <t>스트라이프</t>
        </is>
      </c>
      <c r="E305" s="7" t="inlineStr">
        <is>
          <t>면</t>
        </is>
      </c>
      <c r="F305" s="7" t="inlineStr">
        <is>
          <t>옥스퍼드핏빅로고반팔피케티</t>
        </is>
      </c>
      <c r="G305" s="7" t="inlineStr">
        <is>
          <t>KOR</t>
        </is>
      </c>
      <c r="H305" s="7" t="inlineStr">
        <is>
          <t>105</t>
        </is>
      </c>
      <c r="I305" s="7">
        <f>IF(B305="보세",C305&amp;" "&amp;D305&amp;" "&amp;E305&amp;" "&amp;F305&amp;" ["&amp;H305&amp;"]",IF(G305="JPN","[JPN] "&amp;B305&amp;" "&amp;C305&amp;" "&amp;D305&amp;" "&amp;E305&amp;" "&amp;F305&amp;" ["&amp;H305&amp;"]",B305&amp;" "&amp;C305&amp;" "&amp;D305&amp;" "&amp;E305&amp;" "&amp;F305&amp;" ["&amp;H305&amp;"]"))</f>
        <v/>
      </c>
      <c r="J305" s="7" t="inlineStr">
        <is>
          <t>빈폴 페일네이비퍼플 스트라이프 면 옥스퍼드핏빅로고반팔피케티 [105]</t>
        </is>
      </c>
      <c r="K305" s="7" t="inlineStr">
        <is>
          <t>빈폴 페일네이비퍼플 스트라이프 면 옥스퍼드핏빅로고반팔피케티</t>
        </is>
      </c>
      <c r="L305" s="7">
        <f>IF(B305="보세",C305&amp;" "&amp;F305,B305&amp;" "&amp;F305)</f>
        <v/>
      </c>
      <c r="M305" s="8" t="inlineStr">
        <is>
          <t>페일네이비퍼플 스트라이프 면 옥스퍼드핏빅로고반팔피케티</t>
        </is>
      </c>
      <c r="N305" s="8" t="inlineStr">
        <is>
          <t>페일네이비퍼플 스트라이프 코튼 옥스퍼드핏빅로고반팔피케티</t>
        </is>
      </c>
      <c r="O305" s="8" t="inlineStr">
        <is>
          <t>페일네이비퍼플 스트라이프 면직물 옥스퍼드핏빅로고반팔피케티</t>
        </is>
      </c>
    </row>
    <row r="306" ht="16.5" customHeight="1" s="16">
      <c r="A306" s="7" t="n">
        <v>13107064</v>
      </c>
      <c r="B306" s="7" t="inlineStr">
        <is>
          <t>나이키</t>
        </is>
      </c>
      <c r="C306" s="7" t="inlineStr">
        <is>
          <t>레드</t>
        </is>
      </c>
      <c r="D306" s="7" t="inlineStr">
        <is>
          <t>무지</t>
        </is>
      </c>
      <c r="E306" s="7" t="inlineStr">
        <is>
          <t>면</t>
        </is>
      </c>
      <c r="F306" s="7" t="inlineStr">
        <is>
          <t>로고반팔티</t>
        </is>
      </c>
      <c r="G306" s="7" t="inlineStr">
        <is>
          <t>KOR</t>
        </is>
      </c>
      <c r="H306" s="7" t="inlineStr">
        <is>
          <t>105</t>
        </is>
      </c>
      <c r="I306" s="7">
        <f>IF(B306="보세",C306&amp;" "&amp;D306&amp;" "&amp;E306&amp;" "&amp;F306&amp;" ["&amp;H306&amp;"]",IF(G306="JPN","[JPN] "&amp;B306&amp;" "&amp;C306&amp;" "&amp;D306&amp;" "&amp;E306&amp;" "&amp;F306&amp;" ["&amp;H306&amp;"]",B306&amp;" "&amp;C306&amp;" "&amp;D306&amp;" "&amp;E306&amp;" "&amp;F306&amp;" ["&amp;H306&amp;"]"))</f>
        <v/>
      </c>
      <c r="J306" s="7" t="inlineStr">
        <is>
          <t>나이키 레드 면 로고반팔티 [105]</t>
        </is>
      </c>
      <c r="K306" s="7" t="inlineStr">
        <is>
          <t>나이키 레드 면 로고반팔티</t>
        </is>
      </c>
      <c r="L306" s="7">
        <f>IF(B306="보세",C306&amp;" "&amp;F306,B306&amp;" "&amp;F306)</f>
        <v/>
      </c>
      <c r="M306" s="8" t="inlineStr">
        <is>
          <t>레드  면 로고반팔티</t>
        </is>
      </c>
      <c r="N306" s="8" t="inlineStr">
        <is>
          <t>레드  코튼 로고반팔티</t>
        </is>
      </c>
      <c r="O306" s="8" t="inlineStr">
        <is>
          <t>레드  면직물 로고반팔티</t>
        </is>
      </c>
    </row>
    <row r="307" ht="16.5" customHeight="1" s="16">
      <c r="A307" s="7" t="n">
        <v>13107065</v>
      </c>
      <c r="B307" s="7" t="inlineStr">
        <is>
          <t>캉골</t>
        </is>
      </c>
      <c r="C307" s="7" t="inlineStr">
        <is>
          <t>블랙</t>
        </is>
      </c>
      <c r="D307" s="7" t="inlineStr">
        <is>
          <t>무지</t>
        </is>
      </c>
      <c r="E307" s="7" t="inlineStr">
        <is>
          <t>면</t>
        </is>
      </c>
      <c r="F307" s="7" t="inlineStr">
        <is>
          <t>가슴로고포켓반팔티</t>
        </is>
      </c>
      <c r="G307" s="7" t="inlineStr">
        <is>
          <t>KOR</t>
        </is>
      </c>
      <c r="H307" s="7" t="inlineStr">
        <is>
          <t>S</t>
        </is>
      </c>
      <c r="I307" s="7">
        <f>IF(B307="보세",C307&amp;" "&amp;D307&amp;" "&amp;E307&amp;" "&amp;F307&amp;" ["&amp;H307&amp;"]",IF(G307="JPN","[JPN] "&amp;B307&amp;" "&amp;C307&amp;" "&amp;D307&amp;" "&amp;E307&amp;" "&amp;F307&amp;" ["&amp;H307&amp;"]",B307&amp;" "&amp;C307&amp;" "&amp;D307&amp;" "&amp;E307&amp;" "&amp;F307&amp;" ["&amp;H307&amp;"]"))</f>
        <v/>
      </c>
      <c r="J307" s="7" t="inlineStr">
        <is>
          <t>캉골 블랙 면 가슴로고포켓반팔티 [S]</t>
        </is>
      </c>
      <c r="K307" s="7" t="inlineStr">
        <is>
          <t>캉골 블랙 면 가슴로고포켓반팔티</t>
        </is>
      </c>
      <c r="L307" s="7">
        <f>IF(B307="보세",C307&amp;" "&amp;F307,B307&amp;" "&amp;F307)</f>
        <v/>
      </c>
      <c r="M307" s="8" t="inlineStr">
        <is>
          <t>블랙  면 가슴로고포켓반팔티</t>
        </is>
      </c>
      <c r="N307" s="8" t="inlineStr">
        <is>
          <t>블랙  코튼 가슴로고포켓반팔티</t>
        </is>
      </c>
      <c r="O307" s="8" t="inlineStr">
        <is>
          <t>블랙  면직물 가슴로고포켓반팔티</t>
        </is>
      </c>
    </row>
    <row r="308" ht="16.5" customHeight="1" s="16">
      <c r="A308" s="7" t="n">
        <v>13107066</v>
      </c>
      <c r="B308" s="7" t="inlineStr">
        <is>
          <t>언더아머</t>
        </is>
      </c>
      <c r="C308" s="7" t="inlineStr">
        <is>
          <t>블랙</t>
        </is>
      </c>
      <c r="D308" s="7" t="inlineStr">
        <is>
          <t>무지</t>
        </is>
      </c>
      <c r="E308" s="7" t="inlineStr">
        <is>
          <t>폴리</t>
        </is>
      </c>
      <c r="F308" s="7" t="inlineStr">
        <is>
          <t>하프지퍼웜후드티</t>
        </is>
      </c>
      <c r="G308" s="7" t="inlineStr">
        <is>
          <t>KOR</t>
        </is>
      </c>
      <c r="H308" s="7" t="inlineStr">
        <is>
          <t>L</t>
        </is>
      </c>
      <c r="I308" s="7">
        <f>IF(B308="보세",C308&amp;" "&amp;D308&amp;" "&amp;E308&amp;" "&amp;F308&amp;" ["&amp;H308&amp;"]",IF(G308="JPN","[JPN] "&amp;B308&amp;" "&amp;C308&amp;" "&amp;D308&amp;" "&amp;E308&amp;" "&amp;F308&amp;" ["&amp;H308&amp;"]",B308&amp;" "&amp;C308&amp;" "&amp;D308&amp;" "&amp;E308&amp;" "&amp;F308&amp;" ["&amp;H308&amp;"]"))</f>
        <v/>
      </c>
      <c r="J308" s="7" t="inlineStr">
        <is>
          <t>언더아머 블랙 하프지퍼웜후드티 [L]</t>
        </is>
      </c>
      <c r="K308" s="7" t="inlineStr">
        <is>
          <t>언더아머 블랙 하프지퍼웜후드티</t>
        </is>
      </c>
      <c r="L308" s="7">
        <f>IF(B308="보세",C308&amp;" "&amp;F308,B308&amp;" "&amp;F308)</f>
        <v/>
      </c>
      <c r="M308" s="8" t="inlineStr">
        <is>
          <t>블랙   하프지퍼웜후드티</t>
        </is>
      </c>
      <c r="N308" s="8" t="inlineStr">
        <is>
          <t>블랙   하프지퍼웜후드티</t>
        </is>
      </c>
      <c r="O308" s="8" t="inlineStr">
        <is>
          <t>블랙   하프지퍼웜후드티</t>
        </is>
      </c>
    </row>
    <row r="309" ht="16.5" customHeight="1" s="16">
      <c r="A309" s="7" t="n">
        <v>13107067</v>
      </c>
      <c r="B309" s="7" t="inlineStr">
        <is>
          <t>타미힐피거</t>
        </is>
      </c>
      <c r="C309" s="7" t="inlineStr">
        <is>
          <t>레드</t>
        </is>
      </c>
      <c r="D309" s="7" t="inlineStr">
        <is>
          <t>스트라이프</t>
        </is>
      </c>
      <c r="E309" s="7" t="inlineStr">
        <is>
          <t>면</t>
        </is>
      </c>
      <c r="F309" s="7" t="inlineStr">
        <is>
          <t>반팔셔츠</t>
        </is>
      </c>
      <c r="G309" s="7" t="inlineStr">
        <is>
          <t>KOR</t>
        </is>
      </c>
      <c r="H309" s="7" t="inlineStr">
        <is>
          <t>L</t>
        </is>
      </c>
      <c r="I309" s="7">
        <f>IF(B309="보세",C309&amp;" "&amp;D309&amp;" "&amp;E309&amp;" "&amp;F309&amp;" ["&amp;H309&amp;"]",IF(G309="JPN","[JPN] "&amp;B309&amp;" "&amp;C309&amp;" "&amp;D309&amp;" "&amp;E309&amp;" "&amp;F309&amp;" ["&amp;H309&amp;"]",B309&amp;" "&amp;C309&amp;" "&amp;D309&amp;" "&amp;E309&amp;" "&amp;F309&amp;" ["&amp;H309&amp;"]"))</f>
        <v/>
      </c>
      <c r="J309" s="7" t="inlineStr">
        <is>
          <t>타미힐피거 레드 스트라이프 면 반팔셔츠 [L]</t>
        </is>
      </c>
      <c r="K309" s="7" t="inlineStr">
        <is>
          <t>타미힐피거 레드 스트라이프 면 반팔셔츠</t>
        </is>
      </c>
      <c r="L309" s="7">
        <f>IF(B309="보세",C309&amp;" "&amp;F309,B309&amp;" "&amp;F309)</f>
        <v/>
      </c>
      <c r="M309" s="8" t="inlineStr">
        <is>
          <t>레드 스트라이프 면 반팔셔츠</t>
        </is>
      </c>
      <c r="N309" s="8" t="inlineStr">
        <is>
          <t>레드 스트라이프 코튼 반팔셔츠</t>
        </is>
      </c>
      <c r="O309" s="8" t="inlineStr">
        <is>
          <t>레드 스트라이프 면직물 반팔셔츠</t>
        </is>
      </c>
    </row>
    <row r="310" ht="16.5" customHeight="1" s="16">
      <c r="A310" s="7" t="n">
        <v>13107068</v>
      </c>
      <c r="B310" s="7" t="inlineStr">
        <is>
          <t>마리끌레르</t>
        </is>
      </c>
      <c r="C310" s="7" t="inlineStr">
        <is>
          <t>멜란지그레이</t>
        </is>
      </c>
      <c r="D310" s="7" t="inlineStr">
        <is>
          <t>무지</t>
        </is>
      </c>
      <c r="E310" s="7" t="inlineStr">
        <is>
          <t>폴리</t>
        </is>
      </c>
      <c r="F310" s="7" t="inlineStr">
        <is>
          <t>반목원피스</t>
        </is>
      </c>
      <c r="G310" s="7" t="inlineStr">
        <is>
          <t>KOR</t>
        </is>
      </c>
      <c r="H310" s="7" t="inlineStr">
        <is>
          <t>74-94</t>
        </is>
      </c>
      <c r="I310" s="7">
        <f>IF(B310="보세",C310&amp;" "&amp;D310&amp;" "&amp;E310&amp;" "&amp;F310&amp;" ["&amp;H310&amp;"]",IF(G310="JPN","[JPN] "&amp;B310&amp;" "&amp;C310&amp;" "&amp;D310&amp;" "&amp;E310&amp;" "&amp;F310&amp;" ["&amp;H310&amp;"]",B310&amp;" "&amp;C310&amp;" "&amp;D310&amp;" "&amp;E310&amp;" "&amp;F310&amp;" ["&amp;H310&amp;"]"))</f>
        <v/>
      </c>
      <c r="J310" s="7" t="inlineStr">
        <is>
          <t>마리끌레르 멜란지그레이 반목원피스 [74-94]</t>
        </is>
      </c>
      <c r="K310" s="7" t="inlineStr">
        <is>
          <t>마리끌레르 멜란지그레이 반목원피스</t>
        </is>
      </c>
      <c r="L310" s="7">
        <f>IF(B310="보세",C310&amp;" "&amp;F310,B310&amp;" "&amp;F310)</f>
        <v/>
      </c>
      <c r="M310" s="8" t="inlineStr">
        <is>
          <t>멜란지그레이   반목원피스</t>
        </is>
      </c>
      <c r="N310" s="8" t="inlineStr">
        <is>
          <t>멜란지그레이   반목원피스</t>
        </is>
      </c>
      <c r="O310" s="8" t="inlineStr">
        <is>
          <t>멜란지그레이   반목원피스</t>
        </is>
      </c>
    </row>
    <row r="311" ht="16.5" customHeight="1" s="16">
      <c r="A311" s="7" t="n">
        <v>13107069</v>
      </c>
      <c r="B311" s="7" t="inlineStr">
        <is>
          <t>Guess</t>
        </is>
      </c>
      <c r="C311" s="7" t="inlineStr">
        <is>
          <t>멜란지그레이</t>
        </is>
      </c>
      <c r="D311" s="7" t="inlineStr">
        <is>
          <t>무지</t>
        </is>
      </c>
      <c r="E311" s="7" t="inlineStr">
        <is>
          <t>면</t>
        </is>
      </c>
      <c r="F311" s="7" t="inlineStr">
        <is>
          <t>가슴뱃지니트집업</t>
        </is>
      </c>
      <c r="G311" s="7" t="inlineStr">
        <is>
          <t>KOR</t>
        </is>
      </c>
      <c r="H311" s="7" t="inlineStr">
        <is>
          <t>L</t>
        </is>
      </c>
      <c r="I311" s="7">
        <f>IF(B311="보세",C311&amp;" "&amp;D311&amp;" "&amp;E311&amp;" "&amp;F311&amp;" ["&amp;H311&amp;"]",IF(G311="JPN","[JPN] "&amp;B311&amp;" "&amp;C311&amp;" "&amp;D311&amp;" "&amp;E311&amp;" "&amp;F311&amp;" ["&amp;H311&amp;"]",B311&amp;" "&amp;C311&amp;" "&amp;D311&amp;" "&amp;E311&amp;" "&amp;F311&amp;" ["&amp;H311&amp;"]"))</f>
        <v/>
      </c>
      <c r="J311" s="7" t="inlineStr">
        <is>
          <t>Guess 멜란지그레이 면 가슴뱃지니트집업 [L]</t>
        </is>
      </c>
      <c r="K311" s="7" t="inlineStr">
        <is>
          <t>Guess 멜란지그레이 면 가슴뱃지니트집업</t>
        </is>
      </c>
      <c r="L311" s="7">
        <f>IF(B311="보세",C311&amp;" "&amp;F311,B311&amp;" "&amp;F311)</f>
        <v/>
      </c>
      <c r="M311" s="8" t="inlineStr">
        <is>
          <t>멜란지그레이  면 가슴뱃지니트집업</t>
        </is>
      </c>
      <c r="N311" s="8" t="inlineStr">
        <is>
          <t>멜란지그레이  코튼 가슴뱃지니트집업</t>
        </is>
      </c>
      <c r="O311" s="8" t="inlineStr">
        <is>
          <t>멜란지그레이  면직물 가슴뱃지니트집업</t>
        </is>
      </c>
    </row>
    <row r="312" ht="16.5" customHeight="1" s="16">
      <c r="A312" s="7" t="n">
        <v>13107070</v>
      </c>
      <c r="B312" s="7" t="inlineStr">
        <is>
          <t>인터크루</t>
        </is>
      </c>
      <c r="C312" s="7" t="inlineStr">
        <is>
          <t>멜란지그레이</t>
        </is>
      </c>
      <c r="D312" s="7" t="inlineStr">
        <is>
          <t>프린팅</t>
        </is>
      </c>
      <c r="E312" s="7" t="inlineStr">
        <is>
          <t>면혼방</t>
        </is>
      </c>
      <c r="F312" s="7" t="inlineStr">
        <is>
          <t>레이어드반팔후드티</t>
        </is>
      </c>
      <c r="G312" s="7" t="inlineStr">
        <is>
          <t>KOR</t>
        </is>
      </c>
      <c r="H312" s="7" t="inlineStr">
        <is>
          <t>95</t>
        </is>
      </c>
      <c r="I312" s="7">
        <f>IF(B312="보세",C312&amp;" "&amp;D312&amp;" "&amp;E312&amp;" "&amp;F312&amp;" ["&amp;H312&amp;"]",IF(G312="JPN","[JPN] "&amp;B312&amp;" "&amp;C312&amp;" "&amp;D312&amp;" "&amp;E312&amp;" "&amp;F312&amp;" ["&amp;H312&amp;"]",B312&amp;" "&amp;C312&amp;" "&amp;D312&amp;" "&amp;E312&amp;" "&amp;F312&amp;" ["&amp;H312&amp;"]"))</f>
        <v/>
      </c>
      <c r="J312" s="7" t="inlineStr">
        <is>
          <t>인터크루 멜란지그레이 프린팅 면혼방 레이어드반팔후드티 [95]</t>
        </is>
      </c>
      <c r="K312" s="7" t="inlineStr">
        <is>
          <t>인터크루 멜란지그레이 프린팅 면혼방 레이어드반팔후드티</t>
        </is>
      </c>
      <c r="L312" s="7">
        <f>IF(B312="보세",C312&amp;" "&amp;F312,B312&amp;" "&amp;F312)</f>
        <v/>
      </c>
      <c r="M312" s="8" t="inlineStr">
        <is>
          <t>멜란지그레이 프린팅 면혼방 레이어드반팔후드티</t>
        </is>
      </c>
      <c r="N312" s="8" t="inlineStr">
        <is>
          <t>멜란지그레이 프린팅 코튼혼방 레이어드반팔후드티</t>
        </is>
      </c>
      <c r="O312" s="8" t="inlineStr">
        <is>
          <t>멜란지그레이 프린팅 면믹스 레이어드반팔후드티</t>
        </is>
      </c>
    </row>
    <row r="313" ht="16.5" customHeight="1" s="16">
      <c r="A313" s="7" t="n">
        <v>13107071</v>
      </c>
      <c r="B313" s="7" t="inlineStr">
        <is>
          <t>듀엘</t>
        </is>
      </c>
      <c r="C313" s="7" t="inlineStr">
        <is>
          <t>다크네이비</t>
        </is>
      </c>
      <c r="D313" s="7" t="inlineStr">
        <is>
          <t>문양체크</t>
        </is>
      </c>
      <c r="E313" s="7" t="inlineStr">
        <is>
          <t>면혼방</t>
        </is>
      </c>
      <c r="F313" s="7" t="inlineStr">
        <is>
          <t>넥프릴니트배색원피스</t>
        </is>
      </c>
      <c r="G313" s="7" t="inlineStr">
        <is>
          <t>KOR</t>
        </is>
      </c>
      <c r="H313" s="7" t="inlineStr">
        <is>
          <t>85-94-160</t>
        </is>
      </c>
      <c r="I313" s="7">
        <f>IF(B313="보세",C313&amp;" "&amp;D313&amp;" "&amp;E313&amp;" "&amp;F313&amp;" ["&amp;H313&amp;"]",IF(G313="JPN","[JPN] "&amp;B313&amp;" "&amp;C313&amp;" "&amp;D313&amp;" "&amp;E313&amp;" "&amp;F313&amp;" ["&amp;H313&amp;"]",B313&amp;" "&amp;C313&amp;" "&amp;D313&amp;" "&amp;E313&amp;" "&amp;F313&amp;" ["&amp;H313&amp;"]"))</f>
        <v/>
      </c>
      <c r="J313" s="7" t="inlineStr">
        <is>
          <t>듀엘 다크네이비 문양체크 면혼방 넥프릴니트배색원피스 [85-94-160]</t>
        </is>
      </c>
      <c r="K313" s="7" t="inlineStr">
        <is>
          <t>듀엘 다크네이비 문양체크 면혼방 넥프릴니트배색원피스</t>
        </is>
      </c>
      <c r="L313" s="7">
        <f>IF(B313="보세",C313&amp;" "&amp;F313,B313&amp;" "&amp;F313)</f>
        <v/>
      </c>
      <c r="M313" s="8" t="inlineStr">
        <is>
          <t>다크네이비 문양체크 면혼방 넥프릴니트배색원피스</t>
        </is>
      </c>
      <c r="N313" s="8" t="inlineStr">
        <is>
          <t>DARK NAVY 문양체크 면혼방 넥프릴니트배색원피스</t>
        </is>
      </c>
      <c r="O313" s="8" t="inlineStr">
        <is>
          <t>딥네이비 문양체크 면혼방 넥프릴니트배색원피스</t>
        </is>
      </c>
    </row>
    <row r="314" ht="16.5" customHeight="1" s="16">
      <c r="A314" s="7" t="n">
        <v>13107072</v>
      </c>
      <c r="B314" s="7" t="inlineStr">
        <is>
          <t>테이트</t>
        </is>
      </c>
      <c r="C314" s="7" t="inlineStr">
        <is>
          <t>다크네이비</t>
        </is>
      </c>
      <c r="D314" s="7" t="inlineStr">
        <is>
          <t>무지</t>
        </is>
      </c>
      <c r="E314" s="7" t="inlineStr">
        <is>
          <t>면혼방</t>
        </is>
      </c>
      <c r="F314" s="7" t="inlineStr">
        <is>
          <t>소매배색가디건</t>
        </is>
      </c>
      <c r="G314" s="7" t="inlineStr">
        <is>
          <t>KOR</t>
        </is>
      </c>
      <c r="H314" s="7" t="inlineStr">
        <is>
          <t>100</t>
        </is>
      </c>
      <c r="I314" s="7">
        <f>IF(B314="보세",C314&amp;" "&amp;D314&amp;" "&amp;E314&amp;" "&amp;F314&amp;" ["&amp;H314&amp;"]",IF(G314="JPN","[JPN] "&amp;B314&amp;" "&amp;C314&amp;" "&amp;D314&amp;" "&amp;E314&amp;" "&amp;F314&amp;" ["&amp;H314&amp;"]",B314&amp;" "&amp;C314&amp;" "&amp;D314&amp;" "&amp;E314&amp;" "&amp;F314&amp;" ["&amp;H314&amp;"]"))</f>
        <v/>
      </c>
      <c r="J314" s="7" t="inlineStr">
        <is>
          <t>테이트 다크네이비 면혼방 소매배색가디건 [100]</t>
        </is>
      </c>
      <c r="K314" s="7" t="inlineStr">
        <is>
          <t>테이트 다크네이비 면혼방 소매배색가디건</t>
        </is>
      </c>
      <c r="L314" s="7">
        <f>IF(B314="보세",C314&amp;" "&amp;F314,B314&amp;" "&amp;F314)</f>
        <v/>
      </c>
      <c r="M314" s="8" t="inlineStr">
        <is>
          <t>다크네이비  면혼방 소매배색가디건</t>
        </is>
      </c>
      <c r="N314" s="8" t="inlineStr">
        <is>
          <t>DARK NAVY  면혼방 소매배색가디건</t>
        </is>
      </c>
      <c r="O314" s="8" t="inlineStr">
        <is>
          <t>딥네이비  면혼방 소매배색가디건</t>
        </is>
      </c>
    </row>
    <row r="315" ht="16.5" customHeight="1" s="16">
      <c r="A315" s="7" t="n">
        <v>13107073</v>
      </c>
      <c r="B315" s="7" t="inlineStr">
        <is>
          <t>루이까스텔</t>
        </is>
      </c>
      <c r="C315" s="7" t="inlineStr">
        <is>
          <t>멜란지보데가베이블루</t>
        </is>
      </c>
      <c r="D315" s="7" t="inlineStr">
        <is>
          <t>무지</t>
        </is>
      </c>
      <c r="E315" s="7" t="inlineStr">
        <is>
          <t>면혼방</t>
        </is>
      </c>
      <c r="F315" s="7" t="inlineStr">
        <is>
          <t>소매패치반팔피케티</t>
        </is>
      </c>
      <c r="G315" s="7" t="inlineStr">
        <is>
          <t>KOR</t>
        </is>
      </c>
      <c r="H315" s="7" t="inlineStr">
        <is>
          <t>L</t>
        </is>
      </c>
      <c r="I315" s="7">
        <f>IF(B315="보세",C315&amp;" "&amp;D315&amp;" "&amp;E315&amp;" "&amp;F315&amp;" ["&amp;H315&amp;"]",IF(G315="JPN","[JPN] "&amp;B315&amp;" "&amp;C315&amp;" "&amp;D315&amp;" "&amp;E315&amp;" "&amp;F315&amp;" ["&amp;H315&amp;"]",B315&amp;" "&amp;C315&amp;" "&amp;D315&amp;" "&amp;E315&amp;" "&amp;F315&amp;" ["&amp;H315&amp;"]"))</f>
        <v/>
      </c>
      <c r="J315" s="7" t="inlineStr">
        <is>
          <t>루이까스텔 멜란지보데가베이블루 면혼방 소매패치반팔피케티 [L]</t>
        </is>
      </c>
      <c r="K315" s="7" t="inlineStr">
        <is>
          <t>루이까스텔 멜란지보데가베이블루 면혼방 소매패치반팔피케티</t>
        </is>
      </c>
      <c r="L315" s="7">
        <f>IF(B315="보세",C315&amp;" "&amp;F315,B315&amp;" "&amp;F315)</f>
        <v/>
      </c>
      <c r="M315" s="8" t="inlineStr">
        <is>
          <t>멜란지보데가베이블루  면혼방 소매패치반팔피케티</t>
        </is>
      </c>
      <c r="N315" s="8" t="inlineStr">
        <is>
          <t>멜란지보데가베이블루  코튼혼방 소매패치반팔피케티</t>
        </is>
      </c>
      <c r="O315" s="8" t="inlineStr">
        <is>
          <t>멜란지보데가베이블루  면믹스 소매패치반팔피케티</t>
        </is>
      </c>
    </row>
    <row r="316" ht="16.5" customHeight="1" s="16">
      <c r="A316" s="7" t="n">
        <v>13107074</v>
      </c>
      <c r="B316" s="7" t="inlineStr">
        <is>
          <t>크로커다일</t>
        </is>
      </c>
      <c r="C316" s="7" t="inlineStr">
        <is>
          <t>네이비</t>
        </is>
      </c>
      <c r="D316" s="7" t="inlineStr">
        <is>
          <t>무지</t>
        </is>
      </c>
      <c r="E316" s="7" t="inlineStr">
        <is>
          <t>폴리</t>
        </is>
      </c>
      <c r="F316" s="7" t="inlineStr">
        <is>
          <t>가슴로고반팔쿨피케티</t>
        </is>
      </c>
      <c r="G316" s="7" t="inlineStr">
        <is>
          <t>KOR</t>
        </is>
      </c>
      <c r="H316" s="7" t="inlineStr">
        <is>
          <t>100</t>
        </is>
      </c>
      <c r="I316" s="7">
        <f>IF(B316="보세",C316&amp;" "&amp;D316&amp;" "&amp;E316&amp;" "&amp;F316&amp;" ["&amp;H316&amp;"]",IF(G316="JPN","[JPN] "&amp;B316&amp;" "&amp;C316&amp;" "&amp;D316&amp;" "&amp;E316&amp;" "&amp;F316&amp;" ["&amp;H316&amp;"]",B316&amp;" "&amp;C316&amp;" "&amp;D316&amp;" "&amp;E316&amp;" "&amp;F316&amp;" ["&amp;H316&amp;"]"))</f>
        <v/>
      </c>
      <c r="J316" s="7" t="inlineStr">
        <is>
          <t>크로커다일 네이비 가슴로고반팔쿨피케티 [100]</t>
        </is>
      </c>
      <c r="K316" s="7" t="inlineStr">
        <is>
          <t>크로커다일 네이비 가슴로고반팔쿨피케티</t>
        </is>
      </c>
      <c r="L316" s="7">
        <f>IF(B316="보세",C316&amp;" "&amp;F316,B316&amp;" "&amp;F316)</f>
        <v/>
      </c>
      <c r="M316" s="8" t="inlineStr">
        <is>
          <t>네이비   가슴로고반팔쿨피케티</t>
        </is>
      </c>
      <c r="N316" s="8" t="inlineStr">
        <is>
          <t>NAVY   가슴로고반팔쿨피케티</t>
        </is>
      </c>
      <c r="O316" s="8" t="inlineStr">
        <is>
          <t>곤색   가슴로고반팔쿨피케티</t>
        </is>
      </c>
    </row>
    <row r="317" ht="16.5" customHeight="1" s="16">
      <c r="A317" s="7" t="n">
        <v>13107075</v>
      </c>
      <c r="B317" s="7" t="inlineStr">
        <is>
          <t>엄브로</t>
        </is>
      </c>
      <c r="C317" s="7" t="inlineStr">
        <is>
          <t>옐로우</t>
        </is>
      </c>
      <c r="D317" s="7" t="inlineStr">
        <is>
          <t>무지</t>
        </is>
      </c>
      <c r="E317" s="7" t="inlineStr">
        <is>
          <t>면혼방</t>
        </is>
      </c>
      <c r="F317" s="7" t="inlineStr">
        <is>
          <t>히든버튼피케티</t>
        </is>
      </c>
      <c r="G317" s="7" t="inlineStr">
        <is>
          <t>KOR</t>
        </is>
      </c>
      <c r="H317" s="7" t="inlineStr">
        <is>
          <t>M</t>
        </is>
      </c>
      <c r="I317" s="7">
        <f>IF(B317="보세",C317&amp;" "&amp;D317&amp;" "&amp;E317&amp;" "&amp;F317&amp;" ["&amp;H317&amp;"]",IF(G317="JPN","[JPN] "&amp;B317&amp;" "&amp;C317&amp;" "&amp;D317&amp;" "&amp;E317&amp;" "&amp;F317&amp;" ["&amp;H317&amp;"]",B317&amp;" "&amp;C317&amp;" "&amp;D317&amp;" "&amp;E317&amp;" "&amp;F317&amp;" ["&amp;H317&amp;"]"))</f>
        <v/>
      </c>
      <c r="J317" s="7" t="inlineStr">
        <is>
          <t>엄브로 옐로우 면혼방 히든버튼피케티 [M]</t>
        </is>
      </c>
      <c r="K317" s="7" t="inlineStr">
        <is>
          <t>엄브로 옐로우 면혼방 히든버튼피케티</t>
        </is>
      </c>
      <c r="L317" s="7">
        <f>IF(B317="보세",C317&amp;" "&amp;F317,B317&amp;" "&amp;F317)</f>
        <v/>
      </c>
      <c r="M317" s="8" t="inlineStr">
        <is>
          <t>옐로우  면혼방 히든버튼피케티</t>
        </is>
      </c>
      <c r="N317" s="8" t="inlineStr">
        <is>
          <t>옐로우  코튼혼방 히든버튼피케티</t>
        </is>
      </c>
      <c r="O317" s="8" t="inlineStr">
        <is>
          <t>옐로우  면믹스 히든버튼피케티</t>
        </is>
      </c>
    </row>
    <row r="318" ht="16.5" customHeight="1" s="16">
      <c r="A318" s="7" t="n">
        <v>13107076</v>
      </c>
      <c r="B318" s="7" t="inlineStr">
        <is>
          <t>빈폴</t>
        </is>
      </c>
      <c r="C318" s="7" t="inlineStr">
        <is>
          <t>멜란지그린</t>
        </is>
      </c>
      <c r="D318" s="7" t="inlineStr">
        <is>
          <t>무지</t>
        </is>
      </c>
      <c r="E318" s="7" t="inlineStr">
        <is>
          <t>면혼방</t>
        </is>
      </c>
      <c r="F318" s="7" t="inlineStr">
        <is>
          <t>자수레터링반팔티</t>
        </is>
      </c>
      <c r="G318" s="7" t="inlineStr">
        <is>
          <t>KOR</t>
        </is>
      </c>
      <c r="H318" s="7" t="inlineStr">
        <is>
          <t>100</t>
        </is>
      </c>
      <c r="I318" s="7">
        <f>IF(B318="보세",C318&amp;" "&amp;D318&amp;" "&amp;E318&amp;" "&amp;F318&amp;" ["&amp;H318&amp;"]",IF(G318="JPN","[JPN] "&amp;B318&amp;" "&amp;C318&amp;" "&amp;D318&amp;" "&amp;E318&amp;" "&amp;F318&amp;" ["&amp;H318&amp;"]",B318&amp;" "&amp;C318&amp;" "&amp;D318&amp;" "&amp;E318&amp;" "&amp;F318&amp;" ["&amp;H318&amp;"]"))</f>
        <v/>
      </c>
      <c r="J318" s="7" t="inlineStr">
        <is>
          <t>빈폴 멜란지그린 면혼방 자수레터링반팔티 [100]</t>
        </is>
      </c>
      <c r="K318" s="7" t="inlineStr">
        <is>
          <t>빈폴 멜란지그린 면혼방 자수레터링반팔티</t>
        </is>
      </c>
      <c r="L318" s="7">
        <f>IF(B318="보세",C318&amp;" "&amp;F318,B318&amp;" "&amp;F318)</f>
        <v/>
      </c>
      <c r="M318" s="8" t="inlineStr">
        <is>
          <t>멜란지그린  면혼방 자수레터링반팔티</t>
        </is>
      </c>
      <c r="N318" s="8" t="inlineStr">
        <is>
          <t>멜란지그린  코튼혼방 자수레터링반팔티</t>
        </is>
      </c>
      <c r="O318" s="8" t="inlineStr">
        <is>
          <t>멜란지그린  면믹스 자수레터링반팔티</t>
        </is>
      </c>
    </row>
    <row r="319" ht="16.5" customHeight="1" s="16">
      <c r="A319" s="7" t="n">
        <v>13107077</v>
      </c>
      <c r="B319" s="7" t="inlineStr">
        <is>
          <t>자라</t>
        </is>
      </c>
      <c r="C319" s="7" t="inlineStr">
        <is>
          <t>핑크레몬에이드</t>
        </is>
      </c>
      <c r="D319" s="7" t="inlineStr">
        <is>
          <t>무지</t>
        </is>
      </c>
      <c r="E319" s="7" t="inlineStr">
        <is>
          <t>폴리</t>
        </is>
      </c>
      <c r="F319" s="7" t="inlineStr">
        <is>
          <t>골지반팔피케티</t>
        </is>
      </c>
      <c r="G319" s="7" t="inlineStr">
        <is>
          <t>KOR</t>
        </is>
      </c>
      <c r="H319" s="7" t="inlineStr">
        <is>
          <t>L</t>
        </is>
      </c>
      <c r="I319" s="7">
        <f>IF(B319="보세",C319&amp;" "&amp;D319&amp;" "&amp;E319&amp;" "&amp;F319&amp;" ["&amp;H319&amp;"]",IF(G319="JPN","[JPN] "&amp;B319&amp;" "&amp;C319&amp;" "&amp;D319&amp;" "&amp;E319&amp;" "&amp;F319&amp;" ["&amp;H319&amp;"]",B319&amp;" "&amp;C319&amp;" "&amp;D319&amp;" "&amp;E319&amp;" "&amp;F319&amp;" ["&amp;H319&amp;"]"))</f>
        <v/>
      </c>
      <c r="J319" s="7" t="inlineStr">
        <is>
          <t>자라 핑크레몬에이드 골지반팔피케티 [L]</t>
        </is>
      </c>
      <c r="K319" s="7" t="inlineStr">
        <is>
          <t>자라 핑크레몬에이드 골지반팔피케티</t>
        </is>
      </c>
      <c r="L319" s="7">
        <f>IF(B319="보세",C319&amp;" "&amp;F319,B319&amp;" "&amp;F319)</f>
        <v/>
      </c>
      <c r="M319" s="8" t="inlineStr">
        <is>
          <t>핑크레몬에이드   골지반팔피케티</t>
        </is>
      </c>
      <c r="N319" s="8" t="inlineStr">
        <is>
          <t>핑크레몬에이드   골지반팔피케티</t>
        </is>
      </c>
      <c r="O319" s="8" t="inlineStr">
        <is>
          <t>핑크레몬에이드   골지반팔피케티</t>
        </is>
      </c>
    </row>
    <row r="320" ht="16.5" customHeight="1" s="16">
      <c r="A320" s="7" t="n">
        <v>13107078</v>
      </c>
      <c r="B320" s="7" t="inlineStr">
        <is>
          <t>fluke</t>
        </is>
      </c>
      <c r="C320" s="7" t="inlineStr">
        <is>
          <t>멜란지그레이</t>
        </is>
      </c>
      <c r="D320" s="7" t="inlineStr">
        <is>
          <t>로고프린팅</t>
        </is>
      </c>
      <c r="E320" s="7" t="inlineStr">
        <is>
          <t>면</t>
        </is>
      </c>
      <c r="F320" s="7" t="inlineStr">
        <is>
          <t>맨투맨</t>
        </is>
      </c>
      <c r="G320" s="7" t="inlineStr">
        <is>
          <t>KOR</t>
        </is>
      </c>
      <c r="H320" s="7" t="inlineStr">
        <is>
          <t>XL</t>
        </is>
      </c>
      <c r="I320" s="7">
        <f>IF(B320="보세",C320&amp;" "&amp;D320&amp;" "&amp;E320&amp;" "&amp;F320&amp;" ["&amp;H320&amp;"]",IF(G320="JPN","[JPN] "&amp;B320&amp;" "&amp;C320&amp;" "&amp;D320&amp;" "&amp;E320&amp;" "&amp;F320&amp;" ["&amp;H320&amp;"]",B320&amp;" "&amp;C320&amp;" "&amp;D320&amp;" "&amp;E320&amp;" "&amp;F320&amp;" ["&amp;H320&amp;"]"))</f>
        <v/>
      </c>
      <c r="J320" s="7" t="inlineStr">
        <is>
          <t>fluke 멜란지그레이 로고프린팅 면 맨투맨 [XL]</t>
        </is>
      </c>
      <c r="K320" s="7" t="inlineStr">
        <is>
          <t>fluke 멜란지그레이 로고프린팅 면 맨투맨</t>
        </is>
      </c>
      <c r="L320" s="7">
        <f>IF(B320="보세",C320&amp;" "&amp;F320,B320&amp;" "&amp;F320)</f>
        <v/>
      </c>
      <c r="M320" s="8" t="inlineStr">
        <is>
          <t>멜란지그레이 로고프린팅 면 맨투맨</t>
        </is>
      </c>
      <c r="N320" s="8" t="inlineStr">
        <is>
          <t>멜란지그레이 로고프린팅 코튼 맨투맨</t>
        </is>
      </c>
      <c r="O320" s="8" t="inlineStr">
        <is>
          <t>멜란지그레이 로고프린팅 면직물 맨투맨</t>
        </is>
      </c>
    </row>
    <row r="321" ht="16.5" customHeight="1" s="16">
      <c r="A321" s="7" t="n">
        <v>13107079</v>
      </c>
      <c r="B321" s="7" t="inlineStr">
        <is>
          <t>아베크롬비</t>
        </is>
      </c>
      <c r="C321" s="7" t="inlineStr">
        <is>
          <t>멜란지라우렐그린</t>
        </is>
      </c>
      <c r="D321" s="7" t="inlineStr">
        <is>
          <t>무지</t>
        </is>
      </c>
      <c r="E321" s="7" t="inlineStr">
        <is>
          <t>면혼방</t>
        </is>
      </c>
      <c r="F321" s="7" t="inlineStr">
        <is>
          <t>자수빅로고반팔티</t>
        </is>
      </c>
      <c r="G321" s="7" t="inlineStr">
        <is>
          <t>KOR</t>
        </is>
      </c>
      <c r="H321" s="7" t="inlineStr">
        <is>
          <t>M</t>
        </is>
      </c>
      <c r="I321" s="7">
        <f>IF(B321="보세",C321&amp;" "&amp;D321&amp;" "&amp;E321&amp;" "&amp;F321&amp;" ["&amp;H321&amp;"]",IF(G321="JPN","[JPN] "&amp;B321&amp;" "&amp;C321&amp;" "&amp;D321&amp;" "&amp;E321&amp;" "&amp;F321&amp;" ["&amp;H321&amp;"]",B321&amp;" "&amp;C321&amp;" "&amp;D321&amp;" "&amp;E321&amp;" "&amp;F321&amp;" ["&amp;H321&amp;"]"))</f>
        <v/>
      </c>
      <c r="J321" s="7" t="inlineStr">
        <is>
          <t>아베크롬비 멜란지라우렐그린 면혼방 자수빅로고반팔티 [M]</t>
        </is>
      </c>
      <c r="K321" s="7" t="inlineStr">
        <is>
          <t>아베크롬비 멜란지라우렐그린 면혼방 자수빅로고반팔티</t>
        </is>
      </c>
      <c r="L321" s="7">
        <f>IF(B321="보세",C321&amp;" "&amp;F321,B321&amp;" "&amp;F321)</f>
        <v/>
      </c>
      <c r="M321" s="8" t="inlineStr">
        <is>
          <t>멜란지라우렐그린  면혼방 자수빅로고반팔티</t>
        </is>
      </c>
      <c r="N321" s="8" t="inlineStr">
        <is>
          <t>멜란지라우렐그린  코튼혼방 자수빅로고반팔티</t>
        </is>
      </c>
      <c r="O321" s="8" t="inlineStr">
        <is>
          <t>멜란지라우렐그린  면믹스 자수빅로고반팔티</t>
        </is>
      </c>
    </row>
    <row r="322" ht="16.5" customHeight="1" s="16">
      <c r="A322" s="7" t="n">
        <v>13107080</v>
      </c>
      <c r="B322" s="7" t="inlineStr">
        <is>
          <t>언더아머</t>
        </is>
      </c>
      <c r="C322" s="7" t="inlineStr">
        <is>
          <t>멜란지그레이</t>
        </is>
      </c>
      <c r="D322" s="7" t="inlineStr">
        <is>
          <t>무지</t>
        </is>
      </c>
      <c r="E322" s="7" t="inlineStr">
        <is>
          <t>폴리</t>
        </is>
      </c>
      <c r="F322" s="7" t="inlineStr">
        <is>
          <t>하이넥후드티</t>
        </is>
      </c>
      <c r="G322" s="7" t="inlineStr">
        <is>
          <t>KOR</t>
        </is>
      </c>
      <c r="H322" s="7" t="inlineStr">
        <is>
          <t>M</t>
        </is>
      </c>
      <c r="I322" s="7">
        <f>IF(B322="보세",C322&amp;" "&amp;D322&amp;" "&amp;E322&amp;" "&amp;F322&amp;" ["&amp;H322&amp;"]",IF(G322="JPN","[JPN] "&amp;B322&amp;" "&amp;C322&amp;" "&amp;D322&amp;" "&amp;E322&amp;" "&amp;F322&amp;" ["&amp;H322&amp;"]",B322&amp;" "&amp;C322&amp;" "&amp;D322&amp;" "&amp;E322&amp;" "&amp;F322&amp;" ["&amp;H322&amp;"]"))</f>
        <v/>
      </c>
      <c r="J322" s="7" t="inlineStr">
        <is>
          <t>언더아머 멜란지그레이 하이넥후드티 [M]</t>
        </is>
      </c>
      <c r="K322" s="7" t="inlineStr">
        <is>
          <t>언더아머 멜란지그레이 하이넥후드티</t>
        </is>
      </c>
      <c r="L322" s="7">
        <f>IF(B322="보세",C322&amp;" "&amp;F322,B322&amp;" "&amp;F322)</f>
        <v/>
      </c>
      <c r="M322" s="8" t="inlineStr">
        <is>
          <t>멜란지그레이   하이넥후드티</t>
        </is>
      </c>
      <c r="N322" s="8" t="inlineStr">
        <is>
          <t>멜란지그레이   하이넥후드티</t>
        </is>
      </c>
      <c r="O322" s="8" t="inlineStr">
        <is>
          <t>멜란지그레이   하이넥후드티</t>
        </is>
      </c>
    </row>
    <row r="323" ht="16.5" customHeight="1" s="16">
      <c r="A323" s="7" t="n">
        <v>13107081</v>
      </c>
      <c r="B323" s="7" t="inlineStr">
        <is>
          <t>나이키</t>
        </is>
      </c>
      <c r="C323" s="7" t="inlineStr">
        <is>
          <t>네이비</t>
        </is>
      </c>
      <c r="D323" s="7" t="inlineStr">
        <is>
          <t>체크</t>
        </is>
      </c>
      <c r="E323" s="7" t="inlineStr">
        <is>
          <t>면</t>
        </is>
      </c>
      <c r="F323" s="7" t="inlineStr">
        <is>
          <t>골프반팔피케티</t>
        </is>
      </c>
      <c r="G323" s="7" t="inlineStr">
        <is>
          <t>KOR</t>
        </is>
      </c>
      <c r="H323" s="7" t="inlineStr">
        <is>
          <t>2XL</t>
        </is>
      </c>
      <c r="I323" s="7">
        <f>IF(B323="보세",C323&amp;" "&amp;D323&amp;" "&amp;E323&amp;" "&amp;F323&amp;" ["&amp;H323&amp;"]",IF(G323="JPN","[JPN] "&amp;B323&amp;" "&amp;C323&amp;" "&amp;D323&amp;" "&amp;E323&amp;" "&amp;F323&amp;" ["&amp;H323&amp;"]",B323&amp;" "&amp;C323&amp;" "&amp;D323&amp;" "&amp;E323&amp;" "&amp;F323&amp;" ["&amp;H323&amp;"]"))</f>
        <v/>
      </c>
      <c r="J323" s="7" t="inlineStr">
        <is>
          <t>나이키 네이비 체크 면 골프반팔피케티 [2XL]</t>
        </is>
      </c>
      <c r="K323" s="7" t="inlineStr">
        <is>
          <t>나이키 네이비 체크 면 골프반팔피케티</t>
        </is>
      </c>
      <c r="L323" s="7">
        <f>IF(B323="보세",C323&amp;" "&amp;F323,B323&amp;" "&amp;F323)</f>
        <v/>
      </c>
      <c r="M323" s="8" t="inlineStr">
        <is>
          <t>네이비 체크 면 골프반팔피케티</t>
        </is>
      </c>
      <c r="N323" s="8" t="inlineStr">
        <is>
          <t>NAVY 체크 면 골프반팔피케티</t>
        </is>
      </c>
      <c r="O323" s="8" t="inlineStr">
        <is>
          <t>곤색 체크 면 골프반팔피케티</t>
        </is>
      </c>
    </row>
    <row r="324" ht="16.5" customHeight="1" s="16">
      <c r="A324" s="7" t="n">
        <v>13107082</v>
      </c>
      <c r="B324" s="7" t="inlineStr">
        <is>
          <t>아이더</t>
        </is>
      </c>
      <c r="C324" s="7" t="inlineStr">
        <is>
          <t>머스타드우드브라운</t>
        </is>
      </c>
      <c r="D324" s="7" t="inlineStr">
        <is>
          <t>무지</t>
        </is>
      </c>
      <c r="E324" s="7" t="inlineStr">
        <is>
          <t>폴리</t>
        </is>
      </c>
      <c r="F324" s="7" t="inlineStr">
        <is>
          <t>배색하이넥아웃도어자켓</t>
        </is>
      </c>
      <c r="G324" s="7" t="inlineStr">
        <is>
          <t>KOR</t>
        </is>
      </c>
      <c r="H324" s="7" t="inlineStr">
        <is>
          <t>L</t>
        </is>
      </c>
      <c r="I324" s="7">
        <f>IF(B324="보세",C324&amp;" "&amp;D324&amp;" "&amp;E324&amp;" "&amp;F324&amp;" ["&amp;H324&amp;"]",IF(G324="JPN","[JPN] "&amp;B324&amp;" "&amp;C324&amp;" "&amp;D324&amp;" "&amp;E324&amp;" "&amp;F324&amp;" ["&amp;H324&amp;"]",B324&amp;" "&amp;C324&amp;" "&amp;D324&amp;" "&amp;E324&amp;" "&amp;F324&amp;" ["&amp;H324&amp;"]"))</f>
        <v/>
      </c>
      <c r="J324" s="7" t="inlineStr">
        <is>
          <t>아이더 머스타드우드브라운 배색하이넥아웃도어자켓 [L]</t>
        </is>
      </c>
      <c r="K324" s="7" t="inlineStr">
        <is>
          <t>아이더 머스타드우드브라운 배색하이넥아웃도어자켓</t>
        </is>
      </c>
      <c r="L324" s="7">
        <f>IF(B324="보세",C324&amp;" "&amp;F324,B324&amp;" "&amp;F324)</f>
        <v/>
      </c>
      <c r="M324" s="8" t="inlineStr">
        <is>
          <t>머스타드우드브라운   배색하이넥아웃도어자켓</t>
        </is>
      </c>
      <c r="N324" s="8" t="inlineStr">
        <is>
          <t>머스타드우드브라운   배색하이넥아웃도어자켓</t>
        </is>
      </c>
      <c r="O324" s="8" t="inlineStr">
        <is>
          <t>머스타드우드브라운   배색하이넥아웃도어자켓</t>
        </is>
      </c>
    </row>
    <row r="325" ht="16.5" customHeight="1" s="16">
      <c r="A325" s="7" t="n">
        <v>13107083</v>
      </c>
      <c r="B325" s="7" t="inlineStr">
        <is>
          <t>휴고보스</t>
        </is>
      </c>
      <c r="C325" s="7" t="inlineStr">
        <is>
          <t>다크그린</t>
        </is>
      </c>
      <c r="D325" s="7" t="inlineStr">
        <is>
          <t>무지</t>
        </is>
      </c>
      <c r="E325" s="7" t="inlineStr">
        <is>
          <t>면혼방</t>
        </is>
      </c>
      <c r="F325" s="7" t="inlineStr">
        <is>
          <t>레귤러핏로고반팔피케티</t>
        </is>
      </c>
      <c r="G325" s="7" t="inlineStr">
        <is>
          <t>KOR</t>
        </is>
      </c>
      <c r="H325" s="7" t="inlineStr">
        <is>
          <t>XL</t>
        </is>
      </c>
      <c r="I325" s="7">
        <f>IF(B325="보세",C325&amp;" "&amp;D325&amp;" "&amp;E325&amp;" "&amp;F325&amp;" ["&amp;H325&amp;"]",IF(G325="JPN","[JPN] "&amp;B325&amp;" "&amp;C325&amp;" "&amp;D325&amp;" "&amp;E325&amp;" "&amp;F325&amp;" ["&amp;H325&amp;"]",B325&amp;" "&amp;C325&amp;" "&amp;D325&amp;" "&amp;E325&amp;" "&amp;F325&amp;" ["&amp;H325&amp;"]"))</f>
        <v/>
      </c>
      <c r="J325" s="7" t="inlineStr">
        <is>
          <t>휴고보스 다크그린 면혼방 레귤러핏로고반팔피케티 [XL]</t>
        </is>
      </c>
      <c r="K325" s="7" t="inlineStr">
        <is>
          <t>휴고보스 다크그린 면혼방 레귤러핏로고반팔피케티</t>
        </is>
      </c>
      <c r="L325" s="7">
        <f>IF(B325="보세",C325&amp;" "&amp;F325,B325&amp;" "&amp;F325)</f>
        <v/>
      </c>
      <c r="M325" s="8" t="inlineStr">
        <is>
          <t>다크그린  면혼방 레귤러핏로고반팔피케티</t>
        </is>
      </c>
      <c r="N325" s="8" t="inlineStr">
        <is>
          <t>다크그린  코튼혼방 레귤러핏로고반팔피케티</t>
        </is>
      </c>
      <c r="O325" s="8" t="inlineStr">
        <is>
          <t>다크그린  면믹스 레귤러핏로고반팔피케티</t>
        </is>
      </c>
    </row>
    <row r="326" ht="16.5" customHeight="1" s="16">
      <c r="A326" s="7" t="n">
        <v>13107084</v>
      </c>
      <c r="B326" s="7" t="inlineStr">
        <is>
          <t>키르시</t>
        </is>
      </c>
      <c r="C326" s="7" t="inlineStr">
        <is>
          <t>멀티컬러</t>
        </is>
      </c>
      <c r="D326" s="7" t="inlineStr">
        <is>
          <t>무지</t>
        </is>
      </c>
      <c r="E326" s="7" t="inlineStr">
        <is>
          <t>면</t>
        </is>
      </c>
      <c r="F326" s="7" t="inlineStr">
        <is>
          <t>로고그라데이션반팔티</t>
        </is>
      </c>
      <c r="G326" s="7" t="inlineStr">
        <is>
          <t>KOR</t>
        </is>
      </c>
      <c r="H326" s="7" t="inlineStr">
        <is>
          <t>1</t>
        </is>
      </c>
      <c r="I326" s="7">
        <f>IF(B326="보세",C326&amp;" "&amp;D326&amp;" "&amp;E326&amp;" "&amp;F326&amp;" ["&amp;H326&amp;"]",IF(G326="JPN","[JPN] "&amp;B326&amp;" "&amp;C326&amp;" "&amp;D326&amp;" "&amp;E326&amp;" "&amp;F326&amp;" ["&amp;H326&amp;"]",B326&amp;" "&amp;C326&amp;" "&amp;D326&amp;" "&amp;E326&amp;" "&amp;F326&amp;" ["&amp;H326&amp;"]"))</f>
        <v/>
      </c>
      <c r="J326" s="7" t="inlineStr">
        <is>
          <t>키르시 멀티컬러 면 로고그라데이션반팔티 [1]</t>
        </is>
      </c>
      <c r="K326" s="7" t="inlineStr">
        <is>
          <t>키르시 멀티컬러 면 로고그라데이션반팔티</t>
        </is>
      </c>
      <c r="L326" s="7">
        <f>IF(B326="보세",C326&amp;" "&amp;F326,B326&amp;" "&amp;F326)</f>
        <v/>
      </c>
      <c r="M326" s="8" t="inlineStr">
        <is>
          <t>멀티컬러  면 로고그라데이션반팔티</t>
        </is>
      </c>
      <c r="N326" s="8" t="inlineStr">
        <is>
          <t>멀티컬러  코튼 로고그라데이션반팔티</t>
        </is>
      </c>
      <c r="O326" s="8" t="inlineStr">
        <is>
          <t>멀티컬러  면직물 로고그라데이션반팔티</t>
        </is>
      </c>
    </row>
    <row r="327" ht="16.5" customHeight="1" s="16">
      <c r="A327" s="7" t="n">
        <v>13107085</v>
      </c>
      <c r="B327" s="7" t="inlineStr">
        <is>
          <t>타미힐피거</t>
        </is>
      </c>
      <c r="C327" s="7" t="inlineStr">
        <is>
          <t>네이비</t>
        </is>
      </c>
      <c r="D327" s="7" t="inlineStr">
        <is>
          <t>무지</t>
        </is>
      </c>
      <c r="E327" s="7" t="inlineStr">
        <is>
          <t>면혼방</t>
        </is>
      </c>
      <c r="F327" s="7" t="inlineStr">
        <is>
          <t>맨투맨</t>
        </is>
      </c>
      <c r="G327" s="7" t="inlineStr">
        <is>
          <t>KOR</t>
        </is>
      </c>
      <c r="H327" s="7" t="inlineStr">
        <is>
          <t>L</t>
        </is>
      </c>
      <c r="I327" s="7">
        <f>IF(B327="보세",C327&amp;" "&amp;D327&amp;" "&amp;E327&amp;" "&amp;F327&amp;" ["&amp;H327&amp;"]",IF(G327="JPN","[JPN] "&amp;B327&amp;" "&amp;C327&amp;" "&amp;D327&amp;" "&amp;E327&amp;" "&amp;F327&amp;" ["&amp;H327&amp;"]",B327&amp;" "&amp;C327&amp;" "&amp;D327&amp;" "&amp;E327&amp;" "&amp;F327&amp;" ["&amp;H327&amp;"]"))</f>
        <v/>
      </c>
      <c r="J327" s="7" t="inlineStr">
        <is>
          <t>타미힐피거 네이비 면혼방 맨투맨 [L]</t>
        </is>
      </c>
      <c r="K327" s="7" t="inlineStr">
        <is>
          <t>타미힐피거 네이비 면혼방 맨투맨</t>
        </is>
      </c>
      <c r="L327" s="7">
        <f>IF(B327="보세",C327&amp;" "&amp;F327,B327&amp;" "&amp;F327)</f>
        <v/>
      </c>
      <c r="M327" s="8" t="inlineStr">
        <is>
          <t>네이비  면혼방 맨투맨</t>
        </is>
      </c>
      <c r="N327" s="8" t="inlineStr">
        <is>
          <t>NAVY  면혼방 맨투맨</t>
        </is>
      </c>
      <c r="O327" s="8" t="inlineStr">
        <is>
          <t>곤색  면혼방 맨투맨</t>
        </is>
      </c>
    </row>
    <row r="328" ht="16.5" customHeight="1" s="16">
      <c r="A328" s="7" t="n">
        <v>13107086</v>
      </c>
      <c r="B328" s="7" t="inlineStr">
        <is>
          <t>아디다스</t>
        </is>
      </c>
      <c r="C328" s="7" t="inlineStr">
        <is>
          <t>블랙</t>
        </is>
      </c>
      <c r="D328" s="7" t="inlineStr">
        <is>
          <t>무지</t>
        </is>
      </c>
      <c r="E328" s="7" t="inlineStr">
        <is>
          <t>폴리</t>
        </is>
      </c>
      <c r="F328" s="7" t="inlineStr">
        <is>
          <t>프론트삼선브이넥반팔티</t>
        </is>
      </c>
      <c r="G328" s="7" t="inlineStr">
        <is>
          <t>KOR</t>
        </is>
      </c>
      <c r="H328" s="7" t="inlineStr">
        <is>
          <t>110</t>
        </is>
      </c>
      <c r="I328" s="7">
        <f>IF(B328="보세",C328&amp;" "&amp;D328&amp;" "&amp;E328&amp;" "&amp;F328&amp;" ["&amp;H328&amp;"]",IF(G328="JPN","[JPN] "&amp;B328&amp;" "&amp;C328&amp;" "&amp;D328&amp;" "&amp;E328&amp;" "&amp;F328&amp;" ["&amp;H328&amp;"]",B328&amp;" "&amp;C328&amp;" "&amp;D328&amp;" "&amp;E328&amp;" "&amp;F328&amp;" ["&amp;H328&amp;"]"))</f>
        <v/>
      </c>
      <c r="J328" s="7" t="inlineStr">
        <is>
          <t>아디다스 블랙 프론트삼선브이넥반팔티 [110]</t>
        </is>
      </c>
      <c r="K328" s="7" t="inlineStr">
        <is>
          <t>아디다스 블랙 프론트삼선브이넥반팔티</t>
        </is>
      </c>
      <c r="L328" s="7">
        <f>IF(B328="보세",C328&amp;" "&amp;F328,B328&amp;" "&amp;F328)</f>
        <v/>
      </c>
      <c r="M328" s="8" t="inlineStr">
        <is>
          <t>블랙   프론트삼선브이넥반팔티</t>
        </is>
      </c>
      <c r="N328" s="8" t="inlineStr">
        <is>
          <t>블랙   프론트삼선브이넥반팔티</t>
        </is>
      </c>
      <c r="O328" s="8" t="inlineStr">
        <is>
          <t>블랙   프론트삼선브이넥반팔티</t>
        </is>
      </c>
    </row>
    <row r="329" ht="16.5" customHeight="1" s="16">
      <c r="A329" s="7" t="n">
        <v>13107087</v>
      </c>
      <c r="B329" s="7" t="inlineStr">
        <is>
          <t>푸마</t>
        </is>
      </c>
      <c r="C329" s="7" t="inlineStr">
        <is>
          <t>다크그레이</t>
        </is>
      </c>
      <c r="D329" s="7" t="inlineStr">
        <is>
          <t>무지</t>
        </is>
      </c>
      <c r="E329" s="7" t="inlineStr">
        <is>
          <t>면혼방</t>
        </is>
      </c>
      <c r="F329" s="7" t="inlineStr">
        <is>
          <t>잔상로고맨투맨</t>
        </is>
      </c>
      <c r="G329" s="7" t="inlineStr">
        <is>
          <t>KOR</t>
        </is>
      </c>
      <c r="H329" s="7" t="inlineStr">
        <is>
          <t>없음</t>
        </is>
      </c>
      <c r="I329" s="7">
        <f>IF(B329="보세",C329&amp;" "&amp;D329&amp;" "&amp;E329&amp;" "&amp;F329&amp;" ["&amp;H329&amp;"]",IF(G329="JPN","[JPN] "&amp;B329&amp;" "&amp;C329&amp;" "&amp;D329&amp;" "&amp;E329&amp;" "&amp;F329&amp;" ["&amp;H329&amp;"]",B329&amp;" "&amp;C329&amp;" "&amp;D329&amp;" "&amp;E329&amp;" "&amp;F329&amp;" ["&amp;H329&amp;"]"))</f>
        <v/>
      </c>
      <c r="J329" s="7" t="inlineStr">
        <is>
          <t xml:space="preserve">푸마 다크그레이 면혼방 잔상로고맨투맨 </t>
        </is>
      </c>
      <c r="K329" s="7" t="inlineStr">
        <is>
          <t xml:space="preserve">푸마 다크그레이 면혼방 잔상로고맨투맨 </t>
        </is>
      </c>
      <c r="L329" s="7">
        <f>IF(B329="보세",C329&amp;" "&amp;F329,B329&amp;" "&amp;F329)</f>
        <v/>
      </c>
      <c r="M329" s="8" t="inlineStr">
        <is>
          <t>다크그레이  면혼방 잔상로고맨투맨</t>
        </is>
      </c>
      <c r="N329" s="8" t="inlineStr">
        <is>
          <t>다크그레이  코튼혼방 잔상로고맨투맨</t>
        </is>
      </c>
      <c r="O329" s="8" t="inlineStr">
        <is>
          <t>다크그레이  면믹스 잔상로고맨투맨</t>
        </is>
      </c>
    </row>
    <row r="330" ht="16.5" customHeight="1" s="16">
      <c r="A330" s="7" t="n">
        <v>13107088</v>
      </c>
      <c r="B330" s="7" t="inlineStr">
        <is>
          <t>네파</t>
        </is>
      </c>
      <c r="C330" s="7" t="inlineStr">
        <is>
          <t>레드다크코랄</t>
        </is>
      </c>
      <c r="D330" s="7" t="inlineStr">
        <is>
          <t>스트라이프</t>
        </is>
      </c>
      <c r="E330" s="7" t="inlineStr">
        <is>
          <t>폴리</t>
        </is>
      </c>
      <c r="F330" s="7" t="inlineStr">
        <is>
          <t>웜반집업긴팔티</t>
        </is>
      </c>
      <c r="G330" s="7" t="inlineStr">
        <is>
          <t>KOR</t>
        </is>
      </c>
      <c r="H330" s="7" t="inlineStr">
        <is>
          <t>100</t>
        </is>
      </c>
      <c r="I330" s="7">
        <f>IF(B330="보세",C330&amp;" "&amp;D330&amp;" "&amp;E330&amp;" "&amp;F330&amp;" ["&amp;H330&amp;"]",IF(G330="JPN","[JPN] "&amp;B330&amp;" "&amp;C330&amp;" "&amp;D330&amp;" "&amp;E330&amp;" "&amp;F330&amp;" ["&amp;H330&amp;"]",B330&amp;" "&amp;C330&amp;" "&amp;D330&amp;" "&amp;E330&amp;" "&amp;F330&amp;" ["&amp;H330&amp;"]"))</f>
        <v/>
      </c>
      <c r="J330" s="7" t="inlineStr">
        <is>
          <t>네파 레드다크코랄 스트라이프 웜반집업긴팔티 [100]</t>
        </is>
      </c>
      <c r="K330" s="7" t="inlineStr">
        <is>
          <t>네파 레드다크코랄 스트라이프 웜반집업긴팔티</t>
        </is>
      </c>
      <c r="L330" s="7">
        <f>IF(B330="보세",C330&amp;" "&amp;F330,B330&amp;" "&amp;F330)</f>
        <v/>
      </c>
      <c r="M330" s="8" t="inlineStr">
        <is>
          <t>레드다크코랄 스트라이프  웜반집업긴팔티</t>
        </is>
      </c>
      <c r="N330" s="8" t="inlineStr">
        <is>
          <t>레드다크코랄 스트라이프  웜반집업긴팔티</t>
        </is>
      </c>
      <c r="O330" s="8" t="inlineStr">
        <is>
          <t>레드다크코랄 스트라이프  웜반집업긴팔티</t>
        </is>
      </c>
    </row>
    <row r="331" ht="16.5" customHeight="1" s="16">
      <c r="A331" s="7" t="n">
        <v>13107089</v>
      </c>
      <c r="B331" s="7" t="inlineStr">
        <is>
          <t>조던</t>
        </is>
      </c>
      <c r="C331" s="7" t="inlineStr">
        <is>
          <t>레드</t>
        </is>
      </c>
      <c r="D331" s="7" t="inlineStr">
        <is>
          <t>프린팅</t>
        </is>
      </c>
      <c r="E331" s="7" t="inlineStr">
        <is>
          <t>면혼방</t>
        </is>
      </c>
      <c r="F331" s="7" t="inlineStr">
        <is>
          <t>로고반팔티</t>
        </is>
      </c>
      <c r="G331" s="7" t="inlineStr">
        <is>
          <t>KOR</t>
        </is>
      </c>
      <c r="H331" s="7" t="inlineStr">
        <is>
          <t>L</t>
        </is>
      </c>
      <c r="I331" s="7">
        <f>IF(B331="보세",C331&amp;" "&amp;D331&amp;" "&amp;E331&amp;" "&amp;F331&amp;" ["&amp;H331&amp;"]",IF(G331="JPN","[JPN] "&amp;B331&amp;" "&amp;C331&amp;" "&amp;D331&amp;" "&amp;E331&amp;" "&amp;F331&amp;" ["&amp;H331&amp;"]",B331&amp;" "&amp;C331&amp;" "&amp;D331&amp;" "&amp;E331&amp;" "&amp;F331&amp;" ["&amp;H331&amp;"]"))</f>
        <v/>
      </c>
      <c r="J331" s="7" t="inlineStr">
        <is>
          <t>조던 레드 프린팅 면혼방 로고반팔티 [L]</t>
        </is>
      </c>
      <c r="K331" s="7" t="inlineStr">
        <is>
          <t>조던 레드 프린팅 면혼방 로고반팔티</t>
        </is>
      </c>
      <c r="L331" s="7">
        <f>IF(B331="보세",C331&amp;" "&amp;F331,B331&amp;" "&amp;F331)</f>
        <v/>
      </c>
      <c r="M331" s="8" t="inlineStr">
        <is>
          <t>레드 프린팅 면혼방 로고반팔티</t>
        </is>
      </c>
      <c r="N331" s="8" t="inlineStr">
        <is>
          <t>레드 프린팅 코튼혼방 로고반팔티</t>
        </is>
      </c>
      <c r="O331" s="8" t="inlineStr">
        <is>
          <t>레드 프린팅 면믹스 로고반팔티</t>
        </is>
      </c>
    </row>
    <row r="332" ht="16.5" customHeight="1" s="16">
      <c r="A332" s="7" t="n">
        <v>13107090</v>
      </c>
      <c r="B332" s="7" t="inlineStr">
        <is>
          <t>나이키</t>
        </is>
      </c>
      <c r="C332" s="7" t="inlineStr">
        <is>
          <t>네이비</t>
        </is>
      </c>
      <c r="D332" s="7" t="inlineStr">
        <is>
          <t>무지</t>
        </is>
      </c>
      <c r="E332" s="7" t="inlineStr">
        <is>
          <t>면</t>
        </is>
      </c>
      <c r="F332" s="7" t="inlineStr">
        <is>
          <t>반팔피케티</t>
        </is>
      </c>
      <c r="G332" s="7" t="inlineStr">
        <is>
          <t>KOR</t>
        </is>
      </c>
      <c r="H332" s="7" t="inlineStr">
        <is>
          <t>L</t>
        </is>
      </c>
      <c r="I332" s="7">
        <f>IF(B332="보세",C332&amp;" "&amp;D332&amp;" "&amp;E332&amp;" "&amp;F332&amp;" ["&amp;H332&amp;"]",IF(G332="JPN","[JPN] "&amp;B332&amp;" "&amp;C332&amp;" "&amp;D332&amp;" "&amp;E332&amp;" "&amp;F332&amp;" ["&amp;H332&amp;"]",B332&amp;" "&amp;C332&amp;" "&amp;D332&amp;" "&amp;E332&amp;" "&amp;F332&amp;" ["&amp;H332&amp;"]"))</f>
        <v/>
      </c>
      <c r="J332" s="7" t="inlineStr">
        <is>
          <t>나이키 네이비 면 반팔피케티 [L]</t>
        </is>
      </c>
      <c r="K332" s="7" t="inlineStr">
        <is>
          <t>나이키 네이비 면 반팔피케티</t>
        </is>
      </c>
      <c r="L332" s="7">
        <f>IF(B332="보세",C332&amp;" "&amp;F332,B332&amp;" "&amp;F332)</f>
        <v/>
      </c>
      <c r="M332" s="8" t="inlineStr">
        <is>
          <t>네이비  면 반팔피케티</t>
        </is>
      </c>
      <c r="N332" s="8" t="inlineStr">
        <is>
          <t>NAVY  면 반팔피케티</t>
        </is>
      </c>
      <c r="O332" s="8" t="inlineStr">
        <is>
          <t>곤색  면 반팔피케티</t>
        </is>
      </c>
    </row>
    <row r="333" ht="16.5" customHeight="1" s="16">
      <c r="A333" s="7" t="n">
        <v>13107091</v>
      </c>
      <c r="B333" s="7" t="inlineStr">
        <is>
          <t>h&amp;m</t>
        </is>
      </c>
      <c r="C333" s="7" t="inlineStr">
        <is>
          <t>블랙</t>
        </is>
      </c>
      <c r="D333" s="7" t="inlineStr">
        <is>
          <t>무지</t>
        </is>
      </c>
      <c r="E333" s="7" t="inlineStr">
        <is>
          <t>비스코스혼방</t>
        </is>
      </c>
      <c r="F333" s="7" t="inlineStr">
        <is>
          <t>가오리오픈형크롭가디건</t>
        </is>
      </c>
      <c r="G333" s="7" t="inlineStr">
        <is>
          <t>KOR</t>
        </is>
      </c>
      <c r="H333" s="7" t="inlineStr">
        <is>
          <t>XS</t>
        </is>
      </c>
      <c r="I333" s="7">
        <f>IF(B333="보세",C333&amp;" "&amp;D333&amp;" "&amp;E333&amp;" "&amp;F333&amp;" ["&amp;H333&amp;"]",IF(G333="JPN","[JPN] "&amp;B333&amp;" "&amp;C333&amp;" "&amp;D333&amp;" "&amp;E333&amp;" "&amp;F333&amp;" ["&amp;H333&amp;"]",B333&amp;" "&amp;C333&amp;" "&amp;D333&amp;" "&amp;E333&amp;" "&amp;F333&amp;" ["&amp;H333&amp;"]"))</f>
        <v/>
      </c>
      <c r="J333" s="7" t="inlineStr">
        <is>
          <t>h&amp;m 블랙 비스코스혼방 가오리오픈형크롭가디건 [XS]</t>
        </is>
      </c>
      <c r="K333" s="7" t="inlineStr">
        <is>
          <t>h&amp;m 블랙 비스코스혼방 가오리오픈형크롭가디건</t>
        </is>
      </c>
      <c r="L333" s="7">
        <f>IF(B333="보세",C333&amp;" "&amp;F333,B333&amp;" "&amp;F333)</f>
        <v/>
      </c>
      <c r="M333" s="8" t="inlineStr">
        <is>
          <t>블랙  비스코스혼방 가오리오픈형크롭가디건</t>
        </is>
      </c>
      <c r="N333" s="8" t="inlineStr">
        <is>
          <t>블랙  비스코스혼방 가오리오픈형크롭가디건</t>
        </is>
      </c>
      <c r="O333" s="8" t="inlineStr">
        <is>
          <t>블랙  비스코스혼방 가오리오픈형크롭가디건</t>
        </is>
      </c>
    </row>
    <row r="334" ht="16.5" customHeight="1" s="16">
      <c r="A334" s="7" t="n">
        <v>13107092</v>
      </c>
      <c r="B334" s="7" t="inlineStr">
        <is>
          <t>휴고보스</t>
        </is>
      </c>
      <c r="C334" s="7" t="inlineStr">
        <is>
          <t>오렌지</t>
        </is>
      </c>
      <c r="D334" s="7" t="inlineStr">
        <is>
          <t>무지</t>
        </is>
      </c>
      <c r="E334" s="7" t="inlineStr">
        <is>
          <t>면</t>
        </is>
      </c>
      <c r="F334" s="7" t="inlineStr">
        <is>
          <t>로고반팔피케티</t>
        </is>
      </c>
      <c r="G334" s="7" t="inlineStr">
        <is>
          <t>KOR</t>
        </is>
      </c>
      <c r="H334" s="7" t="inlineStr">
        <is>
          <t>S</t>
        </is>
      </c>
      <c r="I334" s="7">
        <f>IF(B334="보세",C334&amp;" "&amp;D334&amp;" "&amp;E334&amp;" "&amp;F334&amp;" ["&amp;H334&amp;"]",IF(G334="JPN","[JPN] "&amp;B334&amp;" "&amp;C334&amp;" "&amp;D334&amp;" "&amp;E334&amp;" "&amp;F334&amp;" ["&amp;H334&amp;"]",B334&amp;" "&amp;C334&amp;" "&amp;D334&amp;" "&amp;E334&amp;" "&amp;F334&amp;" ["&amp;H334&amp;"]"))</f>
        <v/>
      </c>
      <c r="J334" s="7" t="inlineStr">
        <is>
          <t>휴고보스 오렌지 면 로고반팔피케티 [S]</t>
        </is>
      </c>
      <c r="K334" s="7" t="inlineStr">
        <is>
          <t>휴고보스 오렌지 면 로고반팔피케티</t>
        </is>
      </c>
      <c r="L334" s="7">
        <f>IF(B334="보세",C334&amp;" "&amp;F334,B334&amp;" "&amp;F334)</f>
        <v/>
      </c>
      <c r="M334" s="8" t="inlineStr">
        <is>
          <t>오렌지  면 로고반팔피케티</t>
        </is>
      </c>
      <c r="N334" s="8" t="inlineStr">
        <is>
          <t>오렌지  코튼 로고반팔피케티</t>
        </is>
      </c>
      <c r="O334" s="8" t="inlineStr">
        <is>
          <t>오렌지  면직물 로고반팔피케티</t>
        </is>
      </c>
    </row>
    <row r="335" ht="16.5" customHeight="1" s="16">
      <c r="A335" s="7" t="n">
        <v>13107093</v>
      </c>
      <c r="B335" s="7" t="inlineStr">
        <is>
          <t>아디다스</t>
        </is>
      </c>
      <c r="C335" s="7" t="inlineStr">
        <is>
          <t>레드</t>
        </is>
      </c>
      <c r="D335" s="7" t="inlineStr">
        <is>
          <t>무지</t>
        </is>
      </c>
      <c r="E335" s="7" t="inlineStr">
        <is>
          <t>폴리</t>
        </is>
      </c>
      <c r="F335" s="7" t="inlineStr">
        <is>
          <t>클럽후드집업</t>
        </is>
      </c>
      <c r="G335" s="7" t="inlineStr">
        <is>
          <t>KOR</t>
        </is>
      </c>
      <c r="H335" s="7" t="inlineStr">
        <is>
          <t>M</t>
        </is>
      </c>
      <c r="I335" s="7">
        <f>IF(B335="보세",C335&amp;" "&amp;D335&amp;" "&amp;E335&amp;" "&amp;F335&amp;" ["&amp;H335&amp;"]",IF(G335="JPN","[JPN] "&amp;B335&amp;" "&amp;C335&amp;" "&amp;D335&amp;" "&amp;E335&amp;" "&amp;F335&amp;" ["&amp;H335&amp;"]",B335&amp;" "&amp;C335&amp;" "&amp;D335&amp;" "&amp;E335&amp;" "&amp;F335&amp;" ["&amp;H335&amp;"]"))</f>
        <v/>
      </c>
      <c r="J335" s="7" t="inlineStr">
        <is>
          <t>아디다스 레드 클럽후드집업 [M]</t>
        </is>
      </c>
      <c r="K335" s="7" t="inlineStr">
        <is>
          <t>아디다스 레드 클럽후드집업</t>
        </is>
      </c>
      <c r="L335" s="7">
        <f>IF(B335="보세",C335&amp;" "&amp;F335,B335&amp;" "&amp;F335)</f>
        <v/>
      </c>
      <c r="M335" s="8" t="inlineStr">
        <is>
          <t>레드   클럽후드집업</t>
        </is>
      </c>
      <c r="N335" s="8" t="inlineStr">
        <is>
          <t>레드   클럽후드집업</t>
        </is>
      </c>
      <c r="O335" s="8" t="inlineStr">
        <is>
          <t>레드   클럽후드집업</t>
        </is>
      </c>
    </row>
    <row r="336" ht="16.5" customHeight="1" s="16">
      <c r="A336" s="7" t="n">
        <v>13107094</v>
      </c>
      <c r="B336" s="7" t="inlineStr">
        <is>
          <t>라코스테</t>
        </is>
      </c>
      <c r="C336" s="7" t="inlineStr">
        <is>
          <t>캔디레드</t>
        </is>
      </c>
      <c r="D336" s="7" t="inlineStr">
        <is>
          <t>무지</t>
        </is>
      </c>
      <c r="E336" s="7" t="inlineStr">
        <is>
          <t>면</t>
        </is>
      </c>
      <c r="F336" s="7" t="inlineStr">
        <is>
          <t>반팔피케티</t>
        </is>
      </c>
      <c r="G336" s="7" t="inlineStr">
        <is>
          <t>KOR</t>
        </is>
      </c>
      <c r="H336" s="7" t="inlineStr">
        <is>
          <t>3</t>
        </is>
      </c>
      <c r="I336" s="7">
        <f>IF(B336="보세",C336&amp;" "&amp;D336&amp;" "&amp;E336&amp;" "&amp;F336&amp;" ["&amp;H336&amp;"]",IF(G336="JPN","[JPN] "&amp;B336&amp;" "&amp;C336&amp;" "&amp;D336&amp;" "&amp;E336&amp;" "&amp;F336&amp;" ["&amp;H336&amp;"]",B336&amp;" "&amp;C336&amp;" "&amp;D336&amp;" "&amp;E336&amp;" "&amp;F336&amp;" ["&amp;H336&amp;"]"))</f>
        <v/>
      </c>
      <c r="J336" s="7" t="inlineStr">
        <is>
          <t>라코스테 캔디레드 면 반팔피케티 [3]</t>
        </is>
      </c>
      <c r="K336" s="7" t="inlineStr">
        <is>
          <t>라코스테 캔디레드 면 반팔피케티</t>
        </is>
      </c>
      <c r="L336" s="7">
        <f>IF(B336="보세",C336&amp;" "&amp;F336,B336&amp;" "&amp;F336)</f>
        <v/>
      </c>
      <c r="M336" s="8" t="inlineStr">
        <is>
          <t>캔디레드  면 반팔피케티</t>
        </is>
      </c>
      <c r="N336" s="8" t="inlineStr">
        <is>
          <t>캔디레드  코튼 반팔피케티</t>
        </is>
      </c>
      <c r="O336" s="8" t="inlineStr">
        <is>
          <t>캔디레드  면직물 반팔피케티</t>
        </is>
      </c>
    </row>
    <row r="337" ht="16.5" customHeight="1" s="16">
      <c r="A337" s="7" t="n">
        <v>13107095</v>
      </c>
      <c r="B337" s="7" t="inlineStr">
        <is>
          <t>르까프</t>
        </is>
      </c>
      <c r="C337" s="7" t="inlineStr">
        <is>
          <t>블랙</t>
        </is>
      </c>
      <c r="D337" s="7" t="inlineStr">
        <is>
          <t>스트라이프</t>
        </is>
      </c>
      <c r="E337" s="7" t="inlineStr">
        <is>
          <t>폴리</t>
        </is>
      </c>
      <c r="F337" s="7" t="inlineStr">
        <is>
          <t>스포츠반집업긴팔티</t>
        </is>
      </c>
      <c r="G337" s="7" t="inlineStr">
        <is>
          <t>KOR</t>
        </is>
      </c>
      <c r="H337" s="7" t="inlineStr">
        <is>
          <t>95</t>
        </is>
      </c>
      <c r="I337" s="7">
        <f>IF(B337="보세",C337&amp;" "&amp;D337&amp;" "&amp;E337&amp;" "&amp;F337&amp;" ["&amp;H337&amp;"]",IF(G337="JPN","[JPN] "&amp;B337&amp;" "&amp;C337&amp;" "&amp;D337&amp;" "&amp;E337&amp;" "&amp;F337&amp;" ["&amp;H337&amp;"]",B337&amp;" "&amp;C337&amp;" "&amp;D337&amp;" "&amp;E337&amp;" "&amp;F337&amp;" ["&amp;H337&amp;"]"))</f>
        <v/>
      </c>
      <c r="J337" s="7" t="inlineStr">
        <is>
          <t>르까프 블랙 스트라이프 스포츠반집업긴팔티 [95]</t>
        </is>
      </c>
      <c r="K337" s="7" t="inlineStr">
        <is>
          <t>르까프 블랙 스트라이프 스포츠반집업긴팔티</t>
        </is>
      </c>
      <c r="L337" s="7">
        <f>IF(B337="보세",C337&amp;" "&amp;F337,B337&amp;" "&amp;F337)</f>
        <v/>
      </c>
      <c r="M337" s="8" t="inlineStr">
        <is>
          <t>블랙 스트라이프  스포츠반집업긴팔티</t>
        </is>
      </c>
      <c r="N337" s="8" t="inlineStr">
        <is>
          <t>블랙 스트라이프  스포츠반집업긴팔티</t>
        </is>
      </c>
      <c r="O337" s="8" t="inlineStr">
        <is>
          <t>블랙 스트라이프  스포츠반집업긴팔티</t>
        </is>
      </c>
    </row>
    <row r="338" ht="16.5" customHeight="1" s="16">
      <c r="A338" s="7" t="n">
        <v>13107096</v>
      </c>
      <c r="B338" s="7" t="inlineStr">
        <is>
          <t>레노마</t>
        </is>
      </c>
      <c r="C338" s="7" t="inlineStr">
        <is>
          <t>네이비</t>
        </is>
      </c>
      <c r="D338" s="7" t="inlineStr">
        <is>
          <t>무지</t>
        </is>
      </c>
      <c r="E338" s="7" t="inlineStr">
        <is>
          <t>폴리</t>
        </is>
      </c>
      <c r="F338" s="7" t="inlineStr">
        <is>
          <t>넥셔링바스락방풍자켓</t>
        </is>
      </c>
      <c r="G338" s="7" t="inlineStr">
        <is>
          <t>KOR</t>
        </is>
      </c>
      <c r="H338" s="7" t="inlineStr">
        <is>
          <t>90</t>
        </is>
      </c>
      <c r="I338" s="7">
        <f>IF(B338="보세",C338&amp;" "&amp;D338&amp;" "&amp;E338&amp;" "&amp;F338&amp;" ["&amp;H338&amp;"]",IF(G338="JPN","[JPN] "&amp;B338&amp;" "&amp;C338&amp;" "&amp;D338&amp;" "&amp;E338&amp;" "&amp;F338&amp;" ["&amp;H338&amp;"]",B338&amp;" "&amp;C338&amp;" "&amp;D338&amp;" "&amp;E338&amp;" "&amp;F338&amp;" ["&amp;H338&amp;"]"))</f>
        <v/>
      </c>
      <c r="J338" s="7" t="inlineStr">
        <is>
          <t>레노마 네이비 넥셔링바스락방풍자켓 [90]</t>
        </is>
      </c>
      <c r="K338" s="7" t="inlineStr">
        <is>
          <t>레노마 네이비 넥셔링바스락방풍자켓</t>
        </is>
      </c>
      <c r="L338" s="7">
        <f>IF(B338="보세",C338&amp;" "&amp;F338,B338&amp;" "&amp;F338)</f>
        <v/>
      </c>
      <c r="M338" s="8" t="inlineStr">
        <is>
          <t>네이비   넥셔링바스락방풍자켓</t>
        </is>
      </c>
      <c r="N338" s="8" t="inlineStr">
        <is>
          <t>NAVY   넥셔링바스락방풍자켓</t>
        </is>
      </c>
      <c r="O338" s="8" t="inlineStr">
        <is>
          <t>곤색   넥셔링바스락방풍자켓</t>
        </is>
      </c>
    </row>
    <row r="339" ht="16.5" customHeight="1" s="16">
      <c r="A339" s="7" t="n">
        <v>13107097</v>
      </c>
      <c r="B339" s="7" t="inlineStr">
        <is>
          <t>라코스테</t>
        </is>
      </c>
      <c r="C339" s="7" t="inlineStr">
        <is>
          <t>블루</t>
        </is>
      </c>
      <c r="D339" s="7" t="inlineStr">
        <is>
          <t>무지</t>
        </is>
      </c>
      <c r="E339" s="7" t="inlineStr">
        <is>
          <t>면혼방</t>
        </is>
      </c>
      <c r="F339" s="7" t="inlineStr">
        <is>
          <t>반팔피케티</t>
        </is>
      </c>
      <c r="G339" s="7" t="inlineStr">
        <is>
          <t>KOR</t>
        </is>
      </c>
      <c r="H339" s="7" t="inlineStr">
        <is>
          <t>95</t>
        </is>
      </c>
      <c r="I339" s="7">
        <f>IF(B339="보세",C339&amp;" "&amp;D339&amp;" "&amp;E339&amp;" "&amp;F339&amp;" ["&amp;H339&amp;"]",IF(G339="JPN","[JPN] "&amp;B339&amp;" "&amp;C339&amp;" "&amp;D339&amp;" "&amp;E339&amp;" "&amp;F339&amp;" ["&amp;H339&amp;"]",B339&amp;" "&amp;C339&amp;" "&amp;D339&amp;" "&amp;E339&amp;" "&amp;F339&amp;" ["&amp;H339&amp;"]"))</f>
        <v/>
      </c>
      <c r="J339" s="7" t="inlineStr">
        <is>
          <t>라코스테 블루 면혼방 반팔피케티 [95]</t>
        </is>
      </c>
      <c r="K339" s="7" t="inlineStr">
        <is>
          <t>라코스테 블루 면혼방 반팔피케티</t>
        </is>
      </c>
      <c r="L339" s="7">
        <f>IF(B339="보세",C339&amp;" "&amp;F339,B339&amp;" "&amp;F339)</f>
        <v/>
      </c>
      <c r="M339" s="8" t="inlineStr">
        <is>
          <t>블루  면혼방 반팔피케티</t>
        </is>
      </c>
      <c r="N339" s="8" t="inlineStr">
        <is>
          <t>블루  코튼혼방 반팔피케티</t>
        </is>
      </c>
      <c r="O339" s="8" t="inlineStr">
        <is>
          <t>블루  면믹스 반팔피케티</t>
        </is>
      </c>
    </row>
    <row r="340" ht="16.5" customHeight="1" s="16">
      <c r="A340" s="7" t="n">
        <v>13107098</v>
      </c>
      <c r="B340" s="7" t="inlineStr">
        <is>
          <t>타미힐피거</t>
        </is>
      </c>
      <c r="C340" s="7" t="inlineStr">
        <is>
          <t>빈티지네이비화이트</t>
        </is>
      </c>
      <c r="D340" s="7" t="inlineStr">
        <is>
          <t>스트라이프</t>
        </is>
      </c>
      <c r="E340" s="7" t="inlineStr">
        <is>
          <t>면</t>
        </is>
      </c>
      <c r="F340" s="7" t="inlineStr">
        <is>
          <t>로고라운드티</t>
        </is>
      </c>
      <c r="G340" s="7" t="inlineStr">
        <is>
          <t>KOR</t>
        </is>
      </c>
      <c r="H340" s="7" t="inlineStr">
        <is>
          <t>XS</t>
        </is>
      </c>
      <c r="I340" s="7">
        <f>IF(B340="보세",C340&amp;" "&amp;D340&amp;" "&amp;E340&amp;" "&amp;F340&amp;" ["&amp;H340&amp;"]",IF(G340="JPN","[JPN] "&amp;B340&amp;" "&amp;C340&amp;" "&amp;D340&amp;" "&amp;E340&amp;" "&amp;F340&amp;" ["&amp;H340&amp;"]",B340&amp;" "&amp;C340&amp;" "&amp;D340&amp;" "&amp;E340&amp;" "&amp;F340&amp;" ["&amp;H340&amp;"]"))</f>
        <v/>
      </c>
      <c r="J340" s="7" t="inlineStr">
        <is>
          <t>타미힐피거 빈티지네이비화이트 스트라이프 면 로고라운드티 [XS]</t>
        </is>
      </c>
      <c r="K340" s="7" t="inlineStr">
        <is>
          <t>타미힐피거 빈티지네이비화이트 스트라이프 면 로고라운드티</t>
        </is>
      </c>
      <c r="L340" s="7">
        <f>IF(B340="보세",C340&amp;" "&amp;F340,B340&amp;" "&amp;F340)</f>
        <v/>
      </c>
      <c r="M340" s="8" t="inlineStr">
        <is>
          <t>빈티지네이비화이트 스트라이프 면 로고라운드티</t>
        </is>
      </c>
      <c r="N340" s="8" t="inlineStr">
        <is>
          <t>빈티지네이비화이트 스트라이프 코튼 로고라운드티</t>
        </is>
      </c>
      <c r="O340" s="8" t="inlineStr">
        <is>
          <t>빈티지네이비화이트 스트라이프 면직물 로고라운드티</t>
        </is>
      </c>
    </row>
    <row r="341" ht="16.5" customHeight="1" s="16">
      <c r="A341" s="7" t="n">
        <v>13107099</v>
      </c>
      <c r="B341" s="7" t="inlineStr">
        <is>
          <t>헤지스</t>
        </is>
      </c>
      <c r="C341" s="7" t="inlineStr">
        <is>
          <t>그리니쉬그레이</t>
        </is>
      </c>
      <c r="D341" s="7" t="inlineStr">
        <is>
          <t>잔체크</t>
        </is>
      </c>
      <c r="E341" s="7" t="inlineStr">
        <is>
          <t>린넨혼방</t>
        </is>
      </c>
      <c r="F341" s="7" t="inlineStr">
        <is>
          <t>반팔셔츠</t>
        </is>
      </c>
      <c r="G341" s="7" t="inlineStr">
        <is>
          <t>KOR</t>
        </is>
      </c>
      <c r="H341" s="7" t="inlineStr">
        <is>
          <t>100</t>
        </is>
      </c>
      <c r="I341" s="7">
        <f>IF(B341="보세",C341&amp;" "&amp;D341&amp;" "&amp;E341&amp;" "&amp;F341&amp;" ["&amp;H341&amp;"]",IF(G341="JPN","[JPN] "&amp;B341&amp;" "&amp;C341&amp;" "&amp;D341&amp;" "&amp;E341&amp;" "&amp;F341&amp;" ["&amp;H341&amp;"]",B341&amp;" "&amp;C341&amp;" "&amp;D341&amp;" "&amp;E341&amp;" "&amp;F341&amp;" ["&amp;H341&amp;"]"))</f>
        <v/>
      </c>
      <c r="J341" s="7" t="inlineStr">
        <is>
          <t>헤지스 그리니쉬그레이 잔체크 린넨혼방 반팔셔츠 [100]</t>
        </is>
      </c>
      <c r="K341" s="7" t="inlineStr">
        <is>
          <t>헤지스 그리니쉬그레이 잔체크 린넨혼방 반팔셔츠</t>
        </is>
      </c>
      <c r="L341" s="7">
        <f>IF(B341="보세",C341&amp;" "&amp;F341,B341&amp;" "&amp;F341)</f>
        <v/>
      </c>
      <c r="M341" s="8" t="inlineStr">
        <is>
          <t>그리니쉬그레이 잔체크 린넨혼방 반팔셔츠</t>
        </is>
      </c>
      <c r="N341" s="8" t="inlineStr">
        <is>
          <t>그리니쉬그레이 잔체크 린넨혼방 반팔셔츠</t>
        </is>
      </c>
      <c r="O341" s="8" t="inlineStr">
        <is>
          <t>그리니쉬그레이 잔체크 린넨혼방 반팔셔츠</t>
        </is>
      </c>
    </row>
    <row r="342" ht="16.5" customHeight="1" s="16">
      <c r="A342" s="7" t="n">
        <v>13107100</v>
      </c>
      <c r="B342" s="7" t="inlineStr">
        <is>
          <t>타미힐피거</t>
        </is>
      </c>
      <c r="C342" s="7" t="inlineStr">
        <is>
          <t>화이트네이비</t>
        </is>
      </c>
      <c r="D342" s="7" t="inlineStr">
        <is>
          <t>라운드스퀘어패턴</t>
        </is>
      </c>
      <c r="E342" s="7" t="inlineStr">
        <is>
          <t>면</t>
        </is>
      </c>
      <c r="F342" s="7" t="inlineStr">
        <is>
          <t>모던핏반팔셔츠</t>
        </is>
      </c>
      <c r="G342" s="7" t="inlineStr">
        <is>
          <t>KOR</t>
        </is>
      </c>
      <c r="H342" s="7" t="inlineStr">
        <is>
          <t>S</t>
        </is>
      </c>
      <c r="I342" s="7">
        <f>IF(B342="보세",C342&amp;" "&amp;D342&amp;" "&amp;E342&amp;" "&amp;F342&amp;" ["&amp;H342&amp;"]",IF(G342="JPN","[JPN] "&amp;B342&amp;" "&amp;C342&amp;" "&amp;D342&amp;" "&amp;E342&amp;" "&amp;F342&amp;" ["&amp;H342&amp;"]",B342&amp;" "&amp;C342&amp;" "&amp;D342&amp;" "&amp;E342&amp;" "&amp;F342&amp;" ["&amp;H342&amp;"]"))</f>
        <v/>
      </c>
      <c r="J342" s="7" t="inlineStr">
        <is>
          <t>타미힐피거 화이트네이비 라운드스퀘어패턴 면 모던핏반팔셔츠 [S]</t>
        </is>
      </c>
      <c r="K342" s="7" t="inlineStr">
        <is>
          <t>타미힐피거 화이트네이비 라운드스퀘어패턴 면 모던핏반팔셔츠</t>
        </is>
      </c>
      <c r="L342" s="7">
        <f>IF(B342="보세",C342&amp;" "&amp;F342,B342&amp;" "&amp;F342)</f>
        <v/>
      </c>
      <c r="M342" s="8" t="inlineStr">
        <is>
          <t>화이트네이비 라운드스퀘어패턴 면 모던핏반팔셔츠</t>
        </is>
      </c>
      <c r="N342" s="8" t="inlineStr">
        <is>
          <t>화이트네이비 라운드스퀘어패턴 코튼 모던핏반팔셔츠</t>
        </is>
      </c>
      <c r="O342" s="8" t="inlineStr">
        <is>
          <t>화이트네이비 라운드스퀘어패턴 면직물 모던핏반팔셔츠</t>
        </is>
      </c>
    </row>
    <row r="343" ht="16.5" customHeight="1" s="16">
      <c r="A343" s="7" t="n">
        <v>13107101</v>
      </c>
      <c r="B343" s="7" t="inlineStr">
        <is>
          <t>빈폴</t>
        </is>
      </c>
      <c r="C343" s="7" t="inlineStr">
        <is>
          <t>다크그레이화이트</t>
        </is>
      </c>
      <c r="D343" s="7" t="inlineStr">
        <is>
          <t>스트라이프</t>
        </is>
      </c>
      <c r="E343" s="7" t="inlineStr">
        <is>
          <t>폴리</t>
        </is>
      </c>
      <c r="F343" s="7" t="inlineStr">
        <is>
          <t>링클프리피케티</t>
        </is>
      </c>
      <c r="G343" s="7" t="inlineStr">
        <is>
          <t>KOR</t>
        </is>
      </c>
      <c r="H343" s="7" t="inlineStr">
        <is>
          <t>L</t>
        </is>
      </c>
      <c r="I343" s="7">
        <f>IF(B343="보세",C343&amp;" "&amp;D343&amp;" "&amp;E343&amp;" "&amp;F343&amp;" ["&amp;H343&amp;"]",IF(G343="JPN","[JPN] "&amp;B343&amp;" "&amp;C343&amp;" "&amp;D343&amp;" "&amp;E343&amp;" "&amp;F343&amp;" ["&amp;H343&amp;"]",B343&amp;" "&amp;C343&amp;" "&amp;D343&amp;" "&amp;E343&amp;" "&amp;F343&amp;" ["&amp;H343&amp;"]"))</f>
        <v/>
      </c>
      <c r="J343" s="7" t="inlineStr">
        <is>
          <t>빈폴 다크그레이화이트 스트라이프 링클프리피케티 [L]</t>
        </is>
      </c>
      <c r="K343" s="7" t="inlineStr">
        <is>
          <t>빈폴 다크그레이화이트 스트라이프 링클프리피케티</t>
        </is>
      </c>
      <c r="L343" s="7">
        <f>IF(B343="보세",C343&amp;" "&amp;F343,B343&amp;" "&amp;F343)</f>
        <v/>
      </c>
      <c r="M343" s="8" t="inlineStr">
        <is>
          <t>다크그레이화이트 스트라이프  링클프리피케티</t>
        </is>
      </c>
      <c r="N343" s="8" t="inlineStr">
        <is>
          <t>다크그레이화이트 스트라이프  링클프리피케티</t>
        </is>
      </c>
      <c r="O343" s="8" t="inlineStr">
        <is>
          <t>다크그레이화이트 스트라이프  링클프리피케티</t>
        </is>
      </c>
    </row>
    <row r="344" ht="16.5" customHeight="1" s="16">
      <c r="A344" s="7" t="n">
        <v>13107102</v>
      </c>
      <c r="B344" s="7" t="inlineStr">
        <is>
          <t>자라</t>
        </is>
      </c>
      <c r="C344" s="7" t="inlineStr">
        <is>
          <t>다크그레이</t>
        </is>
      </c>
      <c r="D344" s="7" t="inlineStr">
        <is>
          <t>무지</t>
        </is>
      </c>
      <c r="E344" s="7" t="inlineStr">
        <is>
          <t>비스코스혼방</t>
        </is>
      </c>
      <c r="F344" s="7" t="inlineStr">
        <is>
          <t>터틀넥금장버튼니트티</t>
        </is>
      </c>
      <c r="G344" s="7" t="inlineStr">
        <is>
          <t>KOR</t>
        </is>
      </c>
      <c r="H344" s="7" t="inlineStr">
        <is>
          <t>M</t>
        </is>
      </c>
      <c r="I344" s="7">
        <f>IF(B344="보세",C344&amp;" "&amp;D344&amp;" "&amp;E344&amp;" "&amp;F344&amp;" ["&amp;H344&amp;"]",IF(G344="JPN","[JPN] "&amp;B344&amp;" "&amp;C344&amp;" "&amp;D344&amp;" "&amp;E344&amp;" "&amp;F344&amp;" ["&amp;H344&amp;"]",B344&amp;" "&amp;C344&amp;" "&amp;D344&amp;" "&amp;E344&amp;" "&amp;F344&amp;" ["&amp;H344&amp;"]"))</f>
        <v/>
      </c>
      <c r="J344" s="7" t="inlineStr">
        <is>
          <t>자라 다크그레이 비스코스혼방 터틀넥금장버튼니트티 [M]</t>
        </is>
      </c>
      <c r="K344" s="7" t="inlineStr">
        <is>
          <t>자라 다크그레이 비스코스혼방 터틀넥금장버튼니트티</t>
        </is>
      </c>
      <c r="L344" s="7">
        <f>IF(B344="보세",C344&amp;" "&amp;F344,B344&amp;" "&amp;F344)</f>
        <v/>
      </c>
      <c r="M344" s="8" t="inlineStr">
        <is>
          <t>다크그레이  비스코스혼방 터틀넥금장버튼니트티</t>
        </is>
      </c>
      <c r="N344" s="8" t="inlineStr">
        <is>
          <t>다크그레이  비스코스혼방 터틀넥금장버튼니트티</t>
        </is>
      </c>
      <c r="O344" s="8" t="inlineStr">
        <is>
          <t>다크그레이  비스코스혼방 터틀넥금장버튼니트티</t>
        </is>
      </c>
    </row>
    <row r="345" ht="16.5" customHeight="1" s="16">
      <c r="A345" s="7" t="n">
        <v>13107103</v>
      </c>
      <c r="B345" s="7" t="inlineStr">
        <is>
          <t>k2</t>
        </is>
      </c>
      <c r="C345" s="7" t="inlineStr">
        <is>
          <t>핫오렌지</t>
        </is>
      </c>
      <c r="D345" s="7" t="inlineStr">
        <is>
          <t>무지</t>
        </is>
      </c>
      <c r="E345" s="7" t="inlineStr">
        <is>
          <t>폴리</t>
        </is>
      </c>
      <c r="F345" s="7" t="inlineStr">
        <is>
          <t>부클베스트</t>
        </is>
      </c>
      <c r="G345" s="7" t="inlineStr">
        <is>
          <t>KOR</t>
        </is>
      </c>
      <c r="H345" s="7" t="inlineStr">
        <is>
          <t>90</t>
        </is>
      </c>
      <c r="I345" s="7">
        <f>IF(B345="보세",C345&amp;" "&amp;D345&amp;" "&amp;E345&amp;" "&amp;F345&amp;" ["&amp;H345&amp;"]",IF(G345="JPN","[JPN] "&amp;B345&amp;" "&amp;C345&amp;" "&amp;D345&amp;" "&amp;E345&amp;" "&amp;F345&amp;" ["&amp;H345&amp;"]",B345&amp;" "&amp;C345&amp;" "&amp;D345&amp;" "&amp;E345&amp;" "&amp;F345&amp;" ["&amp;H345&amp;"]"))</f>
        <v/>
      </c>
      <c r="J345" s="7" t="inlineStr">
        <is>
          <t>k2 핫오렌지 부클베스트 [90]</t>
        </is>
      </c>
      <c r="K345" s="7" t="inlineStr">
        <is>
          <t>k2 핫오렌지 부클베스트</t>
        </is>
      </c>
      <c r="L345" s="7">
        <f>IF(B345="보세",C345&amp;" "&amp;F345,B345&amp;" "&amp;F345)</f>
        <v/>
      </c>
      <c r="M345" s="8" t="inlineStr">
        <is>
          <t>핫오렌지   부클베스트</t>
        </is>
      </c>
      <c r="N345" s="8" t="inlineStr">
        <is>
          <t>핫오렌지   부클베스트</t>
        </is>
      </c>
      <c r="O345" s="8" t="inlineStr">
        <is>
          <t>핫오렌지   부클베스트</t>
        </is>
      </c>
    </row>
    <row r="346" ht="16.5" customHeight="1" s="16">
      <c r="A346" s="7" t="n">
        <v>13107104</v>
      </c>
      <c r="B346" s="7" t="inlineStr">
        <is>
          <t>포에버21</t>
        </is>
      </c>
      <c r="C346" s="7" t="inlineStr">
        <is>
          <t>블랙</t>
        </is>
      </c>
      <c r="D346" s="7" t="inlineStr">
        <is>
          <t>시스루플라워패턴</t>
        </is>
      </c>
      <c r="E346" s="7" t="inlineStr">
        <is>
          <t>폴리</t>
        </is>
      </c>
      <c r="F346" s="7" t="inlineStr">
        <is>
          <t>자수레이스반팔원피스</t>
        </is>
      </c>
      <c r="G346" s="7" t="inlineStr">
        <is>
          <t>KOR</t>
        </is>
      </c>
      <c r="H346" s="7" t="inlineStr">
        <is>
          <t>XS</t>
        </is>
      </c>
      <c r="I346" s="7">
        <f>IF(B346="보세",C346&amp;" "&amp;D346&amp;" "&amp;E346&amp;" "&amp;F346&amp;" ["&amp;H346&amp;"]",IF(G346="JPN","[JPN] "&amp;B346&amp;" "&amp;C346&amp;" "&amp;D346&amp;" "&amp;E346&amp;" "&amp;F346&amp;" ["&amp;H346&amp;"]",B346&amp;" "&amp;C346&amp;" "&amp;D346&amp;" "&amp;E346&amp;" "&amp;F346&amp;" ["&amp;H346&amp;"]"))</f>
        <v/>
      </c>
      <c r="J346" s="7" t="inlineStr">
        <is>
          <t>포에버21 블랙 시스루플라워패턴 자수레이스반팔원피스 [XS]</t>
        </is>
      </c>
      <c r="K346" s="7" t="inlineStr">
        <is>
          <t>포에버21 블랙 시스루플라워패턴 자수레이스반팔원피스</t>
        </is>
      </c>
      <c r="L346" s="7">
        <f>IF(B346="보세",C346&amp;" "&amp;F346,B346&amp;" "&amp;F346)</f>
        <v/>
      </c>
      <c r="M346" s="8" t="inlineStr">
        <is>
          <t>블랙 시스루플라워패턴  자수레이스반팔원피스</t>
        </is>
      </c>
      <c r="N346" s="8" t="inlineStr">
        <is>
          <t>블랙 시스루플라워패턴  자수레이스반팔원피스</t>
        </is>
      </c>
      <c r="O346" s="8" t="inlineStr">
        <is>
          <t>블랙 시스루플라워패턴  자수레이스반팔원피스</t>
        </is>
      </c>
    </row>
    <row r="347" ht="16.5" customHeight="1" s="16">
      <c r="A347" s="7" t="n">
        <v>13107105</v>
      </c>
      <c r="B347" s="7" t="inlineStr">
        <is>
          <t>빈폴</t>
        </is>
      </c>
      <c r="C347" s="7" t="inlineStr">
        <is>
          <t>다크그레이</t>
        </is>
      </c>
      <c r="D347" s="7" t="inlineStr">
        <is>
          <t>무지</t>
        </is>
      </c>
      <c r="E347" s="7" t="inlineStr">
        <is>
          <t>플란넬</t>
        </is>
      </c>
      <c r="F347" s="7" t="inlineStr">
        <is>
          <t>긴팔셔츠</t>
        </is>
      </c>
      <c r="G347" s="7" t="inlineStr">
        <is>
          <t>KOR</t>
        </is>
      </c>
      <c r="H347" s="7" t="inlineStr">
        <is>
          <t>95</t>
        </is>
      </c>
      <c r="I347" s="7">
        <f>IF(B347="보세",C347&amp;" "&amp;D347&amp;" "&amp;E347&amp;" "&amp;F347&amp;" ["&amp;H347&amp;"]",IF(G347="JPN","[JPN] "&amp;B347&amp;" "&amp;C347&amp;" "&amp;D347&amp;" "&amp;E347&amp;" "&amp;F347&amp;" ["&amp;H347&amp;"]",B347&amp;" "&amp;C347&amp;" "&amp;D347&amp;" "&amp;E347&amp;" "&amp;F347&amp;" ["&amp;H347&amp;"]"))</f>
        <v/>
      </c>
      <c r="J347" s="7" t="inlineStr">
        <is>
          <t>빈폴 다크그레이 플란넬 긴팔셔츠 [95]</t>
        </is>
      </c>
      <c r="K347" s="7" t="inlineStr">
        <is>
          <t>빈폴 다크그레이 플란넬 긴팔셔츠</t>
        </is>
      </c>
      <c r="L347" s="7">
        <f>IF(B347="보세",C347&amp;" "&amp;F347,B347&amp;" "&amp;F347)</f>
        <v/>
      </c>
      <c r="M347" s="8" t="inlineStr">
        <is>
          <t>다크그레이  플란넬 긴팔셔츠</t>
        </is>
      </c>
      <c r="N347" s="8" t="inlineStr">
        <is>
          <t>다크그레이  플란넬 긴팔셔츠</t>
        </is>
      </c>
      <c r="O347" s="8" t="inlineStr">
        <is>
          <t>다크그레이  플란넬 긴팔셔츠</t>
        </is>
      </c>
    </row>
    <row r="348" ht="16.5" customHeight="1" s="16">
      <c r="A348" s="7" t="n">
        <v>13107106</v>
      </c>
      <c r="B348" s="7" t="inlineStr">
        <is>
          <t>오베이</t>
        </is>
      </c>
      <c r="C348" s="7" t="inlineStr">
        <is>
          <t>네이비</t>
        </is>
      </c>
      <c r="D348" s="7" t="inlineStr">
        <is>
          <t>무지</t>
        </is>
      </c>
      <c r="E348" s="7" t="inlineStr">
        <is>
          <t>면</t>
        </is>
      </c>
      <c r="F348" s="7" t="inlineStr">
        <is>
          <t>로고반팔티</t>
        </is>
      </c>
      <c r="G348" s="7" t="inlineStr">
        <is>
          <t>KOR</t>
        </is>
      </c>
      <c r="H348" s="7" t="inlineStr">
        <is>
          <t>XL</t>
        </is>
      </c>
      <c r="I348" s="7">
        <f>IF(B348="보세",C348&amp;" "&amp;D348&amp;" "&amp;E348&amp;" "&amp;F348&amp;" ["&amp;H348&amp;"]",IF(G348="JPN","[JPN] "&amp;B348&amp;" "&amp;C348&amp;" "&amp;D348&amp;" "&amp;E348&amp;" "&amp;F348&amp;" ["&amp;H348&amp;"]",B348&amp;" "&amp;C348&amp;" "&amp;D348&amp;" "&amp;E348&amp;" "&amp;F348&amp;" ["&amp;H348&amp;"]"))</f>
        <v/>
      </c>
      <c r="J348" s="7" t="inlineStr">
        <is>
          <t>오베이 네이비 면 로고반팔티 [XL]</t>
        </is>
      </c>
      <c r="K348" s="7" t="inlineStr">
        <is>
          <t>오베이 네이비 면 로고반팔티</t>
        </is>
      </c>
      <c r="L348" s="7">
        <f>IF(B348="보세",C348&amp;" "&amp;F348,B348&amp;" "&amp;F348)</f>
        <v/>
      </c>
      <c r="M348" s="8" t="inlineStr">
        <is>
          <t>네이비  면 로고반팔티</t>
        </is>
      </c>
      <c r="N348" s="8" t="inlineStr">
        <is>
          <t>NAVY  면 로고반팔티</t>
        </is>
      </c>
      <c r="O348" s="8" t="inlineStr">
        <is>
          <t>곤색  면 로고반팔티</t>
        </is>
      </c>
    </row>
    <row r="349" ht="16.5" customHeight="1" s="16">
      <c r="A349" s="7" t="n">
        <v>13107107</v>
      </c>
      <c r="B349" s="7" t="inlineStr">
        <is>
          <t>아디다스</t>
        </is>
      </c>
      <c r="C349" s="7" t="inlineStr">
        <is>
          <t>블루</t>
        </is>
      </c>
      <c r="D349" s="7" t="inlineStr">
        <is>
          <t>스트라이프</t>
        </is>
      </c>
      <c r="E349" s="7" t="inlineStr">
        <is>
          <t>폴리</t>
        </is>
      </c>
      <c r="F349" s="7" t="inlineStr">
        <is>
          <t>어깨삼선첼시반팔티</t>
        </is>
      </c>
      <c r="G349" s="7" t="inlineStr">
        <is>
          <t>KOR</t>
        </is>
      </c>
      <c r="H349" s="7" t="inlineStr">
        <is>
          <t>없음</t>
        </is>
      </c>
      <c r="I349" s="7">
        <f>IF(B349="보세",C349&amp;" "&amp;D349&amp;" "&amp;E349&amp;" "&amp;F349&amp;" ["&amp;H349&amp;"]",IF(G349="JPN","[JPN] "&amp;B349&amp;" "&amp;C349&amp;" "&amp;D349&amp;" "&amp;E349&amp;" "&amp;F349&amp;" ["&amp;H349&amp;"]",B349&amp;" "&amp;C349&amp;" "&amp;D349&amp;" "&amp;E349&amp;" "&amp;F349&amp;" ["&amp;H349&amp;"]"))</f>
        <v/>
      </c>
      <c r="J349" s="7" t="inlineStr">
        <is>
          <t xml:space="preserve">아디다스 블루 스트라이프 어깨삼선첼시반팔티 </t>
        </is>
      </c>
      <c r="K349" s="7" t="inlineStr">
        <is>
          <t xml:space="preserve">아디다스 블루 스트라이프 어깨삼선첼시반팔티 </t>
        </is>
      </c>
      <c r="L349" s="7">
        <f>IF(B349="보세",C349&amp;" "&amp;F349,B349&amp;" "&amp;F349)</f>
        <v/>
      </c>
      <c r="M349" s="8" t="inlineStr">
        <is>
          <t>블루 스트라이프  어깨삼선첼시반팔티</t>
        </is>
      </c>
      <c r="N349" s="8" t="inlineStr">
        <is>
          <t>블루 스트라이프  어깨삼선첼시반팔티</t>
        </is>
      </c>
      <c r="O349" s="8" t="inlineStr">
        <is>
          <t>블루 스트라이프  어깨삼선첼시반팔티</t>
        </is>
      </c>
    </row>
    <row r="350" ht="16.5" customHeight="1" s="16">
      <c r="A350" s="7" t="n">
        <v>13107108</v>
      </c>
      <c r="B350" s="7" t="inlineStr">
        <is>
          <t>h&amp;m</t>
        </is>
      </c>
      <c r="C350" s="7" t="inlineStr">
        <is>
          <t>네이비</t>
        </is>
      </c>
      <c r="D350" s="7" t="inlineStr">
        <is>
          <t>무지</t>
        </is>
      </c>
      <c r="E350" s="7" t="inlineStr">
        <is>
          <t>폴리</t>
        </is>
      </c>
      <c r="F350" s="7" t="inlineStr">
        <is>
          <t>딥브이넥쿨니트</t>
        </is>
      </c>
      <c r="G350" s="7" t="inlineStr">
        <is>
          <t>KOR</t>
        </is>
      </c>
      <c r="H350" s="7" t="inlineStr">
        <is>
          <t>S</t>
        </is>
      </c>
      <c r="I350" s="7">
        <f>IF(B350="보세",C350&amp;" "&amp;D350&amp;" "&amp;E350&amp;" "&amp;F350&amp;" ["&amp;H350&amp;"]",IF(G350="JPN","[JPN] "&amp;B350&amp;" "&amp;C350&amp;" "&amp;D350&amp;" "&amp;E350&amp;" "&amp;F350&amp;" ["&amp;H350&amp;"]",B350&amp;" "&amp;C350&amp;" "&amp;D350&amp;" "&amp;E350&amp;" "&amp;F350&amp;" ["&amp;H350&amp;"]"))</f>
        <v/>
      </c>
      <c r="J350" s="7" t="inlineStr">
        <is>
          <t>h&amp;m 네이비 딥브이넥쿨니트 [S]</t>
        </is>
      </c>
      <c r="K350" s="7" t="inlineStr">
        <is>
          <t>h&amp;m 네이비 딥브이넥쿨니트</t>
        </is>
      </c>
      <c r="L350" s="7">
        <f>IF(B350="보세",C350&amp;" "&amp;F350,B350&amp;" "&amp;F350)</f>
        <v/>
      </c>
      <c r="M350" s="8" t="inlineStr">
        <is>
          <t>네이비   딥브이넥쿨니트</t>
        </is>
      </c>
      <c r="N350" s="8" t="inlineStr">
        <is>
          <t>NAVY   딥브이넥쿨니트</t>
        </is>
      </c>
      <c r="O350" s="8" t="inlineStr">
        <is>
          <t>곤색   딥브이넥쿨니트</t>
        </is>
      </c>
    </row>
    <row r="351" ht="16.5" customHeight="1" s="16">
      <c r="A351" s="7" t="n">
        <v>13107109</v>
      </c>
      <c r="B351" s="7" t="inlineStr">
        <is>
          <t>자라</t>
        </is>
      </c>
      <c r="C351" s="7" t="inlineStr">
        <is>
          <t>네이비</t>
        </is>
      </c>
      <c r="D351" s="7" t="inlineStr">
        <is>
          <t>스트라이프</t>
        </is>
      </c>
      <c r="E351" s="7" t="inlineStr">
        <is>
          <t>비스코스혼방</t>
        </is>
      </c>
      <c r="F351" s="7" t="inlineStr">
        <is>
          <t>플레어레이어드미니원피스</t>
        </is>
      </c>
      <c r="G351" s="7" t="inlineStr">
        <is>
          <t>KOR</t>
        </is>
      </c>
      <c r="H351" s="7" t="inlineStr">
        <is>
          <t>XS</t>
        </is>
      </c>
      <c r="I351" s="7">
        <f>IF(B351="보세",C351&amp;" "&amp;D351&amp;" "&amp;E351&amp;" "&amp;F351&amp;" ["&amp;H351&amp;"]",IF(G351="JPN","[JPN] "&amp;B351&amp;" "&amp;C351&amp;" "&amp;D351&amp;" "&amp;E351&amp;" "&amp;F351&amp;" ["&amp;H351&amp;"]",B351&amp;" "&amp;C351&amp;" "&amp;D351&amp;" "&amp;E351&amp;" "&amp;F351&amp;" ["&amp;H351&amp;"]"))</f>
        <v/>
      </c>
      <c r="J351" s="7" t="inlineStr">
        <is>
          <t>자라 네이비 스트라이프 비스코스혼방 플레어레이어드미니원피스 [XS]</t>
        </is>
      </c>
      <c r="K351" s="7" t="inlineStr">
        <is>
          <t>자라 네이비 스트라이프 비스코스혼방 플레어레이어드미니원피스</t>
        </is>
      </c>
      <c r="L351" s="7">
        <f>IF(B351="보세",C351&amp;" "&amp;F351,B351&amp;" "&amp;F351)</f>
        <v/>
      </c>
      <c r="M351" s="8" t="inlineStr">
        <is>
          <t>네이비 스트라이프 비스코스혼방 플레어레이어드미니원피스</t>
        </is>
      </c>
      <c r="N351" s="8" t="inlineStr">
        <is>
          <t>NAVY 스트라이프 비스코스혼방 플레어레이어드미니원피스</t>
        </is>
      </c>
      <c r="O351" s="8" t="inlineStr">
        <is>
          <t>곤색 스트라이프 비스코스혼방 플레어레이어드미니원피스</t>
        </is>
      </c>
    </row>
    <row r="352" ht="16.5" customHeight="1" s="16">
      <c r="A352" s="7" t="n">
        <v>13107110</v>
      </c>
      <c r="B352" s="7" t="inlineStr">
        <is>
          <t>보세</t>
        </is>
      </c>
      <c r="C352" s="7" t="inlineStr">
        <is>
          <t>화이트네이비</t>
        </is>
      </c>
      <c r="D352" s="7" t="inlineStr">
        <is>
          <t>프린팅</t>
        </is>
      </c>
      <c r="E352" s="7" t="inlineStr">
        <is>
          <t>면</t>
        </is>
      </c>
      <c r="F352" s="7" t="inlineStr">
        <is>
          <t>라운드반팔티</t>
        </is>
      </c>
      <c r="G352" s="7" t="inlineStr">
        <is>
          <t>KOR</t>
        </is>
      </c>
      <c r="H352" s="7" t="inlineStr">
        <is>
          <t>XL</t>
        </is>
      </c>
      <c r="I352" s="7">
        <f>IF(B352="보세",C352&amp;" "&amp;D352&amp;" "&amp;E352&amp;" "&amp;F352&amp;" ["&amp;H352&amp;"]",IF(G352="JPN","[JPN] "&amp;B352&amp;" "&amp;C352&amp;" "&amp;D352&amp;" "&amp;E352&amp;" "&amp;F352&amp;" ["&amp;H352&amp;"]",B352&amp;" "&amp;C352&amp;" "&amp;D352&amp;" "&amp;E352&amp;" "&amp;F352&amp;" ["&amp;H352&amp;"]"))</f>
        <v/>
      </c>
      <c r="J352" s="7" t="inlineStr">
        <is>
          <t>화이트네이비 프린팅 면 라운드반팔티 [XL]</t>
        </is>
      </c>
      <c r="K352" s="7" t="inlineStr">
        <is>
          <t>화이트네이비 프린팅 면 라운드반팔티</t>
        </is>
      </c>
      <c r="L352" s="7">
        <f>IF(B352="보세",C352&amp;" "&amp;F352,B352&amp;" "&amp;F352)</f>
        <v/>
      </c>
      <c r="M352" s="8" t="inlineStr">
        <is>
          <t>화이트네이비 프린팅 면 라운드반팔티</t>
        </is>
      </c>
      <c r="N352" s="8" t="inlineStr">
        <is>
          <t>화이트네이비 프린팅 코튼 라운드반팔티</t>
        </is>
      </c>
      <c r="O352" s="8" t="inlineStr">
        <is>
          <t>화이트네이비 프린팅 면직물 라운드반팔티</t>
        </is>
      </c>
    </row>
    <row r="353" ht="16.5" customHeight="1" s="16">
      <c r="A353" s="7" t="n">
        <v>13107111</v>
      </c>
      <c r="B353" s="7" t="inlineStr">
        <is>
          <t>블랙야크</t>
        </is>
      </c>
      <c r="C353" s="7" t="inlineStr">
        <is>
          <t>블랙</t>
        </is>
      </c>
      <c r="D353" s="7" t="inlineStr">
        <is>
          <t>무지</t>
        </is>
      </c>
      <c r="E353" s="7" t="inlineStr">
        <is>
          <t>폴리</t>
        </is>
      </c>
      <c r="F353" s="7" t="inlineStr">
        <is>
          <t>나그랑익스트림반집업긴팔티</t>
        </is>
      </c>
      <c r="G353" s="7" t="inlineStr">
        <is>
          <t>KOR</t>
        </is>
      </c>
      <c r="H353" s="7" t="inlineStr">
        <is>
          <t>95</t>
        </is>
      </c>
      <c r="I353" s="7">
        <f>IF(B353="보세",C353&amp;" "&amp;D353&amp;" "&amp;E353&amp;" "&amp;F353&amp;" ["&amp;H353&amp;"]",IF(G353="JPN","[JPN] "&amp;B353&amp;" "&amp;C353&amp;" "&amp;D353&amp;" "&amp;E353&amp;" "&amp;F353&amp;" ["&amp;H353&amp;"]",B353&amp;" "&amp;C353&amp;" "&amp;D353&amp;" "&amp;E353&amp;" "&amp;F353&amp;" ["&amp;H353&amp;"]"))</f>
        <v/>
      </c>
      <c r="J353" s="7" t="inlineStr">
        <is>
          <t>블랙야크 블랙 나그랑익스트림반집업긴팔티 [95]</t>
        </is>
      </c>
      <c r="K353" s="7" t="inlineStr">
        <is>
          <t>블랙야크 블랙 나그랑익스트림반집업긴팔티</t>
        </is>
      </c>
      <c r="L353" s="7">
        <f>IF(B353="보세",C353&amp;" "&amp;F353,B353&amp;" "&amp;F353)</f>
        <v/>
      </c>
      <c r="M353" s="8" t="inlineStr">
        <is>
          <t>블랙   나그랑익스트림반집업긴팔티</t>
        </is>
      </c>
      <c r="N353" s="8" t="inlineStr">
        <is>
          <t>블랙   나그랑익스트림반집업긴팔티</t>
        </is>
      </c>
      <c r="O353" s="8" t="inlineStr">
        <is>
          <t>블랙   나그랑익스트림반집업긴팔티</t>
        </is>
      </c>
    </row>
    <row r="354" ht="16.5" customHeight="1" s="16">
      <c r="A354" s="7" t="n">
        <v>13107112</v>
      </c>
      <c r="B354" s="7" t="inlineStr">
        <is>
          <t>노티카</t>
        </is>
      </c>
      <c r="C354" s="7" t="inlineStr">
        <is>
          <t>러시안그린</t>
        </is>
      </c>
      <c r="D354" s="7" t="inlineStr">
        <is>
          <t>보트패턴</t>
        </is>
      </c>
      <c r="E354" s="7" t="inlineStr">
        <is>
          <t>면</t>
        </is>
      </c>
      <c r="F354" s="7" t="inlineStr">
        <is>
          <t>반팔피케티</t>
        </is>
      </c>
      <c r="G354" s="7" t="inlineStr">
        <is>
          <t>KOR</t>
        </is>
      </c>
      <c r="H354" s="7" t="inlineStr">
        <is>
          <t>XS</t>
        </is>
      </c>
      <c r="I354" s="7">
        <f>IF(B354="보세",C354&amp;" "&amp;D354&amp;" "&amp;E354&amp;" "&amp;F354&amp;" ["&amp;H354&amp;"]",IF(G354="JPN","[JPN] "&amp;B354&amp;" "&amp;C354&amp;" "&amp;D354&amp;" "&amp;E354&amp;" "&amp;F354&amp;" ["&amp;H354&amp;"]",B354&amp;" "&amp;C354&amp;" "&amp;D354&amp;" "&amp;E354&amp;" "&amp;F354&amp;" ["&amp;H354&amp;"]"))</f>
        <v/>
      </c>
      <c r="J354" s="7" t="inlineStr">
        <is>
          <t>노티카 러시안그린 보트패턴 면 반팔피케티 [XS]</t>
        </is>
      </c>
      <c r="K354" s="7" t="inlineStr">
        <is>
          <t>노티카 러시안그린 보트패턴 면 반팔피케티</t>
        </is>
      </c>
      <c r="L354" s="7">
        <f>IF(B354="보세",C354&amp;" "&amp;F354,B354&amp;" "&amp;F354)</f>
        <v/>
      </c>
      <c r="M354" s="8" t="inlineStr">
        <is>
          <t>러시안그린 보트패턴 면 반팔피케티</t>
        </is>
      </c>
      <c r="N354" s="8" t="inlineStr">
        <is>
          <t>러시안그린 보트패턴 코튼 반팔피케티</t>
        </is>
      </c>
      <c r="O354" s="8" t="inlineStr">
        <is>
          <t>러시안그린 보트패턴 면직물 반팔피케티</t>
        </is>
      </c>
    </row>
    <row r="355" ht="16.5" customHeight="1" s="16">
      <c r="A355" s="7" t="n">
        <v>13107113</v>
      </c>
      <c r="B355" s="7" t="inlineStr">
        <is>
          <t>아디다스</t>
        </is>
      </c>
      <c r="C355" s="7" t="inlineStr">
        <is>
          <t>멜란지네이비</t>
        </is>
      </c>
      <c r="D355" s="7" t="inlineStr">
        <is>
          <t>무지</t>
        </is>
      </c>
      <c r="E355" s="7" t="inlineStr">
        <is>
          <t>폴리</t>
        </is>
      </c>
      <c r="F355" s="7" t="inlineStr">
        <is>
          <t>소매삼선반팔티</t>
        </is>
      </c>
      <c r="G355" s="7" t="inlineStr">
        <is>
          <t>KOR</t>
        </is>
      </c>
      <c r="H355" s="7" t="inlineStr">
        <is>
          <t>100</t>
        </is>
      </c>
      <c r="I355" s="7">
        <f>IF(B355="보세",C355&amp;" "&amp;D355&amp;" "&amp;E355&amp;" "&amp;F355&amp;" ["&amp;H355&amp;"]",IF(G355="JPN","[JPN] "&amp;B355&amp;" "&amp;C355&amp;" "&amp;D355&amp;" "&amp;E355&amp;" "&amp;F355&amp;" ["&amp;H355&amp;"]",B355&amp;" "&amp;C355&amp;" "&amp;D355&amp;" "&amp;E355&amp;" "&amp;F355&amp;" ["&amp;H355&amp;"]"))</f>
        <v/>
      </c>
      <c r="J355" s="7" t="inlineStr">
        <is>
          <t>아디다스 멜란지네이비 소매삼선반팔티 [100]</t>
        </is>
      </c>
      <c r="K355" s="7" t="inlineStr">
        <is>
          <t>아디다스 멜란지네이비 소매삼선반팔티</t>
        </is>
      </c>
      <c r="L355" s="7">
        <f>IF(B355="보세",C355&amp;" "&amp;F355,B355&amp;" "&amp;F355)</f>
        <v/>
      </c>
      <c r="M355" s="8" t="inlineStr">
        <is>
          <t>멜란지네이비   소매삼선반팔티</t>
        </is>
      </c>
      <c r="N355" s="8" t="inlineStr">
        <is>
          <t>멜란지네이비   소매삼선반팔티</t>
        </is>
      </c>
      <c r="O355" s="8" t="inlineStr">
        <is>
          <t>멜란지네이비   소매삼선반팔티</t>
        </is>
      </c>
    </row>
    <row r="356" ht="16.5" customHeight="1" s="16">
      <c r="A356" s="7" t="n">
        <v>13107114</v>
      </c>
      <c r="B356" s="7" t="inlineStr">
        <is>
          <t>lmc</t>
        </is>
      </c>
      <c r="C356" s="7" t="inlineStr">
        <is>
          <t>레드</t>
        </is>
      </c>
      <c r="D356" s="7" t="inlineStr">
        <is>
          <t>프린팅</t>
        </is>
      </c>
      <c r="E356" s="7" t="inlineStr">
        <is>
          <t>면</t>
        </is>
      </c>
      <c r="F356" s="7" t="inlineStr">
        <is>
          <t>로고반팔티</t>
        </is>
      </c>
      <c r="G356" s="7" t="inlineStr">
        <is>
          <t>KOR</t>
        </is>
      </c>
      <c r="H356" s="7" t="inlineStr">
        <is>
          <t>S</t>
        </is>
      </c>
      <c r="I356" s="7">
        <f>IF(B356="보세",C356&amp;" "&amp;D356&amp;" "&amp;E356&amp;" "&amp;F356&amp;" ["&amp;H356&amp;"]",IF(G356="JPN","[JPN] "&amp;B356&amp;" "&amp;C356&amp;" "&amp;D356&amp;" "&amp;E356&amp;" "&amp;F356&amp;" ["&amp;H356&amp;"]",B356&amp;" "&amp;C356&amp;" "&amp;D356&amp;" "&amp;E356&amp;" "&amp;F356&amp;" ["&amp;H356&amp;"]"))</f>
        <v/>
      </c>
      <c r="J356" s="7" t="inlineStr">
        <is>
          <t>lmc 레드 프린팅 면 로고반팔티 [S]</t>
        </is>
      </c>
      <c r="K356" s="7" t="inlineStr">
        <is>
          <t>lmc 레드 프린팅 면 로고반팔티</t>
        </is>
      </c>
      <c r="L356" s="7">
        <f>IF(B356="보세",C356&amp;" "&amp;F356,B356&amp;" "&amp;F356)</f>
        <v/>
      </c>
      <c r="M356" s="8" t="inlineStr">
        <is>
          <t>레드 프린팅 면 로고반팔티</t>
        </is>
      </c>
      <c r="N356" s="8" t="inlineStr">
        <is>
          <t>레드 프린팅 코튼 로고반팔티</t>
        </is>
      </c>
      <c r="O356" s="8" t="inlineStr">
        <is>
          <t>레드 프린팅 면직물 로고반팔티</t>
        </is>
      </c>
    </row>
    <row r="357" ht="16.5" customHeight="1" s="16">
      <c r="A357" s="7" t="n">
        <v>13107115</v>
      </c>
      <c r="B357" s="7" t="inlineStr">
        <is>
          <t>보세</t>
        </is>
      </c>
      <c r="C357" s="7" t="inlineStr">
        <is>
          <t>다크그레이</t>
        </is>
      </c>
      <c r="D357" s="7" t="inlineStr">
        <is>
          <t>무지</t>
        </is>
      </c>
      <c r="E357" s="7" t="inlineStr">
        <is>
          <t>울</t>
        </is>
      </c>
      <c r="F357" s="7" t="inlineStr">
        <is>
          <t>오프닝롤업가디건</t>
        </is>
      </c>
      <c r="G357" s="7" t="inlineStr">
        <is>
          <t>KOR</t>
        </is>
      </c>
      <c r="H357" s="7" t="inlineStr">
        <is>
          <t>95</t>
        </is>
      </c>
      <c r="I357" s="7">
        <f>IF(B357="보세",C357&amp;" "&amp;D357&amp;" "&amp;E357&amp;" "&amp;F357&amp;" ["&amp;H357&amp;"]",IF(G357="JPN","[JPN] "&amp;B357&amp;" "&amp;C357&amp;" "&amp;D357&amp;" "&amp;E357&amp;" "&amp;F357&amp;" ["&amp;H357&amp;"]",B357&amp;" "&amp;C357&amp;" "&amp;D357&amp;" "&amp;E357&amp;" "&amp;F357&amp;" ["&amp;H357&amp;"]"))</f>
        <v/>
      </c>
      <c r="J357" s="7" t="inlineStr">
        <is>
          <t>다크그레이 울 오프닝롤업가디건 [95]</t>
        </is>
      </c>
      <c r="K357" s="7" t="inlineStr">
        <is>
          <t>다크그레이 울 오프닝롤업가디건</t>
        </is>
      </c>
      <c r="L357" s="7">
        <f>IF(B357="보세",C357&amp;" "&amp;F357,B357&amp;" "&amp;F357)</f>
        <v/>
      </c>
      <c r="M357" s="8" t="inlineStr">
        <is>
          <t>다크그레이  울 오프닝롤업가디건</t>
        </is>
      </c>
      <c r="N357" s="8" t="inlineStr">
        <is>
          <t>다크그레이  울 오프닝롤업가디건</t>
        </is>
      </c>
      <c r="O357" s="8" t="inlineStr">
        <is>
          <t>다크그레이  울 오프닝롤업가디건</t>
        </is>
      </c>
    </row>
    <row r="358" ht="16.5" customHeight="1" s="16">
      <c r="A358" s="7" t="n">
        <v>13107116</v>
      </c>
      <c r="B358" s="7" t="inlineStr">
        <is>
          <t>lap</t>
        </is>
      </c>
      <c r="C358" s="7" t="inlineStr">
        <is>
          <t>화이트</t>
        </is>
      </c>
      <c r="D358" s="7" t="inlineStr">
        <is>
          <t>무지</t>
        </is>
      </c>
      <c r="E358" s="7" t="inlineStr">
        <is>
          <t>면</t>
        </is>
      </c>
      <c r="F358" s="7" t="inlineStr">
        <is>
          <t>넥셔링폼폼블라우스</t>
        </is>
      </c>
      <c r="G358" s="7" t="inlineStr">
        <is>
          <t>KOR</t>
        </is>
      </c>
      <c r="H358" s="7" t="inlineStr">
        <is>
          <t>Free</t>
        </is>
      </c>
      <c r="I358" s="7">
        <f>IF(B358="보세",C358&amp;" "&amp;D358&amp;" "&amp;E358&amp;" "&amp;F358&amp;" ["&amp;H358&amp;"]",IF(G358="JPN","[JPN] "&amp;B358&amp;" "&amp;C358&amp;" "&amp;D358&amp;" "&amp;E358&amp;" "&amp;F358&amp;" ["&amp;H358&amp;"]",B358&amp;" "&amp;C358&amp;" "&amp;D358&amp;" "&amp;E358&amp;" "&amp;F358&amp;" ["&amp;H358&amp;"]"))</f>
        <v/>
      </c>
      <c r="J358" s="7" t="inlineStr">
        <is>
          <t>lap 화이트 면 넥셔링폼폼블라우스 [Free]</t>
        </is>
      </c>
      <c r="K358" s="7" t="inlineStr">
        <is>
          <t>lap 화이트 면 넥셔링폼폼블라우스</t>
        </is>
      </c>
      <c r="L358" s="7">
        <f>IF(B358="보세",C358&amp;" "&amp;F358,B358&amp;" "&amp;F358)</f>
        <v/>
      </c>
      <c r="M358" s="8" t="inlineStr">
        <is>
          <t>화이트  면 넥셔링폼폼블라우스</t>
        </is>
      </c>
      <c r="N358" s="8" t="inlineStr">
        <is>
          <t>화이트  코튼 넥셔링폼폼블라우스</t>
        </is>
      </c>
      <c r="O358" s="8" t="inlineStr">
        <is>
          <t>화이트  면직물 넥셔링폼폼블라우스</t>
        </is>
      </c>
    </row>
    <row r="359" ht="16.5" customHeight="1" s="16">
      <c r="A359" s="7" t="n">
        <v>13107117</v>
      </c>
      <c r="B359" s="7" t="inlineStr">
        <is>
          <t>클라이드</t>
        </is>
      </c>
      <c r="C359" s="7" t="inlineStr">
        <is>
          <t>화이트</t>
        </is>
      </c>
      <c r="D359" s="7" t="inlineStr">
        <is>
          <t>무지</t>
        </is>
      </c>
      <c r="E359" s="7" t="inlineStr">
        <is>
          <t>면</t>
        </is>
      </c>
      <c r="F359" s="7" t="inlineStr">
        <is>
          <t>반팔피케티</t>
        </is>
      </c>
      <c r="G359" s="7" t="inlineStr">
        <is>
          <t>KOR</t>
        </is>
      </c>
      <c r="H359" s="7" t="inlineStr">
        <is>
          <t>90</t>
        </is>
      </c>
      <c r="I359" s="7">
        <f>IF(B359="보세",C359&amp;" "&amp;D359&amp;" "&amp;E359&amp;" "&amp;F359&amp;" ["&amp;H359&amp;"]",IF(G359="JPN","[JPN] "&amp;B359&amp;" "&amp;C359&amp;" "&amp;D359&amp;" "&amp;E359&amp;" "&amp;F359&amp;" ["&amp;H359&amp;"]",B359&amp;" "&amp;C359&amp;" "&amp;D359&amp;" "&amp;E359&amp;" "&amp;F359&amp;" ["&amp;H359&amp;"]"))</f>
        <v/>
      </c>
      <c r="J359" s="7" t="inlineStr">
        <is>
          <t>클라이드 화이트 면 반팔피케티 [90]</t>
        </is>
      </c>
      <c r="K359" s="7" t="inlineStr">
        <is>
          <t>클라이드 화이트 면 반팔피케티</t>
        </is>
      </c>
      <c r="L359" s="7">
        <f>IF(B359="보세",C359&amp;" "&amp;F359,B359&amp;" "&amp;F359)</f>
        <v/>
      </c>
      <c r="M359" s="8" t="inlineStr">
        <is>
          <t>화이트  면 반팔피케티</t>
        </is>
      </c>
      <c r="N359" s="8" t="inlineStr">
        <is>
          <t>화이트  코튼 반팔피케티</t>
        </is>
      </c>
      <c r="O359" s="8" t="inlineStr">
        <is>
          <t>화이트  면직물 반팔피케티</t>
        </is>
      </c>
    </row>
    <row r="360" ht="16.5" customHeight="1" s="16">
      <c r="A360" s="7" t="n">
        <v>13107118</v>
      </c>
      <c r="B360" s="7" t="inlineStr">
        <is>
          <t>로엠</t>
        </is>
      </c>
      <c r="C360" s="7" t="inlineStr">
        <is>
          <t>화이트</t>
        </is>
      </c>
      <c r="D360" s="7" t="inlineStr">
        <is>
          <t>스트라이프</t>
        </is>
      </c>
      <c r="E360" s="7" t="inlineStr">
        <is>
          <t>폴리</t>
        </is>
      </c>
      <c r="F360" s="7" t="inlineStr">
        <is>
          <t>윙카라쿨반팔니트가디건</t>
        </is>
      </c>
      <c r="G360" s="7" t="inlineStr">
        <is>
          <t>KOR</t>
        </is>
      </c>
      <c r="H360" s="7" t="inlineStr">
        <is>
          <t>95</t>
        </is>
      </c>
      <c r="I360" s="7">
        <f>IF(B360="보세",C360&amp;" "&amp;D360&amp;" "&amp;E360&amp;" "&amp;F360&amp;" ["&amp;H360&amp;"]",IF(G360="JPN","[JPN] "&amp;B360&amp;" "&amp;C360&amp;" "&amp;D360&amp;" "&amp;E360&amp;" "&amp;F360&amp;" ["&amp;H360&amp;"]",B360&amp;" "&amp;C360&amp;" "&amp;D360&amp;" "&amp;E360&amp;" "&amp;F360&amp;" ["&amp;H360&amp;"]"))</f>
        <v/>
      </c>
      <c r="J360" s="7" t="inlineStr">
        <is>
          <t>로엠 화이트 스트라이프 윙카라쿨반팔니트가디건 [95]</t>
        </is>
      </c>
      <c r="K360" s="7" t="inlineStr">
        <is>
          <t>로엠 화이트 스트라이프 윙카라쿨반팔니트가디건</t>
        </is>
      </c>
      <c r="L360" s="7">
        <f>IF(B360="보세",C360&amp;" "&amp;F360,B360&amp;" "&amp;F360)</f>
        <v/>
      </c>
      <c r="M360" s="8" t="inlineStr">
        <is>
          <t>화이트 스트라이프  윙카라쿨반팔니트가디건</t>
        </is>
      </c>
      <c r="N360" s="8" t="inlineStr">
        <is>
          <t>화이트 스트라이프  윙카라쿨반팔니트가디건</t>
        </is>
      </c>
      <c r="O360" s="8" t="inlineStr">
        <is>
          <t>화이트 스트라이프  윙카라쿨반팔니트가디건</t>
        </is>
      </c>
    </row>
    <row r="361" ht="16.5" customHeight="1" s="16">
      <c r="A361" s="7" t="n">
        <v>13107119</v>
      </c>
      <c r="B361" s="7" t="inlineStr">
        <is>
          <t>와이드앵글</t>
        </is>
      </c>
      <c r="C361" s="7" t="inlineStr">
        <is>
          <t>화이트</t>
        </is>
      </c>
      <c r="D361" s="7" t="inlineStr">
        <is>
          <t>무지</t>
        </is>
      </c>
      <c r="E361" s="7" t="inlineStr">
        <is>
          <t>폴리</t>
        </is>
      </c>
      <c r="F361" s="7" t="inlineStr">
        <is>
          <t>로고자수브이넥베스트</t>
        </is>
      </c>
      <c r="G361" s="7" t="inlineStr">
        <is>
          <t>KOR</t>
        </is>
      </c>
      <c r="H361" s="7" t="inlineStr">
        <is>
          <t>95</t>
        </is>
      </c>
      <c r="I361" s="7">
        <f>IF(B361="보세",C361&amp;" "&amp;D361&amp;" "&amp;E361&amp;" "&amp;F361&amp;" ["&amp;H361&amp;"]",IF(G361="JPN","[JPN] "&amp;B361&amp;" "&amp;C361&amp;" "&amp;D361&amp;" "&amp;E361&amp;" "&amp;F361&amp;" ["&amp;H361&amp;"]",B361&amp;" "&amp;C361&amp;" "&amp;D361&amp;" "&amp;E361&amp;" "&amp;F361&amp;" ["&amp;H361&amp;"]"))</f>
        <v/>
      </c>
      <c r="J361" s="7" t="inlineStr">
        <is>
          <t>와이드앵글 화이트 로고자수브이넥베스트 [95]</t>
        </is>
      </c>
      <c r="K361" s="7" t="inlineStr">
        <is>
          <t>와이드앵글 화이트 로고자수브이넥베스트</t>
        </is>
      </c>
      <c r="L361" s="7">
        <f>IF(B361="보세",C361&amp;" "&amp;F361,B361&amp;" "&amp;F361)</f>
        <v/>
      </c>
      <c r="M361" s="8" t="inlineStr">
        <is>
          <t>화이트   로고자수브이넥베스트</t>
        </is>
      </c>
      <c r="N361" s="8" t="inlineStr">
        <is>
          <t>화이트   로고자수브이넥베스트</t>
        </is>
      </c>
      <c r="O361" s="8" t="inlineStr">
        <is>
          <t>화이트   로고자수브이넥베스트</t>
        </is>
      </c>
    </row>
    <row r="362" ht="16.5" customHeight="1" s="16">
      <c r="A362" s="7" t="n">
        <v>13107120</v>
      </c>
      <c r="B362" s="7" t="inlineStr">
        <is>
          <t>나이키</t>
        </is>
      </c>
      <c r="C362" s="7" t="inlineStr">
        <is>
          <t>화이트</t>
        </is>
      </c>
      <c r="D362" s="7" t="inlineStr">
        <is>
          <t>무지</t>
        </is>
      </c>
      <c r="E362" s="7" t="inlineStr">
        <is>
          <t>면혼방</t>
        </is>
      </c>
      <c r="F362" s="7" t="inlineStr">
        <is>
          <t>자수로고후드티</t>
        </is>
      </c>
      <c r="G362" s="7" t="inlineStr">
        <is>
          <t>KOR</t>
        </is>
      </c>
      <c r="H362" s="7" t="inlineStr">
        <is>
          <t>XL</t>
        </is>
      </c>
      <c r="I362" s="7">
        <f>IF(B362="보세",C362&amp;" "&amp;D362&amp;" "&amp;E362&amp;" "&amp;F362&amp;" ["&amp;H362&amp;"]",IF(G362="JPN","[JPN] "&amp;B362&amp;" "&amp;C362&amp;" "&amp;D362&amp;" "&amp;E362&amp;" "&amp;F362&amp;" ["&amp;H362&amp;"]",B362&amp;" "&amp;C362&amp;" "&amp;D362&amp;" "&amp;E362&amp;" "&amp;F362&amp;" ["&amp;H362&amp;"]"))</f>
        <v/>
      </c>
      <c r="J362" s="7" t="inlineStr">
        <is>
          <t>나이키 화이트 면혼방 자수로고후드티 [XL]</t>
        </is>
      </c>
      <c r="K362" s="7" t="inlineStr">
        <is>
          <t>나이키 화이트 면혼방 자수로고후드티</t>
        </is>
      </c>
      <c r="L362" s="7">
        <f>IF(B362="보세",C362&amp;" "&amp;F362,B362&amp;" "&amp;F362)</f>
        <v/>
      </c>
      <c r="M362" s="8" t="inlineStr">
        <is>
          <t>화이트  면혼방 자수로고후드티</t>
        </is>
      </c>
      <c r="N362" s="8" t="inlineStr">
        <is>
          <t>화이트  코튼혼방 자수로고후드티</t>
        </is>
      </c>
      <c r="O362" s="8" t="inlineStr">
        <is>
          <t>화이트  면믹스 자수로고후드티</t>
        </is>
      </c>
    </row>
    <row r="363" ht="16.5" customHeight="1" s="16">
      <c r="A363" s="7" t="n">
        <v>13107121</v>
      </c>
      <c r="B363" s="7" t="inlineStr">
        <is>
          <t>쉬즈미스</t>
        </is>
      </c>
      <c r="C363" s="7" t="inlineStr">
        <is>
          <t>린넨베이지</t>
        </is>
      </c>
      <c r="D363" s="7" t="inlineStr">
        <is>
          <t>무지</t>
        </is>
      </c>
      <c r="E363" s="7" t="inlineStr">
        <is>
          <t>폴리</t>
        </is>
      </c>
      <c r="F363" s="7" t="inlineStr">
        <is>
          <t>링클프리블라우스</t>
        </is>
      </c>
      <c r="G363" s="7" t="inlineStr">
        <is>
          <t>KOR</t>
        </is>
      </c>
      <c r="H363" s="7" t="inlineStr">
        <is>
          <t>85-91-160</t>
        </is>
      </c>
      <c r="I363" s="7">
        <f>IF(B363="보세",C363&amp;" "&amp;D363&amp;" "&amp;E363&amp;" "&amp;F363&amp;" ["&amp;H363&amp;"]",IF(G363="JPN","[JPN] "&amp;B363&amp;" "&amp;C363&amp;" "&amp;D363&amp;" "&amp;E363&amp;" "&amp;F363&amp;" ["&amp;H363&amp;"]",B363&amp;" "&amp;C363&amp;" "&amp;D363&amp;" "&amp;E363&amp;" "&amp;F363&amp;" ["&amp;H363&amp;"]"))</f>
        <v/>
      </c>
      <c r="J363" s="7" t="inlineStr">
        <is>
          <t>쉬즈미스 린넨베이지 링클프리블라우스 [85-91-160]</t>
        </is>
      </c>
      <c r="K363" s="7" t="inlineStr">
        <is>
          <t>쉬즈미스 린넨베이지 링클프리블라우스</t>
        </is>
      </c>
      <c r="L363" s="7">
        <f>IF(B363="보세",C363&amp;" "&amp;F363,B363&amp;" "&amp;F363)</f>
        <v/>
      </c>
      <c r="M363" s="8" t="inlineStr">
        <is>
          <t>린넨베이지   링클프리블라우스</t>
        </is>
      </c>
      <c r="N363" s="8" t="inlineStr">
        <is>
          <t>린넨베이지   링클프리블라우스</t>
        </is>
      </c>
      <c r="O363" s="8" t="inlineStr">
        <is>
          <t>린넨베이지   링클프리블라우스</t>
        </is>
      </c>
    </row>
    <row r="364" ht="16.5" customHeight="1" s="16">
      <c r="A364" s="7" t="n">
        <v>13107122</v>
      </c>
      <c r="B364" s="7" t="inlineStr">
        <is>
          <t>칼라거펠트</t>
        </is>
      </c>
      <c r="C364" s="7" t="inlineStr">
        <is>
          <t>화이트</t>
        </is>
      </c>
      <c r="D364" s="7" t="inlineStr">
        <is>
          <t>꽈배기스트라이프</t>
        </is>
      </c>
      <c r="E364" s="7" t="inlineStr">
        <is>
          <t>비스코스혼방</t>
        </is>
      </c>
      <c r="F364" s="7" t="inlineStr">
        <is>
          <t>스몰브이넥반팔니트</t>
        </is>
      </c>
      <c r="G364" s="7" t="inlineStr">
        <is>
          <t>KOR</t>
        </is>
      </c>
      <c r="H364" s="7" t="inlineStr">
        <is>
          <t>90</t>
        </is>
      </c>
      <c r="I364" s="7">
        <f>IF(B364="보세",C364&amp;" "&amp;D364&amp;" "&amp;E364&amp;" "&amp;F364&amp;" ["&amp;H364&amp;"]",IF(G364="JPN","[JPN] "&amp;B364&amp;" "&amp;C364&amp;" "&amp;D364&amp;" "&amp;E364&amp;" "&amp;F364&amp;" ["&amp;H364&amp;"]",B364&amp;" "&amp;C364&amp;" "&amp;D364&amp;" "&amp;E364&amp;" "&amp;F364&amp;" ["&amp;H364&amp;"]"))</f>
        <v/>
      </c>
      <c r="J364" s="7" t="inlineStr">
        <is>
          <t>칼라거펠트 화이트 꽈배기스트라이프 비스코스혼방 스몰브이넥반팔니트 [90]</t>
        </is>
      </c>
      <c r="K364" s="7" t="inlineStr">
        <is>
          <t>칼라거펠트 화이트 꽈배기스트라이프 비스코스혼방 스몰브이넥반팔니트</t>
        </is>
      </c>
      <c r="L364" s="7">
        <f>IF(B364="보세",C364&amp;" "&amp;F364,B364&amp;" "&amp;F364)</f>
        <v/>
      </c>
      <c r="M364" s="8" t="inlineStr">
        <is>
          <t>화이트 꽈배기스트라이프 비스코스혼방 스몰브이넥반팔니트</t>
        </is>
      </c>
      <c r="N364" s="8" t="inlineStr">
        <is>
          <t>화이트 꽈배기스트라이프 비스코스혼방 스몰브이넥반팔니트</t>
        </is>
      </c>
      <c r="O364" s="8" t="inlineStr">
        <is>
          <t>화이트 꽈배기스트라이프 비스코스혼방 스몰브이넥반팔니트</t>
        </is>
      </c>
    </row>
    <row r="365" ht="16.5" customHeight="1" s="16">
      <c r="A365" s="7" t="n">
        <v>13107123</v>
      </c>
      <c r="B365" s="7" t="inlineStr">
        <is>
          <t>노스페이스</t>
        </is>
      </c>
      <c r="C365" s="7" t="inlineStr">
        <is>
          <t>파스텔옐로우그레이</t>
        </is>
      </c>
      <c r="D365" s="7" t="inlineStr">
        <is>
          <t>무지</t>
        </is>
      </c>
      <c r="E365" s="7" t="inlineStr">
        <is>
          <t>폴리</t>
        </is>
      </c>
      <c r="F365" s="7" t="inlineStr">
        <is>
          <t>아웃도어자켓</t>
        </is>
      </c>
      <c r="G365" s="7" t="inlineStr">
        <is>
          <t>KOR</t>
        </is>
      </c>
      <c r="H365" s="7" t="inlineStr">
        <is>
          <t>S</t>
        </is>
      </c>
      <c r="I365" s="7">
        <f>IF(B365="보세",C365&amp;" "&amp;D365&amp;" "&amp;E365&amp;" "&amp;F365&amp;" ["&amp;H365&amp;"]",IF(G365="JPN","[JPN] "&amp;B365&amp;" "&amp;C365&amp;" "&amp;D365&amp;" "&amp;E365&amp;" "&amp;F365&amp;" ["&amp;H365&amp;"]",B365&amp;" "&amp;C365&amp;" "&amp;D365&amp;" "&amp;E365&amp;" "&amp;F365&amp;" ["&amp;H365&amp;"]"))</f>
        <v/>
      </c>
      <c r="J365" s="7" t="inlineStr">
        <is>
          <t>노스페이스 파스텔옐로우그레이 아웃도어자켓 [S]</t>
        </is>
      </c>
      <c r="K365" s="7" t="inlineStr">
        <is>
          <t>노스페이스 파스텔옐로우그레이 아웃도어자켓</t>
        </is>
      </c>
      <c r="L365" s="7">
        <f>IF(B365="보세",C365&amp;" "&amp;F365,B365&amp;" "&amp;F365)</f>
        <v/>
      </c>
      <c r="M365" s="8" t="inlineStr">
        <is>
          <t>파스텔옐로우그레이   아웃도어자켓</t>
        </is>
      </c>
      <c r="N365" s="8" t="inlineStr">
        <is>
          <t>파스텔옐로우그레이   아웃도어자켓</t>
        </is>
      </c>
      <c r="O365" s="8" t="inlineStr">
        <is>
          <t>파스텔옐로우그레이   아웃도어자켓</t>
        </is>
      </c>
    </row>
    <row r="366" ht="16.5" customHeight="1" s="16">
      <c r="A366" s="7" t="n">
        <v>13107124</v>
      </c>
      <c r="B366" s="7" t="inlineStr">
        <is>
          <t>아이더</t>
        </is>
      </c>
      <c r="C366" s="7" t="inlineStr">
        <is>
          <t>핫오렌지네이비</t>
        </is>
      </c>
      <c r="D366" s="7" t="inlineStr">
        <is>
          <t>무지</t>
        </is>
      </c>
      <c r="E366" s="7" t="inlineStr">
        <is>
          <t>폴리</t>
        </is>
      </c>
      <c r="F366" s="7" t="inlineStr">
        <is>
          <t>아웃도어배색자켓</t>
        </is>
      </c>
      <c r="G366" s="7" t="inlineStr">
        <is>
          <t>KOR</t>
        </is>
      </c>
      <c r="H366" s="7" t="inlineStr">
        <is>
          <t>XL</t>
        </is>
      </c>
      <c r="I366" s="7">
        <f>IF(B366="보세",C366&amp;" "&amp;D366&amp;" "&amp;E366&amp;" "&amp;F366&amp;" ["&amp;H366&amp;"]",IF(G366="JPN","[JPN] "&amp;B366&amp;" "&amp;C366&amp;" "&amp;D366&amp;" "&amp;E366&amp;" "&amp;F366&amp;" ["&amp;H366&amp;"]",B366&amp;" "&amp;C366&amp;" "&amp;D366&amp;" "&amp;E366&amp;" "&amp;F366&amp;" ["&amp;H366&amp;"]"))</f>
        <v/>
      </c>
      <c r="J366" s="7" t="inlineStr">
        <is>
          <t>아이더 핫오렌지네이비 아웃도어배색자켓 [XL]</t>
        </is>
      </c>
      <c r="K366" s="7" t="inlineStr">
        <is>
          <t>아이더 핫오렌지네이비 아웃도어배색자켓</t>
        </is>
      </c>
      <c r="L366" s="7">
        <f>IF(B366="보세",C366&amp;" "&amp;F366,B366&amp;" "&amp;F366)</f>
        <v/>
      </c>
      <c r="M366" s="8" t="inlineStr">
        <is>
          <t>핫오렌지네이비   아웃도어배색자켓</t>
        </is>
      </c>
      <c r="N366" s="8" t="inlineStr">
        <is>
          <t>핫오렌지네이비   아웃도어배색자켓</t>
        </is>
      </c>
      <c r="O366" s="8" t="inlineStr">
        <is>
          <t>핫오렌지네이비   아웃도어배색자켓</t>
        </is>
      </c>
    </row>
    <row r="367" ht="16.5" customHeight="1" s="16">
      <c r="A367" s="7" t="n">
        <v>13107125</v>
      </c>
      <c r="B367" s="7" t="inlineStr">
        <is>
          <t>빈폴</t>
        </is>
      </c>
      <c r="C367" s="7" t="inlineStr">
        <is>
          <t>헤이즐우드베이지</t>
        </is>
      </c>
      <c r="D367" s="7" t="inlineStr">
        <is>
          <t>무지</t>
        </is>
      </c>
      <c r="E367" s="7" t="inlineStr">
        <is>
          <t>폴리</t>
        </is>
      </c>
      <c r="F367" s="7" t="inlineStr">
        <is>
          <t>라이트익스트림자켓</t>
        </is>
      </c>
      <c r="G367" s="7" t="inlineStr">
        <is>
          <t>KOR</t>
        </is>
      </c>
      <c r="H367" s="7" t="inlineStr">
        <is>
          <t>105</t>
        </is>
      </c>
      <c r="I367" s="7">
        <f>IF(B367="보세",C367&amp;" "&amp;D367&amp;" "&amp;E367&amp;" "&amp;F367&amp;" ["&amp;H367&amp;"]",IF(G367="JPN","[JPN] "&amp;B367&amp;" "&amp;C367&amp;" "&amp;D367&amp;" "&amp;E367&amp;" "&amp;F367&amp;" ["&amp;H367&amp;"]",B367&amp;" "&amp;C367&amp;" "&amp;D367&amp;" "&amp;E367&amp;" "&amp;F367&amp;" ["&amp;H367&amp;"]"))</f>
        <v/>
      </c>
      <c r="J367" s="7" t="inlineStr">
        <is>
          <t>빈폴 헤이즐우드베이지 라이트익스트림자켓 [105]</t>
        </is>
      </c>
      <c r="K367" s="7" t="inlineStr">
        <is>
          <t>빈폴 헤이즐우드베이지 라이트익스트림자켓</t>
        </is>
      </c>
      <c r="L367" s="7">
        <f>IF(B367="보세",C367&amp;" "&amp;F367,B367&amp;" "&amp;F367)</f>
        <v/>
      </c>
      <c r="M367" s="8" t="inlineStr">
        <is>
          <t>헤이즐우드베이지   라이트익스트림자켓</t>
        </is>
      </c>
      <c r="N367" s="8" t="inlineStr">
        <is>
          <t>헤이즐우드베이지   라이트익스트림자켓</t>
        </is>
      </c>
      <c r="O367" s="8" t="inlineStr">
        <is>
          <t>헤이즐우드베이지   라이트익스트림자켓</t>
        </is>
      </c>
    </row>
    <row r="368" ht="16.5" customHeight="1" s="16">
      <c r="A368" s="7" t="n">
        <v>13107126</v>
      </c>
      <c r="B368" s="7" t="inlineStr">
        <is>
          <t>올리비아하슬러</t>
        </is>
      </c>
      <c r="C368" s="7" t="inlineStr">
        <is>
          <t>다크핑크</t>
        </is>
      </c>
      <c r="D368" s="7" t="inlineStr">
        <is>
          <t>스트라이프도트</t>
        </is>
      </c>
      <c r="E368" s="7" t="inlineStr">
        <is>
          <t>폴리</t>
        </is>
      </c>
      <c r="F368" s="7" t="inlineStr">
        <is>
          <t>하프지퍼긴팔티</t>
        </is>
      </c>
      <c r="G368" s="7" t="inlineStr">
        <is>
          <t>KOR</t>
        </is>
      </c>
      <c r="H368" s="7" t="inlineStr">
        <is>
          <t>90</t>
        </is>
      </c>
      <c r="I368" s="7">
        <f>IF(B368="보세",C368&amp;" "&amp;D368&amp;" "&amp;E368&amp;" "&amp;F368&amp;" ["&amp;H368&amp;"]",IF(G368="JPN","[JPN] "&amp;B368&amp;" "&amp;C368&amp;" "&amp;D368&amp;" "&amp;E368&amp;" "&amp;F368&amp;" ["&amp;H368&amp;"]",B368&amp;" "&amp;C368&amp;" "&amp;D368&amp;" "&amp;E368&amp;" "&amp;F368&amp;" ["&amp;H368&amp;"]"))</f>
        <v/>
      </c>
      <c r="J368" s="7" t="inlineStr">
        <is>
          <t>올리비아하슬러 다크핑크 스트라이프도트 하프지퍼긴팔티 [90]</t>
        </is>
      </c>
      <c r="K368" s="7" t="inlineStr">
        <is>
          <t>올리비아하슬러 다크핑크 스트라이프도트 하프지퍼긴팔티</t>
        </is>
      </c>
      <c r="L368" s="7">
        <f>IF(B368="보세",C368&amp;" "&amp;F368,B368&amp;" "&amp;F368)</f>
        <v/>
      </c>
      <c r="M368" s="8" t="inlineStr">
        <is>
          <t>다크핑크 스트라이프도트  하프지퍼긴팔티</t>
        </is>
      </c>
      <c r="N368" s="8" t="inlineStr">
        <is>
          <t>다크핑크 스트라이프도트  하프지퍼긴팔티</t>
        </is>
      </c>
      <c r="O368" s="8" t="inlineStr">
        <is>
          <t>다크핑크 스트라이프도트  하프지퍼긴팔티</t>
        </is>
      </c>
    </row>
    <row r="369" ht="16.5" customHeight="1" s="16">
      <c r="A369" s="7" t="n">
        <v>13107127</v>
      </c>
      <c r="B369" s="7" t="inlineStr">
        <is>
          <t>아디다스오리지널</t>
        </is>
      </c>
      <c r="C369" s="7" t="inlineStr">
        <is>
          <t>고서머핑크</t>
        </is>
      </c>
      <c r="D369" s="7" t="inlineStr">
        <is>
          <t>무지</t>
        </is>
      </c>
      <c r="E369" s="7" t="inlineStr">
        <is>
          <t>면</t>
        </is>
      </c>
      <c r="F369" s="7" t="inlineStr">
        <is>
          <t>프론트로고후디원피스</t>
        </is>
      </c>
      <c r="G369" s="7" t="inlineStr">
        <is>
          <t>KOR</t>
        </is>
      </c>
      <c r="H369" s="7" t="inlineStr">
        <is>
          <t>S</t>
        </is>
      </c>
      <c r="I369" s="7">
        <f>IF(B369="보세",C369&amp;" "&amp;D369&amp;" "&amp;E369&amp;" "&amp;F369&amp;" ["&amp;H369&amp;"]",IF(G369="JPN","[JPN] "&amp;B369&amp;" "&amp;C369&amp;" "&amp;D369&amp;" "&amp;E369&amp;" "&amp;F369&amp;" ["&amp;H369&amp;"]",B369&amp;" "&amp;C369&amp;" "&amp;D369&amp;" "&amp;E369&amp;" "&amp;F369&amp;" ["&amp;H369&amp;"]"))</f>
        <v/>
      </c>
      <c r="J369" s="7" t="inlineStr">
        <is>
          <t>아디다스오리지널 고서머핑크 면 프론트로고후디원피스 [S]</t>
        </is>
      </c>
      <c r="K369" s="7" t="inlineStr">
        <is>
          <t>아디다스오리지널 고서머핑크 면 프론트로고후디원피스</t>
        </is>
      </c>
      <c r="L369" s="7">
        <f>IF(B369="보세",C369&amp;" "&amp;F369,B369&amp;" "&amp;F369)</f>
        <v/>
      </c>
      <c r="M369" s="8" t="inlineStr">
        <is>
          <t>고서머핑크  면 프론트로고후디원피스</t>
        </is>
      </c>
      <c r="N369" s="8" t="inlineStr">
        <is>
          <t>고서머핑크  코튼 프론트로고후디원피스</t>
        </is>
      </c>
      <c r="O369" s="8" t="inlineStr">
        <is>
          <t>고서머핑크  면직물 프론트로고후디원피스</t>
        </is>
      </c>
    </row>
    <row r="370" ht="16.5" customHeight="1" s="16">
      <c r="A370" s="7" t="n">
        <v>13107128</v>
      </c>
      <c r="B370" s="7" t="inlineStr">
        <is>
          <t>나이키</t>
        </is>
      </c>
      <c r="C370" s="7" t="inlineStr">
        <is>
          <t>레드</t>
        </is>
      </c>
      <c r="D370" s="7" t="inlineStr">
        <is>
          <t>무지</t>
        </is>
      </c>
      <c r="E370" s="7" t="inlineStr">
        <is>
          <t>드라이핏</t>
        </is>
      </c>
      <c r="F370" s="7" t="inlineStr">
        <is>
          <t>반팔피케티</t>
        </is>
      </c>
      <c r="G370" s="7" t="inlineStr">
        <is>
          <t>KOR</t>
        </is>
      </c>
      <c r="H370" s="7" t="inlineStr">
        <is>
          <t>M</t>
        </is>
      </c>
      <c r="I370" s="7">
        <f>IF(B370="보세",C370&amp;" "&amp;D370&amp;" "&amp;E370&amp;" "&amp;F370&amp;" ["&amp;H370&amp;"]",IF(G370="JPN","[JPN] "&amp;B370&amp;" "&amp;C370&amp;" "&amp;D370&amp;" "&amp;E370&amp;" "&amp;F370&amp;" ["&amp;H370&amp;"]",B370&amp;" "&amp;C370&amp;" "&amp;D370&amp;" "&amp;E370&amp;" "&amp;F370&amp;" ["&amp;H370&amp;"]"))</f>
        <v/>
      </c>
      <c r="J370" s="7" t="inlineStr">
        <is>
          <t>나이키 레드 드라이핏 반팔피케티 [M]</t>
        </is>
      </c>
      <c r="K370" s="7" t="inlineStr">
        <is>
          <t>나이키 레드 드라이핏 반팔피케티</t>
        </is>
      </c>
      <c r="L370" s="7">
        <f>IF(B370="보세",C370&amp;" "&amp;F370,B370&amp;" "&amp;F370)</f>
        <v/>
      </c>
      <c r="M370" s="8" t="inlineStr">
        <is>
          <t>레드  드라이핏 반팔피케티</t>
        </is>
      </c>
      <c r="N370" s="8" t="inlineStr">
        <is>
          <t>레드  드라이핏 반팔피케티</t>
        </is>
      </c>
      <c r="O370" s="8" t="inlineStr">
        <is>
          <t>레드  드라이핏 반팔피케티</t>
        </is>
      </c>
    </row>
    <row r="371" ht="16.5" customHeight="1" s="16">
      <c r="A371" s="7" t="n">
        <v>13107129</v>
      </c>
      <c r="B371" s="7" t="inlineStr">
        <is>
          <t>폴로랄프로렌</t>
        </is>
      </c>
      <c r="C371" s="7" t="inlineStr">
        <is>
          <t>앨리스블루</t>
        </is>
      </c>
      <c r="D371" s="7" t="inlineStr">
        <is>
          <t>무지</t>
        </is>
      </c>
      <c r="E371" s="7" t="inlineStr">
        <is>
          <t>면</t>
        </is>
      </c>
      <c r="F371" s="7" t="inlineStr">
        <is>
          <t>멀티포니셔츠</t>
        </is>
      </c>
      <c r="G371" s="7" t="inlineStr">
        <is>
          <t>KOR</t>
        </is>
      </c>
      <c r="H371" s="7" t="inlineStr">
        <is>
          <t>100</t>
        </is>
      </c>
      <c r="I371" s="7">
        <f>IF(B371="보세",C371&amp;" "&amp;D371&amp;" "&amp;E371&amp;" "&amp;F371&amp;" ["&amp;H371&amp;"]",IF(G371="JPN","[JPN] "&amp;B371&amp;" "&amp;C371&amp;" "&amp;D371&amp;" "&amp;E371&amp;" "&amp;F371&amp;" ["&amp;H371&amp;"]",B371&amp;" "&amp;C371&amp;" "&amp;D371&amp;" "&amp;E371&amp;" "&amp;F371&amp;" ["&amp;H371&amp;"]"))</f>
        <v/>
      </c>
      <c r="J371" s="7" t="inlineStr">
        <is>
          <t>폴로랄프로렌 앨리스블루 면 멀티포니셔츠 [100]</t>
        </is>
      </c>
      <c r="K371" s="7" t="inlineStr">
        <is>
          <t>폴로랄프로렌 앨리스블루 면 멀티포니셔츠</t>
        </is>
      </c>
      <c r="L371" s="7">
        <f>IF(B371="보세",C371&amp;" "&amp;F371,B371&amp;" "&amp;F371)</f>
        <v/>
      </c>
      <c r="M371" s="8" t="inlineStr">
        <is>
          <t>앨리스블루  면 멀티포니셔츠</t>
        </is>
      </c>
      <c r="N371" s="8" t="inlineStr">
        <is>
          <t>앨리스블루  코튼 멀티포니셔츠</t>
        </is>
      </c>
      <c r="O371" s="8" t="inlineStr">
        <is>
          <t>앨리스블루  면직물 멀티포니셔츠</t>
        </is>
      </c>
    </row>
    <row r="372" ht="16.5" customHeight="1" s="16">
      <c r="A372" s="7" t="n">
        <v>13107130</v>
      </c>
      <c r="B372" s="7" t="inlineStr">
        <is>
          <t>브룩스브라더스</t>
        </is>
      </c>
      <c r="C372" s="7" t="inlineStr">
        <is>
          <t>네이비</t>
        </is>
      </c>
      <c r="D372" s="7" t="inlineStr">
        <is>
          <t>무지</t>
        </is>
      </c>
      <c r="E372" s="7" t="inlineStr">
        <is>
          <t>면</t>
        </is>
      </c>
      <c r="F372" s="7" t="inlineStr">
        <is>
          <t>긴팔셔츠</t>
        </is>
      </c>
      <c r="G372" s="7" t="inlineStr">
        <is>
          <t>KOR</t>
        </is>
      </c>
      <c r="H372" s="7" t="inlineStr">
        <is>
          <t>L</t>
        </is>
      </c>
      <c r="I372" s="7">
        <f>IF(B372="보세",C372&amp;" "&amp;D372&amp;" "&amp;E372&amp;" "&amp;F372&amp;" ["&amp;H372&amp;"]",IF(G372="JPN","[JPN] "&amp;B372&amp;" "&amp;C372&amp;" "&amp;D372&amp;" "&amp;E372&amp;" "&amp;F372&amp;" ["&amp;H372&amp;"]",B372&amp;" "&amp;C372&amp;" "&amp;D372&amp;" "&amp;E372&amp;" "&amp;F372&amp;" ["&amp;H372&amp;"]"))</f>
        <v/>
      </c>
      <c r="J372" s="7" t="inlineStr">
        <is>
          <t>브룩스브라더스 네이비 면 긴팔셔츠 [L]</t>
        </is>
      </c>
      <c r="K372" s="7" t="inlineStr">
        <is>
          <t>브룩스브라더스 네이비 면 긴팔셔츠</t>
        </is>
      </c>
      <c r="L372" s="7">
        <f>IF(B372="보세",C372&amp;" "&amp;F372,B372&amp;" "&amp;F372)</f>
        <v/>
      </c>
      <c r="M372" s="8" t="inlineStr">
        <is>
          <t>네이비  면 긴팔셔츠</t>
        </is>
      </c>
      <c r="N372" s="8" t="inlineStr">
        <is>
          <t>NAVY  면 긴팔셔츠</t>
        </is>
      </c>
      <c r="O372" s="8" t="inlineStr">
        <is>
          <t>곤색  면 긴팔셔츠</t>
        </is>
      </c>
    </row>
    <row r="373" ht="16.5" customHeight="1" s="16">
      <c r="A373" s="7" t="n">
        <v>13107131</v>
      </c>
      <c r="B373" s="7" t="inlineStr">
        <is>
          <t>gap</t>
        </is>
      </c>
      <c r="C373" s="7" t="inlineStr">
        <is>
          <t>네이비</t>
        </is>
      </c>
      <c r="D373" s="7" t="inlineStr">
        <is>
          <t>프린팅</t>
        </is>
      </c>
      <c r="E373" s="7" t="inlineStr">
        <is>
          <t>면</t>
        </is>
      </c>
      <c r="F373" s="7" t="inlineStr">
        <is>
          <t>빈티지맨투맨</t>
        </is>
      </c>
      <c r="G373" s="7" t="inlineStr">
        <is>
          <t>KOR</t>
        </is>
      </c>
      <c r="H373" s="7" t="inlineStr">
        <is>
          <t>XS</t>
        </is>
      </c>
      <c r="I373" s="7">
        <f>IF(B373="보세",C373&amp;" "&amp;D373&amp;" "&amp;E373&amp;" "&amp;F373&amp;" ["&amp;H373&amp;"]",IF(G373="JPN","[JPN] "&amp;B373&amp;" "&amp;C373&amp;" "&amp;D373&amp;" "&amp;E373&amp;" "&amp;F373&amp;" ["&amp;H373&amp;"]",B373&amp;" "&amp;C373&amp;" "&amp;D373&amp;" "&amp;E373&amp;" "&amp;F373&amp;" ["&amp;H373&amp;"]"))</f>
        <v/>
      </c>
      <c r="J373" s="7" t="inlineStr">
        <is>
          <t>gap 네이비 프린팅 면 빈티지맨투맨 [XS]</t>
        </is>
      </c>
      <c r="K373" s="7" t="inlineStr">
        <is>
          <t>gap 네이비 프린팅 면 빈티지맨투맨</t>
        </is>
      </c>
      <c r="L373" s="7">
        <f>IF(B373="보세",C373&amp;" "&amp;F373,B373&amp;" "&amp;F373)</f>
        <v/>
      </c>
      <c r="M373" s="8" t="inlineStr">
        <is>
          <t>네이비 프린팅 면 빈티지맨투맨</t>
        </is>
      </c>
      <c r="N373" s="8" t="inlineStr">
        <is>
          <t>NAVY 프린팅 면 빈티지맨투맨</t>
        </is>
      </c>
      <c r="O373" s="8" t="inlineStr">
        <is>
          <t>곤색 프린팅 면 빈티지맨투맨</t>
        </is>
      </c>
    </row>
    <row r="374" ht="16.5" customHeight="1" s="16">
      <c r="A374" s="7" t="n">
        <v>13107132</v>
      </c>
      <c r="B374" s="7" t="inlineStr">
        <is>
          <t>잇미샤</t>
        </is>
      </c>
      <c r="C374" s="7" t="inlineStr">
        <is>
          <t>자주색</t>
        </is>
      </c>
      <c r="D374" s="7" t="inlineStr">
        <is>
          <t>점자스트라이프</t>
        </is>
      </c>
      <c r="E374" s="7" t="inlineStr">
        <is>
          <t>면</t>
        </is>
      </c>
      <c r="F374" s="7" t="inlineStr">
        <is>
          <t>가오리루즈핏백버튼블라우스</t>
        </is>
      </c>
      <c r="G374" s="7" t="inlineStr">
        <is>
          <t>KOR</t>
        </is>
      </c>
      <c r="H374" s="7" t="inlineStr">
        <is>
          <t>82-88-160</t>
        </is>
      </c>
      <c r="I374" s="7">
        <f>IF(B374="보세",C374&amp;" "&amp;D374&amp;" "&amp;E374&amp;" "&amp;F374&amp;" ["&amp;H374&amp;"]",IF(G374="JPN","[JPN] "&amp;B374&amp;" "&amp;C374&amp;" "&amp;D374&amp;" "&amp;E374&amp;" "&amp;F374&amp;" ["&amp;H374&amp;"]",B374&amp;" "&amp;C374&amp;" "&amp;D374&amp;" "&amp;E374&amp;" "&amp;F374&amp;" ["&amp;H374&amp;"]"))</f>
        <v/>
      </c>
      <c r="J374" s="7" t="inlineStr">
        <is>
          <t>잇미샤 자주색 점자스트라이프 면 가오리루즈핏백버튼블라우스 [82-88-160]</t>
        </is>
      </c>
      <c r="K374" s="7" t="inlineStr">
        <is>
          <t>잇미샤 자주색 점자스트라이프 면 가오리루즈핏백버튼블라우스</t>
        </is>
      </c>
      <c r="L374" s="7">
        <f>IF(B374="보세",C374&amp;" "&amp;F374,B374&amp;" "&amp;F374)</f>
        <v/>
      </c>
      <c r="M374" s="8" t="inlineStr">
        <is>
          <t>자주색 점자스트라이프 면 가오리루즈핏백버튼블라우스</t>
        </is>
      </c>
      <c r="N374" s="8" t="inlineStr">
        <is>
          <t>자주색 점자스트라이프 코튼 가오리루즈핏백버튼블라우스</t>
        </is>
      </c>
      <c r="O374" s="8" t="inlineStr">
        <is>
          <t>자주색 점자스트라이프 면직물 가오리루즈핏백버튼블라우스</t>
        </is>
      </c>
    </row>
    <row r="375" ht="16.5" customHeight="1" s="16">
      <c r="A375" s="7" t="n">
        <v>13107133</v>
      </c>
      <c r="B375" s="7" t="inlineStr">
        <is>
          <t>리바이스</t>
        </is>
      </c>
      <c r="C375" s="7" t="inlineStr">
        <is>
          <t>네이비</t>
        </is>
      </c>
      <c r="D375" s="7" t="inlineStr">
        <is>
          <t>무지</t>
        </is>
      </c>
      <c r="E375" s="7" t="inlineStr">
        <is>
          <t>면</t>
        </is>
      </c>
      <c r="F375" s="7" t="inlineStr">
        <is>
          <t>프린팅로고후드티</t>
        </is>
      </c>
      <c r="G375" s="7" t="inlineStr">
        <is>
          <t>KOR</t>
        </is>
      </c>
      <c r="H375" s="7" t="inlineStr">
        <is>
          <t>S</t>
        </is>
      </c>
      <c r="I375" s="7">
        <f>IF(B375="보세",C375&amp;" "&amp;D375&amp;" "&amp;E375&amp;" "&amp;F375&amp;" ["&amp;H375&amp;"]",IF(G375="JPN","[JPN] "&amp;B375&amp;" "&amp;C375&amp;" "&amp;D375&amp;" "&amp;E375&amp;" "&amp;F375&amp;" ["&amp;H375&amp;"]",B375&amp;" "&amp;C375&amp;" "&amp;D375&amp;" "&amp;E375&amp;" "&amp;F375&amp;" ["&amp;H375&amp;"]"))</f>
        <v/>
      </c>
      <c r="J375" s="7" t="inlineStr">
        <is>
          <t>리바이스 네이비 면 프린팅로고후드티 [S]</t>
        </is>
      </c>
      <c r="K375" s="7" t="inlineStr">
        <is>
          <t>리바이스 네이비 면 프린팅로고후드티</t>
        </is>
      </c>
      <c r="L375" s="7">
        <f>IF(B375="보세",C375&amp;" "&amp;F375,B375&amp;" "&amp;F375)</f>
        <v/>
      </c>
      <c r="M375" s="8" t="inlineStr">
        <is>
          <t>네이비  면 프린팅로고후드티</t>
        </is>
      </c>
      <c r="N375" s="8" t="inlineStr">
        <is>
          <t>NAVY  면 프린팅로고후드티</t>
        </is>
      </c>
      <c r="O375" s="8" t="inlineStr">
        <is>
          <t>곤색  면 프린팅로고후드티</t>
        </is>
      </c>
    </row>
    <row r="376" ht="16.5" customHeight="1" s="16">
      <c r="A376" s="7" t="n">
        <v>13107134</v>
      </c>
      <c r="B376" s="7" t="inlineStr">
        <is>
          <t>니코앤드</t>
        </is>
      </c>
      <c r="C376" s="7" t="inlineStr">
        <is>
          <t>웜모카브라운</t>
        </is>
      </c>
      <c r="D376" s="7" t="inlineStr">
        <is>
          <t>꽈배기스트라이프</t>
        </is>
      </c>
      <c r="E376" s="7" t="inlineStr">
        <is>
          <t>울혼방</t>
        </is>
      </c>
      <c r="F376" s="7" t="inlineStr">
        <is>
          <t>딥브이넥롱니트</t>
        </is>
      </c>
      <c r="G376" s="7" t="inlineStr">
        <is>
          <t>KOR</t>
        </is>
      </c>
      <c r="H376" s="7" t="inlineStr">
        <is>
          <t>없음</t>
        </is>
      </c>
      <c r="I376" s="7">
        <f>IF(B376="보세",C376&amp;" "&amp;D376&amp;" "&amp;E376&amp;" "&amp;F376&amp;" ["&amp;H376&amp;"]",IF(G376="JPN","[JPN] "&amp;B376&amp;" "&amp;C376&amp;" "&amp;D376&amp;" "&amp;E376&amp;" "&amp;F376&amp;" ["&amp;H376&amp;"]",B376&amp;" "&amp;C376&amp;" "&amp;D376&amp;" "&amp;E376&amp;" "&amp;F376&amp;" ["&amp;H376&amp;"]"))</f>
        <v/>
      </c>
      <c r="J376" s="7" t="inlineStr">
        <is>
          <t xml:space="preserve">니코앤드 웜모카브라운 꽈배기스트라이프 울혼방 딥브이넥롱니트 </t>
        </is>
      </c>
      <c r="K376" s="7" t="inlineStr">
        <is>
          <t xml:space="preserve">니코앤드 웜모카브라운 꽈배기스트라이프 울혼방 딥브이넥롱니트 </t>
        </is>
      </c>
      <c r="L376" s="7">
        <f>IF(B376="보세",C376&amp;" "&amp;F376,B376&amp;" "&amp;F376)</f>
        <v/>
      </c>
      <c r="M376" s="8" t="inlineStr">
        <is>
          <t>웜모카브라운 꽈배기스트라이프 울혼방 딥브이넥롱니트</t>
        </is>
      </c>
      <c r="N376" s="8" t="inlineStr">
        <is>
          <t>웜모카브라운 꽈배기스트라이프 울혼방 딥브이넥롱니트</t>
        </is>
      </c>
      <c r="O376" s="8" t="inlineStr">
        <is>
          <t>웜모카브라운 꽈배기스트라이프 울혼방 딥브이넥롱니트</t>
        </is>
      </c>
    </row>
    <row r="377" ht="16.5" customHeight="1" s="16">
      <c r="A377" s="7" t="n">
        <v>13107135</v>
      </c>
      <c r="B377" s="7" t="inlineStr">
        <is>
          <t>JDX</t>
        </is>
      </c>
      <c r="C377" s="7" t="inlineStr">
        <is>
          <t>네이비</t>
        </is>
      </c>
      <c r="D377" s="7" t="inlineStr">
        <is>
          <t>무지</t>
        </is>
      </c>
      <c r="E377" s="7" t="inlineStr">
        <is>
          <t>폴리</t>
        </is>
      </c>
      <c r="F377" s="7" t="inlineStr">
        <is>
          <t>라이트쿨골프블레이저</t>
        </is>
      </c>
      <c r="G377" s="7" t="inlineStr">
        <is>
          <t>KOR</t>
        </is>
      </c>
      <c r="H377" s="7" t="inlineStr">
        <is>
          <t>95</t>
        </is>
      </c>
      <c r="I377" s="7">
        <f>IF(B377="보세",C377&amp;" "&amp;D377&amp;" "&amp;E377&amp;" "&amp;F377&amp;" ["&amp;H377&amp;"]",IF(G377="JPN","[JPN] "&amp;B377&amp;" "&amp;C377&amp;" "&amp;D377&amp;" "&amp;E377&amp;" "&amp;F377&amp;" ["&amp;H377&amp;"]",B377&amp;" "&amp;C377&amp;" "&amp;D377&amp;" "&amp;E377&amp;" "&amp;F377&amp;" ["&amp;H377&amp;"]"))</f>
        <v/>
      </c>
      <c r="J377" s="7" t="inlineStr">
        <is>
          <t>JDX 네이비 라이트쿨골프블레이저 [95]</t>
        </is>
      </c>
      <c r="K377" s="7" t="inlineStr">
        <is>
          <t>JDX 네이비 라이트쿨골프블레이저</t>
        </is>
      </c>
      <c r="L377" s="7">
        <f>IF(B377="보세",C377&amp;" "&amp;F377,B377&amp;" "&amp;F377)</f>
        <v/>
      </c>
      <c r="M377" s="8" t="inlineStr">
        <is>
          <t>네이비   라이트쿨골프블레이저</t>
        </is>
      </c>
      <c r="N377" s="8" t="inlineStr">
        <is>
          <t>NAVY   라이트쿨골프블레이저</t>
        </is>
      </c>
      <c r="O377" s="8" t="inlineStr">
        <is>
          <t>곤색   라이트쿨골프블레이저</t>
        </is>
      </c>
    </row>
    <row r="378" ht="16.5" customHeight="1" s="16">
      <c r="A378" s="7" t="n">
        <v>13107136</v>
      </c>
      <c r="B378" s="7" t="inlineStr">
        <is>
          <t>크로커다일</t>
        </is>
      </c>
      <c r="C378" s="7" t="inlineStr">
        <is>
          <t>옐로우</t>
        </is>
      </c>
      <c r="D378" s="7" t="inlineStr">
        <is>
          <t>무지</t>
        </is>
      </c>
      <c r="E378" s="7" t="inlineStr">
        <is>
          <t>폴리</t>
        </is>
      </c>
      <c r="F378" s="7" t="inlineStr">
        <is>
          <t>나그랑루즈핏방풍자켓</t>
        </is>
      </c>
      <c r="G378" s="7" t="inlineStr">
        <is>
          <t>KOR</t>
        </is>
      </c>
      <c r="H378" s="7" t="inlineStr">
        <is>
          <t>105</t>
        </is>
      </c>
      <c r="I378" s="7">
        <f>IF(B378="보세",C378&amp;" "&amp;D378&amp;" "&amp;E378&amp;" "&amp;F378&amp;" ["&amp;H378&amp;"]",IF(G378="JPN","[JPN] "&amp;B378&amp;" "&amp;C378&amp;" "&amp;D378&amp;" "&amp;E378&amp;" "&amp;F378&amp;" ["&amp;H378&amp;"]",B378&amp;" "&amp;C378&amp;" "&amp;D378&amp;" "&amp;E378&amp;" "&amp;F378&amp;" ["&amp;H378&amp;"]"))</f>
        <v/>
      </c>
      <c r="J378" s="7" t="inlineStr">
        <is>
          <t>크로커다일 옐로우 나그랑루즈핏방풍자켓 [105]</t>
        </is>
      </c>
      <c r="K378" s="7" t="inlineStr">
        <is>
          <t>크로커다일 옐로우 나그랑루즈핏방풍자켓</t>
        </is>
      </c>
      <c r="L378" s="7">
        <f>IF(B378="보세",C378&amp;" "&amp;F378,B378&amp;" "&amp;F378)</f>
        <v/>
      </c>
      <c r="M378" s="8" t="inlineStr">
        <is>
          <t>옐로우   나그랑루즈핏방풍자켓</t>
        </is>
      </c>
      <c r="N378" s="8" t="inlineStr">
        <is>
          <t>옐로우   나그랑루즈핏방풍자켓</t>
        </is>
      </c>
      <c r="O378" s="8" t="inlineStr">
        <is>
          <t>옐로우   나그랑루즈핏방풍자켓</t>
        </is>
      </c>
    </row>
    <row r="379" ht="16.5" customHeight="1" s="16">
      <c r="A379" s="7" t="n">
        <v>13107137</v>
      </c>
      <c r="B379" s="7" t="inlineStr">
        <is>
          <t>suare</t>
        </is>
      </c>
      <c r="C379" s="7" t="inlineStr">
        <is>
          <t>블랙</t>
        </is>
      </c>
      <c r="D379" s="7" t="inlineStr">
        <is>
          <t>무지</t>
        </is>
      </c>
      <c r="E379" s="7" t="inlineStr">
        <is>
          <t>비스코스혼방</t>
        </is>
      </c>
      <c r="F379" s="7" t="inlineStr">
        <is>
          <t>에센셜라운드반팔니트</t>
        </is>
      </c>
      <c r="G379" s="7" t="inlineStr">
        <is>
          <t>KOR</t>
        </is>
      </c>
      <c r="H379" s="7" t="inlineStr">
        <is>
          <t>M</t>
        </is>
      </c>
      <c r="I379" s="7">
        <f>IF(B379="보세",C379&amp;" "&amp;D379&amp;" "&amp;E379&amp;" "&amp;F379&amp;" ["&amp;H379&amp;"]",IF(G379="JPN","[JPN] "&amp;B379&amp;" "&amp;C379&amp;" "&amp;D379&amp;" "&amp;E379&amp;" "&amp;F379&amp;" ["&amp;H379&amp;"]",B379&amp;" "&amp;C379&amp;" "&amp;D379&amp;" "&amp;E379&amp;" "&amp;F379&amp;" ["&amp;H379&amp;"]"))</f>
        <v/>
      </c>
      <c r="J379" s="7" t="inlineStr">
        <is>
          <t>suare 블랙 비스코스혼방 에센셜라운드반팔니트 [M]</t>
        </is>
      </c>
      <c r="K379" s="7" t="inlineStr">
        <is>
          <t>suare 블랙 비스코스혼방 에센셜라운드반팔니트</t>
        </is>
      </c>
      <c r="L379" s="7">
        <f>IF(B379="보세",C379&amp;" "&amp;F379,B379&amp;" "&amp;F379)</f>
        <v/>
      </c>
      <c r="M379" s="8" t="inlineStr">
        <is>
          <t>블랙  비스코스혼방 에센셜라운드반팔니트</t>
        </is>
      </c>
      <c r="N379" s="8" t="inlineStr">
        <is>
          <t>블랙  비스코스혼방 에센셜라운드반팔니트</t>
        </is>
      </c>
      <c r="O379" s="8" t="inlineStr">
        <is>
          <t>블랙  비스코스혼방 에센셜라운드반팔니트</t>
        </is>
      </c>
    </row>
    <row r="380" ht="16.5" customHeight="1" s="16">
      <c r="A380" s="7" t="n">
        <v>13107138</v>
      </c>
      <c r="B380" s="7" t="inlineStr">
        <is>
          <t>자라</t>
        </is>
      </c>
      <c r="C380" s="7" t="inlineStr">
        <is>
          <t>옐로우</t>
        </is>
      </c>
      <c r="D380" s="7" t="inlineStr">
        <is>
          <t>꽈배기패턴</t>
        </is>
      </c>
      <c r="E380" s="7" t="inlineStr">
        <is>
          <t>면혼방</t>
        </is>
      </c>
      <c r="F380" s="7" t="inlineStr">
        <is>
          <t>브이넥루즈핏니트</t>
        </is>
      </c>
      <c r="G380" s="7" t="inlineStr">
        <is>
          <t>KOR</t>
        </is>
      </c>
      <c r="H380" s="7" t="inlineStr">
        <is>
          <t>M</t>
        </is>
      </c>
      <c r="I380" s="7">
        <f>IF(B380="보세",C380&amp;" "&amp;D380&amp;" "&amp;E380&amp;" "&amp;F380&amp;" ["&amp;H380&amp;"]",IF(G380="JPN","[JPN] "&amp;B380&amp;" "&amp;C380&amp;" "&amp;D380&amp;" "&amp;E380&amp;" "&amp;F380&amp;" ["&amp;H380&amp;"]",B380&amp;" "&amp;C380&amp;" "&amp;D380&amp;" "&amp;E380&amp;" "&amp;F380&amp;" ["&amp;H380&amp;"]"))</f>
        <v/>
      </c>
      <c r="J380" s="7" t="inlineStr">
        <is>
          <t>자라 옐로우 꽈배기패턴 면혼방 브이넥루즈핏니트 [M]</t>
        </is>
      </c>
      <c r="K380" s="7" t="inlineStr">
        <is>
          <t>자라 옐로우 꽈배기패턴 면혼방 브이넥루즈핏니트</t>
        </is>
      </c>
      <c r="L380" s="7">
        <f>IF(B380="보세",C380&amp;" "&amp;F380,B380&amp;" "&amp;F380)</f>
        <v/>
      </c>
      <c r="M380" s="8" t="inlineStr">
        <is>
          <t>옐로우 꽈배기패턴 면혼방 브이넥루즈핏니트</t>
        </is>
      </c>
      <c r="N380" s="8" t="inlineStr">
        <is>
          <t>옐로우 꽈배기무늬 면혼방 브이넥루즈핏니트</t>
        </is>
      </c>
      <c r="O380" s="8" t="inlineStr">
        <is>
          <t>옐로우 꽈배기짜임 면혼방 브이넥루즈핏니트</t>
        </is>
      </c>
    </row>
    <row r="381" ht="16.5" customHeight="1" s="16">
      <c r="A381" s="7" t="n">
        <v>13107139</v>
      </c>
      <c r="B381" s="7" t="inlineStr">
        <is>
          <t>필라</t>
        </is>
      </c>
      <c r="C381" s="7" t="inlineStr">
        <is>
          <t>블랙</t>
        </is>
      </c>
      <c r="D381" s="7" t="inlineStr">
        <is>
          <t>프린팅</t>
        </is>
      </c>
      <c r="E381" s="7" t="inlineStr">
        <is>
          <t>면</t>
        </is>
      </c>
      <c r="F381" s="7" t="inlineStr">
        <is>
          <t>로고크롭반팔티</t>
        </is>
      </c>
      <c r="G381" s="7" t="inlineStr">
        <is>
          <t>KOR</t>
        </is>
      </c>
      <c r="H381" s="7" t="inlineStr">
        <is>
          <t>S</t>
        </is>
      </c>
      <c r="I381" s="7">
        <f>IF(B381="보세",C381&amp;" "&amp;D381&amp;" "&amp;E381&amp;" "&amp;F381&amp;" ["&amp;H381&amp;"]",IF(G381="JPN","[JPN] "&amp;B381&amp;" "&amp;C381&amp;" "&amp;D381&amp;" "&amp;E381&amp;" "&amp;F381&amp;" ["&amp;H381&amp;"]",B381&amp;" "&amp;C381&amp;" "&amp;D381&amp;" "&amp;E381&amp;" "&amp;F381&amp;" ["&amp;H381&amp;"]"))</f>
        <v/>
      </c>
      <c r="J381" s="7" t="inlineStr">
        <is>
          <t>필라 블랙 프린팅 면 로고크롭반팔티 [S]</t>
        </is>
      </c>
      <c r="K381" s="7" t="inlineStr">
        <is>
          <t>필라 블랙 프린팅 면 로고크롭반팔티</t>
        </is>
      </c>
      <c r="L381" s="7">
        <f>IF(B381="보세",C381&amp;" "&amp;F381,B381&amp;" "&amp;F381)</f>
        <v/>
      </c>
      <c r="M381" s="8" t="inlineStr">
        <is>
          <t>블랙 프린팅 면 로고크롭반팔티</t>
        </is>
      </c>
      <c r="N381" s="8" t="inlineStr">
        <is>
          <t>블랙 프린팅 코튼 로고크롭반팔티</t>
        </is>
      </c>
      <c r="O381" s="8" t="inlineStr">
        <is>
          <t>블랙 프린팅 면직물 로고크롭반팔티</t>
        </is>
      </c>
    </row>
    <row r="382" ht="16.5" customHeight="1" s="16">
      <c r="A382" s="7" t="n">
        <v>13107140</v>
      </c>
      <c r="B382" s="7" t="inlineStr">
        <is>
          <t>Guess</t>
        </is>
      </c>
      <c r="C382" s="7" t="inlineStr">
        <is>
          <t>블랙</t>
        </is>
      </c>
      <c r="D382" s="7" t="inlineStr">
        <is>
          <t>무지</t>
        </is>
      </c>
      <c r="E382" s="7" t="inlineStr">
        <is>
          <t>면</t>
        </is>
      </c>
      <c r="F382" s="7" t="inlineStr">
        <is>
          <t>로고패치맨투맨</t>
        </is>
      </c>
      <c r="G382" s="7" t="inlineStr">
        <is>
          <t>KOR</t>
        </is>
      </c>
      <c r="H382" s="7" t="inlineStr">
        <is>
          <t>L</t>
        </is>
      </c>
      <c r="I382" s="7">
        <f>IF(B382="보세",C382&amp;" "&amp;D382&amp;" "&amp;E382&amp;" "&amp;F382&amp;" ["&amp;H382&amp;"]",IF(G382="JPN","[JPN] "&amp;B382&amp;" "&amp;C382&amp;" "&amp;D382&amp;" "&amp;E382&amp;" "&amp;F382&amp;" ["&amp;H382&amp;"]",B382&amp;" "&amp;C382&amp;" "&amp;D382&amp;" "&amp;E382&amp;" "&amp;F382&amp;" ["&amp;H382&amp;"]"))</f>
        <v/>
      </c>
      <c r="J382" s="7" t="inlineStr">
        <is>
          <t>Guess 블랙 면 로고패치맨투맨 [L]</t>
        </is>
      </c>
      <c r="K382" s="7" t="inlineStr">
        <is>
          <t>Guess 블랙 면 로고패치맨투맨</t>
        </is>
      </c>
      <c r="L382" s="7">
        <f>IF(B382="보세",C382&amp;" "&amp;F382,B382&amp;" "&amp;F382)</f>
        <v/>
      </c>
      <c r="M382" s="8" t="inlineStr">
        <is>
          <t>블랙  면 로고패치맨투맨</t>
        </is>
      </c>
      <c r="N382" s="8" t="inlineStr">
        <is>
          <t>블랙  코튼 로고패치맨투맨</t>
        </is>
      </c>
      <c r="O382" s="8" t="inlineStr">
        <is>
          <t>블랙  면직물 로고패치맨투맨</t>
        </is>
      </c>
    </row>
    <row r="383" ht="16.5" customHeight="1" s="16">
      <c r="A383" s="7" t="n">
        <v>13107141</v>
      </c>
      <c r="B383" s="7" t="inlineStr">
        <is>
          <t>커터앤벅</t>
        </is>
      </c>
      <c r="C383" s="7" t="inlineStr">
        <is>
          <t>블랙</t>
        </is>
      </c>
      <c r="D383" s="7" t="inlineStr">
        <is>
          <t>무지</t>
        </is>
      </c>
      <c r="E383" s="7" t="inlineStr">
        <is>
          <t>폴리</t>
        </is>
      </c>
      <c r="F383" s="7" t="inlineStr">
        <is>
          <t>반목쿨링반팔티</t>
        </is>
      </c>
      <c r="G383" s="7" t="inlineStr">
        <is>
          <t>KOR</t>
        </is>
      </c>
      <c r="H383" s="7" t="inlineStr">
        <is>
          <t>95</t>
        </is>
      </c>
      <c r="I383" s="7">
        <f>IF(B383="보세",C383&amp;" "&amp;D383&amp;" "&amp;E383&amp;" "&amp;F383&amp;" ["&amp;H383&amp;"]",IF(G383="JPN","[JPN] "&amp;B383&amp;" "&amp;C383&amp;" "&amp;D383&amp;" "&amp;E383&amp;" "&amp;F383&amp;" ["&amp;H383&amp;"]",B383&amp;" "&amp;C383&amp;" "&amp;D383&amp;" "&amp;E383&amp;" "&amp;F383&amp;" ["&amp;H383&amp;"]"))</f>
        <v/>
      </c>
      <c r="J383" s="7" t="inlineStr">
        <is>
          <t>커터앤벅 블랙 반목쿨링반팔티 [95]</t>
        </is>
      </c>
      <c r="K383" s="7" t="inlineStr">
        <is>
          <t>커터앤벅 블랙 반목쿨링반팔티</t>
        </is>
      </c>
      <c r="L383" s="7">
        <f>IF(B383="보세",C383&amp;" "&amp;F383,B383&amp;" "&amp;F383)</f>
        <v/>
      </c>
      <c r="M383" s="8" t="inlineStr">
        <is>
          <t>블랙   반목쿨링반팔티</t>
        </is>
      </c>
      <c r="N383" s="8" t="inlineStr">
        <is>
          <t>블랙   반목쿨링반팔티</t>
        </is>
      </c>
      <c r="O383" s="8" t="inlineStr">
        <is>
          <t>블랙   반목쿨링반팔티</t>
        </is>
      </c>
    </row>
    <row r="384" ht="16.5" customHeight="1" s="16">
      <c r="A384" s="7" t="n">
        <v>13107142</v>
      </c>
      <c r="B384" s="7" t="inlineStr">
        <is>
          <t>필라</t>
        </is>
      </c>
      <c r="C384" s="7" t="inlineStr">
        <is>
          <t>블랙</t>
        </is>
      </c>
      <c r="D384" s="7" t="inlineStr">
        <is>
          <t>무지</t>
        </is>
      </c>
      <c r="E384" s="7" t="inlineStr">
        <is>
          <t>폴리</t>
        </is>
      </c>
      <c r="F384" s="7" t="inlineStr">
        <is>
          <t>웜긴팔티</t>
        </is>
      </c>
      <c r="G384" s="7" t="inlineStr">
        <is>
          <t>KOR</t>
        </is>
      </c>
      <c r="H384" s="7" t="inlineStr">
        <is>
          <t>95</t>
        </is>
      </c>
      <c r="I384" s="7">
        <f>IF(B384="보세",C384&amp;" "&amp;D384&amp;" "&amp;E384&amp;" "&amp;F384&amp;" ["&amp;H384&amp;"]",IF(G384="JPN","[JPN] "&amp;B384&amp;" "&amp;C384&amp;" "&amp;D384&amp;" "&amp;E384&amp;" "&amp;F384&amp;" ["&amp;H384&amp;"]",B384&amp;" "&amp;C384&amp;" "&amp;D384&amp;" "&amp;E384&amp;" "&amp;F384&amp;" ["&amp;H384&amp;"]"))</f>
        <v/>
      </c>
      <c r="J384" s="7" t="inlineStr">
        <is>
          <t>필라 블랙 웜긴팔티 [95]</t>
        </is>
      </c>
      <c r="K384" s="7" t="inlineStr">
        <is>
          <t>필라 블랙 웜긴팔티</t>
        </is>
      </c>
      <c r="L384" s="7">
        <f>IF(B384="보세",C384&amp;" "&amp;F384,B384&amp;" "&amp;F384)</f>
        <v/>
      </c>
      <c r="M384" s="8" t="inlineStr">
        <is>
          <t>블랙   웜긴팔티</t>
        </is>
      </c>
      <c r="N384" s="8" t="inlineStr">
        <is>
          <t>블랙   웜긴팔티</t>
        </is>
      </c>
      <c r="O384" s="8" t="inlineStr">
        <is>
          <t>블랙   웜긴팔티</t>
        </is>
      </c>
    </row>
    <row r="385" ht="16.5" customHeight="1" s="16">
      <c r="A385" s="7" t="n">
        <v>13107143</v>
      </c>
      <c r="B385" s="7" t="inlineStr">
        <is>
          <t>MLB</t>
        </is>
      </c>
      <c r="C385" s="7" t="inlineStr">
        <is>
          <t>레드</t>
        </is>
      </c>
      <c r="D385" s="7" t="inlineStr">
        <is>
          <t>무지</t>
        </is>
      </c>
      <c r="E385" s="7" t="inlineStr">
        <is>
          <t>면혼방</t>
        </is>
      </c>
      <c r="F385" s="7" t="inlineStr">
        <is>
          <t>베이스볼클럽후드집업</t>
        </is>
      </c>
      <c r="G385" s="7" t="inlineStr">
        <is>
          <t>KOR</t>
        </is>
      </c>
      <c r="H385" s="7" t="inlineStr">
        <is>
          <t>없음</t>
        </is>
      </c>
      <c r="I385" s="7">
        <f>IF(B385="보세",C385&amp;" "&amp;D385&amp;" "&amp;E385&amp;" "&amp;F385&amp;" ["&amp;H385&amp;"]",IF(G385="JPN","[JPN] "&amp;B385&amp;" "&amp;C385&amp;" "&amp;D385&amp;" "&amp;E385&amp;" "&amp;F385&amp;" ["&amp;H385&amp;"]",B385&amp;" "&amp;C385&amp;" "&amp;D385&amp;" "&amp;E385&amp;" "&amp;F385&amp;" ["&amp;H385&amp;"]"))</f>
        <v/>
      </c>
      <c r="J385" s="7" t="inlineStr">
        <is>
          <t xml:space="preserve">MLB 레드 면혼방 베이스볼클럽후드집업 </t>
        </is>
      </c>
      <c r="K385" s="7" t="inlineStr">
        <is>
          <t xml:space="preserve">MLB 레드 면혼방 베이스볼클럽후드집업 </t>
        </is>
      </c>
      <c r="L385" s="7">
        <f>IF(B385="보세",C385&amp;" "&amp;F385,B385&amp;" "&amp;F385)</f>
        <v/>
      </c>
      <c r="M385" s="8" t="inlineStr">
        <is>
          <t>레드  면혼방 베이스볼클럽후드집업</t>
        </is>
      </c>
      <c r="N385" s="8" t="inlineStr">
        <is>
          <t>레드  코튼혼방 베이스볼클럽후드집업</t>
        </is>
      </c>
      <c r="O385" s="8" t="inlineStr">
        <is>
          <t>레드  면믹스 베이스볼클럽후드집업</t>
        </is>
      </c>
    </row>
    <row r="386" ht="16.5" customHeight="1" s="16">
      <c r="A386" s="7" t="n">
        <v>13107144</v>
      </c>
      <c r="B386" s="7" t="inlineStr">
        <is>
          <t>waiKei</t>
        </is>
      </c>
      <c r="C386" s="7" t="inlineStr">
        <is>
          <t>네이비</t>
        </is>
      </c>
      <c r="D386" s="7" t="inlineStr">
        <is>
          <t>프린팅</t>
        </is>
      </c>
      <c r="E386" s="7" t="inlineStr">
        <is>
          <t>면</t>
        </is>
      </c>
      <c r="F386" s="7" t="inlineStr">
        <is>
          <t>반팔티</t>
        </is>
      </c>
      <c r="G386" s="7" t="inlineStr">
        <is>
          <t>KOR</t>
        </is>
      </c>
      <c r="H386" s="7" t="inlineStr">
        <is>
          <t>1</t>
        </is>
      </c>
      <c r="I386" s="7">
        <f>IF(B386="보세",C386&amp;" "&amp;D386&amp;" "&amp;E386&amp;" "&amp;F386&amp;" ["&amp;H386&amp;"]",IF(G386="JPN","[JPN] "&amp;B386&amp;" "&amp;C386&amp;" "&amp;D386&amp;" "&amp;E386&amp;" "&amp;F386&amp;" ["&amp;H386&amp;"]",B386&amp;" "&amp;C386&amp;" "&amp;D386&amp;" "&amp;E386&amp;" "&amp;F386&amp;" ["&amp;H386&amp;"]"))</f>
        <v/>
      </c>
      <c r="J386" s="7" t="inlineStr">
        <is>
          <t>waiKei 네이비 프린팅 면 반팔티 [1]</t>
        </is>
      </c>
      <c r="K386" s="7" t="inlineStr">
        <is>
          <t>waiKei 네이비 프린팅 면 반팔티</t>
        </is>
      </c>
      <c r="L386" s="7">
        <f>IF(B386="보세",C386&amp;" "&amp;F386,B386&amp;" "&amp;F386)</f>
        <v/>
      </c>
      <c r="M386" s="8" t="inlineStr">
        <is>
          <t>네이비 프린팅 면 반팔티</t>
        </is>
      </c>
      <c r="N386" s="8" t="inlineStr">
        <is>
          <t>NAVY 프린팅 면 반팔티</t>
        </is>
      </c>
      <c r="O386" s="8" t="inlineStr">
        <is>
          <t>곤색 프린팅 면 반팔티</t>
        </is>
      </c>
    </row>
    <row r="387" ht="16.5" customHeight="1" s="16">
      <c r="A387" s="7" t="n">
        <v>13107145</v>
      </c>
      <c r="B387" s="7" t="inlineStr">
        <is>
          <t>머렐</t>
        </is>
      </c>
      <c r="C387" s="7" t="inlineStr">
        <is>
          <t>만다린오렌지브라운</t>
        </is>
      </c>
      <c r="D387" s="7" t="inlineStr">
        <is>
          <t>무지</t>
        </is>
      </c>
      <c r="E387" s="7" t="inlineStr">
        <is>
          <t>폴리</t>
        </is>
      </c>
      <c r="F387" s="7" t="inlineStr">
        <is>
          <t>반집업아웃도어반팔티</t>
        </is>
      </c>
      <c r="G387" s="7" t="inlineStr">
        <is>
          <t>KOR</t>
        </is>
      </c>
      <c r="H387" s="7" t="inlineStr">
        <is>
          <t>M</t>
        </is>
      </c>
      <c r="I387" s="7">
        <f>IF(B387="보세",C387&amp;" "&amp;D387&amp;" "&amp;E387&amp;" "&amp;F387&amp;" ["&amp;H387&amp;"]",IF(G387="JPN","[JPN] "&amp;B387&amp;" "&amp;C387&amp;" "&amp;D387&amp;" "&amp;E387&amp;" "&amp;F387&amp;" ["&amp;H387&amp;"]",B387&amp;" "&amp;C387&amp;" "&amp;D387&amp;" "&amp;E387&amp;" "&amp;F387&amp;" ["&amp;H387&amp;"]"))</f>
        <v/>
      </c>
      <c r="J387" s="7" t="inlineStr">
        <is>
          <t>머렐 만다린오렌지브라운 반집업아웃도어반팔티 [M]</t>
        </is>
      </c>
      <c r="K387" s="7" t="inlineStr">
        <is>
          <t>머렐 만다린오렌지브라운 반집업아웃도어반팔티</t>
        </is>
      </c>
      <c r="L387" s="7">
        <f>IF(B387="보세",C387&amp;" "&amp;F387,B387&amp;" "&amp;F387)</f>
        <v/>
      </c>
      <c r="M387" s="8" t="inlineStr">
        <is>
          <t>만다린오렌지브라운   반집업아웃도어반팔티</t>
        </is>
      </c>
      <c r="N387" s="8" t="inlineStr">
        <is>
          <t>만다린오렌지브라운   반집업아웃도어반팔티</t>
        </is>
      </c>
      <c r="O387" s="8" t="inlineStr">
        <is>
          <t>만다린오렌지브라운   반집업아웃도어반팔티</t>
        </is>
      </c>
    </row>
    <row r="388" ht="16.5" customHeight="1" s="16">
      <c r="A388" s="7" t="n">
        <v>13107146</v>
      </c>
      <c r="B388" s="7" t="inlineStr">
        <is>
          <t>니코앤드</t>
        </is>
      </c>
      <c r="C388" s="7" t="inlineStr">
        <is>
          <t>베이지</t>
        </is>
      </c>
      <c r="D388" s="7" t="inlineStr">
        <is>
          <t>체크</t>
        </is>
      </c>
      <c r="E388" s="7" t="inlineStr">
        <is>
          <t>면혼방</t>
        </is>
      </c>
      <c r="F388" s="7" t="inlineStr">
        <is>
          <t>반팔포켓셔츠</t>
        </is>
      </c>
      <c r="G388" s="7" t="inlineStr">
        <is>
          <t>KOR</t>
        </is>
      </c>
      <c r="H388" s="7" t="inlineStr">
        <is>
          <t>4</t>
        </is>
      </c>
      <c r="I388" s="7">
        <f>IF(B388="보세",C388&amp;" "&amp;D388&amp;" "&amp;E388&amp;" "&amp;F388&amp;" ["&amp;H388&amp;"]",IF(G388="JPN","[JPN] "&amp;B388&amp;" "&amp;C388&amp;" "&amp;D388&amp;" "&amp;E388&amp;" "&amp;F388&amp;" ["&amp;H388&amp;"]",B388&amp;" "&amp;C388&amp;" "&amp;D388&amp;" "&amp;E388&amp;" "&amp;F388&amp;" ["&amp;H388&amp;"]"))</f>
        <v/>
      </c>
      <c r="J388" s="7" t="inlineStr">
        <is>
          <t>니코앤드 베이지 체크 면혼방 반팔포켓셔츠 [4]</t>
        </is>
      </c>
      <c r="K388" s="7" t="inlineStr">
        <is>
          <t>니코앤드 베이지 체크 면혼방 반팔포켓셔츠</t>
        </is>
      </c>
      <c r="L388" s="7">
        <f>IF(B388="보세",C388&amp;" "&amp;F388,B388&amp;" "&amp;F388)</f>
        <v/>
      </c>
      <c r="M388" s="8" t="inlineStr">
        <is>
          <t>베이지 체크 면혼방 반팔포켓셔츠</t>
        </is>
      </c>
      <c r="N388" s="8" t="inlineStr">
        <is>
          <t>베이지 체크 코튼혼방 반팔포켓셔츠</t>
        </is>
      </c>
      <c r="O388" s="8" t="inlineStr">
        <is>
          <t>베이지 체크 면믹스 반팔포켓셔츠</t>
        </is>
      </c>
    </row>
    <row r="389" ht="16.5" customHeight="1" s="16">
      <c r="A389" s="7" t="n">
        <v>13107147</v>
      </c>
      <c r="B389" s="7" t="inlineStr">
        <is>
          <t>k2</t>
        </is>
      </c>
      <c r="C389" s="7" t="inlineStr">
        <is>
          <t>미드나잇블루레드</t>
        </is>
      </c>
      <c r="D389" s="7" t="inlineStr">
        <is>
          <t>무지</t>
        </is>
      </c>
      <c r="E389" s="7" t="inlineStr">
        <is>
          <t>폴리</t>
        </is>
      </c>
      <c r="F389" s="7" t="inlineStr">
        <is>
          <t>투톤아웃도어베스트</t>
        </is>
      </c>
      <c r="G389" s="7" t="inlineStr">
        <is>
          <t>KOR</t>
        </is>
      </c>
      <c r="H389" s="7" t="inlineStr">
        <is>
          <t>90</t>
        </is>
      </c>
      <c r="I389" s="7">
        <f>IF(B389="보세",C389&amp;" "&amp;D389&amp;" "&amp;E389&amp;" "&amp;F389&amp;" ["&amp;H389&amp;"]",IF(G389="JPN","[JPN] "&amp;B389&amp;" "&amp;C389&amp;" "&amp;D389&amp;" "&amp;E389&amp;" "&amp;F389&amp;" ["&amp;H389&amp;"]",B389&amp;" "&amp;C389&amp;" "&amp;D389&amp;" "&amp;E389&amp;" "&amp;F389&amp;" ["&amp;H389&amp;"]"))</f>
        <v/>
      </c>
      <c r="J389" s="7" t="inlineStr">
        <is>
          <t>k2 미드나잇블루레드 투톤아웃도어베스트 [90]</t>
        </is>
      </c>
      <c r="K389" s="7" t="inlineStr">
        <is>
          <t>k2 미드나잇블루레드 투톤아웃도어베스트</t>
        </is>
      </c>
      <c r="L389" s="7">
        <f>IF(B389="보세",C389&amp;" "&amp;F389,B389&amp;" "&amp;F389)</f>
        <v/>
      </c>
      <c r="M389" s="8" t="inlineStr">
        <is>
          <t>미드나잇블루레드   투톤아웃도어베스트</t>
        </is>
      </c>
      <c r="N389" s="8" t="inlineStr">
        <is>
          <t>미드나잇블루레드   투톤아웃도어베스트</t>
        </is>
      </c>
      <c r="O389" s="8" t="inlineStr">
        <is>
          <t>미드나잇블루레드   투톤아웃도어베스트</t>
        </is>
      </c>
    </row>
    <row r="390" ht="16.5" customHeight="1" s="16">
      <c r="A390" s="7" t="n">
        <v>13107148</v>
      </c>
      <c r="B390" s="7" t="inlineStr">
        <is>
          <t>살레와</t>
        </is>
      </c>
      <c r="C390" s="7" t="inlineStr">
        <is>
          <t>블루</t>
        </is>
      </c>
      <c r="D390" s="7" t="inlineStr">
        <is>
          <t>무지</t>
        </is>
      </c>
      <c r="E390" s="7" t="inlineStr">
        <is>
          <t>폴리</t>
        </is>
      </c>
      <c r="F390" s="7" t="inlineStr">
        <is>
          <t>라이트파워아웃도어자켓</t>
        </is>
      </c>
      <c r="G390" s="7" t="inlineStr">
        <is>
          <t>KOR</t>
        </is>
      </c>
      <c r="H390" s="7" t="inlineStr">
        <is>
          <t>L</t>
        </is>
      </c>
      <c r="I390" s="7">
        <f>IF(B390="보세",C390&amp;" "&amp;D390&amp;" "&amp;E390&amp;" "&amp;F390&amp;" ["&amp;H390&amp;"]",IF(G390="JPN","[JPN] "&amp;B390&amp;" "&amp;C390&amp;" "&amp;D390&amp;" "&amp;E390&amp;" "&amp;F390&amp;" ["&amp;H390&amp;"]",B390&amp;" "&amp;C390&amp;" "&amp;D390&amp;" "&amp;E390&amp;" "&amp;F390&amp;" ["&amp;H390&amp;"]"))</f>
        <v/>
      </c>
      <c r="J390" s="7" t="inlineStr">
        <is>
          <t>살레와 블루 라이트파워아웃도어자켓 [L]</t>
        </is>
      </c>
      <c r="K390" s="7" t="inlineStr">
        <is>
          <t>살레와 블루 라이트파워아웃도어자켓</t>
        </is>
      </c>
      <c r="L390" s="7">
        <f>IF(B390="보세",C390&amp;" "&amp;F390,B390&amp;" "&amp;F390)</f>
        <v/>
      </c>
      <c r="M390" s="8" t="inlineStr">
        <is>
          <t>블루   라이트파워아웃도어자켓</t>
        </is>
      </c>
      <c r="N390" s="8" t="inlineStr">
        <is>
          <t>블루   라이트파워아웃도어자켓</t>
        </is>
      </c>
      <c r="O390" s="8" t="inlineStr">
        <is>
          <t>블루   라이트파워아웃도어자켓</t>
        </is>
      </c>
    </row>
    <row r="391" ht="16.5" customHeight="1" s="16">
      <c r="A391" s="7" t="n">
        <v>13107149</v>
      </c>
      <c r="B391" s="7" t="inlineStr">
        <is>
          <t>리바이스</t>
        </is>
      </c>
      <c r="C391" s="7" t="inlineStr">
        <is>
          <t>빈티지연청</t>
        </is>
      </c>
      <c r="D391" s="7" t="inlineStr">
        <is>
          <t>무지</t>
        </is>
      </c>
      <c r="E391" s="7" t="inlineStr">
        <is>
          <t>면</t>
        </is>
      </c>
      <c r="F391" s="7" t="inlineStr">
        <is>
          <t>긴팔셔츠</t>
        </is>
      </c>
      <c r="G391" s="7" t="inlineStr">
        <is>
          <t>KOR</t>
        </is>
      </c>
      <c r="H391" s="7" t="inlineStr">
        <is>
          <t>L</t>
        </is>
      </c>
      <c r="I391" s="7">
        <f>IF(B391="보세",C391&amp;" "&amp;D391&amp;" "&amp;E391&amp;" "&amp;F391&amp;" ["&amp;H391&amp;"]",IF(G391="JPN","[JPN] "&amp;B391&amp;" "&amp;C391&amp;" "&amp;D391&amp;" "&amp;E391&amp;" "&amp;F391&amp;" ["&amp;H391&amp;"]",B391&amp;" "&amp;C391&amp;" "&amp;D391&amp;" "&amp;E391&amp;" "&amp;F391&amp;" ["&amp;H391&amp;"]"))</f>
        <v/>
      </c>
      <c r="J391" s="7" t="inlineStr">
        <is>
          <t>리바이스 빈티지연청 면 긴팔셔츠 [L]</t>
        </is>
      </c>
      <c r="K391" s="7" t="inlineStr">
        <is>
          <t>리바이스 빈티지연청 면 긴팔셔츠</t>
        </is>
      </c>
      <c r="L391" s="7">
        <f>IF(B391="보세",C391&amp;" "&amp;F391,B391&amp;" "&amp;F391)</f>
        <v/>
      </c>
      <c r="M391" s="8" t="inlineStr">
        <is>
          <t>빈티지연청  면 긴팔셔츠</t>
        </is>
      </c>
      <c r="N391" s="8" t="inlineStr">
        <is>
          <t>빈티지연청  코튼 긴팔셔츠</t>
        </is>
      </c>
      <c r="O391" s="8" t="inlineStr">
        <is>
          <t>빈티지연청  면직물 긴팔셔츠</t>
        </is>
      </c>
    </row>
    <row r="392" ht="16.5" customHeight="1" s="16">
      <c r="A392" s="7" t="n">
        <v>13107150</v>
      </c>
      <c r="B392" s="7" t="inlineStr">
        <is>
          <t>나이키</t>
        </is>
      </c>
      <c r="C392" s="7" t="inlineStr">
        <is>
          <t>블랙</t>
        </is>
      </c>
      <c r="D392" s="7" t="inlineStr">
        <is>
          <t>무지</t>
        </is>
      </c>
      <c r="E392" s="7" t="inlineStr">
        <is>
          <t>면혼방</t>
        </is>
      </c>
      <c r="F392" s="7" t="inlineStr">
        <is>
          <t>소매이선웜집업</t>
        </is>
      </c>
      <c r="G392" s="7" t="inlineStr">
        <is>
          <t>KOR</t>
        </is>
      </c>
      <c r="H392" s="7" t="inlineStr">
        <is>
          <t>없음</t>
        </is>
      </c>
      <c r="I392" s="7">
        <f>IF(B392="보세",C392&amp;" "&amp;D392&amp;" "&amp;E392&amp;" "&amp;F392&amp;" ["&amp;H392&amp;"]",IF(G392="JPN","[JPN] "&amp;B392&amp;" "&amp;C392&amp;" "&amp;D392&amp;" "&amp;E392&amp;" "&amp;F392&amp;" ["&amp;H392&amp;"]",B392&amp;" "&amp;C392&amp;" "&amp;D392&amp;" "&amp;E392&amp;" "&amp;F392&amp;" ["&amp;H392&amp;"]"))</f>
        <v/>
      </c>
      <c r="J392" s="7" t="inlineStr">
        <is>
          <t xml:space="preserve">나이키 블랙 면혼방 소매이선웜집업 </t>
        </is>
      </c>
      <c r="K392" s="7" t="inlineStr">
        <is>
          <t xml:space="preserve">나이키 블랙 면혼방 소매이선웜집업 </t>
        </is>
      </c>
      <c r="L392" s="7">
        <f>IF(B392="보세",C392&amp;" "&amp;F392,B392&amp;" "&amp;F392)</f>
        <v/>
      </c>
      <c r="M392" s="8" t="inlineStr">
        <is>
          <t>블랙  면혼방 소매이선웜집업</t>
        </is>
      </c>
      <c r="N392" s="8" t="inlineStr">
        <is>
          <t>블랙  코튼혼방 소매이선웜집업</t>
        </is>
      </c>
      <c r="O392" s="8" t="inlineStr">
        <is>
          <t>블랙  면믹스 소매이선웜집업</t>
        </is>
      </c>
    </row>
    <row r="393" ht="16.5" customHeight="1" s="16">
      <c r="A393" s="7" t="n">
        <v>13107151</v>
      </c>
      <c r="B393" s="7" t="inlineStr">
        <is>
          <t>콜롬비아</t>
        </is>
      </c>
      <c r="C393" s="7" t="inlineStr">
        <is>
          <t>블랙</t>
        </is>
      </c>
      <c r="D393" s="7" t="inlineStr">
        <is>
          <t>체크</t>
        </is>
      </c>
      <c r="E393" s="7" t="inlineStr">
        <is>
          <t>폴리</t>
        </is>
      </c>
      <c r="F393" s="7" t="inlineStr">
        <is>
          <t>후리스배색아웃도어자켓</t>
        </is>
      </c>
      <c r="G393" s="7" t="inlineStr">
        <is>
          <t>KOR</t>
        </is>
      </c>
      <c r="H393" s="7" t="inlineStr">
        <is>
          <t>S</t>
        </is>
      </c>
      <c r="I393" s="7">
        <f>IF(B393="보세",C393&amp;" "&amp;D393&amp;" "&amp;E393&amp;" "&amp;F393&amp;" ["&amp;H393&amp;"]",IF(G393="JPN","[JPN] "&amp;B393&amp;" "&amp;C393&amp;" "&amp;D393&amp;" "&amp;E393&amp;" "&amp;F393&amp;" ["&amp;H393&amp;"]",B393&amp;" "&amp;C393&amp;" "&amp;D393&amp;" "&amp;E393&amp;" "&amp;F393&amp;" ["&amp;H393&amp;"]"))</f>
        <v/>
      </c>
      <c r="J393" s="7" t="inlineStr">
        <is>
          <t>콜롬비아 블랙 체크 후리스배색아웃도어자켓 [S]</t>
        </is>
      </c>
      <c r="K393" s="7" t="inlineStr">
        <is>
          <t>콜롬비아 블랙 체크 후리스배색아웃도어자켓</t>
        </is>
      </c>
      <c r="L393" s="7">
        <f>IF(B393="보세",C393&amp;" "&amp;F393,B393&amp;" "&amp;F393)</f>
        <v/>
      </c>
      <c r="M393" s="8" t="inlineStr">
        <is>
          <t>블랙 체크  후리스배색아웃도어자켓</t>
        </is>
      </c>
      <c r="N393" s="8" t="inlineStr">
        <is>
          <t>블랙 체크  후리스배색아웃도어자켓</t>
        </is>
      </c>
      <c r="O393" s="8" t="inlineStr">
        <is>
          <t>블랙 체크  후리스배색아웃도어자켓</t>
        </is>
      </c>
    </row>
    <row r="394" ht="16.5" customHeight="1" s="16">
      <c r="A394" s="7" t="n">
        <v>13107152</v>
      </c>
      <c r="B394" s="7" t="inlineStr">
        <is>
          <t>빈폴</t>
        </is>
      </c>
      <c r="C394" s="7" t="inlineStr">
        <is>
          <t>블랙</t>
        </is>
      </c>
      <c r="D394" s="7" t="inlineStr">
        <is>
          <t>무지</t>
        </is>
      </c>
      <c r="E394" s="7" t="inlineStr">
        <is>
          <t>면</t>
        </is>
      </c>
      <c r="F394" s="7" t="inlineStr">
        <is>
          <t>반팔피케티</t>
        </is>
      </c>
      <c r="G394" s="7" t="inlineStr">
        <is>
          <t>KOR</t>
        </is>
      </c>
      <c r="H394" s="7" t="inlineStr">
        <is>
          <t>85</t>
        </is>
      </c>
      <c r="I394" s="7">
        <f>IF(B394="보세",C394&amp;" "&amp;D394&amp;" "&amp;E394&amp;" "&amp;F394&amp;" ["&amp;H394&amp;"]",IF(G394="JPN","[JPN] "&amp;B394&amp;" "&amp;C394&amp;" "&amp;D394&amp;" "&amp;E394&amp;" "&amp;F394&amp;" ["&amp;H394&amp;"]",B394&amp;" "&amp;C394&amp;" "&amp;D394&amp;" "&amp;E394&amp;" "&amp;F394&amp;" ["&amp;H394&amp;"]"))</f>
        <v/>
      </c>
      <c r="J394" s="7" t="inlineStr">
        <is>
          <t>빈폴 블랙 면 반팔피케티 [85]</t>
        </is>
      </c>
      <c r="K394" s="7" t="inlineStr">
        <is>
          <t>빈폴 블랙 면 반팔피케티</t>
        </is>
      </c>
      <c r="L394" s="7">
        <f>IF(B394="보세",C394&amp;" "&amp;F394,B394&amp;" "&amp;F394)</f>
        <v/>
      </c>
      <c r="M394" s="8" t="inlineStr">
        <is>
          <t>블랙  면 반팔피케티</t>
        </is>
      </c>
      <c r="N394" s="8" t="inlineStr">
        <is>
          <t>블랙  코튼 반팔피케티</t>
        </is>
      </c>
      <c r="O394" s="8" t="inlineStr">
        <is>
          <t>블랙  면직물 반팔피케티</t>
        </is>
      </c>
    </row>
    <row r="395" ht="16.5" customHeight="1" s="16">
      <c r="A395" s="7" t="n">
        <v>13107153</v>
      </c>
      <c r="B395" s="7" t="inlineStr">
        <is>
          <t>나이키</t>
        </is>
      </c>
      <c r="C395" s="7" t="inlineStr">
        <is>
          <t>자주색</t>
        </is>
      </c>
      <c r="D395" s="7" t="inlineStr">
        <is>
          <t>얼룩도트</t>
        </is>
      </c>
      <c r="E395" s="7" t="inlineStr">
        <is>
          <t>면혼방</t>
        </is>
      </c>
      <c r="F395" s="7" t="inlineStr">
        <is>
          <t>후드집업</t>
        </is>
      </c>
      <c r="G395" s="7" t="inlineStr">
        <is>
          <t>KOR</t>
        </is>
      </c>
      <c r="H395" s="7" t="inlineStr">
        <is>
          <t>S</t>
        </is>
      </c>
      <c r="I395" s="7">
        <f>IF(B395="보세",C395&amp;" "&amp;D395&amp;" "&amp;E395&amp;" "&amp;F395&amp;" ["&amp;H395&amp;"]",IF(G395="JPN","[JPN] "&amp;B395&amp;" "&amp;C395&amp;" "&amp;D395&amp;" "&amp;E395&amp;" "&amp;F395&amp;" ["&amp;H395&amp;"]",B395&amp;" "&amp;C395&amp;" "&amp;D395&amp;" "&amp;E395&amp;" "&amp;F395&amp;" ["&amp;H395&amp;"]"))</f>
        <v/>
      </c>
      <c r="J395" s="7" t="inlineStr">
        <is>
          <t>나이키 자주색 얼룩도트 면혼방 후드집업 [S]</t>
        </is>
      </c>
      <c r="K395" s="7" t="inlineStr">
        <is>
          <t>나이키 자주색 얼룩도트 면혼방 후드집업</t>
        </is>
      </c>
      <c r="L395" s="7">
        <f>IF(B395="보세",C395&amp;" "&amp;F395,B395&amp;" "&amp;F395)</f>
        <v/>
      </c>
      <c r="M395" s="8" t="inlineStr">
        <is>
          <t>자주색 얼룩도트 면혼방 후드집업</t>
        </is>
      </c>
      <c r="N395" s="8" t="inlineStr">
        <is>
          <t>자주색 얼룩도트 코튼혼방 후드집업</t>
        </is>
      </c>
      <c r="O395" s="8" t="inlineStr">
        <is>
          <t>자주색 얼룩도트 면믹스 후드집업</t>
        </is>
      </c>
    </row>
    <row r="396" ht="16.5" customHeight="1" s="16">
      <c r="A396" s="7" t="n">
        <v>13107154</v>
      </c>
      <c r="B396" s="7" t="inlineStr">
        <is>
          <t>챔피언</t>
        </is>
      </c>
      <c r="C396" s="7" t="inlineStr">
        <is>
          <t>블랙</t>
        </is>
      </c>
      <c r="D396" s="7" t="inlineStr">
        <is>
          <t>무지</t>
        </is>
      </c>
      <c r="E396" s="7" t="inlineStr">
        <is>
          <t>폴리</t>
        </is>
      </c>
      <c r="F396" s="7" t="inlineStr">
        <is>
          <t>로고자수니트</t>
        </is>
      </c>
      <c r="G396" s="7" t="inlineStr">
        <is>
          <t>KOR</t>
        </is>
      </c>
      <c r="H396" s="7" t="inlineStr">
        <is>
          <t>M</t>
        </is>
      </c>
      <c r="I396" s="7">
        <f>IF(B396="보세",C396&amp;" "&amp;D396&amp;" "&amp;E396&amp;" "&amp;F396&amp;" ["&amp;H396&amp;"]",IF(G396="JPN","[JPN] "&amp;B396&amp;" "&amp;C396&amp;" "&amp;D396&amp;" "&amp;E396&amp;" "&amp;F396&amp;" ["&amp;H396&amp;"]",B396&amp;" "&amp;C396&amp;" "&amp;D396&amp;" "&amp;E396&amp;" "&amp;F396&amp;" ["&amp;H396&amp;"]"))</f>
        <v/>
      </c>
      <c r="J396" s="7" t="inlineStr">
        <is>
          <t>챔피언 블랙 로고자수니트 [M]</t>
        </is>
      </c>
      <c r="K396" s="7" t="inlineStr">
        <is>
          <t>챔피언 블랙 로고자수니트</t>
        </is>
      </c>
      <c r="L396" s="7">
        <f>IF(B396="보세",C396&amp;" "&amp;F396,B396&amp;" "&amp;F396)</f>
        <v/>
      </c>
      <c r="M396" s="8" t="inlineStr">
        <is>
          <t>블랙   로고자수니트</t>
        </is>
      </c>
      <c r="N396" s="8" t="inlineStr">
        <is>
          <t>블랙   로고자수니트</t>
        </is>
      </c>
      <c r="O396" s="8" t="inlineStr">
        <is>
          <t>블랙   로고자수니트</t>
        </is>
      </c>
    </row>
    <row r="397" ht="16.5" customHeight="1" s="16">
      <c r="A397" s="7" t="n">
        <v>13107155</v>
      </c>
      <c r="B397" s="7" t="inlineStr">
        <is>
          <t>르꼬끄</t>
        </is>
      </c>
      <c r="C397" s="7" t="inlineStr">
        <is>
          <t>울트라마린블루</t>
        </is>
      </c>
      <c r="D397" s="7" t="inlineStr">
        <is>
          <t>무지</t>
        </is>
      </c>
      <c r="E397" s="7" t="inlineStr">
        <is>
          <t>폴리</t>
        </is>
      </c>
      <c r="F397" s="7" t="inlineStr">
        <is>
          <t>로고자수반집업골프티</t>
        </is>
      </c>
      <c r="G397" s="7" t="inlineStr">
        <is>
          <t>KOR</t>
        </is>
      </c>
      <c r="H397" s="7" t="inlineStr">
        <is>
          <t>L</t>
        </is>
      </c>
      <c r="I397" s="7">
        <f>IF(B397="보세",C397&amp;" "&amp;D397&amp;" "&amp;E397&amp;" "&amp;F397&amp;" ["&amp;H397&amp;"]",IF(G397="JPN","[JPN] "&amp;B397&amp;" "&amp;C397&amp;" "&amp;D397&amp;" "&amp;E397&amp;" "&amp;F397&amp;" ["&amp;H397&amp;"]",B397&amp;" "&amp;C397&amp;" "&amp;D397&amp;" "&amp;E397&amp;" "&amp;F397&amp;" ["&amp;H397&amp;"]"))</f>
        <v/>
      </c>
      <c r="J397" s="7" t="inlineStr">
        <is>
          <t>르꼬끄 울트라마린블루 로고자수반집업골프티 [L]</t>
        </is>
      </c>
      <c r="K397" s="7" t="inlineStr">
        <is>
          <t>르꼬끄 울트라마린블루 로고자수반집업골프티</t>
        </is>
      </c>
      <c r="L397" s="7">
        <f>IF(B397="보세",C397&amp;" "&amp;F397,B397&amp;" "&amp;F397)</f>
        <v/>
      </c>
      <c r="M397" s="8" t="inlineStr">
        <is>
          <t>울트라마린블루   로고자수반집업골프티</t>
        </is>
      </c>
      <c r="N397" s="8" t="inlineStr">
        <is>
          <t>울트라마린블루   로고자수반집업골프티</t>
        </is>
      </c>
      <c r="O397" s="8" t="inlineStr">
        <is>
          <t>울트라마린블루   로고자수반집업골프티</t>
        </is>
      </c>
    </row>
    <row r="398" ht="16.5" customHeight="1" s="16">
      <c r="A398" s="7" t="n">
        <v>13107156</v>
      </c>
      <c r="B398" s="7" t="inlineStr">
        <is>
          <t>타미힐피거</t>
        </is>
      </c>
      <c r="C398" s="7" t="inlineStr">
        <is>
          <t>네이비화이트</t>
        </is>
      </c>
      <c r="D398" s="7" t="inlineStr">
        <is>
          <t>체크</t>
        </is>
      </c>
      <c r="E398" s="7" t="inlineStr">
        <is>
          <t>면</t>
        </is>
      </c>
      <c r="F398" s="7" t="inlineStr">
        <is>
          <t>커스텀핏셔츠</t>
        </is>
      </c>
      <c r="G398" s="7" t="inlineStr">
        <is>
          <t>KOR</t>
        </is>
      </c>
      <c r="H398" s="7" t="inlineStr">
        <is>
          <t>S</t>
        </is>
      </c>
      <c r="I398" s="7">
        <f>IF(B398="보세",C398&amp;" "&amp;D398&amp;" "&amp;E398&amp;" "&amp;F398&amp;" ["&amp;H398&amp;"]",IF(G398="JPN","[JPN] "&amp;B398&amp;" "&amp;C398&amp;" "&amp;D398&amp;" "&amp;E398&amp;" "&amp;F398&amp;" ["&amp;H398&amp;"]",B398&amp;" "&amp;C398&amp;" "&amp;D398&amp;" "&amp;E398&amp;" "&amp;F398&amp;" ["&amp;H398&amp;"]"))</f>
        <v/>
      </c>
      <c r="J398" s="7" t="inlineStr">
        <is>
          <t>타미힐피거 네이비화이트 체크 면 커스텀핏셔츠 [S]</t>
        </is>
      </c>
      <c r="K398" s="7" t="inlineStr">
        <is>
          <t>타미힐피거 네이비화이트 체크 면 커스텀핏셔츠</t>
        </is>
      </c>
      <c r="L398" s="7">
        <f>IF(B398="보세",C398&amp;" "&amp;F398,B398&amp;" "&amp;F398)</f>
        <v/>
      </c>
      <c r="M398" s="8" t="inlineStr">
        <is>
          <t>네이비화이트 체크 면 커스텀핏셔츠</t>
        </is>
      </c>
      <c r="N398" s="8" t="inlineStr">
        <is>
          <t>네이비화이트 체크 코튼 커스텀핏셔츠</t>
        </is>
      </c>
      <c r="O398" s="8" t="inlineStr">
        <is>
          <t>네이비화이트 체크 면직물 커스텀핏셔츠</t>
        </is>
      </c>
    </row>
    <row r="399" ht="16.5" customHeight="1" s="16">
      <c r="A399" s="7" t="n">
        <v>13107157</v>
      </c>
      <c r="B399" s="7" t="inlineStr">
        <is>
          <t>풋조이</t>
        </is>
      </c>
      <c r="C399" s="7" t="inlineStr">
        <is>
          <t>오렌지</t>
        </is>
      </c>
      <c r="D399" s="7" t="inlineStr">
        <is>
          <t>스트라이프</t>
        </is>
      </c>
      <c r="E399" s="7" t="inlineStr">
        <is>
          <t>폴리</t>
        </is>
      </c>
      <c r="F399" s="7" t="inlineStr">
        <is>
          <t>쿨링골프반팔피케티</t>
        </is>
      </c>
      <c r="G399" s="7" t="inlineStr">
        <is>
          <t>KOR</t>
        </is>
      </c>
      <c r="H399" s="7" t="inlineStr">
        <is>
          <t>L</t>
        </is>
      </c>
      <c r="I399" s="7">
        <f>IF(B399="보세",C399&amp;" "&amp;D399&amp;" "&amp;E399&amp;" "&amp;F399&amp;" ["&amp;H399&amp;"]",IF(G399="JPN","[JPN] "&amp;B399&amp;" "&amp;C399&amp;" "&amp;D399&amp;" "&amp;E399&amp;" "&amp;F399&amp;" ["&amp;H399&amp;"]",B399&amp;" "&amp;C399&amp;" "&amp;D399&amp;" "&amp;E399&amp;" "&amp;F399&amp;" ["&amp;H399&amp;"]"))</f>
        <v/>
      </c>
      <c r="J399" s="7" t="inlineStr">
        <is>
          <t>풋조이 오렌지 스트라이프 쿨링골프반팔피케티 [L]</t>
        </is>
      </c>
      <c r="K399" s="7" t="inlineStr">
        <is>
          <t>풋조이 오렌지 스트라이프 쿨링골프반팔피케티</t>
        </is>
      </c>
      <c r="L399" s="7">
        <f>IF(B399="보세",C399&amp;" "&amp;F399,B399&amp;" "&amp;F399)</f>
        <v/>
      </c>
      <c r="M399" s="8" t="inlineStr">
        <is>
          <t>오렌지 스트라이프  쿨링골프반팔피케티</t>
        </is>
      </c>
      <c r="N399" s="8" t="inlineStr">
        <is>
          <t>오렌지 스트라이프  쿨링골프반팔피케티</t>
        </is>
      </c>
      <c r="O399" s="8" t="inlineStr">
        <is>
          <t>오렌지 스트라이프  쿨링골프반팔피케티</t>
        </is>
      </c>
    </row>
    <row r="400" ht="16.5" customHeight="1" s="16">
      <c r="A400" s="7" t="n">
        <v>13107158</v>
      </c>
      <c r="B400" s="7" t="inlineStr">
        <is>
          <t>데상트</t>
        </is>
      </c>
      <c r="C400" s="7" t="inlineStr">
        <is>
          <t>브라이트오렌지</t>
        </is>
      </c>
      <c r="D400" s="7" t="inlineStr">
        <is>
          <t>무지</t>
        </is>
      </c>
      <c r="E400" s="7" t="inlineStr">
        <is>
          <t>폴리</t>
        </is>
      </c>
      <c r="F400" s="7" t="inlineStr">
        <is>
          <t>레터링히든버튼반팔피케티</t>
        </is>
      </c>
      <c r="G400" s="7" t="inlineStr">
        <is>
          <t>KOR</t>
        </is>
      </c>
      <c r="H400" s="7" t="inlineStr">
        <is>
          <t>95</t>
        </is>
      </c>
      <c r="I400" s="7">
        <f>IF(B400="보세",C400&amp;" "&amp;D400&amp;" "&amp;E400&amp;" "&amp;F400&amp;" ["&amp;H400&amp;"]",IF(G400="JPN","[JPN] "&amp;B400&amp;" "&amp;C400&amp;" "&amp;D400&amp;" "&amp;E400&amp;" "&amp;F400&amp;" ["&amp;H400&amp;"]",B400&amp;" "&amp;C400&amp;" "&amp;D400&amp;" "&amp;E400&amp;" "&amp;F400&amp;" ["&amp;H400&amp;"]"))</f>
        <v/>
      </c>
      <c r="J400" s="7" t="inlineStr">
        <is>
          <t>데상트 브라이트오렌지 레터링히든버튼반팔피케티 [95]</t>
        </is>
      </c>
      <c r="K400" s="7" t="inlineStr">
        <is>
          <t>데상트 브라이트오렌지 레터링히든버튼반팔피케티</t>
        </is>
      </c>
      <c r="L400" s="7">
        <f>IF(B400="보세",C400&amp;" "&amp;F400,B400&amp;" "&amp;F400)</f>
        <v/>
      </c>
      <c r="M400" s="8" t="inlineStr">
        <is>
          <t>브라이트오렌지   레터링히든버튼반팔피케티</t>
        </is>
      </c>
      <c r="N400" s="8" t="inlineStr">
        <is>
          <t>브라이트오렌지   레터링히든버튼반팔피케티</t>
        </is>
      </c>
      <c r="O400" s="8" t="inlineStr">
        <is>
          <t>브라이트오렌지   레터링히든버튼반팔피케티</t>
        </is>
      </c>
    </row>
    <row r="401" ht="16.5" customHeight="1" s="16">
      <c r="A401" s="7" t="n">
        <v>13107159</v>
      </c>
      <c r="B401" s="7" t="inlineStr">
        <is>
          <t>아디다스</t>
        </is>
      </c>
      <c r="C401" s="7" t="inlineStr">
        <is>
          <t>블랙</t>
        </is>
      </c>
      <c r="D401" s="7" t="inlineStr">
        <is>
          <t>무지</t>
        </is>
      </c>
      <c r="E401" s="7" t="inlineStr">
        <is>
          <t>폴리</t>
        </is>
      </c>
      <c r="F401" s="7" t="inlineStr">
        <is>
          <t>삼선나그랑저지</t>
        </is>
      </c>
      <c r="G401" s="7" t="inlineStr">
        <is>
          <t>KOR</t>
        </is>
      </c>
      <c r="H401" s="7" t="inlineStr">
        <is>
          <t>XL</t>
        </is>
      </c>
      <c r="I401" s="7">
        <f>IF(B401="보세",C401&amp;" "&amp;D401&amp;" "&amp;E401&amp;" "&amp;F401&amp;" ["&amp;H401&amp;"]",IF(G401="JPN","[JPN] "&amp;B401&amp;" "&amp;C401&amp;" "&amp;D401&amp;" "&amp;E401&amp;" "&amp;F401&amp;" ["&amp;H401&amp;"]",B401&amp;" "&amp;C401&amp;" "&amp;D401&amp;" "&amp;E401&amp;" "&amp;F401&amp;" ["&amp;H401&amp;"]"))</f>
        <v/>
      </c>
      <c r="J401" s="7" t="inlineStr">
        <is>
          <t>아디다스 블랙 삼선나그랑저지 [XL]</t>
        </is>
      </c>
      <c r="K401" s="7" t="inlineStr">
        <is>
          <t>아디다스 블랙 삼선나그랑저지</t>
        </is>
      </c>
      <c r="L401" s="7">
        <f>IF(B401="보세",C401&amp;" "&amp;F401,B401&amp;" "&amp;F401)</f>
        <v/>
      </c>
      <c r="M401" s="8" t="inlineStr">
        <is>
          <t>블랙   삼선나그랑저지</t>
        </is>
      </c>
      <c r="N401" s="8" t="inlineStr">
        <is>
          <t>블랙   삼선나그랑저지</t>
        </is>
      </c>
      <c r="O401" s="8" t="inlineStr">
        <is>
          <t>블랙   삼선나그랑저지</t>
        </is>
      </c>
    </row>
    <row r="402" ht="16.5" customHeight="1" s="16">
      <c r="A402" s="7" t="n">
        <v>13107160</v>
      </c>
      <c r="B402" s="7" t="inlineStr">
        <is>
          <t>콜롬비아</t>
        </is>
      </c>
      <c r="C402" s="7" t="inlineStr">
        <is>
          <t>다크올리브그린</t>
        </is>
      </c>
      <c r="D402" s="7" t="inlineStr">
        <is>
          <t>무지</t>
        </is>
      </c>
      <c r="E402" s="7" t="inlineStr">
        <is>
          <t>폴리</t>
        </is>
      </c>
      <c r="F402" s="7" t="inlineStr">
        <is>
          <t>보카시니트맨투맨</t>
        </is>
      </c>
      <c r="G402" s="7" t="inlineStr">
        <is>
          <t>KOR</t>
        </is>
      </c>
      <c r="H402" s="7" t="inlineStr">
        <is>
          <t>100</t>
        </is>
      </c>
      <c r="I402" s="7">
        <f>IF(B402="보세",C402&amp;" "&amp;D402&amp;" "&amp;E402&amp;" "&amp;F402&amp;" ["&amp;H402&amp;"]",IF(G402="JPN","[JPN] "&amp;B402&amp;" "&amp;C402&amp;" "&amp;D402&amp;" "&amp;E402&amp;" "&amp;F402&amp;" ["&amp;H402&amp;"]",B402&amp;" "&amp;C402&amp;" "&amp;D402&amp;" "&amp;E402&amp;" "&amp;F402&amp;" ["&amp;H402&amp;"]"))</f>
        <v/>
      </c>
      <c r="J402" s="7" t="inlineStr">
        <is>
          <t>콜롬비아 다크올리브그린 보카시니트맨투맨 [100]</t>
        </is>
      </c>
      <c r="K402" s="7" t="inlineStr">
        <is>
          <t>콜롬비아 다크올리브그린 보카시니트맨투맨</t>
        </is>
      </c>
      <c r="L402" s="7">
        <f>IF(B402="보세",C402&amp;" "&amp;F402,B402&amp;" "&amp;F402)</f>
        <v/>
      </c>
      <c r="M402" s="8" t="inlineStr">
        <is>
          <t>다크올리브그린   보카시니트맨투맨</t>
        </is>
      </c>
      <c r="N402" s="8" t="inlineStr">
        <is>
          <t>다크올리브그린   보카시니트맨투맨</t>
        </is>
      </c>
      <c r="O402" s="8" t="inlineStr">
        <is>
          <t>다크올리브그린   보카시니트맨투맨</t>
        </is>
      </c>
    </row>
    <row r="403" ht="16.5" customHeight="1" s="16">
      <c r="A403" s="7" t="n">
        <v>13107161</v>
      </c>
      <c r="B403" s="7" t="inlineStr">
        <is>
          <t>ping</t>
        </is>
      </c>
      <c r="C403" s="7" t="inlineStr">
        <is>
          <t>폰데로사파인그린</t>
        </is>
      </c>
      <c r="D403" s="7" t="inlineStr">
        <is>
          <t>무지</t>
        </is>
      </c>
      <c r="E403" s="7" t="inlineStr">
        <is>
          <t>면혼방</t>
        </is>
      </c>
      <c r="F403" s="7" t="inlineStr">
        <is>
          <t>나그랑반집업후리스피케티</t>
        </is>
      </c>
      <c r="G403" s="7" t="inlineStr">
        <is>
          <t>KOR</t>
        </is>
      </c>
      <c r="H403" s="7" t="inlineStr">
        <is>
          <t>105</t>
        </is>
      </c>
      <c r="I403" s="7">
        <f>IF(B403="보세",C403&amp;" "&amp;D403&amp;" "&amp;E403&amp;" "&amp;F403&amp;" ["&amp;H403&amp;"]",IF(G403="JPN","[JPN] "&amp;B403&amp;" "&amp;C403&amp;" "&amp;D403&amp;" "&amp;E403&amp;" "&amp;F403&amp;" ["&amp;H403&amp;"]",B403&amp;" "&amp;C403&amp;" "&amp;D403&amp;" "&amp;E403&amp;" "&amp;F403&amp;" ["&amp;H403&amp;"]"))</f>
        <v/>
      </c>
      <c r="J403" s="7" t="inlineStr">
        <is>
          <t>ping 폰데로사파인그린 면혼방 나그랑반집업후리스피케티 [105]</t>
        </is>
      </c>
      <c r="K403" s="7" t="inlineStr">
        <is>
          <t>ping 폰데로사파인그린 면혼방 나그랑반집업후리스피케티</t>
        </is>
      </c>
      <c r="L403" s="7">
        <f>IF(B403="보세",C403&amp;" "&amp;F403,B403&amp;" "&amp;F403)</f>
        <v/>
      </c>
      <c r="M403" s="8" t="inlineStr">
        <is>
          <t>폰데로사파인그린  면혼방 나그랑반집업후리스피케티</t>
        </is>
      </c>
      <c r="N403" s="8" t="inlineStr">
        <is>
          <t>폰데로사파인그린  코튼혼방 나그랑반집업후리스피케티</t>
        </is>
      </c>
      <c r="O403" s="8" t="inlineStr">
        <is>
          <t>폰데로사파인그린  면믹스 나그랑반집업후리스피케티</t>
        </is>
      </c>
    </row>
    <row r="404" ht="16.5" customHeight="1" s="16">
      <c r="A404" s="7" t="n">
        <v>13107162</v>
      </c>
      <c r="B404" s="7" t="inlineStr">
        <is>
          <t>나이키</t>
        </is>
      </c>
      <c r="C404" s="7" t="inlineStr">
        <is>
          <t>네이비</t>
        </is>
      </c>
      <c r="D404" s="7" t="inlineStr">
        <is>
          <t>무지</t>
        </is>
      </c>
      <c r="E404" s="7" t="inlineStr">
        <is>
          <t>면</t>
        </is>
      </c>
      <c r="F404" s="7" t="inlineStr">
        <is>
          <t>나그랑벨벳빅로고후드집업</t>
        </is>
      </c>
      <c r="G404" s="7" t="inlineStr">
        <is>
          <t>KOR</t>
        </is>
      </c>
      <c r="H404" s="7" t="inlineStr">
        <is>
          <t>S</t>
        </is>
      </c>
      <c r="I404" s="7">
        <f>IF(B404="보세",C404&amp;" "&amp;D404&amp;" "&amp;E404&amp;" "&amp;F404&amp;" ["&amp;H404&amp;"]",IF(G404="JPN","[JPN] "&amp;B404&amp;" "&amp;C404&amp;" "&amp;D404&amp;" "&amp;E404&amp;" "&amp;F404&amp;" ["&amp;H404&amp;"]",B404&amp;" "&amp;C404&amp;" "&amp;D404&amp;" "&amp;E404&amp;" "&amp;F404&amp;" ["&amp;H404&amp;"]"))</f>
        <v/>
      </c>
      <c r="J404" s="7" t="inlineStr">
        <is>
          <t>나이키 네이비 면 나그랑벨벳빅로고후드집업 [S]</t>
        </is>
      </c>
      <c r="K404" s="7" t="inlineStr">
        <is>
          <t>나이키 네이비 면 나그랑벨벳빅로고후드집업</t>
        </is>
      </c>
      <c r="L404" s="7">
        <f>IF(B404="보세",C404&amp;" "&amp;F404,B404&amp;" "&amp;F404)</f>
        <v/>
      </c>
      <c r="M404" s="8" t="inlineStr">
        <is>
          <t>네이비  면 나그랑벨벳빅로고후드집업</t>
        </is>
      </c>
      <c r="N404" s="8" t="inlineStr">
        <is>
          <t>NAVY  면 나그랑벨벳빅로고후드집업</t>
        </is>
      </c>
      <c r="O404" s="8" t="inlineStr">
        <is>
          <t>곤색  면 나그랑벨벳빅로고후드집업</t>
        </is>
      </c>
    </row>
    <row r="405" ht="16.5" customHeight="1" s="16">
      <c r="A405" s="7" t="n">
        <v>13107163</v>
      </c>
      <c r="B405" s="7" t="inlineStr">
        <is>
          <t>르꼬끄</t>
        </is>
      </c>
      <c r="C405" s="7" t="inlineStr">
        <is>
          <t>핫오렌지</t>
        </is>
      </c>
      <c r="D405" s="7" t="inlineStr">
        <is>
          <t>스트라이프</t>
        </is>
      </c>
      <c r="E405" s="7" t="inlineStr">
        <is>
          <t>울혼방</t>
        </is>
      </c>
      <c r="F405" s="7" t="inlineStr">
        <is>
          <t>카라니트배색베스트</t>
        </is>
      </c>
      <c r="G405" s="7" t="inlineStr">
        <is>
          <t>KOR</t>
        </is>
      </c>
      <c r="H405" s="7" t="inlineStr">
        <is>
          <t>85</t>
        </is>
      </c>
      <c r="I405" s="7">
        <f>IF(B405="보세",C405&amp;" "&amp;D405&amp;" "&amp;E405&amp;" "&amp;F405&amp;" ["&amp;H405&amp;"]",IF(G405="JPN","[JPN] "&amp;B405&amp;" "&amp;C405&amp;" "&amp;D405&amp;" "&amp;E405&amp;" "&amp;F405&amp;" ["&amp;H405&amp;"]",B405&amp;" "&amp;C405&amp;" "&amp;D405&amp;" "&amp;E405&amp;" "&amp;F405&amp;" ["&amp;H405&amp;"]"))</f>
        <v/>
      </c>
      <c r="J405" s="7" t="inlineStr">
        <is>
          <t>르꼬끄 핫오렌지 스트라이프 울혼방 카라니트배색베스트 [85]</t>
        </is>
      </c>
      <c r="K405" s="7" t="inlineStr">
        <is>
          <t>르꼬끄 핫오렌지 스트라이프 울혼방 카라니트배색베스트</t>
        </is>
      </c>
      <c r="L405" s="7">
        <f>IF(B405="보세",C405&amp;" "&amp;F405,B405&amp;" "&amp;F405)</f>
        <v/>
      </c>
      <c r="M405" s="8" t="inlineStr">
        <is>
          <t>핫오렌지 스트라이프 울혼방 카라니트배색베스트</t>
        </is>
      </c>
      <c r="N405" s="8" t="inlineStr">
        <is>
          <t>핫오렌지 스트라이프 울혼방 카라니트배색베스트</t>
        </is>
      </c>
      <c r="O405" s="8" t="inlineStr">
        <is>
          <t>핫오렌지 스트라이프 울혼방 카라니트배색베스트</t>
        </is>
      </c>
    </row>
    <row r="406" ht="16.5" customHeight="1" s="16">
      <c r="A406" s="7" t="n">
        <v>13107164</v>
      </c>
      <c r="B406" s="7" t="inlineStr">
        <is>
          <t>아디다스</t>
        </is>
      </c>
      <c r="C406" s="7" t="inlineStr">
        <is>
          <t>네온블루</t>
        </is>
      </c>
      <c r="D406" s="7" t="inlineStr">
        <is>
          <t>무지</t>
        </is>
      </c>
      <c r="E406" s="7" t="inlineStr">
        <is>
          <t>구스다운</t>
        </is>
      </c>
      <c r="F406" s="7" t="inlineStr">
        <is>
          <t>라이트하프패딩</t>
        </is>
      </c>
      <c r="G406" s="7" t="inlineStr">
        <is>
          <t>KOR</t>
        </is>
      </c>
      <c r="H406" s="7" t="inlineStr">
        <is>
          <t>L</t>
        </is>
      </c>
      <c r="I406" s="7">
        <f>IF(B406="보세",C406&amp;" "&amp;D406&amp;" "&amp;E406&amp;" "&amp;F406&amp;" ["&amp;H406&amp;"]",IF(G406="JPN","[JPN] "&amp;B406&amp;" "&amp;C406&amp;" "&amp;D406&amp;" "&amp;E406&amp;" "&amp;F406&amp;" ["&amp;H406&amp;"]",B406&amp;" "&amp;C406&amp;" "&amp;D406&amp;" "&amp;E406&amp;" "&amp;F406&amp;" ["&amp;H406&amp;"]"))</f>
        <v/>
      </c>
      <c r="J406" s="7" t="inlineStr">
        <is>
          <t>아디다스 네온블루 구스다운 라이트하프패딩 [L]</t>
        </is>
      </c>
      <c r="K406" s="7" t="inlineStr">
        <is>
          <t>아디다스 네온블루 구스다운 라이트하프패딩</t>
        </is>
      </c>
      <c r="L406" s="7">
        <f>IF(B406="보세",C406&amp;" "&amp;F406,B406&amp;" "&amp;F406)</f>
        <v/>
      </c>
      <c r="M406" s="8" t="inlineStr">
        <is>
          <t>네온블루  구스다운 라이트하프패딩</t>
        </is>
      </c>
      <c r="N406" s="8" t="inlineStr">
        <is>
          <t>네온블루  구스다운 라이트하프패딩</t>
        </is>
      </c>
      <c r="O406" s="8" t="inlineStr">
        <is>
          <t>네온블루  구스다운 라이트하프패딩</t>
        </is>
      </c>
    </row>
    <row r="407" ht="16.5" customHeight="1" s="16">
      <c r="A407" s="7" t="n">
        <v>13107165</v>
      </c>
      <c r="B407" s="7" t="inlineStr">
        <is>
          <t>타미힐피거</t>
        </is>
      </c>
      <c r="C407" s="7" t="inlineStr">
        <is>
          <t>블랙</t>
        </is>
      </c>
      <c r="D407" s="7" t="inlineStr">
        <is>
          <t>헤링본패턴</t>
        </is>
      </c>
      <c r="E407" s="7" t="inlineStr">
        <is>
          <t>울혼방</t>
        </is>
      </c>
      <c r="F407" s="7" t="inlineStr">
        <is>
          <t>니트카라롱코트</t>
        </is>
      </c>
      <c r="G407" s="7" t="inlineStr">
        <is>
          <t>KOR</t>
        </is>
      </c>
      <c r="H407" s="7" t="inlineStr">
        <is>
          <t>XS</t>
        </is>
      </c>
      <c r="I407" s="7">
        <f>IF(B407="보세",C407&amp;" "&amp;D407&amp;" "&amp;E407&amp;" "&amp;F407&amp;" ["&amp;H407&amp;"]",IF(G407="JPN","[JPN] "&amp;B407&amp;" "&amp;C407&amp;" "&amp;D407&amp;" "&amp;E407&amp;" "&amp;F407&amp;" ["&amp;H407&amp;"]",B407&amp;" "&amp;C407&amp;" "&amp;D407&amp;" "&amp;E407&amp;" "&amp;F407&amp;" ["&amp;H407&amp;"]"))</f>
        <v/>
      </c>
      <c r="J407" s="7" t="inlineStr">
        <is>
          <t>타미힐피거 블랙 헤링본패턴 울혼방 니트카라롱코트 [XS]</t>
        </is>
      </c>
      <c r="K407" s="7" t="inlineStr">
        <is>
          <t>타미힐피거 블랙 헤링본패턴 울혼방 니트카라롱코트</t>
        </is>
      </c>
      <c r="L407" s="7">
        <f>IF(B407="보세",C407&amp;" "&amp;F407,B407&amp;" "&amp;F407)</f>
        <v/>
      </c>
      <c r="M407" s="8" t="inlineStr">
        <is>
          <t>블랙 헤링본패턴 울혼방 니트카라롱코트</t>
        </is>
      </c>
      <c r="N407" s="8" t="inlineStr">
        <is>
          <t>블랙 헤링본패턴 울혼방 니트카라롱코트</t>
        </is>
      </c>
      <c r="O407" s="8" t="inlineStr">
        <is>
          <t>블랙 헤링본패턴 울혼방 니트카라롱코트</t>
        </is>
      </c>
    </row>
    <row r="408" ht="16.5" customHeight="1" s="16">
      <c r="A408" s="7" t="n">
        <v>13107167</v>
      </c>
      <c r="B408" s="7" t="inlineStr">
        <is>
          <t>JDX</t>
        </is>
      </c>
      <c r="C408" s="7" t="inlineStr">
        <is>
          <t>네이비</t>
        </is>
      </c>
      <c r="D408" s="7" t="inlineStr">
        <is>
          <t>무지</t>
        </is>
      </c>
      <c r="E408" s="7" t="inlineStr">
        <is>
          <t>면혼방</t>
        </is>
      </c>
      <c r="F408" s="7" t="inlineStr">
        <is>
          <t>라이트니트집업</t>
        </is>
      </c>
      <c r="G408" s="7" t="inlineStr">
        <is>
          <t>KOR</t>
        </is>
      </c>
      <c r="H408" s="7" t="inlineStr">
        <is>
          <t>105</t>
        </is>
      </c>
      <c r="I408" s="7">
        <f>IF(B408="보세",C408&amp;" "&amp;D408&amp;" "&amp;E408&amp;" "&amp;F408&amp;" ["&amp;H408&amp;"]",IF(G408="JPN","[JPN] "&amp;B408&amp;" "&amp;C408&amp;" "&amp;D408&amp;" "&amp;E408&amp;" "&amp;F408&amp;" ["&amp;H408&amp;"]",B408&amp;" "&amp;C408&amp;" "&amp;D408&amp;" "&amp;E408&amp;" "&amp;F408&amp;" ["&amp;H408&amp;"]"))</f>
        <v/>
      </c>
      <c r="J408" s="7" t="inlineStr">
        <is>
          <t>JDX 네이비 면혼방 라이트니트집업 [105]</t>
        </is>
      </c>
      <c r="K408" s="7" t="inlineStr">
        <is>
          <t>JDX 네이비 면혼방 라이트니트집업</t>
        </is>
      </c>
      <c r="L408" s="7">
        <f>IF(B408="보세",C408&amp;" "&amp;F408,B408&amp;" "&amp;F408)</f>
        <v/>
      </c>
      <c r="M408" s="8" t="inlineStr">
        <is>
          <t>네이비  면혼방 라이트니트집업</t>
        </is>
      </c>
      <c r="N408" s="8" t="inlineStr">
        <is>
          <t>NAVY  면혼방 라이트니트집업</t>
        </is>
      </c>
      <c r="O408" s="8" t="inlineStr">
        <is>
          <t>곤색  면혼방 라이트니트집업</t>
        </is>
      </c>
    </row>
    <row r="409" ht="16.5" customHeight="1" s="16">
      <c r="A409" s="7" t="n">
        <v>13107168</v>
      </c>
      <c r="B409" s="7" t="inlineStr">
        <is>
          <t>언더아머</t>
        </is>
      </c>
      <c r="C409" s="7" t="inlineStr">
        <is>
          <t>그레이</t>
        </is>
      </c>
      <c r="D409" s="7" t="inlineStr">
        <is>
          <t>스트라이프</t>
        </is>
      </c>
      <c r="E409" s="7" t="inlineStr">
        <is>
          <t>폴리</t>
        </is>
      </c>
      <c r="F409" s="7" t="inlineStr">
        <is>
          <t>나그랑반팔피케티</t>
        </is>
      </c>
      <c r="G409" s="7" t="inlineStr">
        <is>
          <t>KOR</t>
        </is>
      </c>
      <c r="H409" s="7" t="inlineStr">
        <is>
          <t>M</t>
        </is>
      </c>
      <c r="I409" s="7">
        <f>IF(B409="보세",C409&amp;" "&amp;D409&amp;" "&amp;E409&amp;" "&amp;F409&amp;" ["&amp;H409&amp;"]",IF(G409="JPN","[JPN] "&amp;B409&amp;" "&amp;C409&amp;" "&amp;D409&amp;" "&amp;E409&amp;" "&amp;F409&amp;" ["&amp;H409&amp;"]",B409&amp;" "&amp;C409&amp;" "&amp;D409&amp;" "&amp;E409&amp;" "&amp;F409&amp;" ["&amp;H409&amp;"]"))</f>
        <v/>
      </c>
      <c r="J409" s="7" t="inlineStr">
        <is>
          <t>언더아머 그레이 스트라이프 나그랑반팔피케티 [M]</t>
        </is>
      </c>
      <c r="K409" s="7" t="inlineStr">
        <is>
          <t>언더아머 그레이 스트라이프 나그랑반팔피케티</t>
        </is>
      </c>
      <c r="L409" s="7">
        <f>IF(B409="보세",C409&amp;" "&amp;F409,B409&amp;" "&amp;F409)</f>
        <v/>
      </c>
      <c r="M409" s="8" t="inlineStr">
        <is>
          <t>그레이 스트라이프  나그랑반팔피케티</t>
        </is>
      </c>
      <c r="N409" s="8" t="inlineStr">
        <is>
          <t>회색 스트라이프  나그랑반팔피케티</t>
        </is>
      </c>
      <c r="O409" s="8" t="inlineStr">
        <is>
          <t>GRAY 스트라이프  나그랑반팔피케티</t>
        </is>
      </c>
    </row>
    <row r="410" ht="16.5" customHeight="1" s="16">
      <c r="A410" s="7" t="n">
        <v>13107169</v>
      </c>
      <c r="B410" s="7" t="inlineStr">
        <is>
          <t>네파</t>
        </is>
      </c>
      <c r="C410" s="7" t="inlineStr">
        <is>
          <t>아프론블루블랙</t>
        </is>
      </c>
      <c r="D410" s="7" t="inlineStr">
        <is>
          <t>무지</t>
        </is>
      </c>
      <c r="E410" s="7" t="inlineStr">
        <is>
          <t>구스다운</t>
        </is>
      </c>
      <c r="F410" s="7" t="inlineStr">
        <is>
          <t>아웃도어하프패딩</t>
        </is>
      </c>
      <c r="G410" s="7" t="inlineStr">
        <is>
          <t>KOR</t>
        </is>
      </c>
      <c r="H410" s="7" t="inlineStr">
        <is>
          <t>S</t>
        </is>
      </c>
      <c r="I410" s="7">
        <f>IF(B410="보세",C410&amp;" "&amp;D410&amp;" "&amp;E410&amp;" "&amp;F410&amp;" ["&amp;H410&amp;"]",IF(G410="JPN","[JPN] "&amp;B410&amp;" "&amp;C410&amp;" "&amp;D410&amp;" "&amp;E410&amp;" "&amp;F410&amp;" ["&amp;H410&amp;"]",B410&amp;" "&amp;C410&amp;" "&amp;D410&amp;" "&amp;E410&amp;" "&amp;F410&amp;" ["&amp;H410&amp;"]"))</f>
        <v/>
      </c>
      <c r="J410" s="7" t="inlineStr">
        <is>
          <t>네파 아프론블루블랙 구스다운 아웃도어하프패딩 [S]</t>
        </is>
      </c>
      <c r="K410" s="7" t="inlineStr">
        <is>
          <t>네파 아프론블루블랙 구스다운 아웃도어하프패딩</t>
        </is>
      </c>
      <c r="L410" s="7">
        <f>IF(B410="보세",C410&amp;" "&amp;F410,B410&amp;" "&amp;F410)</f>
        <v/>
      </c>
      <c r="M410" s="8" t="inlineStr">
        <is>
          <t>아프론블루블랙  구스다운 아웃도어하프패딩</t>
        </is>
      </c>
      <c r="N410" s="8" t="inlineStr">
        <is>
          <t>아프론블루블랙  구스다운 아웃도어하프패딩</t>
        </is>
      </c>
      <c r="O410" s="8" t="inlineStr">
        <is>
          <t>아프론블루블랙  구스다운 아웃도어하프패딩</t>
        </is>
      </c>
    </row>
    <row r="411" ht="16.5" customHeight="1" s="16">
      <c r="A411" s="7" t="n">
        <v>13107170</v>
      </c>
      <c r="B411" s="7" t="inlineStr">
        <is>
          <t>k2</t>
        </is>
      </c>
      <c r="C411" s="7" t="inlineStr">
        <is>
          <t>레드</t>
        </is>
      </c>
      <c r="D411" s="7" t="inlineStr">
        <is>
          <t>무지</t>
        </is>
      </c>
      <c r="E411" s="7" t="inlineStr">
        <is>
          <t>덕다운</t>
        </is>
      </c>
      <c r="F411" s="7" t="inlineStr">
        <is>
          <t>로고나그랑하프패딩</t>
        </is>
      </c>
      <c r="G411" s="7" t="inlineStr">
        <is>
          <t>KOR</t>
        </is>
      </c>
      <c r="H411" s="7" t="inlineStr">
        <is>
          <t>90</t>
        </is>
      </c>
      <c r="I411" s="7">
        <f>IF(B411="보세",C411&amp;" "&amp;D411&amp;" "&amp;E411&amp;" "&amp;F411&amp;" ["&amp;H411&amp;"]",IF(G411="JPN","[JPN] "&amp;B411&amp;" "&amp;C411&amp;" "&amp;D411&amp;" "&amp;E411&amp;" "&amp;F411&amp;" ["&amp;H411&amp;"]",B411&amp;" "&amp;C411&amp;" "&amp;D411&amp;" "&amp;E411&amp;" "&amp;F411&amp;" ["&amp;H411&amp;"]"))</f>
        <v/>
      </c>
      <c r="J411" s="7" t="inlineStr">
        <is>
          <t>k2 레드 덕다운 로고나그랑하프패딩 [90]</t>
        </is>
      </c>
      <c r="K411" s="7" t="inlineStr">
        <is>
          <t>k2 레드 덕다운 로고나그랑하프패딩</t>
        </is>
      </c>
      <c r="L411" s="7">
        <f>IF(B411="보세",C411&amp;" "&amp;F411,B411&amp;" "&amp;F411)</f>
        <v/>
      </c>
      <c r="M411" s="8" t="inlineStr">
        <is>
          <t>레드  덕다운 로고나그랑하프패딩</t>
        </is>
      </c>
      <c r="N411" s="8" t="inlineStr">
        <is>
          <t>레드  덕다운 로고나그랑하프패딩</t>
        </is>
      </c>
      <c r="O411" s="8" t="inlineStr">
        <is>
          <t>레드  덕다운 로고나그랑하프패딩</t>
        </is>
      </c>
    </row>
    <row r="412" ht="16.5" customHeight="1" s="16">
      <c r="A412" s="7" t="n">
        <v>13107171</v>
      </c>
      <c r="B412" s="7" t="inlineStr">
        <is>
          <t>네파</t>
        </is>
      </c>
      <c r="C412" s="7" t="inlineStr">
        <is>
          <t>잉크네이비매트블랙</t>
        </is>
      </c>
      <c r="D412" s="7" t="inlineStr">
        <is>
          <t>무지</t>
        </is>
      </c>
      <c r="E412" s="7" t="inlineStr">
        <is>
          <t>덕다운</t>
        </is>
      </c>
      <c r="F412" s="7" t="inlineStr">
        <is>
          <t>아웃도어헤비패딩</t>
        </is>
      </c>
      <c r="G412" s="7" t="inlineStr">
        <is>
          <t>KOR</t>
        </is>
      </c>
      <c r="H412" s="7" t="inlineStr">
        <is>
          <t>M</t>
        </is>
      </c>
      <c r="I412" s="7">
        <f>IF(B412="보세",C412&amp;" "&amp;D412&amp;" "&amp;E412&amp;" "&amp;F412&amp;" ["&amp;H412&amp;"]",IF(G412="JPN","[JPN] "&amp;B412&amp;" "&amp;C412&amp;" "&amp;D412&amp;" "&amp;E412&amp;" "&amp;F412&amp;" ["&amp;H412&amp;"]",B412&amp;" "&amp;C412&amp;" "&amp;D412&amp;" "&amp;E412&amp;" "&amp;F412&amp;" ["&amp;H412&amp;"]"))</f>
        <v/>
      </c>
      <c r="J412" s="7" t="inlineStr">
        <is>
          <t>네파 잉크네이비매트블랙 덕다운 아웃도어헤비패딩 [M]</t>
        </is>
      </c>
      <c r="K412" s="7" t="inlineStr">
        <is>
          <t>네파 잉크네이비매트블랙 덕다운 아웃도어헤비패딩</t>
        </is>
      </c>
      <c r="L412" s="7">
        <f>IF(B412="보세",C412&amp;" "&amp;F412,B412&amp;" "&amp;F412)</f>
        <v/>
      </c>
      <c r="M412" s="8" t="inlineStr">
        <is>
          <t>잉크네이비매트블랙  덕다운 아웃도어헤비패딩</t>
        </is>
      </c>
      <c r="N412" s="8" t="inlineStr">
        <is>
          <t>잉크네이비매트블랙  덕다운 아웃도어헤비패딩</t>
        </is>
      </c>
      <c r="O412" s="8" t="inlineStr">
        <is>
          <t>잉크네이비매트블랙  덕다운 아웃도어헤비패딩</t>
        </is>
      </c>
    </row>
    <row r="413" ht="16.5" customHeight="1" s="16">
      <c r="A413" s="7" t="n">
        <v>13107172</v>
      </c>
      <c r="B413" s="7" t="inlineStr">
        <is>
          <t>머렐</t>
        </is>
      </c>
      <c r="C413" s="7" t="inlineStr">
        <is>
          <t>올리브오일브라운</t>
        </is>
      </c>
      <c r="D413" s="7" t="inlineStr">
        <is>
          <t>무지</t>
        </is>
      </c>
      <c r="E413" s="7" t="inlineStr">
        <is>
          <t>덕다운</t>
        </is>
      </c>
      <c r="F413" s="7" t="inlineStr">
        <is>
          <t>배색사파리패딩점퍼</t>
        </is>
      </c>
      <c r="G413" s="7" t="inlineStr">
        <is>
          <t>KOR</t>
        </is>
      </c>
      <c r="H413" s="7" t="inlineStr">
        <is>
          <t>90</t>
        </is>
      </c>
      <c r="I413" s="7">
        <f>IF(B413="보세",C413&amp;" "&amp;D413&amp;" "&amp;E413&amp;" "&amp;F413&amp;" ["&amp;H413&amp;"]",IF(G413="JPN","[JPN] "&amp;B413&amp;" "&amp;C413&amp;" "&amp;D413&amp;" "&amp;E413&amp;" "&amp;F413&amp;" ["&amp;H413&amp;"]",B413&amp;" "&amp;C413&amp;" "&amp;D413&amp;" "&amp;E413&amp;" "&amp;F413&amp;" ["&amp;H413&amp;"]"))</f>
        <v/>
      </c>
      <c r="J413" s="7" t="inlineStr">
        <is>
          <t>머렐 올리브오일브라운 덕다운 배색사파리패딩점퍼 [90]</t>
        </is>
      </c>
      <c r="K413" s="7" t="inlineStr">
        <is>
          <t>머렐 올리브오일브라운 덕다운 배색사파리패딩점퍼</t>
        </is>
      </c>
      <c r="L413" s="7">
        <f>IF(B413="보세",C413&amp;" "&amp;F413,B413&amp;" "&amp;F413)</f>
        <v/>
      </c>
      <c r="M413" s="8" t="inlineStr">
        <is>
          <t>올리브오일브라운  덕다운 배색사파리패딩점퍼</t>
        </is>
      </c>
      <c r="N413" s="8" t="inlineStr">
        <is>
          <t>올리브오일브라운  덕다운 배색사파리패딩점퍼</t>
        </is>
      </c>
      <c r="O413" s="8" t="inlineStr">
        <is>
          <t>올리브오일브라운  덕다운 배색사파리패딩점퍼</t>
        </is>
      </c>
    </row>
    <row r="414" ht="16.5" customHeight="1" s="16">
      <c r="A414" s="7" t="n">
        <v>13107173</v>
      </c>
      <c r="B414" s="7" t="inlineStr">
        <is>
          <t>타미힐피거</t>
        </is>
      </c>
      <c r="C414" s="7" t="inlineStr">
        <is>
          <t>딥그린</t>
        </is>
      </c>
      <c r="D414" s="7" t="inlineStr">
        <is>
          <t>무지</t>
        </is>
      </c>
      <c r="E414" s="7" t="inlineStr">
        <is>
          <t>덕다운</t>
        </is>
      </c>
      <c r="F414" s="7" t="inlineStr">
        <is>
          <t>사파리패딩점퍼</t>
        </is>
      </c>
      <c r="G414" s="7" t="inlineStr">
        <is>
          <t>KOR</t>
        </is>
      </c>
      <c r="H414" s="7" t="inlineStr">
        <is>
          <t>164</t>
        </is>
      </c>
      <c r="I414" s="7">
        <f>IF(B414="보세",C414&amp;" "&amp;D414&amp;" "&amp;E414&amp;" "&amp;F414&amp;" ["&amp;H414&amp;"]",IF(G414="JPN","[JPN] "&amp;B414&amp;" "&amp;C414&amp;" "&amp;D414&amp;" "&amp;E414&amp;" "&amp;F414&amp;" ["&amp;H414&amp;"]",B414&amp;" "&amp;C414&amp;" "&amp;D414&amp;" "&amp;E414&amp;" "&amp;F414&amp;" ["&amp;H414&amp;"]"))</f>
        <v/>
      </c>
      <c r="J414" s="7" t="inlineStr">
        <is>
          <t>타미힐피거 딥그린 덕다운 사파리패딩점퍼 [164]</t>
        </is>
      </c>
      <c r="K414" s="7" t="inlineStr">
        <is>
          <t>타미힐피거 딥그린 덕다운 사파리패딩점퍼</t>
        </is>
      </c>
      <c r="L414" s="7">
        <f>IF(B414="보세",C414&amp;" "&amp;F414,B414&amp;" "&amp;F414)</f>
        <v/>
      </c>
      <c r="M414" s="8" t="inlineStr">
        <is>
          <t>딥그린  덕다운 사파리패딩점퍼</t>
        </is>
      </c>
      <c r="N414" s="8" t="inlineStr">
        <is>
          <t>딥그린  덕다운 사파리패딩점퍼</t>
        </is>
      </c>
      <c r="O414" s="8" t="inlineStr">
        <is>
          <t>딥그린  덕다운 사파리패딩점퍼</t>
        </is>
      </c>
    </row>
    <row r="415" ht="16.5" customHeight="1" s="16">
      <c r="A415" s="7" t="n">
        <v>13107174</v>
      </c>
      <c r="B415" s="7" t="inlineStr">
        <is>
          <t>밀레</t>
        </is>
      </c>
      <c r="C415" s="7" t="inlineStr">
        <is>
          <t>타프나드브라운</t>
        </is>
      </c>
      <c r="D415" s="7" t="inlineStr">
        <is>
          <t>무지</t>
        </is>
      </c>
      <c r="E415" s="7" t="inlineStr">
        <is>
          <t>덕다운</t>
        </is>
      </c>
      <c r="F415" s="7" t="inlineStr">
        <is>
          <t>라이트롱패딩</t>
        </is>
      </c>
      <c r="G415" s="7" t="inlineStr">
        <is>
          <t>KOR</t>
        </is>
      </c>
      <c r="H415" s="7" t="inlineStr">
        <is>
          <t>90</t>
        </is>
      </c>
      <c r="I415" s="7">
        <f>IF(B415="보세",C415&amp;" "&amp;D415&amp;" "&amp;E415&amp;" "&amp;F415&amp;" ["&amp;H415&amp;"]",IF(G415="JPN","[JPN] "&amp;B415&amp;" "&amp;C415&amp;" "&amp;D415&amp;" "&amp;E415&amp;" "&amp;F415&amp;" ["&amp;H415&amp;"]",B415&amp;" "&amp;C415&amp;" "&amp;D415&amp;" "&amp;E415&amp;" "&amp;F415&amp;" ["&amp;H415&amp;"]"))</f>
        <v/>
      </c>
      <c r="J415" s="7" t="inlineStr">
        <is>
          <t>밀레 타프나드브라운 덕다운 라이트롱패딩 [90]</t>
        </is>
      </c>
      <c r="K415" s="7" t="inlineStr">
        <is>
          <t>밀레 타프나드브라운 덕다운 라이트롱패딩</t>
        </is>
      </c>
      <c r="L415" s="7">
        <f>IF(B415="보세",C415&amp;" "&amp;F415,B415&amp;" "&amp;F415)</f>
        <v/>
      </c>
      <c r="M415" s="8" t="inlineStr">
        <is>
          <t>타프나드브라운  덕다운 라이트롱패딩</t>
        </is>
      </c>
      <c r="N415" s="8" t="inlineStr">
        <is>
          <t>타프나드브라운  덕다운 라이트롱패딩</t>
        </is>
      </c>
      <c r="O415" s="8" t="inlineStr">
        <is>
          <t>타프나드브라운  덕다운 라이트롱패딩</t>
        </is>
      </c>
    </row>
    <row r="416" ht="16.5" customHeight="1" s="16">
      <c r="A416" s="7" t="n">
        <v>13107175</v>
      </c>
      <c r="B416" s="7" t="inlineStr">
        <is>
          <t>지프</t>
        </is>
      </c>
      <c r="C416" s="7" t="inlineStr">
        <is>
          <t>딥베이지</t>
        </is>
      </c>
      <c r="D416" s="7" t="inlineStr">
        <is>
          <t>무지</t>
        </is>
      </c>
      <c r="E416" s="7" t="inlineStr">
        <is>
          <t>구스다운</t>
        </is>
      </c>
      <c r="F416" s="7" t="inlineStr">
        <is>
          <t>허리버클패딩점퍼</t>
        </is>
      </c>
      <c r="G416" s="7" t="inlineStr">
        <is>
          <t>KOR</t>
        </is>
      </c>
      <c r="H416" s="7" t="inlineStr">
        <is>
          <t>90</t>
        </is>
      </c>
      <c r="I416" s="7">
        <f>IF(B416="보세",C416&amp;" "&amp;D416&amp;" "&amp;E416&amp;" "&amp;F416&amp;" ["&amp;H416&amp;"]",IF(G416="JPN","[JPN] "&amp;B416&amp;" "&amp;C416&amp;" "&amp;D416&amp;" "&amp;E416&amp;" "&amp;F416&amp;" ["&amp;H416&amp;"]",B416&amp;" "&amp;C416&amp;" "&amp;D416&amp;" "&amp;E416&amp;" "&amp;F416&amp;" ["&amp;H416&amp;"]"))</f>
        <v/>
      </c>
      <c r="J416" s="7" t="inlineStr">
        <is>
          <t>지프 딥베이지 구스다운 허리버클패딩점퍼 [90]</t>
        </is>
      </c>
      <c r="K416" s="7" t="inlineStr">
        <is>
          <t>지프 딥베이지 구스다운 허리버클패딩점퍼</t>
        </is>
      </c>
      <c r="L416" s="7">
        <f>IF(B416="보세",C416&amp;" "&amp;F416,B416&amp;" "&amp;F416)</f>
        <v/>
      </c>
      <c r="M416" s="8" t="inlineStr">
        <is>
          <t>딥베이지  구스다운 허리버클패딩점퍼</t>
        </is>
      </c>
      <c r="N416" s="8" t="inlineStr">
        <is>
          <t>딥베이지  구스다운 허리버클패딩점퍼</t>
        </is>
      </c>
      <c r="O416" s="8" t="inlineStr">
        <is>
          <t>딥베이지  구스다운 허리버클패딩점퍼</t>
        </is>
      </c>
    </row>
    <row r="417" ht="16.5" customHeight="1" s="16">
      <c r="A417" s="7" t="n">
        <v>13107176</v>
      </c>
      <c r="B417" s="7" t="inlineStr">
        <is>
          <t>빈폴</t>
        </is>
      </c>
      <c r="C417" s="7" t="inlineStr">
        <is>
          <t>레드</t>
        </is>
      </c>
      <c r="D417" s="7" t="inlineStr">
        <is>
          <t>무지</t>
        </is>
      </c>
      <c r="E417" s="7" t="inlineStr">
        <is>
          <t>구스다운</t>
        </is>
      </c>
      <c r="F417" s="7" t="inlineStr">
        <is>
          <t>어깨배색패딩점퍼</t>
        </is>
      </c>
      <c r="G417" s="7" t="inlineStr">
        <is>
          <t>KOR</t>
        </is>
      </c>
      <c r="H417" s="7" t="inlineStr">
        <is>
          <t>90</t>
        </is>
      </c>
      <c r="I417" s="7">
        <f>IF(B417="보세",C417&amp;" "&amp;D417&amp;" "&amp;E417&amp;" "&amp;F417&amp;" ["&amp;H417&amp;"]",IF(G417="JPN","[JPN] "&amp;B417&amp;" "&amp;C417&amp;" "&amp;D417&amp;" "&amp;E417&amp;" "&amp;F417&amp;" ["&amp;H417&amp;"]",B417&amp;" "&amp;C417&amp;" "&amp;D417&amp;" "&amp;E417&amp;" "&amp;F417&amp;" ["&amp;H417&amp;"]"))</f>
        <v/>
      </c>
      <c r="J417" s="7" t="inlineStr">
        <is>
          <t>빈폴 레드 구스다운 어깨배색패딩점퍼 [90]</t>
        </is>
      </c>
      <c r="K417" s="7" t="inlineStr">
        <is>
          <t>빈폴 레드 구스다운 어깨배색패딩점퍼</t>
        </is>
      </c>
      <c r="L417" s="7">
        <f>IF(B417="보세",C417&amp;" "&amp;F417,B417&amp;" "&amp;F417)</f>
        <v/>
      </c>
      <c r="M417" s="8" t="inlineStr">
        <is>
          <t>레드  구스다운 어깨배색패딩점퍼</t>
        </is>
      </c>
      <c r="N417" s="8" t="inlineStr">
        <is>
          <t>레드  구스다운 어깨배색패딩점퍼</t>
        </is>
      </c>
      <c r="O417" s="8" t="inlineStr">
        <is>
          <t>레드  구스다운 어깨배색패딩점퍼</t>
        </is>
      </c>
    </row>
    <row r="418" ht="16.5" customHeight="1" s="16">
      <c r="A418" s="7" t="n">
        <v>13107177</v>
      </c>
      <c r="B418" s="7" t="inlineStr">
        <is>
          <t>네파</t>
        </is>
      </c>
      <c r="C418" s="7" t="inlineStr">
        <is>
          <t>레드</t>
        </is>
      </c>
      <c r="D418" s="7" t="inlineStr">
        <is>
          <t>무지</t>
        </is>
      </c>
      <c r="E418" s="7" t="inlineStr">
        <is>
          <t>구스다운</t>
        </is>
      </c>
      <c r="F418" s="7" t="inlineStr">
        <is>
          <t>배색패딩점퍼</t>
        </is>
      </c>
      <c r="G418" s="7" t="inlineStr">
        <is>
          <t>KOR</t>
        </is>
      </c>
      <c r="H418" s="7" t="inlineStr">
        <is>
          <t>S</t>
        </is>
      </c>
      <c r="I418" s="7">
        <f>IF(B418="보세",C418&amp;" "&amp;D418&amp;" "&amp;E418&amp;" "&amp;F418&amp;" ["&amp;H418&amp;"]",IF(G418="JPN","[JPN] "&amp;B418&amp;" "&amp;C418&amp;" "&amp;D418&amp;" "&amp;E418&amp;" "&amp;F418&amp;" ["&amp;H418&amp;"]",B418&amp;" "&amp;C418&amp;" "&amp;D418&amp;" "&amp;E418&amp;" "&amp;F418&amp;" ["&amp;H418&amp;"]"))</f>
        <v/>
      </c>
      <c r="J418" s="7" t="inlineStr">
        <is>
          <t>네파 레드 구스다운 배색패딩점퍼 [S]</t>
        </is>
      </c>
      <c r="K418" s="7" t="inlineStr">
        <is>
          <t>네파 레드 구스다운 배색패딩점퍼</t>
        </is>
      </c>
      <c r="L418" s="7">
        <f>IF(B418="보세",C418&amp;" "&amp;F418,B418&amp;" "&amp;F418)</f>
        <v/>
      </c>
      <c r="M418" s="8" t="inlineStr">
        <is>
          <t>레드  구스다운 배색패딩점퍼</t>
        </is>
      </c>
      <c r="N418" s="8" t="inlineStr">
        <is>
          <t>레드  구스다운 배색패딩점퍼</t>
        </is>
      </c>
      <c r="O418" s="8" t="inlineStr">
        <is>
          <t>레드  구스다운 배색패딩점퍼</t>
        </is>
      </c>
    </row>
    <row r="419" ht="16.5" customHeight="1" s="16">
      <c r="A419" s="7" t="n">
        <v>13107178</v>
      </c>
      <c r="B419" s="7" t="inlineStr">
        <is>
          <t>네파</t>
        </is>
      </c>
      <c r="C419" s="7" t="inlineStr">
        <is>
          <t>브라이트옐로우네이비</t>
        </is>
      </c>
      <c r="D419" s="7" t="inlineStr">
        <is>
          <t>무지</t>
        </is>
      </c>
      <c r="E419" s="7" t="inlineStr">
        <is>
          <t>구스다운</t>
        </is>
      </c>
      <c r="F419" s="7" t="inlineStr">
        <is>
          <t>리버시블하프패딩</t>
        </is>
      </c>
      <c r="G419" s="7" t="inlineStr">
        <is>
          <t>KOR</t>
        </is>
      </c>
      <c r="H419" s="7" t="inlineStr">
        <is>
          <t>95</t>
        </is>
      </c>
      <c r="I419" s="7">
        <f>IF(B419="보세",C419&amp;" "&amp;D419&amp;" "&amp;E419&amp;" "&amp;F419&amp;" ["&amp;H419&amp;"]",IF(G419="JPN","[JPN] "&amp;B419&amp;" "&amp;C419&amp;" "&amp;D419&amp;" "&amp;E419&amp;" "&amp;F419&amp;" ["&amp;H419&amp;"]",B419&amp;" "&amp;C419&amp;" "&amp;D419&amp;" "&amp;E419&amp;" "&amp;F419&amp;" ["&amp;H419&amp;"]"))</f>
        <v/>
      </c>
      <c r="J419" s="7" t="inlineStr">
        <is>
          <t>네파 브라이트옐로우네이비 구스다운 리버시블하프패딩 [95]</t>
        </is>
      </c>
      <c r="K419" s="7" t="inlineStr">
        <is>
          <t>네파 브라이트옐로우네이비 구스다운 리버시블하프패딩</t>
        </is>
      </c>
      <c r="L419" s="7">
        <f>IF(B419="보세",C419&amp;" "&amp;F419,B419&amp;" "&amp;F419)</f>
        <v/>
      </c>
      <c r="M419" s="8" t="inlineStr">
        <is>
          <t>브라이트옐로우네이비  구스다운 리버시블하프패딩</t>
        </is>
      </c>
      <c r="N419" s="8" t="inlineStr">
        <is>
          <t>브라이트옐로우네이비  구스다운 리버시블하프패딩</t>
        </is>
      </c>
      <c r="O419" s="8" t="inlineStr">
        <is>
          <t>브라이트옐로우네이비  구스다운 리버시블하프패딩</t>
        </is>
      </c>
    </row>
    <row r="420" ht="16.5" customHeight="1" s="16">
      <c r="A420" s="7" t="n">
        <v>13107179</v>
      </c>
      <c r="B420" s="7" t="inlineStr">
        <is>
          <t>네파</t>
        </is>
      </c>
      <c r="C420" s="7" t="inlineStr">
        <is>
          <t>퍼플리쉬블루블랙</t>
        </is>
      </c>
      <c r="D420" s="7" t="inlineStr">
        <is>
          <t>무지</t>
        </is>
      </c>
      <c r="E420" s="7" t="inlineStr">
        <is>
          <t>구스다운</t>
        </is>
      </c>
      <c r="F420" s="7" t="inlineStr">
        <is>
          <t>아웃도어패딩점퍼</t>
        </is>
      </c>
      <c r="G420" s="7" t="inlineStr">
        <is>
          <t>KOR</t>
        </is>
      </c>
      <c r="H420" s="7" t="inlineStr">
        <is>
          <t>XL</t>
        </is>
      </c>
      <c r="I420" s="7">
        <f>IF(B420="보세",C420&amp;" "&amp;D420&amp;" "&amp;E420&amp;" "&amp;F420&amp;" ["&amp;H420&amp;"]",IF(G420="JPN","[JPN] "&amp;B420&amp;" "&amp;C420&amp;" "&amp;D420&amp;" "&amp;E420&amp;" "&amp;F420&amp;" ["&amp;H420&amp;"]",B420&amp;" "&amp;C420&amp;" "&amp;D420&amp;" "&amp;E420&amp;" "&amp;F420&amp;" ["&amp;H420&amp;"]"))</f>
        <v/>
      </c>
      <c r="J420" s="7" t="inlineStr">
        <is>
          <t>네파 퍼플리쉬블루블랙 구스다운 아웃도어패딩점퍼 [XL]</t>
        </is>
      </c>
      <c r="K420" s="7" t="inlineStr">
        <is>
          <t>네파 퍼플리쉬블루블랙 구스다운 아웃도어패딩점퍼</t>
        </is>
      </c>
      <c r="L420" s="7">
        <f>IF(B420="보세",C420&amp;" "&amp;F420,B420&amp;" "&amp;F420)</f>
        <v/>
      </c>
      <c r="M420" s="8" t="inlineStr">
        <is>
          <t>퍼플리쉬블루블랙  구스다운 아웃도어패딩점퍼</t>
        </is>
      </c>
      <c r="N420" s="8" t="inlineStr">
        <is>
          <t>퍼플리쉬블루블랙  구스다운 아웃도어패딩점퍼</t>
        </is>
      </c>
      <c r="O420" s="8" t="inlineStr">
        <is>
          <t>퍼플리쉬블루블랙  구스다운 아웃도어패딩점퍼</t>
        </is>
      </c>
    </row>
    <row r="421" ht="16.5" customHeight="1" s="16">
      <c r="A421" s="7" t="n">
        <v>13107180</v>
      </c>
      <c r="B421" s="7" t="inlineStr">
        <is>
          <t>웨스트우드</t>
        </is>
      </c>
      <c r="C421" s="7" t="inlineStr">
        <is>
          <t>버건디</t>
        </is>
      </c>
      <c r="D421" s="7" t="inlineStr">
        <is>
          <t>체크</t>
        </is>
      </c>
      <c r="E421" s="7" t="inlineStr">
        <is>
          <t>구스다운</t>
        </is>
      </c>
      <c r="F421" s="7" t="inlineStr">
        <is>
          <t>하이넥롱나이트패딩</t>
        </is>
      </c>
      <c r="G421" s="7" t="inlineStr">
        <is>
          <t>KOR</t>
        </is>
      </c>
      <c r="H421" s="7" t="inlineStr">
        <is>
          <t>90</t>
        </is>
      </c>
      <c r="I421" s="7">
        <f>IF(B421="보세",C421&amp;" "&amp;D421&amp;" "&amp;E421&amp;" "&amp;F421&amp;" ["&amp;H421&amp;"]",IF(G421="JPN","[JPN] "&amp;B421&amp;" "&amp;C421&amp;" "&amp;D421&amp;" "&amp;E421&amp;" "&amp;F421&amp;" ["&amp;H421&amp;"]",B421&amp;" "&amp;C421&amp;" "&amp;D421&amp;" "&amp;E421&amp;" "&amp;F421&amp;" ["&amp;H421&amp;"]"))</f>
        <v/>
      </c>
      <c r="J421" s="7" t="inlineStr">
        <is>
          <t>웨스트우드 버건디 체크 구스다운 하이넥롱나이트패딩 [90]</t>
        </is>
      </c>
      <c r="K421" s="7" t="inlineStr">
        <is>
          <t>웨스트우드 버건디 체크 구스다운 하이넥롱나이트패딩</t>
        </is>
      </c>
      <c r="L421" s="7">
        <f>IF(B421="보세",C421&amp;" "&amp;F421,B421&amp;" "&amp;F421)</f>
        <v/>
      </c>
      <c r="M421" s="8" t="inlineStr">
        <is>
          <t>버건디 체크 구스다운 하이넥롱나이트패딩</t>
        </is>
      </c>
      <c r="N421" s="8" t="inlineStr">
        <is>
          <t>버건디 체크 구스다운 하이넥롱나이트패딩</t>
        </is>
      </c>
      <c r="O421" s="8" t="inlineStr">
        <is>
          <t>버건디 체크 구스다운 하이넥롱나이트패딩</t>
        </is>
      </c>
    </row>
    <row r="422" ht="16.5" customHeight="1" s="16">
      <c r="A422" s="7" t="n">
        <v>13107181</v>
      </c>
      <c r="B422" s="7" t="inlineStr">
        <is>
          <t>나이키</t>
        </is>
      </c>
      <c r="C422" s="7" t="inlineStr">
        <is>
          <t>멜란지그레이</t>
        </is>
      </c>
      <c r="D422" s="7" t="inlineStr">
        <is>
          <t>무지</t>
        </is>
      </c>
      <c r="E422" s="7" t="inlineStr">
        <is>
          <t>면혼방</t>
        </is>
      </c>
      <c r="F422" s="7" t="inlineStr">
        <is>
          <t>빅로고트레이닝라이트조거팬츠</t>
        </is>
      </c>
      <c r="G422" s="7" t="inlineStr">
        <is>
          <t>KOR</t>
        </is>
      </c>
      <c r="H422" s="7" t="inlineStr">
        <is>
          <t>M</t>
        </is>
      </c>
      <c r="I422" s="7">
        <f>IF(B422="보세",C422&amp;" "&amp;D422&amp;" "&amp;E422&amp;" "&amp;F422&amp;" ["&amp;H422&amp;"]",IF(G422="JPN","[JPN] "&amp;B422&amp;" "&amp;C422&amp;" "&amp;D422&amp;" "&amp;E422&amp;" "&amp;F422&amp;" ["&amp;H422&amp;"]",B422&amp;" "&amp;C422&amp;" "&amp;D422&amp;" "&amp;E422&amp;" "&amp;F422&amp;" ["&amp;H422&amp;"]"))</f>
        <v/>
      </c>
      <c r="J422" s="7" t="inlineStr">
        <is>
          <t>나이키 멜란지그레이 면혼방 빅로고트레이닝라이트조거팬츠 [M]</t>
        </is>
      </c>
      <c r="K422" s="7" t="inlineStr">
        <is>
          <t>나이키 멜란지그레이 면혼방 빅로고트레이닝라이트조거팬츠</t>
        </is>
      </c>
      <c r="L422" s="7">
        <f>IF(B422="보세",C422&amp;" "&amp;F422,B422&amp;" "&amp;F422)</f>
        <v/>
      </c>
      <c r="M422" s="8" t="inlineStr">
        <is>
          <t>멜란지그레이  면혼방 빅로고트레이닝라이트조거팬츠</t>
        </is>
      </c>
      <c r="N422" s="8" t="inlineStr">
        <is>
          <t>멜란지그레이  코튼혼방 빅로고트레이닝라이트조거팬츠</t>
        </is>
      </c>
      <c r="O422" s="8" t="inlineStr">
        <is>
          <t>멜란지그레이  면믹스 빅로고트레이닝라이트조거팬츠</t>
        </is>
      </c>
    </row>
    <row r="423" ht="16.5" customHeight="1" s="16">
      <c r="A423" s="7" t="n">
        <v>13107182</v>
      </c>
      <c r="B423" s="7" t="inlineStr">
        <is>
          <t>아디다스오리지널</t>
        </is>
      </c>
      <c r="C423" s="7" t="inlineStr">
        <is>
          <t>레드</t>
        </is>
      </c>
      <c r="D423" s="7" t="inlineStr">
        <is>
          <t>무지</t>
        </is>
      </c>
      <c r="E423" s="7" t="inlineStr">
        <is>
          <t>면혼방</t>
        </is>
      </c>
      <c r="F423" s="7" t="inlineStr">
        <is>
          <t>절개라인삼선트랙팬츠</t>
        </is>
      </c>
      <c r="G423" s="7" t="inlineStr">
        <is>
          <t>KOR</t>
        </is>
      </c>
      <c r="H423" s="7" t="inlineStr">
        <is>
          <t>90</t>
        </is>
      </c>
      <c r="I423" s="7">
        <f>IF(B423="보세",C423&amp;" "&amp;D423&amp;" "&amp;E423&amp;" "&amp;F423&amp;" ["&amp;H423&amp;"]",IF(G423="JPN","[JPN] "&amp;B423&amp;" "&amp;C423&amp;" "&amp;D423&amp;" "&amp;E423&amp;" "&amp;F423&amp;" ["&amp;H423&amp;"]",B423&amp;" "&amp;C423&amp;" "&amp;D423&amp;" "&amp;E423&amp;" "&amp;F423&amp;" ["&amp;H423&amp;"]"))</f>
        <v/>
      </c>
      <c r="J423" s="7" t="inlineStr">
        <is>
          <t>아디다스오리지널 레드 면혼방 절개라인삼선트랙팬츠 [90]</t>
        </is>
      </c>
      <c r="K423" s="7" t="inlineStr">
        <is>
          <t>아디다스오리지널 레드 면혼방 절개라인삼선트랙팬츠</t>
        </is>
      </c>
      <c r="L423" s="7">
        <f>IF(B423="보세",C423&amp;" "&amp;F423,B423&amp;" "&amp;F423)</f>
        <v/>
      </c>
      <c r="M423" s="8" t="inlineStr">
        <is>
          <t>레드  면혼방 절개라인삼선트랙팬츠</t>
        </is>
      </c>
      <c r="N423" s="8" t="inlineStr">
        <is>
          <t>레드  코튼혼방 절개라인삼선트랙팬츠</t>
        </is>
      </c>
      <c r="O423" s="8" t="inlineStr">
        <is>
          <t>레드  면믹스 절개라인삼선트랙팬츠</t>
        </is>
      </c>
    </row>
    <row r="424" ht="16.5" customHeight="1" s="16">
      <c r="A424" s="7" t="n">
        <v>13107183</v>
      </c>
      <c r="B424" s="7" t="inlineStr">
        <is>
          <t>자라</t>
        </is>
      </c>
      <c r="C424" s="7" t="inlineStr">
        <is>
          <t>블랙</t>
        </is>
      </c>
      <c r="D424" s="7" t="inlineStr">
        <is>
          <t>체크</t>
        </is>
      </c>
      <c r="E424" s="7" t="inlineStr">
        <is>
          <t>폴리</t>
        </is>
      </c>
      <c r="F424" s="7" t="inlineStr">
        <is>
          <t>바스락쿨슬랙스</t>
        </is>
      </c>
      <c r="G424" s="7" t="inlineStr">
        <is>
          <t>KOR</t>
        </is>
      </c>
      <c r="H424" s="7" t="inlineStr">
        <is>
          <t>30</t>
        </is>
      </c>
      <c r="I424" s="7">
        <f>IF(B424="보세",C424&amp;" "&amp;D424&amp;" "&amp;E424&amp;" "&amp;F424&amp;" ["&amp;H424&amp;"]",IF(G424="JPN","[JPN] "&amp;B424&amp;" "&amp;C424&amp;" "&amp;D424&amp;" "&amp;E424&amp;" "&amp;F424&amp;" ["&amp;H424&amp;"]",B424&amp;" "&amp;C424&amp;" "&amp;D424&amp;" "&amp;E424&amp;" "&amp;F424&amp;" ["&amp;H424&amp;"]"))</f>
        <v/>
      </c>
      <c r="J424" s="7" t="inlineStr">
        <is>
          <t>자라 블랙 체크 바스락쿨슬랙스 [30]</t>
        </is>
      </c>
      <c r="K424" s="7" t="inlineStr">
        <is>
          <t>자라 블랙 체크 바스락쿨슬랙스</t>
        </is>
      </c>
      <c r="L424" s="7">
        <f>IF(B424="보세",C424&amp;" "&amp;F424,B424&amp;" "&amp;F424)</f>
        <v/>
      </c>
      <c r="M424" s="8" t="inlineStr">
        <is>
          <t>블랙 체크  바스락쿨슬랙스</t>
        </is>
      </c>
      <c r="N424" s="8" t="inlineStr">
        <is>
          <t>블랙 체크  바스락쿨슬랙스</t>
        </is>
      </c>
      <c r="O424" s="8" t="inlineStr">
        <is>
          <t>블랙 체크  바스락쿨슬랙스</t>
        </is>
      </c>
    </row>
    <row r="425" ht="16.5" customHeight="1" s="16">
      <c r="A425" s="7" t="n">
        <v>13107184</v>
      </c>
      <c r="B425" s="7" t="inlineStr">
        <is>
          <t>필라</t>
        </is>
      </c>
      <c r="C425" s="7" t="inlineStr">
        <is>
          <t>화이트</t>
        </is>
      </c>
      <c r="D425" s="7" t="inlineStr">
        <is>
          <t>무지</t>
        </is>
      </c>
      <c r="E425" s="7" t="inlineStr">
        <is>
          <t>폴리</t>
        </is>
      </c>
      <c r="F425" s="7" t="inlineStr">
        <is>
          <t>레귤러핏투톤뽀글이집업</t>
        </is>
      </c>
      <c r="G425" s="7" t="inlineStr">
        <is>
          <t>KOR</t>
        </is>
      </c>
      <c r="H425" s="7" t="inlineStr">
        <is>
          <t>S</t>
        </is>
      </c>
      <c r="I425" s="7">
        <f>IF(B425="보세",C425&amp;" "&amp;D425&amp;" "&amp;E425&amp;" "&amp;F425&amp;" ["&amp;H425&amp;"]",IF(G425="JPN","[JPN] "&amp;B425&amp;" "&amp;C425&amp;" "&amp;D425&amp;" "&amp;E425&amp;" "&amp;F425&amp;" ["&amp;H425&amp;"]",B425&amp;" "&amp;C425&amp;" "&amp;D425&amp;" "&amp;E425&amp;" "&amp;F425&amp;" ["&amp;H425&amp;"]"))</f>
        <v/>
      </c>
      <c r="J425" s="7" t="inlineStr">
        <is>
          <t>필라 화이트 레귤러핏투톤뽀글이집업 [S]</t>
        </is>
      </c>
      <c r="K425" s="7" t="inlineStr">
        <is>
          <t>필라 화이트 레귤러핏투톤뽀글이집업</t>
        </is>
      </c>
      <c r="L425" s="7">
        <f>IF(B425="보세",C425&amp;" "&amp;F425,B425&amp;" "&amp;F425)</f>
        <v/>
      </c>
      <c r="M425" s="8" t="inlineStr">
        <is>
          <t>화이트   레귤러핏투톤뽀글이집업</t>
        </is>
      </c>
      <c r="N425" s="8" t="inlineStr">
        <is>
          <t>화이트   레귤러핏투톤뽀글이집업</t>
        </is>
      </c>
      <c r="O425" s="8" t="inlineStr">
        <is>
          <t>화이트   레귤러핏투톤뽀글이집업</t>
        </is>
      </c>
    </row>
    <row r="426" ht="16.5" customHeight="1" s="16">
      <c r="A426" s="7" t="n">
        <v>13107185</v>
      </c>
      <c r="B426" s="7" t="inlineStr">
        <is>
          <t>발렌티노</t>
        </is>
      </c>
      <c r="C426" s="7" t="inlineStr">
        <is>
          <t>화이트</t>
        </is>
      </c>
      <c r="D426" s="7" t="inlineStr">
        <is>
          <t>무지</t>
        </is>
      </c>
      <c r="E426" s="7" t="inlineStr">
        <is>
          <t>면혼방</t>
        </is>
      </c>
      <c r="F426" s="7" t="inlineStr">
        <is>
          <t>히든버튼숏카라셔츠</t>
        </is>
      </c>
      <c r="G426" s="7" t="inlineStr">
        <is>
          <t>KOR</t>
        </is>
      </c>
      <c r="H426" s="7" t="inlineStr">
        <is>
          <t>없음</t>
        </is>
      </c>
      <c r="I426" s="7">
        <f>IF(B426="보세",C426&amp;" "&amp;D426&amp;" "&amp;E426&amp;" "&amp;F426&amp;" ["&amp;H426&amp;"]",IF(G426="JPN","[JPN] "&amp;B426&amp;" "&amp;C426&amp;" "&amp;D426&amp;" "&amp;E426&amp;" "&amp;F426&amp;" ["&amp;H426&amp;"]",B426&amp;" "&amp;C426&amp;" "&amp;D426&amp;" "&amp;E426&amp;" "&amp;F426&amp;" ["&amp;H426&amp;"]"))</f>
        <v/>
      </c>
      <c r="J426" s="7" t="inlineStr">
        <is>
          <t xml:space="preserve">발렌티노 화이트 면혼방 히든버튼숏카라셔츠 </t>
        </is>
      </c>
      <c r="K426" s="7" t="inlineStr">
        <is>
          <t xml:space="preserve">발렌티노 화이트 면혼방 히든버튼숏카라셔츠 </t>
        </is>
      </c>
      <c r="L426" s="7">
        <f>IF(B426="보세",C426&amp;" "&amp;F426,B426&amp;" "&amp;F426)</f>
        <v/>
      </c>
      <c r="M426" s="8" t="inlineStr">
        <is>
          <t>화이트  면혼방 히든버튼숏카라셔츠</t>
        </is>
      </c>
      <c r="N426" s="8" t="inlineStr">
        <is>
          <t>화이트  코튼혼방 히든버튼숏카라셔츠</t>
        </is>
      </c>
      <c r="O426" s="8" t="inlineStr">
        <is>
          <t>화이트  면믹스 히든버튼숏카라셔츠</t>
        </is>
      </c>
    </row>
    <row r="427" ht="16.5" customHeight="1" s="16">
      <c r="A427" s="7" t="n">
        <v>13107186</v>
      </c>
      <c r="B427" s="7" t="inlineStr">
        <is>
          <t>밴드오브아웃사이더</t>
        </is>
      </c>
      <c r="C427" s="7" t="inlineStr">
        <is>
          <t>아이보리</t>
        </is>
      </c>
      <c r="D427" s="7" t="inlineStr">
        <is>
          <t>무지</t>
        </is>
      </c>
      <c r="E427" s="7" t="inlineStr">
        <is>
          <t>면혼방</t>
        </is>
      </c>
      <c r="F427" s="7" t="inlineStr">
        <is>
          <t>배색오버로크나그랑웜후드집업</t>
        </is>
      </c>
      <c r="G427" s="7" t="inlineStr">
        <is>
          <t>KOR</t>
        </is>
      </c>
      <c r="H427" s="7" t="inlineStr">
        <is>
          <t>3</t>
        </is>
      </c>
      <c r="I427" s="7">
        <f>IF(B427="보세",C427&amp;" "&amp;D427&amp;" "&amp;E427&amp;" "&amp;F427&amp;" ["&amp;H427&amp;"]",IF(G427="JPN","[JPN] "&amp;B427&amp;" "&amp;C427&amp;" "&amp;D427&amp;" "&amp;E427&amp;" "&amp;F427&amp;" ["&amp;H427&amp;"]",B427&amp;" "&amp;C427&amp;" "&amp;D427&amp;" "&amp;E427&amp;" "&amp;F427&amp;" ["&amp;H427&amp;"]"))</f>
        <v/>
      </c>
      <c r="J427" s="7" t="inlineStr">
        <is>
          <t>밴드오브아웃사이더 아이보리 면혼방 배색오버로크나그랑웜후드집업 [3]</t>
        </is>
      </c>
      <c r="K427" s="7" t="inlineStr">
        <is>
          <t>밴드오브아웃사이더 아이보리 면혼방 배색오버로크나그랑웜후드집업</t>
        </is>
      </c>
      <c r="L427" s="7">
        <f>IF(B427="보세",C427&amp;" "&amp;F427,B427&amp;" "&amp;F427)</f>
        <v/>
      </c>
      <c r="M427" s="8" t="inlineStr">
        <is>
          <t>아이보리  면혼방 배색오버로크나그랑웜후드집업</t>
        </is>
      </c>
      <c r="N427" s="8" t="inlineStr">
        <is>
          <t>아이보리  코튼혼방 배색오버로크나그랑웜후드집업</t>
        </is>
      </c>
      <c r="O427" s="8" t="inlineStr">
        <is>
          <t>아이보리  면믹스 배색오버로크나그랑웜후드집업</t>
        </is>
      </c>
    </row>
    <row r="428" ht="16.5" customHeight="1" s="16">
      <c r="A428" s="7" t="n">
        <v>13107187</v>
      </c>
      <c r="B428" s="7" t="inlineStr">
        <is>
          <t>빈폴</t>
        </is>
      </c>
      <c r="C428" s="7" t="inlineStr">
        <is>
          <t>블레이징옐로우</t>
        </is>
      </c>
      <c r="D428" s="7" t="inlineStr">
        <is>
          <t>무지</t>
        </is>
      </c>
      <c r="E428" s="7" t="inlineStr">
        <is>
          <t>면</t>
        </is>
      </c>
      <c r="F428" s="7" t="inlineStr">
        <is>
          <t>자수로고반소매폴로티</t>
        </is>
      </c>
      <c r="G428" s="7" t="inlineStr">
        <is>
          <t>KOR</t>
        </is>
      </c>
      <c r="H428" s="7" t="inlineStr">
        <is>
          <t>165</t>
        </is>
      </c>
      <c r="I428" s="7">
        <f>IF(B428="보세",C428&amp;" "&amp;D428&amp;" "&amp;E428&amp;" "&amp;F428&amp;" ["&amp;H428&amp;"]",IF(G428="JPN","[JPN] "&amp;B428&amp;" "&amp;C428&amp;" "&amp;D428&amp;" "&amp;E428&amp;" "&amp;F428&amp;" ["&amp;H428&amp;"]",B428&amp;" "&amp;C428&amp;" "&amp;D428&amp;" "&amp;E428&amp;" "&amp;F428&amp;" ["&amp;H428&amp;"]"))</f>
        <v/>
      </c>
      <c r="J428" s="7" t="inlineStr">
        <is>
          <t>빈폴 블레이징옐로우 면 자수로고반소매폴로티 [165]</t>
        </is>
      </c>
      <c r="K428" s="7" t="inlineStr">
        <is>
          <t>빈폴 블레이징옐로우 면 자수로고반소매폴로티</t>
        </is>
      </c>
      <c r="L428" s="7">
        <f>IF(B428="보세",C428&amp;" "&amp;F428,B428&amp;" "&amp;F428)</f>
        <v/>
      </c>
      <c r="M428" s="8" t="inlineStr">
        <is>
          <t>블레이징옐로우  면 자수로고반소매폴로티</t>
        </is>
      </c>
      <c r="N428" s="8" t="inlineStr">
        <is>
          <t>블레이징옐로우  코튼 자수로고반소매폴로티</t>
        </is>
      </c>
      <c r="O428" s="8" t="inlineStr">
        <is>
          <t>블레이징옐로우  면직물 자수로고반소매폴로티</t>
        </is>
      </c>
    </row>
    <row r="429" ht="16.5" customHeight="1" s="16">
      <c r="A429" s="7" t="n">
        <v>13107188</v>
      </c>
      <c r="B429" s="7" t="inlineStr">
        <is>
          <t>루이까스텔</t>
        </is>
      </c>
      <c r="C429" s="7" t="inlineStr">
        <is>
          <t>블랙</t>
        </is>
      </c>
      <c r="D429" s="7" t="inlineStr">
        <is>
          <t>프린팅</t>
        </is>
      </c>
      <c r="E429" s="7" t="inlineStr">
        <is>
          <t>폴리</t>
        </is>
      </c>
      <c r="F429" s="7" t="inlineStr">
        <is>
          <t>반집업저지투웨이카라티</t>
        </is>
      </c>
      <c r="G429" s="7" t="inlineStr">
        <is>
          <t>KOR</t>
        </is>
      </c>
      <c r="H429" s="7" t="inlineStr">
        <is>
          <t>100</t>
        </is>
      </c>
      <c r="I429" s="7">
        <f>IF(B429="보세",C429&amp;" "&amp;D429&amp;" "&amp;E429&amp;" "&amp;F429&amp;" ["&amp;H429&amp;"]",IF(G429="JPN","[JPN] "&amp;B429&amp;" "&amp;C429&amp;" "&amp;D429&amp;" "&amp;E429&amp;" "&amp;F429&amp;" ["&amp;H429&amp;"]",B429&amp;" "&amp;C429&amp;" "&amp;D429&amp;" "&amp;E429&amp;" "&amp;F429&amp;" ["&amp;H429&amp;"]"))</f>
        <v/>
      </c>
      <c r="J429" s="7" t="inlineStr">
        <is>
          <t>루이까스텔 블랙 프린팅 반집업저지투웨이카라티 [100]</t>
        </is>
      </c>
      <c r="K429" s="7" t="inlineStr">
        <is>
          <t>루이까스텔 블랙 프린팅 반집업저지투웨이카라티</t>
        </is>
      </c>
      <c r="L429" s="7">
        <f>IF(B429="보세",C429&amp;" "&amp;F429,B429&amp;" "&amp;F429)</f>
        <v/>
      </c>
      <c r="M429" s="8" t="inlineStr">
        <is>
          <t>블랙 프린팅  반집업저지투웨이카라티</t>
        </is>
      </c>
      <c r="N429" s="8" t="inlineStr">
        <is>
          <t>블랙 프린팅  반집업저지투웨이카라티</t>
        </is>
      </c>
      <c r="O429" s="8" t="inlineStr">
        <is>
          <t>블랙 프린팅  반집업저지투웨이카라티</t>
        </is>
      </c>
    </row>
    <row r="430" ht="16.5" customHeight="1" s="16">
      <c r="A430" s="7" t="n">
        <v>13107189</v>
      </c>
      <c r="B430" s="7" t="inlineStr">
        <is>
          <t>노스페이스</t>
        </is>
      </c>
      <c r="C430" s="7" t="inlineStr">
        <is>
          <t>블랙</t>
        </is>
      </c>
      <c r="D430" s="7" t="inlineStr">
        <is>
          <t>무지</t>
        </is>
      </c>
      <c r="E430" s="7" t="inlineStr">
        <is>
          <t>폴리</t>
        </is>
      </c>
      <c r="F430" s="7" t="inlineStr">
        <is>
          <t>플리스하이넥집업</t>
        </is>
      </c>
      <c r="G430" s="7" t="inlineStr">
        <is>
          <t>KOR</t>
        </is>
      </c>
      <c r="H430" s="7" t="inlineStr">
        <is>
          <t>100</t>
        </is>
      </c>
      <c r="I430" s="7">
        <f>IF(B430="보세",C430&amp;" "&amp;D430&amp;" "&amp;E430&amp;" "&amp;F430&amp;" ["&amp;H430&amp;"]",IF(G430="JPN","[JPN] "&amp;B430&amp;" "&amp;C430&amp;" "&amp;D430&amp;" "&amp;E430&amp;" "&amp;F430&amp;" ["&amp;H430&amp;"]",B430&amp;" "&amp;C430&amp;" "&amp;D430&amp;" "&amp;E430&amp;" "&amp;F430&amp;" ["&amp;H430&amp;"]"))</f>
        <v/>
      </c>
      <c r="J430" s="7" t="inlineStr">
        <is>
          <t>노스페이스 블랙 플리스하이넥집업 [100]</t>
        </is>
      </c>
      <c r="K430" s="7" t="inlineStr">
        <is>
          <t>노스페이스 블랙 플리스하이넥집업</t>
        </is>
      </c>
      <c r="L430" s="7">
        <f>IF(B430="보세",C430&amp;" "&amp;F430,B430&amp;" "&amp;F430)</f>
        <v/>
      </c>
      <c r="M430" s="8" t="inlineStr">
        <is>
          <t>블랙   플리스하이넥집업</t>
        </is>
      </c>
      <c r="N430" s="8" t="inlineStr">
        <is>
          <t>블랙   플리스하이넥집업</t>
        </is>
      </c>
      <c r="O430" s="8" t="inlineStr">
        <is>
          <t>블랙   플리스하이넥집업</t>
        </is>
      </c>
    </row>
    <row r="431" ht="16.5" customHeight="1" s="16">
      <c r="A431" s="7" t="n">
        <v>13107190</v>
      </c>
      <c r="B431" s="7" t="inlineStr">
        <is>
          <t>리복</t>
        </is>
      </c>
      <c r="C431" s="7" t="inlineStr">
        <is>
          <t>블랙</t>
        </is>
      </c>
      <c r="D431" s="7" t="inlineStr">
        <is>
          <t>프린팅</t>
        </is>
      </c>
      <c r="E431" s="7" t="inlineStr">
        <is>
          <t>폴리</t>
        </is>
      </c>
      <c r="F431" s="7" t="inlineStr">
        <is>
          <t>백빈티지빅로고후드패딩점퍼</t>
        </is>
      </c>
      <c r="G431" s="7" t="inlineStr">
        <is>
          <t>KOR</t>
        </is>
      </c>
      <c r="H431" s="7" t="inlineStr">
        <is>
          <t>95</t>
        </is>
      </c>
      <c r="I431" s="7">
        <f>IF(B431="보세",C431&amp;" "&amp;D431&amp;" "&amp;E431&amp;" "&amp;F431&amp;" ["&amp;H431&amp;"]",IF(G431="JPN","[JPN] "&amp;B431&amp;" "&amp;C431&amp;" "&amp;D431&amp;" "&amp;E431&amp;" "&amp;F431&amp;" ["&amp;H431&amp;"]",B431&amp;" "&amp;C431&amp;" "&amp;D431&amp;" "&amp;E431&amp;" "&amp;F431&amp;" ["&amp;H431&amp;"]"))</f>
        <v/>
      </c>
      <c r="J431" s="7" t="inlineStr">
        <is>
          <t>리복 블랙 프린팅 백빈티지빅로고후드패딩점퍼 [95]</t>
        </is>
      </c>
      <c r="K431" s="7" t="inlineStr">
        <is>
          <t>리복 블랙 프린팅 백빈티지빅로고후드패딩점퍼</t>
        </is>
      </c>
      <c r="L431" s="7">
        <f>IF(B431="보세",C431&amp;" "&amp;F431,B431&amp;" "&amp;F431)</f>
        <v/>
      </c>
      <c r="M431" s="8" t="inlineStr">
        <is>
          <t>블랙 프린팅  백빈티지빅로고후드패딩점퍼</t>
        </is>
      </c>
      <c r="N431" s="8" t="inlineStr">
        <is>
          <t>블랙 프린팅  백빈티지빅로고후드패딩점퍼</t>
        </is>
      </c>
      <c r="O431" s="8" t="inlineStr">
        <is>
          <t>블랙 프린팅  백빈티지빅로고후드패딩점퍼</t>
        </is>
      </c>
    </row>
    <row r="432" ht="16.5" customHeight="1" s="16">
      <c r="A432" s="7" t="n">
        <v>13107191</v>
      </c>
      <c r="B432" s="7" t="inlineStr">
        <is>
          <t>데상트</t>
        </is>
      </c>
      <c r="C432" s="7" t="inlineStr">
        <is>
          <t>블랙</t>
        </is>
      </c>
      <c r="D432" s="7" t="inlineStr">
        <is>
          <t>무지</t>
        </is>
      </c>
      <c r="E432" s="7" t="inlineStr">
        <is>
          <t>폴리</t>
        </is>
      </c>
      <c r="F432" s="7" t="inlineStr">
        <is>
          <t>하이넥웜숏점퍼</t>
        </is>
      </c>
      <c r="G432" s="7" t="inlineStr">
        <is>
          <t>KOR</t>
        </is>
      </c>
      <c r="H432" s="7" t="inlineStr">
        <is>
          <t>L</t>
        </is>
      </c>
      <c r="I432" s="7">
        <f>IF(B432="보세",C432&amp;" "&amp;D432&amp;" "&amp;E432&amp;" "&amp;F432&amp;" ["&amp;H432&amp;"]",IF(G432="JPN","[JPN] "&amp;B432&amp;" "&amp;C432&amp;" "&amp;D432&amp;" "&amp;E432&amp;" "&amp;F432&amp;" ["&amp;H432&amp;"]",B432&amp;" "&amp;C432&amp;" "&amp;D432&amp;" "&amp;E432&amp;" "&amp;F432&amp;" ["&amp;H432&amp;"]"))</f>
        <v/>
      </c>
      <c r="J432" s="7" t="inlineStr">
        <is>
          <t>데상트 블랙 하이넥웜숏점퍼 [L]</t>
        </is>
      </c>
      <c r="K432" s="7" t="inlineStr">
        <is>
          <t>데상트 블랙 하이넥웜숏점퍼</t>
        </is>
      </c>
      <c r="L432" s="7">
        <f>IF(B432="보세",C432&amp;" "&amp;F432,B432&amp;" "&amp;F432)</f>
        <v/>
      </c>
      <c r="M432" s="8" t="inlineStr">
        <is>
          <t>블랙   하이넥웜숏점퍼</t>
        </is>
      </c>
      <c r="N432" s="8" t="inlineStr">
        <is>
          <t>블랙   하이넥웜숏점퍼</t>
        </is>
      </c>
      <c r="O432" s="8" t="inlineStr">
        <is>
          <t>블랙   하이넥웜숏점퍼</t>
        </is>
      </c>
    </row>
    <row r="433" ht="16.5" customHeight="1" s="16">
      <c r="A433" s="7" t="n">
        <v>13107192</v>
      </c>
      <c r="B433" s="7" t="inlineStr">
        <is>
          <t>아베크롬비</t>
        </is>
      </c>
      <c r="C433" s="7" t="inlineStr">
        <is>
          <t>네이비</t>
        </is>
      </c>
      <c r="D433" s="7" t="inlineStr">
        <is>
          <t>무지</t>
        </is>
      </c>
      <c r="E433" s="7" t="inlineStr">
        <is>
          <t>면</t>
        </is>
      </c>
      <c r="F433" s="7" t="inlineStr">
        <is>
          <t>워싱플랩포켓야상재킷</t>
        </is>
      </c>
      <c r="G433" s="7" t="inlineStr">
        <is>
          <t>KOR</t>
        </is>
      </c>
      <c r="H433" s="7" t="inlineStr">
        <is>
          <t>M</t>
        </is>
      </c>
      <c r="I433" s="7">
        <f>IF(B433="보세",C433&amp;" "&amp;D433&amp;" "&amp;E433&amp;" "&amp;F433&amp;" ["&amp;H433&amp;"]",IF(G433="JPN","[JPN] "&amp;B433&amp;" "&amp;C433&amp;" "&amp;D433&amp;" "&amp;E433&amp;" "&amp;F433&amp;" ["&amp;H433&amp;"]",B433&amp;" "&amp;C433&amp;" "&amp;D433&amp;" "&amp;E433&amp;" "&amp;F433&amp;" ["&amp;H433&amp;"]"))</f>
        <v/>
      </c>
      <c r="J433" s="7" t="inlineStr">
        <is>
          <t>아베크롬비 네이비 면 워싱플랩포켓야상재킷 [M]</t>
        </is>
      </c>
      <c r="K433" s="7" t="inlineStr">
        <is>
          <t>아베크롬비 네이비 면 워싱플랩포켓야상재킷</t>
        </is>
      </c>
      <c r="L433" s="7">
        <f>IF(B433="보세",C433&amp;" "&amp;F433,B433&amp;" "&amp;F433)</f>
        <v/>
      </c>
      <c r="M433" s="8" t="inlineStr">
        <is>
          <t>네이비  면 워싱플랩포켓야상재킷</t>
        </is>
      </c>
      <c r="N433" s="8" t="inlineStr">
        <is>
          <t>NAVY  면 워싱플랩포켓야상재킷</t>
        </is>
      </c>
      <c r="O433" s="8" t="inlineStr">
        <is>
          <t>곤색  면 워싱플랩포켓야상재킷</t>
        </is>
      </c>
    </row>
    <row r="434" ht="16.5" customHeight="1" s="16">
      <c r="A434" s="7" t="n">
        <v>13107193</v>
      </c>
      <c r="B434" s="7" t="inlineStr">
        <is>
          <t>랄프로렌스포츠</t>
        </is>
      </c>
      <c r="C434" s="7" t="inlineStr">
        <is>
          <t>애프터글로우아이보리</t>
        </is>
      </c>
      <c r="D434" s="7" t="inlineStr">
        <is>
          <t>무지</t>
        </is>
      </c>
      <c r="E434" s="7" t="inlineStr">
        <is>
          <t>폴리</t>
        </is>
      </c>
      <c r="F434" s="7" t="inlineStr">
        <is>
          <t>아웃포켓후드더플코트</t>
        </is>
      </c>
      <c r="G434" s="7" t="inlineStr">
        <is>
          <t>KOR</t>
        </is>
      </c>
      <c r="H434" s="7" t="inlineStr">
        <is>
          <t>90</t>
        </is>
      </c>
      <c r="I434" s="7">
        <f>IF(B434="보세",C434&amp;" "&amp;D434&amp;" "&amp;E434&amp;" "&amp;F434&amp;" ["&amp;H434&amp;"]",IF(G434="JPN","[JPN] "&amp;B434&amp;" "&amp;C434&amp;" "&amp;D434&amp;" "&amp;E434&amp;" "&amp;F434&amp;" ["&amp;H434&amp;"]",B434&amp;" "&amp;C434&amp;" "&amp;D434&amp;" "&amp;E434&amp;" "&amp;F434&amp;" ["&amp;H434&amp;"]"))</f>
        <v/>
      </c>
      <c r="J434" s="7" t="inlineStr">
        <is>
          <t>랄프로렌스포츠 애프터글로우아이보리 아웃포켓후드더플코트 [90]</t>
        </is>
      </c>
      <c r="K434" s="7" t="inlineStr">
        <is>
          <t>랄프로렌스포츠 애프터글로우아이보리 아웃포켓후드더플코트</t>
        </is>
      </c>
      <c r="L434" s="7">
        <f>IF(B434="보세",C434&amp;" "&amp;F434,B434&amp;" "&amp;F434)</f>
        <v/>
      </c>
      <c r="M434" s="8" t="inlineStr">
        <is>
          <t>애프터글로우아이보리   아웃포켓후드더플코트</t>
        </is>
      </c>
      <c r="N434" s="8" t="inlineStr">
        <is>
          <t>애프터글로우아이보리   아웃포켓후드더플코트</t>
        </is>
      </c>
      <c r="O434" s="8" t="inlineStr">
        <is>
          <t>애프터글로우아이보리   아웃포켓후드더플코트</t>
        </is>
      </c>
    </row>
    <row r="435" ht="16.5" customHeight="1" s="16">
      <c r="A435" s="7" t="n">
        <v>13107194</v>
      </c>
      <c r="B435" s="7" t="inlineStr">
        <is>
          <t>폴로</t>
        </is>
      </c>
      <c r="C435" s="7" t="inlineStr">
        <is>
          <t>아이보리</t>
        </is>
      </c>
      <c r="D435" s="7" t="inlineStr">
        <is>
          <t>체크</t>
        </is>
      </c>
      <c r="E435" s="7" t="inlineStr">
        <is>
          <t>면</t>
        </is>
      </c>
      <c r="F435" s="7" t="inlineStr">
        <is>
          <t>베이직긴소매셔츠</t>
        </is>
      </c>
      <c r="G435" s="7" t="inlineStr">
        <is>
          <t>KOR</t>
        </is>
      </c>
      <c r="H435" s="7" t="inlineStr">
        <is>
          <t>M</t>
        </is>
      </c>
      <c r="I435" s="7">
        <f>IF(B435="보세",C435&amp;" "&amp;D435&amp;" "&amp;E435&amp;" "&amp;F435&amp;" ["&amp;H435&amp;"]",IF(G435="JPN","[JPN] "&amp;B435&amp;" "&amp;C435&amp;" "&amp;D435&amp;" "&amp;E435&amp;" "&amp;F435&amp;" ["&amp;H435&amp;"]",B435&amp;" "&amp;C435&amp;" "&amp;D435&amp;" "&amp;E435&amp;" "&amp;F435&amp;" ["&amp;H435&amp;"]"))</f>
        <v/>
      </c>
      <c r="J435" s="7" t="inlineStr">
        <is>
          <t>폴로 아이보리 체크 면 베이직긴소매셔츠 [M]</t>
        </is>
      </c>
      <c r="K435" s="7" t="inlineStr">
        <is>
          <t>폴로 아이보리 체크 면 베이직긴소매셔츠</t>
        </is>
      </c>
      <c r="L435" s="7">
        <f>IF(B435="보세",C435&amp;" "&amp;F435,B435&amp;" "&amp;F435)</f>
        <v/>
      </c>
      <c r="M435" s="8" t="inlineStr">
        <is>
          <t>아이보리 체크 면 베이직긴소매셔츠</t>
        </is>
      </c>
      <c r="N435" s="8" t="inlineStr">
        <is>
          <t>아이보리 체크 코튼 베이직긴소매셔츠</t>
        </is>
      </c>
      <c r="O435" s="8" t="inlineStr">
        <is>
          <t>아이보리 체크 면직물 베이직긴소매셔츠</t>
        </is>
      </c>
    </row>
    <row r="436" ht="16.5" customHeight="1" s="16">
      <c r="A436" s="7" t="n">
        <v>13107195</v>
      </c>
      <c r="B436" s="7" t="inlineStr">
        <is>
          <t>아디다스</t>
        </is>
      </c>
      <c r="C436" s="7" t="inlineStr">
        <is>
          <t>민트</t>
        </is>
      </c>
      <c r="D436" s="7" t="inlineStr">
        <is>
          <t>무지</t>
        </is>
      </c>
      <c r="E436" s="7" t="inlineStr">
        <is>
          <t>폴리</t>
        </is>
      </c>
      <c r="F436" s="7" t="inlineStr">
        <is>
          <t>사각퀼팅삼선하이넥점퍼</t>
        </is>
      </c>
      <c r="G436" s="7" t="inlineStr">
        <is>
          <t>KOR</t>
        </is>
      </c>
      <c r="H436" s="7" t="inlineStr">
        <is>
          <t>85</t>
        </is>
      </c>
      <c r="I436" s="7">
        <f>IF(B436="보세",C436&amp;" "&amp;D436&amp;" "&amp;E436&amp;" "&amp;F436&amp;" ["&amp;H436&amp;"]",IF(G436="JPN","[JPN] "&amp;B436&amp;" "&amp;C436&amp;" "&amp;D436&amp;" "&amp;E436&amp;" "&amp;F436&amp;" ["&amp;H436&amp;"]",B436&amp;" "&amp;C436&amp;" "&amp;D436&amp;" "&amp;E436&amp;" "&amp;F436&amp;" ["&amp;H436&amp;"]"))</f>
        <v/>
      </c>
      <c r="J436" s="7" t="inlineStr">
        <is>
          <t>아디다스 민트 사각퀼팅삼선하이넥점퍼 [85]</t>
        </is>
      </c>
      <c r="K436" s="7" t="inlineStr">
        <is>
          <t>아디다스 민트 사각퀼팅삼선하이넥점퍼</t>
        </is>
      </c>
      <c r="L436" s="7">
        <f>IF(B436="보세",C436&amp;" "&amp;F436,B436&amp;" "&amp;F436)</f>
        <v/>
      </c>
      <c r="M436" s="8" t="inlineStr">
        <is>
          <t>민트   사각퀼팅삼선하이넥점퍼</t>
        </is>
      </c>
      <c r="N436" s="8" t="inlineStr">
        <is>
          <t>민트   사각퀼팅삼선하이넥점퍼</t>
        </is>
      </c>
      <c r="O436" s="8" t="inlineStr">
        <is>
          <t>민트   사각퀼팅삼선하이넥점퍼</t>
        </is>
      </c>
    </row>
    <row r="437" ht="16.5" customHeight="1" s="16">
      <c r="A437" s="7" t="n">
        <v>13107196</v>
      </c>
      <c r="B437" s="7" t="inlineStr">
        <is>
          <t>랄프로렌스포츠</t>
        </is>
      </c>
      <c r="C437" s="7" t="inlineStr">
        <is>
          <t>시클라멘핑크</t>
        </is>
      </c>
      <c r="D437" s="7" t="inlineStr">
        <is>
          <t>무지</t>
        </is>
      </c>
      <c r="E437" s="7" t="inlineStr">
        <is>
          <t>린넨</t>
        </is>
      </c>
      <c r="F437" s="7" t="inlineStr">
        <is>
          <t>플랩포켓견장7부셔츠</t>
        </is>
      </c>
      <c r="G437" s="7" t="inlineStr">
        <is>
          <t>KOR</t>
        </is>
      </c>
      <c r="H437" s="7" t="inlineStr">
        <is>
          <t>4</t>
        </is>
      </c>
      <c r="I437" s="7">
        <f>IF(B437="보세",C437&amp;" "&amp;D437&amp;" "&amp;E437&amp;" "&amp;F437&amp;" ["&amp;H437&amp;"]",IF(G437="JPN","[JPN] "&amp;B437&amp;" "&amp;C437&amp;" "&amp;D437&amp;" "&amp;E437&amp;" "&amp;F437&amp;" ["&amp;H437&amp;"]",B437&amp;" "&amp;C437&amp;" "&amp;D437&amp;" "&amp;E437&amp;" "&amp;F437&amp;" ["&amp;H437&amp;"]"))</f>
        <v/>
      </c>
      <c r="J437" s="7" t="inlineStr">
        <is>
          <t>랄프로렌스포츠 시클라멘핑크 린넨 플랩포켓견장7부셔츠 [4]</t>
        </is>
      </c>
      <c r="K437" s="7" t="inlineStr">
        <is>
          <t>랄프로렌스포츠 시클라멘핑크 린넨 플랩포켓견장7부셔츠</t>
        </is>
      </c>
      <c r="L437" s="7">
        <f>IF(B437="보세",C437&amp;" "&amp;F437,B437&amp;" "&amp;F437)</f>
        <v/>
      </c>
      <c r="M437" s="8" t="inlineStr">
        <is>
          <t>시클라멘핑크  린넨 플랩포켓견장7부셔츠</t>
        </is>
      </c>
      <c r="N437" s="8" t="inlineStr">
        <is>
          <t>시클라멘핑크  린넨 플랩포켓견장7부셔츠</t>
        </is>
      </c>
      <c r="O437" s="8" t="inlineStr">
        <is>
          <t>시클라멘핑크  린넨 플랩포켓견장7부셔츠</t>
        </is>
      </c>
    </row>
    <row r="438" ht="16.5" customHeight="1" s="16">
      <c r="A438" s="7" t="n">
        <v>13107197</v>
      </c>
      <c r="B438" s="7" t="inlineStr">
        <is>
          <t>라퓨마</t>
        </is>
      </c>
      <c r="C438" s="7" t="inlineStr">
        <is>
          <t>포이즌그린</t>
        </is>
      </c>
      <c r="D438" s="7" t="inlineStr">
        <is>
          <t>무지</t>
        </is>
      </c>
      <c r="E438" s="7" t="inlineStr">
        <is>
          <t>폴리</t>
        </is>
      </c>
      <c r="F438" s="7" t="inlineStr">
        <is>
          <t>아웃도어홑겹베스트</t>
        </is>
      </c>
      <c r="G438" s="7" t="inlineStr">
        <is>
          <t>KOR</t>
        </is>
      </c>
      <c r="H438" s="7" t="inlineStr">
        <is>
          <t>95</t>
        </is>
      </c>
      <c r="I438" s="7">
        <f>IF(B438="보세",C438&amp;" "&amp;D438&amp;" "&amp;E438&amp;" "&amp;F438&amp;" ["&amp;H438&amp;"]",IF(G438="JPN","[JPN] "&amp;B438&amp;" "&amp;C438&amp;" "&amp;D438&amp;" "&amp;E438&amp;" "&amp;F438&amp;" ["&amp;H438&amp;"]",B438&amp;" "&amp;C438&amp;" "&amp;D438&amp;" "&amp;E438&amp;" "&amp;F438&amp;" ["&amp;H438&amp;"]"))</f>
        <v/>
      </c>
      <c r="J438" s="7" t="inlineStr">
        <is>
          <t>라퓨마 포이즌그린 아웃도어홑겹베스트 [95]</t>
        </is>
      </c>
      <c r="K438" s="7" t="inlineStr">
        <is>
          <t>라퓨마 포이즌그린 아웃도어홑겹베스트</t>
        </is>
      </c>
      <c r="L438" s="7">
        <f>IF(B438="보세",C438&amp;" "&amp;F438,B438&amp;" "&amp;F438)</f>
        <v/>
      </c>
      <c r="M438" s="8" t="inlineStr">
        <is>
          <t>포이즌그린   아웃도어홑겹베스트</t>
        </is>
      </c>
      <c r="N438" s="8" t="inlineStr">
        <is>
          <t>포이즌그린   아웃도어홑겹베스트</t>
        </is>
      </c>
      <c r="O438" s="8" t="inlineStr">
        <is>
          <t>포이즌그린   아웃도어홑겹베스트</t>
        </is>
      </c>
    </row>
    <row r="439" ht="16.5" customHeight="1" s="16">
      <c r="A439" s="7" t="n">
        <v>13107198</v>
      </c>
      <c r="B439" s="7" t="inlineStr">
        <is>
          <t>나이키</t>
        </is>
      </c>
      <c r="C439" s="7" t="inlineStr">
        <is>
          <t>블랙</t>
        </is>
      </c>
      <c r="D439" s="7" t="inlineStr">
        <is>
          <t>무지</t>
        </is>
      </c>
      <c r="E439" s="7" t="inlineStr">
        <is>
          <t>드라이핏</t>
        </is>
      </c>
      <c r="F439" s="7" t="inlineStr">
        <is>
          <t>스트링스포츠브라</t>
        </is>
      </c>
      <c r="G439" s="7" t="inlineStr">
        <is>
          <t>KOR</t>
        </is>
      </c>
      <c r="H439" s="7" t="inlineStr">
        <is>
          <t>S</t>
        </is>
      </c>
      <c r="I439" s="7">
        <f>IF(B439="보세",C439&amp;" "&amp;D439&amp;" "&amp;E439&amp;" "&amp;F439&amp;" ["&amp;H439&amp;"]",IF(G439="JPN","[JPN] "&amp;B439&amp;" "&amp;C439&amp;" "&amp;D439&amp;" "&amp;E439&amp;" "&amp;F439&amp;" ["&amp;H439&amp;"]",B439&amp;" "&amp;C439&amp;" "&amp;D439&amp;" "&amp;E439&amp;" "&amp;F439&amp;" ["&amp;H439&amp;"]"))</f>
        <v/>
      </c>
      <c r="J439" s="7" t="inlineStr">
        <is>
          <t>나이키 블랙 드라이핏 스트링스포츠브라 [S]</t>
        </is>
      </c>
      <c r="K439" s="7" t="inlineStr">
        <is>
          <t>나이키 블랙 드라이핏 스트링스포츠브라</t>
        </is>
      </c>
      <c r="L439" s="7">
        <f>IF(B439="보세",C439&amp;" "&amp;F439,B439&amp;" "&amp;F439)</f>
        <v/>
      </c>
      <c r="M439" s="8" t="inlineStr">
        <is>
          <t>블랙  드라이핏 스트링스포츠브라</t>
        </is>
      </c>
      <c r="N439" s="8" t="inlineStr">
        <is>
          <t>블랙  드라이핏 스트링스포츠브라</t>
        </is>
      </c>
      <c r="O439" s="8" t="inlineStr">
        <is>
          <t>블랙  드라이핏 스트링스포츠브라</t>
        </is>
      </c>
    </row>
    <row r="440" ht="16.5" customHeight="1" s="16">
      <c r="A440" s="7" t="n">
        <v>13107199</v>
      </c>
      <c r="B440" s="7" t="inlineStr">
        <is>
          <t>타미힐피거</t>
        </is>
      </c>
      <c r="C440" s="7" t="inlineStr">
        <is>
          <t>스카이블루</t>
        </is>
      </c>
      <c r="D440" s="7" t="inlineStr">
        <is>
          <t>체크</t>
        </is>
      </c>
      <c r="E440" s="7" t="inlineStr">
        <is>
          <t>면</t>
        </is>
      </c>
      <c r="F440" s="7" t="inlineStr">
        <is>
          <t>자수레터링긴소매셔츠</t>
        </is>
      </c>
      <c r="G440" s="7" t="inlineStr">
        <is>
          <t>KOR</t>
        </is>
      </c>
      <c r="H440" s="7" t="inlineStr">
        <is>
          <t>S</t>
        </is>
      </c>
      <c r="I440" s="7">
        <f>IF(B440="보세",C440&amp;" "&amp;D440&amp;" "&amp;E440&amp;" "&amp;F440&amp;" ["&amp;H440&amp;"]",IF(G440="JPN","[JPN] "&amp;B440&amp;" "&amp;C440&amp;" "&amp;D440&amp;" "&amp;E440&amp;" "&amp;F440&amp;" ["&amp;H440&amp;"]",B440&amp;" "&amp;C440&amp;" "&amp;D440&amp;" "&amp;E440&amp;" "&amp;F440&amp;" ["&amp;H440&amp;"]"))</f>
        <v/>
      </c>
      <c r="J440" s="7" t="inlineStr">
        <is>
          <t>타미힐피거 스카이블루 체크 면 자수레터링긴소매셔츠 [S]</t>
        </is>
      </c>
      <c r="K440" s="7" t="inlineStr">
        <is>
          <t>타미힐피거 스카이블루 체크 면 자수레터링긴소매셔츠</t>
        </is>
      </c>
      <c r="L440" s="7">
        <f>IF(B440="보세",C440&amp;" "&amp;F440,B440&amp;" "&amp;F440)</f>
        <v/>
      </c>
      <c r="M440" s="8" t="inlineStr">
        <is>
          <t>스카이블루 체크 면 자수레터링긴소매셔츠</t>
        </is>
      </c>
      <c r="N440" s="8" t="inlineStr">
        <is>
          <t>스카이블루 체크 코튼 자수레터링긴소매셔츠</t>
        </is>
      </c>
      <c r="O440" s="8" t="inlineStr">
        <is>
          <t>스카이블루 체크 면직물 자수레터링긴소매셔츠</t>
        </is>
      </c>
    </row>
    <row r="441" ht="16.5" customHeight="1" s="16">
      <c r="A441" s="7" t="n">
        <v>13107200</v>
      </c>
      <c r="B441" s="7" t="inlineStr">
        <is>
          <t>마이클코어스</t>
        </is>
      </c>
      <c r="C441" s="7" t="inlineStr">
        <is>
          <t>네이비화이트</t>
        </is>
      </c>
      <c r="D441" s="7" t="inlineStr">
        <is>
          <t>스트라이프</t>
        </is>
      </c>
      <c r="E441" s="7" t="inlineStr">
        <is>
          <t>폴리</t>
        </is>
      </c>
      <c r="F441" s="7" t="inlineStr">
        <is>
          <t>투톤반소매블라우스</t>
        </is>
      </c>
      <c r="G441" s="7" t="inlineStr">
        <is>
          <t>KOR</t>
        </is>
      </c>
      <c r="H441" s="7" t="inlineStr">
        <is>
          <t>S</t>
        </is>
      </c>
      <c r="I441" s="7">
        <f>IF(B441="보세",C441&amp;" "&amp;D441&amp;" "&amp;E441&amp;" "&amp;F441&amp;" ["&amp;H441&amp;"]",IF(G441="JPN","[JPN] "&amp;B441&amp;" "&amp;C441&amp;" "&amp;D441&amp;" "&amp;E441&amp;" "&amp;F441&amp;" ["&amp;H441&amp;"]",B441&amp;" "&amp;C441&amp;" "&amp;D441&amp;" "&amp;E441&amp;" "&amp;F441&amp;" ["&amp;H441&amp;"]"))</f>
        <v/>
      </c>
      <c r="J441" s="7" t="inlineStr">
        <is>
          <t>마이클코어스 네이비화이트 스트라이프 투톤반소매블라우스 [S]</t>
        </is>
      </c>
      <c r="K441" s="7" t="inlineStr">
        <is>
          <t>마이클코어스 네이비화이트 스트라이프 투톤반소매블라우스</t>
        </is>
      </c>
      <c r="L441" s="7">
        <f>IF(B441="보세",C441&amp;" "&amp;F441,B441&amp;" "&amp;F441)</f>
        <v/>
      </c>
      <c r="M441" s="8" t="inlineStr">
        <is>
          <t>네이비화이트 스트라이프  투톤반소매블라우스</t>
        </is>
      </c>
      <c r="N441" s="8" t="inlineStr">
        <is>
          <t>네이비화이트 스트라이프  투톤반소매블라우스</t>
        </is>
      </c>
      <c r="O441" s="8" t="inlineStr">
        <is>
          <t>네이비화이트 스트라이프  투톤반소매블라우스</t>
        </is>
      </c>
    </row>
    <row r="442" ht="16.5" customHeight="1" s="16">
      <c r="A442" s="7" t="n">
        <v>13107201</v>
      </c>
      <c r="B442" s="7" t="inlineStr">
        <is>
          <t>르꼬끄골프</t>
        </is>
      </c>
      <c r="C442" s="7" t="inlineStr">
        <is>
          <t>형광연두</t>
        </is>
      </c>
      <c r="D442" s="7" t="inlineStr">
        <is>
          <t>무지</t>
        </is>
      </c>
      <c r="E442" s="7" t="inlineStr">
        <is>
          <t>폴리</t>
        </is>
      </c>
      <c r="F442" s="7" t="inlineStr">
        <is>
          <t>테이핑배색반집업모크넥민소매티</t>
        </is>
      </c>
      <c r="G442" s="7" t="inlineStr">
        <is>
          <t>KOR</t>
        </is>
      </c>
      <c r="H442" s="7" t="inlineStr">
        <is>
          <t>90</t>
        </is>
      </c>
      <c r="I442" s="7">
        <f>IF(B442="보세",C442&amp;" "&amp;D442&amp;" "&amp;E442&amp;" "&amp;F442&amp;" ["&amp;H442&amp;"]",IF(G442="JPN","[JPN] "&amp;B442&amp;" "&amp;C442&amp;" "&amp;D442&amp;" "&amp;E442&amp;" "&amp;F442&amp;" ["&amp;H442&amp;"]",B442&amp;" "&amp;C442&amp;" "&amp;D442&amp;" "&amp;E442&amp;" "&amp;F442&amp;" ["&amp;H442&amp;"]"))</f>
        <v/>
      </c>
      <c r="J442" s="7" t="inlineStr">
        <is>
          <t>르꼬끄골프 형광연두 테이핑배색반집업모크넥민소매티 [90]</t>
        </is>
      </c>
      <c r="K442" s="7" t="inlineStr">
        <is>
          <t>르꼬끄골프 형광연두 테이핑배색반집업모크넥민소매티</t>
        </is>
      </c>
      <c r="L442" s="7">
        <f>IF(B442="보세",C442&amp;" "&amp;F442,B442&amp;" "&amp;F442)</f>
        <v/>
      </c>
      <c r="M442" s="8" t="inlineStr">
        <is>
          <t>형광연두   테이핑배색반집업모크넥민소매티</t>
        </is>
      </c>
      <c r="N442" s="8" t="inlineStr">
        <is>
          <t>형광연두   테이핑배색반집업모크넥민소매티</t>
        </is>
      </c>
      <c r="O442" s="8" t="inlineStr">
        <is>
          <t>형광연두   테이핑배색반집업모크넥민소매티</t>
        </is>
      </c>
    </row>
    <row r="443" ht="16.5" customHeight="1" s="16">
      <c r="A443" s="7" t="n">
        <v>13107202</v>
      </c>
      <c r="B443" s="7" t="inlineStr">
        <is>
          <t>엠폴햄</t>
        </is>
      </c>
      <c r="C443" s="7" t="inlineStr">
        <is>
          <t>화이트</t>
        </is>
      </c>
      <c r="D443" s="7" t="inlineStr">
        <is>
          <t>무지</t>
        </is>
      </c>
      <c r="E443" s="7" t="inlineStr">
        <is>
          <t>면</t>
        </is>
      </c>
      <c r="F443" s="7" t="inlineStr">
        <is>
          <t>자수반소매폴로티</t>
        </is>
      </c>
      <c r="G443" s="7" t="inlineStr">
        <is>
          <t>KOR</t>
        </is>
      </c>
      <c r="H443" s="7" t="inlineStr">
        <is>
          <t>M</t>
        </is>
      </c>
      <c r="I443" s="7">
        <f>IF(B443="보세",C443&amp;" "&amp;D443&amp;" "&amp;E443&amp;" "&amp;F443&amp;" ["&amp;H443&amp;"]",IF(G443="JPN","[JPN] "&amp;B443&amp;" "&amp;C443&amp;" "&amp;D443&amp;" "&amp;E443&amp;" "&amp;F443&amp;" ["&amp;H443&amp;"]",B443&amp;" "&amp;C443&amp;" "&amp;D443&amp;" "&amp;E443&amp;" "&amp;F443&amp;" ["&amp;H443&amp;"]"))</f>
        <v/>
      </c>
      <c r="J443" s="7" t="inlineStr">
        <is>
          <t>엠폴햄 화이트 면 자수반소매폴로티 [M]</t>
        </is>
      </c>
      <c r="K443" s="7" t="inlineStr">
        <is>
          <t>엠폴햄 화이트 면 자수반소매폴로티</t>
        </is>
      </c>
      <c r="L443" s="7">
        <f>IF(B443="보세",C443&amp;" "&amp;F443,B443&amp;" "&amp;F443)</f>
        <v/>
      </c>
      <c r="M443" s="8" t="inlineStr">
        <is>
          <t>화이트  면 자수반소매폴로티</t>
        </is>
      </c>
      <c r="N443" s="8" t="inlineStr">
        <is>
          <t>화이트  코튼 자수반소매폴로티</t>
        </is>
      </c>
      <c r="O443" s="8" t="inlineStr">
        <is>
          <t>화이트  면직물 자수반소매폴로티</t>
        </is>
      </c>
    </row>
    <row r="444" ht="16.5" customHeight="1" s="16">
      <c r="A444" s="7" t="n">
        <v>13107203</v>
      </c>
      <c r="B444" s="7" t="inlineStr">
        <is>
          <t>젝시믹스</t>
        </is>
      </c>
      <c r="C444" s="7" t="inlineStr">
        <is>
          <t>화이트</t>
        </is>
      </c>
      <c r="D444" s="7" t="inlineStr">
        <is>
          <t>프린팅</t>
        </is>
      </c>
      <c r="E444" s="7" t="inlineStr">
        <is>
          <t>폴리</t>
        </is>
      </c>
      <c r="F444" s="7" t="inlineStr">
        <is>
          <t>스포츠반소매크롭티</t>
        </is>
      </c>
      <c r="G444" s="7" t="inlineStr">
        <is>
          <t>KOR</t>
        </is>
      </c>
      <c r="H444" s="7" t="inlineStr">
        <is>
          <t>S</t>
        </is>
      </c>
      <c r="I444" s="7">
        <f>IF(B444="보세",C444&amp;" "&amp;D444&amp;" "&amp;E444&amp;" "&amp;F444&amp;" ["&amp;H444&amp;"]",IF(G444="JPN","[JPN] "&amp;B444&amp;" "&amp;C444&amp;" "&amp;D444&amp;" "&amp;E444&amp;" "&amp;F444&amp;" ["&amp;H444&amp;"]",B444&amp;" "&amp;C444&amp;" "&amp;D444&amp;" "&amp;E444&amp;" "&amp;F444&amp;" ["&amp;H444&amp;"]"))</f>
        <v/>
      </c>
      <c r="J444" s="7" t="inlineStr">
        <is>
          <t>젝시믹스 화이트 프린팅 스포츠반소매크롭티 [S]</t>
        </is>
      </c>
      <c r="K444" s="7" t="inlineStr">
        <is>
          <t>젝시믹스 화이트 프린팅 스포츠반소매크롭티</t>
        </is>
      </c>
      <c r="L444" s="7">
        <f>IF(B444="보세",C444&amp;" "&amp;F444,B444&amp;" "&amp;F444)</f>
        <v/>
      </c>
      <c r="M444" s="8" t="inlineStr">
        <is>
          <t>화이트 프린팅  스포츠반소매크롭티</t>
        </is>
      </c>
      <c r="N444" s="8" t="inlineStr">
        <is>
          <t>화이트 프린팅  스포츠반소매크롭티</t>
        </is>
      </c>
      <c r="O444" s="8" t="inlineStr">
        <is>
          <t>화이트 프린팅  스포츠반소매크롭티</t>
        </is>
      </c>
    </row>
    <row r="445" ht="16.5" customHeight="1" s="16">
      <c r="A445" s="7" t="n">
        <v>13107204</v>
      </c>
      <c r="B445" s="7" t="inlineStr">
        <is>
          <t>닥스</t>
        </is>
      </c>
      <c r="C445" s="7" t="inlineStr">
        <is>
          <t>화이트</t>
        </is>
      </c>
      <c r="D445" s="7" t="inlineStr">
        <is>
          <t>체크</t>
        </is>
      </c>
      <c r="E445" s="7" t="inlineStr">
        <is>
          <t>면혼방</t>
        </is>
      </c>
      <c r="F445" s="7" t="inlineStr">
        <is>
          <t>자수레터링반소매피케티</t>
        </is>
      </c>
      <c r="G445" s="7" t="inlineStr">
        <is>
          <t>KOR</t>
        </is>
      </c>
      <c r="H445" s="7" t="inlineStr">
        <is>
          <t>100</t>
        </is>
      </c>
      <c r="I445" s="7">
        <f>IF(B445="보세",C445&amp;" "&amp;D445&amp;" "&amp;E445&amp;" "&amp;F445&amp;" ["&amp;H445&amp;"]",IF(G445="JPN","[JPN] "&amp;B445&amp;" "&amp;C445&amp;" "&amp;D445&amp;" "&amp;E445&amp;" "&amp;F445&amp;" ["&amp;H445&amp;"]",B445&amp;" "&amp;C445&amp;" "&amp;D445&amp;" "&amp;E445&amp;" "&amp;F445&amp;" ["&amp;H445&amp;"]"))</f>
        <v/>
      </c>
      <c r="J445" s="7" t="inlineStr">
        <is>
          <t>닥스 화이트 체크 면혼방 자수레터링반소매피케티 [100]</t>
        </is>
      </c>
      <c r="K445" s="7" t="inlineStr">
        <is>
          <t>닥스 화이트 체크 면혼방 자수레터링반소매피케티</t>
        </is>
      </c>
      <c r="L445" s="7">
        <f>IF(B445="보세",C445&amp;" "&amp;F445,B445&amp;" "&amp;F445)</f>
        <v/>
      </c>
      <c r="M445" s="8" t="inlineStr">
        <is>
          <t>화이트 체크 면혼방 자수레터링반소매피케티</t>
        </is>
      </c>
      <c r="N445" s="8" t="inlineStr">
        <is>
          <t>화이트 체크 코튼혼방 자수레터링반소매피케티</t>
        </is>
      </c>
      <c r="O445" s="8" t="inlineStr">
        <is>
          <t>화이트 체크 면믹스 자수레터링반소매피케티</t>
        </is>
      </c>
    </row>
    <row r="446" ht="16.5" customHeight="1" s="16">
      <c r="A446" s="7" t="n">
        <v>13107205</v>
      </c>
      <c r="B446" s="7" t="inlineStr">
        <is>
          <t>노튼</t>
        </is>
      </c>
      <c r="C446" s="7" t="inlineStr">
        <is>
          <t>아이보리블랙</t>
        </is>
      </c>
      <c r="D446" s="7" t="inlineStr">
        <is>
          <t>체크</t>
        </is>
      </c>
      <c r="E446" s="7" t="inlineStr">
        <is>
          <t>면</t>
        </is>
      </c>
      <c r="F446" s="7" t="inlineStr">
        <is>
          <t>클래식긴소매셔츠</t>
        </is>
      </c>
      <c r="G446" s="7" t="inlineStr">
        <is>
          <t>KOR</t>
        </is>
      </c>
      <c r="H446" s="7" t="inlineStr">
        <is>
          <t>L</t>
        </is>
      </c>
      <c r="I446" s="7">
        <f>IF(B446="보세",C446&amp;" "&amp;D446&amp;" "&amp;E446&amp;" "&amp;F446&amp;" ["&amp;H446&amp;"]",IF(G446="JPN","[JPN] "&amp;B446&amp;" "&amp;C446&amp;" "&amp;D446&amp;" "&amp;E446&amp;" "&amp;F446&amp;" ["&amp;H446&amp;"]",B446&amp;" "&amp;C446&amp;" "&amp;D446&amp;" "&amp;E446&amp;" "&amp;F446&amp;" ["&amp;H446&amp;"]"))</f>
        <v/>
      </c>
      <c r="J446" s="7" t="inlineStr">
        <is>
          <t>노튼 아이보리블랙 체크 면 클래식긴소매셔츠 [L]</t>
        </is>
      </c>
      <c r="K446" s="7" t="inlineStr">
        <is>
          <t>노튼 아이보리블랙 체크 면 클래식긴소매셔츠</t>
        </is>
      </c>
      <c r="L446" s="7">
        <f>IF(B446="보세",C446&amp;" "&amp;F446,B446&amp;" "&amp;F446)</f>
        <v/>
      </c>
      <c r="M446" s="8" t="inlineStr">
        <is>
          <t>아이보리블랙 체크 면 클래식긴소매셔츠</t>
        </is>
      </c>
      <c r="N446" s="8" t="inlineStr">
        <is>
          <t>아이보리블랙 체크 코튼 클래식긴소매셔츠</t>
        </is>
      </c>
      <c r="O446" s="8" t="inlineStr">
        <is>
          <t>아이보리블랙 체크 면직물 클래식긴소매셔츠</t>
        </is>
      </c>
    </row>
    <row r="447" ht="16.5" customHeight="1" s="16">
      <c r="A447" s="7" t="n">
        <v>13107206</v>
      </c>
      <c r="B447" s="7" t="inlineStr">
        <is>
          <t>예일</t>
        </is>
      </c>
      <c r="C447" s="7" t="inlineStr">
        <is>
          <t>아이보리</t>
        </is>
      </c>
      <c r="D447" s="7" t="inlineStr">
        <is>
          <t>프린팅</t>
        </is>
      </c>
      <c r="E447" s="7" t="inlineStr">
        <is>
          <t>면</t>
        </is>
      </c>
      <c r="F447" s="7" t="inlineStr">
        <is>
          <t>유니버시티럭비퍼그반팔티</t>
        </is>
      </c>
      <c r="G447" s="7" t="inlineStr">
        <is>
          <t>KOR</t>
        </is>
      </c>
      <c r="H447" s="7" t="inlineStr">
        <is>
          <t>L</t>
        </is>
      </c>
      <c r="I447" s="7">
        <f>IF(B447="보세",C447&amp;" "&amp;D447&amp;" "&amp;E447&amp;" "&amp;F447&amp;" ["&amp;H447&amp;"]",IF(G447="JPN","[JPN] "&amp;B447&amp;" "&amp;C447&amp;" "&amp;D447&amp;" "&amp;E447&amp;" "&amp;F447&amp;" ["&amp;H447&amp;"]",B447&amp;" "&amp;C447&amp;" "&amp;D447&amp;" "&amp;E447&amp;" "&amp;F447&amp;" ["&amp;H447&amp;"]"))</f>
        <v/>
      </c>
      <c r="J447" s="7" t="inlineStr">
        <is>
          <t>예일 아이보리 프린팅 면 유니버시티럭비퍼그반팔티 [L]</t>
        </is>
      </c>
      <c r="K447" s="7" t="inlineStr">
        <is>
          <t>예일 아이보리 프린팅 면 유니버시티럭비퍼그반팔티</t>
        </is>
      </c>
      <c r="L447" s="7">
        <f>IF(B447="보세",C447&amp;" "&amp;F447,B447&amp;" "&amp;F447)</f>
        <v/>
      </c>
      <c r="M447" s="8" t="inlineStr">
        <is>
          <t>아이보리 프린팅 면 유니버시티럭비퍼그반팔티</t>
        </is>
      </c>
      <c r="N447" s="8" t="inlineStr">
        <is>
          <t>아이보리 프린팅 코튼 유니버시티럭비퍼그반팔티</t>
        </is>
      </c>
      <c r="O447" s="8" t="inlineStr">
        <is>
          <t>아이보리 프린팅 면직물 유니버시티럭비퍼그반팔티</t>
        </is>
      </c>
    </row>
    <row r="448" ht="16.5" customHeight="1" s="16">
      <c r="A448" s="7" t="n">
        <v>13107207</v>
      </c>
      <c r="B448" s="7" t="inlineStr">
        <is>
          <t>듀퐁</t>
        </is>
      </c>
      <c r="C448" s="7" t="inlineStr">
        <is>
          <t>화이트</t>
        </is>
      </c>
      <c r="D448" s="7" t="inlineStr">
        <is>
          <t>닻패턴</t>
        </is>
      </c>
      <c r="E448" s="7" t="inlineStr">
        <is>
          <t>면혼방</t>
        </is>
      </c>
      <c r="F448" s="7" t="inlineStr">
        <is>
          <t>컴포터블반소매셔츠</t>
        </is>
      </c>
      <c r="G448" s="7" t="inlineStr">
        <is>
          <t>KOR</t>
        </is>
      </c>
      <c r="H448" s="7" t="inlineStr">
        <is>
          <t>110</t>
        </is>
      </c>
      <c r="I448" s="7">
        <f>IF(B448="보세",C448&amp;" "&amp;D448&amp;" "&amp;E448&amp;" "&amp;F448&amp;" ["&amp;H448&amp;"]",IF(G448="JPN","[JPN] "&amp;B448&amp;" "&amp;C448&amp;" "&amp;D448&amp;" "&amp;E448&amp;" "&amp;F448&amp;" ["&amp;H448&amp;"]",B448&amp;" "&amp;C448&amp;" "&amp;D448&amp;" "&amp;E448&amp;" "&amp;F448&amp;" ["&amp;H448&amp;"]"))</f>
        <v/>
      </c>
      <c r="J448" s="7" t="inlineStr">
        <is>
          <t>듀퐁 화이트 닻패턴 면혼방 컴포터블반소매셔츠 [110]</t>
        </is>
      </c>
      <c r="K448" s="7" t="inlineStr">
        <is>
          <t>듀퐁 화이트 닻패턴 면혼방 컴포터블반소매셔츠</t>
        </is>
      </c>
      <c r="L448" s="7">
        <f>IF(B448="보세",C448&amp;" "&amp;F448,B448&amp;" "&amp;F448)</f>
        <v/>
      </c>
      <c r="M448" s="8" t="inlineStr">
        <is>
          <t>화이트 닻패턴 면혼방 컴포터블반소매셔츠</t>
        </is>
      </c>
      <c r="N448" s="8" t="inlineStr">
        <is>
          <t>화이트 닻패턴 코튼혼방 컴포터블반소매셔츠</t>
        </is>
      </c>
      <c r="O448" s="8" t="inlineStr">
        <is>
          <t>화이트 닻패턴 면믹스 컴포터블반소매셔츠</t>
        </is>
      </c>
    </row>
    <row r="449" ht="16.5" customHeight="1" s="16">
      <c r="A449" s="7" t="n">
        <v>13107208</v>
      </c>
      <c r="B449" s="7" t="inlineStr">
        <is>
          <t>게스</t>
        </is>
      </c>
      <c r="C449" s="7" t="inlineStr">
        <is>
          <t>미스티제이드그린</t>
        </is>
      </c>
      <c r="D449" s="7" t="inlineStr">
        <is>
          <t>무지</t>
        </is>
      </c>
      <c r="E449" s="7" t="inlineStr">
        <is>
          <t>면</t>
        </is>
      </c>
      <c r="F449" s="7" t="inlineStr">
        <is>
          <t>패치로고브이넥숏슬리브</t>
        </is>
      </c>
      <c r="G449" s="7" t="inlineStr">
        <is>
          <t>KOR</t>
        </is>
      </c>
      <c r="H449" s="7" t="inlineStr">
        <is>
          <t>M</t>
        </is>
      </c>
      <c r="I449" s="7">
        <f>IF(B449="보세",C449&amp;" "&amp;D449&amp;" "&amp;E449&amp;" "&amp;F449&amp;" ["&amp;H449&amp;"]",IF(G449="JPN","[JPN] "&amp;B449&amp;" "&amp;C449&amp;" "&amp;D449&amp;" "&amp;E449&amp;" "&amp;F449&amp;" ["&amp;H449&amp;"]",B449&amp;" "&amp;C449&amp;" "&amp;D449&amp;" "&amp;E449&amp;" "&amp;F449&amp;" ["&amp;H449&amp;"]"))</f>
        <v/>
      </c>
      <c r="J449" s="7" t="inlineStr">
        <is>
          <t>게스 미스티제이드그린 면 패치로고브이넥숏슬리브 [M]</t>
        </is>
      </c>
      <c r="K449" s="7" t="inlineStr">
        <is>
          <t>게스 미스티제이드그린 면 패치로고브이넥숏슬리브</t>
        </is>
      </c>
      <c r="L449" s="7">
        <f>IF(B449="보세",C449&amp;" "&amp;F449,B449&amp;" "&amp;F449)</f>
        <v/>
      </c>
      <c r="M449" s="8" t="inlineStr">
        <is>
          <t>미스티제이드그린  면 패치로고브이넥숏슬리브</t>
        </is>
      </c>
      <c r="N449" s="8" t="inlineStr">
        <is>
          <t>미스티제이드그린  코튼 패치로고브이넥숏슬리브</t>
        </is>
      </c>
      <c r="O449" s="8" t="inlineStr">
        <is>
          <t>미스티제이드그린  면직물 패치로고브이넥숏슬리브</t>
        </is>
      </c>
    </row>
    <row r="450" ht="16.5" customHeight="1" s="16">
      <c r="A450" s="7" t="n">
        <v>13107209</v>
      </c>
      <c r="B450" s="7" t="inlineStr">
        <is>
          <t>쉬즈미스</t>
        </is>
      </c>
      <c r="C450" s="7" t="inlineStr">
        <is>
          <t>소프트샴브레이블루</t>
        </is>
      </c>
      <c r="D450" s="7" t="inlineStr">
        <is>
          <t>무지</t>
        </is>
      </c>
      <c r="E450" s="7" t="inlineStr">
        <is>
          <t>면혼방</t>
        </is>
      </c>
      <c r="F450" s="7" t="inlineStr">
        <is>
          <t>백핀턱리본워싱반팔티</t>
        </is>
      </c>
      <c r="G450" s="7" t="inlineStr">
        <is>
          <t>KOR</t>
        </is>
      </c>
      <c r="H450" s="7" t="inlineStr">
        <is>
          <t>85-91</t>
        </is>
      </c>
      <c r="I450" s="7">
        <f>IF(B450="보세",C450&amp;" "&amp;D450&amp;" "&amp;E450&amp;" "&amp;F450&amp;" ["&amp;H450&amp;"]",IF(G450="JPN","[JPN] "&amp;B450&amp;" "&amp;C450&amp;" "&amp;D450&amp;" "&amp;E450&amp;" "&amp;F450&amp;" ["&amp;H450&amp;"]",B450&amp;" "&amp;C450&amp;" "&amp;D450&amp;" "&amp;E450&amp;" "&amp;F450&amp;" ["&amp;H450&amp;"]"))</f>
        <v/>
      </c>
      <c r="J450" s="7" t="inlineStr">
        <is>
          <t>쉬즈미스 소프트샴브레이블루 면혼방 백핀턱리본워싱반팔티 [85-91]</t>
        </is>
      </c>
      <c r="K450" s="7" t="inlineStr">
        <is>
          <t>쉬즈미스 소프트샴브레이블루 면혼방 백핀턱리본워싱반팔티</t>
        </is>
      </c>
      <c r="L450" s="7">
        <f>IF(B450="보세",C450&amp;" "&amp;F450,B450&amp;" "&amp;F450)</f>
        <v/>
      </c>
      <c r="M450" s="8" t="inlineStr">
        <is>
          <t>소프트샴브레이블루  면혼방 백핀턱리본워싱반팔티</t>
        </is>
      </c>
      <c r="N450" s="8" t="inlineStr">
        <is>
          <t>소프트샴브레이블루  코튼혼방 백핀턱리본워싱반팔티</t>
        </is>
      </c>
      <c r="O450" s="8" t="inlineStr">
        <is>
          <t>소프트샴브레이블루  면믹스 백핀턱리본워싱반팔티</t>
        </is>
      </c>
    </row>
    <row r="451" ht="16.5" customHeight="1" s="16">
      <c r="A451" s="7" t="n">
        <v>13107210</v>
      </c>
      <c r="B451" s="7" t="inlineStr">
        <is>
          <t>무신사스탠다드</t>
        </is>
      </c>
      <c r="C451" s="7" t="inlineStr">
        <is>
          <t>오트밀</t>
        </is>
      </c>
      <c r="D451" s="7" t="inlineStr">
        <is>
          <t>무지</t>
        </is>
      </c>
      <c r="E451" s="7" t="inlineStr">
        <is>
          <t>면</t>
        </is>
      </c>
      <c r="F451" s="7" t="inlineStr">
        <is>
          <t>크루넥스웨트셔츠</t>
        </is>
      </c>
      <c r="G451" s="7" t="inlineStr">
        <is>
          <t>KOR</t>
        </is>
      </c>
      <c r="H451" s="7" t="inlineStr">
        <is>
          <t>M</t>
        </is>
      </c>
      <c r="I451" s="7">
        <f>IF(B451="보세",C451&amp;" "&amp;D451&amp;" "&amp;E451&amp;" "&amp;F451&amp;" ["&amp;H451&amp;"]",IF(G451="JPN","[JPN] "&amp;B451&amp;" "&amp;C451&amp;" "&amp;D451&amp;" "&amp;E451&amp;" "&amp;F451&amp;" ["&amp;H451&amp;"]",B451&amp;" "&amp;C451&amp;" "&amp;D451&amp;" "&amp;E451&amp;" "&amp;F451&amp;" ["&amp;H451&amp;"]"))</f>
        <v/>
      </c>
      <c r="J451" s="7" t="inlineStr">
        <is>
          <t>무신사스탠다드 오트밀 면 크루넥스웨트셔츠 [M]</t>
        </is>
      </c>
      <c r="K451" s="7" t="inlineStr">
        <is>
          <t>무신사스탠다드 오트밀 면 크루넥스웨트셔츠</t>
        </is>
      </c>
      <c r="L451" s="7">
        <f>IF(B451="보세",C451&amp;" "&amp;F451,B451&amp;" "&amp;F451)</f>
        <v/>
      </c>
      <c r="M451" s="8" t="inlineStr">
        <is>
          <t>오트밀  면 크루넥스웨트셔츠</t>
        </is>
      </c>
      <c r="N451" s="8" t="inlineStr">
        <is>
          <t>오트밀  코튼 크루넥스웨트셔츠</t>
        </is>
      </c>
      <c r="O451" s="8" t="inlineStr">
        <is>
          <t>오트밀  면직물 크루넥스웨트셔츠</t>
        </is>
      </c>
    </row>
    <row r="452" ht="16.5" customHeight="1" s="16">
      <c r="A452" s="7" t="n">
        <v>13107211</v>
      </c>
      <c r="B452" s="7" t="inlineStr">
        <is>
          <t>후아유</t>
        </is>
      </c>
      <c r="C452" s="7" t="inlineStr">
        <is>
          <t>오트밀</t>
        </is>
      </c>
      <c r="D452" s="7" t="inlineStr">
        <is>
          <t>프린팅</t>
        </is>
      </c>
      <c r="E452" s="7" t="inlineStr">
        <is>
          <t>면혼방</t>
        </is>
      </c>
      <c r="F452" s="7" t="inlineStr">
        <is>
          <t>CALSTATE테디베어반팔티</t>
        </is>
      </c>
      <c r="G452" s="7" t="inlineStr">
        <is>
          <t>KOR</t>
        </is>
      </c>
      <c r="H452" s="7" t="inlineStr">
        <is>
          <t>XL</t>
        </is>
      </c>
      <c r="I452" s="7">
        <f>IF(B452="보세",C452&amp;" "&amp;D452&amp;" "&amp;E452&amp;" "&amp;F452&amp;" ["&amp;H452&amp;"]",IF(G452="JPN","[JPN] "&amp;B452&amp;" "&amp;C452&amp;" "&amp;D452&amp;" "&amp;E452&amp;" "&amp;F452&amp;" ["&amp;H452&amp;"]",B452&amp;" "&amp;C452&amp;" "&amp;D452&amp;" "&amp;E452&amp;" "&amp;F452&amp;" ["&amp;H452&amp;"]"))</f>
        <v/>
      </c>
      <c r="J452" s="7" t="inlineStr">
        <is>
          <t>후아유 오트밀 프린팅 면혼방 CALSTATE테디베어반팔티 [XL]</t>
        </is>
      </c>
      <c r="K452" s="7" t="inlineStr">
        <is>
          <t>후아유 오트밀 프린팅 면혼방 CALSTATE테디베어반팔티</t>
        </is>
      </c>
      <c r="L452" s="7">
        <f>IF(B452="보세",C452&amp;" "&amp;F452,B452&amp;" "&amp;F452)</f>
        <v/>
      </c>
      <c r="M452" s="8" t="inlineStr">
        <is>
          <t>오트밀 프린팅 면혼방 CALSTATE테디베어반팔티</t>
        </is>
      </c>
      <c r="N452" s="8" t="inlineStr">
        <is>
          <t>오트밀 프린팅 코튼혼방 CALSTATE테디베어반팔티</t>
        </is>
      </c>
      <c r="O452" s="8" t="inlineStr">
        <is>
          <t>오트밀 프린팅 면믹스 CALSTATE테디베어반팔티</t>
        </is>
      </c>
    </row>
    <row r="453" ht="16.5" customHeight="1" s="16">
      <c r="A453" s="7" t="n">
        <v>13107212</v>
      </c>
      <c r="B453" s="7" t="inlineStr">
        <is>
          <t>펜필드</t>
        </is>
      </c>
      <c r="C453" s="7" t="inlineStr">
        <is>
          <t>멜란지그레이</t>
        </is>
      </c>
      <c r="D453" s="7" t="inlineStr">
        <is>
          <t>무지</t>
        </is>
      </c>
      <c r="E453" s="7" t="inlineStr">
        <is>
          <t>면혼방</t>
        </is>
      </c>
      <c r="F453" s="7" t="inlineStr">
        <is>
          <t>라운드반팔티</t>
        </is>
      </c>
      <c r="G453" s="7" t="inlineStr">
        <is>
          <t>KOR</t>
        </is>
      </c>
      <c r="H453" s="7" t="inlineStr">
        <is>
          <t>M</t>
        </is>
      </c>
      <c r="I453" s="7">
        <f>IF(B453="보세",C453&amp;" "&amp;D453&amp;" "&amp;E453&amp;" "&amp;F453&amp;" ["&amp;H453&amp;"]",IF(G453="JPN","[JPN] "&amp;B453&amp;" "&amp;C453&amp;" "&amp;D453&amp;" "&amp;E453&amp;" "&amp;F453&amp;" ["&amp;H453&amp;"]",B453&amp;" "&amp;C453&amp;" "&amp;D453&amp;" "&amp;E453&amp;" "&amp;F453&amp;" ["&amp;H453&amp;"]"))</f>
        <v/>
      </c>
      <c r="J453" s="7" t="inlineStr">
        <is>
          <t>펜필드 멜란지그레이 면혼방 라운드반팔티 [M]</t>
        </is>
      </c>
      <c r="K453" s="7" t="inlineStr">
        <is>
          <t>펜필드 멜란지그레이 면혼방 라운드반팔티</t>
        </is>
      </c>
      <c r="L453" s="7">
        <f>IF(B453="보세",C453&amp;" "&amp;F453,B453&amp;" "&amp;F453)</f>
        <v/>
      </c>
      <c r="M453" s="8" t="inlineStr">
        <is>
          <t>멜란지그레이  면혼방 라운드반팔티</t>
        </is>
      </c>
      <c r="N453" s="8" t="inlineStr">
        <is>
          <t>멜란지그레이  코튼혼방 라운드반팔티</t>
        </is>
      </c>
      <c r="O453" s="8" t="inlineStr">
        <is>
          <t>멜란지그레이  면믹스 라운드반팔티</t>
        </is>
      </c>
    </row>
    <row r="454" ht="16.5" customHeight="1" s="16">
      <c r="A454" s="7" t="n">
        <v>13107213</v>
      </c>
      <c r="B454" s="7" t="inlineStr">
        <is>
          <t>디미트리블랙</t>
        </is>
      </c>
      <c r="C454" s="7" t="inlineStr">
        <is>
          <t>네이비</t>
        </is>
      </c>
      <c r="D454" s="7" t="inlineStr">
        <is>
          <t>무지</t>
        </is>
      </c>
      <c r="E454" s="7" t="inlineStr">
        <is>
          <t>면혼방</t>
        </is>
      </c>
      <c r="F454" s="7" t="inlineStr">
        <is>
          <t>다이아양각짜임반집업반팔카라니트</t>
        </is>
      </c>
      <c r="G454" s="7" t="inlineStr">
        <is>
          <t>KOR</t>
        </is>
      </c>
      <c r="H454" s="7" t="inlineStr">
        <is>
          <t>2</t>
        </is>
      </c>
      <c r="I454" s="7">
        <f>IF(B454="보세",C454&amp;" "&amp;D454&amp;" "&amp;E454&amp;" "&amp;F454&amp;" ["&amp;H454&amp;"]",IF(G454="JPN","[JPN] "&amp;B454&amp;" "&amp;C454&amp;" "&amp;D454&amp;" "&amp;E454&amp;" "&amp;F454&amp;" ["&amp;H454&amp;"]",B454&amp;" "&amp;C454&amp;" "&amp;D454&amp;" "&amp;E454&amp;" "&amp;F454&amp;" ["&amp;H454&amp;"]"))</f>
        <v/>
      </c>
      <c r="J454" s="7" t="inlineStr">
        <is>
          <t>디미트리블랙 네이비 면혼방 다이아양각짜임반집업반팔카라니트 [2]</t>
        </is>
      </c>
      <c r="K454" s="7" t="inlineStr">
        <is>
          <t>디미트리블랙 네이비 면혼방 다이아양각짜임반집업반팔카라니트</t>
        </is>
      </c>
      <c r="L454" s="7">
        <f>IF(B454="보세",C454&amp;" "&amp;F454,B454&amp;" "&amp;F454)</f>
        <v/>
      </c>
      <c r="M454" s="8" t="inlineStr">
        <is>
          <t>네이비  면혼방 다이아양각짜임반집업반팔카라니트</t>
        </is>
      </c>
      <c r="N454" s="8" t="inlineStr">
        <is>
          <t>NAVY  면혼방 다이아양각짜임반집업반팔카라니트</t>
        </is>
      </c>
      <c r="O454" s="8" t="inlineStr">
        <is>
          <t>곤색  면혼방 다이아양각짜임반집업반팔카라니트</t>
        </is>
      </c>
    </row>
    <row r="455" ht="16.5" customHeight="1" s="16">
      <c r="A455" s="7" t="n">
        <v>13107214</v>
      </c>
      <c r="B455" s="7" t="inlineStr">
        <is>
          <t>내셔널지오그래픽</t>
        </is>
      </c>
      <c r="C455" s="7" t="inlineStr">
        <is>
          <t>블랙</t>
        </is>
      </c>
      <c r="D455" s="7" t="inlineStr">
        <is>
          <t>프린팅</t>
        </is>
      </c>
      <c r="E455" s="7" t="inlineStr">
        <is>
          <t>폴리</t>
        </is>
      </c>
      <c r="F455" s="7" t="inlineStr">
        <is>
          <t>레터링로고크루넥맨투맨</t>
        </is>
      </c>
      <c r="G455" s="7" t="inlineStr">
        <is>
          <t>KOR</t>
        </is>
      </c>
      <c r="H455" s="7" t="inlineStr">
        <is>
          <t>없음</t>
        </is>
      </c>
      <c r="I455" s="7">
        <f>IF(B455="보세",C455&amp;" "&amp;D455&amp;" "&amp;E455&amp;" "&amp;F455&amp;" ["&amp;H455&amp;"]",IF(G455="JPN","[JPN] "&amp;B455&amp;" "&amp;C455&amp;" "&amp;D455&amp;" "&amp;E455&amp;" "&amp;F455&amp;" ["&amp;H455&amp;"]",B455&amp;" "&amp;C455&amp;" "&amp;D455&amp;" "&amp;E455&amp;" "&amp;F455&amp;" ["&amp;H455&amp;"]"))</f>
        <v/>
      </c>
      <c r="J455" s="7" t="inlineStr">
        <is>
          <t xml:space="preserve">내셔널지오그래픽 블랙 프린팅 레터링로고크루넥맨투맨 </t>
        </is>
      </c>
      <c r="K455" s="7" t="inlineStr">
        <is>
          <t xml:space="preserve">내셔널지오그래픽 블랙 프린팅 레터링로고크루넥맨투맨 </t>
        </is>
      </c>
      <c r="L455" s="7">
        <f>IF(B455="보세",C455&amp;" "&amp;F455,B455&amp;" "&amp;F455)</f>
        <v/>
      </c>
      <c r="M455" s="8" t="inlineStr">
        <is>
          <t>블랙 프린팅  레터링로고크루넥맨투맨</t>
        </is>
      </c>
      <c r="N455" s="8" t="inlineStr">
        <is>
          <t>블랙 프린팅  레터링로고크루넥맨투맨</t>
        </is>
      </c>
      <c r="O455" s="8" t="inlineStr">
        <is>
          <t>블랙 프린팅  레터링로고크루넥맨투맨</t>
        </is>
      </c>
    </row>
    <row r="456" ht="16.5" customHeight="1" s="16">
      <c r="A456" s="7" t="n">
        <v>13107215</v>
      </c>
      <c r="B456" s="7" t="inlineStr">
        <is>
          <t>게스</t>
        </is>
      </c>
      <c r="C456" s="7" t="inlineStr">
        <is>
          <t>블랙</t>
        </is>
      </c>
      <c r="D456" s="7" t="inlineStr">
        <is>
          <t>무지</t>
        </is>
      </c>
      <c r="E456" s="7" t="inlineStr">
        <is>
          <t>면</t>
        </is>
      </c>
      <c r="F456" s="7" t="inlineStr">
        <is>
          <t>무지개자수로고크루넥반팔티</t>
        </is>
      </c>
      <c r="G456" s="7" t="inlineStr">
        <is>
          <t>KOR</t>
        </is>
      </c>
      <c r="H456" s="7" t="inlineStr">
        <is>
          <t>XL</t>
        </is>
      </c>
      <c r="I456" s="7">
        <f>IF(B456="보세",C456&amp;" "&amp;D456&amp;" "&amp;E456&amp;" "&amp;F456&amp;" ["&amp;H456&amp;"]",IF(G456="JPN","[JPN] "&amp;B456&amp;" "&amp;C456&amp;" "&amp;D456&amp;" "&amp;E456&amp;" "&amp;F456&amp;" ["&amp;H456&amp;"]",B456&amp;" "&amp;C456&amp;" "&amp;D456&amp;" "&amp;E456&amp;" "&amp;F456&amp;" ["&amp;H456&amp;"]"))</f>
        <v/>
      </c>
      <c r="J456" s="7" t="inlineStr">
        <is>
          <t>게스 블랙 면 무지개자수로고크루넥반팔티 [XL]</t>
        </is>
      </c>
      <c r="K456" s="7" t="inlineStr">
        <is>
          <t>게스 블랙 면 무지개자수로고크루넥반팔티</t>
        </is>
      </c>
      <c r="L456" s="7">
        <f>IF(B456="보세",C456&amp;" "&amp;F456,B456&amp;" "&amp;F456)</f>
        <v/>
      </c>
      <c r="M456" s="8" t="inlineStr">
        <is>
          <t>블랙  면 무지개자수로고크루넥반팔티</t>
        </is>
      </c>
      <c r="N456" s="8" t="inlineStr">
        <is>
          <t>블랙  코튼 무지개자수로고크루넥반팔티</t>
        </is>
      </c>
      <c r="O456" s="8" t="inlineStr">
        <is>
          <t>블랙  면직물 무지개자수로고크루넥반팔티</t>
        </is>
      </c>
    </row>
    <row r="457" ht="16.5" customHeight="1" s="16">
      <c r="A457" s="7" t="n">
        <v>13107216</v>
      </c>
      <c r="B457" s="7" t="inlineStr">
        <is>
          <t>커버낫</t>
        </is>
      </c>
      <c r="C457" s="7" t="inlineStr">
        <is>
          <t>네이비</t>
        </is>
      </c>
      <c r="D457" s="7" t="inlineStr">
        <is>
          <t>무지</t>
        </is>
      </c>
      <c r="E457" s="7" t="inlineStr">
        <is>
          <t>면</t>
        </is>
      </c>
      <c r="F457" s="7" t="inlineStr">
        <is>
          <t>루즈핏워싱반팔티</t>
        </is>
      </c>
      <c r="G457" s="7" t="inlineStr">
        <is>
          <t>KOR</t>
        </is>
      </c>
      <c r="H457" s="7" t="inlineStr">
        <is>
          <t>L</t>
        </is>
      </c>
      <c r="I457" s="7">
        <f>IF(B457="보세",C457&amp;" "&amp;D457&amp;" "&amp;E457&amp;" "&amp;F457&amp;" ["&amp;H457&amp;"]",IF(G457="JPN","[JPN] "&amp;B457&amp;" "&amp;C457&amp;" "&amp;D457&amp;" "&amp;E457&amp;" "&amp;F457&amp;" ["&amp;H457&amp;"]",B457&amp;" "&amp;C457&amp;" "&amp;D457&amp;" "&amp;E457&amp;" "&amp;F457&amp;" ["&amp;H457&amp;"]"))</f>
        <v/>
      </c>
      <c r="J457" s="7" t="inlineStr">
        <is>
          <t>커버낫 네이비 면 루즈핏워싱반팔티 [L]</t>
        </is>
      </c>
      <c r="K457" s="7" t="inlineStr">
        <is>
          <t>커버낫 네이비 면 루즈핏워싱반팔티</t>
        </is>
      </c>
      <c r="L457" s="7">
        <f>IF(B457="보세",C457&amp;" "&amp;F457,B457&amp;" "&amp;F457)</f>
        <v/>
      </c>
      <c r="M457" s="8" t="inlineStr">
        <is>
          <t>네이비  면 루즈핏워싱반팔티</t>
        </is>
      </c>
      <c r="N457" s="8" t="inlineStr">
        <is>
          <t>NAVY  면 루즈핏워싱반팔티</t>
        </is>
      </c>
      <c r="O457" s="8" t="inlineStr">
        <is>
          <t>곤색  면 루즈핏워싱반팔티</t>
        </is>
      </c>
    </row>
    <row r="458" ht="16.5" customHeight="1" s="16">
      <c r="A458" s="7" t="n">
        <v>13107217</v>
      </c>
      <c r="B458" s="7" t="inlineStr">
        <is>
          <t>게스</t>
        </is>
      </c>
      <c r="C458" s="7" t="inlineStr">
        <is>
          <t>블랙</t>
        </is>
      </c>
      <c r="D458" s="7" t="inlineStr">
        <is>
          <t>프린팅</t>
        </is>
      </c>
      <c r="E458" s="7" t="inlineStr">
        <is>
          <t>면혼방</t>
        </is>
      </c>
      <c r="F458" s="7" t="inlineStr">
        <is>
          <t>포인트로고크루넥반팔티</t>
        </is>
      </c>
      <c r="G458" s="7" t="inlineStr">
        <is>
          <t>KOR</t>
        </is>
      </c>
      <c r="H458" s="7" t="inlineStr">
        <is>
          <t>XL</t>
        </is>
      </c>
      <c r="I458" s="7">
        <f>IF(B458="보세",C458&amp;" "&amp;D458&amp;" "&amp;E458&amp;" "&amp;F458&amp;" ["&amp;H458&amp;"]",IF(G458="JPN","[JPN] "&amp;B458&amp;" "&amp;C458&amp;" "&amp;D458&amp;" "&amp;E458&amp;" "&amp;F458&amp;" ["&amp;H458&amp;"]",B458&amp;" "&amp;C458&amp;" "&amp;D458&amp;" "&amp;E458&amp;" "&amp;F458&amp;" ["&amp;H458&amp;"]"))</f>
        <v/>
      </c>
      <c r="J458" s="7" t="inlineStr">
        <is>
          <t>게스 블랙 프린팅 면혼방 포인트로고크루넥반팔티 [XL]</t>
        </is>
      </c>
      <c r="K458" s="7" t="inlineStr">
        <is>
          <t>게스 블랙 프린팅 면혼방 포인트로고크루넥반팔티</t>
        </is>
      </c>
      <c r="L458" s="7">
        <f>IF(B458="보세",C458&amp;" "&amp;F458,B458&amp;" "&amp;F458)</f>
        <v/>
      </c>
      <c r="M458" s="8" t="inlineStr">
        <is>
          <t>블랙 프린팅 면혼방 포인트로고크루넥반팔티</t>
        </is>
      </c>
      <c r="N458" s="8" t="inlineStr">
        <is>
          <t>블랙 프린팅 코튼혼방 포인트로고크루넥반팔티</t>
        </is>
      </c>
      <c r="O458" s="8" t="inlineStr">
        <is>
          <t>블랙 프린팅 면믹스 포인트로고크루넥반팔티</t>
        </is>
      </c>
    </row>
    <row r="459" ht="16.5" customHeight="1" s="16">
      <c r="A459" s="7" t="n">
        <v>13107218</v>
      </c>
      <c r="B459" s="7" t="inlineStr">
        <is>
          <t>아디다스</t>
        </is>
      </c>
      <c r="C459" s="7" t="inlineStr">
        <is>
          <t>블랙</t>
        </is>
      </c>
      <c r="D459" s="7" t="inlineStr">
        <is>
          <t>무지</t>
        </is>
      </c>
      <c r="E459" s="7" t="inlineStr">
        <is>
          <t>폴리</t>
        </is>
      </c>
      <c r="F459" s="7" t="inlineStr">
        <is>
          <t>나그랑삼선테이핑바람막이재킷</t>
        </is>
      </c>
      <c r="G459" s="7" t="inlineStr">
        <is>
          <t>KOR</t>
        </is>
      </c>
      <c r="H459" s="7" t="inlineStr">
        <is>
          <t>100</t>
        </is>
      </c>
      <c r="I459" s="7">
        <f>IF(B459="보세",C459&amp;" "&amp;D459&amp;" "&amp;E459&amp;" "&amp;F459&amp;" ["&amp;H459&amp;"]",IF(G459="JPN","[JPN] "&amp;B459&amp;" "&amp;C459&amp;" "&amp;D459&amp;" "&amp;E459&amp;" "&amp;F459&amp;" ["&amp;H459&amp;"]",B459&amp;" "&amp;C459&amp;" "&amp;D459&amp;" "&amp;E459&amp;" "&amp;F459&amp;" ["&amp;H459&amp;"]"))</f>
        <v/>
      </c>
      <c r="J459" s="7" t="inlineStr">
        <is>
          <t>아디다스 블랙 나그랑삼선테이핑바람막이재킷 [100]</t>
        </is>
      </c>
      <c r="K459" s="7" t="inlineStr">
        <is>
          <t>아디다스 블랙 나그랑삼선테이핑바람막이재킷</t>
        </is>
      </c>
      <c r="L459" s="7">
        <f>IF(B459="보세",C459&amp;" "&amp;F459,B459&amp;" "&amp;F459)</f>
        <v/>
      </c>
      <c r="M459" s="8" t="inlineStr">
        <is>
          <t>블랙   나그랑삼선테이핑바람막이재킷</t>
        </is>
      </c>
      <c r="N459" s="8" t="inlineStr">
        <is>
          <t>블랙   나그랑삼선테이핑바람막이재킷</t>
        </is>
      </c>
      <c r="O459" s="8" t="inlineStr">
        <is>
          <t>블랙   나그랑삼선테이핑바람막이재킷</t>
        </is>
      </c>
    </row>
    <row r="460" ht="16.5" customHeight="1" s="16">
      <c r="A460" s="7" t="n">
        <v>13107219</v>
      </c>
      <c r="B460" s="7" t="inlineStr">
        <is>
          <t>리스트</t>
        </is>
      </c>
      <c r="C460" s="7" t="inlineStr">
        <is>
          <t>딥틸그린</t>
        </is>
      </c>
      <c r="D460" s="7" t="inlineStr">
        <is>
          <t>무지</t>
        </is>
      </c>
      <c r="E460" s="7" t="inlineStr">
        <is>
          <t>폴리</t>
        </is>
      </c>
      <c r="F460" s="7" t="inlineStr">
        <is>
          <t>모크넥니트원피스</t>
        </is>
      </c>
      <c r="G460" s="7" t="inlineStr">
        <is>
          <t>KOR</t>
        </is>
      </c>
      <c r="H460" s="7" t="inlineStr">
        <is>
          <t>90-94</t>
        </is>
      </c>
      <c r="I460" s="7">
        <f>IF(B460="보세",C460&amp;" "&amp;D460&amp;" "&amp;E460&amp;" "&amp;F460&amp;" ["&amp;H460&amp;"]",IF(G460="JPN","[JPN] "&amp;B460&amp;" "&amp;C460&amp;" "&amp;D460&amp;" "&amp;E460&amp;" "&amp;F460&amp;" ["&amp;H460&amp;"]",B460&amp;" "&amp;C460&amp;" "&amp;D460&amp;" "&amp;E460&amp;" "&amp;F460&amp;" ["&amp;H460&amp;"]"))</f>
        <v/>
      </c>
      <c r="J460" s="7" t="inlineStr">
        <is>
          <t>리스트 딥틸그린 모크넥니트원피스 [90-94]</t>
        </is>
      </c>
      <c r="K460" s="7" t="inlineStr">
        <is>
          <t>리스트 딥틸그린 모크넥니트원피스</t>
        </is>
      </c>
      <c r="L460" s="7">
        <f>IF(B460="보세",C460&amp;" "&amp;F460,B460&amp;" "&amp;F460)</f>
        <v/>
      </c>
      <c r="M460" s="8" t="inlineStr">
        <is>
          <t>딥틸그린   모크넥니트원피스</t>
        </is>
      </c>
      <c r="N460" s="8" t="inlineStr">
        <is>
          <t>딥틸그린   모크넥니트원피스</t>
        </is>
      </c>
      <c r="O460" s="8" t="inlineStr">
        <is>
          <t>딥틸그린   모크넥니트원피스</t>
        </is>
      </c>
    </row>
    <row r="461" ht="16.5" customHeight="1" s="16">
      <c r="A461" s="7" t="n">
        <v>13107220</v>
      </c>
      <c r="B461" s="7" t="inlineStr">
        <is>
          <t>네파</t>
        </is>
      </c>
      <c r="C461" s="7" t="inlineStr">
        <is>
          <t>블랙</t>
        </is>
      </c>
      <c r="D461" s="7" t="inlineStr">
        <is>
          <t>무지</t>
        </is>
      </c>
      <c r="E461" s="7" t="inlineStr">
        <is>
          <t>폴리</t>
        </is>
      </c>
      <c r="F461" s="7" t="inlineStr">
        <is>
          <t>포인트지퍼나그랑바람막이</t>
        </is>
      </c>
      <c r="G461" s="7" t="inlineStr">
        <is>
          <t>KOR</t>
        </is>
      </c>
      <c r="H461" s="7" t="inlineStr">
        <is>
          <t>XL</t>
        </is>
      </c>
      <c r="I461" s="7">
        <f>IF(B461="보세",C461&amp;" "&amp;D461&amp;" "&amp;E461&amp;" "&amp;F461&amp;" ["&amp;H461&amp;"]",IF(G461="JPN","[JPN] "&amp;B461&amp;" "&amp;C461&amp;" "&amp;D461&amp;" "&amp;E461&amp;" "&amp;F461&amp;" ["&amp;H461&amp;"]",B461&amp;" "&amp;C461&amp;" "&amp;D461&amp;" "&amp;E461&amp;" "&amp;F461&amp;" ["&amp;H461&amp;"]"))</f>
        <v/>
      </c>
      <c r="J461" s="7" t="inlineStr">
        <is>
          <t>네파 블랙 포인트지퍼나그랑바람막이 [XL]</t>
        </is>
      </c>
      <c r="K461" s="7" t="inlineStr">
        <is>
          <t>네파 블랙 포인트지퍼나그랑바람막이</t>
        </is>
      </c>
      <c r="L461" s="7">
        <f>IF(B461="보세",C461&amp;" "&amp;F461,B461&amp;" "&amp;F461)</f>
        <v/>
      </c>
      <c r="M461" s="8" t="inlineStr">
        <is>
          <t>블랙   포인트지퍼나그랑바람막이</t>
        </is>
      </c>
      <c r="N461" s="8" t="inlineStr">
        <is>
          <t>블랙   포인트지퍼나그랑바람막이</t>
        </is>
      </c>
      <c r="O461" s="8" t="inlineStr">
        <is>
          <t>블랙   포인트지퍼나그랑바람막이</t>
        </is>
      </c>
    </row>
    <row r="462" ht="16.5" customHeight="1" s="16">
      <c r="A462" s="7" t="n">
        <v>13107221</v>
      </c>
      <c r="B462" s="7" t="inlineStr">
        <is>
          <t>MLB</t>
        </is>
      </c>
      <c r="C462" s="7" t="inlineStr">
        <is>
          <t>블루</t>
        </is>
      </c>
      <c r="D462" s="7" t="inlineStr">
        <is>
          <t>무지</t>
        </is>
      </c>
      <c r="E462" s="7" t="inlineStr">
        <is>
          <t>면혼방</t>
        </is>
      </c>
      <c r="F462" s="7" t="inlineStr">
        <is>
          <t>LA자수패치크루넥반팔티</t>
        </is>
      </c>
      <c r="G462" s="7" t="inlineStr">
        <is>
          <t>KOR</t>
        </is>
      </c>
      <c r="H462" s="7" t="inlineStr">
        <is>
          <t>95</t>
        </is>
      </c>
      <c r="I462" s="7">
        <f>IF(B462="보세",C462&amp;" "&amp;D462&amp;" "&amp;E462&amp;" "&amp;F462&amp;" ["&amp;H462&amp;"]",IF(G462="JPN","[JPN] "&amp;B462&amp;" "&amp;C462&amp;" "&amp;D462&amp;" "&amp;E462&amp;" "&amp;F462&amp;" ["&amp;H462&amp;"]",B462&amp;" "&amp;C462&amp;" "&amp;D462&amp;" "&amp;E462&amp;" "&amp;F462&amp;" ["&amp;H462&amp;"]"))</f>
        <v/>
      </c>
      <c r="J462" s="7" t="inlineStr">
        <is>
          <t>MLB 블루 면혼방 LA자수패치크루넥반팔티 [95]</t>
        </is>
      </c>
      <c r="K462" s="7" t="inlineStr">
        <is>
          <t>MLB 블루 면혼방 LA자수패치크루넥반팔티</t>
        </is>
      </c>
      <c r="L462" s="7">
        <f>IF(B462="보세",C462&amp;" "&amp;F462,B462&amp;" "&amp;F462)</f>
        <v/>
      </c>
      <c r="M462" s="8" t="inlineStr">
        <is>
          <t>블루  면혼방 LA자수패치크루넥반팔티</t>
        </is>
      </c>
      <c r="N462" s="8" t="inlineStr">
        <is>
          <t>블루  코튼혼방 LA자수패치크루넥반팔티</t>
        </is>
      </c>
      <c r="O462" s="8" t="inlineStr">
        <is>
          <t>블루  면믹스 LA자수패치크루넥반팔티</t>
        </is>
      </c>
    </row>
    <row r="463" ht="16.5" customHeight="1" s="16">
      <c r="A463" s="7" t="n">
        <v>13107222</v>
      </c>
      <c r="B463" s="7" t="inlineStr">
        <is>
          <t>플라스틱아일랜드</t>
        </is>
      </c>
      <c r="C463" s="7" t="inlineStr">
        <is>
          <t>퍼플</t>
        </is>
      </c>
      <c r="D463" s="7" t="inlineStr">
        <is>
          <t>무지</t>
        </is>
      </c>
      <c r="E463" s="7" t="inlineStr">
        <is>
          <t>면혼방</t>
        </is>
      </c>
      <c r="F463" s="7" t="inlineStr">
        <is>
          <t>가오리핏스팽글야상롱재킷</t>
        </is>
      </c>
      <c r="G463" s="7" t="inlineStr">
        <is>
          <t>KOR</t>
        </is>
      </c>
      <c r="H463" s="7" t="inlineStr">
        <is>
          <t>M</t>
        </is>
      </c>
      <c r="I463" s="7">
        <f>IF(B463="보세",C463&amp;" "&amp;D463&amp;" "&amp;E463&amp;" "&amp;F463&amp;" ["&amp;H463&amp;"]",IF(G463="JPN","[JPN] "&amp;B463&amp;" "&amp;C463&amp;" "&amp;D463&amp;" "&amp;E463&amp;" "&amp;F463&amp;" ["&amp;H463&amp;"]",B463&amp;" "&amp;C463&amp;" "&amp;D463&amp;" "&amp;E463&amp;" "&amp;F463&amp;" ["&amp;H463&amp;"]"))</f>
        <v/>
      </c>
      <c r="J463" s="7" t="inlineStr">
        <is>
          <t>플라스틱아일랜드 퍼플 면혼방 가오리핏스팽글야상롱재킷 [M]</t>
        </is>
      </c>
      <c r="K463" s="7" t="inlineStr">
        <is>
          <t>플라스틱아일랜드 퍼플 면혼방 가오리핏스팽글야상롱재킷</t>
        </is>
      </c>
      <c r="L463" s="7">
        <f>IF(B463="보세",C463&amp;" "&amp;F463,B463&amp;" "&amp;F463)</f>
        <v/>
      </c>
      <c r="M463" s="8" t="inlineStr">
        <is>
          <t>퍼플  면혼방 가오리핏스팽글야상롱재킷</t>
        </is>
      </c>
      <c r="N463" s="8" t="inlineStr">
        <is>
          <t>퍼플  코튼혼방 가오리핏스팽글야상롱재킷</t>
        </is>
      </c>
      <c r="O463" s="8" t="inlineStr">
        <is>
          <t>퍼플  면믹스 가오리핏스팽글야상롱재킷</t>
        </is>
      </c>
    </row>
    <row r="464" ht="16.5" customHeight="1" s="16">
      <c r="A464" s="7" t="n">
        <v>13107223</v>
      </c>
      <c r="B464" s="7" t="inlineStr">
        <is>
          <t>자라맨</t>
        </is>
      </c>
      <c r="C464" s="7" t="inlineStr">
        <is>
          <t>블랙</t>
        </is>
      </c>
      <c r="D464" s="7" t="inlineStr">
        <is>
          <t>무지</t>
        </is>
      </c>
      <c r="E464" s="7" t="inlineStr">
        <is>
          <t>폴리</t>
        </is>
      </c>
      <c r="F464" s="7" t="inlineStr">
        <is>
          <t>어깨버튼시보리니트</t>
        </is>
      </c>
      <c r="G464" s="7" t="inlineStr">
        <is>
          <t>KOR</t>
        </is>
      </c>
      <c r="H464" s="7" t="inlineStr">
        <is>
          <t>L</t>
        </is>
      </c>
      <c r="I464" s="7">
        <f>IF(B464="보세",C464&amp;" "&amp;D464&amp;" "&amp;E464&amp;" "&amp;F464&amp;" ["&amp;H464&amp;"]",IF(G464="JPN","[JPN] "&amp;B464&amp;" "&amp;C464&amp;" "&amp;D464&amp;" "&amp;E464&amp;" "&amp;F464&amp;" ["&amp;H464&amp;"]",B464&amp;" "&amp;C464&amp;" "&amp;D464&amp;" "&amp;E464&amp;" "&amp;F464&amp;" ["&amp;H464&amp;"]"))</f>
        <v/>
      </c>
      <c r="J464" s="7" t="inlineStr">
        <is>
          <t>자라맨 블랙 어깨버튼시보리니트 [L]</t>
        </is>
      </c>
      <c r="K464" s="7" t="inlineStr">
        <is>
          <t>자라맨 블랙 어깨버튼시보리니트</t>
        </is>
      </c>
      <c r="L464" s="7">
        <f>IF(B464="보세",C464&amp;" "&amp;F464,B464&amp;" "&amp;F464)</f>
        <v/>
      </c>
      <c r="M464" s="8" t="inlineStr">
        <is>
          <t>블랙   어깨버튼시보리니트</t>
        </is>
      </c>
      <c r="N464" s="8" t="inlineStr">
        <is>
          <t>블랙   어깨버튼시보리니트</t>
        </is>
      </c>
      <c r="O464" s="8" t="inlineStr">
        <is>
          <t>블랙   어깨버튼시보리니트</t>
        </is>
      </c>
    </row>
    <row r="465" ht="16.5" customHeight="1" s="16">
      <c r="A465" s="7" t="n">
        <v>13107224</v>
      </c>
      <c r="B465" s="7" t="inlineStr">
        <is>
          <t>네파</t>
        </is>
      </c>
      <c r="C465" s="7" t="inlineStr">
        <is>
          <t>블랙</t>
        </is>
      </c>
      <c r="D465" s="7" t="inlineStr">
        <is>
          <t>무지</t>
        </is>
      </c>
      <c r="E465" s="7" t="inlineStr">
        <is>
          <t>폴리</t>
        </is>
      </c>
      <c r="F465" s="7" t="inlineStr">
        <is>
          <t>후드바람막이점퍼</t>
        </is>
      </c>
      <c r="G465" s="7" t="inlineStr">
        <is>
          <t>KOR</t>
        </is>
      </c>
      <c r="H465" s="7" t="inlineStr">
        <is>
          <t>100</t>
        </is>
      </c>
      <c r="I465" s="7">
        <f>IF(B465="보세",C465&amp;" "&amp;D465&amp;" "&amp;E465&amp;" "&amp;F465&amp;" ["&amp;H465&amp;"]",IF(G465="JPN","[JPN] "&amp;B465&amp;" "&amp;C465&amp;" "&amp;D465&amp;" "&amp;E465&amp;" "&amp;F465&amp;" ["&amp;H465&amp;"]",B465&amp;" "&amp;C465&amp;" "&amp;D465&amp;" "&amp;E465&amp;" "&amp;F465&amp;" ["&amp;H465&amp;"]"))</f>
        <v/>
      </c>
      <c r="J465" s="7" t="inlineStr">
        <is>
          <t>네파 블랙 후드바람막이점퍼 [100]</t>
        </is>
      </c>
      <c r="K465" s="7" t="inlineStr">
        <is>
          <t>네파 블랙 후드바람막이점퍼</t>
        </is>
      </c>
      <c r="L465" s="7">
        <f>IF(B465="보세",C465&amp;" "&amp;F465,B465&amp;" "&amp;F465)</f>
        <v/>
      </c>
      <c r="M465" s="8" t="inlineStr">
        <is>
          <t>블랙   후드바람막이점퍼</t>
        </is>
      </c>
      <c r="N465" s="8" t="inlineStr">
        <is>
          <t>블랙   후드바람막이점퍼</t>
        </is>
      </c>
      <c r="O465" s="8" t="inlineStr">
        <is>
          <t>블랙   후드바람막이점퍼</t>
        </is>
      </c>
    </row>
    <row r="466" ht="16.5" customHeight="1" s="16">
      <c r="A466" s="7" t="n">
        <v>13107225</v>
      </c>
      <c r="B466" s="7" t="inlineStr">
        <is>
          <t>k2</t>
        </is>
      </c>
      <c r="C466" s="7" t="inlineStr">
        <is>
          <t>로얄블루퍼플</t>
        </is>
      </c>
      <c r="D466" s="7" t="inlineStr">
        <is>
          <t>무지</t>
        </is>
      </c>
      <c r="E466" s="7" t="inlineStr">
        <is>
          <t>폴리</t>
        </is>
      </c>
      <c r="F466" s="7" t="inlineStr">
        <is>
          <t>홑겹바람막이</t>
        </is>
      </c>
      <c r="G466" s="7" t="inlineStr">
        <is>
          <t>KOR</t>
        </is>
      </c>
      <c r="H466" s="7" t="inlineStr">
        <is>
          <t>100</t>
        </is>
      </c>
      <c r="I466" s="7">
        <f>IF(B466="보세",C466&amp;" "&amp;D466&amp;" "&amp;E466&amp;" "&amp;F466&amp;" ["&amp;H466&amp;"]",IF(G466="JPN","[JPN] "&amp;B466&amp;" "&amp;C466&amp;" "&amp;D466&amp;" "&amp;E466&amp;" "&amp;F466&amp;" ["&amp;H466&amp;"]",B466&amp;" "&amp;C466&amp;" "&amp;D466&amp;" "&amp;E466&amp;" "&amp;F466&amp;" ["&amp;H466&amp;"]"))</f>
        <v/>
      </c>
      <c r="J466" s="7" t="inlineStr">
        <is>
          <t>k2 로얄블루퍼플 홑겹바람막이 [100]</t>
        </is>
      </c>
      <c r="K466" s="7" t="inlineStr">
        <is>
          <t>k2 로얄블루퍼플 홑겹바람막이</t>
        </is>
      </c>
      <c r="L466" s="7">
        <f>IF(B466="보세",C466&amp;" "&amp;F466,B466&amp;" "&amp;F466)</f>
        <v/>
      </c>
      <c r="M466" s="8" t="inlineStr">
        <is>
          <t>로얄블루퍼플   홑겹바람막이</t>
        </is>
      </c>
      <c r="N466" s="8" t="inlineStr">
        <is>
          <t>로얄블루퍼플   홑겹바람막이</t>
        </is>
      </c>
      <c r="O466" s="8" t="inlineStr">
        <is>
          <t>로얄블루퍼플   홑겹바람막이</t>
        </is>
      </c>
    </row>
    <row r="467" ht="16.5" customHeight="1" s="16">
      <c r="A467" s="7" t="n">
        <v>13107226</v>
      </c>
      <c r="B467" s="7" t="inlineStr">
        <is>
          <t>올드네이비</t>
        </is>
      </c>
      <c r="C467" s="7" t="inlineStr">
        <is>
          <t>플록스핑크</t>
        </is>
      </c>
      <c r="D467" s="7" t="inlineStr">
        <is>
          <t>무지</t>
        </is>
      </c>
      <c r="E467" s="7" t="inlineStr">
        <is>
          <t>면혼방</t>
        </is>
      </c>
      <c r="F467" s="7" t="inlineStr">
        <is>
          <t>오버로크후드포켓집업</t>
        </is>
      </c>
      <c r="G467" s="7" t="inlineStr">
        <is>
          <t>KOR</t>
        </is>
      </c>
      <c r="H467" s="7" t="inlineStr">
        <is>
          <t>M</t>
        </is>
      </c>
      <c r="I467" s="7">
        <f>IF(B467="보세",C467&amp;" "&amp;D467&amp;" "&amp;E467&amp;" "&amp;F467&amp;" ["&amp;H467&amp;"]",IF(G467="JPN","[JPN] "&amp;B467&amp;" "&amp;C467&amp;" "&amp;D467&amp;" "&amp;E467&amp;" "&amp;F467&amp;" ["&amp;H467&amp;"]",B467&amp;" "&amp;C467&amp;" "&amp;D467&amp;" "&amp;E467&amp;" "&amp;F467&amp;" ["&amp;H467&amp;"]"))</f>
        <v/>
      </c>
      <c r="J467" s="7" t="inlineStr">
        <is>
          <t>올드네이비 플록스핑크 면혼방 오버로크후드포켓집업 [M]</t>
        </is>
      </c>
      <c r="K467" s="7" t="inlineStr">
        <is>
          <t>올드네이비 플록스핑크 면혼방 오버로크후드포켓집업</t>
        </is>
      </c>
      <c r="L467" s="7">
        <f>IF(B467="보세",C467&amp;" "&amp;F467,B467&amp;" "&amp;F467)</f>
        <v/>
      </c>
      <c r="M467" s="8" t="inlineStr">
        <is>
          <t>플록스핑크  면혼방 오버로크후드포켓집업</t>
        </is>
      </c>
      <c r="N467" s="8" t="inlineStr">
        <is>
          <t>플록스핑크  코튼혼방 오버로크후드포켓집업</t>
        </is>
      </c>
      <c r="O467" s="8" t="inlineStr">
        <is>
          <t>플록스핑크  면믹스 오버로크후드포켓집업</t>
        </is>
      </c>
    </row>
    <row r="468" ht="16.5" customHeight="1" s="16">
      <c r="A468" s="7" t="n">
        <v>13107227</v>
      </c>
      <c r="B468" s="7" t="inlineStr">
        <is>
          <t>라퓨마</t>
        </is>
      </c>
      <c r="C468" s="7" t="inlineStr">
        <is>
          <t>브라운</t>
        </is>
      </c>
      <c r="D468" s="7" t="inlineStr">
        <is>
          <t>체크</t>
        </is>
      </c>
      <c r="E468" s="7" t="inlineStr">
        <is>
          <t>폴리</t>
        </is>
      </c>
      <c r="F468" s="7" t="inlineStr">
        <is>
          <t>하이넥홑겹바람막이</t>
        </is>
      </c>
      <c r="G468" s="7" t="inlineStr">
        <is>
          <t>KOR</t>
        </is>
      </c>
      <c r="H468" s="7" t="inlineStr">
        <is>
          <t>105</t>
        </is>
      </c>
      <c r="I468" s="7">
        <f>IF(B468="보세",C468&amp;" "&amp;D468&amp;" "&amp;E468&amp;" "&amp;F468&amp;" ["&amp;H468&amp;"]",IF(G468="JPN","[JPN] "&amp;B468&amp;" "&amp;C468&amp;" "&amp;D468&amp;" "&amp;E468&amp;" "&amp;F468&amp;" ["&amp;H468&amp;"]",B468&amp;" "&amp;C468&amp;" "&amp;D468&amp;" "&amp;E468&amp;" "&amp;F468&amp;" ["&amp;H468&amp;"]"))</f>
        <v/>
      </c>
      <c r="J468" s="7" t="inlineStr">
        <is>
          <t>라퓨마 브라운 체크 하이넥홑겹바람막이 [105]</t>
        </is>
      </c>
      <c r="K468" s="7" t="inlineStr">
        <is>
          <t>라퓨마 브라운 체크 하이넥홑겹바람막이</t>
        </is>
      </c>
      <c r="L468" s="7">
        <f>IF(B468="보세",C468&amp;" "&amp;F468,B468&amp;" "&amp;F468)</f>
        <v/>
      </c>
      <c r="M468" s="8" t="inlineStr">
        <is>
          <t>브라운 체크  하이넥홑겹바람막이</t>
        </is>
      </c>
      <c r="N468" s="8" t="inlineStr">
        <is>
          <t>브라운 체크  하이넥홑겹바람막이</t>
        </is>
      </c>
      <c r="O468" s="8" t="inlineStr">
        <is>
          <t>브라운 체크  하이넥홑겹바람막이</t>
        </is>
      </c>
    </row>
    <row r="469" ht="16.5" customHeight="1" s="16">
      <c r="A469" s="7" t="n">
        <v>13107228</v>
      </c>
      <c r="B469" s="7" t="inlineStr">
        <is>
          <t>코오롱스포츠</t>
        </is>
      </c>
      <c r="C469" s="7" t="inlineStr">
        <is>
          <t>크루아조네블루</t>
        </is>
      </c>
      <c r="D469" s="7" t="inlineStr">
        <is>
          <t>무지</t>
        </is>
      </c>
      <c r="E469" s="7" t="inlineStr">
        <is>
          <t>고어텍스</t>
        </is>
      </c>
      <c r="F469" s="7" t="inlineStr">
        <is>
          <t>후드윈드스토퍼</t>
        </is>
      </c>
      <c r="G469" s="7" t="inlineStr">
        <is>
          <t>KOR</t>
        </is>
      </c>
      <c r="H469" s="7" t="inlineStr">
        <is>
          <t>105</t>
        </is>
      </c>
      <c r="I469" s="7">
        <f>IF(B469="보세",C469&amp;" "&amp;D469&amp;" "&amp;E469&amp;" "&amp;F469&amp;" ["&amp;H469&amp;"]",IF(G469="JPN","[JPN] "&amp;B469&amp;" "&amp;C469&amp;" "&amp;D469&amp;" "&amp;E469&amp;" "&amp;F469&amp;" ["&amp;H469&amp;"]",B469&amp;" "&amp;C469&amp;" "&amp;D469&amp;" "&amp;E469&amp;" "&amp;F469&amp;" ["&amp;H469&amp;"]"))</f>
        <v/>
      </c>
      <c r="J469" s="7" t="inlineStr">
        <is>
          <t>코오롱스포츠 크루아조네블루 고어텍스 후드윈드스토퍼 [105]</t>
        </is>
      </c>
      <c r="K469" s="7" t="inlineStr">
        <is>
          <t>코오롱스포츠 크루아조네블루 고어텍스 후드윈드스토퍼</t>
        </is>
      </c>
      <c r="L469" s="7">
        <f>IF(B469="보세",C469&amp;" "&amp;F469,B469&amp;" "&amp;F469)</f>
        <v/>
      </c>
      <c r="M469" s="8" t="inlineStr">
        <is>
          <t>크루아조네블루  고어텍스 후드윈드스토퍼</t>
        </is>
      </c>
      <c r="N469" s="8" t="inlineStr">
        <is>
          <t>크루아조네블루  고어텍스 후드윈드스토퍼</t>
        </is>
      </c>
      <c r="O469" s="8" t="inlineStr">
        <is>
          <t>크루아조네블루  고어텍스 후드윈드스토퍼</t>
        </is>
      </c>
    </row>
    <row r="470" ht="16.5" customHeight="1" s="16">
      <c r="A470" s="7" t="n">
        <v>13107229</v>
      </c>
      <c r="B470" s="7" t="inlineStr">
        <is>
          <t>나이키</t>
        </is>
      </c>
      <c r="C470" s="7" t="inlineStr">
        <is>
          <t>네이비</t>
        </is>
      </c>
      <c r="D470" s="7" t="inlineStr">
        <is>
          <t>무지</t>
        </is>
      </c>
      <c r="E470" s="7" t="inlineStr">
        <is>
          <t>면혼방</t>
        </is>
      </c>
      <c r="F470" s="7" t="inlineStr">
        <is>
          <t>자수로고스웨트셔츠</t>
        </is>
      </c>
      <c r="G470" s="7" t="inlineStr">
        <is>
          <t>KOR</t>
        </is>
      </c>
      <c r="H470" s="7" t="inlineStr">
        <is>
          <t>L</t>
        </is>
      </c>
      <c r="I470" s="7">
        <f>IF(B470="보세",C470&amp;" "&amp;D470&amp;" "&amp;E470&amp;" "&amp;F470&amp;" ["&amp;H470&amp;"]",IF(G470="JPN","[JPN] "&amp;B470&amp;" "&amp;C470&amp;" "&amp;D470&amp;" "&amp;E470&amp;" "&amp;F470&amp;" ["&amp;H470&amp;"]",B470&amp;" "&amp;C470&amp;" "&amp;D470&amp;" "&amp;E470&amp;" "&amp;F470&amp;" ["&amp;H470&amp;"]"))</f>
        <v/>
      </c>
      <c r="J470" s="7" t="inlineStr">
        <is>
          <t>나이키 네이비 면혼방 자수로고스웨트셔츠 [L]</t>
        </is>
      </c>
      <c r="K470" s="7" t="inlineStr">
        <is>
          <t>나이키 네이비 면혼방 자수로고스웨트셔츠</t>
        </is>
      </c>
      <c r="L470" s="7">
        <f>IF(B470="보세",C470&amp;" "&amp;F470,B470&amp;" "&amp;F470)</f>
        <v/>
      </c>
      <c r="M470" s="8" t="inlineStr">
        <is>
          <t>네이비  면혼방 자수로고스웨트셔츠</t>
        </is>
      </c>
      <c r="N470" s="8" t="inlineStr">
        <is>
          <t>NAVY  면혼방 자수로고스웨트셔츠</t>
        </is>
      </c>
      <c r="O470" s="8" t="inlineStr">
        <is>
          <t>곤색  면혼방 자수로고스웨트셔츠</t>
        </is>
      </c>
    </row>
    <row r="471" ht="16.5" customHeight="1" s="16">
      <c r="A471" s="7" t="n">
        <v>13107230</v>
      </c>
      <c r="B471" s="7" t="inlineStr">
        <is>
          <t>노스페이스</t>
        </is>
      </c>
      <c r="C471" s="7" t="inlineStr">
        <is>
          <t>브라운오렌지</t>
        </is>
      </c>
      <c r="D471" s="7" t="inlineStr">
        <is>
          <t>무지</t>
        </is>
      </c>
      <c r="E471" s="7" t="inlineStr">
        <is>
          <t>폴리</t>
        </is>
      </c>
      <c r="F471" s="7" t="inlineStr">
        <is>
          <t>오버로크반집업모크넥스포츠티</t>
        </is>
      </c>
      <c r="G471" s="7" t="inlineStr">
        <is>
          <t>KOR</t>
        </is>
      </c>
      <c r="H471" s="7" t="inlineStr">
        <is>
          <t>M</t>
        </is>
      </c>
      <c r="I471" s="7">
        <f>IF(B471="보세",C471&amp;" "&amp;D471&amp;" "&amp;E471&amp;" "&amp;F471&amp;" ["&amp;H471&amp;"]",IF(G471="JPN","[JPN] "&amp;B471&amp;" "&amp;C471&amp;" "&amp;D471&amp;" "&amp;E471&amp;" "&amp;F471&amp;" ["&amp;H471&amp;"]",B471&amp;" "&amp;C471&amp;" "&amp;D471&amp;" "&amp;E471&amp;" "&amp;F471&amp;" ["&amp;H471&amp;"]"))</f>
        <v/>
      </c>
      <c r="J471" s="7" t="inlineStr">
        <is>
          <t>노스페이스 브라운오렌지 오버로크반집업모크넥스포츠티 [M]</t>
        </is>
      </c>
      <c r="K471" s="7" t="inlineStr">
        <is>
          <t>노스페이스 브라운오렌지 오버로크반집업모크넥스포츠티</t>
        </is>
      </c>
      <c r="L471" s="7">
        <f>IF(B471="보세",C471&amp;" "&amp;F471,B471&amp;" "&amp;F471)</f>
        <v/>
      </c>
      <c r="M471" s="8" t="inlineStr">
        <is>
          <t>브라운오렌지   오버로크반집업모크넥스포츠티</t>
        </is>
      </c>
      <c r="N471" s="8" t="inlineStr">
        <is>
          <t>브라운오렌지   오버로크반집업모크넥스포츠티</t>
        </is>
      </c>
      <c r="O471" s="8" t="inlineStr">
        <is>
          <t>브라운오렌지   오버로크반집업모크넥스포츠티</t>
        </is>
      </c>
    </row>
    <row r="472" ht="16.5" customHeight="1" s="16">
      <c r="A472" s="7" t="n">
        <v>13107231</v>
      </c>
      <c r="B472" s="7" t="inlineStr">
        <is>
          <t>케이스위스</t>
        </is>
      </c>
      <c r="C472" s="7" t="inlineStr">
        <is>
          <t>화이트</t>
        </is>
      </c>
      <c r="D472" s="7" t="inlineStr">
        <is>
          <t>무지</t>
        </is>
      </c>
      <c r="E472" s="7" t="inlineStr">
        <is>
          <t>폴리</t>
        </is>
      </c>
      <c r="F472" s="7" t="inlineStr">
        <is>
          <t>사선절개하이넥집업</t>
        </is>
      </c>
      <c r="G472" s="7" t="inlineStr">
        <is>
          <t>KOR</t>
        </is>
      </c>
      <c r="H472" s="7" t="inlineStr">
        <is>
          <t>95</t>
        </is>
      </c>
      <c r="I472" s="7">
        <f>IF(B472="보세",C472&amp;" "&amp;D472&amp;" "&amp;E472&amp;" "&amp;F472&amp;" ["&amp;H472&amp;"]",IF(G472="JPN","[JPN] "&amp;B472&amp;" "&amp;C472&amp;" "&amp;D472&amp;" "&amp;E472&amp;" "&amp;F472&amp;" ["&amp;H472&amp;"]",B472&amp;" "&amp;C472&amp;" "&amp;D472&amp;" "&amp;E472&amp;" "&amp;F472&amp;" ["&amp;H472&amp;"]"))</f>
        <v/>
      </c>
      <c r="J472" s="7" t="inlineStr">
        <is>
          <t>케이스위스 화이트 사선절개하이넥집업 [95]</t>
        </is>
      </c>
      <c r="K472" s="7" t="inlineStr">
        <is>
          <t>케이스위스 화이트 사선절개하이넥집업</t>
        </is>
      </c>
      <c r="L472" s="7">
        <f>IF(B472="보세",C472&amp;" "&amp;F472,B472&amp;" "&amp;F472)</f>
        <v/>
      </c>
      <c r="M472" s="8" t="inlineStr">
        <is>
          <t>화이트   사선절개하이넥집업</t>
        </is>
      </c>
      <c r="N472" s="8" t="inlineStr">
        <is>
          <t>화이트   사선절개하이넥집업</t>
        </is>
      </c>
      <c r="O472" s="8" t="inlineStr">
        <is>
          <t>화이트   사선절개하이넥집업</t>
        </is>
      </c>
    </row>
    <row r="473" ht="16.5" customHeight="1" s="16">
      <c r="A473" s="7" t="n">
        <v>13107232</v>
      </c>
      <c r="B473" s="7" t="inlineStr">
        <is>
          <t>H&amp;M YALE</t>
        </is>
      </c>
      <c r="C473" s="7" t="inlineStr">
        <is>
          <t>화이트</t>
        </is>
      </c>
      <c r="D473" s="7" t="inlineStr">
        <is>
          <t>프린팅</t>
        </is>
      </c>
      <c r="E473" s="7" t="inlineStr">
        <is>
          <t>면</t>
        </is>
      </c>
      <c r="F473" s="7" t="inlineStr">
        <is>
          <t>퍼그골프채크루넥반팔티</t>
        </is>
      </c>
      <c r="G473" s="7" t="inlineStr">
        <is>
          <t>KOR</t>
        </is>
      </c>
      <c r="H473" s="7" t="inlineStr">
        <is>
          <t>XL</t>
        </is>
      </c>
      <c r="I473" s="7">
        <f>IF(B473="보세",C473&amp;" "&amp;D473&amp;" "&amp;E473&amp;" "&amp;F473&amp;" ["&amp;H473&amp;"]",IF(G473="JPN","[JPN] "&amp;B473&amp;" "&amp;C473&amp;" "&amp;D473&amp;" "&amp;E473&amp;" "&amp;F473&amp;" ["&amp;H473&amp;"]",B473&amp;" "&amp;C473&amp;" "&amp;D473&amp;" "&amp;E473&amp;" "&amp;F473&amp;" ["&amp;H473&amp;"]"))</f>
        <v/>
      </c>
      <c r="J473" s="7" t="inlineStr">
        <is>
          <t>H&amp;M YALE 화이트 프린팅 면 퍼그골프채크루넥반팔티 [XL]</t>
        </is>
      </c>
      <c r="K473" s="7" t="inlineStr">
        <is>
          <t>H&amp;M YALE 화이트 프린팅 면 퍼그골프채크루넥반팔티</t>
        </is>
      </c>
      <c r="L473" s="7">
        <f>IF(B473="보세",C473&amp;" "&amp;F473,B473&amp;" "&amp;F473)</f>
        <v/>
      </c>
      <c r="M473" s="8" t="inlineStr">
        <is>
          <t>화이트 프린팅 면 퍼그골프채크루넥반팔티</t>
        </is>
      </c>
      <c r="N473" s="8" t="inlineStr">
        <is>
          <t>화이트 프린팅 코튼 퍼그골프채크루넥반팔티</t>
        </is>
      </c>
      <c r="O473" s="8" t="inlineStr">
        <is>
          <t>화이트 프린팅 면직물 퍼그골프채크루넥반팔티</t>
        </is>
      </c>
    </row>
    <row r="474" ht="16.5" customHeight="1" s="16">
      <c r="A474" s="7" t="n">
        <v>13107233</v>
      </c>
      <c r="B474" s="7" t="inlineStr">
        <is>
          <t>코스</t>
        </is>
      </c>
      <c r="C474" s="7" t="inlineStr">
        <is>
          <t>화이트</t>
        </is>
      </c>
      <c r="D474" s="7" t="inlineStr">
        <is>
          <t>무지</t>
        </is>
      </c>
      <c r="E474" s="7" t="inlineStr">
        <is>
          <t>면</t>
        </is>
      </c>
      <c r="F474" s="7" t="inlineStr">
        <is>
          <t>사선절개루즈핏반팔티</t>
        </is>
      </c>
      <c r="G474" s="7" t="inlineStr">
        <is>
          <t>KOR</t>
        </is>
      </c>
      <c r="H474" s="7" t="inlineStr">
        <is>
          <t>XS</t>
        </is>
      </c>
      <c r="I474" s="7">
        <f>IF(B474="보세",C474&amp;" "&amp;D474&amp;" "&amp;E474&amp;" "&amp;F474&amp;" ["&amp;H474&amp;"]",IF(G474="JPN","[JPN] "&amp;B474&amp;" "&amp;C474&amp;" "&amp;D474&amp;" "&amp;E474&amp;" "&amp;F474&amp;" ["&amp;H474&amp;"]",B474&amp;" "&amp;C474&amp;" "&amp;D474&amp;" "&amp;E474&amp;" "&amp;F474&amp;" ["&amp;H474&amp;"]"))</f>
        <v/>
      </c>
      <c r="J474" s="7" t="inlineStr">
        <is>
          <t>코스 화이트 면 사선절개루즈핏반팔티 [XS]</t>
        </is>
      </c>
      <c r="K474" s="7" t="inlineStr">
        <is>
          <t>코스 화이트 면 사선절개루즈핏반팔티</t>
        </is>
      </c>
      <c r="L474" s="7">
        <f>IF(B474="보세",C474&amp;" "&amp;F474,B474&amp;" "&amp;F474)</f>
        <v/>
      </c>
      <c r="M474" s="8" t="inlineStr">
        <is>
          <t>화이트  면 사선절개루즈핏반팔티</t>
        </is>
      </c>
      <c r="N474" s="8" t="inlineStr">
        <is>
          <t>화이트  코튼 사선절개루즈핏반팔티</t>
        </is>
      </c>
      <c r="O474" s="8" t="inlineStr">
        <is>
          <t>화이트  면직물 사선절개루즈핏반팔티</t>
        </is>
      </c>
    </row>
    <row r="475" ht="16.5" customHeight="1" s="16">
      <c r="A475" s="7" t="n">
        <v>13107234</v>
      </c>
      <c r="B475" s="7" t="inlineStr">
        <is>
          <t>아디다스오리지널</t>
        </is>
      </c>
      <c r="C475" s="7" t="inlineStr">
        <is>
          <t>화이트</t>
        </is>
      </c>
      <c r="D475" s="7" t="inlineStr">
        <is>
          <t>로고패턴</t>
        </is>
      </c>
      <c r="E475" s="7" t="inlineStr">
        <is>
          <t>면혼방</t>
        </is>
      </c>
      <c r="F475" s="7" t="inlineStr">
        <is>
          <t>크롭넥오버로크맨투맨</t>
        </is>
      </c>
      <c r="G475" s="7" t="inlineStr">
        <is>
          <t>KOR</t>
        </is>
      </c>
      <c r="H475" s="7" t="inlineStr">
        <is>
          <t>95</t>
        </is>
      </c>
      <c r="I475" s="7">
        <f>IF(B475="보세",C475&amp;" "&amp;D475&amp;" "&amp;E475&amp;" "&amp;F475&amp;" ["&amp;H475&amp;"]",IF(G475="JPN","[JPN] "&amp;B475&amp;" "&amp;C475&amp;" "&amp;D475&amp;" "&amp;E475&amp;" "&amp;F475&amp;" ["&amp;H475&amp;"]",B475&amp;" "&amp;C475&amp;" "&amp;D475&amp;" "&amp;E475&amp;" "&amp;F475&amp;" ["&amp;H475&amp;"]"))</f>
        <v/>
      </c>
      <c r="J475" s="7" t="inlineStr">
        <is>
          <t>아디다스오리지널 화이트 로고패턴 면혼방 크롭넥오버로크맨투맨 [95]</t>
        </is>
      </c>
      <c r="K475" s="7" t="inlineStr">
        <is>
          <t>아디다스오리지널 화이트 로고패턴 면혼방 크롭넥오버로크맨투맨</t>
        </is>
      </c>
      <c r="L475" s="7">
        <f>IF(B475="보세",C475&amp;" "&amp;F475,B475&amp;" "&amp;F475)</f>
        <v/>
      </c>
      <c r="M475" s="8" t="inlineStr">
        <is>
          <t>화이트 로고패턴 면혼방 크롭넥오버로크맨투맨</t>
        </is>
      </c>
      <c r="N475" s="8" t="inlineStr">
        <is>
          <t>화이트 로고패턴 코튼혼방 크롭넥오버로크맨투맨</t>
        </is>
      </c>
      <c r="O475" s="8" t="inlineStr">
        <is>
          <t>화이트 로고패턴 면믹스 크롭넥오버로크맨투맨</t>
        </is>
      </c>
    </row>
    <row r="476" ht="16.5" customHeight="1" s="16">
      <c r="A476" s="7" t="n">
        <v>13107235</v>
      </c>
      <c r="B476" s="7" t="inlineStr">
        <is>
          <t>자라니트</t>
        </is>
      </c>
      <c r="C476" s="7" t="inlineStr">
        <is>
          <t>아이보리</t>
        </is>
      </c>
      <c r="D476" s="7" t="inlineStr">
        <is>
          <t>무지</t>
        </is>
      </c>
      <c r="E476" s="7" t="inlineStr">
        <is>
          <t>폴리</t>
        </is>
      </c>
      <c r="F476" s="7" t="inlineStr">
        <is>
          <t>X짜임그물니트</t>
        </is>
      </c>
      <c r="G476" s="7" t="inlineStr">
        <is>
          <t>KOR</t>
        </is>
      </c>
      <c r="H476" s="7" t="inlineStr">
        <is>
          <t>S</t>
        </is>
      </c>
      <c r="I476" s="7">
        <f>IF(B476="보세",C476&amp;" "&amp;D476&amp;" "&amp;E476&amp;" "&amp;F476&amp;" ["&amp;H476&amp;"]",IF(G476="JPN","[JPN] "&amp;B476&amp;" "&amp;C476&amp;" "&amp;D476&amp;" "&amp;E476&amp;" "&amp;F476&amp;" ["&amp;H476&amp;"]",B476&amp;" "&amp;C476&amp;" "&amp;D476&amp;" "&amp;E476&amp;" "&amp;F476&amp;" ["&amp;H476&amp;"]"))</f>
        <v/>
      </c>
      <c r="J476" s="7" t="inlineStr">
        <is>
          <t>자라니트 아이보리 X짜임그물니트 [S]</t>
        </is>
      </c>
      <c r="K476" s="7" t="inlineStr">
        <is>
          <t>자라니트 아이보리 X짜임그물니트</t>
        </is>
      </c>
      <c r="L476" s="7">
        <f>IF(B476="보세",C476&amp;" "&amp;F476,B476&amp;" "&amp;F476)</f>
        <v/>
      </c>
      <c r="M476" s="8" t="inlineStr">
        <is>
          <t>아이보리   X짜임그물니트</t>
        </is>
      </c>
      <c r="N476" s="8" t="inlineStr">
        <is>
          <t>아이보리   X짜임그물니트</t>
        </is>
      </c>
      <c r="O476" s="8" t="inlineStr">
        <is>
          <t>아이보리   X짜임그물니트</t>
        </is>
      </c>
    </row>
    <row r="477" ht="16.5" customHeight="1" s="16">
      <c r="A477" s="7" t="n">
        <v>13107236</v>
      </c>
      <c r="B477" s="7" t="inlineStr">
        <is>
          <t>더아이잗</t>
        </is>
      </c>
      <c r="C477" s="7" t="inlineStr">
        <is>
          <t>화이트</t>
        </is>
      </c>
      <c r="D477" s="7" t="inlineStr">
        <is>
          <t>패턴</t>
        </is>
      </c>
      <c r="E477" s="7" t="inlineStr">
        <is>
          <t>면혼방</t>
        </is>
      </c>
      <c r="F477" s="7" t="inlineStr">
        <is>
          <t>번아웃메쉬반팔원피스</t>
        </is>
      </c>
      <c r="G477" s="7" t="inlineStr">
        <is>
          <t>KOR</t>
        </is>
      </c>
      <c r="H477" s="7" t="inlineStr">
        <is>
          <t>88-90</t>
        </is>
      </c>
      <c r="I477" s="7">
        <f>IF(B477="보세",C477&amp;" "&amp;D477&amp;" "&amp;E477&amp;" "&amp;F477&amp;" ["&amp;H477&amp;"]",IF(G477="JPN","[JPN] "&amp;B477&amp;" "&amp;C477&amp;" "&amp;D477&amp;" "&amp;E477&amp;" "&amp;F477&amp;" ["&amp;H477&amp;"]",B477&amp;" "&amp;C477&amp;" "&amp;D477&amp;" "&amp;E477&amp;" "&amp;F477&amp;" ["&amp;H477&amp;"]"))</f>
        <v/>
      </c>
      <c r="J477" s="7" t="inlineStr">
        <is>
          <t>더아이잗 화이트 면혼방 번아웃메쉬반팔원피스 [88-90]</t>
        </is>
      </c>
      <c r="K477" s="7" t="inlineStr">
        <is>
          <t>더아이잗 화이트 면혼방 번아웃메쉬반팔원피스</t>
        </is>
      </c>
      <c r="L477" s="7">
        <f>IF(B477="보세",C477&amp;" "&amp;F477,B477&amp;" "&amp;F477)</f>
        <v/>
      </c>
      <c r="M477" s="8" t="inlineStr">
        <is>
          <t>화이트  면혼방 번아웃메쉬반팔원피스</t>
        </is>
      </c>
      <c r="N477" s="8" t="inlineStr">
        <is>
          <t>화이트  코튼혼방 번아웃메쉬반팔원피스</t>
        </is>
      </c>
      <c r="O477" s="8" t="inlineStr">
        <is>
          <t>화이트  면믹스 번아웃메쉬반팔원피스</t>
        </is>
      </c>
    </row>
    <row r="478" ht="16.5" customHeight="1" s="16">
      <c r="A478" s="7" t="n">
        <v>13107237</v>
      </c>
      <c r="B478" s="7" t="inlineStr">
        <is>
          <t>랄프로렌</t>
        </is>
      </c>
      <c r="C478" s="7" t="inlineStr">
        <is>
          <t>스카이블루</t>
        </is>
      </c>
      <c r="D478" s="7" t="inlineStr">
        <is>
          <t>무지</t>
        </is>
      </c>
      <c r="E478" s="7" t="inlineStr">
        <is>
          <t>면</t>
        </is>
      </c>
      <c r="F478" s="7" t="inlineStr">
        <is>
          <t>스키니반소매폴로티</t>
        </is>
      </c>
      <c r="G478" s="7" t="inlineStr">
        <is>
          <t>KOR</t>
        </is>
      </c>
      <c r="H478" s="7" t="inlineStr">
        <is>
          <t>L</t>
        </is>
      </c>
      <c r="I478" s="7">
        <f>IF(B478="보세",C478&amp;" "&amp;D478&amp;" "&amp;E478&amp;" "&amp;F478&amp;" ["&amp;H478&amp;"]",IF(G478="JPN","[JPN] "&amp;B478&amp;" "&amp;C478&amp;" "&amp;D478&amp;" "&amp;E478&amp;" "&amp;F478&amp;" ["&amp;H478&amp;"]",B478&amp;" "&amp;C478&amp;" "&amp;D478&amp;" "&amp;E478&amp;" "&amp;F478&amp;" ["&amp;H478&amp;"]"))</f>
        <v/>
      </c>
      <c r="J478" s="7" t="inlineStr">
        <is>
          <t>랄프로렌 스카이블루 면 스키니반소매폴로티 [L]</t>
        </is>
      </c>
      <c r="K478" s="7" t="inlineStr">
        <is>
          <t>랄프로렌 스카이블루 면 스키니반소매폴로티</t>
        </is>
      </c>
      <c r="L478" s="7">
        <f>IF(B478="보세",C478&amp;" "&amp;F478,B478&amp;" "&amp;F478)</f>
        <v/>
      </c>
      <c r="M478" s="8" t="inlineStr">
        <is>
          <t>스카이블루  면 스키니반소매폴로티</t>
        </is>
      </c>
      <c r="N478" s="8" t="inlineStr">
        <is>
          <t>스카이블루  코튼 스키니반소매폴로티</t>
        </is>
      </c>
      <c r="O478" s="8" t="inlineStr">
        <is>
          <t>스카이블루  면직물 스키니반소매폴로티</t>
        </is>
      </c>
    </row>
    <row r="479" ht="16.5" customHeight="1" s="16">
      <c r="A479" s="7" t="n">
        <v>13107238</v>
      </c>
      <c r="B479" s="7" t="inlineStr">
        <is>
          <t>크로커다일</t>
        </is>
      </c>
      <c r="C479" s="7" t="inlineStr">
        <is>
          <t>그레이</t>
        </is>
      </c>
      <c r="D479" s="7" t="inlineStr">
        <is>
          <t>프린팅</t>
        </is>
      </c>
      <c r="E479" s="7" t="inlineStr">
        <is>
          <t>폴리</t>
        </is>
      </c>
      <c r="F479" s="7" t="inlineStr">
        <is>
          <t>레터링플라워반팔티</t>
        </is>
      </c>
      <c r="G479" s="7" t="inlineStr">
        <is>
          <t>KOR</t>
        </is>
      </c>
      <c r="H479" s="7" t="inlineStr">
        <is>
          <t>95</t>
        </is>
      </c>
      <c r="I479" s="7">
        <f>IF(B479="보세",C479&amp;" "&amp;D479&amp;" "&amp;E479&amp;" "&amp;F479&amp;" ["&amp;H479&amp;"]",IF(G479="JPN","[JPN] "&amp;B479&amp;" "&amp;C479&amp;" "&amp;D479&amp;" "&amp;E479&amp;" "&amp;F479&amp;" ["&amp;H479&amp;"]",B479&amp;" "&amp;C479&amp;" "&amp;D479&amp;" "&amp;E479&amp;" "&amp;F479&amp;" ["&amp;H479&amp;"]"))</f>
        <v/>
      </c>
      <c r="J479" s="7" t="inlineStr">
        <is>
          <t>크로커다일 그레이 프린팅 레터링플라워반팔티 [95]</t>
        </is>
      </c>
      <c r="K479" s="7" t="inlineStr">
        <is>
          <t>크로커다일 그레이 프린팅 레터링플라워반팔티</t>
        </is>
      </c>
      <c r="L479" s="7">
        <f>IF(B479="보세",C479&amp;" "&amp;F479,B479&amp;" "&amp;F479)</f>
        <v/>
      </c>
      <c r="M479" s="8" t="inlineStr">
        <is>
          <t>그레이 프린팅  레터링플라워반팔티</t>
        </is>
      </c>
      <c r="N479" s="8" t="inlineStr">
        <is>
          <t>회색 프린팅  레터링플라워반팔티</t>
        </is>
      </c>
      <c r="O479" s="8" t="inlineStr">
        <is>
          <t>GRAY 프린팅  레터링플라워반팔티</t>
        </is>
      </c>
    </row>
    <row r="480" ht="16.5" customHeight="1" s="16">
      <c r="A480" s="7" t="n">
        <v>13107239</v>
      </c>
      <c r="B480" s="7" t="inlineStr">
        <is>
          <t>타미힐피거</t>
        </is>
      </c>
      <c r="C480" s="7" t="inlineStr">
        <is>
          <t>그레이</t>
        </is>
      </c>
      <c r="D480" s="7" t="inlineStr">
        <is>
          <t>무지</t>
        </is>
      </c>
      <c r="E480" s="7" t="inlineStr">
        <is>
          <t>면</t>
        </is>
      </c>
      <c r="F480" s="7" t="inlineStr">
        <is>
          <t>하이넥시보리니트집업</t>
        </is>
      </c>
      <c r="G480" s="7" t="inlineStr">
        <is>
          <t>KOR</t>
        </is>
      </c>
      <c r="H480" s="7" t="inlineStr">
        <is>
          <t>S</t>
        </is>
      </c>
      <c r="I480" s="7">
        <f>IF(B480="보세",C480&amp;" "&amp;D480&amp;" "&amp;E480&amp;" "&amp;F480&amp;" ["&amp;H480&amp;"]",IF(G480="JPN","[JPN] "&amp;B480&amp;" "&amp;C480&amp;" "&amp;D480&amp;" "&amp;E480&amp;" "&amp;F480&amp;" ["&amp;H480&amp;"]",B480&amp;" "&amp;C480&amp;" "&amp;D480&amp;" "&amp;E480&amp;" "&amp;F480&amp;" ["&amp;H480&amp;"]"))</f>
        <v/>
      </c>
      <c r="J480" s="7" t="inlineStr">
        <is>
          <t>타미힐피거 그레이 면 하이넥시보리니트집업 [S]</t>
        </is>
      </c>
      <c r="K480" s="7" t="inlineStr">
        <is>
          <t>타미힐피거 그레이 면 하이넥시보리니트집업</t>
        </is>
      </c>
      <c r="L480" s="7">
        <f>IF(B480="보세",C480&amp;" "&amp;F480,B480&amp;" "&amp;F480)</f>
        <v/>
      </c>
      <c r="M480" s="8" t="inlineStr">
        <is>
          <t>그레이  면 하이넥시보리니트집업</t>
        </is>
      </c>
      <c r="N480" s="8" t="inlineStr">
        <is>
          <t>회색  면 하이넥시보리니트집업</t>
        </is>
      </c>
      <c r="O480" s="8" t="inlineStr">
        <is>
          <t>GRAY  면 하이넥시보리니트집업</t>
        </is>
      </c>
    </row>
    <row r="481" ht="16.5" customHeight="1" s="16">
      <c r="A481" s="7" t="n">
        <v>13107240</v>
      </c>
      <c r="B481" s="7" t="inlineStr">
        <is>
          <t>빈폴골프</t>
        </is>
      </c>
      <c r="C481" s="7" t="inlineStr">
        <is>
          <t>코랄로즈오렌지</t>
        </is>
      </c>
      <c r="D481" s="7" t="inlineStr">
        <is>
          <t>무지</t>
        </is>
      </c>
      <c r="E481" s="7" t="inlineStr">
        <is>
          <t>면</t>
        </is>
      </c>
      <c r="F481" s="7" t="inlineStr">
        <is>
          <t>배색숏카라반소매폴로티</t>
        </is>
      </c>
      <c r="G481" s="7" t="inlineStr">
        <is>
          <t>KOR</t>
        </is>
      </c>
      <c r="H481" s="7" t="inlineStr">
        <is>
          <t>100</t>
        </is>
      </c>
      <c r="I481" s="7">
        <f>IF(B481="보세",C481&amp;" "&amp;D481&amp;" "&amp;E481&amp;" "&amp;F481&amp;" ["&amp;H481&amp;"]",IF(G481="JPN","[JPN] "&amp;B481&amp;" "&amp;C481&amp;" "&amp;D481&amp;" "&amp;E481&amp;" "&amp;F481&amp;" ["&amp;H481&amp;"]",B481&amp;" "&amp;C481&amp;" "&amp;D481&amp;" "&amp;E481&amp;" "&amp;F481&amp;" ["&amp;H481&amp;"]"))</f>
        <v/>
      </c>
      <c r="J481" s="7" t="inlineStr">
        <is>
          <t>빈폴골프 코랄로즈오렌지 면 배색숏카라반소매폴로티 [100]</t>
        </is>
      </c>
      <c r="K481" s="7" t="inlineStr">
        <is>
          <t>빈폴골프 코랄로즈오렌지 면 배색숏카라반소매폴로티</t>
        </is>
      </c>
      <c r="L481" s="7">
        <f>IF(B481="보세",C481&amp;" "&amp;F481,B481&amp;" "&amp;F481)</f>
        <v/>
      </c>
      <c r="M481" s="8" t="inlineStr">
        <is>
          <t>코랄로즈오렌지  면 배색숏카라반소매폴로티</t>
        </is>
      </c>
      <c r="N481" s="8" t="inlineStr">
        <is>
          <t>코랄로즈오렌지  코튼 배색숏카라반소매폴로티</t>
        </is>
      </c>
      <c r="O481" s="8" t="inlineStr">
        <is>
          <t>코랄로즈오렌지  면직물 배색숏카라반소매폴로티</t>
        </is>
      </c>
    </row>
    <row r="482" ht="16.5" customHeight="1" s="16">
      <c r="A482" s="7" t="n">
        <v>13107241</v>
      </c>
      <c r="B482" s="7" t="inlineStr">
        <is>
          <t>지오다노</t>
        </is>
      </c>
      <c r="C482" s="7" t="inlineStr">
        <is>
          <t>옐로우</t>
        </is>
      </c>
      <c r="D482" s="7" t="inlineStr">
        <is>
          <t>무지</t>
        </is>
      </c>
      <c r="E482" s="7" t="inlineStr">
        <is>
          <t>폴리</t>
        </is>
      </c>
      <c r="F482" s="7" t="inlineStr">
        <is>
          <t>하이넥바람막이</t>
        </is>
      </c>
      <c r="G482" s="7" t="inlineStr">
        <is>
          <t>KOR</t>
        </is>
      </c>
      <c r="H482" s="7" t="inlineStr">
        <is>
          <t>95</t>
        </is>
      </c>
      <c r="I482" s="7">
        <f>IF(B482="보세",C482&amp;" "&amp;D482&amp;" "&amp;E482&amp;" "&amp;F482&amp;" ["&amp;H482&amp;"]",IF(G482="JPN","[JPN] "&amp;B482&amp;" "&amp;C482&amp;" "&amp;D482&amp;" "&amp;E482&amp;" "&amp;F482&amp;" ["&amp;H482&amp;"]",B482&amp;" "&amp;C482&amp;" "&amp;D482&amp;" "&amp;E482&amp;" "&amp;F482&amp;" ["&amp;H482&amp;"]"))</f>
        <v/>
      </c>
      <c r="J482" s="7" t="inlineStr">
        <is>
          <t>지오다노 옐로우 하이넥바람막이 [95]</t>
        </is>
      </c>
      <c r="K482" s="7" t="inlineStr">
        <is>
          <t>지오다노 옐로우 하이넥바람막이</t>
        </is>
      </c>
      <c r="L482" s="7">
        <f>IF(B482="보세",C482&amp;" "&amp;F482,B482&amp;" "&amp;F482)</f>
        <v/>
      </c>
      <c r="M482" s="8" t="inlineStr">
        <is>
          <t>옐로우   하이넥바람막이</t>
        </is>
      </c>
      <c r="N482" s="8" t="inlineStr">
        <is>
          <t>옐로우   하이넥바람막이</t>
        </is>
      </c>
      <c r="O482" s="8" t="inlineStr">
        <is>
          <t>옐로우   하이넥바람막이</t>
        </is>
      </c>
    </row>
    <row r="483" ht="16.5" customHeight="1" s="16">
      <c r="A483" s="7" t="n">
        <v>13107242</v>
      </c>
      <c r="B483" s="7" t="inlineStr">
        <is>
          <t>h&amp;m</t>
        </is>
      </c>
      <c r="C483" s="7" t="inlineStr">
        <is>
          <t>샴록그린</t>
        </is>
      </c>
      <c r="D483" s="7" t="inlineStr">
        <is>
          <t>프린팅</t>
        </is>
      </c>
      <c r="E483" s="7" t="inlineStr">
        <is>
          <t>면</t>
        </is>
      </c>
      <c r="F483" s="7" t="inlineStr">
        <is>
          <t>릴렉스핏레터링반팔티</t>
        </is>
      </c>
      <c r="G483" s="7" t="inlineStr">
        <is>
          <t>KOR</t>
        </is>
      </c>
      <c r="H483" s="7" t="inlineStr">
        <is>
          <t>XL</t>
        </is>
      </c>
      <c r="I483" s="7">
        <f>IF(B483="보세",C483&amp;" "&amp;D483&amp;" "&amp;E483&amp;" "&amp;F483&amp;" ["&amp;H483&amp;"]",IF(G483="JPN","[JPN] "&amp;B483&amp;" "&amp;C483&amp;" "&amp;D483&amp;" "&amp;E483&amp;" "&amp;F483&amp;" ["&amp;H483&amp;"]",B483&amp;" "&amp;C483&amp;" "&amp;D483&amp;" "&amp;E483&amp;" "&amp;F483&amp;" ["&amp;H483&amp;"]"))</f>
        <v/>
      </c>
      <c r="J483" s="7" t="inlineStr">
        <is>
          <t>h&amp;m 샴록그린 프린팅 면 릴렉스핏레터링반팔티 [XL]</t>
        </is>
      </c>
      <c r="K483" s="7" t="inlineStr">
        <is>
          <t>h&amp;m 샴록그린 프린팅 면 릴렉스핏레터링반팔티</t>
        </is>
      </c>
      <c r="L483" s="7">
        <f>IF(B483="보세",C483&amp;" "&amp;F483,B483&amp;" "&amp;F483)</f>
        <v/>
      </c>
      <c r="M483" s="8" t="inlineStr">
        <is>
          <t>샴록그린 프린팅 면 릴렉스핏레터링반팔티</t>
        </is>
      </c>
      <c r="N483" s="8" t="inlineStr">
        <is>
          <t>샴록그린 프린팅 코튼 릴렉스핏레터링반팔티</t>
        </is>
      </c>
      <c r="O483" s="8" t="inlineStr">
        <is>
          <t>샴록그린 프린팅 면직물 릴렉스핏레터링반팔티</t>
        </is>
      </c>
    </row>
    <row r="484" ht="16.5" customHeight="1" s="16">
      <c r="A484" s="7" t="n">
        <v>13107243</v>
      </c>
      <c r="B484" s="7" t="inlineStr">
        <is>
          <t>지프</t>
        </is>
      </c>
      <c r="C484" s="7" t="inlineStr">
        <is>
          <t>블랙</t>
        </is>
      </c>
      <c r="D484" s="7" t="inlineStr">
        <is>
          <t>프린팅</t>
        </is>
      </c>
      <c r="E484" s="7" t="inlineStr">
        <is>
          <t>면</t>
        </is>
      </c>
      <c r="F484" s="7" t="inlineStr">
        <is>
          <t>백레터링반집업후드반팔맨투맨</t>
        </is>
      </c>
      <c r="G484" s="7" t="inlineStr">
        <is>
          <t>KOR</t>
        </is>
      </c>
      <c r="H484" s="7" t="inlineStr">
        <is>
          <t>S</t>
        </is>
      </c>
      <c r="I484" s="7">
        <f>IF(B484="보세",C484&amp;" "&amp;D484&amp;" "&amp;E484&amp;" "&amp;F484&amp;" ["&amp;H484&amp;"]",IF(G484="JPN","[JPN] "&amp;B484&amp;" "&amp;C484&amp;" "&amp;D484&amp;" "&amp;E484&amp;" "&amp;F484&amp;" ["&amp;H484&amp;"]",B484&amp;" "&amp;C484&amp;" "&amp;D484&amp;" "&amp;E484&amp;" "&amp;F484&amp;" ["&amp;H484&amp;"]"))</f>
        <v/>
      </c>
      <c r="J484" s="7" t="inlineStr">
        <is>
          <t>지프 블랙 프린팅 면 백레터링반집업후드반팔맨투맨 [S]</t>
        </is>
      </c>
      <c r="K484" s="7" t="inlineStr">
        <is>
          <t>지프 블랙 프린팅 면 백레터링반집업후드반팔맨투맨</t>
        </is>
      </c>
      <c r="L484" s="7">
        <f>IF(B484="보세",C484&amp;" "&amp;F484,B484&amp;" "&amp;F484)</f>
        <v/>
      </c>
      <c r="M484" s="8" t="inlineStr">
        <is>
          <t>블랙 프린팅 면 백레터링반집업후드반팔맨투맨</t>
        </is>
      </c>
      <c r="N484" s="8" t="inlineStr">
        <is>
          <t>블랙 프린팅 코튼 백레터링반집업후드반팔맨투맨</t>
        </is>
      </c>
      <c r="O484" s="8" t="inlineStr">
        <is>
          <t>블랙 프린팅 면직물 백레터링반집업후드반팔맨투맨</t>
        </is>
      </c>
    </row>
    <row r="485" ht="16.5" customHeight="1" s="16">
      <c r="A485" s="7" t="n">
        <v>13107244</v>
      </c>
      <c r="B485" s="7" t="inlineStr">
        <is>
          <t>밀레</t>
        </is>
      </c>
      <c r="C485" s="7" t="inlineStr">
        <is>
          <t>네이비</t>
        </is>
      </c>
      <c r="D485" s="7" t="inlineStr">
        <is>
          <t>무지</t>
        </is>
      </c>
      <c r="E485" s="7" t="inlineStr">
        <is>
          <t>폴리</t>
        </is>
      </c>
      <c r="F485" s="7" t="inlineStr">
        <is>
          <t>반집업모크넥스포츠티</t>
        </is>
      </c>
      <c r="G485" s="7" t="inlineStr">
        <is>
          <t>KOR</t>
        </is>
      </c>
      <c r="H485" s="7" t="inlineStr">
        <is>
          <t>105</t>
        </is>
      </c>
      <c r="I485" s="7">
        <f>IF(B485="보세",C485&amp;" "&amp;D485&amp;" "&amp;E485&amp;" "&amp;F485&amp;" ["&amp;H485&amp;"]",IF(G485="JPN","[JPN] "&amp;B485&amp;" "&amp;C485&amp;" "&amp;D485&amp;" "&amp;E485&amp;" "&amp;F485&amp;" ["&amp;H485&amp;"]",B485&amp;" "&amp;C485&amp;" "&amp;D485&amp;" "&amp;E485&amp;" "&amp;F485&amp;" ["&amp;H485&amp;"]"))</f>
        <v/>
      </c>
      <c r="J485" s="7" t="inlineStr">
        <is>
          <t>밀레 네이비 반집업모크넥스포츠티 [105]</t>
        </is>
      </c>
      <c r="K485" s="7" t="inlineStr">
        <is>
          <t>밀레 네이비 반집업모크넥스포츠티</t>
        </is>
      </c>
      <c r="L485" s="7">
        <f>IF(B485="보세",C485&amp;" "&amp;F485,B485&amp;" "&amp;F485)</f>
        <v/>
      </c>
      <c r="M485" s="8" t="inlineStr">
        <is>
          <t>네이비   반집업모크넥스포츠티</t>
        </is>
      </c>
      <c r="N485" s="8" t="inlineStr">
        <is>
          <t>NAVY   반집업모크넥스포츠티</t>
        </is>
      </c>
      <c r="O485" s="8" t="inlineStr">
        <is>
          <t>곤색   반집업모크넥스포츠티</t>
        </is>
      </c>
    </row>
    <row r="486" ht="16.5" customHeight="1" s="16">
      <c r="A486" s="7" t="n">
        <v>13107245</v>
      </c>
      <c r="B486" s="7" t="inlineStr">
        <is>
          <t>디키즈</t>
        </is>
      </c>
      <c r="C486" s="7" t="inlineStr">
        <is>
          <t>다크그린</t>
        </is>
      </c>
      <c r="D486" s="7" t="inlineStr">
        <is>
          <t>프린팅</t>
        </is>
      </c>
      <c r="E486" s="7" t="inlineStr">
        <is>
          <t>면혼방</t>
        </is>
      </c>
      <c r="F486" s="7" t="inlineStr">
        <is>
          <t>오리지널1922후드티</t>
        </is>
      </c>
      <c r="G486" s="7" t="inlineStr">
        <is>
          <t>KOR</t>
        </is>
      </c>
      <c r="H486" s="7" t="inlineStr">
        <is>
          <t>S</t>
        </is>
      </c>
      <c r="I486" s="7">
        <f>IF(B486="보세",C486&amp;" "&amp;D486&amp;" "&amp;E486&amp;" "&amp;F486&amp;" ["&amp;H486&amp;"]",IF(G486="JPN","[JPN] "&amp;B486&amp;" "&amp;C486&amp;" "&amp;D486&amp;" "&amp;E486&amp;" "&amp;F486&amp;" ["&amp;H486&amp;"]",B486&amp;" "&amp;C486&amp;" "&amp;D486&amp;" "&amp;E486&amp;" "&amp;F486&amp;" ["&amp;H486&amp;"]"))</f>
        <v/>
      </c>
      <c r="J486" s="7" t="inlineStr">
        <is>
          <t>디키즈 다크그린 프린팅 면혼방 오리지널1922후드티 [S]</t>
        </is>
      </c>
      <c r="K486" s="7" t="inlineStr">
        <is>
          <t>디키즈 다크그린 프린팅 면혼방 오리지널1922후드티</t>
        </is>
      </c>
      <c r="L486" s="7">
        <f>IF(B486="보세",C486&amp;" "&amp;F486,B486&amp;" "&amp;F486)</f>
        <v/>
      </c>
      <c r="M486" s="8" t="inlineStr">
        <is>
          <t>다크그린 프린팅 면혼방 오리지널1922후드티</t>
        </is>
      </c>
      <c r="N486" s="8" t="inlineStr">
        <is>
          <t>다크그린 프린팅 코튼혼방 오리지널1922후드티</t>
        </is>
      </c>
      <c r="O486" s="8" t="inlineStr">
        <is>
          <t>다크그린 프린팅 면믹스 오리지널1922후드티</t>
        </is>
      </c>
    </row>
    <row r="487" ht="16.5" customHeight="1" s="16">
      <c r="A487" s="7" t="n">
        <v>13107246</v>
      </c>
      <c r="B487" s="7" t="inlineStr">
        <is>
          <t>험멜</t>
        </is>
      </c>
      <c r="C487" s="7" t="inlineStr">
        <is>
          <t>블루네이비</t>
        </is>
      </c>
      <c r="D487" s="7" t="inlineStr">
        <is>
          <t>무지</t>
        </is>
      </c>
      <c r="E487" s="7" t="inlineStr">
        <is>
          <t>폴리</t>
        </is>
      </c>
      <c r="F487" s="7" t="inlineStr">
        <is>
          <t>투톤나그랑바람막이집업</t>
        </is>
      </c>
      <c r="G487" s="7" t="inlineStr">
        <is>
          <t>KOR</t>
        </is>
      </c>
      <c r="H487" s="7" t="inlineStr">
        <is>
          <t>2XL</t>
        </is>
      </c>
      <c r="I487" s="7">
        <f>IF(B487="보세",C487&amp;" "&amp;D487&amp;" "&amp;E487&amp;" "&amp;F487&amp;" ["&amp;H487&amp;"]",IF(G487="JPN","[JPN] "&amp;B487&amp;" "&amp;C487&amp;" "&amp;D487&amp;" "&amp;E487&amp;" "&amp;F487&amp;" ["&amp;H487&amp;"]",B487&amp;" "&amp;C487&amp;" "&amp;D487&amp;" "&amp;E487&amp;" "&amp;F487&amp;" ["&amp;H487&amp;"]"))</f>
        <v/>
      </c>
      <c r="J487" s="7" t="inlineStr">
        <is>
          <t>험멜 블루네이비 투톤나그랑바람막이집업 [2XL]</t>
        </is>
      </c>
      <c r="K487" s="7" t="inlineStr">
        <is>
          <t>험멜 블루네이비 투톤나그랑바람막이집업</t>
        </is>
      </c>
      <c r="L487" s="7">
        <f>IF(B487="보세",C487&amp;" "&amp;F487,B487&amp;" "&amp;F487)</f>
        <v/>
      </c>
      <c r="M487" s="8" t="inlineStr">
        <is>
          <t>블루네이비   투톤나그랑바람막이집업</t>
        </is>
      </c>
      <c r="N487" s="8" t="inlineStr">
        <is>
          <t>블루네이비   투톤나그랑바람막이집업</t>
        </is>
      </c>
      <c r="O487" s="8" t="inlineStr">
        <is>
          <t>블루네이비   투톤나그랑바람막이집업</t>
        </is>
      </c>
    </row>
    <row r="488" ht="16.5" customHeight="1" s="16">
      <c r="A488" s="7" t="n">
        <v>13107247</v>
      </c>
      <c r="B488" s="7" t="inlineStr">
        <is>
          <t>폴햄</t>
        </is>
      </c>
      <c r="C488" s="7" t="inlineStr">
        <is>
          <t>블랙</t>
        </is>
      </c>
      <c r="D488" s="7" t="inlineStr">
        <is>
          <t>프린팅</t>
        </is>
      </c>
      <c r="E488" s="7" t="inlineStr">
        <is>
          <t>면</t>
        </is>
      </c>
      <c r="F488" s="7" t="inlineStr">
        <is>
          <t>크루넥반팔티</t>
        </is>
      </c>
      <c r="G488" s="7" t="inlineStr">
        <is>
          <t>KOR</t>
        </is>
      </c>
      <c r="H488" s="7" t="inlineStr">
        <is>
          <t>L</t>
        </is>
      </c>
      <c r="I488" s="7">
        <f>IF(B488="보세",C488&amp;" "&amp;D488&amp;" "&amp;E488&amp;" "&amp;F488&amp;" ["&amp;H488&amp;"]",IF(G488="JPN","[JPN] "&amp;B488&amp;" "&amp;C488&amp;" "&amp;D488&amp;" "&amp;E488&amp;" "&amp;F488&amp;" ["&amp;H488&amp;"]",B488&amp;" "&amp;C488&amp;" "&amp;D488&amp;" "&amp;E488&amp;" "&amp;F488&amp;" ["&amp;H488&amp;"]"))</f>
        <v/>
      </c>
      <c r="J488" s="7" t="inlineStr">
        <is>
          <t>폴햄 블랙 프린팅 면 크루넥반팔티 [L]</t>
        </is>
      </c>
      <c r="K488" s="7" t="inlineStr">
        <is>
          <t>폴햄 블랙 프린팅 면 크루넥반팔티</t>
        </is>
      </c>
      <c r="L488" s="7">
        <f>IF(B488="보세",C488&amp;" "&amp;F488,B488&amp;" "&amp;F488)</f>
        <v/>
      </c>
      <c r="M488" s="8" t="inlineStr">
        <is>
          <t>블랙 프린팅 면 크루넥반팔티</t>
        </is>
      </c>
      <c r="N488" s="8" t="inlineStr">
        <is>
          <t>블랙 프린팅 코튼 크루넥반팔티</t>
        </is>
      </c>
      <c r="O488" s="8" t="inlineStr">
        <is>
          <t>블랙 프린팅 면직물 크루넥반팔티</t>
        </is>
      </c>
    </row>
    <row r="489" ht="16.5" customHeight="1" s="16">
      <c r="A489" s="7" t="n">
        <v>13107248</v>
      </c>
      <c r="B489" s="7" t="inlineStr">
        <is>
          <t>김영주골프</t>
        </is>
      </c>
      <c r="C489" s="7" t="inlineStr">
        <is>
          <t>블랙</t>
        </is>
      </c>
      <c r="D489" s="7" t="inlineStr">
        <is>
          <t>무지</t>
        </is>
      </c>
      <c r="E489" s="7" t="inlineStr">
        <is>
          <t>폴리</t>
        </is>
      </c>
      <c r="F489" s="7" t="inlineStr">
        <is>
          <t>모직배색패딩점퍼</t>
        </is>
      </c>
      <c r="G489" s="7" t="inlineStr">
        <is>
          <t>KOR</t>
        </is>
      </c>
      <c r="H489" s="7" t="inlineStr">
        <is>
          <t>95</t>
        </is>
      </c>
      <c r="I489" s="7">
        <f>IF(B489="보세",C489&amp;" "&amp;D489&amp;" "&amp;E489&amp;" "&amp;F489&amp;" ["&amp;H489&amp;"]",IF(G489="JPN","[JPN] "&amp;B489&amp;" "&amp;C489&amp;" "&amp;D489&amp;" "&amp;E489&amp;" "&amp;F489&amp;" ["&amp;H489&amp;"]",B489&amp;" "&amp;C489&amp;" "&amp;D489&amp;" "&amp;E489&amp;" "&amp;F489&amp;" ["&amp;H489&amp;"]"))</f>
        <v/>
      </c>
      <c r="J489" s="7" t="inlineStr">
        <is>
          <t>김영주골프 블랙 모직배색패딩점퍼 [95]</t>
        </is>
      </c>
      <c r="K489" s="7" t="inlineStr">
        <is>
          <t>김영주골프 블랙 모직배색패딩점퍼</t>
        </is>
      </c>
      <c r="L489" s="7">
        <f>IF(B489="보세",C489&amp;" "&amp;F489,B489&amp;" "&amp;F489)</f>
        <v/>
      </c>
      <c r="M489" s="8" t="inlineStr">
        <is>
          <t>블랙   모직배색패딩점퍼</t>
        </is>
      </c>
      <c r="N489" s="8" t="inlineStr">
        <is>
          <t>블랙   모직배색패딩점퍼</t>
        </is>
      </c>
      <c r="O489" s="8" t="inlineStr">
        <is>
          <t>블랙   모직배색패딩점퍼</t>
        </is>
      </c>
    </row>
    <row r="490" ht="16.5" customHeight="1" s="16">
      <c r="A490" s="7" t="n">
        <v>13107249</v>
      </c>
      <c r="B490" s="7" t="inlineStr">
        <is>
          <t>닥스</t>
        </is>
      </c>
      <c r="C490" s="7" t="inlineStr">
        <is>
          <t>차콜</t>
        </is>
      </c>
      <c r="D490" s="7" t="inlineStr">
        <is>
          <t>스트라이프</t>
        </is>
      </c>
      <c r="E490" s="7" t="inlineStr">
        <is>
          <t>울</t>
        </is>
      </c>
      <c r="F490" s="7" t="inlineStr">
        <is>
          <t>쓰리버튼싱글블레이저</t>
        </is>
      </c>
      <c r="G490" s="7" t="inlineStr">
        <is>
          <t>KOR</t>
        </is>
      </c>
      <c r="H490" s="7" t="inlineStr">
        <is>
          <t>100-88</t>
        </is>
      </c>
      <c r="I490" s="7">
        <f>IF(B490="보세",C490&amp;" "&amp;D490&amp;" "&amp;E490&amp;" "&amp;F490&amp;" ["&amp;H490&amp;"]",IF(G490="JPN","[JPN] "&amp;B490&amp;" "&amp;C490&amp;" "&amp;D490&amp;" "&amp;E490&amp;" "&amp;F490&amp;" ["&amp;H490&amp;"]",B490&amp;" "&amp;C490&amp;" "&amp;D490&amp;" "&amp;E490&amp;" "&amp;F490&amp;" ["&amp;H490&amp;"]"))</f>
        <v/>
      </c>
      <c r="J490" s="7" t="inlineStr">
        <is>
          <t>닥스 차콜 스트라이프 울 쓰리버튼싱글블레이저 [100-88]</t>
        </is>
      </c>
      <c r="K490" s="7" t="inlineStr">
        <is>
          <t>닥스 차콜 스트라이프 울 쓰리버튼싱글블레이저</t>
        </is>
      </c>
      <c r="L490" s="7">
        <f>IF(B490="보세",C490&amp;" "&amp;F490,B490&amp;" "&amp;F490)</f>
        <v/>
      </c>
      <c r="M490" s="8" t="inlineStr">
        <is>
          <t>차콜 스트라이프 울 쓰리버튼싱글블레이저</t>
        </is>
      </c>
      <c r="N490" s="8" t="inlineStr">
        <is>
          <t>차콜 스트라이프 울 쓰리버튼싱글블레이저</t>
        </is>
      </c>
      <c r="O490" s="8" t="inlineStr">
        <is>
          <t>차콜 스트라이프 울 쓰리버튼싱글블레이저</t>
        </is>
      </c>
    </row>
    <row r="491" ht="16.5" customHeight="1" s="16">
      <c r="A491" s="7" t="n">
        <v>13107250</v>
      </c>
      <c r="B491" s="7" t="inlineStr">
        <is>
          <t>피에르가르뎅</t>
        </is>
      </c>
      <c r="C491" s="7" t="inlineStr">
        <is>
          <t>블랙</t>
        </is>
      </c>
      <c r="D491" s="7" t="inlineStr">
        <is>
          <t>무지</t>
        </is>
      </c>
      <c r="E491" s="7" t="inlineStr">
        <is>
          <t>앙고라혼방</t>
        </is>
      </c>
      <c r="F491" s="7" t="inlineStr">
        <is>
          <t>핀턱하이넥배색코트</t>
        </is>
      </c>
      <c r="G491" s="7" t="inlineStr">
        <is>
          <t>KOR</t>
        </is>
      </c>
      <c r="H491" s="7" t="inlineStr">
        <is>
          <t>91-104</t>
        </is>
      </c>
      <c r="I491" s="7">
        <f>IF(B491="보세",C491&amp;" "&amp;D491&amp;" "&amp;E491&amp;" "&amp;F491&amp;" ["&amp;H491&amp;"]",IF(G491="JPN","[JPN] "&amp;B491&amp;" "&amp;C491&amp;" "&amp;D491&amp;" "&amp;E491&amp;" "&amp;F491&amp;" ["&amp;H491&amp;"]",B491&amp;" "&amp;C491&amp;" "&amp;D491&amp;" "&amp;E491&amp;" "&amp;F491&amp;" ["&amp;H491&amp;"]"))</f>
        <v/>
      </c>
      <c r="J491" s="7" t="inlineStr">
        <is>
          <t>피에르가르뎅 블랙 앙고라혼방 핀턱하이넥배색코트 [91-104]</t>
        </is>
      </c>
      <c r="K491" s="7" t="inlineStr">
        <is>
          <t>피에르가르뎅 블랙 앙고라혼방 핀턱하이넥배색코트</t>
        </is>
      </c>
      <c r="L491" s="7">
        <f>IF(B491="보세",C491&amp;" "&amp;F491,B491&amp;" "&amp;F491)</f>
        <v/>
      </c>
      <c r="M491" s="8" t="inlineStr">
        <is>
          <t>블랙  앙고라혼방 핀턱하이넥배색코트</t>
        </is>
      </c>
      <c r="N491" s="8" t="inlineStr">
        <is>
          <t>블랙  앙고라혼방 핀턱하이넥배색코트</t>
        </is>
      </c>
      <c r="O491" s="8" t="inlineStr">
        <is>
          <t>블랙  앙고라혼방 핀턱하이넥배색코트</t>
        </is>
      </c>
    </row>
    <row r="492" ht="16.5" customHeight="1" s="16">
      <c r="A492" s="7" t="n">
        <v>13107251</v>
      </c>
      <c r="B492" s="7" t="inlineStr">
        <is>
          <t>닥스</t>
        </is>
      </c>
      <c r="C492" s="7" t="inlineStr">
        <is>
          <t>블랙</t>
        </is>
      </c>
      <c r="D492" s="7" t="inlineStr">
        <is>
          <t>무지</t>
        </is>
      </c>
      <c r="E492" s="7" t="inlineStr">
        <is>
          <t>울</t>
        </is>
      </c>
      <c r="F492" s="7" t="inlineStr">
        <is>
          <t>쓰리버튼싱글블레이저</t>
        </is>
      </c>
      <c r="G492" s="7" t="inlineStr">
        <is>
          <t>KOR</t>
        </is>
      </c>
      <c r="H492" s="7" t="inlineStr">
        <is>
          <t>100-88</t>
        </is>
      </c>
      <c r="I492" s="7">
        <f>IF(B492="보세",C492&amp;" "&amp;D492&amp;" "&amp;E492&amp;" "&amp;F492&amp;" ["&amp;H492&amp;"]",IF(G492="JPN","[JPN] "&amp;B492&amp;" "&amp;C492&amp;" "&amp;D492&amp;" "&amp;E492&amp;" "&amp;F492&amp;" ["&amp;H492&amp;"]",B492&amp;" "&amp;C492&amp;" "&amp;D492&amp;" "&amp;E492&amp;" "&amp;F492&amp;" ["&amp;H492&amp;"]"))</f>
        <v/>
      </c>
      <c r="J492" s="7" t="inlineStr">
        <is>
          <t>닥스 블랙 울 쓰리버튼싱글블레이저 [100-88]</t>
        </is>
      </c>
      <c r="K492" s="7" t="inlineStr">
        <is>
          <t>닥스 블랙 울 쓰리버튼싱글블레이저</t>
        </is>
      </c>
      <c r="L492" s="7">
        <f>IF(B492="보세",C492&amp;" "&amp;F492,B492&amp;" "&amp;F492)</f>
        <v/>
      </c>
      <c r="M492" s="8" t="inlineStr">
        <is>
          <t>블랙  울 쓰리버튼싱글블레이저</t>
        </is>
      </c>
      <c r="N492" s="8" t="inlineStr">
        <is>
          <t>블랙  울 쓰리버튼싱글블레이저</t>
        </is>
      </c>
      <c r="O492" s="8" t="inlineStr">
        <is>
          <t>블랙  울 쓰리버튼싱글블레이저</t>
        </is>
      </c>
    </row>
    <row r="493" ht="16.5" customHeight="1" s="16">
      <c r="A493" s="7" t="n">
        <v>13107252</v>
      </c>
      <c r="B493" s="7" t="inlineStr">
        <is>
          <t>리바이스</t>
        </is>
      </c>
      <c r="C493" s="7" t="inlineStr">
        <is>
          <t>블랙</t>
        </is>
      </c>
      <c r="D493" s="7" t="inlineStr">
        <is>
          <t>무지</t>
        </is>
      </c>
      <c r="E493" s="7" t="inlineStr">
        <is>
          <t>덕다운</t>
        </is>
      </c>
      <c r="F493" s="7" t="inlineStr">
        <is>
          <t>하이넥퀼팅숏패딩점퍼</t>
        </is>
      </c>
      <c r="G493" s="7" t="inlineStr">
        <is>
          <t>KOR</t>
        </is>
      </c>
      <c r="H493" s="7" t="inlineStr">
        <is>
          <t>L</t>
        </is>
      </c>
      <c r="I493" s="7">
        <f>IF(B493="보세",C493&amp;" "&amp;D493&amp;" "&amp;E493&amp;" "&amp;F493&amp;" ["&amp;H493&amp;"]",IF(G493="JPN","[JPN] "&amp;B493&amp;" "&amp;C493&amp;" "&amp;D493&amp;" "&amp;E493&amp;" "&amp;F493&amp;" ["&amp;H493&amp;"]",B493&amp;" "&amp;C493&amp;" "&amp;D493&amp;" "&amp;E493&amp;" "&amp;F493&amp;" ["&amp;H493&amp;"]"))</f>
        <v/>
      </c>
      <c r="J493" s="7" t="inlineStr">
        <is>
          <t>리바이스 블랙 덕다운 하이넥퀼팅숏패딩점퍼 [L]</t>
        </is>
      </c>
      <c r="K493" s="7" t="inlineStr">
        <is>
          <t>리바이스 블랙 덕다운 하이넥퀼팅숏패딩점퍼</t>
        </is>
      </c>
      <c r="L493" s="7">
        <f>IF(B493="보세",C493&amp;" "&amp;F493,B493&amp;" "&amp;F493)</f>
        <v/>
      </c>
      <c r="M493" s="8" t="inlineStr">
        <is>
          <t>블랙  덕다운 하이넥퀼팅숏패딩점퍼</t>
        </is>
      </c>
      <c r="N493" s="8" t="inlineStr">
        <is>
          <t>블랙  덕다운 하이넥퀼팅숏패딩점퍼</t>
        </is>
      </c>
      <c r="O493" s="8" t="inlineStr">
        <is>
          <t>블랙  덕다운 하이넥퀼팅숏패딩점퍼</t>
        </is>
      </c>
    </row>
    <row r="494" ht="16.5" customHeight="1" s="16">
      <c r="A494" s="7" t="n">
        <v>13107253</v>
      </c>
      <c r="B494" s="7" t="inlineStr">
        <is>
          <t>h&amp;m</t>
        </is>
      </c>
      <c r="C494" s="7" t="inlineStr">
        <is>
          <t>브라운</t>
        </is>
      </c>
      <c r="D494" s="7" t="inlineStr">
        <is>
          <t>무지</t>
        </is>
      </c>
      <c r="E494" s="7" t="inlineStr">
        <is>
          <t>폴리</t>
        </is>
      </c>
      <c r="F494" s="7" t="inlineStr">
        <is>
          <t>오버핏하이넥크롭숏패딩점퍼</t>
        </is>
      </c>
      <c r="G494" s="7" t="inlineStr">
        <is>
          <t>KOR</t>
        </is>
      </c>
      <c r="H494" s="7" t="inlineStr">
        <is>
          <t>S</t>
        </is>
      </c>
      <c r="I494" s="7">
        <f>IF(B494="보세",C494&amp;" "&amp;D494&amp;" "&amp;E494&amp;" "&amp;F494&amp;" ["&amp;H494&amp;"]",IF(G494="JPN","[JPN] "&amp;B494&amp;" "&amp;C494&amp;" "&amp;D494&amp;" "&amp;E494&amp;" "&amp;F494&amp;" ["&amp;H494&amp;"]",B494&amp;" "&amp;C494&amp;" "&amp;D494&amp;" "&amp;E494&amp;" "&amp;F494&amp;" ["&amp;H494&amp;"]"))</f>
        <v/>
      </c>
      <c r="J494" s="7" t="inlineStr">
        <is>
          <t>h&amp;m 브라운 오버핏하이넥크롭숏패딩점퍼 [S]</t>
        </is>
      </c>
      <c r="K494" s="7" t="inlineStr">
        <is>
          <t>h&amp;m 브라운 오버핏하이넥크롭숏패딩점퍼</t>
        </is>
      </c>
      <c r="L494" s="7">
        <f>IF(B494="보세",C494&amp;" "&amp;F494,B494&amp;" "&amp;F494)</f>
        <v/>
      </c>
      <c r="M494" s="8" t="inlineStr">
        <is>
          <t>브라운   오버핏하이넥크롭숏패딩점퍼</t>
        </is>
      </c>
      <c r="N494" s="8" t="inlineStr">
        <is>
          <t>브라운   오버핏하이넥크롭숏패딩점퍼</t>
        </is>
      </c>
      <c r="O494" s="8" t="inlineStr">
        <is>
          <t>브라운   오버핏하이넥크롭숏패딩점퍼</t>
        </is>
      </c>
    </row>
    <row r="495" ht="16.5" customHeight="1" s="16">
      <c r="A495" s="7" t="n">
        <v>13107254</v>
      </c>
      <c r="B495" s="7" t="inlineStr">
        <is>
          <t>빈폴스포츠</t>
        </is>
      </c>
      <c r="C495" s="7" t="inlineStr">
        <is>
          <t>브라운</t>
        </is>
      </c>
      <c r="D495" s="7" t="inlineStr">
        <is>
          <t>무지</t>
        </is>
      </c>
      <c r="E495" s="7" t="inlineStr">
        <is>
          <t>폴리</t>
        </is>
      </c>
      <c r="F495" s="7" t="inlineStr">
        <is>
          <t>하이넥루즈핏패딩점퍼</t>
        </is>
      </c>
      <c r="G495" s="7" t="inlineStr">
        <is>
          <t>KOR</t>
        </is>
      </c>
      <c r="H495" s="7" t="inlineStr">
        <is>
          <t>100</t>
        </is>
      </c>
      <c r="I495" s="7">
        <f>IF(B495="보세",C495&amp;" "&amp;D495&amp;" "&amp;E495&amp;" "&amp;F495&amp;" ["&amp;H495&amp;"]",IF(G495="JPN","[JPN] "&amp;B495&amp;" "&amp;C495&amp;" "&amp;D495&amp;" "&amp;E495&amp;" "&amp;F495&amp;" ["&amp;H495&amp;"]",B495&amp;" "&amp;C495&amp;" "&amp;D495&amp;" "&amp;E495&amp;" "&amp;F495&amp;" ["&amp;H495&amp;"]"))</f>
        <v/>
      </c>
      <c r="J495" s="7" t="inlineStr">
        <is>
          <t>빈폴스포츠 브라운 하이넥루즈핏패딩점퍼 [100]</t>
        </is>
      </c>
      <c r="K495" s="7" t="inlineStr">
        <is>
          <t>빈폴스포츠 브라운 하이넥루즈핏패딩점퍼</t>
        </is>
      </c>
      <c r="L495" s="7">
        <f>IF(B495="보세",C495&amp;" "&amp;F495,B495&amp;" "&amp;F495)</f>
        <v/>
      </c>
      <c r="M495" s="8" t="inlineStr">
        <is>
          <t>브라운   하이넥루즈핏패딩점퍼</t>
        </is>
      </c>
      <c r="N495" s="8" t="inlineStr">
        <is>
          <t>브라운   하이넥루즈핏패딩점퍼</t>
        </is>
      </c>
      <c r="O495" s="8" t="inlineStr">
        <is>
          <t>브라운   하이넥루즈핏패딩점퍼</t>
        </is>
      </c>
    </row>
    <row r="496" ht="16.5" customHeight="1" s="16">
      <c r="A496" s="7" t="n">
        <v>13107255</v>
      </c>
      <c r="B496" s="7" t="inlineStr">
        <is>
          <t>아식스</t>
        </is>
      </c>
      <c r="C496" s="7" t="inlineStr">
        <is>
          <t>다크퍼플</t>
        </is>
      </c>
      <c r="D496" s="7" t="inlineStr">
        <is>
          <t>무지</t>
        </is>
      </c>
      <c r="E496" s="7" t="inlineStr">
        <is>
          <t>덕다운</t>
        </is>
      </c>
      <c r="F496" s="7" t="inlineStr">
        <is>
          <t>하이넥후드퀼팅롱패딩점퍼</t>
        </is>
      </c>
      <c r="G496" s="7" t="inlineStr">
        <is>
          <t>KOR</t>
        </is>
      </c>
      <c r="H496" s="7" t="inlineStr">
        <is>
          <t>105</t>
        </is>
      </c>
      <c r="I496" s="7">
        <f>IF(B496="보세",C496&amp;" "&amp;D496&amp;" "&amp;E496&amp;" "&amp;F496&amp;" ["&amp;H496&amp;"]",IF(G496="JPN","[JPN] "&amp;B496&amp;" "&amp;C496&amp;" "&amp;D496&amp;" "&amp;E496&amp;" "&amp;F496&amp;" ["&amp;H496&amp;"]",B496&amp;" "&amp;C496&amp;" "&amp;D496&amp;" "&amp;E496&amp;" "&amp;F496&amp;" ["&amp;H496&amp;"]"))</f>
        <v/>
      </c>
      <c r="J496" s="7" t="inlineStr">
        <is>
          <t>아식스 다크퍼플 덕다운 하이넥후드퀼팅롱패딩점퍼 [105]</t>
        </is>
      </c>
      <c r="K496" s="7" t="inlineStr">
        <is>
          <t>아식스 다크퍼플 덕다운 하이넥후드퀼팅롱패딩점퍼</t>
        </is>
      </c>
      <c r="L496" s="7">
        <f>IF(B496="보세",C496&amp;" "&amp;F496,B496&amp;" "&amp;F496)</f>
        <v/>
      </c>
      <c r="M496" s="8" t="inlineStr">
        <is>
          <t>다크퍼플  덕다운 하이넥후드퀼팅롱패딩점퍼</t>
        </is>
      </c>
      <c r="N496" s="8" t="inlineStr">
        <is>
          <t>다크퍼플  덕다운 하이넥후드퀼팅롱패딩점퍼</t>
        </is>
      </c>
      <c r="O496" s="8" t="inlineStr">
        <is>
          <t>다크퍼플  덕다운 하이넥후드퀼팅롱패딩점퍼</t>
        </is>
      </c>
    </row>
    <row r="497" ht="16.5" customHeight="1" s="16">
      <c r="A497" s="7" t="n">
        <v>13107256</v>
      </c>
      <c r="B497" s="7" t="inlineStr">
        <is>
          <t>랩</t>
        </is>
      </c>
      <c r="C497" s="7" t="inlineStr">
        <is>
          <t>블랙</t>
        </is>
      </c>
      <c r="D497" s="7" t="inlineStr">
        <is>
          <t>무지</t>
        </is>
      </c>
      <c r="E497" s="7" t="inlineStr">
        <is>
          <t>덕다운</t>
        </is>
      </c>
      <c r="F497" s="7" t="inlineStr">
        <is>
          <t>퀼팅하이넥숏패딩점퍼</t>
        </is>
      </c>
      <c r="G497" s="7" t="inlineStr">
        <is>
          <t>KOR</t>
        </is>
      </c>
      <c r="H497" s="7" t="inlineStr">
        <is>
          <t>S</t>
        </is>
      </c>
      <c r="I497" s="7">
        <f>IF(B497="보세",C497&amp;" "&amp;D497&amp;" "&amp;E497&amp;" "&amp;F497&amp;" ["&amp;H497&amp;"]",IF(G497="JPN","[JPN] "&amp;B497&amp;" "&amp;C497&amp;" "&amp;D497&amp;" "&amp;E497&amp;" "&amp;F497&amp;" ["&amp;H497&amp;"]",B497&amp;" "&amp;C497&amp;" "&amp;D497&amp;" "&amp;E497&amp;" "&amp;F497&amp;" ["&amp;H497&amp;"]"))</f>
        <v/>
      </c>
      <c r="J497" s="7" t="inlineStr">
        <is>
          <t>랩 블랙 덕다운 퀼팅하이넥숏패딩점퍼 [S]</t>
        </is>
      </c>
      <c r="K497" s="7" t="inlineStr">
        <is>
          <t>랩 블랙 덕다운 퀼팅하이넥숏패딩점퍼</t>
        </is>
      </c>
      <c r="L497" s="7">
        <f>IF(B497="보세",C497&amp;" "&amp;F497,B497&amp;" "&amp;F497)</f>
        <v/>
      </c>
      <c r="M497" s="8" t="inlineStr">
        <is>
          <t>블랙  덕다운 퀼팅하이넥숏패딩점퍼</t>
        </is>
      </c>
      <c r="N497" s="8" t="inlineStr">
        <is>
          <t>블랙  덕다운 퀼팅하이넥숏패딩점퍼</t>
        </is>
      </c>
      <c r="O497" s="8" t="inlineStr">
        <is>
          <t>블랙  덕다운 퀼팅하이넥숏패딩점퍼</t>
        </is>
      </c>
    </row>
    <row r="498" ht="16.5" customHeight="1" s="16">
      <c r="A498" s="7" t="n">
        <v>13107257</v>
      </c>
      <c r="B498" s="7" t="inlineStr">
        <is>
          <t>어스앤뎀</t>
        </is>
      </c>
      <c r="C498" s="7" t="inlineStr">
        <is>
          <t>카키</t>
        </is>
      </c>
      <c r="D498" s="7" t="inlineStr">
        <is>
          <t>무지</t>
        </is>
      </c>
      <c r="E498" s="7" t="inlineStr">
        <is>
          <t>폴리</t>
        </is>
      </c>
      <c r="F498" s="7" t="inlineStr">
        <is>
          <t>모직배색후드패딩점퍼</t>
        </is>
      </c>
      <c r="G498" s="7" t="inlineStr">
        <is>
          <t>KOR</t>
        </is>
      </c>
      <c r="H498" s="7" t="inlineStr">
        <is>
          <t>100</t>
        </is>
      </c>
      <c r="I498" s="7">
        <f>IF(B498="보세",C498&amp;" "&amp;D498&amp;" "&amp;E498&amp;" "&amp;F498&amp;" ["&amp;H498&amp;"]",IF(G498="JPN","[JPN] "&amp;B498&amp;" "&amp;C498&amp;" "&amp;D498&amp;" "&amp;E498&amp;" "&amp;F498&amp;" ["&amp;H498&amp;"]",B498&amp;" "&amp;C498&amp;" "&amp;D498&amp;" "&amp;E498&amp;" "&amp;F498&amp;" ["&amp;H498&amp;"]"))</f>
        <v/>
      </c>
      <c r="J498" s="7" t="inlineStr">
        <is>
          <t>어스앤뎀 카키 모직배색후드패딩점퍼 [100]</t>
        </is>
      </c>
      <c r="K498" s="7" t="inlineStr">
        <is>
          <t>어스앤뎀 카키 모직배색후드패딩점퍼</t>
        </is>
      </c>
      <c r="L498" s="7">
        <f>IF(B498="보세",C498&amp;" "&amp;F498,B498&amp;" "&amp;F498)</f>
        <v/>
      </c>
      <c r="M498" s="8" t="inlineStr">
        <is>
          <t>카키   모직배색후드패딩점퍼</t>
        </is>
      </c>
      <c r="N498" s="8" t="inlineStr">
        <is>
          <t>카키   모직배색후드패딩점퍼</t>
        </is>
      </c>
      <c r="O498" s="8" t="inlineStr">
        <is>
          <t>카키   모직배색후드패딩점퍼</t>
        </is>
      </c>
    </row>
    <row r="499" ht="16.5" customHeight="1" s="16">
      <c r="A499" s="7" t="n">
        <v>13107258</v>
      </c>
      <c r="B499" s="7" t="inlineStr">
        <is>
          <t>더아이잗뉴욕</t>
        </is>
      </c>
      <c r="C499" s="7" t="inlineStr">
        <is>
          <t>네이비</t>
        </is>
      </c>
      <c r="D499" s="7" t="inlineStr">
        <is>
          <t>무지</t>
        </is>
      </c>
      <c r="E499" s="7" t="inlineStr">
        <is>
          <t>덕다운</t>
        </is>
      </c>
      <c r="F499" s="7" t="inlineStr">
        <is>
          <t>퀼팅롱패딩점퍼</t>
        </is>
      </c>
      <c r="G499" s="7" t="inlineStr">
        <is>
          <t>KOR</t>
        </is>
      </c>
      <c r="H499" s="7" t="inlineStr">
        <is>
          <t>88-90</t>
        </is>
      </c>
      <c r="I499" s="7">
        <f>IF(B499="보세",C499&amp;" "&amp;D499&amp;" "&amp;E499&amp;" "&amp;F499&amp;" ["&amp;H499&amp;"]",IF(G499="JPN","[JPN] "&amp;B499&amp;" "&amp;C499&amp;" "&amp;D499&amp;" "&amp;E499&amp;" "&amp;F499&amp;" ["&amp;H499&amp;"]",B499&amp;" "&amp;C499&amp;" "&amp;D499&amp;" "&amp;E499&amp;" "&amp;F499&amp;" ["&amp;H499&amp;"]"))</f>
        <v/>
      </c>
      <c r="J499" s="7" t="inlineStr">
        <is>
          <t>더아이잗뉴욕 네이비 덕다운 퀼팅롱패딩점퍼 [88-90]</t>
        </is>
      </c>
      <c r="K499" s="7" t="inlineStr">
        <is>
          <t>더아이잗뉴욕 네이비 덕다운 퀼팅롱패딩점퍼</t>
        </is>
      </c>
      <c r="L499" s="7">
        <f>IF(B499="보세",C499&amp;" "&amp;F499,B499&amp;" "&amp;F499)</f>
        <v/>
      </c>
      <c r="M499" s="8" t="inlineStr">
        <is>
          <t>네이비  덕다운 퀼팅롱패딩점퍼</t>
        </is>
      </c>
      <c r="N499" s="8" t="inlineStr">
        <is>
          <t>NAVY  덕다운 퀼팅롱패딩점퍼</t>
        </is>
      </c>
      <c r="O499" s="8" t="inlineStr">
        <is>
          <t>곤색  덕다운 퀼팅롱패딩점퍼</t>
        </is>
      </c>
    </row>
    <row r="500" ht="16.5" customHeight="1" s="16">
      <c r="A500" s="7" t="n">
        <v>13107259</v>
      </c>
      <c r="B500" s="7" t="inlineStr">
        <is>
          <t>클럽모나코</t>
        </is>
      </c>
      <c r="C500" s="7" t="inlineStr">
        <is>
          <t>브라운</t>
        </is>
      </c>
      <c r="D500" s="7" t="inlineStr">
        <is>
          <t>무지</t>
        </is>
      </c>
      <c r="E500" s="7" t="inlineStr">
        <is>
          <t>구스다운</t>
        </is>
      </c>
      <c r="F500" s="7" t="inlineStr">
        <is>
          <t>니트후드사이드집업롱패딩점퍼</t>
        </is>
      </c>
      <c r="G500" s="7" t="inlineStr">
        <is>
          <t>KOR</t>
        </is>
      </c>
      <c r="H500" s="7" t="inlineStr">
        <is>
          <t>S</t>
        </is>
      </c>
      <c r="I500" s="7">
        <f>IF(B500="보세",C500&amp;" "&amp;D500&amp;" "&amp;E500&amp;" "&amp;F500&amp;" ["&amp;H500&amp;"]",IF(G500="JPN","[JPN] "&amp;B500&amp;" "&amp;C500&amp;" "&amp;D500&amp;" "&amp;E500&amp;" "&amp;F500&amp;" ["&amp;H500&amp;"]",B500&amp;" "&amp;C500&amp;" "&amp;D500&amp;" "&amp;E500&amp;" "&amp;F500&amp;" ["&amp;H500&amp;"]"))</f>
        <v/>
      </c>
      <c r="J500" s="7" t="inlineStr">
        <is>
          <t>클럽모나코 브라운 구스다운 니트후드사이드집업롱패딩점퍼 [S]</t>
        </is>
      </c>
      <c r="K500" s="7" t="inlineStr">
        <is>
          <t>클럽모나코 브라운 구스다운 니트후드사이드집업롱패딩점퍼</t>
        </is>
      </c>
      <c r="L500" s="7">
        <f>IF(B500="보세",C500&amp;" "&amp;F500,B500&amp;" "&amp;F500)</f>
        <v/>
      </c>
      <c r="M500" s="8" t="inlineStr">
        <is>
          <t>브라운  구스다운 니트후드사이드집업롱패딩점퍼</t>
        </is>
      </c>
      <c r="N500" s="8" t="inlineStr">
        <is>
          <t>브라운  구스다운 니트후드사이드집업롱패딩점퍼</t>
        </is>
      </c>
      <c r="O500" s="8" t="inlineStr">
        <is>
          <t>브라운  구스다운 니트후드사이드집업롱패딩점퍼</t>
        </is>
      </c>
    </row>
    <row r="501" ht="16.5" customHeight="1" s="16">
      <c r="A501" s="7" t="n">
        <v>13107260</v>
      </c>
      <c r="B501" s="7" t="inlineStr">
        <is>
          <t>mixxo</t>
        </is>
      </c>
      <c r="C501" s="7" t="inlineStr">
        <is>
          <t>브라운</t>
        </is>
      </c>
      <c r="D501" s="7" t="inlineStr">
        <is>
          <t>스트라이프</t>
        </is>
      </c>
      <c r="E501" s="7" t="inlineStr">
        <is>
          <t>폴리</t>
        </is>
      </c>
      <c r="F501" s="7" t="inlineStr">
        <is>
          <t>인조퍼베스트</t>
        </is>
      </c>
      <c r="G501" s="7" t="inlineStr">
        <is>
          <t>KOR</t>
        </is>
      </c>
      <c r="H501" s="7" t="inlineStr">
        <is>
          <t>S</t>
        </is>
      </c>
      <c r="I501" s="7">
        <f>IF(B501="보세",C501&amp;" "&amp;D501&amp;" "&amp;E501&amp;" "&amp;F501&amp;" ["&amp;H501&amp;"]",IF(G501="JPN","[JPN] "&amp;B501&amp;" "&amp;C501&amp;" "&amp;D501&amp;" "&amp;E501&amp;" "&amp;F501&amp;" ["&amp;H501&amp;"]",B501&amp;" "&amp;C501&amp;" "&amp;D501&amp;" "&amp;E501&amp;" "&amp;F501&amp;" ["&amp;H501&amp;"]"))</f>
        <v/>
      </c>
      <c r="J501" s="7" t="inlineStr">
        <is>
          <t>mixxo 브라운 스트라이프 인조퍼베스트 [S]</t>
        </is>
      </c>
      <c r="K501" s="7" t="inlineStr">
        <is>
          <t>mixxo 브라운 스트라이프 인조퍼베스트</t>
        </is>
      </c>
      <c r="L501" s="7">
        <f>IF(B501="보세",C501&amp;" "&amp;F501,B501&amp;" "&amp;F501)</f>
        <v/>
      </c>
      <c r="M501" s="8" t="inlineStr">
        <is>
          <t>브라운 스트라이프  인조퍼베스트</t>
        </is>
      </c>
      <c r="N501" s="8" t="inlineStr">
        <is>
          <t>브라운 스트라이프  인조퍼베스트</t>
        </is>
      </c>
      <c r="O501" s="8" t="inlineStr">
        <is>
          <t>브라운 스트라이프  인조퍼베스트</t>
        </is>
      </c>
    </row>
    <row r="502" ht="16.5" customHeight="1" s="16">
      <c r="A502" s="7" t="n">
        <v>13107261</v>
      </c>
      <c r="B502" s="7" t="inlineStr">
        <is>
          <t>나이키</t>
        </is>
      </c>
      <c r="C502" s="7" t="inlineStr">
        <is>
          <t>퍼플</t>
        </is>
      </c>
      <c r="D502" s="7" t="inlineStr">
        <is>
          <t>브러쉬스트라이프</t>
        </is>
      </c>
      <c r="E502" s="7" t="inlineStr">
        <is>
          <t>드라이핏</t>
        </is>
      </c>
      <c r="F502" s="7" t="inlineStr">
        <is>
          <t>스트링망고스포츠브라</t>
        </is>
      </c>
      <c r="G502" s="7" t="inlineStr">
        <is>
          <t>KOR</t>
        </is>
      </c>
      <c r="H502" s="7" t="inlineStr">
        <is>
          <t>M</t>
        </is>
      </c>
      <c r="I502" s="7">
        <f>IF(B502="보세",C502&amp;" "&amp;D502&amp;" "&amp;E502&amp;" "&amp;F502&amp;" ["&amp;H502&amp;"]",IF(G502="JPN","[JPN] "&amp;B502&amp;" "&amp;C502&amp;" "&amp;D502&amp;" "&amp;E502&amp;" "&amp;F502&amp;" ["&amp;H502&amp;"]",B502&amp;" "&amp;C502&amp;" "&amp;D502&amp;" "&amp;E502&amp;" "&amp;F502&amp;" ["&amp;H502&amp;"]"))</f>
        <v/>
      </c>
      <c r="J502" s="7" t="inlineStr">
        <is>
          <t>나이키 퍼플 브러쉬스트라이프 드라이핏 스트링망고스포츠브라 [M]</t>
        </is>
      </c>
      <c r="K502" s="7" t="inlineStr">
        <is>
          <t>나이키 퍼플 브러쉬스트라이프 드라이핏 스트링망고스포츠브라</t>
        </is>
      </c>
      <c r="L502" s="7">
        <f>IF(B502="보세",C502&amp;" "&amp;F502,B502&amp;" "&amp;F502)</f>
        <v/>
      </c>
      <c r="M502" s="8" t="inlineStr">
        <is>
          <t>퍼플 브러쉬스트라이프 드라이핏 스트링망고스포츠브라</t>
        </is>
      </c>
      <c r="N502" s="8" t="inlineStr">
        <is>
          <t>퍼플 브러쉬스트라이프 드라이핏 스트링망고스포츠브라</t>
        </is>
      </c>
      <c r="O502" s="8" t="inlineStr">
        <is>
          <t>퍼플 브러쉬스트라이프 드라이핏 스트링망고스포츠브라</t>
        </is>
      </c>
    </row>
    <row r="503" ht="16.5" customHeight="1" s="16">
      <c r="A503" s="7" t="n">
        <v>13107262</v>
      </c>
      <c r="B503" s="7" t="inlineStr">
        <is>
          <t>유니클로</t>
        </is>
      </c>
      <c r="C503" s="7" t="inlineStr">
        <is>
          <t>베이지</t>
        </is>
      </c>
      <c r="D503" s="7" t="inlineStr">
        <is>
          <t>무지</t>
        </is>
      </c>
      <c r="E503" s="7" t="inlineStr">
        <is>
          <t>폴리</t>
        </is>
      </c>
      <c r="F503" s="7" t="inlineStr">
        <is>
          <t>쉘파하이넥집업</t>
        </is>
      </c>
      <c r="G503" s="7" t="inlineStr">
        <is>
          <t>KOR</t>
        </is>
      </c>
      <c r="H503" s="7" t="inlineStr">
        <is>
          <t>M</t>
        </is>
      </c>
      <c r="I503" s="7">
        <f>IF(B503="보세",C503&amp;" "&amp;D503&amp;" "&amp;E503&amp;" "&amp;F503&amp;" ["&amp;H503&amp;"]",IF(G503="JPN","[JPN] "&amp;B503&amp;" "&amp;C503&amp;" "&amp;D503&amp;" "&amp;E503&amp;" "&amp;F503&amp;" ["&amp;H503&amp;"]",B503&amp;" "&amp;C503&amp;" "&amp;D503&amp;" "&amp;E503&amp;" "&amp;F503&amp;" ["&amp;H503&amp;"]"))</f>
        <v/>
      </c>
      <c r="J503" s="7" t="inlineStr">
        <is>
          <t>유니클로 베이지 쉘파하이넥집업 [M]</t>
        </is>
      </c>
      <c r="K503" s="7" t="inlineStr">
        <is>
          <t>유니클로 베이지 쉘파하이넥집업</t>
        </is>
      </c>
      <c r="L503" s="7">
        <f>IF(B503="보세",C503&amp;" "&amp;F503,B503&amp;" "&amp;F503)</f>
        <v/>
      </c>
      <c r="M503" s="8" t="inlineStr">
        <is>
          <t>베이지   쉘파하이넥집업</t>
        </is>
      </c>
      <c r="N503" s="8" t="inlineStr">
        <is>
          <t>베이지   쉘파하이넥집업</t>
        </is>
      </c>
      <c r="O503" s="8" t="inlineStr">
        <is>
          <t>베이지   쉘파하이넥집업</t>
        </is>
      </c>
    </row>
    <row r="504" ht="16.5" customHeight="1" s="16">
      <c r="A504" s="7" t="n">
        <v>13107263</v>
      </c>
      <c r="B504" s="7" t="inlineStr">
        <is>
          <t>테이트</t>
        </is>
      </c>
      <c r="C504" s="7" t="inlineStr">
        <is>
          <t>그레이</t>
        </is>
      </c>
      <c r="D504" s="7" t="inlineStr">
        <is>
          <t>스트라이프</t>
        </is>
      </c>
      <c r="E504" s="7" t="inlineStr">
        <is>
          <t>면혼방</t>
        </is>
      </c>
      <c r="F504" s="7" t="inlineStr">
        <is>
          <t>베이직라운드긴팔티</t>
        </is>
      </c>
      <c r="G504" s="7" t="inlineStr">
        <is>
          <t>KOR</t>
        </is>
      </c>
      <c r="H504" s="7" t="inlineStr">
        <is>
          <t>100</t>
        </is>
      </c>
      <c r="I504" s="7">
        <f>IF(B504="보세",C504&amp;" "&amp;D504&amp;" "&amp;E504&amp;" "&amp;F504&amp;" ["&amp;H504&amp;"]",IF(G504="JPN","[JPN] "&amp;B504&amp;" "&amp;C504&amp;" "&amp;D504&amp;" "&amp;E504&amp;" "&amp;F504&amp;" ["&amp;H504&amp;"]",B504&amp;" "&amp;C504&amp;" "&amp;D504&amp;" "&amp;E504&amp;" "&amp;F504&amp;" ["&amp;H504&amp;"]"))</f>
        <v/>
      </c>
      <c r="J504" s="7" t="inlineStr">
        <is>
          <t>테이트 그레이 스트라이프 면혼방 베이직라운드긴팔티 [100]</t>
        </is>
      </c>
      <c r="K504" s="7" t="inlineStr">
        <is>
          <t>테이트 그레이 스트라이프 면혼방 베이직라운드긴팔티</t>
        </is>
      </c>
      <c r="L504" s="7">
        <f>IF(B504="보세",C504&amp;" "&amp;F504,B504&amp;" "&amp;F504)</f>
        <v/>
      </c>
      <c r="M504" s="8" t="inlineStr">
        <is>
          <t>그레이 스트라이프 면혼방 베이직라운드긴팔티</t>
        </is>
      </c>
      <c r="N504" s="8" t="inlineStr">
        <is>
          <t>회색 스트라이프 면혼방 베이직라운드긴팔티</t>
        </is>
      </c>
      <c r="O504" s="8" t="inlineStr">
        <is>
          <t>GRAY 스트라이프 면혼방 베이직라운드긴팔티</t>
        </is>
      </c>
    </row>
    <row r="505" ht="16.5" customHeight="1" s="16">
      <c r="A505" s="7" t="n">
        <v>13107264</v>
      </c>
      <c r="B505" s="7" t="inlineStr">
        <is>
          <t>닥스</t>
        </is>
      </c>
      <c r="C505" s="7" t="inlineStr">
        <is>
          <t>라이트블루</t>
        </is>
      </c>
      <c r="D505" s="7" t="inlineStr">
        <is>
          <t>무지</t>
        </is>
      </c>
      <c r="E505" s="7" t="inlineStr">
        <is>
          <t>폴리</t>
        </is>
      </c>
      <c r="F505" s="7" t="inlineStr">
        <is>
          <t>롱카라긴소매셔츠</t>
        </is>
      </c>
      <c r="G505" s="7" t="inlineStr">
        <is>
          <t>KOR</t>
        </is>
      </c>
      <c r="H505" s="7" t="inlineStr">
        <is>
          <t>110</t>
        </is>
      </c>
      <c r="I505" s="7">
        <f>IF(B505="보세",C505&amp;" "&amp;D505&amp;" "&amp;E505&amp;" "&amp;F505&amp;" ["&amp;H505&amp;"]",IF(G505="JPN","[JPN] "&amp;B505&amp;" "&amp;C505&amp;" "&amp;D505&amp;" "&amp;E505&amp;" "&amp;F505&amp;" ["&amp;H505&amp;"]",B505&amp;" "&amp;C505&amp;" "&amp;D505&amp;" "&amp;E505&amp;" "&amp;F505&amp;" ["&amp;H505&amp;"]"))</f>
        <v/>
      </c>
      <c r="J505" s="7" t="inlineStr">
        <is>
          <t>닥스 라이트블루 롱카라긴소매셔츠 [110]</t>
        </is>
      </c>
      <c r="K505" s="7" t="inlineStr">
        <is>
          <t>닥스 라이트블루 롱카라긴소매셔츠</t>
        </is>
      </c>
      <c r="L505" s="7">
        <f>IF(B505="보세",C505&amp;" "&amp;F505,B505&amp;" "&amp;F505)</f>
        <v/>
      </c>
      <c r="M505" s="8" t="inlineStr">
        <is>
          <t>라이트블루   롱카라긴소매셔츠</t>
        </is>
      </c>
      <c r="N505" s="8" t="inlineStr">
        <is>
          <t>라이트블루   롱카라긴소매셔츠</t>
        </is>
      </c>
      <c r="O505" s="8" t="inlineStr">
        <is>
          <t>라이트블루   롱카라긴소매셔츠</t>
        </is>
      </c>
    </row>
    <row r="506" ht="16.5" customHeight="1" s="16">
      <c r="A506" s="7" t="n">
        <v>13107265</v>
      </c>
      <c r="B506" s="7" t="inlineStr">
        <is>
          <t>크로커다일</t>
        </is>
      </c>
      <c r="C506" s="7" t="inlineStr">
        <is>
          <t>화이트네이비</t>
        </is>
      </c>
      <c r="D506" s="7" t="inlineStr">
        <is>
          <t>스트라이프</t>
        </is>
      </c>
      <c r="E506" s="7" t="inlineStr">
        <is>
          <t>폴리</t>
        </is>
      </c>
      <c r="F506" s="7" t="inlineStr">
        <is>
          <t>밑단플리츠크링클반소매재킷</t>
        </is>
      </c>
      <c r="G506" s="7" t="inlineStr">
        <is>
          <t>KOR</t>
        </is>
      </c>
      <c r="H506" s="7" t="inlineStr">
        <is>
          <t>95</t>
        </is>
      </c>
      <c r="I506" s="7">
        <f>IF(B506="보세",C506&amp;" "&amp;D506&amp;" "&amp;E506&amp;" "&amp;F506&amp;" ["&amp;H506&amp;"]",IF(G506="JPN","[JPN] "&amp;B506&amp;" "&amp;C506&amp;" "&amp;D506&amp;" "&amp;E506&amp;" "&amp;F506&amp;" ["&amp;H506&amp;"]",B506&amp;" "&amp;C506&amp;" "&amp;D506&amp;" "&amp;E506&amp;" "&amp;F506&amp;" ["&amp;H506&amp;"]"))</f>
        <v/>
      </c>
      <c r="J506" s="7" t="inlineStr">
        <is>
          <t>크로커다일 화이트네이비 스트라이프 밑단플리츠크링클반소매재킷 [95]</t>
        </is>
      </c>
      <c r="K506" s="7" t="inlineStr">
        <is>
          <t>크로커다일 화이트네이비 스트라이프 밑단플리츠크링클반소매재킷</t>
        </is>
      </c>
      <c r="L506" s="7">
        <f>IF(B506="보세",C506&amp;" "&amp;F506,B506&amp;" "&amp;F506)</f>
        <v/>
      </c>
      <c r="M506" s="8" t="inlineStr">
        <is>
          <t>화이트네이비 스트라이프  밑단플리츠크링클반소매재킷</t>
        </is>
      </c>
      <c r="N506" s="8" t="inlineStr">
        <is>
          <t>화이트네이비 스트라이프  밑단플리츠크링클반소매재킷</t>
        </is>
      </c>
      <c r="O506" s="8" t="inlineStr">
        <is>
          <t>화이트네이비 스트라이프  밑단플리츠크링클반소매재킷</t>
        </is>
      </c>
    </row>
    <row r="507" ht="16.5" customHeight="1" s="16">
      <c r="A507" s="7" t="n">
        <v>13107266</v>
      </c>
      <c r="B507" s="7" t="inlineStr">
        <is>
          <t>유니클로</t>
        </is>
      </c>
      <c r="C507" s="7" t="inlineStr">
        <is>
          <t>와인네이비</t>
        </is>
      </c>
      <c r="D507" s="7" t="inlineStr">
        <is>
          <t>체크</t>
        </is>
      </c>
      <c r="E507" s="7" t="inlineStr">
        <is>
          <t>플란넬</t>
        </is>
      </c>
      <c r="F507" s="7" t="inlineStr">
        <is>
          <t>웜긴소매셔츠</t>
        </is>
      </c>
      <c r="G507" s="7" t="inlineStr">
        <is>
          <t>KOR</t>
        </is>
      </c>
      <c r="H507" s="7" t="inlineStr">
        <is>
          <t>L</t>
        </is>
      </c>
      <c r="I507" s="7">
        <f>IF(B507="보세",C507&amp;" "&amp;D507&amp;" "&amp;E507&amp;" "&amp;F507&amp;" ["&amp;H507&amp;"]",IF(G507="JPN","[JPN] "&amp;B507&amp;" "&amp;C507&amp;" "&amp;D507&amp;" "&amp;E507&amp;" "&amp;F507&amp;" ["&amp;H507&amp;"]",B507&amp;" "&amp;C507&amp;" "&amp;D507&amp;" "&amp;E507&amp;" "&amp;F507&amp;" ["&amp;H507&amp;"]"))</f>
        <v/>
      </c>
      <c r="J507" s="7" t="inlineStr">
        <is>
          <t>유니클로 와인네이비 체크 플란넬 웜긴소매셔츠 [L]</t>
        </is>
      </c>
      <c r="K507" s="7" t="inlineStr">
        <is>
          <t>유니클로 와인네이비 체크 플란넬 웜긴소매셔츠</t>
        </is>
      </c>
      <c r="L507" s="7">
        <f>IF(B507="보세",C507&amp;" "&amp;F507,B507&amp;" "&amp;F507)</f>
        <v/>
      </c>
      <c r="M507" s="8" t="inlineStr">
        <is>
          <t>와인네이비 체크 플란넬 웜긴소매셔츠</t>
        </is>
      </c>
      <c r="N507" s="8" t="inlineStr">
        <is>
          <t>와인네이비 체크 플란넬 웜긴소매셔츠</t>
        </is>
      </c>
      <c r="O507" s="8" t="inlineStr">
        <is>
          <t>와인네이비 체크 플란넬 웜긴소매셔츠</t>
        </is>
      </c>
    </row>
    <row r="508" ht="16.5" customHeight="1" s="16">
      <c r="A508" s="7" t="n">
        <v>13107267</v>
      </c>
      <c r="B508" s="7" t="inlineStr">
        <is>
          <t>뉴발란스</t>
        </is>
      </c>
      <c r="C508" s="7" t="inlineStr">
        <is>
          <t>블랙</t>
        </is>
      </c>
      <c r="D508" s="7" t="inlineStr">
        <is>
          <t>프린팅</t>
        </is>
      </c>
      <c r="E508" s="7" t="inlineStr">
        <is>
          <t>면혼방</t>
        </is>
      </c>
      <c r="F508" s="7" t="inlineStr">
        <is>
          <t>반집업나그랑반팔후드티</t>
        </is>
      </c>
      <c r="G508" s="7" t="inlineStr">
        <is>
          <t>KOR</t>
        </is>
      </c>
      <c r="H508" s="7" t="inlineStr">
        <is>
          <t>XL</t>
        </is>
      </c>
      <c r="I508" s="7">
        <f>IF(B508="보세",C508&amp;" "&amp;D508&amp;" "&amp;E508&amp;" "&amp;F508&amp;" ["&amp;H508&amp;"]",IF(G508="JPN","[JPN] "&amp;B508&amp;" "&amp;C508&amp;" "&amp;D508&amp;" "&amp;E508&amp;" "&amp;F508&amp;" ["&amp;H508&amp;"]",B508&amp;" "&amp;C508&amp;" "&amp;D508&amp;" "&amp;E508&amp;" "&amp;F508&amp;" ["&amp;H508&amp;"]"))</f>
        <v/>
      </c>
      <c r="J508" s="7" t="inlineStr">
        <is>
          <t>뉴발란스 블랙 프린팅 면혼방 반집업나그랑반팔후드티 [XL]</t>
        </is>
      </c>
      <c r="K508" s="7" t="inlineStr">
        <is>
          <t>뉴발란스 블랙 프린팅 면혼방 반집업나그랑반팔후드티</t>
        </is>
      </c>
      <c r="L508" s="7">
        <f>IF(B508="보세",C508&amp;" "&amp;F508,B508&amp;" "&amp;F508)</f>
        <v/>
      </c>
      <c r="M508" s="8" t="inlineStr">
        <is>
          <t>블랙 프린팅 면혼방 반집업나그랑반팔후드티</t>
        </is>
      </c>
      <c r="N508" s="8" t="inlineStr">
        <is>
          <t>블랙 프린팅 코튼혼방 반집업나그랑반팔후드티</t>
        </is>
      </c>
      <c r="O508" s="8" t="inlineStr">
        <is>
          <t>블랙 프린팅 면믹스 반집업나그랑반팔후드티</t>
        </is>
      </c>
    </row>
    <row r="509" ht="16.5" customHeight="1" s="16">
      <c r="A509" s="7" t="n">
        <v>13107268</v>
      </c>
      <c r="B509" s="7" t="inlineStr">
        <is>
          <t>후아유</t>
        </is>
      </c>
      <c r="C509" s="7" t="inlineStr">
        <is>
          <t>그린</t>
        </is>
      </c>
      <c r="D509" s="7" t="inlineStr">
        <is>
          <t>무지</t>
        </is>
      </c>
      <c r="E509" s="7" t="inlineStr">
        <is>
          <t>면혼방</t>
        </is>
      </c>
      <c r="F509" s="7" t="inlineStr">
        <is>
          <t>뉴욕1849아웃포켓후드집업</t>
        </is>
      </c>
      <c r="G509" s="7" t="inlineStr">
        <is>
          <t>KOR</t>
        </is>
      </c>
      <c r="H509" s="7" t="inlineStr">
        <is>
          <t>L</t>
        </is>
      </c>
      <c r="I509" s="7">
        <f>IF(B509="보세",C509&amp;" "&amp;D509&amp;" "&amp;E509&amp;" "&amp;F509&amp;" ["&amp;H509&amp;"]",IF(G509="JPN","[JPN] "&amp;B509&amp;" "&amp;C509&amp;" "&amp;D509&amp;" "&amp;E509&amp;" "&amp;F509&amp;" ["&amp;H509&amp;"]",B509&amp;" "&amp;C509&amp;" "&amp;D509&amp;" "&amp;E509&amp;" "&amp;F509&amp;" ["&amp;H509&amp;"]"))</f>
        <v/>
      </c>
      <c r="J509" s="7" t="inlineStr">
        <is>
          <t>후아유 그린 면혼방 뉴욕1849아웃포켓후드집업 [L]</t>
        </is>
      </c>
      <c r="K509" s="7" t="inlineStr">
        <is>
          <t>후아유 그린 면혼방 뉴욕1849아웃포켓후드집업</t>
        </is>
      </c>
      <c r="L509" s="7">
        <f>IF(B509="보세",C509&amp;" "&amp;F509,B509&amp;" "&amp;F509)</f>
        <v/>
      </c>
      <c r="M509" s="8" t="inlineStr">
        <is>
          <t>그린  면혼방 뉴욕1849아웃포켓후드집업</t>
        </is>
      </c>
      <c r="N509" s="8" t="inlineStr">
        <is>
          <t>그린  코튼혼방 뉴욕1849아웃포켓후드집업</t>
        </is>
      </c>
      <c r="O509" s="8" t="inlineStr">
        <is>
          <t>그린  면믹스 뉴욕1849아웃포켓후드집업</t>
        </is>
      </c>
    </row>
    <row r="510" ht="16.5" customHeight="1" s="16">
      <c r="A510" s="7" t="n">
        <v>13107269</v>
      </c>
      <c r="B510" s="7" t="inlineStr">
        <is>
          <t>랄프로렌스포츠</t>
        </is>
      </c>
      <c r="C510" s="7" t="inlineStr">
        <is>
          <t>차콜</t>
        </is>
      </c>
      <c r="D510" s="7" t="inlineStr">
        <is>
          <t>무지</t>
        </is>
      </c>
      <c r="E510" s="7" t="inlineStr">
        <is>
          <t>면</t>
        </is>
      </c>
      <c r="F510" s="7" t="inlineStr">
        <is>
          <t>자수포니골지라운드티</t>
        </is>
      </c>
      <c r="G510" s="7" t="inlineStr">
        <is>
          <t>KOR</t>
        </is>
      </c>
      <c r="H510" s="7" t="inlineStr">
        <is>
          <t>M</t>
        </is>
      </c>
      <c r="I510" s="7">
        <f>IF(B510="보세",C510&amp;" "&amp;D510&amp;" "&amp;E510&amp;" "&amp;F510&amp;" ["&amp;H510&amp;"]",IF(G510="JPN","[JPN] "&amp;B510&amp;" "&amp;C510&amp;" "&amp;D510&amp;" "&amp;E510&amp;" "&amp;F510&amp;" ["&amp;H510&amp;"]",B510&amp;" "&amp;C510&amp;" "&amp;D510&amp;" "&amp;E510&amp;" "&amp;F510&amp;" ["&amp;H510&amp;"]"))</f>
        <v/>
      </c>
      <c r="J510" s="7" t="inlineStr">
        <is>
          <t>랄프로렌스포츠 차콜 면 자수포니골지라운드티 [M]</t>
        </is>
      </c>
      <c r="K510" s="7" t="inlineStr">
        <is>
          <t>랄프로렌스포츠 차콜 면 자수포니골지라운드티</t>
        </is>
      </c>
      <c r="L510" s="7">
        <f>IF(B510="보세",C510&amp;" "&amp;F510,B510&amp;" "&amp;F510)</f>
        <v/>
      </c>
      <c r="M510" s="8" t="inlineStr">
        <is>
          <t>차콜  면 자수포니골지라운드티</t>
        </is>
      </c>
      <c r="N510" s="8" t="inlineStr">
        <is>
          <t>차콜  코튼 자수포니골지라운드티</t>
        </is>
      </c>
      <c r="O510" s="8" t="inlineStr">
        <is>
          <t>차콜  면직물 자수포니골지라운드티</t>
        </is>
      </c>
    </row>
    <row r="511" ht="16.5" customHeight="1" s="16">
      <c r="A511" s="7" t="n">
        <v>13107270</v>
      </c>
      <c r="B511" s="7" t="inlineStr">
        <is>
          <t>르까프</t>
        </is>
      </c>
      <c r="C511" s="7" t="inlineStr">
        <is>
          <t>그레이</t>
        </is>
      </c>
      <c r="D511" s="7" t="inlineStr">
        <is>
          <t>무지</t>
        </is>
      </c>
      <c r="E511" s="7" t="inlineStr">
        <is>
          <t>폴리</t>
        </is>
      </c>
      <c r="F511" s="7" t="inlineStr">
        <is>
          <t>보카시배색카라반팔티</t>
        </is>
      </c>
      <c r="G511" s="7" t="inlineStr">
        <is>
          <t>KOR</t>
        </is>
      </c>
      <c r="H511" s="7" t="inlineStr">
        <is>
          <t>95</t>
        </is>
      </c>
      <c r="I511" s="7">
        <f>IF(B511="보세",C511&amp;" "&amp;D511&amp;" "&amp;E511&amp;" "&amp;F511&amp;" ["&amp;H511&amp;"]",IF(G511="JPN","[JPN] "&amp;B511&amp;" "&amp;C511&amp;" "&amp;D511&amp;" "&amp;E511&amp;" "&amp;F511&amp;" ["&amp;H511&amp;"]",B511&amp;" "&amp;C511&amp;" "&amp;D511&amp;" "&amp;E511&amp;" "&amp;F511&amp;" ["&amp;H511&amp;"]"))</f>
        <v/>
      </c>
      <c r="J511" s="7" t="inlineStr">
        <is>
          <t>르까프 그레이 보카시배색카라반팔티 [95]</t>
        </is>
      </c>
      <c r="K511" s="7" t="inlineStr">
        <is>
          <t>르까프 그레이 보카시배색카라반팔티</t>
        </is>
      </c>
      <c r="L511" s="7">
        <f>IF(B511="보세",C511&amp;" "&amp;F511,B511&amp;" "&amp;F511)</f>
        <v/>
      </c>
      <c r="M511" s="8" t="inlineStr">
        <is>
          <t>그레이   보카시배색카라반팔티</t>
        </is>
      </c>
      <c r="N511" s="8" t="inlineStr">
        <is>
          <t>회색   보카시배색카라반팔티</t>
        </is>
      </c>
      <c r="O511" s="8" t="inlineStr">
        <is>
          <t>GRAY   보카시배색카라반팔티</t>
        </is>
      </c>
    </row>
    <row r="512" ht="16.5" customHeight="1" s="16">
      <c r="A512" s="7" t="n">
        <v>13107271</v>
      </c>
      <c r="B512" s="7" t="inlineStr">
        <is>
          <t>JJ지고트</t>
        </is>
      </c>
      <c r="C512" s="7" t="inlineStr">
        <is>
          <t>그레이</t>
        </is>
      </c>
      <c r="D512" s="7" t="inlineStr">
        <is>
          <t>체크</t>
        </is>
      </c>
      <c r="E512" s="7" t="inlineStr">
        <is>
          <t>폴리</t>
        </is>
      </c>
      <c r="F512" s="7" t="inlineStr">
        <is>
          <t>절개핀턱슬림카라원피스</t>
        </is>
      </c>
      <c r="G512" s="7" t="inlineStr">
        <is>
          <t>KOR</t>
        </is>
      </c>
      <c r="H512" s="7" t="inlineStr">
        <is>
          <t>88-90</t>
        </is>
      </c>
      <c r="I512" s="7">
        <f>IF(B512="보세",C512&amp;" "&amp;D512&amp;" "&amp;E512&amp;" "&amp;F512&amp;" ["&amp;H512&amp;"]",IF(G512="JPN","[JPN] "&amp;B512&amp;" "&amp;C512&amp;" "&amp;D512&amp;" "&amp;E512&amp;" "&amp;F512&amp;" ["&amp;H512&amp;"]",B512&amp;" "&amp;C512&amp;" "&amp;D512&amp;" "&amp;E512&amp;" "&amp;F512&amp;" ["&amp;H512&amp;"]"))</f>
        <v/>
      </c>
      <c r="J512" s="7" t="inlineStr">
        <is>
          <t>JJ지고트 그레이 체크 절개핀턱슬림카라원피스 [88-90]</t>
        </is>
      </c>
      <c r="K512" s="7" t="inlineStr">
        <is>
          <t>JJ지고트 그레이 체크 절개핀턱슬림카라원피스</t>
        </is>
      </c>
      <c r="L512" s="7">
        <f>IF(B512="보세",C512&amp;" "&amp;F512,B512&amp;" "&amp;F512)</f>
        <v/>
      </c>
      <c r="M512" s="8" t="inlineStr">
        <is>
          <t>그레이 체크  절개핀턱슬림카라원피스</t>
        </is>
      </c>
      <c r="N512" s="8" t="inlineStr">
        <is>
          <t>회색 체크  절개핀턱슬림카라원피스</t>
        </is>
      </c>
      <c r="O512" s="8" t="inlineStr">
        <is>
          <t>GRAY 체크  절개핀턱슬림카라원피스</t>
        </is>
      </c>
    </row>
    <row r="513" ht="16.5" customHeight="1" s="16">
      <c r="A513" s="7" t="n">
        <v>13107272</v>
      </c>
      <c r="B513" s="7" t="inlineStr">
        <is>
          <t>크로커다일</t>
        </is>
      </c>
      <c r="C513" s="7" t="inlineStr">
        <is>
          <t>퍼플</t>
        </is>
      </c>
      <c r="D513" s="7" t="inlineStr">
        <is>
          <t>무지</t>
        </is>
      </c>
      <c r="E513" s="7" t="inlineStr">
        <is>
          <t>폴리</t>
        </is>
      </c>
      <c r="F513" s="7" t="inlineStr">
        <is>
          <t>히든버튼차이나카라홑겹롱바람막이</t>
        </is>
      </c>
      <c r="G513" s="7" t="inlineStr">
        <is>
          <t>KOR</t>
        </is>
      </c>
      <c r="H513" s="7" t="inlineStr">
        <is>
          <t>90</t>
        </is>
      </c>
      <c r="I513" s="7">
        <f>IF(B513="보세",C513&amp;" "&amp;D513&amp;" "&amp;E513&amp;" "&amp;F513&amp;" ["&amp;H513&amp;"]",IF(G513="JPN","[JPN] "&amp;B513&amp;" "&amp;C513&amp;" "&amp;D513&amp;" "&amp;E513&amp;" "&amp;F513&amp;" ["&amp;H513&amp;"]",B513&amp;" "&amp;C513&amp;" "&amp;D513&amp;" "&amp;E513&amp;" "&amp;F513&amp;" ["&amp;H513&amp;"]"))</f>
        <v/>
      </c>
      <c r="J513" s="7" t="inlineStr">
        <is>
          <t>크로커다일 퍼플 히든버튼차이나카라홑겹롱바람막이 [90]</t>
        </is>
      </c>
      <c r="K513" s="7" t="inlineStr">
        <is>
          <t>크로커다일 퍼플 히든버튼차이나카라홑겹롱바람막이</t>
        </is>
      </c>
      <c r="L513" s="7">
        <f>IF(B513="보세",C513&amp;" "&amp;F513,B513&amp;" "&amp;F513)</f>
        <v/>
      </c>
      <c r="M513" s="8" t="inlineStr">
        <is>
          <t>퍼플   히든버튼차이나카라홑겹롱바람막이</t>
        </is>
      </c>
      <c r="N513" s="8" t="inlineStr">
        <is>
          <t>퍼플   히든버튼차이나카라홑겹롱바람막이</t>
        </is>
      </c>
      <c r="O513" s="8" t="inlineStr">
        <is>
          <t>퍼플   히든버튼차이나카라홑겹롱바람막이</t>
        </is>
      </c>
    </row>
    <row r="514" ht="16.5" customHeight="1" s="16">
      <c r="A514" s="7" t="n">
        <v>13107273</v>
      </c>
      <c r="B514" s="7" t="inlineStr">
        <is>
          <t>지오다노</t>
        </is>
      </c>
      <c r="C514" s="7" t="inlineStr">
        <is>
          <t>블랙</t>
        </is>
      </c>
      <c r="D514" s="7" t="inlineStr">
        <is>
          <t>무지</t>
        </is>
      </c>
      <c r="E514" s="7" t="inlineStr">
        <is>
          <t>면</t>
        </is>
      </c>
      <c r="F514" s="7" t="inlineStr">
        <is>
          <t>반소매폴로티</t>
        </is>
      </c>
      <c r="G514" s="7" t="inlineStr">
        <is>
          <t>KOR</t>
        </is>
      </c>
      <c r="H514" s="7" t="inlineStr">
        <is>
          <t>L</t>
        </is>
      </c>
      <c r="I514" s="7">
        <f>IF(B514="보세",C514&amp;" "&amp;D514&amp;" "&amp;E514&amp;" "&amp;F514&amp;" ["&amp;H514&amp;"]",IF(G514="JPN","[JPN] "&amp;B514&amp;" "&amp;C514&amp;" "&amp;D514&amp;" "&amp;E514&amp;" "&amp;F514&amp;" ["&amp;H514&amp;"]",B514&amp;" "&amp;C514&amp;" "&amp;D514&amp;" "&amp;E514&amp;" "&amp;F514&amp;" ["&amp;H514&amp;"]"))</f>
        <v/>
      </c>
      <c r="J514" s="7" t="inlineStr">
        <is>
          <t>지오다노 블랙 면 반소매폴로티 [L]</t>
        </is>
      </c>
      <c r="K514" s="7" t="inlineStr">
        <is>
          <t>지오다노 블랙 면 반소매폴로티</t>
        </is>
      </c>
      <c r="L514" s="7">
        <f>IF(B514="보세",C514&amp;" "&amp;F514,B514&amp;" "&amp;F514)</f>
        <v/>
      </c>
      <c r="M514" s="8" t="inlineStr">
        <is>
          <t>블랙  면 반소매폴로티</t>
        </is>
      </c>
      <c r="N514" s="8" t="inlineStr">
        <is>
          <t>블랙  코튼 반소매폴로티</t>
        </is>
      </c>
      <c r="O514" s="8" t="inlineStr">
        <is>
          <t>블랙  면직물 반소매폴로티</t>
        </is>
      </c>
    </row>
    <row r="515" ht="16.5" customHeight="1" s="16">
      <c r="A515" s="7" t="n">
        <v>13107274</v>
      </c>
      <c r="B515" s="7" t="inlineStr">
        <is>
          <t>나이키</t>
        </is>
      </c>
      <c r="C515" s="7" t="inlineStr">
        <is>
          <t>블랙</t>
        </is>
      </c>
      <c r="D515" s="7" t="inlineStr">
        <is>
          <t>프린팅</t>
        </is>
      </c>
      <c r="E515" s="7" t="inlineStr">
        <is>
          <t>폴리</t>
        </is>
      </c>
      <c r="F515" s="7" t="inlineStr">
        <is>
          <t>하이넥나그랑후드웜집업</t>
        </is>
      </c>
      <c r="G515" s="7" t="inlineStr">
        <is>
          <t>KOR</t>
        </is>
      </c>
      <c r="H515" s="7" t="inlineStr">
        <is>
          <t>M</t>
        </is>
      </c>
      <c r="I515" s="7">
        <f>IF(B515="보세",C515&amp;" "&amp;D515&amp;" "&amp;E515&amp;" "&amp;F515&amp;" ["&amp;H515&amp;"]",IF(G515="JPN","[JPN] "&amp;B515&amp;" "&amp;C515&amp;" "&amp;D515&amp;" "&amp;E515&amp;" "&amp;F515&amp;" ["&amp;H515&amp;"]",B515&amp;" "&amp;C515&amp;" "&amp;D515&amp;" "&amp;E515&amp;" "&amp;F515&amp;" ["&amp;H515&amp;"]"))</f>
        <v/>
      </c>
      <c r="J515" s="7" t="inlineStr">
        <is>
          <t>나이키 블랙 프린팅 하이넥나그랑후드웜집업 [M]</t>
        </is>
      </c>
      <c r="K515" s="7" t="inlineStr">
        <is>
          <t>나이키 블랙 프린팅 하이넥나그랑후드웜집업</t>
        </is>
      </c>
      <c r="L515" s="7">
        <f>IF(B515="보세",C515&amp;" "&amp;F515,B515&amp;" "&amp;F515)</f>
        <v/>
      </c>
      <c r="M515" s="8" t="inlineStr">
        <is>
          <t>블랙 프린팅  하이넥나그랑후드웜집업</t>
        </is>
      </c>
      <c r="N515" s="8" t="inlineStr">
        <is>
          <t>블랙 프린팅  하이넥나그랑후드웜집업</t>
        </is>
      </c>
      <c r="O515" s="8" t="inlineStr">
        <is>
          <t>블랙 프린팅  하이넥나그랑후드웜집업</t>
        </is>
      </c>
    </row>
    <row r="516" ht="16.5" customHeight="1" s="16">
      <c r="A516" s="7" t="n">
        <v>13107275</v>
      </c>
      <c r="B516" s="7" t="inlineStr">
        <is>
          <t>콜롬비아</t>
        </is>
      </c>
      <c r="C516" s="7" t="inlineStr">
        <is>
          <t>블랙</t>
        </is>
      </c>
      <c r="D516" s="7" t="inlineStr">
        <is>
          <t>무지</t>
        </is>
      </c>
      <c r="E516" s="7" t="inlineStr">
        <is>
          <t>고어텍스</t>
        </is>
      </c>
      <c r="F516" s="7" t="inlineStr">
        <is>
          <t>투톤하이넥바람막이재킷</t>
        </is>
      </c>
      <c r="G516" s="7" t="inlineStr">
        <is>
          <t>KOR</t>
        </is>
      </c>
      <c r="H516" s="7" t="inlineStr">
        <is>
          <t>S</t>
        </is>
      </c>
      <c r="I516" s="7">
        <f>IF(B516="보세",C516&amp;" "&amp;D516&amp;" "&amp;E516&amp;" "&amp;F516&amp;" ["&amp;H516&amp;"]",IF(G516="JPN","[JPN] "&amp;B516&amp;" "&amp;C516&amp;" "&amp;D516&amp;" "&amp;E516&amp;" "&amp;F516&amp;" ["&amp;H516&amp;"]",B516&amp;" "&amp;C516&amp;" "&amp;D516&amp;" "&amp;E516&amp;" "&amp;F516&amp;" ["&amp;H516&amp;"]"))</f>
        <v/>
      </c>
      <c r="J516" s="7" t="inlineStr">
        <is>
          <t>콜롬비아 블랙 고어텍스 투톤하이넥바람막이재킷 [S]</t>
        </is>
      </c>
      <c r="K516" s="7" t="inlineStr">
        <is>
          <t>콜롬비아 블랙 고어텍스 투톤하이넥바람막이재킷</t>
        </is>
      </c>
      <c r="L516" s="7">
        <f>IF(B516="보세",C516&amp;" "&amp;F516,B516&amp;" "&amp;F516)</f>
        <v/>
      </c>
      <c r="M516" s="8" t="inlineStr">
        <is>
          <t>블랙  고어텍스 투톤하이넥바람막이재킷</t>
        </is>
      </c>
      <c r="N516" s="8" t="inlineStr">
        <is>
          <t>블랙  고어텍스 투톤하이넥바람막이재킷</t>
        </is>
      </c>
      <c r="O516" s="8" t="inlineStr">
        <is>
          <t>블랙  고어텍스 투톤하이넥바람막이재킷</t>
        </is>
      </c>
    </row>
    <row r="517" ht="16.5" customHeight="1" s="16">
      <c r="A517" s="7" t="n">
        <v>13107276</v>
      </c>
      <c r="B517" s="7" t="inlineStr">
        <is>
          <t>빈폴</t>
        </is>
      </c>
      <c r="C517" s="7" t="inlineStr">
        <is>
          <t>블루코랄그린</t>
        </is>
      </c>
      <c r="D517" s="7" t="inlineStr">
        <is>
          <t>무지</t>
        </is>
      </c>
      <c r="E517" s="7" t="inlineStr">
        <is>
          <t>울</t>
        </is>
      </c>
      <c r="F517" s="7" t="inlineStr">
        <is>
          <t>페이크포켓차이나카라모직재킷</t>
        </is>
      </c>
      <c r="G517" s="7" t="inlineStr">
        <is>
          <t>KOR</t>
        </is>
      </c>
      <c r="H517" s="7" t="inlineStr">
        <is>
          <t>165</t>
        </is>
      </c>
      <c r="I517" s="7">
        <f>IF(B517="보세",C517&amp;" "&amp;D517&amp;" "&amp;E517&amp;" "&amp;F517&amp;" ["&amp;H517&amp;"]",IF(G517="JPN","[JPN] "&amp;B517&amp;" "&amp;C517&amp;" "&amp;D517&amp;" "&amp;E517&amp;" "&amp;F517&amp;" ["&amp;H517&amp;"]",B517&amp;" "&amp;C517&amp;" "&amp;D517&amp;" "&amp;E517&amp;" "&amp;F517&amp;" ["&amp;H517&amp;"]"))</f>
        <v/>
      </c>
      <c r="J517" s="7" t="inlineStr">
        <is>
          <t>빈폴 블루코랄그린 울 페이크포켓차이나카라모직재킷 [165]</t>
        </is>
      </c>
      <c r="K517" s="7" t="inlineStr">
        <is>
          <t>빈폴 블루코랄그린 울 페이크포켓차이나카라모직재킷</t>
        </is>
      </c>
      <c r="L517" s="7">
        <f>IF(B517="보세",C517&amp;" "&amp;F517,B517&amp;" "&amp;F517)</f>
        <v/>
      </c>
      <c r="M517" s="8" t="inlineStr">
        <is>
          <t>블루코랄그린  울 페이크포켓차이나카라모직재킷</t>
        </is>
      </c>
      <c r="N517" s="8" t="inlineStr">
        <is>
          <t>블루코랄그린  울 페이크포켓차이나카라모직재킷</t>
        </is>
      </c>
      <c r="O517" s="8" t="inlineStr">
        <is>
          <t>블루코랄그린  울 페이크포켓차이나카라모직재킷</t>
        </is>
      </c>
    </row>
    <row r="518" ht="16.5" customHeight="1" s="16">
      <c r="A518" s="7" t="n">
        <v>13107277</v>
      </c>
      <c r="B518" s="7" t="inlineStr">
        <is>
          <t>니</t>
        </is>
      </c>
      <c r="C518" s="7" t="inlineStr">
        <is>
          <t>네이비레드</t>
        </is>
      </c>
      <c r="D518" s="7" t="inlineStr">
        <is>
          <t>무지</t>
        </is>
      </c>
      <c r="E518" s="7" t="inlineStr">
        <is>
          <t>면혼방</t>
        </is>
      </c>
      <c r="F518" s="7" t="inlineStr">
        <is>
          <t>셔츠배색브이넥시보리니트</t>
        </is>
      </c>
      <c r="G518" s="7" t="inlineStr">
        <is>
          <t>KOR</t>
        </is>
      </c>
      <c r="H518" s="7" t="inlineStr">
        <is>
          <t>M</t>
        </is>
      </c>
      <c r="I518" s="7">
        <f>IF(B518="보세",C518&amp;" "&amp;D518&amp;" "&amp;E518&amp;" "&amp;F518&amp;" ["&amp;H518&amp;"]",IF(G518="JPN","[JPN] "&amp;B518&amp;" "&amp;C518&amp;" "&amp;D518&amp;" "&amp;E518&amp;" "&amp;F518&amp;" ["&amp;H518&amp;"]",B518&amp;" "&amp;C518&amp;" "&amp;D518&amp;" "&amp;E518&amp;" "&amp;F518&amp;" ["&amp;H518&amp;"]"))</f>
        <v/>
      </c>
      <c r="J518" s="7" t="inlineStr">
        <is>
          <t>니 네이비레드 면혼방 셔츠배색브이넥시보리니트 [M]</t>
        </is>
      </c>
      <c r="K518" s="7" t="inlineStr">
        <is>
          <t>니 네이비레드 면혼방 셔츠배색브이넥시보리니트</t>
        </is>
      </c>
      <c r="L518" s="7">
        <f>IF(B518="보세",C518&amp;" "&amp;F518,B518&amp;" "&amp;F518)</f>
        <v/>
      </c>
      <c r="M518" s="8" t="inlineStr">
        <is>
          <t>네이비레드  면혼방 셔츠배색브이넥시보리니트</t>
        </is>
      </c>
      <c r="N518" s="8" t="inlineStr">
        <is>
          <t>네이비레드  코튼혼방 셔츠배색브이넥시보리니트</t>
        </is>
      </c>
      <c r="O518" s="8" t="inlineStr">
        <is>
          <t>네이비레드  면믹스 셔츠배색브이넥시보리니트</t>
        </is>
      </c>
    </row>
    <row r="519" ht="16.5" customHeight="1" s="16">
      <c r="A519" s="7" t="n">
        <v>13107278</v>
      </c>
      <c r="B519" s="7" t="inlineStr">
        <is>
          <t>타미힐피거</t>
        </is>
      </c>
      <c r="C519" s="7" t="inlineStr">
        <is>
          <t>레드</t>
        </is>
      </c>
      <c r="D519" s="7" t="inlineStr">
        <is>
          <t>무지</t>
        </is>
      </c>
      <c r="E519" s="7" t="inlineStr">
        <is>
          <t>면혼방</t>
        </is>
      </c>
      <c r="F519" s="7" t="inlineStr">
        <is>
          <t>사이드테이핑반집업피케원피스</t>
        </is>
      </c>
      <c r="G519" s="7" t="inlineStr">
        <is>
          <t>KOR</t>
        </is>
      </c>
      <c r="H519" s="7" t="inlineStr">
        <is>
          <t>S</t>
        </is>
      </c>
      <c r="I519" s="7">
        <f>IF(B519="보세",C519&amp;" "&amp;D519&amp;" "&amp;E519&amp;" "&amp;F519&amp;" ["&amp;H519&amp;"]",IF(G519="JPN","[JPN] "&amp;B519&amp;" "&amp;C519&amp;" "&amp;D519&amp;" "&amp;E519&amp;" "&amp;F519&amp;" ["&amp;H519&amp;"]",B519&amp;" "&amp;C519&amp;" "&amp;D519&amp;" "&amp;E519&amp;" "&amp;F519&amp;" ["&amp;H519&amp;"]"))</f>
        <v/>
      </c>
      <c r="J519" s="7" t="inlineStr">
        <is>
          <t>타미힐피거 레드 면혼방 사이드테이핑반집업피케원피스 [S]</t>
        </is>
      </c>
      <c r="K519" s="7" t="inlineStr">
        <is>
          <t>타미힐피거 레드 면혼방 사이드테이핑반집업피케원피스</t>
        </is>
      </c>
      <c r="L519" s="7">
        <f>IF(B519="보세",C519&amp;" "&amp;F519,B519&amp;" "&amp;F519)</f>
        <v/>
      </c>
      <c r="M519" s="8" t="inlineStr">
        <is>
          <t>레드  면혼방 사이드테이핑반집업피케원피스</t>
        </is>
      </c>
      <c r="N519" s="8" t="inlineStr">
        <is>
          <t>레드  코튼혼방 사이드테이핑반집업피케원피스</t>
        </is>
      </c>
      <c r="O519" s="8" t="inlineStr">
        <is>
          <t>레드  면믹스 사이드테이핑반집업피케원피스</t>
        </is>
      </c>
    </row>
    <row r="520" ht="16.5" customHeight="1" s="16">
      <c r="A520" s="7" t="n">
        <v>13107279</v>
      </c>
      <c r="B520" s="7" t="inlineStr">
        <is>
          <t>노스페이스</t>
        </is>
      </c>
      <c r="C520" s="7" t="inlineStr">
        <is>
          <t>네이비</t>
        </is>
      </c>
      <c r="D520" s="7" t="inlineStr">
        <is>
          <t>벌집패턴</t>
        </is>
      </c>
      <c r="E520" s="7" t="inlineStr">
        <is>
          <t>폴리</t>
        </is>
      </c>
      <c r="F520" s="7" t="inlineStr">
        <is>
          <t>하이넥후드레인재킷</t>
        </is>
      </c>
      <c r="G520" s="7" t="inlineStr">
        <is>
          <t>KOR</t>
        </is>
      </c>
      <c r="H520" s="7" t="inlineStr">
        <is>
          <t>S</t>
        </is>
      </c>
      <c r="I520" s="7">
        <f>IF(B520="보세",C520&amp;" "&amp;D520&amp;" "&amp;E520&amp;" "&amp;F520&amp;" ["&amp;H520&amp;"]",IF(G520="JPN","[JPN] "&amp;B520&amp;" "&amp;C520&amp;" "&amp;D520&amp;" "&amp;E520&amp;" "&amp;F520&amp;" ["&amp;H520&amp;"]",B520&amp;" "&amp;C520&amp;" "&amp;D520&amp;" "&amp;E520&amp;" "&amp;F520&amp;" ["&amp;H520&amp;"]"))</f>
        <v/>
      </c>
      <c r="J520" s="7" t="inlineStr">
        <is>
          <t>노스페이스 네이비 벌집패턴 하이넥후드레인재킷 [S]</t>
        </is>
      </c>
      <c r="K520" s="7" t="inlineStr">
        <is>
          <t>노스페이스 네이비 벌집패턴 하이넥후드레인재킷</t>
        </is>
      </c>
      <c r="L520" s="7">
        <f>IF(B520="보세",C520&amp;" "&amp;F520,B520&amp;" "&amp;F520)</f>
        <v/>
      </c>
      <c r="M520" s="8" t="inlineStr">
        <is>
          <t>네이비 벌집패턴  하이넥후드레인재킷</t>
        </is>
      </c>
      <c r="N520" s="8" t="inlineStr">
        <is>
          <t>NAVY 벌집패턴  하이넥후드레인재킷</t>
        </is>
      </c>
      <c r="O520" s="8" t="inlineStr">
        <is>
          <t>곤색 벌집패턴  하이넥후드레인재킷</t>
        </is>
      </c>
    </row>
    <row r="521" ht="16.5" customHeight="1" s="16">
      <c r="A521" s="7" t="n">
        <v>13107280</v>
      </c>
      <c r="B521" s="7" t="inlineStr">
        <is>
          <t>fubu</t>
        </is>
      </c>
      <c r="C521" s="7" t="inlineStr">
        <is>
          <t>실버블루그레이</t>
        </is>
      </c>
      <c r="D521" s="7" t="inlineStr">
        <is>
          <t>프린팅</t>
        </is>
      </c>
      <c r="E521" s="7" t="inlineStr">
        <is>
          <t>면</t>
        </is>
      </c>
      <c r="F521" s="7" t="inlineStr">
        <is>
          <t>패치레터링빈티지나그랑후드티</t>
        </is>
      </c>
      <c r="G521" s="7" t="inlineStr">
        <is>
          <t>KOR</t>
        </is>
      </c>
      <c r="H521" s="7" t="inlineStr">
        <is>
          <t>2XL</t>
        </is>
      </c>
      <c r="I521" s="7">
        <f>IF(B521="보세",C521&amp;" "&amp;D521&amp;" "&amp;E521&amp;" "&amp;F521&amp;" ["&amp;H521&amp;"]",IF(G521="JPN","[JPN] "&amp;B521&amp;" "&amp;C521&amp;" "&amp;D521&amp;" "&amp;E521&amp;" "&amp;F521&amp;" ["&amp;H521&amp;"]",B521&amp;" "&amp;C521&amp;" "&amp;D521&amp;" "&amp;E521&amp;" "&amp;F521&amp;" ["&amp;H521&amp;"]"))</f>
        <v/>
      </c>
      <c r="J521" s="7" t="inlineStr">
        <is>
          <t>fubu 실버블루그레이 프린팅 면 패치레터링빈티지나그랑후드티 [2XL]</t>
        </is>
      </c>
      <c r="K521" s="7" t="inlineStr">
        <is>
          <t>fubu 실버블루그레이 프린팅 면 패치레터링빈티지나그랑후드티</t>
        </is>
      </c>
      <c r="L521" s="7">
        <f>IF(B521="보세",C521&amp;" "&amp;F521,B521&amp;" "&amp;F521)</f>
        <v/>
      </c>
      <c r="M521" s="8" t="inlineStr">
        <is>
          <t>실버블루그레이 프린팅 면 패치레터링빈티지나그랑후드티</t>
        </is>
      </c>
      <c r="N521" s="8" t="inlineStr">
        <is>
          <t>실버블루그레이 프린팅 코튼 패치레터링빈티지나그랑후드티</t>
        </is>
      </c>
      <c r="O521" s="8" t="inlineStr">
        <is>
          <t>실버블루그레이 프린팅 면직물 패치레터링빈티지나그랑후드티</t>
        </is>
      </c>
    </row>
    <row r="522" ht="16.5" customHeight="1" s="16">
      <c r="A522" s="7" t="n">
        <v>13107281</v>
      </c>
      <c r="B522" s="7" t="inlineStr">
        <is>
          <t>폴햄</t>
        </is>
      </c>
      <c r="C522" s="7" t="inlineStr">
        <is>
          <t>네이비</t>
        </is>
      </c>
      <c r="D522" s="7" t="inlineStr">
        <is>
          <t>하운드체크</t>
        </is>
      </c>
      <c r="E522" s="7" t="inlineStr">
        <is>
          <t>린넨혼방</t>
        </is>
      </c>
      <c r="F522" s="7" t="inlineStr">
        <is>
          <t>반소매포켓셔츠</t>
        </is>
      </c>
      <c r="G522" s="7" t="inlineStr">
        <is>
          <t>KOR</t>
        </is>
      </c>
      <c r="H522" s="7" t="inlineStr">
        <is>
          <t>M</t>
        </is>
      </c>
      <c r="I522" s="7">
        <f>IF(B522="보세",C522&amp;" "&amp;D522&amp;" "&amp;E522&amp;" "&amp;F522&amp;" ["&amp;H522&amp;"]",IF(G522="JPN","[JPN] "&amp;B522&amp;" "&amp;C522&amp;" "&amp;D522&amp;" "&amp;E522&amp;" "&amp;F522&amp;" ["&amp;H522&amp;"]",B522&amp;" "&amp;C522&amp;" "&amp;D522&amp;" "&amp;E522&amp;" "&amp;F522&amp;" ["&amp;H522&amp;"]"))</f>
        <v/>
      </c>
      <c r="J522" s="7" t="inlineStr">
        <is>
          <t>폴햄 네이비 하운드체크 린넨혼방 반소매포켓셔츠 [M]</t>
        </is>
      </c>
      <c r="K522" s="7" t="inlineStr">
        <is>
          <t>폴햄 네이비 하운드체크 린넨혼방 반소매포켓셔츠</t>
        </is>
      </c>
      <c r="L522" s="7">
        <f>IF(B522="보세",C522&amp;" "&amp;F522,B522&amp;" "&amp;F522)</f>
        <v/>
      </c>
      <c r="M522" s="8" t="inlineStr">
        <is>
          <t>네이비 하운드체크 린넨혼방 반소매포켓셔츠</t>
        </is>
      </c>
      <c r="N522" s="8" t="inlineStr">
        <is>
          <t>NAVY 하운드체크 린넨혼방 반소매포켓셔츠</t>
        </is>
      </c>
      <c r="O522" s="8" t="inlineStr">
        <is>
          <t>곤색 하운드체크 린넨혼방 반소매포켓셔츠</t>
        </is>
      </c>
    </row>
    <row r="523" ht="16.5" customHeight="1" s="16">
      <c r="A523" s="7" t="n">
        <v>13107282</v>
      </c>
      <c r="B523" s="7" t="inlineStr">
        <is>
          <t>유니클로</t>
        </is>
      </c>
      <c r="C523" s="7" t="inlineStr">
        <is>
          <t>블랙</t>
        </is>
      </c>
      <c r="D523" s="7" t="inlineStr">
        <is>
          <t>무지</t>
        </is>
      </c>
      <c r="E523" s="7" t="inlineStr">
        <is>
          <t>울</t>
        </is>
      </c>
      <c r="F523" s="7" t="inlineStr">
        <is>
          <t>아웃포켓브이넥시보리가디건</t>
        </is>
      </c>
      <c r="G523" s="7" t="inlineStr">
        <is>
          <t>KOR</t>
        </is>
      </c>
      <c r="H523" s="7" t="inlineStr">
        <is>
          <t>M</t>
        </is>
      </c>
      <c r="I523" s="7">
        <f>IF(B523="보세",C523&amp;" "&amp;D523&amp;" "&amp;E523&amp;" "&amp;F523&amp;" ["&amp;H523&amp;"]",IF(G523="JPN","[JPN] "&amp;B523&amp;" "&amp;C523&amp;" "&amp;D523&amp;" "&amp;E523&amp;" "&amp;F523&amp;" ["&amp;H523&amp;"]",B523&amp;" "&amp;C523&amp;" "&amp;D523&amp;" "&amp;E523&amp;" "&amp;F523&amp;" ["&amp;H523&amp;"]"))</f>
        <v/>
      </c>
      <c r="J523" s="7" t="inlineStr">
        <is>
          <t>유니클로 블랙 울 아웃포켓브이넥시보리가디건 [M]</t>
        </is>
      </c>
      <c r="K523" s="7" t="inlineStr">
        <is>
          <t>유니클로 블랙 울 아웃포켓브이넥시보리가디건</t>
        </is>
      </c>
      <c r="L523" s="7">
        <f>IF(B523="보세",C523&amp;" "&amp;F523,B523&amp;" "&amp;F523)</f>
        <v/>
      </c>
      <c r="M523" s="8" t="inlineStr">
        <is>
          <t>블랙  울 아웃포켓브이넥시보리가디건</t>
        </is>
      </c>
      <c r="N523" s="8" t="inlineStr">
        <is>
          <t>블랙  울 아웃포켓브이넥시보리가디건</t>
        </is>
      </c>
      <c r="O523" s="8" t="inlineStr">
        <is>
          <t>블랙  울 아웃포켓브이넥시보리가디건</t>
        </is>
      </c>
    </row>
    <row r="524" ht="16.5" customHeight="1" s="16">
      <c r="A524" s="7" t="n">
        <v>13107283</v>
      </c>
      <c r="B524" s="7" t="inlineStr">
        <is>
          <t>에비수</t>
        </is>
      </c>
      <c r="C524" s="7" t="inlineStr">
        <is>
          <t>어텀메이플브라운그레이</t>
        </is>
      </c>
      <c r="D524" s="7" t="inlineStr">
        <is>
          <t>무지</t>
        </is>
      </c>
      <c r="E524" s="7" t="inlineStr">
        <is>
          <t>면혼방</t>
        </is>
      </c>
      <c r="F524" s="7" t="inlineStr">
        <is>
          <t>투톤나그랑플랩포켓맨투맨</t>
        </is>
      </c>
      <c r="G524" s="7" t="inlineStr">
        <is>
          <t>KOR</t>
        </is>
      </c>
      <c r="H524" s="7" t="inlineStr">
        <is>
          <t>2XL</t>
        </is>
      </c>
      <c r="I524" s="7">
        <f>IF(B524="보세",C524&amp;" "&amp;D524&amp;" "&amp;E524&amp;" "&amp;F524&amp;" ["&amp;H524&amp;"]",IF(G524="JPN","[JPN] "&amp;B524&amp;" "&amp;C524&amp;" "&amp;D524&amp;" "&amp;E524&amp;" "&amp;F524&amp;" ["&amp;H524&amp;"]",B524&amp;" "&amp;C524&amp;" "&amp;D524&amp;" "&amp;E524&amp;" "&amp;F524&amp;" ["&amp;H524&amp;"]"))</f>
        <v/>
      </c>
      <c r="J524" s="7" t="inlineStr">
        <is>
          <t>에비수 어텀메이플브라운그레이 면혼방 투톤나그랑플랩포켓맨투맨 [2XL]</t>
        </is>
      </c>
      <c r="K524" s="7" t="inlineStr">
        <is>
          <t>에비수 어텀메이플브라운그레이 면혼방 투톤나그랑플랩포켓맨투맨</t>
        </is>
      </c>
      <c r="L524" s="7">
        <f>IF(B524="보세",C524&amp;" "&amp;F524,B524&amp;" "&amp;F524)</f>
        <v/>
      </c>
      <c r="M524" s="8" t="inlineStr">
        <is>
          <t>어텀메이플브라운그레이  면혼방 투톤나그랑플랩포켓맨투맨</t>
        </is>
      </c>
      <c r="N524" s="8" t="inlineStr">
        <is>
          <t>어텀메이플브라운그레이  코튼혼방 투톤나그랑플랩포켓맨투맨</t>
        </is>
      </c>
      <c r="O524" s="8" t="inlineStr">
        <is>
          <t>어텀메이플브라운그레이  면믹스 투톤나그랑플랩포켓맨투맨</t>
        </is>
      </c>
    </row>
    <row r="525" ht="16.5" customHeight="1" s="16">
      <c r="A525" s="7" t="n">
        <v>13107284</v>
      </c>
      <c r="B525" s="7" t="inlineStr">
        <is>
          <t>김영주골프</t>
        </is>
      </c>
      <c r="C525" s="7" t="inlineStr">
        <is>
          <t>네이비</t>
        </is>
      </c>
      <c r="D525" s="7" t="inlineStr">
        <is>
          <t>무지</t>
        </is>
      </c>
      <c r="E525" s="7" t="inlineStr">
        <is>
          <t>폴리</t>
        </is>
      </c>
      <c r="F525" s="7" t="inlineStr">
        <is>
          <t>홑겹나그랑바람막이재킷</t>
        </is>
      </c>
      <c r="G525" s="7" t="inlineStr">
        <is>
          <t>KOR</t>
        </is>
      </c>
      <c r="H525" s="7" t="inlineStr">
        <is>
          <t>105</t>
        </is>
      </c>
      <c r="I525" s="7">
        <f>IF(B525="보세",C525&amp;" "&amp;D525&amp;" "&amp;E525&amp;" "&amp;F525&amp;" ["&amp;H525&amp;"]",IF(G525="JPN","[JPN] "&amp;B525&amp;" "&amp;C525&amp;" "&amp;D525&amp;" "&amp;E525&amp;" "&amp;F525&amp;" ["&amp;H525&amp;"]",B525&amp;" "&amp;C525&amp;" "&amp;D525&amp;" "&amp;E525&amp;" "&amp;F525&amp;" ["&amp;H525&amp;"]"))</f>
        <v/>
      </c>
      <c r="J525" s="7" t="inlineStr">
        <is>
          <t>김영주골프 네이비 홑겹나그랑바람막이재킷 [105]</t>
        </is>
      </c>
      <c r="K525" s="7" t="inlineStr">
        <is>
          <t>김영주골프 네이비 홑겹나그랑바람막이재킷</t>
        </is>
      </c>
      <c r="L525" s="7">
        <f>IF(B525="보세",C525&amp;" "&amp;F525,B525&amp;" "&amp;F525)</f>
        <v/>
      </c>
      <c r="M525" s="8" t="inlineStr">
        <is>
          <t>네이비   홑겹나그랑바람막이재킷</t>
        </is>
      </c>
      <c r="N525" s="8" t="inlineStr">
        <is>
          <t>NAVY   홑겹나그랑바람막이재킷</t>
        </is>
      </c>
      <c r="O525" s="8" t="inlineStr">
        <is>
          <t>곤색   홑겹나그랑바람막이재킷</t>
        </is>
      </c>
    </row>
    <row r="526" ht="16.5" customHeight="1" s="16">
      <c r="A526" s="7" t="n">
        <v>13107285</v>
      </c>
      <c r="B526" s="7" t="inlineStr">
        <is>
          <t>NBA NIKE</t>
        </is>
      </c>
      <c r="C526" s="7" t="inlineStr">
        <is>
          <t>블랙</t>
        </is>
      </c>
      <c r="D526" s="7" t="inlineStr">
        <is>
          <t>프린팅</t>
        </is>
      </c>
      <c r="E526" s="7" t="inlineStr">
        <is>
          <t>폴리</t>
        </is>
      </c>
      <c r="F526" s="7" t="inlineStr">
        <is>
          <t>MILWAUKEE34브이넥민소매티</t>
        </is>
      </c>
      <c r="G526" s="7" t="inlineStr">
        <is>
          <t>KOR</t>
        </is>
      </c>
      <c r="H526" s="7" t="inlineStr">
        <is>
          <t>110</t>
        </is>
      </c>
      <c r="I526" s="7">
        <f>IF(B526="보세",C526&amp;" "&amp;D526&amp;" "&amp;E526&amp;" "&amp;F526&amp;" ["&amp;H526&amp;"]",IF(G526="JPN","[JPN] "&amp;B526&amp;" "&amp;C526&amp;" "&amp;D526&amp;" "&amp;E526&amp;" "&amp;F526&amp;" ["&amp;H526&amp;"]",B526&amp;" "&amp;C526&amp;" "&amp;D526&amp;" "&amp;E526&amp;" "&amp;F526&amp;" ["&amp;H526&amp;"]"))</f>
        <v/>
      </c>
      <c r="J526" s="7" t="inlineStr">
        <is>
          <t>NBA NIKE 블랙 프린팅 MILWAUKEE34브이넥민소매티 [110]</t>
        </is>
      </c>
      <c r="K526" s="7" t="inlineStr">
        <is>
          <t>NBA NIKE 블랙 프린팅 MILWAUKEE34브이넥민소매티</t>
        </is>
      </c>
      <c r="L526" s="7">
        <f>IF(B526="보세",C526&amp;" "&amp;F526,B526&amp;" "&amp;F526)</f>
        <v/>
      </c>
      <c r="M526" s="8" t="inlineStr">
        <is>
          <t>블랙 프린팅  MILWAUKEE34브이넥민소매티</t>
        </is>
      </c>
      <c r="N526" s="8" t="inlineStr">
        <is>
          <t>블랙 프린팅  MILWAUKEE34브이넥민소매티</t>
        </is>
      </c>
      <c r="O526" s="8" t="inlineStr">
        <is>
          <t>블랙 프린팅  MILWAUKEE34브이넥민소매티</t>
        </is>
      </c>
    </row>
    <row r="527" ht="16.5" customHeight="1" s="16">
      <c r="A527" s="7" t="n">
        <v>13107286</v>
      </c>
      <c r="B527" s="7" t="inlineStr">
        <is>
          <t>타미힐피거</t>
        </is>
      </c>
      <c r="C527" s="7" t="inlineStr">
        <is>
          <t>다크그린</t>
        </is>
      </c>
      <c r="D527" s="7" t="inlineStr">
        <is>
          <t>무지</t>
        </is>
      </c>
      <c r="E527" s="7" t="inlineStr">
        <is>
          <t>울혼방</t>
        </is>
      </c>
      <c r="F527" s="7" t="inlineStr">
        <is>
          <t>배색아웃포켓가디건</t>
        </is>
      </c>
      <c r="G527" s="7" t="inlineStr">
        <is>
          <t>KOR</t>
        </is>
      </c>
      <c r="H527" s="7" t="inlineStr">
        <is>
          <t>M</t>
        </is>
      </c>
      <c r="I527" s="7">
        <f>IF(B527="보세",C527&amp;" "&amp;D527&amp;" "&amp;E527&amp;" "&amp;F527&amp;" ["&amp;H527&amp;"]",IF(G527="JPN","[JPN] "&amp;B527&amp;" "&amp;C527&amp;" "&amp;D527&amp;" "&amp;E527&amp;" "&amp;F527&amp;" ["&amp;H527&amp;"]",B527&amp;" "&amp;C527&amp;" "&amp;D527&amp;" "&amp;E527&amp;" "&amp;F527&amp;" ["&amp;H527&amp;"]"))</f>
        <v/>
      </c>
      <c r="J527" s="7" t="inlineStr">
        <is>
          <t>타미힐피거 다크그린 울혼방 배색아웃포켓가디건 [M]</t>
        </is>
      </c>
      <c r="K527" s="7" t="inlineStr">
        <is>
          <t>타미힐피거 다크그린 울혼방 배색아웃포켓가디건</t>
        </is>
      </c>
      <c r="L527" s="7">
        <f>IF(B527="보세",C527&amp;" "&amp;F527,B527&amp;" "&amp;F527)</f>
        <v/>
      </c>
      <c r="M527" s="8" t="inlineStr">
        <is>
          <t>다크그린  울혼방 배색아웃포켓가디건</t>
        </is>
      </c>
      <c r="N527" s="8" t="inlineStr">
        <is>
          <t>다크그린  울혼방 배색아웃포켓가디건</t>
        </is>
      </c>
      <c r="O527" s="8" t="inlineStr">
        <is>
          <t>다크그린  울혼방 배색아웃포켓가디건</t>
        </is>
      </c>
    </row>
    <row r="528" ht="16.5" customHeight="1" s="16">
      <c r="A528" s="7" t="n">
        <v>13107287</v>
      </c>
      <c r="B528" s="7" t="inlineStr">
        <is>
          <t>티니위니</t>
        </is>
      </c>
      <c r="C528" s="7" t="inlineStr">
        <is>
          <t>중청</t>
        </is>
      </c>
      <c r="D528" s="7" t="inlineStr">
        <is>
          <t>무지</t>
        </is>
      </c>
      <c r="E528" s="7" t="inlineStr">
        <is>
          <t>면</t>
        </is>
      </c>
      <c r="F528" s="7" t="inlineStr">
        <is>
          <t>테디베어로고워싱긴소매셔츠</t>
        </is>
      </c>
      <c r="G528" s="7" t="inlineStr">
        <is>
          <t>KOR</t>
        </is>
      </c>
      <c r="H528" s="7" t="inlineStr">
        <is>
          <t>XL</t>
        </is>
      </c>
      <c r="I528" s="7">
        <f>IF(B528="보세",C528&amp;" "&amp;D528&amp;" "&amp;E528&amp;" "&amp;F528&amp;" ["&amp;H528&amp;"]",IF(G528="JPN","[JPN] "&amp;B528&amp;" "&amp;C528&amp;" "&amp;D528&amp;" "&amp;E528&amp;" "&amp;F528&amp;" ["&amp;H528&amp;"]",B528&amp;" "&amp;C528&amp;" "&amp;D528&amp;" "&amp;E528&amp;" "&amp;F528&amp;" ["&amp;H528&amp;"]"))</f>
        <v/>
      </c>
      <c r="J528" s="7" t="inlineStr">
        <is>
          <t>티니위니 중청 면 테디베어로고워싱긴소매셔츠 [XL]</t>
        </is>
      </c>
      <c r="K528" s="7" t="inlineStr">
        <is>
          <t>티니위니 중청 면 테디베어로고워싱긴소매셔츠</t>
        </is>
      </c>
      <c r="L528" s="7">
        <f>IF(B528="보세",C528&amp;" "&amp;F528,B528&amp;" "&amp;F528)</f>
        <v/>
      </c>
      <c r="M528" s="8" t="inlineStr">
        <is>
          <t>중청  면 테디베어로고워싱긴소매셔츠</t>
        </is>
      </c>
      <c r="N528" s="8" t="inlineStr">
        <is>
          <t>중청  코튼 테디베어로고워싱긴소매셔츠</t>
        </is>
      </c>
      <c r="O528" s="8" t="inlineStr">
        <is>
          <t>중청  면직물 테디베어로고워싱긴소매셔츠</t>
        </is>
      </c>
    </row>
    <row r="529" ht="16.5" customHeight="1" s="16">
      <c r="A529" s="7" t="n">
        <v>13107288</v>
      </c>
      <c r="B529" s="7" t="inlineStr">
        <is>
          <t>랄프로렌스포츠</t>
        </is>
      </c>
      <c r="C529" s="7" t="inlineStr">
        <is>
          <t>화이트</t>
        </is>
      </c>
      <c r="D529" s="7" t="inlineStr">
        <is>
          <t>무지</t>
        </is>
      </c>
      <c r="E529" s="7" t="inlineStr">
        <is>
          <t>면</t>
        </is>
      </c>
      <c r="F529" s="7" t="inlineStr">
        <is>
          <t>꽈배기딥브이넥니트</t>
        </is>
      </c>
      <c r="G529" s="7" t="inlineStr">
        <is>
          <t>KOR</t>
        </is>
      </c>
      <c r="H529" s="7" t="inlineStr">
        <is>
          <t>XS</t>
        </is>
      </c>
      <c r="I529" s="7">
        <f>IF(B529="보세",C529&amp;" "&amp;D529&amp;" "&amp;E529&amp;" "&amp;F529&amp;" ["&amp;H529&amp;"]",IF(G529="JPN","[JPN] "&amp;B529&amp;" "&amp;C529&amp;" "&amp;D529&amp;" "&amp;E529&amp;" "&amp;F529&amp;" ["&amp;H529&amp;"]",B529&amp;" "&amp;C529&amp;" "&amp;D529&amp;" "&amp;E529&amp;" "&amp;F529&amp;" ["&amp;H529&amp;"]"))</f>
        <v/>
      </c>
      <c r="J529" s="7" t="inlineStr">
        <is>
          <t>랄프로렌스포츠 화이트 면 꽈배기딥브이넥니트 [XS]</t>
        </is>
      </c>
      <c r="K529" s="7" t="inlineStr">
        <is>
          <t>랄프로렌스포츠 화이트 면 꽈배기딥브이넥니트</t>
        </is>
      </c>
      <c r="L529" s="7">
        <f>IF(B529="보세",C529&amp;" "&amp;F529,B529&amp;" "&amp;F529)</f>
        <v/>
      </c>
      <c r="M529" s="8" t="inlineStr">
        <is>
          <t>화이트  면 꽈배기딥브이넥니트</t>
        </is>
      </c>
      <c r="N529" s="8" t="inlineStr">
        <is>
          <t>화이트  코튼 꽈배기딥브이넥니트</t>
        </is>
      </c>
      <c r="O529" s="8" t="inlineStr">
        <is>
          <t>화이트  면직물 꽈배기딥브이넥니트</t>
        </is>
      </c>
    </row>
    <row r="530" ht="16.5" customHeight="1" s="16">
      <c r="A530" s="7" t="n">
        <v>13107289</v>
      </c>
      <c r="B530" s="7" t="inlineStr">
        <is>
          <t>챔피언</t>
        </is>
      </c>
      <c r="C530" s="7" t="inlineStr">
        <is>
          <t>화이트</t>
        </is>
      </c>
      <c r="D530" s="7" t="inlineStr">
        <is>
          <t>무지</t>
        </is>
      </c>
      <c r="E530" s="7" t="inlineStr">
        <is>
          <t>면</t>
        </is>
      </c>
      <c r="F530" s="7" t="inlineStr">
        <is>
          <t>바이어스크루넥반팔티</t>
        </is>
      </c>
      <c r="G530" s="7" t="inlineStr">
        <is>
          <t>KOR</t>
        </is>
      </c>
      <c r="H530" s="7" t="inlineStr">
        <is>
          <t>L</t>
        </is>
      </c>
      <c r="I530" s="7">
        <f>IF(B530="보세",C530&amp;" "&amp;D530&amp;" "&amp;E530&amp;" "&amp;F530&amp;" ["&amp;H530&amp;"]",IF(G530="JPN","[JPN] "&amp;B530&amp;" "&amp;C530&amp;" "&amp;D530&amp;" "&amp;E530&amp;" "&amp;F530&amp;" ["&amp;H530&amp;"]",B530&amp;" "&amp;C530&amp;" "&amp;D530&amp;" "&amp;E530&amp;" "&amp;F530&amp;" ["&amp;H530&amp;"]"))</f>
        <v/>
      </c>
      <c r="J530" s="7" t="inlineStr">
        <is>
          <t>챔피언 화이트 면 바이어스크루넥반팔티 [L]</t>
        </is>
      </c>
      <c r="K530" s="7" t="inlineStr">
        <is>
          <t>챔피언 화이트 면 바이어스크루넥반팔티</t>
        </is>
      </c>
      <c r="L530" s="7">
        <f>IF(B530="보세",C530&amp;" "&amp;F530,B530&amp;" "&amp;F530)</f>
        <v/>
      </c>
      <c r="M530" s="8" t="inlineStr">
        <is>
          <t>화이트  면 바이어스크루넥반팔티</t>
        </is>
      </c>
      <c r="N530" s="8" t="inlineStr">
        <is>
          <t>화이트  코튼 바이어스크루넥반팔티</t>
        </is>
      </c>
      <c r="O530" s="8" t="inlineStr">
        <is>
          <t>화이트  면직물 바이어스크루넥반팔티</t>
        </is>
      </c>
    </row>
    <row r="531" ht="16.5" customHeight="1" s="16">
      <c r="A531" s="7" t="n">
        <v>13107290</v>
      </c>
      <c r="B531" s="7" t="inlineStr">
        <is>
          <t>뉴에라</t>
        </is>
      </c>
      <c r="C531" s="7" t="inlineStr">
        <is>
          <t>화이트</t>
        </is>
      </c>
      <c r="D531" s="7" t="inlineStr">
        <is>
          <t>프린팅</t>
        </is>
      </c>
      <c r="E531" s="7" t="inlineStr">
        <is>
          <t>면혼방</t>
        </is>
      </c>
      <c r="F531" s="7" t="inlineStr">
        <is>
          <t>백레터링비즈페이스반팔티</t>
        </is>
      </c>
      <c r="G531" s="7" t="inlineStr">
        <is>
          <t>KOR</t>
        </is>
      </c>
      <c r="H531" s="7" t="inlineStr">
        <is>
          <t>2XL</t>
        </is>
      </c>
      <c r="I531" s="7">
        <f>IF(B531="보세",C531&amp;" "&amp;D531&amp;" "&amp;E531&amp;" "&amp;F531&amp;" ["&amp;H531&amp;"]",IF(G531="JPN","[JPN] "&amp;B531&amp;" "&amp;C531&amp;" "&amp;D531&amp;" "&amp;E531&amp;" "&amp;F531&amp;" ["&amp;H531&amp;"]",B531&amp;" "&amp;C531&amp;" "&amp;D531&amp;" "&amp;E531&amp;" "&amp;F531&amp;" ["&amp;H531&amp;"]"))</f>
        <v/>
      </c>
      <c r="J531" s="7" t="inlineStr">
        <is>
          <t>뉴에라 화이트 프린팅 면혼방 백레터링비즈페이스반팔티 [2XL]</t>
        </is>
      </c>
      <c r="K531" s="7" t="inlineStr">
        <is>
          <t>뉴에라 화이트 프린팅 면혼방 백레터링비즈페이스반팔티</t>
        </is>
      </c>
      <c r="L531" s="7">
        <f>IF(B531="보세",C531&amp;" "&amp;F531,B531&amp;" "&amp;F531)</f>
        <v/>
      </c>
      <c r="M531" s="8" t="inlineStr">
        <is>
          <t>화이트 프린팅 면혼방 백레터링비즈페이스반팔티</t>
        </is>
      </c>
      <c r="N531" s="8" t="inlineStr">
        <is>
          <t>화이트 프린팅 코튼혼방 백레터링비즈페이스반팔티</t>
        </is>
      </c>
      <c r="O531" s="8" t="inlineStr">
        <is>
          <t>화이트 프린팅 면믹스 백레터링비즈페이스반팔티</t>
        </is>
      </c>
    </row>
    <row r="532" ht="16.5" customHeight="1" s="16">
      <c r="A532" s="7" t="n">
        <v>13107291</v>
      </c>
      <c r="B532" s="7" t="inlineStr">
        <is>
          <t>노스페이스</t>
        </is>
      </c>
      <c r="C532" s="7" t="inlineStr">
        <is>
          <t>화이트</t>
        </is>
      </c>
      <c r="D532" s="7" t="inlineStr">
        <is>
          <t>프린팅</t>
        </is>
      </c>
      <c r="E532" s="7" t="inlineStr">
        <is>
          <t>면혼방</t>
        </is>
      </c>
      <c r="F532" s="7" t="inlineStr">
        <is>
          <t>프론트백로고라운드반팔티</t>
        </is>
      </c>
      <c r="G532" s="7" t="inlineStr">
        <is>
          <t>KOR</t>
        </is>
      </c>
      <c r="H532" s="7" t="inlineStr">
        <is>
          <t>M</t>
        </is>
      </c>
      <c r="I532" s="7">
        <f>IF(B532="보세",C532&amp;" "&amp;D532&amp;" "&amp;E532&amp;" "&amp;F532&amp;" ["&amp;H532&amp;"]",IF(G532="JPN","[JPN] "&amp;B532&amp;" "&amp;C532&amp;" "&amp;D532&amp;" "&amp;E532&amp;" "&amp;F532&amp;" ["&amp;H532&amp;"]",B532&amp;" "&amp;C532&amp;" "&amp;D532&amp;" "&amp;E532&amp;" "&amp;F532&amp;" ["&amp;H532&amp;"]"))</f>
        <v/>
      </c>
      <c r="J532" s="7" t="inlineStr">
        <is>
          <t>노스페이스 화이트 프린팅 면혼방 프론트백로고라운드반팔티 [M]</t>
        </is>
      </c>
      <c r="K532" s="7" t="inlineStr">
        <is>
          <t>노스페이스 화이트 프린팅 면혼방 프론트백로고라운드반팔티</t>
        </is>
      </c>
      <c r="L532" s="7">
        <f>IF(B532="보세",C532&amp;" "&amp;F532,B532&amp;" "&amp;F532)</f>
        <v/>
      </c>
      <c r="M532" s="8" t="inlineStr">
        <is>
          <t>화이트 프린팅 면혼방 프론트백로고라운드반팔티</t>
        </is>
      </c>
      <c r="N532" s="8" t="inlineStr">
        <is>
          <t>화이트 프린팅 코튼혼방 프론트백로고라운드반팔티</t>
        </is>
      </c>
      <c r="O532" s="8" t="inlineStr">
        <is>
          <t>화이트 프린팅 면믹스 프론트백로고라운드반팔티</t>
        </is>
      </c>
    </row>
    <row r="533" ht="16.5" customHeight="1" s="16">
      <c r="A533" s="7" t="n">
        <v>13107292</v>
      </c>
      <c r="B533" s="7" t="inlineStr">
        <is>
          <t>커버낫</t>
        </is>
      </c>
      <c r="C533" s="7" t="inlineStr">
        <is>
          <t>화이트</t>
        </is>
      </c>
      <c r="D533" s="7" t="inlineStr">
        <is>
          <t>프린팅</t>
        </is>
      </c>
      <c r="E533" s="7" t="inlineStr">
        <is>
          <t>면</t>
        </is>
      </c>
      <c r="F533" s="7" t="inlineStr">
        <is>
          <t>백레터링크루넥반팔티</t>
        </is>
      </c>
      <c r="G533" s="7" t="inlineStr">
        <is>
          <t>KOR</t>
        </is>
      </c>
      <c r="H533" s="7" t="inlineStr">
        <is>
          <t>L</t>
        </is>
      </c>
      <c r="I533" s="7">
        <f>IF(B533="보세",C533&amp;" "&amp;D533&amp;" "&amp;E533&amp;" "&amp;F533&amp;" ["&amp;H533&amp;"]",IF(G533="JPN","[JPN] "&amp;B533&amp;" "&amp;C533&amp;" "&amp;D533&amp;" "&amp;E533&amp;" "&amp;F533&amp;" ["&amp;H533&amp;"]",B533&amp;" "&amp;C533&amp;" "&amp;D533&amp;" "&amp;E533&amp;" "&amp;F533&amp;" ["&amp;H533&amp;"]"))</f>
        <v/>
      </c>
      <c r="J533" s="7" t="inlineStr">
        <is>
          <t>커버낫 화이트 프린팅 면 백레터링크루넥반팔티 [L]</t>
        </is>
      </c>
      <c r="K533" s="7" t="inlineStr">
        <is>
          <t>커버낫 화이트 프린팅 면 백레터링크루넥반팔티</t>
        </is>
      </c>
      <c r="L533" s="7">
        <f>IF(B533="보세",C533&amp;" "&amp;F533,B533&amp;" "&amp;F533)</f>
        <v/>
      </c>
      <c r="M533" s="8" t="inlineStr">
        <is>
          <t>화이트 프린팅 면 백레터링크루넥반팔티</t>
        </is>
      </c>
      <c r="N533" s="8" t="inlineStr">
        <is>
          <t>화이트 프린팅 코튼 백레터링크루넥반팔티</t>
        </is>
      </c>
      <c r="O533" s="8" t="inlineStr">
        <is>
          <t>화이트 프린팅 면직물 백레터링크루넥반팔티</t>
        </is>
      </c>
    </row>
    <row r="534" ht="16.5" customHeight="1" s="16">
      <c r="A534" s="7" t="n">
        <v>13107293</v>
      </c>
      <c r="B534" s="7" t="inlineStr">
        <is>
          <t>아디다스</t>
        </is>
      </c>
      <c r="C534" s="7" t="inlineStr">
        <is>
          <t>화이트</t>
        </is>
      </c>
      <c r="D534" s="7" t="inlineStr">
        <is>
          <t>프린팅</t>
        </is>
      </c>
      <c r="E534" s="7" t="inlineStr">
        <is>
          <t>면혼방</t>
        </is>
      </c>
      <c r="F534" s="7" t="inlineStr">
        <is>
          <t>#DARETOBELEGENDS반팔티</t>
        </is>
      </c>
      <c r="G534" s="7" t="inlineStr">
        <is>
          <t>KOR</t>
        </is>
      </c>
      <c r="H534" s="7" t="inlineStr">
        <is>
          <t>L</t>
        </is>
      </c>
      <c r="I534" s="7">
        <f>IF(B534="보세",C534&amp;" "&amp;D534&amp;" "&amp;E534&amp;" "&amp;F534&amp;" ["&amp;H534&amp;"]",IF(G534="JPN","[JPN] "&amp;B534&amp;" "&amp;C534&amp;" "&amp;D534&amp;" "&amp;E534&amp;" "&amp;F534&amp;" ["&amp;H534&amp;"]",B534&amp;" "&amp;C534&amp;" "&amp;D534&amp;" "&amp;E534&amp;" "&amp;F534&amp;" ["&amp;H534&amp;"]"))</f>
        <v/>
      </c>
      <c r="J534" s="7" t="inlineStr">
        <is>
          <t>아디다스 화이트 프린팅 면혼방 #DARETOBELEGENDS반팔티 [L]</t>
        </is>
      </c>
      <c r="K534" s="7" t="inlineStr">
        <is>
          <t>아디다스 화이트 프린팅 면혼방 #DARETOBELEGENDS반팔티</t>
        </is>
      </c>
      <c r="L534" s="7">
        <f>IF(B534="보세",C534&amp;" "&amp;F534,B534&amp;" "&amp;F534)</f>
        <v/>
      </c>
      <c r="M534" s="8" t="inlineStr">
        <is>
          <t>화이트 프린팅 면혼방 #DARETOBELEGENDS반팔티</t>
        </is>
      </c>
      <c r="N534" s="8" t="inlineStr">
        <is>
          <t>화이트 프린팅 코튼혼방 #DARETOBELEGENDS반팔티</t>
        </is>
      </c>
      <c r="O534" s="8" t="inlineStr">
        <is>
          <t>화이트 프린팅 면믹스 #DARETOBELEGENDS반팔티</t>
        </is>
      </c>
    </row>
    <row r="535" ht="16.5" customHeight="1" s="16">
      <c r="A535" s="7" t="n">
        <v>13107294</v>
      </c>
      <c r="B535" s="7" t="inlineStr">
        <is>
          <t>리</t>
        </is>
      </c>
      <c r="C535" s="7" t="inlineStr">
        <is>
          <t>화이트</t>
        </is>
      </c>
      <c r="D535" s="7" t="inlineStr">
        <is>
          <t>프린팅</t>
        </is>
      </c>
      <c r="E535" s="7" t="inlineStr">
        <is>
          <t>면</t>
        </is>
      </c>
      <c r="F535" s="7" t="inlineStr">
        <is>
          <t>포인트박스로고반팔티</t>
        </is>
      </c>
      <c r="G535" s="7" t="inlineStr">
        <is>
          <t>KOR</t>
        </is>
      </c>
      <c r="H535" s="7" t="inlineStr">
        <is>
          <t>M</t>
        </is>
      </c>
      <c r="I535" s="7">
        <f>IF(B535="보세",C535&amp;" "&amp;D535&amp;" "&amp;E535&amp;" "&amp;F535&amp;" ["&amp;H535&amp;"]",IF(G535="JPN","[JPN] "&amp;B535&amp;" "&amp;C535&amp;" "&amp;D535&amp;" "&amp;E535&amp;" "&amp;F535&amp;" ["&amp;H535&amp;"]",B535&amp;" "&amp;C535&amp;" "&amp;D535&amp;" "&amp;E535&amp;" "&amp;F535&amp;" ["&amp;H535&amp;"]"))</f>
        <v/>
      </c>
      <c r="J535" s="7" t="inlineStr">
        <is>
          <t>리 화이트 프린팅 면 포인트박스로고반팔티 [M]</t>
        </is>
      </c>
      <c r="K535" s="7" t="inlineStr">
        <is>
          <t>리 화이트 프린팅 면 포인트박스로고반팔티</t>
        </is>
      </c>
      <c r="L535" s="7">
        <f>IF(B535="보세",C535&amp;" "&amp;F535,B535&amp;" "&amp;F535)</f>
        <v/>
      </c>
      <c r="M535" s="8" t="inlineStr">
        <is>
          <t>화이트 프린팅 면 포인트박스로고반팔티</t>
        </is>
      </c>
      <c r="N535" s="8" t="inlineStr">
        <is>
          <t>화이트 프린팅 코튼 포인트박스로고반팔티</t>
        </is>
      </c>
      <c r="O535" s="8" t="inlineStr">
        <is>
          <t>화이트 프린팅 면직물 포인트박스로고반팔티</t>
        </is>
      </c>
    </row>
    <row r="536" ht="16.5" customHeight="1" s="16">
      <c r="A536" s="7" t="n">
        <v>13107295</v>
      </c>
      <c r="B536" s="7" t="inlineStr">
        <is>
          <t>꼼데가르송</t>
        </is>
      </c>
      <c r="C536" s="7" t="inlineStr">
        <is>
          <t>화이트</t>
        </is>
      </c>
      <c r="D536" s="7" t="inlineStr">
        <is>
          <t>무지</t>
        </is>
      </c>
      <c r="E536" s="7" t="inlineStr">
        <is>
          <t>면</t>
        </is>
      </c>
      <c r="F536" s="7" t="inlineStr">
        <is>
          <t>패치로고긴소매셔츠</t>
        </is>
      </c>
      <c r="G536" s="7" t="inlineStr">
        <is>
          <t>KOR</t>
        </is>
      </c>
      <c r="H536" s="7" t="inlineStr">
        <is>
          <t>L</t>
        </is>
      </c>
      <c r="I536" s="7">
        <f>IF(B536="보세",C536&amp;" "&amp;D536&amp;" "&amp;E536&amp;" "&amp;F536&amp;" ["&amp;H536&amp;"]",IF(G536="JPN","[JPN] "&amp;B536&amp;" "&amp;C536&amp;" "&amp;D536&amp;" "&amp;E536&amp;" "&amp;F536&amp;" ["&amp;H536&amp;"]",B536&amp;" "&amp;C536&amp;" "&amp;D536&amp;" "&amp;E536&amp;" "&amp;F536&amp;" ["&amp;H536&amp;"]"))</f>
        <v/>
      </c>
      <c r="J536" s="7" t="inlineStr">
        <is>
          <t>꼼데가르송 화이트 면 패치로고긴소매셔츠 [L]</t>
        </is>
      </c>
      <c r="K536" s="7" t="inlineStr">
        <is>
          <t>꼼데가르송 화이트 면 패치로고긴소매셔츠</t>
        </is>
      </c>
      <c r="L536" s="7">
        <f>IF(B536="보세",C536&amp;" "&amp;F536,B536&amp;" "&amp;F536)</f>
        <v/>
      </c>
      <c r="M536" s="8" t="inlineStr">
        <is>
          <t>화이트  면 패치로고긴소매셔츠</t>
        </is>
      </c>
      <c r="N536" s="8" t="inlineStr">
        <is>
          <t>화이트  코튼 패치로고긴소매셔츠</t>
        </is>
      </c>
      <c r="O536" s="8" t="inlineStr">
        <is>
          <t>화이트  면직물 패치로고긴소매셔츠</t>
        </is>
      </c>
    </row>
    <row r="537" ht="16.5" customHeight="1" s="16">
      <c r="A537" s="7" t="n">
        <v>13107296</v>
      </c>
      <c r="B537" s="7" t="inlineStr">
        <is>
          <t>테이트</t>
        </is>
      </c>
      <c r="C537" s="7" t="inlineStr">
        <is>
          <t>아이보리네이비</t>
        </is>
      </c>
      <c r="D537" s="7" t="inlineStr">
        <is>
          <t>스트라이프</t>
        </is>
      </c>
      <c r="E537" s="7" t="inlineStr">
        <is>
          <t>면혼방</t>
        </is>
      </c>
      <c r="F537" s="7" t="inlineStr">
        <is>
          <t>베이직긴소매티</t>
        </is>
      </c>
      <c r="G537" s="7" t="inlineStr">
        <is>
          <t>KOR</t>
        </is>
      </c>
      <c r="H537" s="7" t="inlineStr">
        <is>
          <t>100</t>
        </is>
      </c>
      <c r="I537" s="7">
        <f>IF(B537="보세",C537&amp;" "&amp;D537&amp;" "&amp;E537&amp;" "&amp;F537&amp;" ["&amp;H537&amp;"]",IF(G537="JPN","[JPN] "&amp;B537&amp;" "&amp;C537&amp;" "&amp;D537&amp;" "&amp;E537&amp;" "&amp;F537&amp;" ["&amp;H537&amp;"]",B537&amp;" "&amp;C537&amp;" "&amp;D537&amp;" "&amp;E537&amp;" "&amp;F537&amp;" ["&amp;H537&amp;"]"))</f>
        <v/>
      </c>
      <c r="J537" s="7" t="inlineStr">
        <is>
          <t>테이트 아이보리네이비 스트라이프 면혼방 베이직긴소매티 [100]</t>
        </is>
      </c>
      <c r="K537" s="7" t="inlineStr">
        <is>
          <t>테이트 아이보리네이비 스트라이프 면혼방 베이직긴소매티</t>
        </is>
      </c>
      <c r="L537" s="7">
        <f>IF(B537="보세",C537&amp;" "&amp;F537,B537&amp;" "&amp;F537)</f>
        <v/>
      </c>
      <c r="M537" s="8" t="inlineStr">
        <is>
          <t>아이보리네이비 스트라이프 면혼방 베이직긴소매티</t>
        </is>
      </c>
      <c r="N537" s="8" t="inlineStr">
        <is>
          <t>아이보리네이비 스트라이프 코튼혼방 베이직긴소매티</t>
        </is>
      </c>
      <c r="O537" s="8" t="inlineStr">
        <is>
          <t>아이보리네이비 스트라이프 면믹스 베이직긴소매티</t>
        </is>
      </c>
    </row>
    <row r="538" ht="16.5" customHeight="1" s="16">
      <c r="A538" s="7" t="n">
        <v>13107297</v>
      </c>
      <c r="B538" s="7" t="inlineStr">
        <is>
          <t>뱅뱅</t>
        </is>
      </c>
      <c r="C538" s="7" t="inlineStr">
        <is>
          <t>네이비</t>
        </is>
      </c>
      <c r="D538" s="7" t="inlineStr">
        <is>
          <t>사선스트라이프</t>
        </is>
      </c>
      <c r="E538" s="7" t="inlineStr">
        <is>
          <t>구스다운</t>
        </is>
      </c>
      <c r="F538" s="7" t="inlineStr">
        <is>
          <t>퀼팅하이넥숏패딩점퍼</t>
        </is>
      </c>
      <c r="G538" s="7" t="inlineStr">
        <is>
          <t>KOR</t>
        </is>
      </c>
      <c r="H538" s="7" t="inlineStr">
        <is>
          <t>95</t>
        </is>
      </c>
      <c r="I538" s="7">
        <f>IF(B538="보세",C538&amp;" "&amp;D538&amp;" "&amp;E538&amp;" "&amp;F538&amp;" ["&amp;H538&amp;"]",IF(G538="JPN","[JPN] "&amp;B538&amp;" "&amp;C538&amp;" "&amp;D538&amp;" "&amp;E538&amp;" "&amp;F538&amp;" ["&amp;H538&amp;"]",B538&amp;" "&amp;C538&amp;" "&amp;D538&amp;" "&amp;E538&amp;" "&amp;F538&amp;" ["&amp;H538&amp;"]"))</f>
        <v/>
      </c>
      <c r="J538" s="7" t="inlineStr">
        <is>
          <t>뱅뱅 네이비 사선스트라이프 구스다운 퀼팅하이넥숏패딩점퍼 [95]</t>
        </is>
      </c>
      <c r="K538" s="7" t="inlineStr">
        <is>
          <t>뱅뱅 네이비 사선스트라이프 구스다운 퀼팅하이넥숏패딩점퍼</t>
        </is>
      </c>
      <c r="L538" s="7">
        <f>IF(B538="보세",C538&amp;" "&amp;F538,B538&amp;" "&amp;F538)</f>
        <v/>
      </c>
      <c r="M538" s="8" t="inlineStr">
        <is>
          <t>네이비 사선스트라이프 구스다운 퀼팅하이넥숏패딩점퍼</t>
        </is>
      </c>
      <c r="N538" s="8" t="inlineStr">
        <is>
          <t>NAVY 사선스트라이프 구스다운 퀼팅하이넥숏패딩점퍼</t>
        </is>
      </c>
      <c r="O538" s="8" t="inlineStr">
        <is>
          <t>곤색 사선스트라이프 구스다운 퀼팅하이넥숏패딩점퍼</t>
        </is>
      </c>
    </row>
    <row r="539" ht="16.5" customHeight="1" s="16">
      <c r="A539" s="7" t="n">
        <v>13107298</v>
      </c>
      <c r="B539" s="7" t="inlineStr">
        <is>
          <t>세이브더덕</t>
        </is>
      </c>
      <c r="C539" s="7" t="inlineStr">
        <is>
          <t>블랙</t>
        </is>
      </c>
      <c r="D539" s="7" t="inlineStr">
        <is>
          <t>무지</t>
        </is>
      </c>
      <c r="E539" s="7" t="inlineStr">
        <is>
          <t>폴리</t>
        </is>
      </c>
      <c r="F539" s="7" t="inlineStr">
        <is>
          <t>퀼팅롱패딩베스트</t>
        </is>
      </c>
      <c r="G539" s="7" t="inlineStr">
        <is>
          <t>KOR</t>
        </is>
      </c>
      <c r="H539" s="7" t="inlineStr">
        <is>
          <t>4</t>
        </is>
      </c>
      <c r="I539" s="7">
        <f>IF(B539="보세",C539&amp;" "&amp;D539&amp;" "&amp;E539&amp;" "&amp;F539&amp;" ["&amp;H539&amp;"]",IF(G539="JPN","[JPN] "&amp;B539&amp;" "&amp;C539&amp;" "&amp;D539&amp;" "&amp;E539&amp;" "&amp;F539&amp;" ["&amp;H539&amp;"]",B539&amp;" "&amp;C539&amp;" "&amp;D539&amp;" "&amp;E539&amp;" "&amp;F539&amp;" ["&amp;H539&amp;"]"))</f>
        <v/>
      </c>
      <c r="J539" s="7" t="inlineStr">
        <is>
          <t>세이브더덕 블랙 퀼팅롱패딩베스트 [4]</t>
        </is>
      </c>
      <c r="K539" s="7" t="inlineStr">
        <is>
          <t>세이브더덕 블랙 퀼팅롱패딩베스트</t>
        </is>
      </c>
      <c r="L539" s="7">
        <f>IF(B539="보세",C539&amp;" "&amp;F539,B539&amp;" "&amp;F539)</f>
        <v/>
      </c>
      <c r="M539" s="8" t="inlineStr">
        <is>
          <t>블랙   퀼팅롱패딩베스트</t>
        </is>
      </c>
      <c r="N539" s="8" t="inlineStr">
        <is>
          <t>블랙   퀼팅롱패딩베스트</t>
        </is>
      </c>
      <c r="O539" s="8" t="inlineStr">
        <is>
          <t>블랙   퀼팅롱패딩베스트</t>
        </is>
      </c>
    </row>
    <row r="540" ht="16.5" customHeight="1" s="16">
      <c r="A540" s="7" t="n">
        <v>13107299</v>
      </c>
      <c r="B540" s="7" t="inlineStr">
        <is>
          <t>테이트</t>
        </is>
      </c>
      <c r="C540" s="7" t="inlineStr">
        <is>
          <t>블랙</t>
        </is>
      </c>
      <c r="D540" s="7" t="inlineStr">
        <is>
          <t>무지</t>
        </is>
      </c>
      <c r="E540" s="7" t="inlineStr">
        <is>
          <t>덕다운</t>
        </is>
      </c>
      <c r="F540" s="7" t="inlineStr">
        <is>
          <t>하이넥퀼팅슬림숏패딩점퍼</t>
        </is>
      </c>
      <c r="G540" s="7" t="inlineStr">
        <is>
          <t>KOR</t>
        </is>
      </c>
      <c r="H540" s="7" t="inlineStr">
        <is>
          <t>85</t>
        </is>
      </c>
      <c r="I540" s="7">
        <f>IF(B540="보세",C540&amp;" "&amp;D540&amp;" "&amp;E540&amp;" "&amp;F540&amp;" ["&amp;H540&amp;"]",IF(G540="JPN","[JPN] "&amp;B540&amp;" "&amp;C540&amp;" "&amp;D540&amp;" "&amp;E540&amp;" "&amp;F540&amp;" ["&amp;H540&amp;"]",B540&amp;" "&amp;C540&amp;" "&amp;D540&amp;" "&amp;E540&amp;" "&amp;F540&amp;" ["&amp;H540&amp;"]"))</f>
        <v/>
      </c>
      <c r="J540" s="7" t="inlineStr">
        <is>
          <t>테이트 블랙 덕다운 하이넥퀼팅슬림숏패딩점퍼 [85]</t>
        </is>
      </c>
      <c r="K540" s="7" t="inlineStr">
        <is>
          <t>테이트 블랙 덕다운 하이넥퀼팅슬림숏패딩점퍼</t>
        </is>
      </c>
      <c r="L540" s="7">
        <f>IF(B540="보세",C540&amp;" "&amp;F540,B540&amp;" "&amp;F540)</f>
        <v/>
      </c>
      <c r="M540" s="8" t="inlineStr">
        <is>
          <t>블랙  덕다운 하이넥퀼팅슬림숏패딩점퍼</t>
        </is>
      </c>
      <c r="N540" s="8" t="inlineStr">
        <is>
          <t>블랙  덕다운 하이넥퀼팅슬림숏패딩점퍼</t>
        </is>
      </c>
      <c r="O540" s="8" t="inlineStr">
        <is>
          <t>블랙  덕다운 하이넥퀼팅슬림숏패딩점퍼</t>
        </is>
      </c>
    </row>
    <row r="541" ht="16.5" customHeight="1" s="16">
      <c r="A541" s="7" t="n">
        <v>13107300</v>
      </c>
      <c r="B541" s="7" t="inlineStr">
        <is>
          <t>언리미트</t>
        </is>
      </c>
      <c r="C541" s="7" t="inlineStr">
        <is>
          <t>카키</t>
        </is>
      </c>
      <c r="D541" s="7" t="inlineStr">
        <is>
          <t>무지</t>
        </is>
      </c>
      <c r="E541" s="7" t="inlineStr">
        <is>
          <t>폴리</t>
        </is>
      </c>
      <c r="F541" s="7" t="inlineStr">
        <is>
          <t>퀼팅경량패딩베스트</t>
        </is>
      </c>
      <c r="G541" s="7" t="inlineStr">
        <is>
          <t>KOR</t>
        </is>
      </c>
      <c r="H541" s="7" t="inlineStr">
        <is>
          <t>M</t>
        </is>
      </c>
      <c r="I541" s="7">
        <f>IF(B541="보세",C541&amp;" "&amp;D541&amp;" "&amp;E541&amp;" "&amp;F541&amp;" ["&amp;H541&amp;"]",IF(G541="JPN","[JPN] "&amp;B541&amp;" "&amp;C541&amp;" "&amp;D541&amp;" "&amp;E541&amp;" "&amp;F541&amp;" ["&amp;H541&amp;"]",B541&amp;" "&amp;C541&amp;" "&amp;D541&amp;" "&amp;E541&amp;" "&amp;F541&amp;" ["&amp;H541&amp;"]"))</f>
        <v/>
      </c>
      <c r="J541" s="7" t="inlineStr">
        <is>
          <t>언리미트 카키 퀼팅경량패딩베스트 [M]</t>
        </is>
      </c>
      <c r="K541" s="7" t="inlineStr">
        <is>
          <t>언리미트 카키 퀼팅경량패딩베스트</t>
        </is>
      </c>
      <c r="L541" s="7">
        <f>IF(B541="보세",C541&amp;" "&amp;F541,B541&amp;" "&amp;F541)</f>
        <v/>
      </c>
      <c r="M541" s="8" t="inlineStr">
        <is>
          <t>카키   퀼팅경량패딩베스트</t>
        </is>
      </c>
      <c r="N541" s="8" t="inlineStr">
        <is>
          <t>카키   퀼팅경량패딩베스트</t>
        </is>
      </c>
      <c r="O541" s="8" t="inlineStr">
        <is>
          <t>카키   퀼팅경량패딩베스트</t>
        </is>
      </c>
    </row>
    <row r="542" ht="16.5" customHeight="1" s="16">
      <c r="A542" s="7" t="n">
        <v>13107301</v>
      </c>
      <c r="B542" s="7" t="inlineStr">
        <is>
          <t>네파</t>
        </is>
      </c>
      <c r="C542" s="7" t="inlineStr">
        <is>
          <t>네이비</t>
        </is>
      </c>
      <c r="D542" s="7" t="inlineStr">
        <is>
          <t>무지</t>
        </is>
      </c>
      <c r="E542" s="7" t="inlineStr">
        <is>
          <t>덕다운</t>
        </is>
      </c>
      <c r="F542" s="7" t="inlineStr">
        <is>
          <t>하이넥투톤숏패딩점퍼</t>
        </is>
      </c>
      <c r="G542" s="7" t="inlineStr">
        <is>
          <t>KOR</t>
        </is>
      </c>
      <c r="H542" s="7" t="inlineStr">
        <is>
          <t>S</t>
        </is>
      </c>
      <c r="I542" s="7">
        <f>IF(B542="보세",C542&amp;" "&amp;D542&amp;" "&amp;E542&amp;" "&amp;F542&amp;" ["&amp;H542&amp;"]",IF(G542="JPN","[JPN] "&amp;B542&amp;" "&amp;C542&amp;" "&amp;D542&amp;" "&amp;E542&amp;" "&amp;F542&amp;" ["&amp;H542&amp;"]",B542&amp;" "&amp;C542&amp;" "&amp;D542&amp;" "&amp;E542&amp;" "&amp;F542&amp;" ["&amp;H542&amp;"]"))</f>
        <v/>
      </c>
      <c r="J542" s="7" t="inlineStr">
        <is>
          <t>네파 네이비 덕다운 하이넥투톤숏패딩점퍼 [S]</t>
        </is>
      </c>
      <c r="K542" s="7" t="inlineStr">
        <is>
          <t>네파 네이비 덕다운 하이넥투톤숏패딩점퍼</t>
        </is>
      </c>
      <c r="L542" s="7">
        <f>IF(B542="보세",C542&amp;" "&amp;F542,B542&amp;" "&amp;F542)</f>
        <v/>
      </c>
      <c r="M542" s="8" t="inlineStr">
        <is>
          <t>네이비  덕다운 하이넥투톤숏패딩점퍼</t>
        </is>
      </c>
      <c r="N542" s="8" t="inlineStr">
        <is>
          <t>NAVY  덕다운 하이넥투톤숏패딩점퍼</t>
        </is>
      </c>
      <c r="O542" s="8" t="inlineStr">
        <is>
          <t>곤색  덕다운 하이넥투톤숏패딩점퍼</t>
        </is>
      </c>
    </row>
    <row r="543" ht="16.5" customHeight="1" s="16">
      <c r="A543" s="7" t="n">
        <v>13107302</v>
      </c>
      <c r="B543" s="7" t="inlineStr">
        <is>
          <t>리스트</t>
        </is>
      </c>
      <c r="C543" s="7" t="inlineStr">
        <is>
          <t>카키</t>
        </is>
      </c>
      <c r="D543" s="7" t="inlineStr">
        <is>
          <t>무지</t>
        </is>
      </c>
      <c r="E543" s="7" t="inlineStr">
        <is>
          <t>면혼방</t>
        </is>
      </c>
      <c r="F543" s="7" t="inlineStr">
        <is>
          <t>빅포켓민소매버튼원피스</t>
        </is>
      </c>
      <c r="G543" s="7" t="inlineStr">
        <is>
          <t>KOR</t>
        </is>
      </c>
      <c r="H543" s="7" t="inlineStr">
        <is>
          <t>55</t>
        </is>
      </c>
      <c r="I543" s="7">
        <f>IF(B543="보세",C543&amp;" "&amp;D543&amp;" "&amp;E543&amp;" "&amp;F543&amp;" ["&amp;H543&amp;"]",IF(G543="JPN","[JPN] "&amp;B543&amp;" "&amp;C543&amp;" "&amp;D543&amp;" "&amp;E543&amp;" "&amp;F543&amp;" ["&amp;H543&amp;"]",B543&amp;" "&amp;C543&amp;" "&amp;D543&amp;" "&amp;E543&amp;" "&amp;F543&amp;" ["&amp;H543&amp;"]"))</f>
        <v/>
      </c>
      <c r="J543" s="7" t="inlineStr">
        <is>
          <t>리스트 카키 면혼방 빅포켓민소매버튼원피스 [55]</t>
        </is>
      </c>
      <c r="K543" s="7" t="inlineStr">
        <is>
          <t>리스트 카키 면혼방 빅포켓민소매버튼원피스</t>
        </is>
      </c>
      <c r="L543" s="7">
        <f>IF(B543="보세",C543&amp;" "&amp;F543,B543&amp;" "&amp;F543)</f>
        <v/>
      </c>
      <c r="M543" s="8" t="inlineStr">
        <is>
          <t>카키  면혼방 빅포켓민소매버튼원피스</t>
        </is>
      </c>
      <c r="N543" s="8" t="inlineStr">
        <is>
          <t>카키  코튼혼방 빅포켓민소매버튼원피스</t>
        </is>
      </c>
      <c r="O543" s="8" t="inlineStr">
        <is>
          <t>카키  면믹스 빅포켓민소매버튼원피스</t>
        </is>
      </c>
    </row>
    <row r="544" ht="16.5" customHeight="1" s="16">
      <c r="A544" s="7" t="n">
        <v>13107303</v>
      </c>
      <c r="B544" s="7" t="inlineStr">
        <is>
          <t>h&amp;m</t>
        </is>
      </c>
      <c r="C544" s="7" t="inlineStr">
        <is>
          <t>옐로우페어</t>
        </is>
      </c>
      <c r="D544" s="7" t="inlineStr">
        <is>
          <t>플라워패턴</t>
        </is>
      </c>
      <c r="E544" s="7" t="inlineStr">
        <is>
          <t>폴리</t>
        </is>
      </c>
      <c r="F544" s="7" t="inlineStr">
        <is>
          <t>셔링스트링롱원피스</t>
        </is>
      </c>
      <c r="G544" s="7" t="inlineStr">
        <is>
          <t>KOR</t>
        </is>
      </c>
      <c r="H544" s="7" t="inlineStr">
        <is>
          <t>M</t>
        </is>
      </c>
      <c r="I544" s="7">
        <f>IF(B544="보세",C544&amp;" "&amp;D544&amp;" "&amp;E544&amp;" "&amp;F544&amp;" ["&amp;H544&amp;"]",IF(G544="JPN","[JPN] "&amp;B544&amp;" "&amp;C544&amp;" "&amp;D544&amp;" "&amp;E544&amp;" "&amp;F544&amp;" ["&amp;H544&amp;"]",B544&amp;" "&amp;C544&amp;" "&amp;D544&amp;" "&amp;E544&amp;" "&amp;F544&amp;" ["&amp;H544&amp;"]"))</f>
        <v/>
      </c>
      <c r="J544" s="7" t="inlineStr">
        <is>
          <t>h&amp;m 옐로우페어 플라워패턴 셔링스트링롱원피스 [M]</t>
        </is>
      </c>
      <c r="K544" s="7" t="inlineStr">
        <is>
          <t>h&amp;m 옐로우페어 플라워패턴 셔링스트링롱원피스</t>
        </is>
      </c>
      <c r="L544" s="7">
        <f>IF(B544="보세",C544&amp;" "&amp;F544,B544&amp;" "&amp;F544)</f>
        <v/>
      </c>
      <c r="M544" s="8" t="inlineStr">
        <is>
          <t>옐로우페어 플라워패턴  셔링스트링롱원피스</t>
        </is>
      </c>
      <c r="N544" s="8" t="inlineStr">
        <is>
          <t>옐로우페어 플라워패턴  셔링스트링롱원피스</t>
        </is>
      </c>
      <c r="O544" s="8" t="inlineStr">
        <is>
          <t>옐로우페어 플라워패턴  셔링스트링롱원피스</t>
        </is>
      </c>
    </row>
    <row r="545" ht="16.5" customHeight="1" s="16">
      <c r="A545" s="7" t="n">
        <v>13107304</v>
      </c>
      <c r="B545" s="7" t="inlineStr">
        <is>
          <t>익스프레스</t>
        </is>
      </c>
      <c r="C545" s="7" t="inlineStr">
        <is>
          <t>차콜</t>
        </is>
      </c>
      <c r="D545" s="7" t="inlineStr">
        <is>
          <t>브러쉬스트라이프</t>
        </is>
      </c>
      <c r="E545" s="7" t="inlineStr">
        <is>
          <t>폴리</t>
        </is>
      </c>
      <c r="F545" s="7" t="inlineStr">
        <is>
          <t>모크넥민소매맥시원피스</t>
        </is>
      </c>
      <c r="G545" s="7" t="inlineStr">
        <is>
          <t>KOR</t>
        </is>
      </c>
      <c r="H545" s="7" t="inlineStr">
        <is>
          <t>XS</t>
        </is>
      </c>
      <c r="I545" s="7">
        <f>IF(B545="보세",C545&amp;" "&amp;D545&amp;" "&amp;E545&amp;" "&amp;F545&amp;" ["&amp;H545&amp;"]",IF(G545="JPN","[JPN] "&amp;B545&amp;" "&amp;C545&amp;" "&amp;D545&amp;" "&amp;E545&amp;" "&amp;F545&amp;" ["&amp;H545&amp;"]",B545&amp;" "&amp;C545&amp;" "&amp;D545&amp;" "&amp;E545&amp;" "&amp;F545&amp;" ["&amp;H545&amp;"]"))</f>
        <v/>
      </c>
      <c r="J545" s="7" t="inlineStr">
        <is>
          <t>익스프레스 차콜 브러쉬스트라이프 모크넥민소매맥시원피스 [XS]</t>
        </is>
      </c>
      <c r="K545" s="7" t="inlineStr">
        <is>
          <t>익스프레스 차콜 브러쉬스트라이프 모크넥민소매맥시원피스</t>
        </is>
      </c>
      <c r="L545" s="7">
        <f>IF(B545="보세",C545&amp;" "&amp;F545,B545&amp;" "&amp;F545)</f>
        <v/>
      </c>
      <c r="M545" s="8" t="inlineStr">
        <is>
          <t>차콜 브러쉬스트라이프  모크넥민소매맥시원피스</t>
        </is>
      </c>
      <c r="N545" s="8" t="inlineStr">
        <is>
          <t>차콜 브러쉬스트라이프  모크넥민소매맥시원피스</t>
        </is>
      </c>
      <c r="O545" s="8" t="inlineStr">
        <is>
          <t>차콜 브러쉬스트라이프  모크넥민소매맥시원피스</t>
        </is>
      </c>
    </row>
    <row r="546" ht="16.5" customHeight="1" s="16">
      <c r="A546" s="7" t="n">
        <v>13107305</v>
      </c>
      <c r="B546" s="7" t="inlineStr">
        <is>
          <t>익스프레스</t>
        </is>
      </c>
      <c r="C546" s="7" t="inlineStr">
        <is>
          <t>퍼플</t>
        </is>
      </c>
      <c r="D546" s="7" t="inlineStr">
        <is>
          <t>무지</t>
        </is>
      </c>
      <c r="E546" s="7" t="inlineStr">
        <is>
          <t>폴리</t>
        </is>
      </c>
      <c r="F546" s="7" t="inlineStr">
        <is>
          <t>크로쉐셔링민소매원피스</t>
        </is>
      </c>
      <c r="G546" s="7" t="inlineStr">
        <is>
          <t>KOR</t>
        </is>
      </c>
      <c r="H546" s="7" t="inlineStr">
        <is>
          <t>XS</t>
        </is>
      </c>
      <c r="I546" s="7">
        <f>IF(B546="보세",C546&amp;" "&amp;D546&amp;" "&amp;E546&amp;" "&amp;F546&amp;" ["&amp;H546&amp;"]",IF(G546="JPN","[JPN] "&amp;B546&amp;" "&amp;C546&amp;" "&amp;D546&amp;" "&amp;E546&amp;" "&amp;F546&amp;" ["&amp;H546&amp;"]",B546&amp;" "&amp;C546&amp;" "&amp;D546&amp;" "&amp;E546&amp;" "&amp;F546&amp;" ["&amp;H546&amp;"]"))</f>
        <v/>
      </c>
      <c r="J546" s="7" t="inlineStr">
        <is>
          <t>익스프레스 퍼플 크로쉐셔링민소매원피스 [XS]</t>
        </is>
      </c>
      <c r="K546" s="7" t="inlineStr">
        <is>
          <t>익스프레스 퍼플 크로쉐셔링민소매원피스</t>
        </is>
      </c>
      <c r="L546" s="7">
        <f>IF(B546="보세",C546&amp;" "&amp;F546,B546&amp;" "&amp;F546)</f>
        <v/>
      </c>
      <c r="M546" s="8" t="inlineStr">
        <is>
          <t>퍼플   크로쉐셔링민소매원피스</t>
        </is>
      </c>
      <c r="N546" s="8" t="inlineStr">
        <is>
          <t>퍼플   크로쉐셔링민소매원피스</t>
        </is>
      </c>
      <c r="O546" s="8" t="inlineStr">
        <is>
          <t>퍼플   크로쉐셔링민소매원피스</t>
        </is>
      </c>
    </row>
    <row r="547" ht="16.5" customHeight="1" s="16">
      <c r="A547" s="7" t="n">
        <v>13107306</v>
      </c>
      <c r="B547" s="7" t="inlineStr">
        <is>
          <t>익스프레스</t>
        </is>
      </c>
      <c r="C547" s="7" t="inlineStr">
        <is>
          <t>블랙</t>
        </is>
      </c>
      <c r="D547" s="7" t="inlineStr">
        <is>
          <t>무지</t>
        </is>
      </c>
      <c r="E547" s="7" t="inlineStr">
        <is>
          <t>폴리</t>
        </is>
      </c>
      <c r="F547" s="7" t="inlineStr">
        <is>
          <t>백트임민소매맥시원피스</t>
        </is>
      </c>
      <c r="G547" s="7" t="inlineStr">
        <is>
          <t>KOR</t>
        </is>
      </c>
      <c r="H547" s="7" t="inlineStr">
        <is>
          <t>XS</t>
        </is>
      </c>
      <c r="I547" s="7">
        <f>IF(B547="보세",C547&amp;" "&amp;D547&amp;" "&amp;E547&amp;" "&amp;F547&amp;" ["&amp;H547&amp;"]",IF(G547="JPN","[JPN] "&amp;B547&amp;" "&amp;C547&amp;" "&amp;D547&amp;" "&amp;E547&amp;" "&amp;F547&amp;" ["&amp;H547&amp;"]",B547&amp;" "&amp;C547&amp;" "&amp;D547&amp;" "&amp;E547&amp;" "&amp;F547&amp;" ["&amp;H547&amp;"]"))</f>
        <v/>
      </c>
      <c r="J547" s="7" t="inlineStr">
        <is>
          <t>익스프레스 블랙 백트임민소매맥시원피스 [XS]</t>
        </is>
      </c>
      <c r="K547" s="7" t="inlineStr">
        <is>
          <t>익스프레스 블랙 백트임민소매맥시원피스</t>
        </is>
      </c>
      <c r="L547" s="7">
        <f>IF(B547="보세",C547&amp;" "&amp;F547,B547&amp;" "&amp;F547)</f>
        <v/>
      </c>
      <c r="M547" s="8" t="inlineStr">
        <is>
          <t>블랙   백트임민소매맥시원피스</t>
        </is>
      </c>
      <c r="N547" s="8" t="inlineStr">
        <is>
          <t>블랙   백트임민소매맥시원피스</t>
        </is>
      </c>
      <c r="O547" s="8" t="inlineStr">
        <is>
          <t>블랙   백트임민소매맥시원피스</t>
        </is>
      </c>
    </row>
    <row r="548" ht="16.5" customHeight="1" s="16">
      <c r="A548" s="7" t="n">
        <v>13107307</v>
      </c>
      <c r="B548" s="7" t="inlineStr">
        <is>
          <t>익스프레스</t>
        </is>
      </c>
      <c r="C548" s="7" t="inlineStr">
        <is>
          <t>퍼플</t>
        </is>
      </c>
      <c r="D548" s="7" t="inlineStr">
        <is>
          <t>무지</t>
        </is>
      </c>
      <c r="E548" s="7" t="inlineStr">
        <is>
          <t>면혼방</t>
        </is>
      </c>
      <c r="F548" s="7" t="inlineStr">
        <is>
          <t>딥유넥민소매슬림맥시원피스</t>
        </is>
      </c>
      <c r="G548" s="7" t="inlineStr">
        <is>
          <t>KOR</t>
        </is>
      </c>
      <c r="H548" s="7" t="inlineStr">
        <is>
          <t>XS</t>
        </is>
      </c>
      <c r="I548" s="7">
        <f>IF(B548="보세",C548&amp;" "&amp;D548&amp;" "&amp;E548&amp;" "&amp;F548&amp;" ["&amp;H548&amp;"]",IF(G548="JPN","[JPN] "&amp;B548&amp;" "&amp;C548&amp;" "&amp;D548&amp;" "&amp;E548&amp;" "&amp;F548&amp;" ["&amp;H548&amp;"]",B548&amp;" "&amp;C548&amp;" "&amp;D548&amp;" "&amp;E548&amp;" "&amp;F548&amp;" ["&amp;H548&amp;"]"))</f>
        <v/>
      </c>
      <c r="J548" s="7" t="inlineStr">
        <is>
          <t>익스프레스 퍼플 면혼방 딥유넥민소매슬림맥시원피스 [XS]</t>
        </is>
      </c>
      <c r="K548" s="7" t="inlineStr">
        <is>
          <t>익스프레스 퍼플 면혼방 딥유넥민소매슬림맥시원피스</t>
        </is>
      </c>
      <c r="L548" s="7">
        <f>IF(B548="보세",C548&amp;" "&amp;F548,B548&amp;" "&amp;F548)</f>
        <v/>
      </c>
      <c r="M548" s="8" t="inlineStr">
        <is>
          <t>퍼플  면혼방 딥유넥민소매슬림맥시원피스</t>
        </is>
      </c>
      <c r="N548" s="8" t="inlineStr">
        <is>
          <t>퍼플  코튼혼방 딥유넥민소매슬림맥시원피스</t>
        </is>
      </c>
      <c r="O548" s="8" t="inlineStr">
        <is>
          <t>퍼플  면믹스 딥유넥민소매슬림맥시원피스</t>
        </is>
      </c>
    </row>
    <row r="549" ht="16.5" customHeight="1" s="16">
      <c r="A549" s="7" t="n">
        <v>13107308</v>
      </c>
      <c r="B549" s="7" t="inlineStr">
        <is>
          <t>익스프레스</t>
        </is>
      </c>
      <c r="C549" s="7" t="inlineStr">
        <is>
          <t>블랙</t>
        </is>
      </c>
      <c r="D549" s="7" t="inlineStr">
        <is>
          <t>시스루</t>
        </is>
      </c>
      <c r="E549" s="7" t="inlineStr">
        <is>
          <t>폴리</t>
        </is>
      </c>
      <c r="F549" s="7" t="inlineStr">
        <is>
          <t>딥브이넥핀턱레이스점프수트</t>
        </is>
      </c>
      <c r="G549" s="7" t="inlineStr">
        <is>
          <t>KOR</t>
        </is>
      </c>
      <c r="H549" s="7" t="inlineStr">
        <is>
          <t>0</t>
        </is>
      </c>
      <c r="I549" s="7">
        <f>IF(B549="보세",C549&amp;" "&amp;D549&amp;" "&amp;E549&amp;" "&amp;F549&amp;" ["&amp;H549&amp;"]",IF(G549="JPN","[JPN] "&amp;B549&amp;" "&amp;C549&amp;" "&amp;D549&amp;" "&amp;E549&amp;" "&amp;F549&amp;" ["&amp;H549&amp;"]",B549&amp;" "&amp;C549&amp;" "&amp;D549&amp;" "&amp;E549&amp;" "&amp;F549&amp;" ["&amp;H549&amp;"]"))</f>
        <v/>
      </c>
      <c r="J549" s="7" t="inlineStr">
        <is>
          <t>익스프레스 블랙 시스루 딥브이넥핀턱레이스점프수트 [0]</t>
        </is>
      </c>
      <c r="K549" s="7" t="inlineStr">
        <is>
          <t>익스프레스 블랙 시스루 딥브이넥핀턱레이스점프수트</t>
        </is>
      </c>
      <c r="L549" s="7">
        <f>IF(B549="보세",C549&amp;" "&amp;F549,B549&amp;" "&amp;F549)</f>
        <v/>
      </c>
      <c r="M549" s="8" t="inlineStr">
        <is>
          <t>블랙 시스루  딥브이넥핀턱레이스점프수트</t>
        </is>
      </c>
      <c r="N549" s="8" t="inlineStr">
        <is>
          <t>블랙 시스루  딥브이넥핀턱레이스점프수트</t>
        </is>
      </c>
      <c r="O549" s="8" t="inlineStr">
        <is>
          <t>블랙 시스루  딥브이넥핀턱레이스점프수트</t>
        </is>
      </c>
    </row>
    <row r="550" ht="16.5" customHeight="1" s="16">
      <c r="A550" s="7" t="n">
        <v>13107309</v>
      </c>
      <c r="B550" s="7" t="inlineStr">
        <is>
          <t>익스프레스</t>
        </is>
      </c>
      <c r="C550" s="7" t="inlineStr">
        <is>
          <t>블루</t>
        </is>
      </c>
      <c r="D550" s="7" t="inlineStr">
        <is>
          <t>스트라이프</t>
        </is>
      </c>
      <c r="E550" s="7" t="inlineStr">
        <is>
          <t>폴리</t>
        </is>
      </c>
      <c r="F550" s="7" t="inlineStr">
        <is>
          <t>바이어스민소매슬림롱원피스</t>
        </is>
      </c>
      <c r="G550" s="7" t="inlineStr">
        <is>
          <t>KOR</t>
        </is>
      </c>
      <c r="H550" s="7" t="inlineStr">
        <is>
          <t>M</t>
        </is>
      </c>
      <c r="I550" s="7">
        <f>IF(B550="보세",C550&amp;" "&amp;D550&amp;" "&amp;E550&amp;" "&amp;F550&amp;" ["&amp;H550&amp;"]",IF(G550="JPN","[JPN] "&amp;B550&amp;" "&amp;C550&amp;" "&amp;D550&amp;" "&amp;E550&amp;" "&amp;F550&amp;" ["&amp;H550&amp;"]",B550&amp;" "&amp;C550&amp;" "&amp;D550&amp;" "&amp;E550&amp;" "&amp;F550&amp;" ["&amp;H550&amp;"]"))</f>
        <v/>
      </c>
      <c r="J550" s="7" t="inlineStr">
        <is>
          <t>익스프레스 블루 스트라이프 바이어스민소매슬림롱원피스 [M]</t>
        </is>
      </c>
      <c r="K550" s="7" t="inlineStr">
        <is>
          <t>익스프레스 블루 스트라이프 바이어스민소매슬림롱원피스</t>
        </is>
      </c>
      <c r="L550" s="7">
        <f>IF(B550="보세",C550&amp;" "&amp;F550,B550&amp;" "&amp;F550)</f>
        <v/>
      </c>
      <c r="M550" s="8" t="inlineStr">
        <is>
          <t>블루 스트라이프  바이어스민소매슬림롱원피스</t>
        </is>
      </c>
      <c r="N550" s="8" t="inlineStr">
        <is>
          <t>블루 스트라이프  바이어스민소매슬림롱원피스</t>
        </is>
      </c>
      <c r="O550" s="8" t="inlineStr">
        <is>
          <t>블루 스트라이프  바이어스민소매슬림롱원피스</t>
        </is>
      </c>
    </row>
    <row r="551" ht="16.5" customHeight="1" s="16">
      <c r="A551" s="7" t="n">
        <v>13107310</v>
      </c>
      <c r="B551" s="7" t="inlineStr">
        <is>
          <t>익스프레스</t>
        </is>
      </c>
      <c r="C551" s="7" t="inlineStr">
        <is>
          <t>블랙</t>
        </is>
      </c>
      <c r="D551" s="7" t="inlineStr">
        <is>
          <t>무지</t>
        </is>
      </c>
      <c r="E551" s="7" t="inlineStr">
        <is>
          <t>폴리</t>
        </is>
      </c>
      <c r="F551" s="7" t="inlineStr">
        <is>
          <t>스트링그물롱원피스</t>
        </is>
      </c>
      <c r="G551" s="7" t="inlineStr">
        <is>
          <t>KOR</t>
        </is>
      </c>
      <c r="H551" s="7" t="inlineStr">
        <is>
          <t>6</t>
        </is>
      </c>
      <c r="I551" s="7">
        <f>IF(B551="보세",C551&amp;" "&amp;D551&amp;" "&amp;E551&amp;" "&amp;F551&amp;" ["&amp;H551&amp;"]",IF(G551="JPN","[JPN] "&amp;B551&amp;" "&amp;C551&amp;" "&amp;D551&amp;" "&amp;E551&amp;" "&amp;F551&amp;" ["&amp;H551&amp;"]",B551&amp;" "&amp;C551&amp;" "&amp;D551&amp;" "&amp;E551&amp;" "&amp;F551&amp;" ["&amp;H551&amp;"]"))</f>
        <v/>
      </c>
      <c r="J551" s="7" t="inlineStr">
        <is>
          <t>익스프레스 블랙 스트링그물롱원피스 [6]</t>
        </is>
      </c>
      <c r="K551" s="7" t="inlineStr">
        <is>
          <t>익스프레스 블랙 스트링그물롱원피스</t>
        </is>
      </c>
      <c r="L551" s="7">
        <f>IF(B551="보세",C551&amp;" "&amp;F551,B551&amp;" "&amp;F551)</f>
        <v/>
      </c>
      <c r="M551" s="8" t="inlineStr">
        <is>
          <t>블랙   스트링그물롱원피스</t>
        </is>
      </c>
      <c r="N551" s="8" t="inlineStr">
        <is>
          <t>블랙   스트링그물롱원피스</t>
        </is>
      </c>
      <c r="O551" s="8" t="inlineStr">
        <is>
          <t>블랙   스트링그물롱원피스</t>
        </is>
      </c>
    </row>
    <row r="552" ht="16.5" customHeight="1" s="16">
      <c r="A552" s="7" t="n">
        <v>13107311</v>
      </c>
      <c r="B552" s="7" t="inlineStr">
        <is>
          <t>익스프레스</t>
        </is>
      </c>
      <c r="C552" s="7" t="inlineStr">
        <is>
          <t>블랙</t>
        </is>
      </c>
      <c r="D552" s="7" t="inlineStr">
        <is>
          <t>레오파드</t>
        </is>
      </c>
      <c r="E552" s="7" t="inlineStr">
        <is>
          <t>면혼방</t>
        </is>
      </c>
      <c r="F552" s="7" t="inlineStr">
        <is>
          <t>바이어스민소매슬림원피스</t>
        </is>
      </c>
      <c r="G552" s="7" t="inlineStr">
        <is>
          <t>KOR</t>
        </is>
      </c>
      <c r="H552" s="7" t="inlineStr">
        <is>
          <t>XS</t>
        </is>
      </c>
      <c r="I552" s="7">
        <f>IF(B552="보세",C552&amp;" "&amp;D552&amp;" "&amp;E552&amp;" "&amp;F552&amp;" ["&amp;H552&amp;"]",IF(G552="JPN","[JPN] "&amp;B552&amp;" "&amp;C552&amp;" "&amp;D552&amp;" "&amp;E552&amp;" "&amp;F552&amp;" ["&amp;H552&amp;"]",B552&amp;" "&amp;C552&amp;" "&amp;D552&amp;" "&amp;E552&amp;" "&amp;F552&amp;" ["&amp;H552&amp;"]"))</f>
        <v/>
      </c>
      <c r="J552" s="7" t="inlineStr">
        <is>
          <t>익스프레스 블랙 레오파드 면혼방 바이어스민소매슬림원피스 [XS]</t>
        </is>
      </c>
      <c r="K552" s="7" t="inlineStr">
        <is>
          <t>익스프레스 블랙 레오파드 면혼방 바이어스민소매슬림원피스</t>
        </is>
      </c>
      <c r="L552" s="7">
        <f>IF(B552="보세",C552&amp;" "&amp;F552,B552&amp;" "&amp;F552)</f>
        <v/>
      </c>
      <c r="M552" s="8" t="inlineStr">
        <is>
          <t>블랙 레오파드 면혼방 바이어스민소매슬림원피스</t>
        </is>
      </c>
      <c r="N552" s="8" t="inlineStr">
        <is>
          <t>블랙 레오파드 코튼혼방 바이어스민소매슬림원피스</t>
        </is>
      </c>
      <c r="O552" s="8" t="inlineStr">
        <is>
          <t>블랙 레오파드 면믹스 바이어스민소매슬림원피스</t>
        </is>
      </c>
    </row>
    <row r="553" ht="16.5" customHeight="1" s="16">
      <c r="A553" s="7" t="n">
        <v>13107312</v>
      </c>
      <c r="B553" s="7" t="inlineStr">
        <is>
          <t>헤지스</t>
        </is>
      </c>
      <c r="C553" s="7" t="inlineStr">
        <is>
          <t>차콜</t>
        </is>
      </c>
      <c r="D553" s="7" t="inlineStr">
        <is>
          <t>무지</t>
        </is>
      </c>
      <c r="E553" s="7" t="inlineStr">
        <is>
          <t>면혼방</t>
        </is>
      </c>
      <c r="F553" s="7" t="inlineStr">
        <is>
          <t>슬림핏스트레이트팬츠</t>
        </is>
      </c>
      <c r="G553" s="7" t="inlineStr">
        <is>
          <t>KOR</t>
        </is>
      </c>
      <c r="H553" s="7" t="inlineStr">
        <is>
          <t>92</t>
        </is>
      </c>
      <c r="I553" s="7">
        <f>IF(B553="보세",C553&amp;" "&amp;D553&amp;" "&amp;E553&amp;" "&amp;F553&amp;" ["&amp;H553&amp;"]",IF(G553="JPN","[JPN] "&amp;B553&amp;" "&amp;C553&amp;" "&amp;D553&amp;" "&amp;E553&amp;" "&amp;F553&amp;" ["&amp;H553&amp;"]",B553&amp;" "&amp;C553&amp;" "&amp;D553&amp;" "&amp;E553&amp;" "&amp;F553&amp;" ["&amp;H553&amp;"]"))</f>
        <v/>
      </c>
      <c r="J553" s="7" t="inlineStr">
        <is>
          <t>헤지스 차콜 면혼방 슬림핏스트레이트팬츠 [92]</t>
        </is>
      </c>
      <c r="K553" s="7" t="inlineStr">
        <is>
          <t>헤지스 차콜 면혼방 슬림핏스트레이트팬츠</t>
        </is>
      </c>
      <c r="L553" s="7">
        <f>IF(B553="보세",C553&amp;" "&amp;F553,B553&amp;" "&amp;F553)</f>
        <v/>
      </c>
      <c r="M553" s="8" t="inlineStr">
        <is>
          <t>차콜  면혼방 슬림핏스트레이트팬츠</t>
        </is>
      </c>
      <c r="N553" s="8" t="inlineStr">
        <is>
          <t>차콜  코튼혼방 슬림핏스트레이트팬츠</t>
        </is>
      </c>
      <c r="O553" s="8" t="inlineStr">
        <is>
          <t>차콜  면믹스 슬림핏스트레이트팬츠</t>
        </is>
      </c>
    </row>
    <row r="554" ht="16.5" customHeight="1" s="16">
      <c r="A554" s="7" t="n">
        <v>13107313</v>
      </c>
      <c r="B554" s="7" t="inlineStr">
        <is>
          <t>아디다스</t>
        </is>
      </c>
      <c r="C554" s="7" t="inlineStr">
        <is>
          <t>네이비</t>
        </is>
      </c>
      <c r="D554" s="7" t="inlineStr">
        <is>
          <t>무지</t>
        </is>
      </c>
      <c r="E554" s="7" t="inlineStr">
        <is>
          <t>면혼방</t>
        </is>
      </c>
      <c r="F554" s="7" t="inlineStr">
        <is>
          <t>삼선트랙팬츠</t>
        </is>
      </c>
      <c r="G554" s="7" t="inlineStr">
        <is>
          <t>KOR</t>
        </is>
      </c>
      <c r="H554" s="7" t="inlineStr">
        <is>
          <t>90</t>
        </is>
      </c>
      <c r="I554" s="7">
        <f>IF(B554="보세",C554&amp;" "&amp;D554&amp;" "&amp;E554&amp;" "&amp;F554&amp;" ["&amp;H554&amp;"]",IF(G554="JPN","[JPN] "&amp;B554&amp;" "&amp;C554&amp;" "&amp;D554&amp;" "&amp;E554&amp;" "&amp;F554&amp;" ["&amp;H554&amp;"]",B554&amp;" "&amp;C554&amp;" "&amp;D554&amp;" "&amp;E554&amp;" "&amp;F554&amp;" ["&amp;H554&amp;"]"))</f>
        <v/>
      </c>
      <c r="J554" s="7" t="inlineStr">
        <is>
          <t>아디다스 네이비 면혼방 삼선트랙팬츠 [90]</t>
        </is>
      </c>
      <c r="K554" s="7" t="inlineStr">
        <is>
          <t>아디다스 네이비 면혼방 삼선트랙팬츠</t>
        </is>
      </c>
      <c r="L554" s="7">
        <f>IF(B554="보세",C554&amp;" "&amp;F554,B554&amp;" "&amp;F554)</f>
        <v/>
      </c>
      <c r="M554" s="8" t="inlineStr">
        <is>
          <t>네이비  면혼방 삼선트랙팬츠</t>
        </is>
      </c>
      <c r="N554" s="8" t="inlineStr">
        <is>
          <t>NAVY  면혼방 삼선트랙팬츠</t>
        </is>
      </c>
      <c r="O554" s="8" t="inlineStr">
        <is>
          <t>곤색  면혼방 삼선트랙팬츠</t>
        </is>
      </c>
    </row>
    <row r="555" ht="16.5" customHeight="1" s="16">
      <c r="A555" s="7" t="n">
        <v>13107314</v>
      </c>
      <c r="B555" s="7" t="inlineStr">
        <is>
          <t>필라</t>
        </is>
      </c>
      <c r="C555" s="7" t="inlineStr">
        <is>
          <t>그레이</t>
        </is>
      </c>
      <c r="D555" s="7" t="inlineStr">
        <is>
          <t>무지</t>
        </is>
      </c>
      <c r="E555" s="7" t="inlineStr">
        <is>
          <t>폴리</t>
        </is>
      </c>
      <c r="F555" s="7" t="inlineStr">
        <is>
          <t>사이드투톤패딩팬츠</t>
        </is>
      </c>
      <c r="G555" s="7" t="inlineStr">
        <is>
          <t>KOR</t>
        </is>
      </c>
      <c r="H555" s="7" t="inlineStr">
        <is>
          <t>80</t>
        </is>
      </c>
      <c r="I555" s="7">
        <f>IF(B555="보세",C555&amp;" "&amp;D555&amp;" "&amp;E555&amp;" "&amp;F555&amp;" ["&amp;H555&amp;"]",IF(G555="JPN","[JPN] "&amp;B555&amp;" "&amp;C555&amp;" "&amp;D555&amp;" "&amp;E555&amp;" "&amp;F555&amp;" ["&amp;H555&amp;"]",B555&amp;" "&amp;C555&amp;" "&amp;D555&amp;" "&amp;E555&amp;" "&amp;F555&amp;" ["&amp;H555&amp;"]"))</f>
        <v/>
      </c>
      <c r="J555" s="7" t="inlineStr">
        <is>
          <t>필라 그레이 사이드투톤패딩팬츠 [80]</t>
        </is>
      </c>
      <c r="K555" s="7" t="inlineStr">
        <is>
          <t>필라 그레이 사이드투톤패딩팬츠</t>
        </is>
      </c>
      <c r="L555" s="7">
        <f>IF(B555="보세",C555&amp;" "&amp;F555,B555&amp;" "&amp;F555)</f>
        <v/>
      </c>
      <c r="M555" s="8" t="inlineStr">
        <is>
          <t>그레이   사이드투톤패딩팬츠</t>
        </is>
      </c>
      <c r="N555" s="8" t="inlineStr">
        <is>
          <t>회색   사이드투톤패딩팬츠</t>
        </is>
      </c>
      <c r="O555" s="8" t="inlineStr">
        <is>
          <t>GRAY   사이드투톤패딩팬츠</t>
        </is>
      </c>
    </row>
    <row r="556" ht="16.5" customHeight="1" s="16">
      <c r="A556" s="7" t="n">
        <v>13107315</v>
      </c>
      <c r="B556" s="7" t="inlineStr">
        <is>
          <t>르꼬끄</t>
        </is>
      </c>
      <c r="C556" s="7" t="inlineStr">
        <is>
          <t>블랙</t>
        </is>
      </c>
      <c r="D556" s="7" t="inlineStr">
        <is>
          <t>무지</t>
        </is>
      </c>
      <c r="E556" s="7" t="inlineStr">
        <is>
          <t>폴리</t>
        </is>
      </c>
      <c r="F556" s="7" t="inlineStr">
        <is>
          <t>절개배색칠부트레이닝팬츠</t>
        </is>
      </c>
      <c r="G556" s="7" t="inlineStr">
        <is>
          <t>KOR</t>
        </is>
      </c>
      <c r="H556" s="7" t="inlineStr">
        <is>
          <t>없음</t>
        </is>
      </c>
      <c r="I556" s="7">
        <f>IF(B556="보세",C556&amp;" "&amp;D556&amp;" "&amp;E556&amp;" "&amp;F556&amp;" ["&amp;H556&amp;"]",IF(G556="JPN","[JPN] "&amp;B556&amp;" "&amp;C556&amp;" "&amp;D556&amp;" "&amp;E556&amp;" "&amp;F556&amp;" ["&amp;H556&amp;"]",B556&amp;" "&amp;C556&amp;" "&amp;D556&amp;" "&amp;E556&amp;" "&amp;F556&amp;" ["&amp;H556&amp;"]"))</f>
        <v/>
      </c>
      <c r="J556" s="7" t="inlineStr">
        <is>
          <t xml:space="preserve">르꼬끄 블랙 절개배색칠부트레이닝팬츠 </t>
        </is>
      </c>
      <c r="K556" s="7" t="inlineStr">
        <is>
          <t xml:space="preserve">르꼬끄 블랙 절개배색칠부트레이닝팬츠 </t>
        </is>
      </c>
      <c r="L556" s="7">
        <f>IF(B556="보세",C556&amp;" "&amp;F556,B556&amp;" "&amp;F556)</f>
        <v/>
      </c>
      <c r="M556" s="8" t="inlineStr">
        <is>
          <t>블랙   절개배색칠부트레이닝팬츠</t>
        </is>
      </c>
      <c r="N556" s="8" t="inlineStr">
        <is>
          <t>블랙   절개배색칠부트레이닝팬츠</t>
        </is>
      </c>
      <c r="O556" s="8" t="inlineStr">
        <is>
          <t>블랙   절개배색칠부트레이닝팬츠</t>
        </is>
      </c>
    </row>
    <row r="557" ht="16.5" customHeight="1" s="16">
      <c r="A557" s="7" t="n">
        <v>13107316</v>
      </c>
      <c r="B557" s="7" t="inlineStr">
        <is>
          <t>카파</t>
        </is>
      </c>
      <c r="C557" s="7" t="inlineStr">
        <is>
          <t>블랙</t>
        </is>
      </c>
      <c r="D557" s="7" t="inlineStr">
        <is>
          <t>프린팅</t>
        </is>
      </c>
      <c r="E557" s="7" t="inlineStr">
        <is>
          <t>폴리</t>
        </is>
      </c>
      <c r="F557" s="7" t="inlineStr">
        <is>
          <t>절개핀턱슬림트레이닝팬츠</t>
        </is>
      </c>
      <c r="G557" s="7" t="inlineStr">
        <is>
          <t>KOR</t>
        </is>
      </c>
      <c r="H557" s="7" t="inlineStr">
        <is>
          <t>L</t>
        </is>
      </c>
      <c r="I557" s="7">
        <f>IF(B557="보세",C557&amp;" "&amp;D557&amp;" "&amp;E557&amp;" "&amp;F557&amp;" ["&amp;H557&amp;"]",IF(G557="JPN","[JPN] "&amp;B557&amp;" "&amp;C557&amp;" "&amp;D557&amp;" "&amp;E557&amp;" "&amp;F557&amp;" ["&amp;H557&amp;"]",B557&amp;" "&amp;C557&amp;" "&amp;D557&amp;" "&amp;E557&amp;" "&amp;F557&amp;" ["&amp;H557&amp;"]"))</f>
        <v/>
      </c>
      <c r="J557" s="7" t="inlineStr">
        <is>
          <t>카파 블랙 프린팅 절개핀턱슬림트레이닝팬츠 [L]</t>
        </is>
      </c>
      <c r="K557" s="7" t="inlineStr">
        <is>
          <t>카파 블랙 프린팅 절개핀턱슬림트레이닝팬츠</t>
        </is>
      </c>
      <c r="L557" s="7">
        <f>IF(B557="보세",C557&amp;" "&amp;F557,B557&amp;" "&amp;F557)</f>
        <v/>
      </c>
      <c r="M557" s="8" t="inlineStr">
        <is>
          <t>블랙 프린팅  절개핀턱슬림트레이닝팬츠</t>
        </is>
      </c>
      <c r="N557" s="8" t="inlineStr">
        <is>
          <t>블랙 프린팅  절개핀턱슬림트레이닝팬츠</t>
        </is>
      </c>
      <c r="O557" s="8" t="inlineStr">
        <is>
          <t>블랙 프린팅  절개핀턱슬림트레이닝팬츠</t>
        </is>
      </c>
    </row>
    <row r="558" ht="16.5" customHeight="1" s="16">
      <c r="A558" s="7" t="n">
        <v>13107317</v>
      </c>
      <c r="B558" s="7" t="inlineStr">
        <is>
          <t>나이키</t>
        </is>
      </c>
      <c r="C558" s="7" t="inlineStr">
        <is>
          <t>블랙</t>
        </is>
      </c>
      <c r="D558" s="7" t="inlineStr">
        <is>
          <t>무지</t>
        </is>
      </c>
      <c r="E558" s="7" t="inlineStr">
        <is>
          <t>면혼방</t>
        </is>
      </c>
      <c r="F558" s="7" t="inlineStr">
        <is>
          <t>웜조거트레이닝팬츠</t>
        </is>
      </c>
      <c r="G558" s="7" t="inlineStr">
        <is>
          <t>KOR</t>
        </is>
      </c>
      <c r="H558" s="7" t="inlineStr">
        <is>
          <t>M</t>
        </is>
      </c>
      <c r="I558" s="7">
        <f>IF(B558="보세",C558&amp;" "&amp;D558&amp;" "&amp;E558&amp;" "&amp;F558&amp;" ["&amp;H558&amp;"]",IF(G558="JPN","[JPN] "&amp;B558&amp;" "&amp;C558&amp;" "&amp;D558&amp;" "&amp;E558&amp;" "&amp;F558&amp;" ["&amp;H558&amp;"]",B558&amp;" "&amp;C558&amp;" "&amp;D558&amp;" "&amp;E558&amp;" "&amp;F558&amp;" ["&amp;H558&amp;"]"))</f>
        <v/>
      </c>
      <c r="J558" s="7" t="inlineStr">
        <is>
          <t>나이키 블랙 면혼방 웜조거트레이닝팬츠 [M]</t>
        </is>
      </c>
      <c r="K558" s="7" t="inlineStr">
        <is>
          <t>나이키 블랙 면혼방 웜조거트레이닝팬츠</t>
        </is>
      </c>
      <c r="L558" s="7">
        <f>IF(B558="보세",C558&amp;" "&amp;F558,B558&amp;" "&amp;F558)</f>
        <v/>
      </c>
      <c r="M558" s="8" t="inlineStr">
        <is>
          <t>블랙  면혼방 웜조거트레이닝팬츠</t>
        </is>
      </c>
      <c r="N558" s="8" t="inlineStr">
        <is>
          <t>블랙  코튼혼방 웜조거트레이닝팬츠</t>
        </is>
      </c>
      <c r="O558" s="8" t="inlineStr">
        <is>
          <t>블랙  면믹스 웜조거트레이닝팬츠</t>
        </is>
      </c>
    </row>
    <row r="559" ht="16.5" customHeight="1" s="16">
      <c r="A559" s="7" t="n">
        <v>13107318</v>
      </c>
      <c r="B559" s="7" t="inlineStr">
        <is>
          <t>오즈세컨</t>
        </is>
      </c>
      <c r="C559" s="7" t="inlineStr">
        <is>
          <t>블랙</t>
        </is>
      </c>
      <c r="D559" s="7" t="inlineStr">
        <is>
          <t>무지</t>
        </is>
      </c>
      <c r="E559" s="7" t="inlineStr">
        <is>
          <t>폴리</t>
        </is>
      </c>
      <c r="F559" s="7" t="inlineStr">
        <is>
          <t>플리츠캉캉미니스커트</t>
        </is>
      </c>
      <c r="G559" s="7" t="inlineStr">
        <is>
          <t>KOR</t>
        </is>
      </c>
      <c r="H559" s="7" t="inlineStr">
        <is>
          <t>1</t>
        </is>
      </c>
      <c r="I559" s="7">
        <f>IF(B559="보세",C559&amp;" "&amp;D559&amp;" "&amp;E559&amp;" "&amp;F559&amp;" ["&amp;H559&amp;"]",IF(G559="JPN","[JPN] "&amp;B559&amp;" "&amp;C559&amp;" "&amp;D559&amp;" "&amp;E559&amp;" "&amp;F559&amp;" ["&amp;H559&amp;"]",B559&amp;" "&amp;C559&amp;" "&amp;D559&amp;" "&amp;E559&amp;" "&amp;F559&amp;" ["&amp;H559&amp;"]"))</f>
        <v/>
      </c>
      <c r="J559" s="7" t="inlineStr">
        <is>
          <t>오즈세컨 블랙 플리츠캉캉미니스커트 [1]</t>
        </is>
      </c>
      <c r="K559" s="7" t="inlineStr">
        <is>
          <t>오즈세컨 블랙 플리츠캉캉미니스커트</t>
        </is>
      </c>
      <c r="L559" s="7">
        <f>IF(B559="보세",C559&amp;" "&amp;F559,B559&amp;" "&amp;F559)</f>
        <v/>
      </c>
      <c r="M559" s="8" t="inlineStr">
        <is>
          <t>블랙   플리츠캉캉미니스커트</t>
        </is>
      </c>
      <c r="N559" s="8" t="inlineStr">
        <is>
          <t>블랙   플리츠캉캉미니스커트</t>
        </is>
      </c>
      <c r="O559" s="8" t="inlineStr">
        <is>
          <t>블랙   플리츠캉캉미니스커트</t>
        </is>
      </c>
    </row>
    <row r="560" ht="16.5" customHeight="1" s="16">
      <c r="A560" s="7" t="n">
        <v>13107319</v>
      </c>
      <c r="B560" s="7" t="inlineStr">
        <is>
          <t>아디다스</t>
        </is>
      </c>
      <c r="C560" s="7" t="inlineStr">
        <is>
          <t>네이비</t>
        </is>
      </c>
      <c r="D560" s="7" t="inlineStr">
        <is>
          <t>무지</t>
        </is>
      </c>
      <c r="E560" s="7" t="inlineStr">
        <is>
          <t>클리마라이트</t>
        </is>
      </c>
      <c r="F560" s="7" t="inlineStr">
        <is>
          <t>삼선핀턱7부트레이닝팬츠</t>
        </is>
      </c>
      <c r="G560" s="7" t="inlineStr">
        <is>
          <t>KOR</t>
        </is>
      </c>
      <c r="H560" s="7" t="inlineStr">
        <is>
          <t>95</t>
        </is>
      </c>
      <c r="I560" s="7">
        <f>IF(B560="보세",C560&amp;" "&amp;D560&amp;" "&amp;E560&amp;" "&amp;F560&amp;" ["&amp;H560&amp;"]",IF(G560="JPN","[JPN] "&amp;B560&amp;" "&amp;C560&amp;" "&amp;D560&amp;" "&amp;E560&amp;" "&amp;F560&amp;" ["&amp;H560&amp;"]",B560&amp;" "&amp;C560&amp;" "&amp;D560&amp;" "&amp;E560&amp;" "&amp;F560&amp;" ["&amp;H560&amp;"]"))</f>
        <v/>
      </c>
      <c r="J560" s="7" t="inlineStr">
        <is>
          <t>아디다스 네이비 클리마라이트 삼선핀턱7부트레이닝팬츠 [95]</t>
        </is>
      </c>
      <c r="K560" s="7" t="inlineStr">
        <is>
          <t>아디다스 네이비 클리마라이트 삼선핀턱7부트레이닝팬츠</t>
        </is>
      </c>
      <c r="L560" s="7">
        <f>IF(B560="보세",C560&amp;" "&amp;F560,B560&amp;" "&amp;F560)</f>
        <v/>
      </c>
      <c r="M560" s="8" t="inlineStr">
        <is>
          <t>네이비  클리마라이트 삼선핀턱7부트레이닝팬츠</t>
        </is>
      </c>
      <c r="N560" s="8" t="inlineStr">
        <is>
          <t>NAVY  클리마라이트 삼선핀턱7부트레이닝팬츠</t>
        </is>
      </c>
      <c r="O560" s="8" t="inlineStr">
        <is>
          <t>곤색  클리마라이트 삼선핀턱7부트레이닝팬츠</t>
        </is>
      </c>
    </row>
    <row r="561" ht="16.5" customHeight="1" s="16">
      <c r="A561" s="7" t="n">
        <v>13107320</v>
      </c>
      <c r="B561" s="7" t="inlineStr">
        <is>
          <t>코오롱스포츠</t>
        </is>
      </c>
      <c r="C561" s="7" t="inlineStr">
        <is>
          <t>블랙</t>
        </is>
      </c>
      <c r="D561" s="7" t="inlineStr">
        <is>
          <t>무지</t>
        </is>
      </c>
      <c r="E561" s="7" t="inlineStr">
        <is>
          <t>폴리</t>
        </is>
      </c>
      <c r="F561" s="7" t="inlineStr">
        <is>
          <t>아웃도어절개일자팬츠</t>
        </is>
      </c>
      <c r="G561" s="7" t="inlineStr">
        <is>
          <t>KOR</t>
        </is>
      </c>
      <c r="H561" s="7" t="inlineStr">
        <is>
          <t>34</t>
        </is>
      </c>
      <c r="I561" s="7">
        <f>IF(B561="보세",C561&amp;" "&amp;D561&amp;" "&amp;E561&amp;" "&amp;F561&amp;" ["&amp;H561&amp;"]",IF(G561="JPN","[JPN] "&amp;B561&amp;" "&amp;C561&amp;" "&amp;D561&amp;" "&amp;E561&amp;" "&amp;F561&amp;" ["&amp;H561&amp;"]",B561&amp;" "&amp;C561&amp;" "&amp;D561&amp;" "&amp;E561&amp;" "&amp;F561&amp;" ["&amp;H561&amp;"]"))</f>
        <v/>
      </c>
      <c r="J561" s="7" t="inlineStr">
        <is>
          <t>코오롱스포츠 블랙 아웃도어절개일자팬츠 [34]</t>
        </is>
      </c>
      <c r="K561" s="7" t="inlineStr">
        <is>
          <t>코오롱스포츠 블랙 아웃도어절개일자팬츠</t>
        </is>
      </c>
      <c r="L561" s="7">
        <f>IF(B561="보세",C561&amp;" "&amp;F561,B561&amp;" "&amp;F561)</f>
        <v/>
      </c>
      <c r="M561" s="8" t="inlineStr">
        <is>
          <t>블랙   아웃도어절개일자팬츠</t>
        </is>
      </c>
      <c r="N561" s="8" t="inlineStr">
        <is>
          <t>블랙   아웃도어절개일자팬츠</t>
        </is>
      </c>
      <c r="O561" s="8" t="inlineStr">
        <is>
          <t>블랙   아웃도어절개일자팬츠</t>
        </is>
      </c>
    </row>
    <row r="562" ht="16.5" customHeight="1" s="16">
      <c r="A562" s="7" t="n">
        <v>13107321</v>
      </c>
      <c r="B562" s="7" t="inlineStr">
        <is>
          <t>미즈노</t>
        </is>
      </c>
      <c r="C562" s="7" t="inlineStr">
        <is>
          <t>네이비</t>
        </is>
      </c>
      <c r="D562" s="7" t="inlineStr">
        <is>
          <t>프린팅</t>
        </is>
      </c>
      <c r="E562" s="7" t="inlineStr">
        <is>
          <t>폴리</t>
        </is>
      </c>
      <c r="F562" s="7" t="inlineStr">
        <is>
          <t>스포츠절개반바지</t>
        </is>
      </c>
      <c r="G562" s="7" t="inlineStr">
        <is>
          <t>KOR</t>
        </is>
      </c>
      <c r="H562" s="7" t="inlineStr">
        <is>
          <t>150</t>
        </is>
      </c>
      <c r="I562" s="7">
        <f>IF(B562="보세",C562&amp;" "&amp;D562&amp;" "&amp;E562&amp;" "&amp;F562&amp;" ["&amp;H562&amp;"]",IF(G562="JPN","[JPN] "&amp;B562&amp;" "&amp;C562&amp;" "&amp;D562&amp;" "&amp;E562&amp;" "&amp;F562&amp;" ["&amp;H562&amp;"]",B562&amp;" "&amp;C562&amp;" "&amp;D562&amp;" "&amp;E562&amp;" "&amp;F562&amp;" ["&amp;H562&amp;"]"))</f>
        <v/>
      </c>
      <c r="J562" s="7" t="inlineStr">
        <is>
          <t>미즈노 네이비 프린팅 스포츠절개반바지 [150]</t>
        </is>
      </c>
      <c r="K562" s="7" t="inlineStr">
        <is>
          <t>미즈노 네이비 프린팅 스포츠절개반바지</t>
        </is>
      </c>
      <c r="L562" s="7">
        <f>IF(B562="보세",C562&amp;" "&amp;F562,B562&amp;" "&amp;F562)</f>
        <v/>
      </c>
      <c r="M562" s="8" t="inlineStr">
        <is>
          <t>네이비 프린팅  스포츠절개반바지</t>
        </is>
      </c>
      <c r="N562" s="8" t="inlineStr">
        <is>
          <t>NAVY 프린팅  스포츠절개반바지</t>
        </is>
      </c>
      <c r="O562" s="8" t="inlineStr">
        <is>
          <t>곤색 프린팅  스포츠절개반바지</t>
        </is>
      </c>
    </row>
    <row r="563" ht="16.5" customHeight="1" s="16">
      <c r="A563" s="7" t="n">
        <v>13107322</v>
      </c>
      <c r="B563" s="7" t="inlineStr">
        <is>
          <t>나이키</t>
        </is>
      </c>
      <c r="C563" s="7" t="inlineStr">
        <is>
          <t>네이비</t>
        </is>
      </c>
      <c r="D563" s="7" t="inlineStr">
        <is>
          <t>무지</t>
        </is>
      </c>
      <c r="E563" s="7" t="inlineStr">
        <is>
          <t>드라이핏</t>
        </is>
      </c>
      <c r="F563" s="7" t="inlineStr">
        <is>
          <t>트레이닝팬츠</t>
        </is>
      </c>
      <c r="G563" s="7" t="inlineStr">
        <is>
          <t>KOR</t>
        </is>
      </c>
      <c r="H563" s="7" t="inlineStr">
        <is>
          <t>M</t>
        </is>
      </c>
      <c r="I563" s="7">
        <f>IF(B563="보세",C563&amp;" "&amp;D563&amp;" "&amp;E563&amp;" "&amp;F563&amp;" ["&amp;H563&amp;"]",IF(G563="JPN","[JPN] "&amp;B563&amp;" "&amp;C563&amp;" "&amp;D563&amp;" "&amp;E563&amp;" "&amp;F563&amp;" ["&amp;H563&amp;"]",B563&amp;" "&amp;C563&amp;" "&amp;D563&amp;" "&amp;E563&amp;" "&amp;F563&amp;" ["&amp;H563&amp;"]"))</f>
        <v/>
      </c>
      <c r="J563" s="7" t="inlineStr">
        <is>
          <t>나이키 네이비 드라이핏 트레이닝팬츠 [M]</t>
        </is>
      </c>
      <c r="K563" s="7" t="inlineStr">
        <is>
          <t>나이키 네이비 드라이핏 트레이닝팬츠</t>
        </is>
      </c>
      <c r="L563" s="7">
        <f>IF(B563="보세",C563&amp;" "&amp;F563,B563&amp;" "&amp;F563)</f>
        <v/>
      </c>
      <c r="M563" s="8" t="inlineStr">
        <is>
          <t>네이비  드라이핏 트레이닝팬츠</t>
        </is>
      </c>
      <c r="N563" s="8" t="inlineStr">
        <is>
          <t>NAVY  드라이핏 트레이닝팬츠</t>
        </is>
      </c>
      <c r="O563" s="8" t="inlineStr">
        <is>
          <t>곤색  드라이핏 트레이닝팬츠</t>
        </is>
      </c>
    </row>
    <row r="564" ht="16.5" customHeight="1" s="16">
      <c r="A564" s="7" t="n">
        <v>13107323</v>
      </c>
      <c r="B564" s="7" t="inlineStr">
        <is>
          <t>타미힐피거</t>
        </is>
      </c>
      <c r="C564" s="7" t="inlineStr">
        <is>
          <t>카키</t>
        </is>
      </c>
      <c r="D564" s="7" t="inlineStr">
        <is>
          <t>카모플라쥬</t>
        </is>
      </c>
      <c r="E564" s="7" t="inlineStr">
        <is>
          <t>면혼방</t>
        </is>
      </c>
      <c r="F564" s="7" t="inlineStr">
        <is>
          <t>투핀턱워싱팬츠</t>
        </is>
      </c>
      <c r="G564" s="7" t="inlineStr">
        <is>
          <t>KOR</t>
        </is>
      </c>
      <c r="H564" s="7" t="inlineStr">
        <is>
          <t>2</t>
        </is>
      </c>
      <c r="I564" s="7">
        <f>IF(B564="보세",C564&amp;" "&amp;D564&amp;" "&amp;E564&amp;" "&amp;F564&amp;" ["&amp;H564&amp;"]",IF(G564="JPN","[JPN] "&amp;B564&amp;" "&amp;C564&amp;" "&amp;D564&amp;" "&amp;E564&amp;" "&amp;F564&amp;" ["&amp;H564&amp;"]",B564&amp;" "&amp;C564&amp;" "&amp;D564&amp;" "&amp;E564&amp;" "&amp;F564&amp;" ["&amp;H564&amp;"]"))</f>
        <v/>
      </c>
      <c r="J564" s="7" t="inlineStr">
        <is>
          <t>타미힐피거 카키 카모플라쥬 면혼방 투핀턱워싱팬츠 [2]</t>
        </is>
      </c>
      <c r="K564" s="7" t="inlineStr">
        <is>
          <t>타미힐피거 카키 카모플라쥬 면혼방 투핀턱워싱팬츠</t>
        </is>
      </c>
      <c r="L564" s="7">
        <f>IF(B564="보세",C564&amp;" "&amp;F564,B564&amp;" "&amp;F564)</f>
        <v/>
      </c>
      <c r="M564" s="8" t="inlineStr">
        <is>
          <t>카키 카모플라쥬 면혼방 투핀턱워싱팬츠</t>
        </is>
      </c>
      <c r="N564" s="8" t="inlineStr">
        <is>
          <t>카키 카모플라쥬 코튼혼방 투핀턱워싱팬츠</t>
        </is>
      </c>
      <c r="O564" s="8" t="inlineStr">
        <is>
          <t>카키 카모플라쥬 면믹스 투핀턱워싱팬츠</t>
        </is>
      </c>
    </row>
    <row r="565" ht="16.5" customHeight="1" s="16">
      <c r="A565" s="7" t="n">
        <v>13107324</v>
      </c>
      <c r="B565" s="7" t="inlineStr">
        <is>
          <t>아디다스오리지널</t>
        </is>
      </c>
      <c r="C565" s="7" t="inlineStr">
        <is>
          <t>그레이</t>
        </is>
      </c>
      <c r="D565" s="7" t="inlineStr">
        <is>
          <t>뱀피패턴</t>
        </is>
      </c>
      <c r="E565" s="7" t="inlineStr">
        <is>
          <t>폴리</t>
        </is>
      </c>
      <c r="F565" s="7" t="inlineStr">
        <is>
          <t>삼선테이핑레깅스</t>
        </is>
      </c>
      <c r="G565" s="7" t="inlineStr">
        <is>
          <t>KOR</t>
        </is>
      </c>
      <c r="H565" s="7" t="inlineStr">
        <is>
          <t>90</t>
        </is>
      </c>
      <c r="I565" s="7">
        <f>IF(B565="보세",C565&amp;" "&amp;D565&amp;" "&amp;E565&amp;" "&amp;F565&amp;" ["&amp;H565&amp;"]",IF(G565="JPN","[JPN] "&amp;B565&amp;" "&amp;C565&amp;" "&amp;D565&amp;" "&amp;E565&amp;" "&amp;F565&amp;" ["&amp;H565&amp;"]",B565&amp;" "&amp;C565&amp;" "&amp;D565&amp;" "&amp;E565&amp;" "&amp;F565&amp;" ["&amp;H565&amp;"]"))</f>
        <v/>
      </c>
      <c r="J565" s="7" t="inlineStr">
        <is>
          <t>아디다스오리지널 그레이 뱀피패턴 삼선테이핑레깅스 [90]</t>
        </is>
      </c>
      <c r="K565" s="7" t="inlineStr">
        <is>
          <t>아디다스오리지널 그레이 뱀피패턴 삼선테이핑레깅스</t>
        </is>
      </c>
      <c r="L565" s="7">
        <f>IF(B565="보세",C565&amp;" "&amp;F565,B565&amp;" "&amp;F565)</f>
        <v/>
      </c>
      <c r="M565" s="8" t="inlineStr">
        <is>
          <t>그레이 뱀피패턴  삼선테이핑레깅스</t>
        </is>
      </c>
      <c r="N565" s="8" t="inlineStr">
        <is>
          <t>회색 뱀피패턴  삼선테이핑레깅스</t>
        </is>
      </c>
      <c r="O565" s="8" t="inlineStr">
        <is>
          <t>GRAY 뱀피패턴  삼선테이핑레깅스</t>
        </is>
      </c>
    </row>
    <row r="566" ht="16.5" customHeight="1" s="16">
      <c r="A566" s="7" t="n">
        <v>13107325</v>
      </c>
      <c r="B566" s="7" t="inlineStr">
        <is>
          <t>장미쉘바스키아</t>
        </is>
      </c>
      <c r="C566" s="7" t="inlineStr">
        <is>
          <t>블랙</t>
        </is>
      </c>
      <c r="D566" s="7" t="inlineStr">
        <is>
          <t>무지</t>
        </is>
      </c>
      <c r="E566" s="7" t="inlineStr">
        <is>
          <t>폴리</t>
        </is>
      </c>
      <c r="F566" s="7" t="inlineStr">
        <is>
          <t>슬랙스팬츠</t>
        </is>
      </c>
      <c r="G566" s="7" t="inlineStr">
        <is>
          <t>KOR</t>
        </is>
      </c>
      <c r="H566" s="7" t="inlineStr">
        <is>
          <t>28</t>
        </is>
      </c>
      <c r="I566" s="7">
        <f>IF(B566="보세",C566&amp;" "&amp;D566&amp;" "&amp;E566&amp;" "&amp;F566&amp;" ["&amp;H566&amp;"]",IF(G566="JPN","[JPN] "&amp;B566&amp;" "&amp;C566&amp;" "&amp;D566&amp;" "&amp;E566&amp;" "&amp;F566&amp;" ["&amp;H566&amp;"]",B566&amp;" "&amp;C566&amp;" "&amp;D566&amp;" "&amp;E566&amp;" "&amp;F566&amp;" ["&amp;H566&amp;"]"))</f>
        <v/>
      </c>
      <c r="J566" s="7" t="inlineStr">
        <is>
          <t>장미쉘바스키아 블랙 슬랙스팬츠 [28]</t>
        </is>
      </c>
      <c r="K566" s="7" t="inlineStr">
        <is>
          <t>장미쉘바스키아 블랙 슬랙스팬츠</t>
        </is>
      </c>
      <c r="L566" s="7">
        <f>IF(B566="보세",C566&amp;" "&amp;F566,B566&amp;" "&amp;F566)</f>
        <v/>
      </c>
      <c r="M566" s="8" t="inlineStr">
        <is>
          <t>블랙   슬랙스팬츠</t>
        </is>
      </c>
      <c r="N566" s="8" t="inlineStr">
        <is>
          <t>블랙   슬랙스팬츠</t>
        </is>
      </c>
      <c r="O566" s="8" t="inlineStr">
        <is>
          <t>블랙   슬랙스팬츠</t>
        </is>
      </c>
    </row>
    <row r="567" ht="16.5" customHeight="1" s="16">
      <c r="A567" s="7" t="n">
        <v>13107326</v>
      </c>
      <c r="B567" s="7" t="inlineStr">
        <is>
          <t>나이키</t>
        </is>
      </c>
      <c r="C567" s="7" t="inlineStr">
        <is>
          <t>차콜</t>
        </is>
      </c>
      <c r="D567" s="7" t="inlineStr">
        <is>
          <t>무지</t>
        </is>
      </c>
      <c r="E567" s="7" t="inlineStr">
        <is>
          <t>면혼방</t>
        </is>
      </c>
      <c r="F567" s="7" t="inlineStr">
        <is>
          <t>자수로고보카시반바지</t>
        </is>
      </c>
      <c r="G567" s="7" t="inlineStr">
        <is>
          <t>KOR</t>
        </is>
      </c>
      <c r="H567" s="7" t="inlineStr">
        <is>
          <t>M</t>
        </is>
      </c>
      <c r="I567" s="7">
        <f>IF(B567="보세",C567&amp;" "&amp;D567&amp;" "&amp;E567&amp;" "&amp;F567&amp;" ["&amp;H567&amp;"]",IF(G567="JPN","[JPN] "&amp;B567&amp;" "&amp;C567&amp;" "&amp;D567&amp;" "&amp;E567&amp;" "&amp;F567&amp;" ["&amp;H567&amp;"]",B567&amp;" "&amp;C567&amp;" "&amp;D567&amp;" "&amp;E567&amp;" "&amp;F567&amp;" ["&amp;H567&amp;"]"))</f>
        <v/>
      </c>
      <c r="J567" s="7" t="inlineStr">
        <is>
          <t>나이키 차콜 면혼방 자수로고보카시반바지 [M]</t>
        </is>
      </c>
      <c r="K567" s="7" t="inlineStr">
        <is>
          <t>나이키 차콜 면혼방 자수로고보카시반바지</t>
        </is>
      </c>
      <c r="L567" s="7">
        <f>IF(B567="보세",C567&amp;" "&amp;F567,B567&amp;" "&amp;F567)</f>
        <v/>
      </c>
      <c r="M567" s="8" t="inlineStr">
        <is>
          <t>차콜  면혼방 자수로고보카시반바지</t>
        </is>
      </c>
      <c r="N567" s="8" t="inlineStr">
        <is>
          <t>차콜  코튼혼방 자수로고보카시반바지</t>
        </is>
      </c>
      <c r="O567" s="8" t="inlineStr">
        <is>
          <t>차콜  면믹스 자수로고보카시반바지</t>
        </is>
      </c>
    </row>
    <row r="568" ht="16.5" customHeight="1" s="16">
      <c r="A568" s="7" t="n">
        <v>13107327</v>
      </c>
      <c r="B568" s="7" t="inlineStr">
        <is>
          <t>삼성물산</t>
        </is>
      </c>
      <c r="C568" s="7" t="inlineStr">
        <is>
          <t>네이비</t>
        </is>
      </c>
      <c r="D568" s="7" t="inlineStr">
        <is>
          <t>무지</t>
        </is>
      </c>
      <c r="E568" s="7" t="inlineStr">
        <is>
          <t>면혼방</t>
        </is>
      </c>
      <c r="F568" s="7" t="inlineStr">
        <is>
          <t>스티치와이드팬츠</t>
        </is>
      </c>
      <c r="G568" s="7" t="inlineStr">
        <is>
          <t>KOR</t>
        </is>
      </c>
      <c r="H568" s="7" t="inlineStr">
        <is>
          <t>70-95</t>
        </is>
      </c>
      <c r="I568" s="7">
        <f>IF(B568="보세",C568&amp;" "&amp;D568&amp;" "&amp;E568&amp;" "&amp;F568&amp;" ["&amp;H568&amp;"]",IF(G568="JPN","[JPN] "&amp;B568&amp;" "&amp;C568&amp;" "&amp;D568&amp;" "&amp;E568&amp;" "&amp;F568&amp;" ["&amp;H568&amp;"]",B568&amp;" "&amp;C568&amp;" "&amp;D568&amp;" "&amp;E568&amp;" "&amp;F568&amp;" ["&amp;H568&amp;"]"))</f>
        <v/>
      </c>
      <c r="J568" s="7" t="inlineStr">
        <is>
          <t>삼성물산 네이비 면혼방 스티치와이드팬츠 [70-95]</t>
        </is>
      </c>
      <c r="K568" s="7" t="inlineStr">
        <is>
          <t>삼성물산 네이비 면혼방 스티치와이드팬츠</t>
        </is>
      </c>
      <c r="L568" s="7">
        <f>IF(B568="보세",C568&amp;" "&amp;F568,B568&amp;" "&amp;F568)</f>
        <v/>
      </c>
      <c r="M568" s="8" t="inlineStr">
        <is>
          <t>네이비  면혼방 스티치와이드팬츠</t>
        </is>
      </c>
      <c r="N568" s="8" t="inlineStr">
        <is>
          <t>NAVY  면혼방 스티치와이드팬츠</t>
        </is>
      </c>
      <c r="O568" s="8" t="inlineStr">
        <is>
          <t>곤색  면혼방 스티치와이드팬츠</t>
        </is>
      </c>
    </row>
    <row r="569" ht="16.5" customHeight="1" s="16">
      <c r="A569" s="7" t="n">
        <v>13107328</v>
      </c>
      <c r="B569" s="7" t="inlineStr">
        <is>
          <t>미우미우</t>
        </is>
      </c>
      <c r="C569" s="7" t="inlineStr">
        <is>
          <t>베이지</t>
        </is>
      </c>
      <c r="D569" s="7" t="inlineStr">
        <is>
          <t>무지</t>
        </is>
      </c>
      <c r="E569" s="7" t="inlineStr">
        <is>
          <t>폴리</t>
        </is>
      </c>
      <c r="F569" s="7" t="inlineStr">
        <is>
          <t>무릎절개카고파라슈트팬츠</t>
        </is>
      </c>
      <c r="G569" s="7" t="inlineStr">
        <is>
          <t>KOR</t>
        </is>
      </c>
      <c r="H569" s="7" t="inlineStr">
        <is>
          <t>M</t>
        </is>
      </c>
      <c r="I569" s="7">
        <f>IF(B569="보세",C569&amp;" "&amp;D569&amp;" "&amp;E569&amp;" "&amp;F569&amp;" ["&amp;H569&amp;"]",IF(G569="JPN","[JPN] "&amp;B569&amp;" "&amp;C569&amp;" "&amp;D569&amp;" "&amp;E569&amp;" "&amp;F569&amp;" ["&amp;H569&amp;"]",B569&amp;" "&amp;C569&amp;" "&amp;D569&amp;" "&amp;E569&amp;" "&amp;F569&amp;" ["&amp;H569&amp;"]"))</f>
        <v/>
      </c>
      <c r="J569" s="7" t="inlineStr">
        <is>
          <t>미우미우 베이지 무릎절개카고파라슈트팬츠 [M]</t>
        </is>
      </c>
      <c r="K569" s="7" t="inlineStr">
        <is>
          <t>미우미우 베이지 무릎절개카고파라슈트팬츠</t>
        </is>
      </c>
      <c r="L569" s="7">
        <f>IF(B569="보세",C569&amp;" "&amp;F569,B569&amp;" "&amp;F569)</f>
        <v/>
      </c>
      <c r="M569" s="8" t="inlineStr">
        <is>
          <t>베이지   무릎절개카고파라슈트팬츠</t>
        </is>
      </c>
      <c r="N569" s="8" t="inlineStr">
        <is>
          <t>베이지   무릎절개카고파라슈트팬츠</t>
        </is>
      </c>
      <c r="O569" s="8" t="inlineStr">
        <is>
          <t>베이지   무릎절개카고파라슈트팬츠</t>
        </is>
      </c>
    </row>
    <row r="570" ht="16.5" customHeight="1" s="16">
      <c r="A570" s="7" t="n">
        <v>13107329</v>
      </c>
      <c r="B570" s="7" t="inlineStr">
        <is>
          <t>디즈니</t>
        </is>
      </c>
      <c r="C570" s="7" t="inlineStr">
        <is>
          <t>레드</t>
        </is>
      </c>
      <c r="D570" s="7" t="inlineStr">
        <is>
          <t>무지</t>
        </is>
      </c>
      <c r="E570" s="7" t="inlineStr">
        <is>
          <t>폴리</t>
        </is>
      </c>
      <c r="F570" s="7" t="inlineStr">
        <is>
          <t>백큐빅포켓슬림팬츠</t>
        </is>
      </c>
      <c r="G570" s="7" t="inlineStr">
        <is>
          <t>KOR</t>
        </is>
      </c>
      <c r="H570" s="7" t="inlineStr">
        <is>
          <t>64</t>
        </is>
      </c>
      <c r="I570" s="7">
        <f>IF(B570="보세",C570&amp;" "&amp;D570&amp;" "&amp;E570&amp;" "&amp;F570&amp;" ["&amp;H570&amp;"]",IF(G570="JPN","[JPN] "&amp;B570&amp;" "&amp;C570&amp;" "&amp;D570&amp;" "&amp;E570&amp;" "&amp;F570&amp;" ["&amp;H570&amp;"]",B570&amp;" "&amp;C570&amp;" "&amp;D570&amp;" "&amp;E570&amp;" "&amp;F570&amp;" ["&amp;H570&amp;"]"))</f>
        <v/>
      </c>
      <c r="J570" s="7" t="inlineStr">
        <is>
          <t>디즈니 레드 백큐빅포켓슬림팬츠 [64]</t>
        </is>
      </c>
      <c r="K570" s="7" t="inlineStr">
        <is>
          <t>디즈니 레드 백큐빅포켓슬림팬츠</t>
        </is>
      </c>
      <c r="L570" s="7">
        <f>IF(B570="보세",C570&amp;" "&amp;F570,B570&amp;" "&amp;F570)</f>
        <v/>
      </c>
      <c r="M570" s="8" t="inlineStr">
        <is>
          <t>레드   백큐빅포켓슬림팬츠</t>
        </is>
      </c>
      <c r="N570" s="8" t="inlineStr">
        <is>
          <t>레드   백큐빅포켓슬림팬츠</t>
        </is>
      </c>
      <c r="O570" s="8" t="inlineStr">
        <is>
          <t>레드   백큐빅포켓슬림팬츠</t>
        </is>
      </c>
    </row>
    <row r="571" ht="16.5" customHeight="1" s="16">
      <c r="A571" s="7" t="n">
        <v>13107330</v>
      </c>
      <c r="B571" s="7" t="inlineStr">
        <is>
          <t>아디다스</t>
        </is>
      </c>
      <c r="C571" s="7" t="inlineStr">
        <is>
          <t>네이비</t>
        </is>
      </c>
      <c r="D571" s="7" t="inlineStr">
        <is>
          <t>무지</t>
        </is>
      </c>
      <c r="E571" s="7" t="inlineStr">
        <is>
          <t>폴리</t>
        </is>
      </c>
      <c r="F571" s="7" t="inlineStr">
        <is>
          <t>삼선스포츠반바지</t>
        </is>
      </c>
      <c r="G571" s="7" t="inlineStr">
        <is>
          <t>KOR</t>
        </is>
      </c>
      <c r="H571" s="7" t="inlineStr">
        <is>
          <t>S</t>
        </is>
      </c>
      <c r="I571" s="7">
        <f>IF(B571="보세",C571&amp;" "&amp;D571&amp;" "&amp;E571&amp;" "&amp;F571&amp;" ["&amp;H571&amp;"]",IF(G571="JPN","[JPN] "&amp;B571&amp;" "&amp;C571&amp;" "&amp;D571&amp;" "&amp;E571&amp;" "&amp;F571&amp;" ["&amp;H571&amp;"]",B571&amp;" "&amp;C571&amp;" "&amp;D571&amp;" "&amp;E571&amp;" "&amp;F571&amp;" ["&amp;H571&amp;"]"))</f>
        <v/>
      </c>
      <c r="J571" s="7" t="inlineStr">
        <is>
          <t>아디다스 네이비 삼선스포츠반바지 [S]</t>
        </is>
      </c>
      <c r="K571" s="7" t="inlineStr">
        <is>
          <t>아디다스 네이비 삼선스포츠반바지</t>
        </is>
      </c>
      <c r="L571" s="7">
        <f>IF(B571="보세",C571&amp;" "&amp;F571,B571&amp;" "&amp;F571)</f>
        <v/>
      </c>
      <c r="M571" s="8" t="inlineStr">
        <is>
          <t>네이비   삼선스포츠반바지</t>
        </is>
      </c>
      <c r="N571" s="8" t="inlineStr">
        <is>
          <t>NAVY   삼선스포츠반바지</t>
        </is>
      </c>
      <c r="O571" s="8" t="inlineStr">
        <is>
          <t>곤색   삼선스포츠반바지</t>
        </is>
      </c>
    </row>
    <row r="572" ht="16.5" customHeight="1" s="16">
      <c r="A572" s="7" t="n">
        <v>13107331</v>
      </c>
      <c r="B572" s="7" t="inlineStr">
        <is>
          <t>엠포리오알마니</t>
        </is>
      </c>
      <c r="C572" s="7" t="inlineStr">
        <is>
          <t>블랙</t>
        </is>
      </c>
      <c r="D572" s="7" t="inlineStr">
        <is>
          <t>무지</t>
        </is>
      </c>
      <c r="E572" s="7" t="inlineStr">
        <is>
          <t>면혼방</t>
        </is>
      </c>
      <c r="F572" s="7" t="inlineStr">
        <is>
          <t>조거팬츠</t>
        </is>
      </c>
      <c r="G572" s="7" t="inlineStr">
        <is>
          <t>KOR</t>
        </is>
      </c>
      <c r="H572" s="7" t="inlineStr">
        <is>
          <t>없음</t>
        </is>
      </c>
      <c r="I572" s="7">
        <f>IF(B572="보세",C572&amp;" "&amp;D572&amp;" "&amp;E572&amp;" "&amp;F572&amp;" ["&amp;H572&amp;"]",IF(G572="JPN","[JPN] "&amp;B572&amp;" "&amp;C572&amp;" "&amp;D572&amp;" "&amp;E572&amp;" "&amp;F572&amp;" ["&amp;H572&amp;"]",B572&amp;" "&amp;C572&amp;" "&amp;D572&amp;" "&amp;E572&amp;" "&amp;F572&amp;" ["&amp;H572&amp;"]"))</f>
        <v/>
      </c>
      <c r="J572" s="7" t="inlineStr">
        <is>
          <t xml:space="preserve">엠포리오알마니 블랙 면혼방 조거팬츠 </t>
        </is>
      </c>
      <c r="K572" s="7" t="inlineStr">
        <is>
          <t xml:space="preserve">엠포리오알마니 블랙 면혼방 조거팬츠 </t>
        </is>
      </c>
      <c r="L572" s="7">
        <f>IF(B572="보세",C572&amp;" "&amp;F572,B572&amp;" "&amp;F572)</f>
        <v/>
      </c>
      <c r="M572" s="8" t="inlineStr">
        <is>
          <t>블랙  면혼방 조거팬츠</t>
        </is>
      </c>
      <c r="N572" s="8" t="inlineStr">
        <is>
          <t>블랙  코튼혼방 조거팬츠</t>
        </is>
      </c>
      <c r="O572" s="8" t="inlineStr">
        <is>
          <t>블랙  면믹스 조거팬츠</t>
        </is>
      </c>
    </row>
    <row r="573" ht="16.5" customHeight="1" s="16">
      <c r="A573" s="7" t="n">
        <v>13107332</v>
      </c>
      <c r="B573" s="7" t="inlineStr">
        <is>
          <t>뉴발란스</t>
        </is>
      </c>
      <c r="C573" s="7" t="inlineStr">
        <is>
          <t>블랙</t>
        </is>
      </c>
      <c r="D573" s="7" t="inlineStr">
        <is>
          <t>프린팅</t>
        </is>
      </c>
      <c r="E573" s="7" t="inlineStr">
        <is>
          <t>폴리</t>
        </is>
      </c>
      <c r="F573" s="7" t="inlineStr">
        <is>
          <t>백레터링스포츠반바지</t>
        </is>
      </c>
      <c r="G573" s="7" t="inlineStr">
        <is>
          <t>KOR</t>
        </is>
      </c>
      <c r="H573" s="7" t="inlineStr">
        <is>
          <t>85</t>
        </is>
      </c>
      <c r="I573" s="7">
        <f>IF(B573="보세",C573&amp;" "&amp;D573&amp;" "&amp;E573&amp;" "&amp;F573&amp;" ["&amp;H573&amp;"]",IF(G573="JPN","[JPN] "&amp;B573&amp;" "&amp;C573&amp;" "&amp;D573&amp;" "&amp;E573&amp;" "&amp;F573&amp;" ["&amp;H573&amp;"]",B573&amp;" "&amp;C573&amp;" "&amp;D573&amp;" "&amp;E573&amp;" "&amp;F573&amp;" ["&amp;H573&amp;"]"))</f>
        <v/>
      </c>
      <c r="J573" s="7" t="inlineStr">
        <is>
          <t>뉴발란스 블랙 프린팅 백레터링스포츠반바지 [85]</t>
        </is>
      </c>
      <c r="K573" s="7" t="inlineStr">
        <is>
          <t>뉴발란스 블랙 프린팅 백레터링스포츠반바지</t>
        </is>
      </c>
      <c r="L573" s="7">
        <f>IF(B573="보세",C573&amp;" "&amp;F573,B573&amp;" "&amp;F573)</f>
        <v/>
      </c>
      <c r="M573" s="8" t="inlineStr">
        <is>
          <t>블랙 프린팅  백레터링스포츠반바지</t>
        </is>
      </c>
      <c r="N573" s="8" t="inlineStr">
        <is>
          <t>블랙 프린팅  백레터링스포츠반바지</t>
        </is>
      </c>
      <c r="O573" s="8" t="inlineStr">
        <is>
          <t>블랙 프린팅  백레터링스포츠반바지</t>
        </is>
      </c>
    </row>
    <row r="574" ht="16.5" customHeight="1" s="16">
      <c r="A574" s="7" t="n">
        <v>13107333</v>
      </c>
      <c r="B574" s="7" t="inlineStr">
        <is>
          <t>아디다스</t>
        </is>
      </c>
      <c r="C574" s="7" t="inlineStr">
        <is>
          <t>레드</t>
        </is>
      </c>
      <c r="D574" s="7" t="inlineStr">
        <is>
          <t>무지</t>
        </is>
      </c>
      <c r="E574" s="7" t="inlineStr">
        <is>
          <t>폴리</t>
        </is>
      </c>
      <c r="F574" s="7" t="inlineStr">
        <is>
          <t>핀턱삼선트레이닝팬츠</t>
        </is>
      </c>
      <c r="G574" s="7" t="inlineStr">
        <is>
          <t>KOR</t>
        </is>
      </c>
      <c r="H574" s="7" t="inlineStr">
        <is>
          <t>M</t>
        </is>
      </c>
      <c r="I574" s="7">
        <f>IF(B574="보세",C574&amp;" "&amp;D574&amp;" "&amp;E574&amp;" "&amp;F574&amp;" ["&amp;H574&amp;"]",IF(G574="JPN","[JPN] "&amp;B574&amp;" "&amp;C574&amp;" "&amp;D574&amp;" "&amp;E574&amp;" "&amp;F574&amp;" ["&amp;H574&amp;"]",B574&amp;" "&amp;C574&amp;" "&amp;D574&amp;" "&amp;E574&amp;" "&amp;F574&amp;" ["&amp;H574&amp;"]"))</f>
        <v/>
      </c>
      <c r="J574" s="7" t="inlineStr">
        <is>
          <t>아디다스 레드 핀턱삼선트레이닝팬츠 [M]</t>
        </is>
      </c>
      <c r="K574" s="7" t="inlineStr">
        <is>
          <t>아디다스 레드 핀턱삼선트레이닝팬츠</t>
        </is>
      </c>
      <c r="L574" s="7">
        <f>IF(B574="보세",C574&amp;" "&amp;F574,B574&amp;" "&amp;F574)</f>
        <v/>
      </c>
      <c r="M574" s="8" t="inlineStr">
        <is>
          <t>레드   핀턱삼선트레이닝팬츠</t>
        </is>
      </c>
      <c r="N574" s="8" t="inlineStr">
        <is>
          <t>레드   핀턱삼선트레이닝팬츠</t>
        </is>
      </c>
      <c r="O574" s="8" t="inlineStr">
        <is>
          <t>레드   핀턱삼선트레이닝팬츠</t>
        </is>
      </c>
    </row>
    <row r="575" ht="16.5" customHeight="1" s="16">
      <c r="A575" s="7" t="n">
        <v>13107334</v>
      </c>
      <c r="B575" s="7" t="inlineStr">
        <is>
          <t>캘빈클라인</t>
        </is>
      </c>
      <c r="C575" s="7" t="inlineStr">
        <is>
          <t>블랙</t>
        </is>
      </c>
      <c r="D575" s="7" t="inlineStr">
        <is>
          <t>프린팅</t>
        </is>
      </c>
      <c r="E575" s="7" t="inlineStr">
        <is>
          <t>폴리</t>
        </is>
      </c>
      <c r="F575" s="7" t="inlineStr">
        <is>
          <t>사이드레터링레깅스</t>
        </is>
      </c>
      <c r="G575" s="7" t="inlineStr">
        <is>
          <t>KOR</t>
        </is>
      </c>
      <c r="H575" s="7" t="inlineStr">
        <is>
          <t>L</t>
        </is>
      </c>
      <c r="I575" s="7">
        <f>IF(B575="보세",C575&amp;" "&amp;D575&amp;" "&amp;E575&amp;" "&amp;F575&amp;" ["&amp;H575&amp;"]",IF(G575="JPN","[JPN] "&amp;B575&amp;" "&amp;C575&amp;" "&amp;D575&amp;" "&amp;E575&amp;" "&amp;F575&amp;" ["&amp;H575&amp;"]",B575&amp;" "&amp;C575&amp;" "&amp;D575&amp;" "&amp;E575&amp;" "&amp;F575&amp;" ["&amp;H575&amp;"]"))</f>
        <v/>
      </c>
      <c r="J575" s="7" t="inlineStr">
        <is>
          <t>캘빈클라인 블랙 프린팅 사이드레터링레깅스 [L]</t>
        </is>
      </c>
      <c r="K575" s="7" t="inlineStr">
        <is>
          <t>캘빈클라인 블랙 프린팅 사이드레터링레깅스</t>
        </is>
      </c>
      <c r="L575" s="7">
        <f>IF(B575="보세",C575&amp;" "&amp;F575,B575&amp;" "&amp;F575)</f>
        <v/>
      </c>
      <c r="M575" s="8" t="inlineStr">
        <is>
          <t>블랙 프린팅  사이드레터링레깅스</t>
        </is>
      </c>
      <c r="N575" s="8" t="inlineStr">
        <is>
          <t>블랙 프린팅  사이드레터링레깅스</t>
        </is>
      </c>
      <c r="O575" s="8" t="inlineStr">
        <is>
          <t>블랙 프린팅  사이드레터링레깅스</t>
        </is>
      </c>
    </row>
    <row r="576" ht="16.5" customHeight="1" s="16">
      <c r="A576" s="7" t="n">
        <v>13107335</v>
      </c>
      <c r="B576" s="7" t="inlineStr">
        <is>
          <t>gap</t>
        </is>
      </c>
      <c r="C576" s="7" t="inlineStr">
        <is>
          <t>네이비</t>
        </is>
      </c>
      <c r="D576" s="7" t="inlineStr">
        <is>
          <t>무지</t>
        </is>
      </c>
      <c r="E576" s="7" t="inlineStr">
        <is>
          <t>면혼방</t>
        </is>
      </c>
      <c r="F576" s="7" t="inlineStr">
        <is>
          <t>자수로고와이드트레이닝팬츠</t>
        </is>
      </c>
      <c r="G576" s="7" t="inlineStr">
        <is>
          <t>KOR</t>
        </is>
      </c>
      <c r="H576" s="7" t="inlineStr">
        <is>
          <t>M</t>
        </is>
      </c>
      <c r="I576" s="7">
        <f>IF(B576="보세",C576&amp;" "&amp;D576&amp;" "&amp;E576&amp;" "&amp;F576&amp;" ["&amp;H576&amp;"]",IF(G576="JPN","[JPN] "&amp;B576&amp;" "&amp;C576&amp;" "&amp;D576&amp;" "&amp;E576&amp;" "&amp;F576&amp;" ["&amp;H576&amp;"]",B576&amp;" "&amp;C576&amp;" "&amp;D576&amp;" "&amp;E576&amp;" "&amp;F576&amp;" ["&amp;H576&amp;"]"))</f>
        <v/>
      </c>
      <c r="J576" s="7" t="inlineStr">
        <is>
          <t>gap 네이비 면혼방 자수로고와이드트레이닝팬츠 [M]</t>
        </is>
      </c>
      <c r="K576" s="7" t="inlineStr">
        <is>
          <t>gap 네이비 면혼방 자수로고와이드트레이닝팬츠</t>
        </is>
      </c>
      <c r="L576" s="7">
        <f>IF(B576="보세",C576&amp;" "&amp;F576,B576&amp;" "&amp;F576)</f>
        <v/>
      </c>
      <c r="M576" s="8" t="inlineStr">
        <is>
          <t>네이비  면혼방 자수로고와이드트레이닝팬츠</t>
        </is>
      </c>
      <c r="N576" s="8" t="inlineStr">
        <is>
          <t>NAVY  면혼방 자수로고와이드트레이닝팬츠</t>
        </is>
      </c>
      <c r="O576" s="8" t="inlineStr">
        <is>
          <t>곤색  면혼방 자수로고와이드트레이닝팬츠</t>
        </is>
      </c>
    </row>
    <row r="577" ht="16.5" customHeight="1" s="16">
      <c r="A577" s="7" t="n">
        <v>13107336</v>
      </c>
      <c r="B577" s="7" t="inlineStr">
        <is>
          <t>아디다스오리지널</t>
        </is>
      </c>
      <c r="C577" s="7" t="inlineStr">
        <is>
          <t>네이비</t>
        </is>
      </c>
      <c r="D577" s="7" t="inlineStr">
        <is>
          <t>무지</t>
        </is>
      </c>
      <c r="E577" s="7" t="inlineStr">
        <is>
          <t>면혼방</t>
        </is>
      </c>
      <c r="F577" s="7" t="inlineStr">
        <is>
          <t>트리플컬러삼선레깅스</t>
        </is>
      </c>
      <c r="G577" s="7" t="inlineStr">
        <is>
          <t>KOR</t>
        </is>
      </c>
      <c r="H577" s="7" t="inlineStr">
        <is>
          <t>90</t>
        </is>
      </c>
      <c r="I577" s="7">
        <f>IF(B577="보세",C577&amp;" "&amp;D577&amp;" "&amp;E577&amp;" "&amp;F577&amp;" ["&amp;H577&amp;"]",IF(G577="JPN","[JPN] "&amp;B577&amp;" "&amp;C577&amp;" "&amp;D577&amp;" "&amp;E577&amp;" "&amp;F577&amp;" ["&amp;H577&amp;"]",B577&amp;" "&amp;C577&amp;" "&amp;D577&amp;" "&amp;E577&amp;" "&amp;F577&amp;" ["&amp;H577&amp;"]"))</f>
        <v/>
      </c>
      <c r="J577" s="7" t="inlineStr">
        <is>
          <t>아디다스오리지널 네이비 면혼방 트리플컬러삼선레깅스 [90]</t>
        </is>
      </c>
      <c r="K577" s="7" t="inlineStr">
        <is>
          <t>아디다스오리지널 네이비 면혼방 트리플컬러삼선레깅스</t>
        </is>
      </c>
      <c r="L577" s="7">
        <f>IF(B577="보세",C577&amp;" "&amp;F577,B577&amp;" "&amp;F577)</f>
        <v/>
      </c>
      <c r="M577" s="8" t="inlineStr">
        <is>
          <t>네이비  면혼방 트리플컬러삼선레깅스</t>
        </is>
      </c>
      <c r="N577" s="8" t="inlineStr">
        <is>
          <t>NAVY  면혼방 트리플컬러삼선레깅스</t>
        </is>
      </c>
      <c r="O577" s="8" t="inlineStr">
        <is>
          <t>곤색  면혼방 트리플컬러삼선레깅스</t>
        </is>
      </c>
    </row>
    <row r="578" ht="16.5" customHeight="1" s="16">
      <c r="A578" s="7" t="n">
        <v>13107337</v>
      </c>
      <c r="B578" s="7" t="inlineStr">
        <is>
          <t>아디다스</t>
        </is>
      </c>
      <c r="C578" s="7" t="inlineStr">
        <is>
          <t>블랙</t>
        </is>
      </c>
      <c r="D578" s="7" t="inlineStr">
        <is>
          <t>프린팅</t>
        </is>
      </c>
      <c r="E578" s="7" t="inlineStr">
        <is>
          <t>클리마라이트</t>
        </is>
      </c>
      <c r="F578" s="7" t="inlineStr">
        <is>
          <t>삼선배색스포츠반바지</t>
        </is>
      </c>
      <c r="G578" s="7" t="inlineStr">
        <is>
          <t>KOR</t>
        </is>
      </c>
      <c r="H578" s="7" t="inlineStr">
        <is>
          <t>95</t>
        </is>
      </c>
      <c r="I578" s="7">
        <f>IF(B578="보세",C578&amp;" "&amp;D578&amp;" "&amp;E578&amp;" "&amp;F578&amp;" ["&amp;H578&amp;"]",IF(G578="JPN","[JPN] "&amp;B578&amp;" "&amp;C578&amp;" "&amp;D578&amp;" "&amp;E578&amp;" "&amp;F578&amp;" ["&amp;H578&amp;"]",B578&amp;" "&amp;C578&amp;" "&amp;D578&amp;" "&amp;E578&amp;" "&amp;F578&amp;" ["&amp;H578&amp;"]"))</f>
        <v/>
      </c>
      <c r="J578" s="7" t="inlineStr">
        <is>
          <t>아디다스 블랙 프린팅 클리마라이트 삼선배색스포츠반바지 [95]</t>
        </is>
      </c>
      <c r="K578" s="7" t="inlineStr">
        <is>
          <t>아디다스 블랙 프린팅 클리마라이트 삼선배색스포츠반바지</t>
        </is>
      </c>
      <c r="L578" s="7">
        <f>IF(B578="보세",C578&amp;" "&amp;F578,B578&amp;" "&amp;F578)</f>
        <v/>
      </c>
      <c r="M578" s="8" t="inlineStr">
        <is>
          <t>블랙 프린팅 클리마라이트 삼선배색스포츠반바지</t>
        </is>
      </c>
      <c r="N578" s="8" t="inlineStr">
        <is>
          <t>블랙 프린팅 클리마라이트 삼선배색스포츠반바지</t>
        </is>
      </c>
      <c r="O578" s="8" t="inlineStr">
        <is>
          <t>블랙 프린팅 클리마라이트 삼선배색스포츠반바지</t>
        </is>
      </c>
    </row>
    <row r="579" ht="16.5" customHeight="1" s="16">
      <c r="A579" s="7" t="n">
        <v>13107338</v>
      </c>
      <c r="B579" s="7" t="inlineStr">
        <is>
          <t>펜디</t>
        </is>
      </c>
      <c r="C579" s="7" t="inlineStr">
        <is>
          <t>블랙</t>
        </is>
      </c>
      <c r="D579" s="7" t="inlineStr">
        <is>
          <t>로고패턴</t>
        </is>
      </c>
      <c r="E579" s="7" t="inlineStr">
        <is>
          <t>폴리</t>
        </is>
      </c>
      <c r="F579" s="7" t="inlineStr">
        <is>
          <t>스트레치팬츠</t>
        </is>
      </c>
      <c r="G579" s="7" t="inlineStr">
        <is>
          <t>KOR</t>
        </is>
      </c>
      <c r="H579" s="7" t="inlineStr">
        <is>
          <t>없음</t>
        </is>
      </c>
      <c r="I579" s="7">
        <f>IF(B579="보세",C579&amp;" "&amp;D579&amp;" "&amp;E579&amp;" "&amp;F579&amp;" ["&amp;H579&amp;"]",IF(G579="JPN","[JPN] "&amp;B579&amp;" "&amp;C579&amp;" "&amp;D579&amp;" "&amp;E579&amp;" "&amp;F579&amp;" ["&amp;H579&amp;"]",B579&amp;" "&amp;C579&amp;" "&amp;D579&amp;" "&amp;E579&amp;" "&amp;F579&amp;" ["&amp;H579&amp;"]"))</f>
        <v/>
      </c>
      <c r="J579" s="7" t="inlineStr">
        <is>
          <t xml:space="preserve">펜디 블랙 로고패턴 스트레치팬츠 </t>
        </is>
      </c>
      <c r="K579" s="7" t="inlineStr">
        <is>
          <t xml:space="preserve">펜디 블랙 로고패턴 스트레치팬츠 </t>
        </is>
      </c>
      <c r="L579" s="7">
        <f>IF(B579="보세",C579&amp;" "&amp;F579,B579&amp;" "&amp;F579)</f>
        <v/>
      </c>
      <c r="M579" s="8" t="inlineStr">
        <is>
          <t>블랙 로고패턴  스트레치팬츠</t>
        </is>
      </c>
      <c r="N579" s="8" t="inlineStr">
        <is>
          <t>블랙 로고패턴  스트레치팬츠</t>
        </is>
      </c>
      <c r="O579" s="8" t="inlineStr">
        <is>
          <t>블랙 로고패턴  스트레치팬츠</t>
        </is>
      </c>
    </row>
    <row r="580" ht="16.5" customHeight="1" s="16">
      <c r="A580" s="7" t="n">
        <v>13107339</v>
      </c>
      <c r="B580" s="7" t="inlineStr">
        <is>
          <t>리스트</t>
        </is>
      </c>
      <c r="C580" s="7" t="inlineStr">
        <is>
          <t>중청</t>
        </is>
      </c>
      <c r="D580" s="7" t="inlineStr">
        <is>
          <t>무지</t>
        </is>
      </c>
      <c r="E580" s="7" t="inlineStr">
        <is>
          <t>데님</t>
        </is>
      </c>
      <c r="F580" s="7" t="inlineStr">
        <is>
          <t>스트레치워싱부츠컷크롭진</t>
        </is>
      </c>
      <c r="G580" s="7" t="inlineStr">
        <is>
          <t>KOR</t>
        </is>
      </c>
      <c r="H580" s="7" t="inlineStr">
        <is>
          <t>44</t>
        </is>
      </c>
      <c r="I580" s="7">
        <f>IF(B580="보세",C580&amp;" "&amp;D580&amp;" "&amp;E580&amp;" "&amp;F580&amp;" ["&amp;H580&amp;"]",IF(G580="JPN","[JPN] "&amp;B580&amp;" "&amp;C580&amp;" "&amp;D580&amp;" "&amp;E580&amp;" "&amp;F580&amp;" ["&amp;H580&amp;"]",B580&amp;" "&amp;C580&amp;" "&amp;D580&amp;" "&amp;E580&amp;" "&amp;F580&amp;" ["&amp;H580&amp;"]"))</f>
        <v/>
      </c>
      <c r="J580" s="7" t="inlineStr">
        <is>
          <t>리스트 중청 데님 스트레치워싱부츠컷크롭진 [44]</t>
        </is>
      </c>
      <c r="K580" s="7" t="inlineStr">
        <is>
          <t>리스트 중청 데님 스트레치워싱부츠컷크롭진</t>
        </is>
      </c>
      <c r="L580" s="7">
        <f>IF(B580="보세",C580&amp;" "&amp;F580,B580&amp;" "&amp;F580)</f>
        <v/>
      </c>
      <c r="M580" s="8" t="inlineStr">
        <is>
          <t>중청  데님 스트레치워싱부츠컷크롭진</t>
        </is>
      </c>
      <c r="N580" s="8" t="inlineStr">
        <is>
          <t>중청  데님 스트레치워싱부츠컷크롭진</t>
        </is>
      </c>
      <c r="O580" s="8" t="inlineStr">
        <is>
          <t>중청  데님 스트레치워싱부츠컷크롭진</t>
        </is>
      </c>
    </row>
    <row r="581" ht="16.5" customHeight="1" s="16">
      <c r="A581" s="7" t="n">
        <v>13107340</v>
      </c>
      <c r="B581" s="7" t="inlineStr">
        <is>
          <t>아디다스</t>
        </is>
      </c>
      <c r="C581" s="7" t="inlineStr">
        <is>
          <t>블랙</t>
        </is>
      </c>
      <c r="D581" s="7" t="inlineStr">
        <is>
          <t>무지</t>
        </is>
      </c>
      <c r="E581" s="7" t="inlineStr">
        <is>
          <t>폴리</t>
        </is>
      </c>
      <c r="F581" s="7" t="inlineStr">
        <is>
          <t>레터링포켓스포츠반바지</t>
        </is>
      </c>
      <c r="G581" s="7" t="inlineStr">
        <is>
          <t>KOR</t>
        </is>
      </c>
      <c r="H581" s="7" t="inlineStr">
        <is>
          <t>L</t>
        </is>
      </c>
      <c r="I581" s="7">
        <f>IF(B581="보세",C581&amp;" "&amp;D581&amp;" "&amp;E581&amp;" "&amp;F581&amp;" ["&amp;H581&amp;"]",IF(G581="JPN","[JPN] "&amp;B581&amp;" "&amp;C581&amp;" "&amp;D581&amp;" "&amp;E581&amp;" "&amp;F581&amp;" ["&amp;H581&amp;"]",B581&amp;" "&amp;C581&amp;" "&amp;D581&amp;" "&amp;E581&amp;" "&amp;F581&amp;" ["&amp;H581&amp;"]"))</f>
        <v/>
      </c>
      <c r="J581" s="7" t="inlineStr">
        <is>
          <t>아디다스 블랙 레터링포켓스포츠반바지 [L]</t>
        </is>
      </c>
      <c r="K581" s="7" t="inlineStr">
        <is>
          <t>아디다스 블랙 레터링포켓스포츠반바지</t>
        </is>
      </c>
      <c r="L581" s="7">
        <f>IF(B581="보세",C581&amp;" "&amp;F581,B581&amp;" "&amp;F581)</f>
        <v/>
      </c>
      <c r="M581" s="8" t="inlineStr">
        <is>
          <t>블랙   레터링포켓스포츠반바지</t>
        </is>
      </c>
      <c r="N581" s="8" t="inlineStr">
        <is>
          <t>블랙   레터링포켓스포츠반바지</t>
        </is>
      </c>
      <c r="O581" s="8" t="inlineStr">
        <is>
          <t>블랙   레터링포켓스포츠반바지</t>
        </is>
      </c>
    </row>
    <row r="582" ht="16.5" customHeight="1" s="16">
      <c r="A582" s="7" t="n">
        <v>13107341</v>
      </c>
      <c r="B582" s="7" t="inlineStr">
        <is>
          <t>핑</t>
        </is>
      </c>
      <c r="C582" s="7" t="inlineStr">
        <is>
          <t>네이비</t>
        </is>
      </c>
      <c r="D582" s="7" t="inlineStr">
        <is>
          <t>스트라이프</t>
        </is>
      </c>
      <c r="E582" s="7" t="inlineStr">
        <is>
          <t>폴리</t>
        </is>
      </c>
      <c r="F582" s="7" t="inlineStr">
        <is>
          <t>스트레치일자팬츠</t>
        </is>
      </c>
      <c r="G582" s="7" t="inlineStr">
        <is>
          <t>KOR</t>
        </is>
      </c>
      <c r="H582" s="7" t="inlineStr">
        <is>
          <t>102-88</t>
        </is>
      </c>
      <c r="I582" s="7">
        <f>IF(B582="보세",C582&amp;" "&amp;D582&amp;" "&amp;E582&amp;" "&amp;F582&amp;" ["&amp;H582&amp;"]",IF(G582="JPN","[JPN] "&amp;B582&amp;" "&amp;C582&amp;" "&amp;D582&amp;" "&amp;E582&amp;" "&amp;F582&amp;" ["&amp;H582&amp;"]",B582&amp;" "&amp;C582&amp;" "&amp;D582&amp;" "&amp;E582&amp;" "&amp;F582&amp;" ["&amp;H582&amp;"]"))</f>
        <v/>
      </c>
      <c r="J582" s="7" t="inlineStr">
        <is>
          <t>핑 네이비 스트라이프 스트레치일자팬츠 [102-88]</t>
        </is>
      </c>
      <c r="K582" s="7" t="inlineStr">
        <is>
          <t>핑 네이비 스트라이프 스트레치일자팬츠</t>
        </is>
      </c>
      <c r="L582" s="7">
        <f>IF(B582="보세",C582&amp;" "&amp;F582,B582&amp;" "&amp;F582)</f>
        <v/>
      </c>
      <c r="M582" s="8" t="inlineStr">
        <is>
          <t>네이비 스트라이프  스트레치일자팬츠</t>
        </is>
      </c>
      <c r="N582" s="8" t="inlineStr">
        <is>
          <t>NAVY 스트라이프  스트레치일자팬츠</t>
        </is>
      </c>
      <c r="O582" s="8" t="inlineStr">
        <is>
          <t>곤색 스트라이프  스트레치일자팬츠</t>
        </is>
      </c>
    </row>
    <row r="583" ht="16.5" customHeight="1" s="16">
      <c r="A583" s="7" t="n">
        <v>13107342</v>
      </c>
      <c r="B583" s="7" t="inlineStr">
        <is>
          <t>스파이더</t>
        </is>
      </c>
      <c r="C583" s="7" t="inlineStr">
        <is>
          <t>블랙</t>
        </is>
      </c>
      <c r="D583" s="7" t="inlineStr">
        <is>
          <t>프린팅</t>
        </is>
      </c>
      <c r="E583" s="7" t="inlineStr">
        <is>
          <t>폴리</t>
        </is>
      </c>
      <c r="F583" s="7" t="inlineStr">
        <is>
          <t>사이드레터링트레이닝팬츠</t>
        </is>
      </c>
      <c r="G583" s="7" t="inlineStr">
        <is>
          <t>KOR</t>
        </is>
      </c>
      <c r="H583" s="7" t="inlineStr">
        <is>
          <t>L</t>
        </is>
      </c>
      <c r="I583" s="7">
        <f>IF(B583="보세",C583&amp;" "&amp;D583&amp;" "&amp;E583&amp;" "&amp;F583&amp;" ["&amp;H583&amp;"]",IF(G583="JPN","[JPN] "&amp;B583&amp;" "&amp;C583&amp;" "&amp;D583&amp;" "&amp;E583&amp;" "&amp;F583&amp;" ["&amp;H583&amp;"]",B583&amp;" "&amp;C583&amp;" "&amp;D583&amp;" "&amp;E583&amp;" "&amp;F583&amp;" ["&amp;H583&amp;"]"))</f>
        <v/>
      </c>
      <c r="J583" s="7" t="inlineStr">
        <is>
          <t>스파이더 블랙 프린팅 사이드레터링트레이닝팬츠 [L]</t>
        </is>
      </c>
      <c r="K583" s="7" t="inlineStr">
        <is>
          <t>스파이더 블랙 프린팅 사이드레터링트레이닝팬츠</t>
        </is>
      </c>
      <c r="L583" s="7">
        <f>IF(B583="보세",C583&amp;" "&amp;F583,B583&amp;" "&amp;F583)</f>
        <v/>
      </c>
      <c r="M583" s="8" t="inlineStr">
        <is>
          <t>블랙 프린팅  사이드레터링트레이닝팬츠</t>
        </is>
      </c>
      <c r="N583" s="8" t="inlineStr">
        <is>
          <t>블랙 프린팅  사이드레터링트레이닝팬츠</t>
        </is>
      </c>
      <c r="O583" s="8" t="inlineStr">
        <is>
          <t>블랙 프린팅  사이드레터링트레이닝팬츠</t>
        </is>
      </c>
    </row>
    <row r="584" ht="16.5" customHeight="1" s="16">
      <c r="A584" s="7" t="n">
        <v>13107343</v>
      </c>
      <c r="B584" s="7" t="inlineStr">
        <is>
          <t>익스프레스</t>
        </is>
      </c>
      <c r="C584" s="7" t="inlineStr">
        <is>
          <t>네이비핑크</t>
        </is>
      </c>
      <c r="D584" s="7" t="inlineStr">
        <is>
          <t>패턴</t>
        </is>
      </c>
      <c r="E584" s="7" t="inlineStr">
        <is>
          <t>폴리</t>
        </is>
      </c>
      <c r="F584" s="7" t="inlineStr">
        <is>
          <t>펜슬미디스커트</t>
        </is>
      </c>
      <c r="G584" s="7" t="inlineStr">
        <is>
          <t>KOR</t>
        </is>
      </c>
      <c r="H584" s="7" t="inlineStr">
        <is>
          <t>0</t>
        </is>
      </c>
      <c r="I584" s="7">
        <f>IF(B584="보세",C584&amp;" "&amp;D584&amp;" "&amp;E584&amp;" "&amp;F584&amp;" ["&amp;H584&amp;"]",IF(G584="JPN","[JPN] "&amp;B584&amp;" "&amp;C584&amp;" "&amp;D584&amp;" "&amp;E584&amp;" "&amp;F584&amp;" ["&amp;H584&amp;"]",B584&amp;" "&amp;C584&amp;" "&amp;D584&amp;" "&amp;E584&amp;" "&amp;F584&amp;" ["&amp;H584&amp;"]"))</f>
        <v/>
      </c>
      <c r="J584" s="7" t="inlineStr">
        <is>
          <t>익스프레스 네이비핑크 펜슬미디스커트 [0]</t>
        </is>
      </c>
      <c r="K584" s="7" t="inlineStr">
        <is>
          <t>익스프레스 네이비핑크 펜슬미디스커트</t>
        </is>
      </c>
      <c r="L584" s="7">
        <f>IF(B584="보세",C584&amp;" "&amp;F584,B584&amp;" "&amp;F584)</f>
        <v/>
      </c>
      <c r="M584" s="8" t="inlineStr">
        <is>
          <t>네이비핑크   펜슬미디스커트</t>
        </is>
      </c>
      <c r="N584" s="8" t="inlineStr">
        <is>
          <t>네이비핑크   펜슬미디스커트</t>
        </is>
      </c>
      <c r="O584" s="8" t="inlineStr">
        <is>
          <t>네이비핑크   펜슬미디스커트</t>
        </is>
      </c>
    </row>
    <row r="585" ht="16.5" customHeight="1" s="16">
      <c r="A585" s="7" t="n">
        <v>13107344</v>
      </c>
      <c r="B585" s="7" t="inlineStr">
        <is>
          <t>익스프레스</t>
        </is>
      </c>
      <c r="C585" s="7" t="inlineStr">
        <is>
          <t>그린블랙</t>
        </is>
      </c>
      <c r="D585" s="7" t="inlineStr">
        <is>
          <t>스트라이프</t>
        </is>
      </c>
      <c r="E585" s="7" t="inlineStr">
        <is>
          <t>폴리</t>
        </is>
      </c>
      <c r="F585" s="7" t="inlineStr">
        <is>
          <t>스트레치절개미니스커트</t>
        </is>
      </c>
      <c r="G585" s="7" t="inlineStr">
        <is>
          <t>KOR</t>
        </is>
      </c>
      <c r="H585" s="7" t="inlineStr">
        <is>
          <t>0</t>
        </is>
      </c>
      <c r="I585" s="7">
        <f>IF(B585="보세",C585&amp;" "&amp;D585&amp;" "&amp;E585&amp;" "&amp;F585&amp;" ["&amp;H585&amp;"]",IF(G585="JPN","[JPN] "&amp;B585&amp;" "&amp;C585&amp;" "&amp;D585&amp;" "&amp;E585&amp;" "&amp;F585&amp;" ["&amp;H585&amp;"]",B585&amp;" "&amp;C585&amp;" "&amp;D585&amp;" "&amp;E585&amp;" "&amp;F585&amp;" ["&amp;H585&amp;"]"))</f>
        <v/>
      </c>
      <c r="J585" s="7" t="inlineStr">
        <is>
          <t>익스프레스 그린블랙 스트라이프 스트레치절개미니스커트 [0]</t>
        </is>
      </c>
      <c r="K585" s="7" t="inlineStr">
        <is>
          <t>익스프레스 그린블랙 스트라이프 스트레치절개미니스커트</t>
        </is>
      </c>
      <c r="L585" s="7">
        <f>IF(B585="보세",C585&amp;" "&amp;F585,B585&amp;" "&amp;F585)</f>
        <v/>
      </c>
      <c r="M585" s="8" t="inlineStr">
        <is>
          <t>그린블랙 스트라이프  스트레치절개미니스커트</t>
        </is>
      </c>
      <c r="N585" s="8" t="inlineStr">
        <is>
          <t>그린블랙 스트라이프  스트레치절개미니스커트</t>
        </is>
      </c>
      <c r="O585" s="8" t="inlineStr">
        <is>
          <t>그린블랙 스트라이프  스트레치절개미니스커트</t>
        </is>
      </c>
    </row>
    <row r="586" ht="16.5" customHeight="1" s="16">
      <c r="A586" s="7" t="n">
        <v>13107345</v>
      </c>
      <c r="B586" s="7" t="inlineStr">
        <is>
          <t>익스프레스</t>
        </is>
      </c>
      <c r="C586" s="7" t="inlineStr">
        <is>
          <t>블랙</t>
        </is>
      </c>
      <c r="D586" s="7" t="inlineStr">
        <is>
          <t>스트라이프</t>
        </is>
      </c>
      <c r="E586" s="7" t="inlineStr">
        <is>
          <t>폴리</t>
        </is>
      </c>
      <c r="F586" s="7" t="inlineStr">
        <is>
          <t>크로쉐플리츠플레어미니스커트</t>
        </is>
      </c>
      <c r="G586" s="7" t="inlineStr">
        <is>
          <t>KOR</t>
        </is>
      </c>
      <c r="H586" s="7" t="inlineStr">
        <is>
          <t>2</t>
        </is>
      </c>
      <c r="I586" s="7">
        <f>IF(B586="보세",C586&amp;" "&amp;D586&amp;" "&amp;E586&amp;" "&amp;F586&amp;" ["&amp;H586&amp;"]",IF(G586="JPN","[JPN] "&amp;B586&amp;" "&amp;C586&amp;" "&amp;D586&amp;" "&amp;E586&amp;" "&amp;F586&amp;" ["&amp;H586&amp;"]",B586&amp;" "&amp;C586&amp;" "&amp;D586&amp;" "&amp;E586&amp;" "&amp;F586&amp;" ["&amp;H586&amp;"]"))</f>
        <v/>
      </c>
      <c r="J586" s="7" t="inlineStr">
        <is>
          <t>익스프레스 블랙 스트라이프 크로쉐플리츠플레어미니스커트 [2]</t>
        </is>
      </c>
      <c r="K586" s="7" t="inlineStr">
        <is>
          <t>익스프레스 블랙 스트라이프 크로쉐플리츠플레어미니스커트</t>
        </is>
      </c>
      <c r="L586" s="7">
        <f>IF(B586="보세",C586&amp;" "&amp;F586,B586&amp;" "&amp;F586)</f>
        <v/>
      </c>
      <c r="M586" s="8" t="inlineStr">
        <is>
          <t>블랙 스트라이프  크로쉐플리츠플레어미니스커트</t>
        </is>
      </c>
      <c r="N586" s="8" t="inlineStr">
        <is>
          <t>블랙 스트라이프  크로쉐플리츠플레어미니스커트</t>
        </is>
      </c>
      <c r="O586" s="8" t="inlineStr">
        <is>
          <t>블랙 스트라이프  크로쉐플리츠플레어미니스커트</t>
        </is>
      </c>
    </row>
    <row r="587" ht="16.5" customHeight="1" s="16">
      <c r="A587" s="7" t="n">
        <v>13107346</v>
      </c>
      <c r="B587" s="7" t="inlineStr">
        <is>
          <t>아디다스</t>
        </is>
      </c>
      <c r="C587" s="7" t="inlineStr">
        <is>
          <t>버건디</t>
        </is>
      </c>
      <c r="D587" s="7" t="inlineStr">
        <is>
          <t>무지</t>
        </is>
      </c>
      <c r="E587" s="7" t="inlineStr">
        <is>
          <t>폴리</t>
        </is>
      </c>
      <c r="F587" s="7" t="inlineStr">
        <is>
          <t>와이드파라슈트팬츠</t>
        </is>
      </c>
      <c r="G587" s="7" t="inlineStr">
        <is>
          <t>KOR</t>
        </is>
      </c>
      <c r="H587" s="7" t="inlineStr">
        <is>
          <t>S</t>
        </is>
      </c>
      <c r="I587" s="7">
        <f>IF(B587="보세",C587&amp;" "&amp;D587&amp;" "&amp;E587&amp;" "&amp;F587&amp;" ["&amp;H587&amp;"]",IF(G587="JPN","[JPN] "&amp;B587&amp;" "&amp;C587&amp;" "&amp;D587&amp;" "&amp;E587&amp;" "&amp;F587&amp;" ["&amp;H587&amp;"]",B587&amp;" "&amp;C587&amp;" "&amp;D587&amp;" "&amp;E587&amp;" "&amp;F587&amp;" ["&amp;H587&amp;"]"))</f>
        <v/>
      </c>
      <c r="J587" s="7" t="inlineStr">
        <is>
          <t>아디다스 버건디 와이드파라슈트팬츠 [S]</t>
        </is>
      </c>
      <c r="K587" s="7" t="inlineStr">
        <is>
          <t>아디다스 버건디 와이드파라슈트팬츠</t>
        </is>
      </c>
      <c r="L587" s="7">
        <f>IF(B587="보세",C587&amp;" "&amp;F587,B587&amp;" "&amp;F587)</f>
        <v/>
      </c>
      <c r="M587" s="8" t="inlineStr">
        <is>
          <t>버건디   와이드파라슈트팬츠</t>
        </is>
      </c>
      <c r="N587" s="8" t="inlineStr">
        <is>
          <t>버건디   와이드파라슈트팬츠</t>
        </is>
      </c>
      <c r="O587" s="8" t="inlineStr">
        <is>
          <t>버건디   와이드파라슈트팬츠</t>
        </is>
      </c>
    </row>
    <row r="588" ht="16.5" customHeight="1" s="16">
      <c r="A588" s="7" t="n">
        <v>13107347</v>
      </c>
      <c r="B588" s="7" t="inlineStr">
        <is>
          <t>헤지스골프</t>
        </is>
      </c>
      <c r="C588" s="7" t="inlineStr">
        <is>
          <t>네이비</t>
        </is>
      </c>
      <c r="D588" s="7" t="inlineStr">
        <is>
          <t>체크</t>
        </is>
      </c>
      <c r="E588" s="7" t="inlineStr">
        <is>
          <t>폴리</t>
        </is>
      </c>
      <c r="F588" s="7" t="inlineStr">
        <is>
          <t>크링클슬랙스팬츠</t>
        </is>
      </c>
      <c r="G588" s="7" t="inlineStr">
        <is>
          <t>KOR</t>
        </is>
      </c>
      <c r="H588" s="7" t="inlineStr">
        <is>
          <t>79</t>
        </is>
      </c>
      <c r="I588" s="7">
        <f>IF(B588="보세",C588&amp;" "&amp;D588&amp;" "&amp;E588&amp;" "&amp;F588&amp;" ["&amp;H588&amp;"]",IF(G588="JPN","[JPN] "&amp;B588&amp;" "&amp;C588&amp;" "&amp;D588&amp;" "&amp;E588&amp;" "&amp;F588&amp;" ["&amp;H588&amp;"]",B588&amp;" "&amp;C588&amp;" "&amp;D588&amp;" "&amp;E588&amp;" "&amp;F588&amp;" ["&amp;H588&amp;"]"))</f>
        <v/>
      </c>
      <c r="J588" s="7" t="inlineStr">
        <is>
          <t>헤지스골프 네이비 체크 크링클슬랙스팬츠 [79]</t>
        </is>
      </c>
      <c r="K588" s="7" t="inlineStr">
        <is>
          <t>헤지스골프 네이비 체크 크링클슬랙스팬츠</t>
        </is>
      </c>
      <c r="L588" s="7">
        <f>IF(B588="보세",C588&amp;" "&amp;F588,B588&amp;" "&amp;F588)</f>
        <v/>
      </c>
      <c r="M588" s="8" t="inlineStr">
        <is>
          <t>네이비 체크  크링클슬랙스팬츠</t>
        </is>
      </c>
      <c r="N588" s="8" t="inlineStr">
        <is>
          <t>NAVY 체크  크링클슬랙스팬츠</t>
        </is>
      </c>
      <c r="O588" s="8" t="inlineStr">
        <is>
          <t>곤색 체크  크링클슬랙스팬츠</t>
        </is>
      </c>
    </row>
    <row r="589" ht="16.5" customHeight="1" s="16">
      <c r="A589" s="7" t="n">
        <v>13107348</v>
      </c>
      <c r="B589" s="7" t="inlineStr">
        <is>
          <t>아디다스</t>
        </is>
      </c>
      <c r="C589" s="7" t="inlineStr">
        <is>
          <t>네이비</t>
        </is>
      </c>
      <c r="D589" s="7" t="inlineStr">
        <is>
          <t>프린팅</t>
        </is>
      </c>
      <c r="E589" s="7" t="inlineStr">
        <is>
          <t>폴리</t>
        </is>
      </c>
      <c r="F589" s="7" t="inlineStr">
        <is>
          <t>백플랩포켓일자팬츠</t>
        </is>
      </c>
      <c r="G589" s="7" t="inlineStr">
        <is>
          <t>KOR</t>
        </is>
      </c>
      <c r="H589" s="7" t="inlineStr">
        <is>
          <t>82</t>
        </is>
      </c>
      <c r="I589" s="7">
        <f>IF(B589="보세",C589&amp;" "&amp;D589&amp;" "&amp;E589&amp;" "&amp;F589&amp;" ["&amp;H589&amp;"]",IF(G589="JPN","[JPN] "&amp;B589&amp;" "&amp;C589&amp;" "&amp;D589&amp;" "&amp;E589&amp;" "&amp;F589&amp;" ["&amp;H589&amp;"]",B589&amp;" "&amp;C589&amp;" "&amp;D589&amp;" "&amp;E589&amp;" "&amp;F589&amp;" ["&amp;H589&amp;"]"))</f>
        <v/>
      </c>
      <c r="J589" s="7" t="inlineStr">
        <is>
          <t>아디다스 네이비 프린팅 백플랩포켓일자팬츠 [82]</t>
        </is>
      </c>
      <c r="K589" s="7" t="inlineStr">
        <is>
          <t>아디다스 네이비 프린팅 백플랩포켓일자팬츠</t>
        </is>
      </c>
      <c r="L589" s="7">
        <f>IF(B589="보세",C589&amp;" "&amp;F589,B589&amp;" "&amp;F589)</f>
        <v/>
      </c>
      <c r="M589" s="8" t="inlineStr">
        <is>
          <t>네이비 프린팅  백플랩포켓일자팬츠</t>
        </is>
      </c>
      <c r="N589" s="8" t="inlineStr">
        <is>
          <t>NAVY 프린팅  백플랩포켓일자팬츠</t>
        </is>
      </c>
      <c r="O589" s="8" t="inlineStr">
        <is>
          <t>곤색 프린팅  백플랩포켓일자팬츠</t>
        </is>
      </c>
    </row>
    <row r="590" ht="16.5" customHeight="1" s="16">
      <c r="A590" s="7" t="n">
        <v>13107349</v>
      </c>
      <c r="B590" s="7" t="inlineStr">
        <is>
          <t>익스프레스</t>
        </is>
      </c>
      <c r="C590" s="7" t="inlineStr">
        <is>
          <t>그레이</t>
        </is>
      </c>
      <c r="D590" s="7" t="inlineStr">
        <is>
          <t>스트라이프</t>
        </is>
      </c>
      <c r="E590" s="7" t="inlineStr">
        <is>
          <t>폴리</t>
        </is>
      </c>
      <c r="F590" s="7" t="inlineStr">
        <is>
          <t>절개그라데이션미니스커트</t>
        </is>
      </c>
      <c r="G590" s="7" t="inlineStr">
        <is>
          <t>KOR</t>
        </is>
      </c>
      <c r="H590" s="7" t="inlineStr">
        <is>
          <t>8</t>
        </is>
      </c>
      <c r="I590" s="7">
        <f>IF(B590="보세",C590&amp;" "&amp;D590&amp;" "&amp;E590&amp;" "&amp;F590&amp;" ["&amp;H590&amp;"]",IF(G590="JPN","[JPN] "&amp;B590&amp;" "&amp;C590&amp;" "&amp;D590&amp;" "&amp;E590&amp;" "&amp;F590&amp;" ["&amp;H590&amp;"]",B590&amp;" "&amp;C590&amp;" "&amp;D590&amp;" "&amp;E590&amp;" "&amp;F590&amp;" ["&amp;H590&amp;"]"))</f>
        <v/>
      </c>
      <c r="J590" s="7" t="inlineStr">
        <is>
          <t>익스프레스 그레이 스트라이프 절개그라데이션미니스커트 [8]</t>
        </is>
      </c>
      <c r="K590" s="7" t="inlineStr">
        <is>
          <t>익스프레스 그레이 스트라이프 절개그라데이션미니스커트</t>
        </is>
      </c>
      <c r="L590" s="7">
        <f>IF(B590="보세",C590&amp;" "&amp;F590,B590&amp;" "&amp;F590)</f>
        <v/>
      </c>
      <c r="M590" s="8" t="inlineStr">
        <is>
          <t>그레이 스트라이프  절개그라데이션미니스커트</t>
        </is>
      </c>
      <c r="N590" s="8" t="inlineStr">
        <is>
          <t>회색 스트라이프  절개그라데이션미니스커트</t>
        </is>
      </c>
      <c r="O590" s="8" t="inlineStr">
        <is>
          <t>GRAY 스트라이프  절개그라데이션미니스커트</t>
        </is>
      </c>
    </row>
    <row r="591" ht="16.5" customHeight="1" s="16">
      <c r="A591" s="7" t="n">
        <v>13107350</v>
      </c>
      <c r="B591" s="7" t="inlineStr">
        <is>
          <t>더엣지</t>
        </is>
      </c>
      <c r="C591" s="7" t="inlineStr">
        <is>
          <t>베이지</t>
        </is>
      </c>
      <c r="D591" s="7" t="inlineStr">
        <is>
          <t>무지</t>
        </is>
      </c>
      <c r="E591" s="7" t="inlineStr">
        <is>
          <t>면</t>
        </is>
      </c>
      <c r="F591" s="7" t="inlineStr">
        <is>
          <t>워싱와이드팬츠</t>
        </is>
      </c>
      <c r="G591" s="7" t="inlineStr">
        <is>
          <t>KOR</t>
        </is>
      </c>
      <c r="H591" s="7" t="inlineStr">
        <is>
          <t>64</t>
        </is>
      </c>
      <c r="I591" s="7">
        <f>IF(B591="보세",C591&amp;" "&amp;D591&amp;" "&amp;E591&amp;" "&amp;F591&amp;" ["&amp;H591&amp;"]",IF(G591="JPN","[JPN] "&amp;B591&amp;" "&amp;C591&amp;" "&amp;D591&amp;" "&amp;E591&amp;" "&amp;F591&amp;" ["&amp;H591&amp;"]",B591&amp;" "&amp;C591&amp;" "&amp;D591&amp;" "&amp;E591&amp;" "&amp;F591&amp;" ["&amp;H591&amp;"]"))</f>
        <v/>
      </c>
      <c r="J591" s="7" t="inlineStr">
        <is>
          <t>더엣지 베이지 면 워싱와이드팬츠 [64]</t>
        </is>
      </c>
      <c r="K591" s="7" t="inlineStr">
        <is>
          <t>더엣지 베이지 면 워싱와이드팬츠</t>
        </is>
      </c>
      <c r="L591" s="7">
        <f>IF(B591="보세",C591&amp;" "&amp;F591,B591&amp;" "&amp;F591)</f>
        <v/>
      </c>
      <c r="M591" s="8" t="inlineStr">
        <is>
          <t>베이지  면 워싱와이드팬츠</t>
        </is>
      </c>
      <c r="N591" s="8" t="inlineStr">
        <is>
          <t>베이지  코튼 워싱와이드팬츠</t>
        </is>
      </c>
      <c r="O591" s="8" t="inlineStr">
        <is>
          <t>베이지  면직물 워싱와이드팬츠</t>
        </is>
      </c>
    </row>
    <row r="592" ht="16.5" customHeight="1" s="16">
      <c r="A592" s="7" t="n">
        <v>13107351</v>
      </c>
      <c r="B592" s="7" t="inlineStr">
        <is>
          <t>아디다스오리지널</t>
        </is>
      </c>
      <c r="C592" s="7" t="inlineStr">
        <is>
          <t>멜란지그레이</t>
        </is>
      </c>
      <c r="D592" s="7" t="inlineStr">
        <is>
          <t>무지</t>
        </is>
      </c>
      <c r="E592" s="7" t="inlineStr">
        <is>
          <t>면혼방</t>
        </is>
      </c>
      <c r="F592" s="7" t="inlineStr">
        <is>
          <t>도톰조거트레이닝팬츠</t>
        </is>
      </c>
      <c r="G592" s="7" t="inlineStr">
        <is>
          <t>KOR</t>
        </is>
      </c>
      <c r="H592" s="7" t="inlineStr">
        <is>
          <t>95</t>
        </is>
      </c>
      <c r="I592" s="7">
        <f>IF(B592="보세",C592&amp;" "&amp;D592&amp;" "&amp;E592&amp;" "&amp;F592&amp;" ["&amp;H592&amp;"]",IF(G592="JPN","[JPN] "&amp;B592&amp;" "&amp;C592&amp;" "&amp;D592&amp;" "&amp;E592&amp;" "&amp;F592&amp;" ["&amp;H592&amp;"]",B592&amp;" "&amp;C592&amp;" "&amp;D592&amp;" "&amp;E592&amp;" "&amp;F592&amp;" ["&amp;H592&amp;"]"))</f>
        <v/>
      </c>
      <c r="J592" s="7" t="inlineStr">
        <is>
          <t>아디다스오리지널 멜란지그레이 면혼방 도톰조거트레이닝팬츠 [95]</t>
        </is>
      </c>
      <c r="K592" s="7" t="inlineStr">
        <is>
          <t>아디다스오리지널 멜란지그레이 면혼방 도톰조거트레이닝팬츠</t>
        </is>
      </c>
      <c r="L592" s="7">
        <f>IF(B592="보세",C592&amp;" "&amp;F592,B592&amp;" "&amp;F592)</f>
        <v/>
      </c>
      <c r="M592" s="8" t="inlineStr">
        <is>
          <t>멜란지그레이  면혼방 도톰조거트레이닝팬츠</t>
        </is>
      </c>
      <c r="N592" s="8" t="inlineStr">
        <is>
          <t>멜란지그레이  코튼혼방 도톰조거트레이닝팬츠</t>
        </is>
      </c>
      <c r="O592" s="8" t="inlineStr">
        <is>
          <t>멜란지그레이  면믹스 도톰조거트레이닝팬츠</t>
        </is>
      </c>
    </row>
    <row r="593" ht="16.5" customHeight="1" s="16">
      <c r="A593" s="7" t="n">
        <v>13107352</v>
      </c>
      <c r="B593" s="7" t="inlineStr">
        <is>
          <t>익스프레스</t>
        </is>
      </c>
      <c r="C593" s="7" t="inlineStr">
        <is>
          <t>형광핑크네이비</t>
        </is>
      </c>
      <c r="D593" s="7" t="inlineStr">
        <is>
          <t>사선스트라이프</t>
        </is>
      </c>
      <c r="E593" s="7" t="inlineStr">
        <is>
          <t>폴리</t>
        </is>
      </c>
      <c r="F593" s="7" t="inlineStr">
        <is>
          <t>스트레치숏팬츠</t>
        </is>
      </c>
      <c r="G593" s="7" t="inlineStr">
        <is>
          <t>KOR</t>
        </is>
      </c>
      <c r="H593" s="7" t="inlineStr">
        <is>
          <t>0</t>
        </is>
      </c>
      <c r="I593" s="7">
        <f>IF(B593="보세",C593&amp;" "&amp;D593&amp;" "&amp;E593&amp;" "&amp;F593&amp;" ["&amp;H593&amp;"]",IF(G593="JPN","[JPN] "&amp;B593&amp;" "&amp;C593&amp;" "&amp;D593&amp;" "&amp;E593&amp;" "&amp;F593&amp;" ["&amp;H593&amp;"]",B593&amp;" "&amp;C593&amp;" "&amp;D593&amp;" "&amp;E593&amp;" "&amp;F593&amp;" ["&amp;H593&amp;"]"))</f>
        <v/>
      </c>
      <c r="J593" s="7" t="inlineStr">
        <is>
          <t>익스프레스 형광핑크네이비 사선스트라이프 스트레치숏팬츠 [0]</t>
        </is>
      </c>
      <c r="K593" s="7" t="inlineStr">
        <is>
          <t>익스프레스 형광핑크네이비 사선스트라이프 스트레치숏팬츠</t>
        </is>
      </c>
      <c r="L593" s="7">
        <f>IF(B593="보세",C593&amp;" "&amp;F593,B593&amp;" "&amp;F593)</f>
        <v/>
      </c>
      <c r="M593" s="8" t="inlineStr">
        <is>
          <t>형광핑크네이비 사선스트라이프  스트레치숏팬츠</t>
        </is>
      </c>
      <c r="N593" s="8" t="inlineStr">
        <is>
          <t>형광핑크네이비 사선스트라이프  스트레치숏팬츠</t>
        </is>
      </c>
      <c r="O593" s="8" t="inlineStr">
        <is>
          <t>형광핑크네이비 사선스트라이프  스트레치숏팬츠</t>
        </is>
      </c>
    </row>
    <row r="594" ht="16.5" customHeight="1" s="16">
      <c r="A594" s="7" t="n">
        <v>13107353</v>
      </c>
      <c r="B594" s="7" t="inlineStr">
        <is>
          <t>sjwani</t>
        </is>
      </c>
      <c r="C594" s="7" t="inlineStr">
        <is>
          <t>아이보리</t>
        </is>
      </c>
      <c r="D594" s="7" t="inlineStr">
        <is>
          <t>무지</t>
        </is>
      </c>
      <c r="E594" s="7" t="inlineStr">
        <is>
          <t>린넨혼방</t>
        </is>
      </c>
      <c r="F594" s="7" t="inlineStr">
        <is>
          <t>줄핀턱스트레치팬츠</t>
        </is>
      </c>
      <c r="G594" s="7" t="inlineStr">
        <is>
          <t>KOR</t>
        </is>
      </c>
      <c r="H594" s="7" t="inlineStr">
        <is>
          <t>68-91</t>
        </is>
      </c>
      <c r="I594" s="7">
        <f>IF(B594="보세",C594&amp;" "&amp;D594&amp;" "&amp;E594&amp;" "&amp;F594&amp;" ["&amp;H594&amp;"]",IF(G594="JPN","[JPN] "&amp;B594&amp;" "&amp;C594&amp;" "&amp;D594&amp;" "&amp;E594&amp;" "&amp;F594&amp;" ["&amp;H594&amp;"]",B594&amp;" "&amp;C594&amp;" "&amp;D594&amp;" "&amp;E594&amp;" "&amp;F594&amp;" ["&amp;H594&amp;"]"))</f>
        <v/>
      </c>
      <c r="J594" s="7" t="inlineStr">
        <is>
          <t>sjwani 아이보리 린넨혼방 줄핀턱스트레치팬츠 [68-91]</t>
        </is>
      </c>
      <c r="K594" s="7" t="inlineStr">
        <is>
          <t>sjwani 아이보리 린넨혼방 줄핀턱스트레치팬츠</t>
        </is>
      </c>
      <c r="L594" s="7">
        <f>IF(B594="보세",C594&amp;" "&amp;F594,B594&amp;" "&amp;F594)</f>
        <v/>
      </c>
      <c r="M594" s="8" t="inlineStr">
        <is>
          <t>아이보리  린넨혼방 줄핀턱스트레치팬츠</t>
        </is>
      </c>
      <c r="N594" s="8" t="inlineStr">
        <is>
          <t>아이보리  린넨혼방 줄핀턱스트레치팬츠</t>
        </is>
      </c>
      <c r="O594" s="8" t="inlineStr">
        <is>
          <t>아이보리  린넨혼방 줄핀턱스트레치팬츠</t>
        </is>
      </c>
    </row>
    <row r="595" ht="16.5" customHeight="1" s="16">
      <c r="A595" s="7" t="n">
        <v>13107354</v>
      </c>
      <c r="B595" s="7" t="inlineStr">
        <is>
          <t>르꼬끄</t>
        </is>
      </c>
      <c r="C595" s="7" t="inlineStr">
        <is>
          <t>블랙</t>
        </is>
      </c>
      <c r="D595" s="7" t="inlineStr">
        <is>
          <t>무지</t>
        </is>
      </c>
      <c r="E595" s="7" t="inlineStr">
        <is>
          <t>구스다운</t>
        </is>
      </c>
      <c r="F595" s="7" t="inlineStr">
        <is>
          <t>가슴자수로고롱패딩</t>
        </is>
      </c>
      <c r="G595" s="7" t="inlineStr">
        <is>
          <t>KOR</t>
        </is>
      </c>
      <c r="H595" s="7" t="inlineStr">
        <is>
          <t>M</t>
        </is>
      </c>
      <c r="I595" s="7">
        <f>IF(B595="보세",C595&amp;" "&amp;D595&amp;" "&amp;E595&amp;" "&amp;F595&amp;" ["&amp;H595&amp;"]",IF(G595="JPN","[JPN] "&amp;B595&amp;" "&amp;C595&amp;" "&amp;D595&amp;" "&amp;E595&amp;" "&amp;F595&amp;" ["&amp;H595&amp;"]",B595&amp;" "&amp;C595&amp;" "&amp;D595&amp;" "&amp;E595&amp;" "&amp;F595&amp;" ["&amp;H595&amp;"]"))</f>
        <v/>
      </c>
      <c r="J595" s="7" t="inlineStr">
        <is>
          <t>르꼬끄 블랙 구스다운 가슴자수로고롱패딩 [M]</t>
        </is>
      </c>
      <c r="K595" s="7" t="inlineStr">
        <is>
          <t>르꼬끄 블랙 구스다운 가슴자수로고롱패딩</t>
        </is>
      </c>
      <c r="L595" s="7">
        <f>IF(B595="보세",C595&amp;" "&amp;F595,B595&amp;" "&amp;F595)</f>
        <v/>
      </c>
      <c r="M595" s="8" t="inlineStr">
        <is>
          <t>블랙  구스다운 가슴자수로고롱패딩</t>
        </is>
      </c>
      <c r="N595" s="8" t="inlineStr">
        <is>
          <t>블랙  구스다운 가슴자수로고롱패딩</t>
        </is>
      </c>
      <c r="O595" s="8" t="inlineStr">
        <is>
          <t>블랙  구스다운 가슴자수로고롱패딩</t>
        </is>
      </c>
    </row>
    <row r="596" ht="16.5" customHeight="1" s="16">
      <c r="A596" s="7" t="n">
        <v>13107355</v>
      </c>
      <c r="B596" s="7" t="inlineStr">
        <is>
          <t>나이키</t>
        </is>
      </c>
      <c r="C596" s="7" t="inlineStr">
        <is>
          <t>그레이</t>
        </is>
      </c>
      <c r="D596" s="7" t="inlineStr">
        <is>
          <t>무지</t>
        </is>
      </c>
      <c r="E596" s="7" t="inlineStr">
        <is>
          <t>면혼방</t>
        </is>
      </c>
      <c r="F596" s="7" t="inlineStr">
        <is>
          <t>배기핏트레이닝조거팬츠</t>
        </is>
      </c>
      <c r="G596" s="7" t="inlineStr">
        <is>
          <t>KOR</t>
        </is>
      </c>
      <c r="H596" s="7" t="inlineStr">
        <is>
          <t>M</t>
        </is>
      </c>
      <c r="I596" s="7">
        <f>IF(B596="보세",C596&amp;" "&amp;D596&amp;" "&amp;E596&amp;" "&amp;F596&amp;" ["&amp;H596&amp;"]",IF(G596="JPN","[JPN] "&amp;B596&amp;" "&amp;C596&amp;" "&amp;D596&amp;" "&amp;E596&amp;" "&amp;F596&amp;" ["&amp;H596&amp;"]",B596&amp;" "&amp;C596&amp;" "&amp;D596&amp;" "&amp;E596&amp;" "&amp;F596&amp;" ["&amp;H596&amp;"]"))</f>
        <v/>
      </c>
      <c r="J596" s="7" t="inlineStr">
        <is>
          <t>나이키 그레이 면혼방 배기핏트레이닝조거팬츠 [M]</t>
        </is>
      </c>
      <c r="K596" s="7" t="inlineStr">
        <is>
          <t>나이키 그레이 면혼방 배기핏트레이닝조거팬츠</t>
        </is>
      </c>
      <c r="L596" s="7">
        <f>IF(B596="보세",C596&amp;" "&amp;F596,B596&amp;" "&amp;F596)</f>
        <v/>
      </c>
      <c r="M596" s="8" t="inlineStr">
        <is>
          <t>그레이  면혼방 배기핏트레이닝조거팬츠</t>
        </is>
      </c>
      <c r="N596" s="8" t="inlineStr">
        <is>
          <t>회색  면혼방 배기핏트레이닝조거팬츠</t>
        </is>
      </c>
      <c r="O596" s="8" t="inlineStr">
        <is>
          <t>GRAY  면혼방 배기핏트레이닝조거팬츠</t>
        </is>
      </c>
    </row>
    <row r="597" ht="16.5" customHeight="1" s="16">
      <c r="A597" s="7" t="n">
        <v>13107356</v>
      </c>
      <c r="B597" s="7" t="inlineStr">
        <is>
          <t>보세</t>
        </is>
      </c>
      <c r="C597" s="7" t="inlineStr">
        <is>
          <t>진청</t>
        </is>
      </c>
      <c r="D597" s="7" t="inlineStr">
        <is>
          <t>무지</t>
        </is>
      </c>
      <c r="E597" s="7" t="inlineStr">
        <is>
          <t>데님</t>
        </is>
      </c>
      <c r="F597" s="7" t="inlineStr">
        <is>
          <t>롤업스키니카고진</t>
        </is>
      </c>
      <c r="G597" s="7" t="inlineStr">
        <is>
          <t>KOR</t>
        </is>
      </c>
      <c r="H597" s="7" t="inlineStr">
        <is>
          <t>26</t>
        </is>
      </c>
      <c r="I597" s="7">
        <f>IF(B597="보세",C597&amp;" "&amp;D597&amp;" "&amp;E597&amp;" "&amp;F597&amp;" ["&amp;H597&amp;"]",IF(G597="JPN","[JPN] "&amp;B597&amp;" "&amp;C597&amp;" "&amp;D597&amp;" "&amp;E597&amp;" "&amp;F597&amp;" ["&amp;H597&amp;"]",B597&amp;" "&amp;C597&amp;" "&amp;D597&amp;" "&amp;E597&amp;" "&amp;F597&amp;" ["&amp;H597&amp;"]"))</f>
        <v/>
      </c>
      <c r="J597" s="7" t="inlineStr">
        <is>
          <t>진청 데님 롤업스키니카고진 [26]</t>
        </is>
      </c>
      <c r="K597" s="7" t="inlineStr">
        <is>
          <t>진청 데님 롤업스키니카고진</t>
        </is>
      </c>
      <c r="L597" s="7">
        <f>IF(B597="보세",C597&amp;" "&amp;F597,B597&amp;" "&amp;F597)</f>
        <v/>
      </c>
      <c r="M597" s="8" t="inlineStr">
        <is>
          <t>진청  데님 롤업스키니카고진</t>
        </is>
      </c>
      <c r="N597" s="8" t="inlineStr">
        <is>
          <t>진청  데님 롤업스키니카고진</t>
        </is>
      </c>
      <c r="O597" s="8" t="inlineStr">
        <is>
          <t>진청  데님 롤업스키니카고진</t>
        </is>
      </c>
    </row>
    <row r="598" ht="16.5" customHeight="1" s="16">
      <c r="A598" s="7" t="n">
        <v>13107357</v>
      </c>
      <c r="B598" s="7" t="inlineStr">
        <is>
          <t>빈폴</t>
        </is>
      </c>
      <c r="C598" s="7" t="inlineStr">
        <is>
          <t>네이비</t>
        </is>
      </c>
      <c r="D598" s="7" t="inlineStr">
        <is>
          <t>무지</t>
        </is>
      </c>
      <c r="E598" s="7" t="inlineStr">
        <is>
          <t>면</t>
        </is>
      </c>
      <c r="F598" s="7" t="inlineStr">
        <is>
          <t>원턱치노팬츠</t>
        </is>
      </c>
      <c r="G598" s="7" t="inlineStr">
        <is>
          <t>KOR</t>
        </is>
      </c>
      <c r="H598" s="7" t="inlineStr">
        <is>
          <t>82-97</t>
        </is>
      </c>
      <c r="I598" s="7">
        <f>IF(B598="보세",C598&amp;" "&amp;D598&amp;" "&amp;E598&amp;" "&amp;F598&amp;" ["&amp;H598&amp;"]",IF(G598="JPN","[JPN] "&amp;B598&amp;" "&amp;C598&amp;" "&amp;D598&amp;" "&amp;E598&amp;" "&amp;F598&amp;" ["&amp;H598&amp;"]",B598&amp;" "&amp;C598&amp;" "&amp;D598&amp;" "&amp;E598&amp;" "&amp;F598&amp;" ["&amp;H598&amp;"]"))</f>
        <v/>
      </c>
      <c r="J598" s="7" t="inlineStr">
        <is>
          <t>빈폴 네이비 면 원턱치노팬츠 [82-97]</t>
        </is>
      </c>
      <c r="K598" s="7" t="inlineStr">
        <is>
          <t>빈폴 네이비 면 원턱치노팬츠</t>
        </is>
      </c>
      <c r="L598" s="7">
        <f>IF(B598="보세",C598&amp;" "&amp;F598,B598&amp;" "&amp;F598)</f>
        <v/>
      </c>
      <c r="M598" s="8" t="inlineStr">
        <is>
          <t>네이비  면 원턱치노팬츠</t>
        </is>
      </c>
      <c r="N598" s="8" t="inlineStr">
        <is>
          <t>NAVY  면 원턱치노팬츠</t>
        </is>
      </c>
      <c r="O598" s="8" t="inlineStr">
        <is>
          <t>곤색  면 원턱치노팬츠</t>
        </is>
      </c>
    </row>
    <row r="599" ht="16.5" customHeight="1" s="16">
      <c r="A599" s="7" t="n">
        <v>13107358</v>
      </c>
      <c r="B599" s="7" t="inlineStr">
        <is>
          <t>쟈뎅드슈에뜨</t>
        </is>
      </c>
      <c r="C599" s="7" t="inlineStr">
        <is>
          <t>블랙</t>
        </is>
      </c>
      <c r="D599" s="7" t="inlineStr">
        <is>
          <t>무지</t>
        </is>
      </c>
      <c r="E599" s="7" t="inlineStr">
        <is>
          <t>면혼방</t>
        </is>
      </c>
      <c r="F599" s="7" t="inlineStr">
        <is>
          <t>닻골드버튼미니스커트</t>
        </is>
      </c>
      <c r="G599" s="7" t="inlineStr">
        <is>
          <t>KOR</t>
        </is>
      </c>
      <c r="H599" s="7" t="inlineStr">
        <is>
          <t>38</t>
        </is>
      </c>
      <c r="I599" s="7">
        <f>IF(B599="보세",C599&amp;" "&amp;D599&amp;" "&amp;E599&amp;" "&amp;F599&amp;" ["&amp;H599&amp;"]",IF(G599="JPN","[JPN] "&amp;B599&amp;" "&amp;C599&amp;" "&amp;D599&amp;" "&amp;E599&amp;" "&amp;F599&amp;" ["&amp;H599&amp;"]",B599&amp;" "&amp;C599&amp;" "&amp;D599&amp;" "&amp;E599&amp;" "&amp;F599&amp;" ["&amp;H599&amp;"]"))</f>
        <v/>
      </c>
      <c r="J599" s="7" t="inlineStr">
        <is>
          <t>쟈뎅드슈에뜨 블랙 면혼방 닻골드버튼미니스커트 [38]</t>
        </is>
      </c>
      <c r="K599" s="7" t="inlineStr">
        <is>
          <t>쟈뎅드슈에뜨 블랙 면혼방 닻골드버튼미니스커트</t>
        </is>
      </c>
      <c r="L599" s="7">
        <f>IF(B599="보세",C599&amp;" "&amp;F599,B599&amp;" "&amp;F599)</f>
        <v/>
      </c>
      <c r="M599" s="8" t="inlineStr">
        <is>
          <t>블랙  면혼방 닻골드버튼미니스커트</t>
        </is>
      </c>
      <c r="N599" s="8" t="inlineStr">
        <is>
          <t>블랙  코튼혼방 닻골드버튼미니스커트</t>
        </is>
      </c>
      <c r="O599" s="8" t="inlineStr">
        <is>
          <t>블랙  면믹스 닻골드버튼미니스커트</t>
        </is>
      </c>
    </row>
    <row r="600" ht="16.5" customHeight="1" s="16">
      <c r="A600" s="7" t="n">
        <v>13107359</v>
      </c>
      <c r="B600" s="7" t="inlineStr">
        <is>
          <t>보세</t>
        </is>
      </c>
      <c r="C600" s="7" t="inlineStr">
        <is>
          <t>블랙</t>
        </is>
      </c>
      <c r="D600" s="7" t="inlineStr">
        <is>
          <t>무지</t>
        </is>
      </c>
      <c r="E600" s="7" t="inlineStr">
        <is>
          <t>폴리</t>
        </is>
      </c>
      <c r="F600" s="7" t="inlineStr">
        <is>
          <t>플레어스커트</t>
        </is>
      </c>
      <c r="G600" s="7" t="inlineStr">
        <is>
          <t>KOR</t>
        </is>
      </c>
      <c r="H600" s="7" t="inlineStr">
        <is>
          <t>없음</t>
        </is>
      </c>
      <c r="I600" s="7">
        <f>IF(B600="보세",C600&amp;" "&amp;D600&amp;" "&amp;E600&amp;" "&amp;F600&amp;" ["&amp;H600&amp;"]",IF(G600="JPN","[JPN] "&amp;B600&amp;" "&amp;C600&amp;" "&amp;D600&amp;" "&amp;E600&amp;" "&amp;F600&amp;" ["&amp;H600&amp;"]",B600&amp;" "&amp;C600&amp;" "&amp;D600&amp;" "&amp;E600&amp;" "&amp;F600&amp;" ["&amp;H600&amp;"]"))</f>
        <v/>
      </c>
      <c r="J600" s="7" t="inlineStr">
        <is>
          <t xml:space="preserve">블랙 플레어스커트 </t>
        </is>
      </c>
      <c r="K600" s="7" t="inlineStr">
        <is>
          <t xml:space="preserve">블랙 플레어스커트 </t>
        </is>
      </c>
      <c r="L600" s="7">
        <f>IF(B600="보세",C600&amp;" "&amp;F600,B600&amp;" "&amp;F600)</f>
        <v/>
      </c>
      <c r="M600" s="8" t="inlineStr">
        <is>
          <t>블랙   플레어스커트</t>
        </is>
      </c>
      <c r="N600" s="8" t="inlineStr">
        <is>
          <t>블랙   플레어스커트</t>
        </is>
      </c>
      <c r="O600" s="8" t="inlineStr">
        <is>
          <t>블랙   플레어스커트</t>
        </is>
      </c>
    </row>
    <row r="601" ht="16.5" customHeight="1" s="16">
      <c r="A601" s="7" t="n">
        <v>13107360</v>
      </c>
      <c r="B601" s="7" t="inlineStr">
        <is>
          <t>머렐</t>
        </is>
      </c>
      <c r="C601" s="7" t="inlineStr">
        <is>
          <t>올리브그린</t>
        </is>
      </c>
      <c r="D601" s="7" t="inlineStr">
        <is>
          <t>무지</t>
        </is>
      </c>
      <c r="E601" s="7" t="inlineStr">
        <is>
          <t>폴리</t>
        </is>
      </c>
      <c r="F601" s="7" t="inlineStr">
        <is>
          <t>로고아웃도어팬츠</t>
        </is>
      </c>
      <c r="G601" s="7" t="inlineStr">
        <is>
          <t>KOR</t>
        </is>
      </c>
      <c r="H601" s="7" t="inlineStr">
        <is>
          <t>31</t>
        </is>
      </c>
      <c r="I601" s="7">
        <f>IF(B601="보세",C601&amp;" "&amp;D601&amp;" "&amp;E601&amp;" "&amp;F601&amp;" ["&amp;H601&amp;"]",IF(G601="JPN","[JPN] "&amp;B601&amp;" "&amp;C601&amp;" "&amp;D601&amp;" "&amp;E601&amp;" "&amp;F601&amp;" ["&amp;H601&amp;"]",B601&amp;" "&amp;C601&amp;" "&amp;D601&amp;" "&amp;E601&amp;" "&amp;F601&amp;" ["&amp;H601&amp;"]"))</f>
        <v/>
      </c>
      <c r="J601" s="7" t="inlineStr">
        <is>
          <t>머렐 올리브그린 로고아웃도어팬츠 [31]</t>
        </is>
      </c>
      <c r="K601" s="7" t="inlineStr">
        <is>
          <t>머렐 올리브그린 로고아웃도어팬츠</t>
        </is>
      </c>
      <c r="L601" s="7">
        <f>IF(B601="보세",C601&amp;" "&amp;F601,B601&amp;" "&amp;F601)</f>
        <v/>
      </c>
      <c r="M601" s="8" t="inlineStr">
        <is>
          <t>올리브그린   로고아웃도어팬츠</t>
        </is>
      </c>
      <c r="N601" s="8" t="inlineStr">
        <is>
          <t>올리브그린   로고아웃도어팬츠</t>
        </is>
      </c>
      <c r="O601" s="8" t="inlineStr">
        <is>
          <t>올리브그린   로고아웃도어팬츠</t>
        </is>
      </c>
    </row>
    <row r="602" ht="16.5" customHeight="1" s="16">
      <c r="A602" s="7" t="n">
        <v>13107361</v>
      </c>
      <c r="B602" s="7" t="inlineStr">
        <is>
          <t>아디다스오리지널</t>
        </is>
      </c>
      <c r="C602" s="7" t="inlineStr">
        <is>
          <t>네이비</t>
        </is>
      </c>
      <c r="D602" s="7" t="inlineStr">
        <is>
          <t>무지</t>
        </is>
      </c>
      <c r="E602" s="7" t="inlineStr">
        <is>
          <t>면혼방</t>
        </is>
      </c>
      <c r="F602" s="7" t="inlineStr">
        <is>
          <t>절개라인삼선트레이닝팬츠</t>
        </is>
      </c>
      <c r="G602" s="7" t="inlineStr">
        <is>
          <t>KOR</t>
        </is>
      </c>
      <c r="H602" s="7" t="inlineStr">
        <is>
          <t>100</t>
        </is>
      </c>
      <c r="I602" s="7">
        <f>IF(B602="보세",C602&amp;" "&amp;D602&amp;" "&amp;E602&amp;" "&amp;F602&amp;" ["&amp;H602&amp;"]",IF(G602="JPN","[JPN] "&amp;B602&amp;" "&amp;C602&amp;" "&amp;D602&amp;" "&amp;E602&amp;" "&amp;F602&amp;" ["&amp;H602&amp;"]",B602&amp;" "&amp;C602&amp;" "&amp;D602&amp;" "&amp;E602&amp;" "&amp;F602&amp;" ["&amp;H602&amp;"]"))</f>
        <v/>
      </c>
      <c r="J602" s="7" t="inlineStr">
        <is>
          <t>아디다스오리지널 네이비 면혼방 절개라인삼선트레이닝팬츠 [100]</t>
        </is>
      </c>
      <c r="K602" s="7" t="inlineStr">
        <is>
          <t>아디다스오리지널 네이비 면혼방 절개라인삼선트레이닝팬츠</t>
        </is>
      </c>
      <c r="L602" s="7">
        <f>IF(B602="보세",C602&amp;" "&amp;F602,B602&amp;" "&amp;F602)</f>
        <v/>
      </c>
      <c r="M602" s="8" t="inlineStr">
        <is>
          <t>네이비  면혼방 절개라인삼선트레이닝팬츠</t>
        </is>
      </c>
      <c r="N602" s="8" t="inlineStr">
        <is>
          <t>NAVY  면혼방 절개라인삼선트레이닝팬츠</t>
        </is>
      </c>
      <c r="O602" s="8" t="inlineStr">
        <is>
          <t>곤색  면혼방 절개라인삼선트레이닝팬츠</t>
        </is>
      </c>
    </row>
    <row r="603" ht="16.5" customHeight="1" s="16">
      <c r="A603" s="7" t="n">
        <v>13107362</v>
      </c>
      <c r="B603" s="7" t="inlineStr">
        <is>
          <t>까스텔바작</t>
        </is>
      </c>
      <c r="C603" s="7" t="inlineStr">
        <is>
          <t>딥블루</t>
        </is>
      </c>
      <c r="D603" s="7" t="inlineStr">
        <is>
          <t>무지</t>
        </is>
      </c>
      <c r="E603" s="7" t="inlineStr">
        <is>
          <t>면혼방</t>
        </is>
      </c>
      <c r="F603" s="7" t="inlineStr">
        <is>
          <t>자수패치골프스커트</t>
        </is>
      </c>
      <c r="G603" s="7" t="inlineStr">
        <is>
          <t>KOR</t>
        </is>
      </c>
      <c r="H603" s="7" t="inlineStr">
        <is>
          <t>70</t>
        </is>
      </c>
      <c r="I603" s="7">
        <f>IF(B603="보세",C603&amp;" "&amp;D603&amp;" "&amp;E603&amp;" "&amp;F603&amp;" ["&amp;H603&amp;"]",IF(G603="JPN","[JPN] "&amp;B603&amp;" "&amp;C603&amp;" "&amp;D603&amp;" "&amp;E603&amp;" "&amp;F603&amp;" ["&amp;H603&amp;"]",B603&amp;" "&amp;C603&amp;" "&amp;D603&amp;" "&amp;E603&amp;" "&amp;F603&amp;" ["&amp;H603&amp;"]"))</f>
        <v/>
      </c>
      <c r="J603" s="7" t="inlineStr">
        <is>
          <t>까스텔바작 딥블루 면혼방 자수패치골프스커트 [70]</t>
        </is>
      </c>
      <c r="K603" s="7" t="inlineStr">
        <is>
          <t>까스텔바작 딥블루 면혼방 자수패치골프스커트</t>
        </is>
      </c>
      <c r="L603" s="7">
        <f>IF(B603="보세",C603&amp;" "&amp;F603,B603&amp;" "&amp;F603)</f>
        <v/>
      </c>
      <c r="M603" s="8" t="inlineStr">
        <is>
          <t>딥블루  면혼방 자수패치골프스커트</t>
        </is>
      </c>
      <c r="N603" s="8" t="inlineStr">
        <is>
          <t>딥블루  코튼혼방 자수패치골프스커트</t>
        </is>
      </c>
      <c r="O603" s="8" t="inlineStr">
        <is>
          <t>딥블루  면믹스 자수패치골프스커트</t>
        </is>
      </c>
    </row>
    <row r="604" ht="16.5" customHeight="1" s="16">
      <c r="A604" s="7" t="n">
        <v>13107363</v>
      </c>
      <c r="B604" s="7" t="inlineStr">
        <is>
          <t>밀레</t>
        </is>
      </c>
      <c r="C604" s="7" t="inlineStr">
        <is>
          <t>다크그레이</t>
        </is>
      </c>
      <c r="D604" s="7" t="inlineStr">
        <is>
          <t>무지</t>
        </is>
      </c>
      <c r="E604" s="7" t="inlineStr">
        <is>
          <t>폴리</t>
        </is>
      </c>
      <c r="F604" s="7" t="inlineStr">
        <is>
          <t>아웃도어웜팬츠</t>
        </is>
      </c>
      <c r="G604" s="7" t="inlineStr">
        <is>
          <t>KOR</t>
        </is>
      </c>
      <c r="H604" s="7" t="inlineStr">
        <is>
          <t>73</t>
        </is>
      </c>
      <c r="I604" s="7">
        <f>IF(B604="보세",C604&amp;" "&amp;D604&amp;" "&amp;E604&amp;" "&amp;F604&amp;" ["&amp;H604&amp;"]",IF(G604="JPN","[JPN] "&amp;B604&amp;" "&amp;C604&amp;" "&amp;D604&amp;" "&amp;E604&amp;" "&amp;F604&amp;" ["&amp;H604&amp;"]",B604&amp;" "&amp;C604&amp;" "&amp;D604&amp;" "&amp;E604&amp;" "&amp;F604&amp;" ["&amp;H604&amp;"]"))</f>
        <v/>
      </c>
      <c r="J604" s="7" t="inlineStr">
        <is>
          <t>밀레 다크그레이 아웃도어웜팬츠 [73]</t>
        </is>
      </c>
      <c r="K604" s="7" t="inlineStr">
        <is>
          <t>밀레 다크그레이 아웃도어웜팬츠</t>
        </is>
      </c>
      <c r="L604" s="7">
        <f>IF(B604="보세",C604&amp;" "&amp;F604,B604&amp;" "&amp;F604)</f>
        <v/>
      </c>
      <c r="M604" s="8" t="inlineStr">
        <is>
          <t>다크그레이   아웃도어웜팬츠</t>
        </is>
      </c>
      <c r="N604" s="8" t="inlineStr">
        <is>
          <t>다크그레이   아웃도어웜팬츠</t>
        </is>
      </c>
      <c r="O604" s="8" t="inlineStr">
        <is>
          <t>다크그레이   아웃도어웜팬츠</t>
        </is>
      </c>
    </row>
    <row r="605" ht="16.5" customHeight="1" s="16">
      <c r="A605" s="7" t="n">
        <v>13107364</v>
      </c>
      <c r="B605" s="7" t="inlineStr">
        <is>
          <t>언더아머</t>
        </is>
      </c>
      <c r="C605" s="7" t="inlineStr">
        <is>
          <t>블랙</t>
        </is>
      </c>
      <c r="D605" s="7" t="inlineStr">
        <is>
          <t>무지</t>
        </is>
      </c>
      <c r="E605" s="7" t="inlineStr">
        <is>
          <t>폴리</t>
        </is>
      </c>
      <c r="F605" s="7" t="inlineStr">
        <is>
          <t>이선로고트레이닝팬츠</t>
        </is>
      </c>
      <c r="G605" s="7" t="inlineStr">
        <is>
          <t>KOR</t>
        </is>
      </c>
      <c r="H605" s="7" t="inlineStr">
        <is>
          <t>M</t>
        </is>
      </c>
      <c r="I605" s="7">
        <f>IF(B605="보세",C605&amp;" "&amp;D605&amp;" "&amp;E605&amp;" "&amp;F605&amp;" ["&amp;H605&amp;"]",IF(G605="JPN","[JPN] "&amp;B605&amp;" "&amp;C605&amp;" "&amp;D605&amp;" "&amp;E605&amp;" "&amp;F605&amp;" ["&amp;H605&amp;"]",B605&amp;" "&amp;C605&amp;" "&amp;D605&amp;" "&amp;E605&amp;" "&amp;F605&amp;" ["&amp;H605&amp;"]"))</f>
        <v/>
      </c>
      <c r="J605" s="7" t="inlineStr">
        <is>
          <t>언더아머 블랙 이선로고트레이닝팬츠 [M]</t>
        </is>
      </c>
      <c r="K605" s="7" t="inlineStr">
        <is>
          <t>언더아머 블랙 이선로고트레이닝팬츠</t>
        </is>
      </c>
      <c r="L605" s="7">
        <f>IF(B605="보세",C605&amp;" "&amp;F605,B605&amp;" "&amp;F605)</f>
        <v/>
      </c>
      <c r="M605" s="8" t="inlineStr">
        <is>
          <t>블랙   이선로고트레이닝팬츠</t>
        </is>
      </c>
      <c r="N605" s="8" t="inlineStr">
        <is>
          <t>블랙   이선로고트레이닝팬츠</t>
        </is>
      </c>
      <c r="O605" s="8" t="inlineStr">
        <is>
          <t>블랙   이선로고트레이닝팬츠</t>
        </is>
      </c>
    </row>
    <row r="606" ht="16.5" customHeight="1" s="16">
      <c r="A606" s="7" t="n">
        <v>13107365</v>
      </c>
      <c r="B606" s="7" t="inlineStr">
        <is>
          <t>투미</t>
        </is>
      </c>
      <c r="C606" s="7" t="inlineStr">
        <is>
          <t>블랙</t>
        </is>
      </c>
      <c r="D606" s="7" t="inlineStr">
        <is>
          <t>무지</t>
        </is>
      </c>
      <c r="E606" s="7" t="inlineStr">
        <is>
          <t>폴리</t>
        </is>
      </c>
      <c r="F606" s="7" t="inlineStr">
        <is>
          <t>라운드컷h라인스커트</t>
        </is>
      </c>
      <c r="G606" s="7" t="inlineStr">
        <is>
          <t>KOR</t>
        </is>
      </c>
      <c r="H606" s="7" t="inlineStr">
        <is>
          <t>70-98</t>
        </is>
      </c>
      <c r="I606" s="7">
        <f>IF(B606="보세",C606&amp;" "&amp;D606&amp;" "&amp;E606&amp;" "&amp;F606&amp;" ["&amp;H606&amp;"]",IF(G606="JPN","[JPN] "&amp;B606&amp;" "&amp;C606&amp;" "&amp;D606&amp;" "&amp;E606&amp;" "&amp;F606&amp;" ["&amp;H606&amp;"]",B606&amp;" "&amp;C606&amp;" "&amp;D606&amp;" "&amp;E606&amp;" "&amp;F606&amp;" ["&amp;H606&amp;"]"))</f>
        <v/>
      </c>
      <c r="J606" s="7" t="inlineStr">
        <is>
          <t>투미 블랙 라운드컷h라인스커트 [70-98]</t>
        </is>
      </c>
      <c r="K606" s="7" t="inlineStr">
        <is>
          <t>투미 블랙 라운드컷h라인스커트</t>
        </is>
      </c>
      <c r="L606" s="7">
        <f>IF(B606="보세",C606&amp;" "&amp;F606,B606&amp;" "&amp;F606)</f>
        <v/>
      </c>
      <c r="M606" s="8" t="inlineStr">
        <is>
          <t>블랙   라운드컷h라인스커트</t>
        </is>
      </c>
      <c r="N606" s="8" t="inlineStr">
        <is>
          <t>블랙   라운드컷h라인스커트</t>
        </is>
      </c>
      <c r="O606" s="8" t="inlineStr">
        <is>
          <t>블랙   라운드컷h라인스커트</t>
        </is>
      </c>
    </row>
    <row r="607" ht="16.5" customHeight="1" s="16">
      <c r="A607" s="7" t="n">
        <v>13107366</v>
      </c>
      <c r="B607" s="7" t="inlineStr">
        <is>
          <t>올젠</t>
        </is>
      </c>
      <c r="C607" s="7" t="inlineStr">
        <is>
          <t>그레이</t>
        </is>
      </c>
      <c r="D607" s="7" t="inlineStr">
        <is>
          <t>무지</t>
        </is>
      </c>
      <c r="E607" s="7" t="inlineStr">
        <is>
          <t>면혼방</t>
        </is>
      </c>
      <c r="F607" s="7" t="inlineStr">
        <is>
          <t>스탠다드핏라이트슬랙스</t>
        </is>
      </c>
      <c r="G607" s="7" t="inlineStr">
        <is>
          <t>KOR</t>
        </is>
      </c>
      <c r="H607" s="7" t="inlineStr">
        <is>
          <t>88</t>
        </is>
      </c>
      <c r="I607" s="7">
        <f>IF(B607="보세",C607&amp;" "&amp;D607&amp;" "&amp;E607&amp;" "&amp;F607&amp;" ["&amp;H607&amp;"]",IF(G607="JPN","[JPN] "&amp;B607&amp;" "&amp;C607&amp;" "&amp;D607&amp;" "&amp;E607&amp;" "&amp;F607&amp;" ["&amp;H607&amp;"]",B607&amp;" "&amp;C607&amp;" "&amp;D607&amp;" "&amp;E607&amp;" "&amp;F607&amp;" ["&amp;H607&amp;"]"))</f>
        <v/>
      </c>
      <c r="J607" s="7" t="inlineStr">
        <is>
          <t>올젠 그레이 면혼방 스탠다드핏라이트슬랙스 [88]</t>
        </is>
      </c>
      <c r="K607" s="7" t="inlineStr">
        <is>
          <t>올젠 그레이 면혼방 스탠다드핏라이트슬랙스</t>
        </is>
      </c>
      <c r="L607" s="7">
        <f>IF(B607="보세",C607&amp;" "&amp;F607,B607&amp;" "&amp;F607)</f>
        <v/>
      </c>
      <c r="M607" s="8" t="inlineStr">
        <is>
          <t>그레이  면혼방 스탠다드핏라이트슬랙스</t>
        </is>
      </c>
      <c r="N607" s="8" t="inlineStr">
        <is>
          <t>회색  면혼방 스탠다드핏라이트슬랙스</t>
        </is>
      </c>
      <c r="O607" s="8" t="inlineStr">
        <is>
          <t>GRAY  면혼방 스탠다드핏라이트슬랙스</t>
        </is>
      </c>
    </row>
    <row r="608" ht="16.5" customHeight="1" s="16">
      <c r="A608" s="7" t="n">
        <v>13107367</v>
      </c>
      <c r="B608" s="7" t="inlineStr">
        <is>
          <t>Guess</t>
        </is>
      </c>
      <c r="C608" s="7" t="inlineStr">
        <is>
          <t>진청</t>
        </is>
      </c>
      <c r="D608" s="7" t="inlineStr">
        <is>
          <t>무지</t>
        </is>
      </c>
      <c r="E608" s="7" t="inlineStr">
        <is>
          <t>데님</t>
        </is>
      </c>
      <c r="F608" s="7" t="inlineStr">
        <is>
          <t>브리트니스키니진</t>
        </is>
      </c>
      <c r="G608" s="7" t="inlineStr">
        <is>
          <t>KOR</t>
        </is>
      </c>
      <c r="H608" s="7" t="inlineStr">
        <is>
          <t>25</t>
        </is>
      </c>
      <c r="I608" s="7">
        <f>IF(B608="보세",C608&amp;" "&amp;D608&amp;" "&amp;E608&amp;" "&amp;F608&amp;" ["&amp;H608&amp;"]",IF(G608="JPN","[JPN] "&amp;B608&amp;" "&amp;C608&amp;" "&amp;D608&amp;" "&amp;E608&amp;" "&amp;F608&amp;" ["&amp;H608&amp;"]",B608&amp;" "&amp;C608&amp;" "&amp;D608&amp;" "&amp;E608&amp;" "&amp;F608&amp;" ["&amp;H608&amp;"]"))</f>
        <v/>
      </c>
      <c r="J608" s="7" t="inlineStr">
        <is>
          <t>Guess 진청 데님 브리트니스키니진 [25]</t>
        </is>
      </c>
      <c r="K608" s="7" t="inlineStr">
        <is>
          <t>Guess 진청 데님 브리트니스키니진</t>
        </is>
      </c>
      <c r="L608" s="7">
        <f>IF(B608="보세",C608&amp;" "&amp;F608,B608&amp;" "&amp;F608)</f>
        <v/>
      </c>
      <c r="M608" s="8" t="inlineStr">
        <is>
          <t>진청  데님 브리트니스키니진</t>
        </is>
      </c>
      <c r="N608" s="8" t="inlineStr">
        <is>
          <t>진청  데님 브리트니스키니진</t>
        </is>
      </c>
      <c r="O608" s="8" t="inlineStr">
        <is>
          <t>진청  데님 브리트니스키니진</t>
        </is>
      </c>
    </row>
    <row r="609" ht="16.5" customHeight="1" s="16">
      <c r="A609" s="7" t="n">
        <v>13107368</v>
      </c>
      <c r="B609" s="7" t="inlineStr">
        <is>
          <t>닥스</t>
        </is>
      </c>
      <c r="C609" s="7" t="inlineStr">
        <is>
          <t>네이비</t>
        </is>
      </c>
      <c r="D609" s="7" t="inlineStr">
        <is>
          <t>무지</t>
        </is>
      </c>
      <c r="E609" s="7" t="inlineStr">
        <is>
          <t>울</t>
        </is>
      </c>
      <c r="F609" s="7" t="inlineStr">
        <is>
          <t>핀턱라이트정장팬츠</t>
        </is>
      </c>
      <c r="G609" s="7" t="inlineStr">
        <is>
          <t>KOR</t>
        </is>
      </c>
      <c r="H609" s="7" t="inlineStr">
        <is>
          <t>88-100</t>
        </is>
      </c>
      <c r="I609" s="7">
        <f>IF(B609="보세",C609&amp;" "&amp;D609&amp;" "&amp;E609&amp;" "&amp;F609&amp;" ["&amp;H609&amp;"]",IF(G609="JPN","[JPN] "&amp;B609&amp;" "&amp;C609&amp;" "&amp;D609&amp;" "&amp;E609&amp;" "&amp;F609&amp;" ["&amp;H609&amp;"]",B609&amp;" "&amp;C609&amp;" "&amp;D609&amp;" "&amp;E609&amp;" "&amp;F609&amp;" ["&amp;H609&amp;"]"))</f>
        <v/>
      </c>
      <c r="J609" s="7" t="inlineStr">
        <is>
          <t>닥스 네이비 울 핀턱라이트정장팬츠 [88-100]</t>
        </is>
      </c>
      <c r="K609" s="7" t="inlineStr">
        <is>
          <t>닥스 네이비 울 핀턱라이트정장팬츠</t>
        </is>
      </c>
      <c r="L609" s="7">
        <f>IF(B609="보세",C609&amp;" "&amp;F609,B609&amp;" "&amp;F609)</f>
        <v/>
      </c>
      <c r="M609" s="8" t="inlineStr">
        <is>
          <t>네이비  울 핀턱라이트정장팬츠</t>
        </is>
      </c>
      <c r="N609" s="8" t="inlineStr">
        <is>
          <t>NAVY  울 핀턱라이트정장팬츠</t>
        </is>
      </c>
      <c r="O609" s="8" t="inlineStr">
        <is>
          <t>곤색  울 핀턱라이트정장팬츠</t>
        </is>
      </c>
    </row>
    <row r="610" ht="16.5" customHeight="1" s="16">
      <c r="A610" s="7" t="n">
        <v>13107369</v>
      </c>
      <c r="B610" s="7" t="inlineStr">
        <is>
          <t>유니클로</t>
        </is>
      </c>
      <c r="C610" s="7" t="inlineStr">
        <is>
          <t>레이즌브라운</t>
        </is>
      </c>
      <c r="D610" s="7" t="inlineStr">
        <is>
          <t>무지</t>
        </is>
      </c>
      <c r="E610" s="7" t="inlineStr">
        <is>
          <t>폴리</t>
        </is>
      </c>
      <c r="F610" s="7" t="inlineStr">
        <is>
          <t>라이트정장팬츠</t>
        </is>
      </c>
      <c r="G610" s="7" t="inlineStr">
        <is>
          <t>KOR</t>
        </is>
      </c>
      <c r="H610" s="7" t="inlineStr">
        <is>
          <t>85</t>
        </is>
      </c>
      <c r="I610" s="7">
        <f>IF(B610="보세",C610&amp;" "&amp;D610&amp;" "&amp;E610&amp;" "&amp;F610&amp;" ["&amp;H610&amp;"]",IF(G610="JPN","[JPN] "&amp;B610&amp;" "&amp;C610&amp;" "&amp;D610&amp;" "&amp;E610&amp;" "&amp;F610&amp;" ["&amp;H610&amp;"]",B610&amp;" "&amp;C610&amp;" "&amp;D610&amp;" "&amp;E610&amp;" "&amp;F610&amp;" ["&amp;H610&amp;"]"))</f>
        <v/>
      </c>
      <c r="J610" s="7" t="inlineStr">
        <is>
          <t>유니클로 레이즌브라운 라이트정장팬츠 [85]</t>
        </is>
      </c>
      <c r="K610" s="7" t="inlineStr">
        <is>
          <t>유니클로 레이즌브라운 라이트정장팬츠</t>
        </is>
      </c>
      <c r="L610" s="7">
        <f>IF(B610="보세",C610&amp;" "&amp;F610,B610&amp;" "&amp;F610)</f>
        <v/>
      </c>
      <c r="M610" s="8" t="inlineStr">
        <is>
          <t>레이즌브라운   라이트정장팬츠</t>
        </is>
      </c>
      <c r="N610" s="8" t="inlineStr">
        <is>
          <t>레이즌브라운   라이트정장팬츠</t>
        </is>
      </c>
      <c r="O610" s="8" t="inlineStr">
        <is>
          <t>레이즌브라운   라이트정장팬츠</t>
        </is>
      </c>
    </row>
    <row r="611" ht="16.5" customHeight="1" s="16">
      <c r="A611" s="7" t="n">
        <v>13107370</v>
      </c>
      <c r="B611" s="7" t="inlineStr">
        <is>
          <t>underwood</t>
        </is>
      </c>
      <c r="C611" s="7" t="inlineStr">
        <is>
          <t>딥샌드캐슬베이지</t>
        </is>
      </c>
      <c r="D611" s="7" t="inlineStr">
        <is>
          <t>무지</t>
        </is>
      </c>
      <c r="E611" s="7" t="inlineStr">
        <is>
          <t>폴리</t>
        </is>
      </c>
      <c r="F611" s="7" t="inlineStr">
        <is>
          <t>슬랙스</t>
        </is>
      </c>
      <c r="G611" s="7" t="inlineStr">
        <is>
          <t>KOR</t>
        </is>
      </c>
      <c r="H611" s="7" t="inlineStr">
        <is>
          <t>78</t>
        </is>
      </c>
      <c r="I611" s="7">
        <f>IF(B611="보세",C611&amp;" "&amp;D611&amp;" "&amp;E611&amp;" "&amp;F611&amp;" ["&amp;H611&amp;"]",IF(G611="JPN","[JPN] "&amp;B611&amp;" "&amp;C611&amp;" "&amp;D611&amp;" "&amp;E611&amp;" "&amp;F611&amp;" ["&amp;H611&amp;"]",B611&amp;" "&amp;C611&amp;" "&amp;D611&amp;" "&amp;E611&amp;" "&amp;F611&amp;" ["&amp;H611&amp;"]"))</f>
        <v/>
      </c>
      <c r="J611" s="7" t="inlineStr">
        <is>
          <t>underwood 딥샌드캐슬베이지 슬랙스 [78]</t>
        </is>
      </c>
      <c r="K611" s="7" t="inlineStr">
        <is>
          <t>underwood 딥샌드캐슬베이지 슬랙스</t>
        </is>
      </c>
      <c r="L611" s="7">
        <f>IF(B611="보세",C611&amp;" "&amp;F611,B611&amp;" "&amp;F611)</f>
        <v/>
      </c>
      <c r="M611" s="8" t="inlineStr">
        <is>
          <t>딥샌드캐슬베이지   슬랙스</t>
        </is>
      </c>
      <c r="N611" s="8" t="inlineStr">
        <is>
          <t>딥샌드캐슬베이지   슬랙스</t>
        </is>
      </c>
      <c r="O611" s="8" t="inlineStr">
        <is>
          <t>딥샌드캐슬베이지   슬랙스</t>
        </is>
      </c>
    </row>
    <row r="612" ht="16.5" customHeight="1" s="16">
      <c r="A612" s="7" t="n">
        <v>13107371</v>
      </c>
      <c r="B612" s="7" t="inlineStr">
        <is>
          <t>scent by London</t>
        </is>
      </c>
      <c r="C612" s="7" t="inlineStr">
        <is>
          <t>파스텔브라운</t>
        </is>
      </c>
      <c r="D612" s="7" t="inlineStr">
        <is>
          <t>체크</t>
        </is>
      </c>
      <c r="E612" s="7" t="inlineStr">
        <is>
          <t>폴리</t>
        </is>
      </c>
      <c r="F612" s="7" t="inlineStr">
        <is>
          <t>라이트스키니슬랙스</t>
        </is>
      </c>
      <c r="G612" s="7" t="inlineStr">
        <is>
          <t>KOR</t>
        </is>
      </c>
      <c r="H612" s="7" t="inlineStr">
        <is>
          <t>M</t>
        </is>
      </c>
      <c r="I612" s="7">
        <f>IF(B612="보세",C612&amp;" "&amp;D612&amp;" "&amp;E612&amp;" "&amp;F612&amp;" ["&amp;H612&amp;"]",IF(G612="JPN","[JPN] "&amp;B612&amp;" "&amp;C612&amp;" "&amp;D612&amp;" "&amp;E612&amp;" "&amp;F612&amp;" ["&amp;H612&amp;"]",B612&amp;" "&amp;C612&amp;" "&amp;D612&amp;" "&amp;E612&amp;" "&amp;F612&amp;" ["&amp;H612&amp;"]"))</f>
        <v/>
      </c>
      <c r="J612" s="7" t="inlineStr">
        <is>
          <t>scent by London 파스텔브라운 체크 라이트스키니슬랙스 [M]</t>
        </is>
      </c>
      <c r="K612" s="7" t="inlineStr">
        <is>
          <t>scent by London 파스텔브라운 체크 라이트스키니슬랙스</t>
        </is>
      </c>
      <c r="L612" s="7">
        <f>IF(B612="보세",C612&amp;" "&amp;F612,B612&amp;" "&amp;F612)</f>
        <v/>
      </c>
      <c r="M612" s="8" t="inlineStr">
        <is>
          <t>파스텔브라운 체크  라이트스키니슬랙스</t>
        </is>
      </c>
      <c r="N612" s="8" t="inlineStr">
        <is>
          <t>파스텔브라운 체크  라이트스키니슬랙스</t>
        </is>
      </c>
      <c r="O612" s="8" t="inlineStr">
        <is>
          <t>파스텔브라운 체크  라이트스키니슬랙스</t>
        </is>
      </c>
    </row>
    <row r="613" ht="16.5" customHeight="1" s="16">
      <c r="A613" s="7" t="n">
        <v>13107372</v>
      </c>
      <c r="B613" s="7" t="inlineStr">
        <is>
          <t>유니클로</t>
        </is>
      </c>
      <c r="C613" s="7" t="inlineStr">
        <is>
          <t>그레이</t>
        </is>
      </c>
      <c r="D613" s="7" t="inlineStr">
        <is>
          <t>체크</t>
        </is>
      </c>
      <c r="E613" s="7" t="inlineStr">
        <is>
          <t>폴리</t>
        </is>
      </c>
      <c r="F613" s="7" t="inlineStr">
        <is>
          <t>라이트쿨슬랙스</t>
        </is>
      </c>
      <c r="G613" s="7" t="inlineStr">
        <is>
          <t>KOR</t>
        </is>
      </c>
      <c r="H613" s="7" t="inlineStr">
        <is>
          <t>73</t>
        </is>
      </c>
      <c r="I613" s="7">
        <f>IF(B613="보세",C613&amp;" "&amp;D613&amp;" "&amp;E613&amp;" "&amp;F613&amp;" ["&amp;H613&amp;"]",IF(G613="JPN","[JPN] "&amp;B613&amp;" "&amp;C613&amp;" "&amp;D613&amp;" "&amp;E613&amp;" "&amp;F613&amp;" ["&amp;H613&amp;"]",B613&amp;" "&amp;C613&amp;" "&amp;D613&amp;" "&amp;E613&amp;" "&amp;F613&amp;" ["&amp;H613&amp;"]"))</f>
        <v/>
      </c>
      <c r="J613" s="7" t="inlineStr">
        <is>
          <t>유니클로 그레이 체크 라이트쿨슬랙스 [73]</t>
        </is>
      </c>
      <c r="K613" s="7" t="inlineStr">
        <is>
          <t>유니클로 그레이 체크 라이트쿨슬랙스</t>
        </is>
      </c>
      <c r="L613" s="7">
        <f>IF(B613="보세",C613&amp;" "&amp;F613,B613&amp;" "&amp;F613)</f>
        <v/>
      </c>
      <c r="M613" s="8" t="inlineStr">
        <is>
          <t>그레이 체크  라이트쿨슬랙스</t>
        </is>
      </c>
      <c r="N613" s="8" t="inlineStr">
        <is>
          <t>회색 체크  라이트쿨슬랙스</t>
        </is>
      </c>
      <c r="O613" s="8" t="inlineStr">
        <is>
          <t>GRAY 체크  라이트쿨슬랙스</t>
        </is>
      </c>
    </row>
    <row r="614" ht="16.5" customHeight="1" s="16">
      <c r="A614" s="7" t="n">
        <v>13107373</v>
      </c>
      <c r="B614" s="7" t="inlineStr">
        <is>
          <t>미쏘</t>
        </is>
      </c>
      <c r="C614" s="7" t="inlineStr">
        <is>
          <t>다크네이비</t>
        </is>
      </c>
      <c r="D614" s="7" t="inlineStr">
        <is>
          <t>무지</t>
        </is>
      </c>
      <c r="E614" s="7" t="inlineStr">
        <is>
          <t>폴리</t>
        </is>
      </c>
      <c r="F614" s="7" t="inlineStr">
        <is>
          <t>라이트a라인숏팬츠</t>
        </is>
      </c>
      <c r="G614" s="7" t="inlineStr">
        <is>
          <t>KOR</t>
        </is>
      </c>
      <c r="H614" s="7" t="inlineStr">
        <is>
          <t>28</t>
        </is>
      </c>
      <c r="I614" s="7">
        <f>IF(B614="보세",C614&amp;" "&amp;D614&amp;" "&amp;E614&amp;" "&amp;F614&amp;" ["&amp;H614&amp;"]",IF(G614="JPN","[JPN] "&amp;B614&amp;" "&amp;C614&amp;" "&amp;D614&amp;" "&amp;E614&amp;" "&amp;F614&amp;" ["&amp;H614&amp;"]",B614&amp;" "&amp;C614&amp;" "&amp;D614&amp;" "&amp;E614&amp;" "&amp;F614&amp;" ["&amp;H614&amp;"]"))</f>
        <v/>
      </c>
      <c r="J614" s="7" t="inlineStr">
        <is>
          <t>미쏘 다크네이비 라이트a라인숏팬츠 [28]</t>
        </is>
      </c>
      <c r="K614" s="7" t="inlineStr">
        <is>
          <t>미쏘 다크네이비 라이트a라인숏팬츠</t>
        </is>
      </c>
      <c r="L614" s="7">
        <f>IF(B614="보세",C614&amp;" "&amp;F614,B614&amp;" "&amp;F614)</f>
        <v/>
      </c>
      <c r="M614" s="8" t="inlineStr">
        <is>
          <t>다크네이비   라이트a라인숏팬츠</t>
        </is>
      </c>
      <c r="N614" s="8" t="inlineStr">
        <is>
          <t>DARK NAVY   라이트a라인숏팬츠</t>
        </is>
      </c>
      <c r="O614" s="8" t="inlineStr">
        <is>
          <t>딥네이비   라이트a라인숏팬츠</t>
        </is>
      </c>
    </row>
    <row r="615" ht="16.5" customHeight="1" s="16">
      <c r="A615" s="7" t="n">
        <v>13107374</v>
      </c>
      <c r="B615" s="7" t="inlineStr">
        <is>
          <t>plac</t>
        </is>
      </c>
      <c r="C615" s="7" t="inlineStr">
        <is>
          <t>중청</t>
        </is>
      </c>
      <c r="D615" s="7" t="inlineStr">
        <is>
          <t>무지</t>
        </is>
      </c>
      <c r="E615" s="7" t="inlineStr">
        <is>
          <t>데님</t>
        </is>
      </c>
      <c r="F615" s="7" t="inlineStr">
        <is>
          <t>빈티지총알데미지워싱진</t>
        </is>
      </c>
      <c r="G615" s="7" t="inlineStr">
        <is>
          <t>KOR</t>
        </is>
      </c>
      <c r="H615" s="7" t="inlineStr">
        <is>
          <t>31</t>
        </is>
      </c>
      <c r="I615" s="7">
        <f>IF(B615="보세",C615&amp;" "&amp;D615&amp;" "&amp;E615&amp;" "&amp;F615&amp;" ["&amp;H615&amp;"]",IF(G615="JPN","[JPN] "&amp;B615&amp;" "&amp;C615&amp;" "&amp;D615&amp;" "&amp;E615&amp;" "&amp;F615&amp;" ["&amp;H615&amp;"]",B615&amp;" "&amp;C615&amp;" "&amp;D615&amp;" "&amp;E615&amp;" "&amp;F615&amp;" ["&amp;H615&amp;"]"))</f>
        <v/>
      </c>
      <c r="J615" s="7" t="inlineStr">
        <is>
          <t>plac 중청 데님 빈티지총알데미지워싱진 [31]</t>
        </is>
      </c>
      <c r="K615" s="7" t="inlineStr">
        <is>
          <t>plac 중청 데님 빈티지총알데미지워싱진</t>
        </is>
      </c>
      <c r="L615" s="7">
        <f>IF(B615="보세",C615&amp;" "&amp;F615,B615&amp;" "&amp;F615)</f>
        <v/>
      </c>
      <c r="M615" s="8" t="inlineStr">
        <is>
          <t>중청  데님 빈티지총알데미지워싱진</t>
        </is>
      </c>
      <c r="N615" s="8" t="inlineStr">
        <is>
          <t>중청  데님 빈티지총알데미지워싱진</t>
        </is>
      </c>
      <c r="O615" s="8" t="inlineStr">
        <is>
          <t>중청  데님 빈티지총알데미지워싱진</t>
        </is>
      </c>
    </row>
    <row r="616" ht="16.5" customHeight="1" s="16">
      <c r="A616" s="7" t="n">
        <v>13107375</v>
      </c>
      <c r="B616" s="7" t="inlineStr">
        <is>
          <t>디스커버리</t>
        </is>
      </c>
      <c r="C616" s="7" t="inlineStr">
        <is>
          <t>블랙</t>
        </is>
      </c>
      <c r="D616" s="7" t="inlineStr">
        <is>
          <t>무지</t>
        </is>
      </c>
      <c r="E616" s="7" t="inlineStr">
        <is>
          <t>폴리</t>
        </is>
      </c>
      <c r="F616" s="7" t="inlineStr">
        <is>
          <t>로고스키니트레이닝팬츠</t>
        </is>
      </c>
      <c r="G616" s="7" t="inlineStr">
        <is>
          <t>KOR</t>
        </is>
      </c>
      <c r="H616" s="7" t="inlineStr">
        <is>
          <t>26</t>
        </is>
      </c>
      <c r="I616" s="7">
        <f>IF(B616="보세",C616&amp;" "&amp;D616&amp;" "&amp;E616&amp;" "&amp;F616&amp;" ["&amp;H616&amp;"]",IF(G616="JPN","[JPN] "&amp;B616&amp;" "&amp;C616&amp;" "&amp;D616&amp;" "&amp;E616&amp;" "&amp;F616&amp;" ["&amp;H616&amp;"]",B616&amp;" "&amp;C616&amp;" "&amp;D616&amp;" "&amp;E616&amp;" "&amp;F616&amp;" ["&amp;H616&amp;"]"))</f>
        <v/>
      </c>
      <c r="J616" s="7" t="inlineStr">
        <is>
          <t>디스커버리 블랙 로고스키니트레이닝팬츠 [26]</t>
        </is>
      </c>
      <c r="K616" s="7" t="inlineStr">
        <is>
          <t>디스커버리 블랙 로고스키니트레이닝팬츠</t>
        </is>
      </c>
      <c r="L616" s="7">
        <f>IF(B616="보세",C616&amp;" "&amp;F616,B616&amp;" "&amp;F616)</f>
        <v/>
      </c>
      <c r="M616" s="8" t="inlineStr">
        <is>
          <t>블랙   로고스키니트레이닝팬츠</t>
        </is>
      </c>
      <c r="N616" s="8" t="inlineStr">
        <is>
          <t>블랙   로고스키니트레이닝팬츠</t>
        </is>
      </c>
      <c r="O616" s="8" t="inlineStr">
        <is>
          <t>블랙   로고스키니트레이닝팬츠</t>
        </is>
      </c>
    </row>
    <row r="617" ht="16.5" customHeight="1" s="16">
      <c r="A617" s="7" t="n">
        <v>13107376</v>
      </c>
      <c r="B617" s="7" t="inlineStr">
        <is>
          <t>뉴발란스</t>
        </is>
      </c>
      <c r="C617" s="7" t="inlineStr">
        <is>
          <t>블랙</t>
        </is>
      </c>
      <c r="D617" s="7" t="inlineStr">
        <is>
          <t>무지</t>
        </is>
      </c>
      <c r="E617" s="7" t="inlineStr">
        <is>
          <t>면혼방</t>
        </is>
      </c>
      <c r="F617" s="7" t="inlineStr">
        <is>
          <t>하프트레이닝팬츠</t>
        </is>
      </c>
      <c r="G617" s="7" t="inlineStr">
        <is>
          <t>KOR</t>
        </is>
      </c>
      <c r="H617" s="7" t="inlineStr">
        <is>
          <t>M</t>
        </is>
      </c>
      <c r="I617" s="7">
        <f>IF(B617="보세",C617&amp;" "&amp;D617&amp;" "&amp;E617&amp;" "&amp;F617&amp;" ["&amp;H617&amp;"]",IF(G617="JPN","[JPN] "&amp;B617&amp;" "&amp;C617&amp;" "&amp;D617&amp;" "&amp;E617&amp;" "&amp;F617&amp;" ["&amp;H617&amp;"]",B617&amp;" "&amp;C617&amp;" "&amp;D617&amp;" "&amp;E617&amp;" "&amp;F617&amp;" ["&amp;H617&amp;"]"))</f>
        <v/>
      </c>
      <c r="J617" s="7" t="inlineStr">
        <is>
          <t>뉴발란스 블랙 면혼방 하프트레이닝팬츠 [M]</t>
        </is>
      </c>
      <c r="K617" s="7" t="inlineStr">
        <is>
          <t>뉴발란스 블랙 면혼방 하프트레이닝팬츠</t>
        </is>
      </c>
      <c r="L617" s="7">
        <f>IF(B617="보세",C617&amp;" "&amp;F617,B617&amp;" "&amp;F617)</f>
        <v/>
      </c>
      <c r="M617" s="8" t="inlineStr">
        <is>
          <t>블랙  면혼방 하프트레이닝팬츠</t>
        </is>
      </c>
      <c r="N617" s="8" t="inlineStr">
        <is>
          <t>블랙  코튼혼방 하프트레이닝팬츠</t>
        </is>
      </c>
      <c r="O617" s="8" t="inlineStr">
        <is>
          <t>블랙  면믹스 하프트레이닝팬츠</t>
        </is>
      </c>
    </row>
    <row r="618" ht="16.5" customHeight="1" s="16">
      <c r="A618" s="7" t="n">
        <v>13107377</v>
      </c>
      <c r="B618" s="7" t="inlineStr">
        <is>
          <t>palzileri</t>
        </is>
      </c>
      <c r="C618" s="7" t="inlineStr">
        <is>
          <t>네이비</t>
        </is>
      </c>
      <c r="D618" s="7" t="inlineStr">
        <is>
          <t>체크</t>
        </is>
      </c>
      <c r="E618" s="7" t="inlineStr">
        <is>
          <t>울</t>
        </is>
      </c>
      <c r="F618" s="7" t="inlineStr">
        <is>
          <t>라이트쿨슬랙스</t>
        </is>
      </c>
      <c r="G618" s="7" t="inlineStr">
        <is>
          <t>KOR</t>
        </is>
      </c>
      <c r="H618" s="7" t="inlineStr">
        <is>
          <t>84-100</t>
        </is>
      </c>
      <c r="I618" s="7">
        <f>IF(B618="보세",C618&amp;" "&amp;D618&amp;" "&amp;E618&amp;" "&amp;F618&amp;" ["&amp;H618&amp;"]",IF(G618="JPN","[JPN] "&amp;B618&amp;" "&amp;C618&amp;" "&amp;D618&amp;" "&amp;E618&amp;" "&amp;F618&amp;" ["&amp;H618&amp;"]",B618&amp;" "&amp;C618&amp;" "&amp;D618&amp;" "&amp;E618&amp;" "&amp;F618&amp;" ["&amp;H618&amp;"]"))</f>
        <v/>
      </c>
      <c r="J618" s="7" t="inlineStr">
        <is>
          <t>palzileri 네이비 체크 울 라이트쿨슬랙스 [84-100]</t>
        </is>
      </c>
      <c r="K618" s="7" t="inlineStr">
        <is>
          <t>palzileri 네이비 체크 울 라이트쿨슬랙스</t>
        </is>
      </c>
      <c r="L618" s="7">
        <f>IF(B618="보세",C618&amp;" "&amp;F618,B618&amp;" "&amp;F618)</f>
        <v/>
      </c>
      <c r="M618" s="8" t="inlineStr">
        <is>
          <t>네이비 체크 울 라이트쿨슬랙스</t>
        </is>
      </c>
      <c r="N618" s="8" t="inlineStr">
        <is>
          <t>NAVY 체크 울 라이트쿨슬랙스</t>
        </is>
      </c>
      <c r="O618" s="8" t="inlineStr">
        <is>
          <t>곤색 체크 울 라이트쿨슬랙스</t>
        </is>
      </c>
    </row>
    <row r="619" ht="16.5" customHeight="1" s="16">
      <c r="A619" s="7" t="n">
        <v>13107378</v>
      </c>
      <c r="B619" s="7" t="inlineStr">
        <is>
          <t>콜롬비아</t>
        </is>
      </c>
      <c r="C619" s="7" t="inlineStr">
        <is>
          <t>다크네이비</t>
        </is>
      </c>
      <c r="D619" s="7" t="inlineStr">
        <is>
          <t>무지</t>
        </is>
      </c>
      <c r="E619" s="7" t="inlineStr">
        <is>
          <t>폴리</t>
        </is>
      </c>
      <c r="F619" s="7" t="inlineStr">
        <is>
          <t>등산경량쿨팬츠</t>
        </is>
      </c>
      <c r="G619" s="7" t="inlineStr">
        <is>
          <t>KOR</t>
        </is>
      </c>
      <c r="H619" s="7" t="inlineStr">
        <is>
          <t>S</t>
        </is>
      </c>
      <c r="I619" s="7">
        <f>IF(B619="보세",C619&amp;" "&amp;D619&amp;" "&amp;E619&amp;" "&amp;F619&amp;" ["&amp;H619&amp;"]",IF(G619="JPN","[JPN] "&amp;B619&amp;" "&amp;C619&amp;" "&amp;D619&amp;" "&amp;E619&amp;" "&amp;F619&amp;" ["&amp;H619&amp;"]",B619&amp;" "&amp;C619&amp;" "&amp;D619&amp;" "&amp;E619&amp;" "&amp;F619&amp;" ["&amp;H619&amp;"]"))</f>
        <v/>
      </c>
      <c r="J619" s="7" t="inlineStr">
        <is>
          <t>콜롬비아 다크네이비 등산경량쿨팬츠 [S]</t>
        </is>
      </c>
      <c r="K619" s="7" t="inlineStr">
        <is>
          <t>콜롬비아 다크네이비 등산경량쿨팬츠</t>
        </is>
      </c>
      <c r="L619" s="7">
        <f>IF(B619="보세",C619&amp;" "&amp;F619,B619&amp;" "&amp;F619)</f>
        <v/>
      </c>
      <c r="M619" s="8" t="inlineStr">
        <is>
          <t>다크네이비   등산경량쿨팬츠</t>
        </is>
      </c>
      <c r="N619" s="8" t="inlineStr">
        <is>
          <t>DARK NAVY   등산경량쿨팬츠</t>
        </is>
      </c>
      <c r="O619" s="8" t="inlineStr">
        <is>
          <t>딥네이비   등산경량쿨팬츠</t>
        </is>
      </c>
    </row>
    <row r="620" ht="16.5" customHeight="1" s="16">
      <c r="A620" s="7" t="n">
        <v>13107379</v>
      </c>
      <c r="B620" s="7" t="inlineStr">
        <is>
          <t>아디다스</t>
        </is>
      </c>
      <c r="C620" s="7" t="inlineStr">
        <is>
          <t>레드</t>
        </is>
      </c>
      <c r="D620" s="7" t="inlineStr">
        <is>
          <t>무지</t>
        </is>
      </c>
      <c r="E620" s="7" t="inlineStr">
        <is>
          <t>폴리</t>
        </is>
      </c>
      <c r="F620" s="7" t="inlineStr">
        <is>
          <t>삼선트랙팬츠</t>
        </is>
      </c>
      <c r="G620" s="7" t="inlineStr">
        <is>
          <t>KOR</t>
        </is>
      </c>
      <c r="H620" s="7" t="inlineStr">
        <is>
          <t>S</t>
        </is>
      </c>
      <c r="I620" s="7">
        <f>IF(B620="보세",C620&amp;" "&amp;D620&amp;" "&amp;E620&amp;" "&amp;F620&amp;" ["&amp;H620&amp;"]",IF(G620="JPN","[JPN] "&amp;B620&amp;" "&amp;C620&amp;" "&amp;D620&amp;" "&amp;E620&amp;" "&amp;F620&amp;" ["&amp;H620&amp;"]",B620&amp;" "&amp;C620&amp;" "&amp;D620&amp;" "&amp;E620&amp;" "&amp;F620&amp;" ["&amp;H620&amp;"]"))</f>
        <v/>
      </c>
      <c r="J620" s="7" t="inlineStr">
        <is>
          <t>아디다스 레드 삼선트랙팬츠 [S]</t>
        </is>
      </c>
      <c r="K620" s="7" t="inlineStr">
        <is>
          <t>아디다스 레드 삼선트랙팬츠</t>
        </is>
      </c>
      <c r="L620" s="7">
        <f>IF(B620="보세",C620&amp;" "&amp;F620,B620&amp;" "&amp;F620)</f>
        <v/>
      </c>
      <c r="M620" s="8" t="inlineStr">
        <is>
          <t>레드   삼선트랙팬츠</t>
        </is>
      </c>
      <c r="N620" s="8" t="inlineStr">
        <is>
          <t>레드   삼선트랙팬츠</t>
        </is>
      </c>
      <c r="O620" s="8" t="inlineStr">
        <is>
          <t>레드   삼선트랙팬츠</t>
        </is>
      </c>
    </row>
    <row r="621" ht="16.5" customHeight="1" s="16">
      <c r="A621" s="7" t="n">
        <v>13107380</v>
      </c>
      <c r="B621" s="7" t="inlineStr">
        <is>
          <t>지오다노</t>
        </is>
      </c>
      <c r="C621" s="7" t="inlineStr">
        <is>
          <t>딥그레이</t>
        </is>
      </c>
      <c r="D621" s="7" t="inlineStr">
        <is>
          <t>무지</t>
        </is>
      </c>
      <c r="E621" s="7" t="inlineStr">
        <is>
          <t>울</t>
        </is>
      </c>
      <c r="F621" s="7" t="inlineStr">
        <is>
          <t>슬랙스</t>
        </is>
      </c>
      <c r="G621" s="7" t="inlineStr">
        <is>
          <t>KOR</t>
        </is>
      </c>
      <c r="H621" s="7" t="inlineStr">
        <is>
          <t>74</t>
        </is>
      </c>
      <c r="I621" s="7">
        <f>IF(B621="보세",C621&amp;" "&amp;D621&amp;" "&amp;E621&amp;" "&amp;F621&amp;" ["&amp;H621&amp;"]",IF(G621="JPN","[JPN] "&amp;B621&amp;" "&amp;C621&amp;" "&amp;D621&amp;" "&amp;E621&amp;" "&amp;F621&amp;" ["&amp;H621&amp;"]",B621&amp;" "&amp;C621&amp;" "&amp;D621&amp;" "&amp;E621&amp;" "&amp;F621&amp;" ["&amp;H621&amp;"]"))</f>
        <v/>
      </c>
      <c r="J621" s="7" t="inlineStr">
        <is>
          <t>지오다노 딥그레이 울 슬랙스 [74]</t>
        </is>
      </c>
      <c r="K621" s="7" t="inlineStr">
        <is>
          <t>지오다노 딥그레이 울 슬랙스</t>
        </is>
      </c>
      <c r="L621" s="7">
        <f>IF(B621="보세",C621&amp;" "&amp;F621,B621&amp;" "&amp;F621)</f>
        <v/>
      </c>
      <c r="M621" s="8" t="inlineStr">
        <is>
          <t>딥그레이  울 슬랙스</t>
        </is>
      </c>
      <c r="N621" s="8" t="inlineStr">
        <is>
          <t>딥그레이  울 슬랙스</t>
        </is>
      </c>
      <c r="O621" s="8" t="inlineStr">
        <is>
          <t>딥그레이  울 슬랙스</t>
        </is>
      </c>
    </row>
    <row r="622" ht="16.5" customHeight="1" s="16">
      <c r="A622" s="7" t="n">
        <v>13107381</v>
      </c>
      <c r="B622" s="7" t="inlineStr">
        <is>
          <t>뉴발란스</t>
        </is>
      </c>
      <c r="C622" s="7" t="inlineStr">
        <is>
          <t>블랙</t>
        </is>
      </c>
      <c r="D622" s="7" t="inlineStr">
        <is>
          <t>무지</t>
        </is>
      </c>
      <c r="E622" s="7" t="inlineStr">
        <is>
          <t>면혼방</t>
        </is>
      </c>
      <c r="F622" s="7" t="inlineStr">
        <is>
          <t>로고트레이닝조거팬츠</t>
        </is>
      </c>
      <c r="G622" s="7" t="inlineStr">
        <is>
          <t>KOR</t>
        </is>
      </c>
      <c r="H622" s="7" t="inlineStr">
        <is>
          <t>M</t>
        </is>
      </c>
      <c r="I622" s="7">
        <f>IF(B622="보세",C622&amp;" "&amp;D622&amp;" "&amp;E622&amp;" "&amp;F622&amp;" ["&amp;H622&amp;"]",IF(G622="JPN","[JPN] "&amp;B622&amp;" "&amp;C622&amp;" "&amp;D622&amp;" "&amp;E622&amp;" "&amp;F622&amp;" ["&amp;H622&amp;"]",B622&amp;" "&amp;C622&amp;" "&amp;D622&amp;" "&amp;E622&amp;" "&amp;F622&amp;" ["&amp;H622&amp;"]"))</f>
        <v/>
      </c>
      <c r="J622" s="7" t="inlineStr">
        <is>
          <t>뉴발란스 블랙 면혼방 로고트레이닝조거팬츠 [M]</t>
        </is>
      </c>
      <c r="K622" s="7" t="inlineStr">
        <is>
          <t>뉴발란스 블랙 면혼방 로고트레이닝조거팬츠</t>
        </is>
      </c>
      <c r="L622" s="7">
        <f>IF(B622="보세",C622&amp;" "&amp;F622,B622&amp;" "&amp;F622)</f>
        <v/>
      </c>
      <c r="M622" s="8" t="inlineStr">
        <is>
          <t>블랙  면혼방 로고트레이닝조거팬츠</t>
        </is>
      </c>
      <c r="N622" s="8" t="inlineStr">
        <is>
          <t>블랙  코튼혼방 로고트레이닝조거팬츠</t>
        </is>
      </c>
      <c r="O622" s="8" t="inlineStr">
        <is>
          <t>블랙  면믹스 로고트레이닝조거팬츠</t>
        </is>
      </c>
    </row>
    <row r="623" ht="16.5" customHeight="1" s="16">
      <c r="A623" s="7" t="n">
        <v>13107382</v>
      </c>
      <c r="B623" s="7" t="inlineStr">
        <is>
          <t>sevenselah</t>
        </is>
      </c>
      <c r="C623" s="7" t="inlineStr">
        <is>
          <t>진청</t>
        </is>
      </c>
      <c r="D623" s="7" t="inlineStr">
        <is>
          <t>무지</t>
        </is>
      </c>
      <c r="E623" s="7" t="inlineStr">
        <is>
          <t>데님</t>
        </is>
      </c>
      <c r="F623" s="7" t="inlineStr">
        <is>
          <t>워싱슬림진</t>
        </is>
      </c>
      <c r="G623" s="7" t="inlineStr">
        <is>
          <t>KOR</t>
        </is>
      </c>
      <c r="H623" s="7" t="inlineStr">
        <is>
          <t>30</t>
        </is>
      </c>
      <c r="I623" s="7">
        <f>IF(B623="보세",C623&amp;" "&amp;D623&amp;" "&amp;E623&amp;" "&amp;F623&amp;" ["&amp;H623&amp;"]",IF(G623="JPN","[JPN] "&amp;B623&amp;" "&amp;C623&amp;" "&amp;D623&amp;" "&amp;E623&amp;" "&amp;F623&amp;" ["&amp;H623&amp;"]",B623&amp;" "&amp;C623&amp;" "&amp;D623&amp;" "&amp;E623&amp;" "&amp;F623&amp;" ["&amp;H623&amp;"]"))</f>
        <v/>
      </c>
      <c r="J623" s="7" t="inlineStr">
        <is>
          <t>sevenselah 진청 데님 워싱슬림진 [30]</t>
        </is>
      </c>
      <c r="K623" s="7" t="inlineStr">
        <is>
          <t>sevenselah 진청 데님 워싱슬림진</t>
        </is>
      </c>
      <c r="L623" s="7">
        <f>IF(B623="보세",C623&amp;" "&amp;F623,B623&amp;" "&amp;F623)</f>
        <v/>
      </c>
      <c r="M623" s="8" t="inlineStr">
        <is>
          <t>진청  데님 워싱슬림진</t>
        </is>
      </c>
      <c r="N623" s="8" t="inlineStr">
        <is>
          <t>진청  데님 워싱슬림진</t>
        </is>
      </c>
      <c r="O623" s="8" t="inlineStr">
        <is>
          <t>진청  데님 워싱슬림진</t>
        </is>
      </c>
    </row>
    <row r="624" ht="16.5" customHeight="1" s="16">
      <c r="A624" s="7" t="n">
        <v>13107383</v>
      </c>
      <c r="B624" s="7" t="inlineStr">
        <is>
          <t>리복</t>
        </is>
      </c>
      <c r="C624" s="7" t="inlineStr">
        <is>
          <t>블랙</t>
        </is>
      </c>
      <c r="D624" s="7" t="inlineStr">
        <is>
          <t>무지</t>
        </is>
      </c>
      <c r="E624" s="7" t="inlineStr">
        <is>
          <t>폴리</t>
        </is>
      </c>
      <c r="F624" s="7" t="inlineStr">
        <is>
          <t>스트레이트패딩팬츠</t>
        </is>
      </c>
      <c r="G624" s="7" t="inlineStr">
        <is>
          <t>KOR</t>
        </is>
      </c>
      <c r="H624" s="7" t="inlineStr">
        <is>
          <t>95</t>
        </is>
      </c>
      <c r="I624" s="7">
        <f>IF(B624="보세",C624&amp;" "&amp;D624&amp;" "&amp;E624&amp;" "&amp;F624&amp;" ["&amp;H624&amp;"]",IF(G624="JPN","[JPN] "&amp;B624&amp;" "&amp;C624&amp;" "&amp;D624&amp;" "&amp;E624&amp;" "&amp;F624&amp;" ["&amp;H624&amp;"]",B624&amp;" "&amp;C624&amp;" "&amp;D624&amp;" "&amp;E624&amp;" "&amp;F624&amp;" ["&amp;H624&amp;"]"))</f>
        <v/>
      </c>
      <c r="J624" s="7" t="inlineStr">
        <is>
          <t>리복 블랙 스트레이트패딩팬츠 [95]</t>
        </is>
      </c>
      <c r="K624" s="7" t="inlineStr">
        <is>
          <t>리복 블랙 스트레이트패딩팬츠</t>
        </is>
      </c>
      <c r="L624" s="7">
        <f>IF(B624="보세",C624&amp;" "&amp;F624,B624&amp;" "&amp;F624)</f>
        <v/>
      </c>
      <c r="M624" s="8" t="inlineStr">
        <is>
          <t>블랙   스트레이트패딩팬츠</t>
        </is>
      </c>
      <c r="N624" s="8" t="inlineStr">
        <is>
          <t>블랙   스트레이트패딩팬츠</t>
        </is>
      </c>
      <c r="O624" s="8" t="inlineStr">
        <is>
          <t>블랙   스트레이트패딩팬츠</t>
        </is>
      </c>
    </row>
    <row r="625" ht="16.5" customHeight="1" s="16">
      <c r="A625" s="7" t="n">
        <v>13107384</v>
      </c>
      <c r="B625" s="7" t="inlineStr">
        <is>
          <t>폴앤조</t>
        </is>
      </c>
      <c r="C625" s="7" t="inlineStr">
        <is>
          <t>라이트베이지</t>
        </is>
      </c>
      <c r="D625" s="7" t="inlineStr">
        <is>
          <t>무지</t>
        </is>
      </c>
      <c r="E625" s="7" t="inlineStr">
        <is>
          <t>골덴</t>
        </is>
      </c>
      <c r="F625" s="7" t="inlineStr">
        <is>
          <t>릴렉스팬츠</t>
        </is>
      </c>
      <c r="G625" s="7" t="inlineStr">
        <is>
          <t>KOR</t>
        </is>
      </c>
      <c r="H625" s="7" t="inlineStr">
        <is>
          <t>77</t>
        </is>
      </c>
      <c r="I625" s="7">
        <f>IF(B625="보세",C625&amp;" "&amp;D625&amp;" "&amp;E625&amp;" "&amp;F625&amp;" ["&amp;H625&amp;"]",IF(G625="JPN","[JPN] "&amp;B625&amp;" "&amp;C625&amp;" "&amp;D625&amp;" "&amp;E625&amp;" "&amp;F625&amp;" ["&amp;H625&amp;"]",B625&amp;" "&amp;C625&amp;" "&amp;D625&amp;" "&amp;E625&amp;" "&amp;F625&amp;" ["&amp;H625&amp;"]"))</f>
        <v/>
      </c>
      <c r="J625" s="7" t="inlineStr">
        <is>
          <t>폴앤조 라이트베이지 골덴 릴렉스팬츠 [77]</t>
        </is>
      </c>
      <c r="K625" s="7" t="inlineStr">
        <is>
          <t>폴앤조 라이트베이지 골덴 릴렉스팬츠</t>
        </is>
      </c>
      <c r="L625" s="7">
        <f>IF(B625="보세",C625&amp;" "&amp;F625,B625&amp;" "&amp;F625)</f>
        <v/>
      </c>
      <c r="M625" s="8" t="inlineStr">
        <is>
          <t>라이트베이지  골덴 릴렉스팬츠</t>
        </is>
      </c>
      <c r="N625" s="8" t="inlineStr">
        <is>
          <t>라이트베이지  골덴 릴렉스팬츠</t>
        </is>
      </c>
      <c r="O625" s="8" t="inlineStr">
        <is>
          <t>라이트베이지  골덴 릴렉스팬츠</t>
        </is>
      </c>
    </row>
    <row r="626" ht="16.5" customHeight="1" s="16">
      <c r="A626" s="7" t="n">
        <v>13107385</v>
      </c>
      <c r="B626" s="7" t="inlineStr">
        <is>
          <t>junoui</t>
        </is>
      </c>
      <c r="C626" s="7" t="inlineStr">
        <is>
          <t>블랙</t>
        </is>
      </c>
      <c r="D626" s="7" t="inlineStr">
        <is>
          <t>무지</t>
        </is>
      </c>
      <c r="E626" s="7" t="inlineStr">
        <is>
          <t>폴리</t>
        </is>
      </c>
      <c r="F626" s="7" t="inlineStr">
        <is>
          <t>사이드문양띠스트레이트팬츠</t>
        </is>
      </c>
      <c r="G626" s="7" t="inlineStr">
        <is>
          <t>KOR</t>
        </is>
      </c>
      <c r="H626" s="7" t="inlineStr">
        <is>
          <t>없음</t>
        </is>
      </c>
      <c r="I626" s="7">
        <f>IF(B626="보세",C626&amp;" "&amp;D626&amp;" "&amp;E626&amp;" "&amp;F626&amp;" ["&amp;H626&amp;"]",IF(G626="JPN","[JPN] "&amp;B626&amp;" "&amp;C626&amp;" "&amp;D626&amp;" "&amp;E626&amp;" "&amp;F626&amp;" ["&amp;H626&amp;"]",B626&amp;" "&amp;C626&amp;" "&amp;D626&amp;" "&amp;E626&amp;" "&amp;F626&amp;" ["&amp;H626&amp;"]"))</f>
        <v/>
      </c>
      <c r="J626" s="7" t="inlineStr">
        <is>
          <t xml:space="preserve">junoui 블랙 사이드문양띠스트레이트팬츠 </t>
        </is>
      </c>
      <c r="K626" s="7" t="inlineStr">
        <is>
          <t xml:space="preserve">junoui 블랙 사이드문양띠스트레이트팬츠 </t>
        </is>
      </c>
      <c r="L626" s="7">
        <f>IF(B626="보세",C626&amp;" "&amp;F626,B626&amp;" "&amp;F626)</f>
        <v/>
      </c>
      <c r="M626" s="8" t="inlineStr">
        <is>
          <t>블랙   사이드문양띠스트레이트팬츠</t>
        </is>
      </c>
      <c r="N626" s="8" t="inlineStr">
        <is>
          <t>블랙   사이드문양띠스트레이트팬츠</t>
        </is>
      </c>
      <c r="O626" s="8" t="inlineStr">
        <is>
          <t>블랙   사이드문양띠스트레이트팬츠</t>
        </is>
      </c>
    </row>
    <row r="627" ht="16.5" customHeight="1" s="16">
      <c r="A627" s="7" t="n">
        <v>13107386</v>
      </c>
      <c r="B627" s="7" t="inlineStr">
        <is>
          <t>무신사스탠다드</t>
        </is>
      </c>
      <c r="C627" s="7" t="inlineStr">
        <is>
          <t>카키</t>
        </is>
      </c>
      <c r="D627" s="7" t="inlineStr">
        <is>
          <t>무지</t>
        </is>
      </c>
      <c r="E627" s="7" t="inlineStr">
        <is>
          <t>린넨혼방</t>
        </is>
      </c>
      <c r="F627" s="7" t="inlineStr">
        <is>
          <t>투턱라이트릴렉스핏팬츠</t>
        </is>
      </c>
      <c r="G627" s="7" t="inlineStr">
        <is>
          <t>KOR</t>
        </is>
      </c>
      <c r="H627" s="7" t="inlineStr">
        <is>
          <t>31</t>
        </is>
      </c>
      <c r="I627" s="7">
        <f>IF(B627="보세",C627&amp;" "&amp;D627&amp;" "&amp;E627&amp;" "&amp;F627&amp;" ["&amp;H627&amp;"]",IF(G627="JPN","[JPN] "&amp;B627&amp;" "&amp;C627&amp;" "&amp;D627&amp;" "&amp;E627&amp;" "&amp;F627&amp;" ["&amp;H627&amp;"]",B627&amp;" "&amp;C627&amp;" "&amp;D627&amp;" "&amp;E627&amp;" "&amp;F627&amp;" ["&amp;H627&amp;"]"))</f>
        <v/>
      </c>
      <c r="J627" s="7" t="inlineStr">
        <is>
          <t>무신사스탠다드 카키 린넨혼방 투턱라이트릴렉스핏팬츠 [31]</t>
        </is>
      </c>
      <c r="K627" s="7" t="inlineStr">
        <is>
          <t>무신사스탠다드 카키 린넨혼방 투턱라이트릴렉스핏팬츠</t>
        </is>
      </c>
      <c r="L627" s="7">
        <f>IF(B627="보세",C627&amp;" "&amp;F627,B627&amp;" "&amp;F627)</f>
        <v/>
      </c>
      <c r="M627" s="8" t="inlineStr">
        <is>
          <t>카키  린넨혼방 투턱라이트릴렉스핏팬츠</t>
        </is>
      </c>
      <c r="N627" s="8" t="inlineStr">
        <is>
          <t>카키  린넨혼방 투턱라이트릴렉스핏팬츠</t>
        </is>
      </c>
      <c r="O627" s="8" t="inlineStr">
        <is>
          <t>카키  린넨혼방 투턱라이트릴렉스핏팬츠</t>
        </is>
      </c>
    </row>
    <row r="628" ht="16.5" customHeight="1" s="16">
      <c r="A628" s="7" t="n">
        <v>13107387</v>
      </c>
      <c r="B628" s="7" t="inlineStr">
        <is>
          <t>MLB</t>
        </is>
      </c>
      <c r="C628" s="7" t="inlineStr">
        <is>
          <t>진청</t>
        </is>
      </c>
      <c r="D628" s="7" t="inlineStr">
        <is>
          <t>무지</t>
        </is>
      </c>
      <c r="E628" s="7" t="inlineStr">
        <is>
          <t>데님</t>
        </is>
      </c>
      <c r="F628" s="7" t="inlineStr">
        <is>
          <t>블랙패치스키니진</t>
        </is>
      </c>
      <c r="G628" s="7" t="inlineStr">
        <is>
          <t>KOR</t>
        </is>
      </c>
      <c r="H628" s="7" t="inlineStr">
        <is>
          <t>78</t>
        </is>
      </c>
      <c r="I628" s="7">
        <f>IF(B628="보세",C628&amp;" "&amp;D628&amp;" "&amp;E628&amp;" "&amp;F628&amp;" ["&amp;H628&amp;"]",IF(G628="JPN","[JPN] "&amp;B628&amp;" "&amp;C628&amp;" "&amp;D628&amp;" "&amp;E628&amp;" "&amp;F628&amp;" ["&amp;H628&amp;"]",B628&amp;" "&amp;C628&amp;" "&amp;D628&amp;" "&amp;E628&amp;" "&amp;F628&amp;" ["&amp;H628&amp;"]"))</f>
        <v/>
      </c>
      <c r="J628" s="7" t="inlineStr">
        <is>
          <t>MLB 진청 데님 블랙패치스키니진 [78]</t>
        </is>
      </c>
      <c r="K628" s="7" t="inlineStr">
        <is>
          <t>MLB 진청 데님 블랙패치스키니진</t>
        </is>
      </c>
      <c r="L628" s="7">
        <f>IF(B628="보세",C628&amp;" "&amp;F628,B628&amp;" "&amp;F628)</f>
        <v/>
      </c>
      <c r="M628" s="8" t="inlineStr">
        <is>
          <t>진청  데님 블랙패치스키니진</t>
        </is>
      </c>
      <c r="N628" s="8" t="inlineStr">
        <is>
          <t>진청  데님 블랙패치스키니진</t>
        </is>
      </c>
      <c r="O628" s="8" t="inlineStr">
        <is>
          <t>진청  데님 블랙패치스키니진</t>
        </is>
      </c>
    </row>
    <row r="629" ht="16.5" customHeight="1" s="16">
      <c r="A629" s="7" t="n">
        <v>13107388</v>
      </c>
      <c r="B629" s="7" t="inlineStr">
        <is>
          <t>트렉스타</t>
        </is>
      </c>
      <c r="C629" s="7" t="inlineStr">
        <is>
          <t>그레이쉬카키</t>
        </is>
      </c>
      <c r="D629" s="7" t="inlineStr">
        <is>
          <t>무지</t>
        </is>
      </c>
      <c r="E629" s="7" t="inlineStr">
        <is>
          <t>폴리</t>
        </is>
      </c>
      <c r="F629" s="7" t="inlineStr">
        <is>
          <t>익스트림스키니팬츠</t>
        </is>
      </c>
      <c r="G629" s="7" t="inlineStr">
        <is>
          <t>KOR</t>
        </is>
      </c>
      <c r="H629" s="7" t="inlineStr">
        <is>
          <t>27</t>
        </is>
      </c>
      <c r="I629" s="7">
        <f>IF(B629="보세",C629&amp;" "&amp;D629&amp;" "&amp;E629&amp;" "&amp;F629&amp;" ["&amp;H629&amp;"]",IF(G629="JPN","[JPN] "&amp;B629&amp;" "&amp;C629&amp;" "&amp;D629&amp;" "&amp;E629&amp;" "&amp;F629&amp;" ["&amp;H629&amp;"]",B629&amp;" "&amp;C629&amp;" "&amp;D629&amp;" "&amp;E629&amp;" "&amp;F629&amp;" ["&amp;H629&amp;"]"))</f>
        <v/>
      </c>
      <c r="J629" s="7" t="inlineStr">
        <is>
          <t>트렉스타 그레이쉬카키 익스트림스키니팬츠 [27]</t>
        </is>
      </c>
      <c r="K629" s="7" t="inlineStr">
        <is>
          <t>트렉스타 그레이쉬카키 익스트림스키니팬츠</t>
        </is>
      </c>
      <c r="L629" s="7">
        <f>IF(B629="보세",C629&amp;" "&amp;F629,B629&amp;" "&amp;F629)</f>
        <v/>
      </c>
      <c r="M629" s="8" t="inlineStr">
        <is>
          <t>그레이쉬카키   익스트림스키니팬츠</t>
        </is>
      </c>
      <c r="N629" s="8" t="inlineStr">
        <is>
          <t>그레이쉬카키   익스트림스키니팬츠</t>
        </is>
      </c>
      <c r="O629" s="8" t="inlineStr">
        <is>
          <t>그레이쉬카키   익스트림스키니팬츠</t>
        </is>
      </c>
    </row>
    <row r="630" ht="16.5" customHeight="1" s="16">
      <c r="A630" s="7" t="n">
        <v>13107389</v>
      </c>
      <c r="B630" s="7" t="inlineStr">
        <is>
          <t>andew</t>
        </is>
      </c>
      <c r="C630" s="7" t="inlineStr">
        <is>
          <t>빈티지카키</t>
        </is>
      </c>
      <c r="D630" s="7" t="inlineStr">
        <is>
          <t>무지</t>
        </is>
      </c>
      <c r="E630" s="7" t="inlineStr">
        <is>
          <t>면</t>
        </is>
      </c>
      <c r="F630" s="7" t="inlineStr">
        <is>
          <t>베기릴렉스팬츠</t>
        </is>
      </c>
      <c r="G630" s="7" t="inlineStr">
        <is>
          <t>KOR</t>
        </is>
      </c>
      <c r="H630" s="7" t="inlineStr">
        <is>
          <t>76</t>
        </is>
      </c>
      <c r="I630" s="7">
        <f>IF(B630="보세",C630&amp;" "&amp;D630&amp;" "&amp;E630&amp;" "&amp;F630&amp;" ["&amp;H630&amp;"]",IF(G630="JPN","[JPN] "&amp;B630&amp;" "&amp;C630&amp;" "&amp;D630&amp;" "&amp;E630&amp;" "&amp;F630&amp;" ["&amp;H630&amp;"]",B630&amp;" "&amp;C630&amp;" "&amp;D630&amp;" "&amp;E630&amp;" "&amp;F630&amp;" ["&amp;H630&amp;"]"))</f>
        <v/>
      </c>
      <c r="J630" s="7" t="inlineStr">
        <is>
          <t>andew 빈티지카키 면 베기릴렉스팬츠 [76]</t>
        </is>
      </c>
      <c r="K630" s="7" t="inlineStr">
        <is>
          <t>andew 빈티지카키 면 베기릴렉스팬츠</t>
        </is>
      </c>
      <c r="L630" s="7">
        <f>IF(B630="보세",C630&amp;" "&amp;F630,B630&amp;" "&amp;F630)</f>
        <v/>
      </c>
      <c r="M630" s="8" t="inlineStr">
        <is>
          <t>빈티지카키  면 베기릴렉스팬츠</t>
        </is>
      </c>
      <c r="N630" s="8" t="inlineStr">
        <is>
          <t>빈티지카키  코튼 베기릴렉스팬츠</t>
        </is>
      </c>
      <c r="O630" s="8" t="inlineStr">
        <is>
          <t>빈티지카키  면직물 베기릴렉스팬츠</t>
        </is>
      </c>
    </row>
    <row r="631" ht="16.5" customHeight="1" s="16">
      <c r="A631" s="7" t="n">
        <v>13107390</v>
      </c>
      <c r="B631" s="7" t="inlineStr">
        <is>
          <t>네스티킥</t>
        </is>
      </c>
      <c r="C631" s="7" t="inlineStr">
        <is>
          <t>흑청</t>
        </is>
      </c>
      <c r="D631" s="7" t="inlineStr">
        <is>
          <t>별자수스트라이프</t>
        </is>
      </c>
      <c r="E631" s="7" t="inlineStr">
        <is>
          <t>면</t>
        </is>
      </c>
      <c r="F631" s="7" t="inlineStr">
        <is>
          <t>조거팬츠</t>
        </is>
      </c>
      <c r="G631" s="7" t="inlineStr">
        <is>
          <t>KOR</t>
        </is>
      </c>
      <c r="H631" s="7" t="inlineStr">
        <is>
          <t>L</t>
        </is>
      </c>
      <c r="I631" s="7">
        <f>IF(B631="보세",C631&amp;" "&amp;D631&amp;" "&amp;E631&amp;" "&amp;F631&amp;" ["&amp;H631&amp;"]",IF(G631="JPN","[JPN] "&amp;B631&amp;" "&amp;C631&amp;" "&amp;D631&amp;" "&amp;E631&amp;" "&amp;F631&amp;" ["&amp;H631&amp;"]",B631&amp;" "&amp;C631&amp;" "&amp;D631&amp;" "&amp;E631&amp;" "&amp;F631&amp;" ["&amp;H631&amp;"]"))</f>
        <v/>
      </c>
      <c r="J631" s="7" t="inlineStr">
        <is>
          <t>네스티킥 흑청 별자수스트라이프 면 조거팬츠 [L]</t>
        </is>
      </c>
      <c r="K631" s="7" t="inlineStr">
        <is>
          <t>네스티킥 흑청 별자수스트라이프 면 조거팬츠</t>
        </is>
      </c>
      <c r="L631" s="7">
        <f>IF(B631="보세",C631&amp;" "&amp;F631,B631&amp;" "&amp;F631)</f>
        <v/>
      </c>
      <c r="M631" s="8" t="inlineStr">
        <is>
          <t>흑청 별자수스트라이프 면 조거팬츠</t>
        </is>
      </c>
      <c r="N631" s="8" t="inlineStr">
        <is>
          <t>흑청 별자수스트라이프 코튼 조거팬츠</t>
        </is>
      </c>
      <c r="O631" s="8" t="inlineStr">
        <is>
          <t>흑청 별자수스트라이프 면직물 조거팬츠</t>
        </is>
      </c>
    </row>
    <row r="632" ht="16.5" customHeight="1" s="16">
      <c r="A632" s="7" t="n">
        <v>13107391</v>
      </c>
      <c r="B632" s="7" t="inlineStr">
        <is>
          <t>유니클로</t>
        </is>
      </c>
      <c r="C632" s="7" t="inlineStr">
        <is>
          <t>흑청</t>
        </is>
      </c>
      <c r="D632" s="7" t="inlineStr">
        <is>
          <t>무지</t>
        </is>
      </c>
      <c r="E632" s="7" t="inlineStr">
        <is>
          <t>데님</t>
        </is>
      </c>
      <c r="F632" s="7" t="inlineStr">
        <is>
          <t>슬림핏워싱진</t>
        </is>
      </c>
      <c r="G632" s="7" t="inlineStr">
        <is>
          <t>KOR</t>
        </is>
      </c>
      <c r="H632" s="7" t="inlineStr">
        <is>
          <t>70</t>
        </is>
      </c>
      <c r="I632" s="7">
        <f>IF(B632="보세",C632&amp;" "&amp;D632&amp;" "&amp;E632&amp;" "&amp;F632&amp;" ["&amp;H632&amp;"]",IF(G632="JPN","[JPN] "&amp;B632&amp;" "&amp;C632&amp;" "&amp;D632&amp;" "&amp;E632&amp;" "&amp;F632&amp;" ["&amp;H632&amp;"]",B632&amp;" "&amp;C632&amp;" "&amp;D632&amp;" "&amp;E632&amp;" "&amp;F632&amp;" ["&amp;H632&amp;"]"))</f>
        <v/>
      </c>
      <c r="J632" s="7" t="inlineStr">
        <is>
          <t>유니클로 흑청 데님 슬림핏워싱진 [70]</t>
        </is>
      </c>
      <c r="K632" s="7" t="inlineStr">
        <is>
          <t>유니클로 흑청 데님 슬림핏워싱진</t>
        </is>
      </c>
      <c r="L632" s="7">
        <f>IF(B632="보세",C632&amp;" "&amp;F632,B632&amp;" "&amp;F632)</f>
        <v/>
      </c>
      <c r="M632" s="8" t="inlineStr">
        <is>
          <t>흑청  데님 슬림핏워싱진</t>
        </is>
      </c>
      <c r="N632" s="8" t="inlineStr">
        <is>
          <t>흑청  데님 슬림핏워싱진</t>
        </is>
      </c>
      <c r="O632" s="8" t="inlineStr">
        <is>
          <t>흑청  데님 슬림핏워싱진</t>
        </is>
      </c>
    </row>
    <row r="633" ht="16.5" customHeight="1" s="16">
      <c r="A633" s="7" t="n">
        <v>13107392</v>
      </c>
      <c r="B633" s="7" t="inlineStr">
        <is>
          <t>타미진</t>
        </is>
      </c>
      <c r="C633" s="7" t="inlineStr">
        <is>
          <t>블랙</t>
        </is>
      </c>
      <c r="D633" s="7" t="inlineStr">
        <is>
          <t>무지</t>
        </is>
      </c>
      <c r="E633" s="7" t="inlineStr">
        <is>
          <t>데님</t>
        </is>
      </c>
      <c r="F633" s="7" t="inlineStr">
        <is>
          <t>릴렉스핏백로고진</t>
        </is>
      </c>
      <c r="G633" s="7" t="inlineStr">
        <is>
          <t>KOR</t>
        </is>
      </c>
      <c r="H633" s="7" t="inlineStr">
        <is>
          <t>34</t>
        </is>
      </c>
      <c r="I633" s="7">
        <f>IF(B633="보세",C633&amp;" "&amp;D633&amp;" "&amp;E633&amp;" "&amp;F633&amp;" ["&amp;H633&amp;"]",IF(G633="JPN","[JPN] "&amp;B633&amp;" "&amp;C633&amp;" "&amp;D633&amp;" "&amp;E633&amp;" "&amp;F633&amp;" ["&amp;H633&amp;"]",B633&amp;" "&amp;C633&amp;" "&amp;D633&amp;" "&amp;E633&amp;" "&amp;F633&amp;" ["&amp;H633&amp;"]"))</f>
        <v/>
      </c>
      <c r="J633" s="7" t="inlineStr">
        <is>
          <t>타미진 블랙 데님 릴렉스핏백로고진 [34]</t>
        </is>
      </c>
      <c r="K633" s="7" t="inlineStr">
        <is>
          <t>타미진 블랙 데님 릴렉스핏백로고진</t>
        </is>
      </c>
      <c r="L633" s="7">
        <f>IF(B633="보세",C633&amp;" "&amp;F633,B633&amp;" "&amp;F633)</f>
        <v/>
      </c>
      <c r="M633" s="8" t="inlineStr">
        <is>
          <t>블랙  데님 릴렉스핏백로고진</t>
        </is>
      </c>
      <c r="N633" s="8" t="inlineStr">
        <is>
          <t>블랙  데님 릴렉스핏백로고진</t>
        </is>
      </c>
      <c r="O633" s="8" t="inlineStr">
        <is>
          <t>블랙  데님 릴렉스핏백로고진</t>
        </is>
      </c>
    </row>
    <row r="634" ht="16.5" customHeight="1" s="16">
      <c r="A634" s="7" t="n">
        <v>13107393</v>
      </c>
      <c r="B634" s="7" t="inlineStr">
        <is>
          <t>보세</t>
        </is>
      </c>
      <c r="C634" s="7" t="inlineStr">
        <is>
          <t>진청</t>
        </is>
      </c>
      <c r="D634" s="7" t="inlineStr">
        <is>
          <t>무지</t>
        </is>
      </c>
      <c r="E634" s="7" t="inlineStr">
        <is>
          <t>데님</t>
        </is>
      </c>
      <c r="F634" s="7" t="inlineStr">
        <is>
          <t>더티워싱데미지진</t>
        </is>
      </c>
      <c r="G634" s="7" t="inlineStr">
        <is>
          <t>KOR</t>
        </is>
      </c>
      <c r="H634" s="7" t="inlineStr">
        <is>
          <t>없음</t>
        </is>
      </c>
      <c r="I634" s="7">
        <f>IF(B634="보세",C634&amp;" "&amp;D634&amp;" "&amp;E634&amp;" "&amp;F634&amp;" ["&amp;H634&amp;"]",IF(G634="JPN","[JPN] "&amp;B634&amp;" "&amp;C634&amp;" "&amp;D634&amp;" "&amp;E634&amp;" "&amp;F634&amp;" ["&amp;H634&amp;"]",B634&amp;" "&amp;C634&amp;" "&amp;D634&amp;" "&amp;E634&amp;" "&amp;F634&amp;" ["&amp;H634&amp;"]"))</f>
        <v/>
      </c>
      <c r="J634" s="7" t="inlineStr">
        <is>
          <t xml:space="preserve">진청 데님 더티워싱데미지진 </t>
        </is>
      </c>
      <c r="K634" s="7" t="inlineStr">
        <is>
          <t xml:space="preserve">진청 데님 더티워싱데미지진 </t>
        </is>
      </c>
      <c r="L634" s="7">
        <f>IF(B634="보세",C634&amp;" "&amp;F634,B634&amp;" "&amp;F634)</f>
        <v/>
      </c>
      <c r="M634" s="8" t="inlineStr">
        <is>
          <t>진청  데님 더티워싱데미지진</t>
        </is>
      </c>
      <c r="N634" s="8" t="inlineStr">
        <is>
          <t>진청  데님 더티워싱데미지진</t>
        </is>
      </c>
      <c r="O634" s="8" t="inlineStr">
        <is>
          <t>진청  데님 더티워싱데미지진</t>
        </is>
      </c>
    </row>
    <row r="635" ht="16.5" customHeight="1" s="16">
      <c r="A635" s="7" t="n">
        <v>13107394</v>
      </c>
      <c r="B635" s="7" t="inlineStr">
        <is>
          <t>Guess</t>
        </is>
      </c>
      <c r="C635" s="7" t="inlineStr">
        <is>
          <t>연청</t>
        </is>
      </c>
      <c r="D635" s="7" t="inlineStr">
        <is>
          <t>무지</t>
        </is>
      </c>
      <c r="E635" s="7" t="inlineStr">
        <is>
          <t>데님</t>
        </is>
      </c>
      <c r="F635" s="7" t="inlineStr">
        <is>
          <t>스키니진</t>
        </is>
      </c>
      <c r="G635" s="7" t="inlineStr">
        <is>
          <t>KOR</t>
        </is>
      </c>
      <c r="H635" s="7" t="inlineStr">
        <is>
          <t>30</t>
        </is>
      </c>
      <c r="I635" s="7">
        <f>IF(B635="보세",C635&amp;" "&amp;D635&amp;" "&amp;E635&amp;" "&amp;F635&amp;" ["&amp;H635&amp;"]",IF(G635="JPN","[JPN] "&amp;B635&amp;" "&amp;C635&amp;" "&amp;D635&amp;" "&amp;E635&amp;" "&amp;F635&amp;" ["&amp;H635&amp;"]",B635&amp;" "&amp;C635&amp;" "&amp;D635&amp;" "&amp;E635&amp;" "&amp;F635&amp;" ["&amp;H635&amp;"]"))</f>
        <v/>
      </c>
      <c r="J635" s="7" t="inlineStr">
        <is>
          <t>Guess 연청 데님 스키니진 [30]</t>
        </is>
      </c>
      <c r="K635" s="7" t="inlineStr">
        <is>
          <t>Guess 연청 데님 스키니진</t>
        </is>
      </c>
      <c r="L635" s="7">
        <f>IF(B635="보세",C635&amp;" "&amp;F635,B635&amp;" "&amp;F635)</f>
        <v/>
      </c>
      <c r="M635" s="8" t="inlineStr">
        <is>
          <t>연청  데님 스키니진</t>
        </is>
      </c>
      <c r="N635" s="8" t="inlineStr">
        <is>
          <t>연청  데님 스키니진</t>
        </is>
      </c>
      <c r="O635" s="8" t="inlineStr">
        <is>
          <t>연청  데님 스키니진</t>
        </is>
      </c>
    </row>
    <row r="636" ht="16.5" customHeight="1" s="16">
      <c r="A636" s="7" t="n">
        <v>13107395</v>
      </c>
      <c r="B636" s="7" t="inlineStr">
        <is>
          <t>루이까스텔</t>
        </is>
      </c>
      <c r="C636" s="7" t="inlineStr">
        <is>
          <t>레드</t>
        </is>
      </c>
      <c r="D636" s="7" t="inlineStr">
        <is>
          <t>무지</t>
        </is>
      </c>
      <c r="E636" s="7" t="inlineStr">
        <is>
          <t>폴리</t>
        </is>
      </c>
      <c r="F636" s="7" t="inlineStr">
        <is>
          <t>언발절개라인골프스커트</t>
        </is>
      </c>
      <c r="G636" s="7" t="inlineStr">
        <is>
          <t>KOR</t>
        </is>
      </c>
      <c r="H636" s="7" t="inlineStr">
        <is>
          <t>67</t>
        </is>
      </c>
      <c r="I636" s="7">
        <f>IF(B636="보세",C636&amp;" "&amp;D636&amp;" "&amp;E636&amp;" "&amp;F636&amp;" ["&amp;H636&amp;"]",IF(G636="JPN","[JPN] "&amp;B636&amp;" "&amp;C636&amp;" "&amp;D636&amp;" "&amp;E636&amp;" "&amp;F636&amp;" ["&amp;H636&amp;"]",B636&amp;" "&amp;C636&amp;" "&amp;D636&amp;" "&amp;E636&amp;" "&amp;F636&amp;" ["&amp;H636&amp;"]"))</f>
        <v/>
      </c>
      <c r="J636" s="7" t="inlineStr">
        <is>
          <t>루이까스텔 레드 언발절개라인골프스커트 [67]</t>
        </is>
      </c>
      <c r="K636" s="7" t="inlineStr">
        <is>
          <t>루이까스텔 레드 언발절개라인골프스커트</t>
        </is>
      </c>
      <c r="L636" s="7">
        <f>IF(B636="보세",C636&amp;" "&amp;F636,B636&amp;" "&amp;F636)</f>
        <v/>
      </c>
      <c r="M636" s="8" t="inlineStr">
        <is>
          <t>레드   언발절개라인골프스커트</t>
        </is>
      </c>
      <c r="N636" s="8" t="inlineStr">
        <is>
          <t>레드   언발절개라인골프스커트</t>
        </is>
      </c>
      <c r="O636" s="8" t="inlineStr">
        <is>
          <t>레드   언발절개라인골프스커트</t>
        </is>
      </c>
    </row>
    <row r="637" ht="16.5" customHeight="1" s="16">
      <c r="A637" s="7" t="n">
        <v>13107396</v>
      </c>
      <c r="B637" s="7" t="inlineStr">
        <is>
          <t>atti.k</t>
        </is>
      </c>
      <c r="C637" s="7" t="inlineStr">
        <is>
          <t>다크베이지</t>
        </is>
      </c>
      <c r="D637" s="7" t="inlineStr">
        <is>
          <t>무지</t>
        </is>
      </c>
      <c r="E637" s="7" t="inlineStr">
        <is>
          <t>폴리</t>
        </is>
      </c>
      <c r="F637" s="7" t="inlineStr">
        <is>
          <t>절개라인스키니7부팬츠</t>
        </is>
      </c>
      <c r="G637" s="7" t="inlineStr">
        <is>
          <t>KOR</t>
        </is>
      </c>
      <c r="H637" s="7" t="inlineStr">
        <is>
          <t>70</t>
        </is>
      </c>
      <c r="I637" s="7">
        <f>IF(B637="보세",C637&amp;" "&amp;D637&amp;" "&amp;E637&amp;" "&amp;F637&amp;" ["&amp;H637&amp;"]",IF(G637="JPN","[JPN] "&amp;B637&amp;" "&amp;C637&amp;" "&amp;D637&amp;" "&amp;E637&amp;" "&amp;F637&amp;" ["&amp;H637&amp;"]",B637&amp;" "&amp;C637&amp;" "&amp;D637&amp;" "&amp;E637&amp;" "&amp;F637&amp;" ["&amp;H637&amp;"]"))</f>
        <v/>
      </c>
      <c r="J637" s="7" t="inlineStr">
        <is>
          <t>atti.k 다크베이지 절개라인스키니7부팬츠 [70]</t>
        </is>
      </c>
      <c r="K637" s="7" t="inlineStr">
        <is>
          <t>atti.k 다크베이지 절개라인스키니7부팬츠</t>
        </is>
      </c>
      <c r="L637" s="7">
        <f>IF(B637="보세",C637&amp;" "&amp;F637,B637&amp;" "&amp;F637)</f>
        <v/>
      </c>
      <c r="M637" s="8" t="inlineStr">
        <is>
          <t>다크베이지   절개라인스키니7부팬츠</t>
        </is>
      </c>
      <c r="N637" s="8" t="inlineStr">
        <is>
          <t>다크베이지   절개라인스키니7부팬츠</t>
        </is>
      </c>
      <c r="O637" s="8" t="inlineStr">
        <is>
          <t>다크베이지   절개라인스키니7부팬츠</t>
        </is>
      </c>
    </row>
    <row r="638" ht="16.5" customHeight="1" s="16">
      <c r="A638" s="7" t="n">
        <v>13107397</v>
      </c>
      <c r="B638" s="7" t="inlineStr">
        <is>
          <t>빈폴</t>
        </is>
      </c>
      <c r="C638" s="7" t="inlineStr">
        <is>
          <t>진청</t>
        </is>
      </c>
      <c r="D638" s="7" t="inlineStr">
        <is>
          <t>무지</t>
        </is>
      </c>
      <c r="E638" s="7" t="inlineStr">
        <is>
          <t>데님</t>
        </is>
      </c>
      <c r="F638" s="7" t="inlineStr">
        <is>
          <t>로우워싱진</t>
        </is>
      </c>
      <c r="G638" s="7" t="inlineStr">
        <is>
          <t>KOR</t>
        </is>
      </c>
      <c r="H638" s="7" t="inlineStr">
        <is>
          <t>67-92</t>
        </is>
      </c>
      <c r="I638" s="7">
        <f>IF(B638="보세",C638&amp;" "&amp;D638&amp;" "&amp;E638&amp;" "&amp;F638&amp;" ["&amp;H638&amp;"]",IF(G638="JPN","[JPN] "&amp;B638&amp;" "&amp;C638&amp;" "&amp;D638&amp;" "&amp;E638&amp;" "&amp;F638&amp;" ["&amp;H638&amp;"]",B638&amp;" "&amp;C638&amp;" "&amp;D638&amp;" "&amp;E638&amp;" "&amp;F638&amp;" ["&amp;H638&amp;"]"))</f>
        <v/>
      </c>
      <c r="J638" s="7" t="inlineStr">
        <is>
          <t>빈폴 진청 데님 로우워싱진 [67-92]</t>
        </is>
      </c>
      <c r="K638" s="7" t="inlineStr">
        <is>
          <t>빈폴 진청 데님 로우워싱진</t>
        </is>
      </c>
      <c r="L638" s="7">
        <f>IF(B638="보세",C638&amp;" "&amp;F638,B638&amp;" "&amp;F638)</f>
        <v/>
      </c>
      <c r="M638" s="8" t="inlineStr">
        <is>
          <t>진청  데님 로우워싱진</t>
        </is>
      </c>
      <c r="N638" s="8" t="inlineStr">
        <is>
          <t>진청  데님 로우워싱진</t>
        </is>
      </c>
      <c r="O638" s="8" t="inlineStr">
        <is>
          <t>진청  데님 로우워싱진</t>
        </is>
      </c>
    </row>
    <row r="639" ht="16.5" customHeight="1" s="16">
      <c r="A639" s="7" t="n">
        <v>13107398</v>
      </c>
      <c r="B639" s="7" t="inlineStr">
        <is>
          <t>쉬즈미스</t>
        </is>
      </c>
      <c r="C639" s="7" t="inlineStr">
        <is>
          <t>씨파인그린</t>
        </is>
      </c>
      <c r="D639" s="7" t="inlineStr">
        <is>
          <t>무지</t>
        </is>
      </c>
      <c r="E639" s="7" t="inlineStr">
        <is>
          <t>폴리</t>
        </is>
      </c>
      <c r="F639" s="7" t="inlineStr">
        <is>
          <t>크롭슬랙스</t>
        </is>
      </c>
      <c r="G639" s="7" t="inlineStr">
        <is>
          <t>KOR</t>
        </is>
      </c>
      <c r="H639" s="7" t="inlineStr">
        <is>
          <t>73-97</t>
        </is>
      </c>
      <c r="I639" s="7">
        <f>IF(B639="보세",C639&amp;" "&amp;D639&amp;" "&amp;E639&amp;" "&amp;F639&amp;" ["&amp;H639&amp;"]",IF(G639="JPN","[JPN] "&amp;B639&amp;" "&amp;C639&amp;" "&amp;D639&amp;" "&amp;E639&amp;" "&amp;F639&amp;" ["&amp;H639&amp;"]",B639&amp;" "&amp;C639&amp;" "&amp;D639&amp;" "&amp;E639&amp;" "&amp;F639&amp;" ["&amp;H639&amp;"]"))</f>
        <v/>
      </c>
      <c r="J639" s="7" t="inlineStr">
        <is>
          <t>쉬즈미스 씨파인그린 크롭슬랙스 [73-97]</t>
        </is>
      </c>
      <c r="K639" s="7" t="inlineStr">
        <is>
          <t>쉬즈미스 씨파인그린 크롭슬랙스</t>
        </is>
      </c>
      <c r="L639" s="7">
        <f>IF(B639="보세",C639&amp;" "&amp;F639,B639&amp;" "&amp;F639)</f>
        <v/>
      </c>
      <c r="M639" s="8" t="inlineStr">
        <is>
          <t>씨파인그린   크롭슬랙스</t>
        </is>
      </c>
      <c r="N639" s="8" t="inlineStr">
        <is>
          <t>씨파인그린   크롭슬랙스</t>
        </is>
      </c>
      <c r="O639" s="8" t="inlineStr">
        <is>
          <t>씨파인그린   크롭슬랙스</t>
        </is>
      </c>
    </row>
    <row r="640" ht="16.5" customHeight="1" s="16">
      <c r="A640" s="7" t="n">
        <v>13107399</v>
      </c>
      <c r="B640" s="7" t="inlineStr">
        <is>
          <t>Guess</t>
        </is>
      </c>
      <c r="C640" s="7" t="inlineStr">
        <is>
          <t>중청</t>
        </is>
      </c>
      <c r="D640" s="7" t="inlineStr">
        <is>
          <t>무지</t>
        </is>
      </c>
      <c r="E640" s="7" t="inlineStr">
        <is>
          <t>데님</t>
        </is>
      </c>
      <c r="F640" s="7" t="inlineStr">
        <is>
          <t>데미지커팅숏진</t>
        </is>
      </c>
      <c r="G640" s="7" t="inlineStr">
        <is>
          <t>KOR</t>
        </is>
      </c>
      <c r="H640" s="7" t="inlineStr">
        <is>
          <t>28</t>
        </is>
      </c>
      <c r="I640" s="7">
        <f>IF(B640="보세",C640&amp;" "&amp;D640&amp;" "&amp;E640&amp;" "&amp;F640&amp;" ["&amp;H640&amp;"]",IF(G640="JPN","[JPN] "&amp;B640&amp;" "&amp;C640&amp;" "&amp;D640&amp;" "&amp;E640&amp;" "&amp;F640&amp;" ["&amp;H640&amp;"]",B640&amp;" "&amp;C640&amp;" "&amp;D640&amp;" "&amp;E640&amp;" "&amp;F640&amp;" ["&amp;H640&amp;"]"))</f>
        <v/>
      </c>
      <c r="J640" s="7" t="inlineStr">
        <is>
          <t>Guess 중청 데님 데미지커팅숏진 [28]</t>
        </is>
      </c>
      <c r="K640" s="7" t="inlineStr">
        <is>
          <t>Guess 중청 데님 데미지커팅숏진</t>
        </is>
      </c>
      <c r="L640" s="7">
        <f>IF(B640="보세",C640&amp;" "&amp;F640,B640&amp;" "&amp;F640)</f>
        <v/>
      </c>
      <c r="M640" s="8" t="inlineStr">
        <is>
          <t>중청  데님 데미지커팅숏진</t>
        </is>
      </c>
      <c r="N640" s="8" t="inlineStr">
        <is>
          <t>중청  데님 데미지커팅숏진</t>
        </is>
      </c>
      <c r="O640" s="8" t="inlineStr">
        <is>
          <t>중청  데님 데미지커팅숏진</t>
        </is>
      </c>
    </row>
    <row r="641" ht="16.5" customHeight="1" s="16">
      <c r="A641" s="7" t="n">
        <v>13107400</v>
      </c>
      <c r="B641" s="7" t="inlineStr">
        <is>
          <t>나이키</t>
        </is>
      </c>
      <c r="C641" s="7" t="inlineStr">
        <is>
          <t>블랙</t>
        </is>
      </c>
      <c r="D641" s="7" t="inlineStr">
        <is>
          <t>무지</t>
        </is>
      </c>
      <c r="E641" s="7" t="inlineStr">
        <is>
          <t>면혼방</t>
        </is>
      </c>
      <c r="F641" s="7" t="inlineStr">
        <is>
          <t>로고트레이닝조거팬츠</t>
        </is>
      </c>
      <c r="G641" s="7" t="inlineStr">
        <is>
          <t>KOR</t>
        </is>
      </c>
      <c r="H641" s="7" t="inlineStr">
        <is>
          <t>70</t>
        </is>
      </c>
      <c r="I641" s="7">
        <f>IF(B641="보세",C641&amp;" "&amp;D641&amp;" "&amp;E641&amp;" "&amp;F641&amp;" ["&amp;H641&amp;"]",IF(G641="JPN","[JPN] "&amp;B641&amp;" "&amp;C641&amp;" "&amp;D641&amp;" "&amp;E641&amp;" "&amp;F641&amp;" ["&amp;H641&amp;"]",B641&amp;" "&amp;C641&amp;" "&amp;D641&amp;" "&amp;E641&amp;" "&amp;F641&amp;" ["&amp;H641&amp;"]"))</f>
        <v/>
      </c>
      <c r="J641" s="7" t="inlineStr">
        <is>
          <t>나이키 블랙 면혼방 로고트레이닝조거팬츠 [70]</t>
        </is>
      </c>
      <c r="K641" s="7" t="inlineStr">
        <is>
          <t>나이키 블랙 면혼방 로고트레이닝조거팬츠</t>
        </is>
      </c>
      <c r="L641" s="7">
        <f>IF(B641="보세",C641&amp;" "&amp;F641,B641&amp;" "&amp;F641)</f>
        <v/>
      </c>
      <c r="M641" s="8" t="inlineStr">
        <is>
          <t>블랙  면혼방 로고트레이닝조거팬츠</t>
        </is>
      </c>
      <c r="N641" s="8" t="inlineStr">
        <is>
          <t>블랙  코튼혼방 로고트레이닝조거팬츠</t>
        </is>
      </c>
      <c r="O641" s="8" t="inlineStr">
        <is>
          <t>블랙  면믹스 로고트레이닝조거팬츠</t>
        </is>
      </c>
    </row>
    <row r="642" ht="16.5" customHeight="1" s="16">
      <c r="A642" s="7" t="n">
        <v>13107401</v>
      </c>
      <c r="B642" s="7" t="inlineStr">
        <is>
          <t>필라</t>
        </is>
      </c>
      <c r="C642" s="7" t="inlineStr">
        <is>
          <t>블랙</t>
        </is>
      </c>
      <c r="D642" s="7" t="inlineStr">
        <is>
          <t>무지</t>
        </is>
      </c>
      <c r="E642" s="7" t="inlineStr">
        <is>
          <t>폴리</t>
        </is>
      </c>
      <c r="F642" s="7" t="inlineStr">
        <is>
          <t>라이트쿨트레이닝팬츠</t>
        </is>
      </c>
      <c r="G642" s="7" t="inlineStr">
        <is>
          <t>KOR</t>
        </is>
      </c>
      <c r="H642" s="7" t="inlineStr">
        <is>
          <t>90</t>
        </is>
      </c>
      <c r="I642" s="7">
        <f>IF(B642="보세",C642&amp;" "&amp;D642&amp;" "&amp;E642&amp;" "&amp;F642&amp;" ["&amp;H642&amp;"]",IF(G642="JPN","[JPN] "&amp;B642&amp;" "&amp;C642&amp;" "&amp;D642&amp;" "&amp;E642&amp;" "&amp;F642&amp;" ["&amp;H642&amp;"]",B642&amp;" "&amp;C642&amp;" "&amp;D642&amp;" "&amp;E642&amp;" "&amp;F642&amp;" ["&amp;H642&amp;"]"))</f>
        <v/>
      </c>
      <c r="J642" s="7" t="inlineStr">
        <is>
          <t>필라 블랙 라이트쿨트레이닝팬츠 [90]</t>
        </is>
      </c>
      <c r="K642" s="7" t="inlineStr">
        <is>
          <t>필라 블랙 라이트쿨트레이닝팬츠</t>
        </is>
      </c>
      <c r="L642" s="7">
        <f>IF(B642="보세",C642&amp;" "&amp;F642,B642&amp;" "&amp;F642)</f>
        <v/>
      </c>
      <c r="M642" s="8" t="inlineStr">
        <is>
          <t>블랙   라이트쿨트레이닝팬츠</t>
        </is>
      </c>
      <c r="N642" s="8" t="inlineStr">
        <is>
          <t>블랙   라이트쿨트레이닝팬츠</t>
        </is>
      </c>
      <c r="O642" s="8" t="inlineStr">
        <is>
          <t>블랙   라이트쿨트레이닝팬츠</t>
        </is>
      </c>
    </row>
    <row r="643" ht="16.5" customHeight="1" s="16">
      <c r="A643" s="7" t="n">
        <v>13107402</v>
      </c>
      <c r="B643" s="7" t="inlineStr">
        <is>
          <t>아메리칸이글</t>
        </is>
      </c>
      <c r="C643" s="7" t="inlineStr">
        <is>
          <t>다크그레이</t>
        </is>
      </c>
      <c r="D643" s="7" t="inlineStr">
        <is>
          <t>무지</t>
        </is>
      </c>
      <c r="E643" s="7" t="inlineStr">
        <is>
          <t>데님</t>
        </is>
      </c>
      <c r="F643" s="7" t="inlineStr">
        <is>
          <t>하이라이즈레깅스진</t>
        </is>
      </c>
      <c r="G643" s="7" t="inlineStr">
        <is>
          <t>KOR</t>
        </is>
      </c>
      <c r="H643" s="7" t="inlineStr">
        <is>
          <t>4</t>
        </is>
      </c>
      <c r="I643" s="7">
        <f>IF(B643="보세",C643&amp;" "&amp;D643&amp;" "&amp;E643&amp;" "&amp;F643&amp;" ["&amp;H643&amp;"]",IF(G643="JPN","[JPN] "&amp;B643&amp;" "&amp;C643&amp;" "&amp;D643&amp;" "&amp;E643&amp;" "&amp;F643&amp;" ["&amp;H643&amp;"]",B643&amp;" "&amp;C643&amp;" "&amp;D643&amp;" "&amp;E643&amp;" "&amp;F643&amp;" ["&amp;H643&amp;"]"))</f>
        <v/>
      </c>
      <c r="J643" s="7" t="inlineStr">
        <is>
          <t>아메리칸이글 다크그레이 데님 하이라이즈레깅스진 [4]</t>
        </is>
      </c>
      <c r="K643" s="7" t="inlineStr">
        <is>
          <t>아메리칸이글 다크그레이 데님 하이라이즈레깅스진</t>
        </is>
      </c>
      <c r="L643" s="7">
        <f>IF(B643="보세",C643&amp;" "&amp;F643,B643&amp;" "&amp;F643)</f>
        <v/>
      </c>
      <c r="M643" s="8" t="inlineStr">
        <is>
          <t>다크그레이  데님 하이라이즈레깅스진</t>
        </is>
      </c>
      <c r="N643" s="8" t="inlineStr">
        <is>
          <t>다크그레이  데님 하이라이즈레깅스진</t>
        </is>
      </c>
      <c r="O643" s="8" t="inlineStr">
        <is>
          <t>다크그레이  데님 하이라이즈레깅스진</t>
        </is>
      </c>
    </row>
    <row r="644" ht="16.5" customHeight="1" s="16">
      <c r="A644" s="7" t="n">
        <v>13107403</v>
      </c>
      <c r="B644" s="7" t="inlineStr">
        <is>
          <t>디키즈</t>
        </is>
      </c>
      <c r="C644" s="7" t="inlineStr">
        <is>
          <t>카키쉬베이지</t>
        </is>
      </c>
      <c r="D644" s="7" t="inlineStr">
        <is>
          <t>무지</t>
        </is>
      </c>
      <c r="E644" s="7" t="inlineStr">
        <is>
          <t>면혼방</t>
        </is>
      </c>
      <c r="F644" s="7" t="inlineStr">
        <is>
          <t>조거카고팬츠</t>
        </is>
      </c>
      <c r="G644" s="7" t="inlineStr">
        <is>
          <t>KOR</t>
        </is>
      </c>
      <c r="H644" s="7" t="inlineStr">
        <is>
          <t>90-95</t>
        </is>
      </c>
      <c r="I644" s="7">
        <f>IF(B644="보세",C644&amp;" "&amp;D644&amp;" "&amp;E644&amp;" "&amp;F644&amp;" ["&amp;H644&amp;"]",IF(G644="JPN","[JPN] "&amp;B644&amp;" "&amp;C644&amp;" "&amp;D644&amp;" "&amp;E644&amp;" "&amp;F644&amp;" ["&amp;H644&amp;"]",B644&amp;" "&amp;C644&amp;" "&amp;D644&amp;" "&amp;E644&amp;" "&amp;F644&amp;" ["&amp;H644&amp;"]"))</f>
        <v/>
      </c>
      <c r="J644" s="7" t="inlineStr">
        <is>
          <t>디키즈 카키쉬베이지 면혼방 조거카고팬츠 [90-95]</t>
        </is>
      </c>
      <c r="K644" s="7" t="inlineStr">
        <is>
          <t>디키즈 카키쉬베이지 면혼방 조거카고팬츠</t>
        </is>
      </c>
      <c r="L644" s="7">
        <f>IF(B644="보세",C644&amp;" "&amp;F644,B644&amp;" "&amp;F644)</f>
        <v/>
      </c>
      <c r="M644" s="8" t="inlineStr">
        <is>
          <t>카키쉬베이지  면혼방 조거카고팬츠</t>
        </is>
      </c>
      <c r="N644" s="8" t="inlineStr">
        <is>
          <t>카키쉬베이지  코튼혼방 조거카고팬츠</t>
        </is>
      </c>
      <c r="O644" s="8" t="inlineStr">
        <is>
          <t>카키쉬베이지  면믹스 조거카고팬츠</t>
        </is>
      </c>
    </row>
    <row r="645" ht="16.5" customHeight="1" s="16">
      <c r="A645" s="7" t="n">
        <v>13107404</v>
      </c>
      <c r="B645" s="7" t="inlineStr">
        <is>
          <t>빈폴</t>
        </is>
      </c>
      <c r="C645" s="7" t="inlineStr">
        <is>
          <t>버건디</t>
        </is>
      </c>
      <c r="D645" s="7" t="inlineStr">
        <is>
          <t>무지</t>
        </is>
      </c>
      <c r="E645" s="7" t="inlineStr">
        <is>
          <t>폴리</t>
        </is>
      </c>
      <c r="F645" s="7" t="inlineStr">
        <is>
          <t>로고포켓아웃도어하프팬츠</t>
        </is>
      </c>
      <c r="G645" s="7" t="inlineStr">
        <is>
          <t>KOR</t>
        </is>
      </c>
      <c r="H645" s="7" t="inlineStr">
        <is>
          <t>80-103</t>
        </is>
      </c>
      <c r="I645" s="7">
        <f>IF(B645="보세",C645&amp;" "&amp;D645&amp;" "&amp;E645&amp;" "&amp;F645&amp;" ["&amp;H645&amp;"]",IF(G645="JPN","[JPN] "&amp;B645&amp;" "&amp;C645&amp;" "&amp;D645&amp;" "&amp;E645&amp;" "&amp;F645&amp;" ["&amp;H645&amp;"]",B645&amp;" "&amp;C645&amp;" "&amp;D645&amp;" "&amp;E645&amp;" "&amp;F645&amp;" ["&amp;H645&amp;"]"))</f>
        <v/>
      </c>
      <c r="J645" s="7" t="inlineStr">
        <is>
          <t>빈폴 버건디 로고포켓아웃도어하프팬츠 [80-103]</t>
        </is>
      </c>
      <c r="K645" s="7" t="inlineStr">
        <is>
          <t>빈폴 버건디 로고포켓아웃도어하프팬츠</t>
        </is>
      </c>
      <c r="L645" s="7">
        <f>IF(B645="보세",C645&amp;" "&amp;F645,B645&amp;" "&amp;F645)</f>
        <v/>
      </c>
      <c r="M645" s="8" t="inlineStr">
        <is>
          <t>버건디   로고포켓아웃도어하프팬츠</t>
        </is>
      </c>
      <c r="N645" s="8" t="inlineStr">
        <is>
          <t>버건디   로고포켓아웃도어하프팬츠</t>
        </is>
      </c>
      <c r="O645" s="8" t="inlineStr">
        <is>
          <t>버건디   로고포켓아웃도어하프팬츠</t>
        </is>
      </c>
    </row>
    <row r="646" ht="16.5" customHeight="1" s="16">
      <c r="A646" s="7" t="n">
        <v>13107405</v>
      </c>
      <c r="B646" s="7" t="inlineStr">
        <is>
          <t>올리브데올리브</t>
        </is>
      </c>
      <c r="C646" s="7" t="inlineStr">
        <is>
          <t>중청</t>
        </is>
      </c>
      <c r="D646" s="7" t="inlineStr">
        <is>
          <t>무지</t>
        </is>
      </c>
      <c r="E646" s="7" t="inlineStr">
        <is>
          <t>데님</t>
        </is>
      </c>
      <c r="F646" s="7" t="inlineStr">
        <is>
          <t>스티치포인트a라인미디스커트</t>
        </is>
      </c>
      <c r="G646" s="7" t="inlineStr">
        <is>
          <t>KOR</t>
        </is>
      </c>
      <c r="H646" s="7" t="inlineStr">
        <is>
          <t>2</t>
        </is>
      </c>
      <c r="I646" s="7">
        <f>IF(B646="보세",C646&amp;" "&amp;D646&amp;" "&amp;E646&amp;" "&amp;F646&amp;" ["&amp;H646&amp;"]",IF(G646="JPN","[JPN] "&amp;B646&amp;" "&amp;C646&amp;" "&amp;D646&amp;" "&amp;E646&amp;" "&amp;F646&amp;" ["&amp;H646&amp;"]",B646&amp;" "&amp;C646&amp;" "&amp;D646&amp;" "&amp;E646&amp;" "&amp;F646&amp;" ["&amp;H646&amp;"]"))</f>
        <v/>
      </c>
      <c r="J646" s="7" t="inlineStr">
        <is>
          <t>올리브데올리브 중청 데님 스티치포인트a라인미디스커트 [2]</t>
        </is>
      </c>
      <c r="K646" s="7" t="inlineStr">
        <is>
          <t>올리브데올리브 중청 데님 스티치포인트a라인미디스커트</t>
        </is>
      </c>
      <c r="L646" s="7">
        <f>IF(B646="보세",C646&amp;" "&amp;F646,B646&amp;" "&amp;F646)</f>
        <v/>
      </c>
      <c r="M646" s="8" t="inlineStr">
        <is>
          <t>중청  데님 스티치포인트a라인미디스커트</t>
        </is>
      </c>
      <c r="N646" s="8" t="inlineStr">
        <is>
          <t>중청  데님 스티치포인트a라인미디스커트</t>
        </is>
      </c>
      <c r="O646" s="8" t="inlineStr">
        <is>
          <t>중청  데님 스티치포인트a라인미디스커트</t>
        </is>
      </c>
    </row>
    <row r="647" ht="16.5" customHeight="1" s="16">
      <c r="A647" s="7" t="n">
        <v>13107406</v>
      </c>
      <c r="B647" s="7" t="inlineStr">
        <is>
          <t>송지오</t>
        </is>
      </c>
      <c r="C647" s="7" t="inlineStr">
        <is>
          <t>라떼베이지</t>
        </is>
      </c>
      <c r="D647" s="7" t="inlineStr">
        <is>
          <t>무지</t>
        </is>
      </c>
      <c r="E647" s="7" t="inlineStr">
        <is>
          <t>면혼방</t>
        </is>
      </c>
      <c r="F647" s="7" t="inlineStr">
        <is>
          <t>슬림슬랙스</t>
        </is>
      </c>
      <c r="G647" s="7" t="inlineStr">
        <is>
          <t>KOR</t>
        </is>
      </c>
      <c r="H647" s="7" t="inlineStr">
        <is>
          <t>86</t>
        </is>
      </c>
      <c r="I647" s="7">
        <f>IF(B647="보세",C647&amp;" "&amp;D647&amp;" "&amp;E647&amp;" "&amp;F647&amp;" ["&amp;H647&amp;"]",IF(G647="JPN","[JPN] "&amp;B647&amp;" "&amp;C647&amp;" "&amp;D647&amp;" "&amp;E647&amp;" "&amp;F647&amp;" ["&amp;H647&amp;"]",B647&amp;" "&amp;C647&amp;" "&amp;D647&amp;" "&amp;E647&amp;" "&amp;F647&amp;" ["&amp;H647&amp;"]"))</f>
        <v/>
      </c>
      <c r="J647" s="7" t="inlineStr">
        <is>
          <t>송지오 라떼베이지 면혼방 슬림슬랙스 [86]</t>
        </is>
      </c>
      <c r="K647" s="7" t="inlineStr">
        <is>
          <t>송지오 라떼베이지 면혼방 슬림슬랙스</t>
        </is>
      </c>
      <c r="L647" s="7">
        <f>IF(B647="보세",C647&amp;" "&amp;F647,B647&amp;" "&amp;F647)</f>
        <v/>
      </c>
      <c r="M647" s="8" t="inlineStr">
        <is>
          <t>라떼베이지  면혼방 슬림슬랙스</t>
        </is>
      </c>
      <c r="N647" s="8" t="inlineStr">
        <is>
          <t>라떼베이지  코튼혼방 슬림슬랙스</t>
        </is>
      </c>
      <c r="O647" s="8" t="inlineStr">
        <is>
          <t>라떼베이지  면믹스 슬림슬랙스</t>
        </is>
      </c>
    </row>
    <row r="648" ht="16.5" customHeight="1" s="16">
      <c r="A648" s="7" t="n">
        <v>13107407</v>
      </c>
      <c r="B648" s="7" t="inlineStr">
        <is>
          <t>올젠</t>
        </is>
      </c>
      <c r="C648" s="7" t="inlineStr">
        <is>
          <t>라이트네이비믹스</t>
        </is>
      </c>
      <c r="D648" s="7" t="inlineStr">
        <is>
          <t>체크</t>
        </is>
      </c>
      <c r="E648" s="7" t="inlineStr">
        <is>
          <t>면혼방</t>
        </is>
      </c>
      <c r="F648" s="7" t="inlineStr">
        <is>
          <t>라이트스탠다드핏팬츠</t>
        </is>
      </c>
      <c r="G648" s="7" t="inlineStr">
        <is>
          <t>KOR</t>
        </is>
      </c>
      <c r="H648" s="7" t="inlineStr">
        <is>
          <t>89-108</t>
        </is>
      </c>
      <c r="I648" s="7">
        <f>IF(B648="보세",C648&amp;" "&amp;D648&amp;" "&amp;E648&amp;" "&amp;F648&amp;" ["&amp;H648&amp;"]",IF(G648="JPN","[JPN] "&amp;B648&amp;" "&amp;C648&amp;" "&amp;D648&amp;" "&amp;E648&amp;" "&amp;F648&amp;" ["&amp;H648&amp;"]",B648&amp;" "&amp;C648&amp;" "&amp;D648&amp;" "&amp;E648&amp;" "&amp;F648&amp;" ["&amp;H648&amp;"]"))</f>
        <v/>
      </c>
      <c r="J648" s="7" t="inlineStr">
        <is>
          <t>올젠 라이트네이비믹스 체크 면혼방 라이트스탠다드핏팬츠 [89-108]</t>
        </is>
      </c>
      <c r="K648" s="7" t="inlineStr">
        <is>
          <t>올젠 라이트네이비믹스 체크 면혼방 라이트스탠다드핏팬츠</t>
        </is>
      </c>
      <c r="L648" s="7">
        <f>IF(B648="보세",C648&amp;" "&amp;F648,B648&amp;" "&amp;F648)</f>
        <v/>
      </c>
      <c r="M648" s="8" t="inlineStr">
        <is>
          <t>라이트네이비믹스 체크 면혼방 라이트스탠다드핏팬츠</t>
        </is>
      </c>
      <c r="N648" s="8" t="inlineStr">
        <is>
          <t>라이트네이비믹스 체크 코튼혼방 라이트스탠다드핏팬츠</t>
        </is>
      </c>
      <c r="O648" s="8" t="inlineStr">
        <is>
          <t>라이트네이비믹스 체크 면믹스 라이트스탠다드핏팬츠</t>
        </is>
      </c>
    </row>
    <row r="649" ht="16.5" customHeight="1" s="16">
      <c r="A649" s="7" t="n">
        <v>13107408</v>
      </c>
      <c r="B649" s="7" t="inlineStr">
        <is>
          <t>자라</t>
        </is>
      </c>
      <c r="C649" s="7" t="inlineStr">
        <is>
          <t>블랙</t>
        </is>
      </c>
      <c r="D649" s="7" t="inlineStr">
        <is>
          <t>하운드체크</t>
        </is>
      </c>
      <c r="E649" s="7" t="inlineStr">
        <is>
          <t>폴리</t>
        </is>
      </c>
      <c r="F649" s="7" t="inlineStr">
        <is>
          <t>꽈배기띠스커트</t>
        </is>
      </c>
      <c r="G649" s="7" t="inlineStr">
        <is>
          <t>KOR</t>
        </is>
      </c>
      <c r="H649" s="7" t="inlineStr">
        <is>
          <t>24</t>
        </is>
      </c>
      <c r="I649" s="7">
        <f>IF(B649="보세",C649&amp;" "&amp;D649&amp;" "&amp;E649&amp;" "&amp;F649&amp;" ["&amp;H649&amp;"]",IF(G649="JPN","[JPN] "&amp;B649&amp;" "&amp;C649&amp;" "&amp;D649&amp;" "&amp;E649&amp;" "&amp;F649&amp;" ["&amp;H649&amp;"]",B649&amp;" "&amp;C649&amp;" "&amp;D649&amp;" "&amp;E649&amp;" "&amp;F649&amp;" ["&amp;H649&amp;"]"))</f>
        <v/>
      </c>
      <c r="J649" s="7" t="inlineStr">
        <is>
          <t>자라 블랙 하운드체크 꽈배기띠스커트 [24]</t>
        </is>
      </c>
      <c r="K649" s="7" t="inlineStr">
        <is>
          <t>자라 블랙 하운드체크 꽈배기띠스커트</t>
        </is>
      </c>
      <c r="L649" s="7">
        <f>IF(B649="보세",C649&amp;" "&amp;F649,B649&amp;" "&amp;F649)</f>
        <v/>
      </c>
      <c r="M649" s="8" t="inlineStr">
        <is>
          <t>블랙 하운드체크  꽈배기띠스커트</t>
        </is>
      </c>
      <c r="N649" s="8" t="inlineStr">
        <is>
          <t>블랙 하운드체크  꽈배기띠스커트</t>
        </is>
      </c>
      <c r="O649" s="8" t="inlineStr">
        <is>
          <t>블랙 하운드체크  꽈배기띠스커트</t>
        </is>
      </c>
    </row>
    <row r="650" ht="16.5" customHeight="1" s="16">
      <c r="A650" s="7" t="n">
        <v>13107409</v>
      </c>
      <c r="B650" s="7" t="inlineStr">
        <is>
          <t>자라맨</t>
        </is>
      </c>
      <c r="C650" s="7" t="inlineStr">
        <is>
          <t>시더브라운</t>
        </is>
      </c>
      <c r="D650" s="7" t="inlineStr">
        <is>
          <t>점자패턴</t>
        </is>
      </c>
      <c r="E650" s="7" t="inlineStr">
        <is>
          <t>폴리</t>
        </is>
      </c>
      <c r="F650" s="7" t="inlineStr">
        <is>
          <t>라이트쿨슬랙스</t>
        </is>
      </c>
      <c r="G650" s="7" t="inlineStr">
        <is>
          <t>KOR</t>
        </is>
      </c>
      <c r="H650" s="7" t="inlineStr">
        <is>
          <t>31</t>
        </is>
      </c>
      <c r="I650" s="7">
        <f>IF(B650="보세",C650&amp;" "&amp;D650&amp;" "&amp;E650&amp;" "&amp;F650&amp;" ["&amp;H650&amp;"]",IF(G650="JPN","[JPN] "&amp;B650&amp;" "&amp;C650&amp;" "&amp;D650&amp;" "&amp;E650&amp;" "&amp;F650&amp;" ["&amp;H650&amp;"]",B650&amp;" "&amp;C650&amp;" "&amp;D650&amp;" "&amp;E650&amp;" "&amp;F650&amp;" ["&amp;H650&amp;"]"))</f>
        <v/>
      </c>
      <c r="J650" s="7" t="inlineStr">
        <is>
          <t>자라맨 시더브라운 점자패턴 라이트쿨슬랙스 [31]</t>
        </is>
      </c>
      <c r="K650" s="7" t="inlineStr">
        <is>
          <t>자라맨 시더브라운 점자패턴 라이트쿨슬랙스</t>
        </is>
      </c>
      <c r="L650" s="7">
        <f>IF(B650="보세",C650&amp;" "&amp;F650,B650&amp;" "&amp;F650)</f>
        <v/>
      </c>
      <c r="M650" s="8" t="inlineStr">
        <is>
          <t>시더브라운 점자패턴  라이트쿨슬랙스</t>
        </is>
      </c>
      <c r="N650" s="8" t="inlineStr">
        <is>
          <t>시더브라운 점자패턴  라이트쿨슬랙스</t>
        </is>
      </c>
      <c r="O650" s="8" t="inlineStr">
        <is>
          <t>시더브라운 점자패턴  라이트쿨슬랙스</t>
        </is>
      </c>
    </row>
    <row r="651" ht="16.5" customHeight="1" s="16">
      <c r="A651" s="7" t="n">
        <v>13107410</v>
      </c>
      <c r="B651" s="7" t="inlineStr">
        <is>
          <t>필라</t>
        </is>
      </c>
      <c r="C651" s="7" t="inlineStr">
        <is>
          <t>다크딥블루</t>
        </is>
      </c>
      <c r="D651" s="7" t="inlineStr">
        <is>
          <t>무지</t>
        </is>
      </c>
      <c r="E651" s="7" t="inlineStr">
        <is>
          <t>폴리</t>
        </is>
      </c>
      <c r="F651" s="7" t="inlineStr">
        <is>
          <t>골프포켓라이트팬츠</t>
        </is>
      </c>
      <c r="G651" s="7" t="inlineStr">
        <is>
          <t>KOR</t>
        </is>
      </c>
      <c r="H651" s="7" t="inlineStr">
        <is>
          <t>없음</t>
        </is>
      </c>
      <c r="I651" s="7">
        <f>IF(B651="보세",C651&amp;" "&amp;D651&amp;" "&amp;E651&amp;" "&amp;F651&amp;" ["&amp;H651&amp;"]",IF(G651="JPN","[JPN] "&amp;B651&amp;" "&amp;C651&amp;" "&amp;D651&amp;" "&amp;E651&amp;" "&amp;F651&amp;" ["&amp;H651&amp;"]",B651&amp;" "&amp;C651&amp;" "&amp;D651&amp;" "&amp;E651&amp;" "&amp;F651&amp;" ["&amp;H651&amp;"]"))</f>
        <v/>
      </c>
      <c r="J651" s="7" t="inlineStr">
        <is>
          <t xml:space="preserve">필라 다크딥블루 골프포켓라이트팬츠 </t>
        </is>
      </c>
      <c r="K651" s="7" t="inlineStr">
        <is>
          <t xml:space="preserve">필라 다크딥블루 골프포켓라이트팬츠 </t>
        </is>
      </c>
      <c r="L651" s="7">
        <f>IF(B651="보세",C651&amp;" "&amp;F651,B651&amp;" "&amp;F651)</f>
        <v/>
      </c>
      <c r="M651" s="8" t="inlineStr">
        <is>
          <t>다크딥블루   골프포켓라이트팬츠</t>
        </is>
      </c>
      <c r="N651" s="8" t="inlineStr">
        <is>
          <t>다크딥블루   골프포켓라이트팬츠</t>
        </is>
      </c>
      <c r="O651" s="8" t="inlineStr">
        <is>
          <t>다크딥블루   골프포켓라이트팬츠</t>
        </is>
      </c>
    </row>
    <row r="652" ht="16.5" customHeight="1" s="16">
      <c r="A652" s="7" t="n">
        <v>13107411</v>
      </c>
      <c r="B652" s="7" t="inlineStr">
        <is>
          <t>gap</t>
        </is>
      </c>
      <c r="C652" s="7" t="inlineStr">
        <is>
          <t>연청</t>
        </is>
      </c>
      <c r="D652" s="7" t="inlineStr">
        <is>
          <t>무지</t>
        </is>
      </c>
      <c r="E652" s="7" t="inlineStr">
        <is>
          <t>데님</t>
        </is>
      </c>
      <c r="F652" s="7" t="inlineStr">
        <is>
          <t>워싱스키니진</t>
        </is>
      </c>
      <c r="G652" s="7" t="inlineStr">
        <is>
          <t>KOR</t>
        </is>
      </c>
      <c r="H652" s="7" t="inlineStr">
        <is>
          <t>27</t>
        </is>
      </c>
      <c r="I652" s="7">
        <f>IF(B652="보세",C652&amp;" "&amp;D652&amp;" "&amp;E652&amp;" "&amp;F652&amp;" ["&amp;H652&amp;"]",IF(G652="JPN","[JPN] "&amp;B652&amp;" "&amp;C652&amp;" "&amp;D652&amp;" "&amp;E652&amp;" "&amp;F652&amp;" ["&amp;H652&amp;"]",B652&amp;" "&amp;C652&amp;" "&amp;D652&amp;" "&amp;E652&amp;" "&amp;F652&amp;" ["&amp;H652&amp;"]"))</f>
        <v/>
      </c>
      <c r="J652" s="7" t="inlineStr">
        <is>
          <t>gap 연청 데님 워싱스키니진 [27]</t>
        </is>
      </c>
      <c r="K652" s="7" t="inlineStr">
        <is>
          <t>gap 연청 데님 워싱스키니진</t>
        </is>
      </c>
      <c r="L652" s="7">
        <f>IF(B652="보세",C652&amp;" "&amp;F652,B652&amp;" "&amp;F652)</f>
        <v/>
      </c>
      <c r="M652" s="8" t="inlineStr">
        <is>
          <t>연청  데님 워싱스키니진</t>
        </is>
      </c>
      <c r="N652" s="8" t="inlineStr">
        <is>
          <t>연청  데님 워싱스키니진</t>
        </is>
      </c>
      <c r="O652" s="8" t="inlineStr">
        <is>
          <t>연청  데님 워싱스키니진</t>
        </is>
      </c>
    </row>
    <row r="653" ht="16.5" customHeight="1" s="16">
      <c r="A653" s="7" t="n">
        <v>13107412</v>
      </c>
      <c r="B653" s="7" t="inlineStr">
        <is>
          <t>캘빈클라인</t>
        </is>
      </c>
      <c r="C653" s="7" t="inlineStr">
        <is>
          <t>카키</t>
        </is>
      </c>
      <c r="D653" s="7" t="inlineStr">
        <is>
          <t>무지</t>
        </is>
      </c>
      <c r="E653" s="7" t="inlineStr">
        <is>
          <t>폴리</t>
        </is>
      </c>
      <c r="F653" s="7" t="inlineStr">
        <is>
          <t>조거팬츠</t>
        </is>
      </c>
      <c r="G653" s="7" t="inlineStr">
        <is>
          <t>KOR</t>
        </is>
      </c>
      <c r="H653" s="7" t="inlineStr">
        <is>
          <t>XL</t>
        </is>
      </c>
      <c r="I653" s="7">
        <f>IF(B653="보세",C653&amp;" "&amp;D653&amp;" "&amp;E653&amp;" "&amp;F653&amp;" ["&amp;H653&amp;"]",IF(G653="JPN","[JPN] "&amp;B653&amp;" "&amp;C653&amp;" "&amp;D653&amp;" "&amp;E653&amp;" "&amp;F653&amp;" ["&amp;H653&amp;"]",B653&amp;" "&amp;C653&amp;" "&amp;D653&amp;" "&amp;E653&amp;" "&amp;F653&amp;" ["&amp;H653&amp;"]"))</f>
        <v/>
      </c>
      <c r="J653" s="7" t="inlineStr">
        <is>
          <t>캘빈클라인 카키 조거팬츠 [XL]</t>
        </is>
      </c>
      <c r="K653" s="7" t="inlineStr">
        <is>
          <t>캘빈클라인 카키 조거팬츠</t>
        </is>
      </c>
      <c r="L653" s="7">
        <f>IF(B653="보세",C653&amp;" "&amp;F653,B653&amp;" "&amp;F653)</f>
        <v/>
      </c>
      <c r="M653" s="8" t="inlineStr">
        <is>
          <t>카키   조거팬츠</t>
        </is>
      </c>
      <c r="N653" s="8" t="inlineStr">
        <is>
          <t>카키   조거팬츠</t>
        </is>
      </c>
      <c r="O653" s="8" t="inlineStr">
        <is>
          <t>카키   조거팬츠</t>
        </is>
      </c>
    </row>
    <row r="654" ht="16.5" customHeight="1" s="16">
      <c r="A654" s="7" t="n">
        <v>13107413</v>
      </c>
      <c r="B654" s="7" t="inlineStr">
        <is>
          <t>송지오</t>
        </is>
      </c>
      <c r="C654" s="7" t="inlineStr">
        <is>
          <t>라이트베이지</t>
        </is>
      </c>
      <c r="D654" s="7" t="inlineStr">
        <is>
          <t>무지</t>
        </is>
      </c>
      <c r="E654" s="7" t="inlineStr">
        <is>
          <t>면혼방</t>
        </is>
      </c>
      <c r="F654" s="7" t="inlineStr">
        <is>
          <t>하이와이드진</t>
        </is>
      </c>
      <c r="G654" s="7" t="inlineStr">
        <is>
          <t>KOR</t>
        </is>
      </c>
      <c r="H654" s="7" t="inlineStr">
        <is>
          <t>71-94</t>
        </is>
      </c>
      <c r="I654" s="7">
        <f>IF(B654="보세",C654&amp;" "&amp;D654&amp;" "&amp;E654&amp;" "&amp;F654&amp;" ["&amp;H654&amp;"]",IF(G654="JPN","[JPN] "&amp;B654&amp;" "&amp;C654&amp;" "&amp;D654&amp;" "&amp;E654&amp;" "&amp;F654&amp;" ["&amp;H654&amp;"]",B654&amp;" "&amp;C654&amp;" "&amp;D654&amp;" "&amp;E654&amp;" "&amp;F654&amp;" ["&amp;H654&amp;"]"))</f>
        <v/>
      </c>
      <c r="J654" s="7" t="inlineStr">
        <is>
          <t>송지오 라이트베이지 면혼방 하이와이드진 [71-94]</t>
        </is>
      </c>
      <c r="K654" s="7" t="inlineStr">
        <is>
          <t>송지오 라이트베이지 면혼방 하이와이드진</t>
        </is>
      </c>
      <c r="L654" s="7">
        <f>IF(B654="보세",C654&amp;" "&amp;F654,B654&amp;" "&amp;F654)</f>
        <v/>
      </c>
      <c r="M654" s="8" t="inlineStr">
        <is>
          <t>라이트베이지  면혼방 하이와이드진</t>
        </is>
      </c>
      <c r="N654" s="8" t="inlineStr">
        <is>
          <t>라이트베이지  코튼혼방 하이와이드진</t>
        </is>
      </c>
      <c r="O654" s="8" t="inlineStr">
        <is>
          <t>라이트베이지  면믹스 하이와이드진</t>
        </is>
      </c>
    </row>
    <row r="655" ht="16.5" customHeight="1" s="16">
      <c r="A655" s="7" t="n">
        <v>13107414</v>
      </c>
      <c r="B655" s="7" t="inlineStr">
        <is>
          <t>버커루</t>
        </is>
      </c>
      <c r="C655" s="7" t="inlineStr">
        <is>
          <t>오트화이트</t>
        </is>
      </c>
      <c r="D655" s="7" t="inlineStr">
        <is>
          <t>무지</t>
        </is>
      </c>
      <c r="E655" s="7" t="inlineStr">
        <is>
          <t>데님</t>
        </is>
      </c>
      <c r="F655" s="7" t="inlineStr">
        <is>
          <t>데미지슈퍼스키니진</t>
        </is>
      </c>
      <c r="G655" s="7" t="inlineStr">
        <is>
          <t>KOR</t>
        </is>
      </c>
      <c r="H655" s="7" t="inlineStr">
        <is>
          <t>28</t>
        </is>
      </c>
      <c r="I655" s="7">
        <f>IF(B655="보세",C655&amp;" "&amp;D655&amp;" "&amp;E655&amp;" "&amp;F655&amp;" ["&amp;H655&amp;"]",IF(G655="JPN","[JPN] "&amp;B655&amp;" "&amp;C655&amp;" "&amp;D655&amp;" "&amp;E655&amp;" "&amp;F655&amp;" ["&amp;H655&amp;"]",B655&amp;" "&amp;C655&amp;" "&amp;D655&amp;" "&amp;E655&amp;" "&amp;F655&amp;" ["&amp;H655&amp;"]"))</f>
        <v/>
      </c>
      <c r="J655" s="7" t="inlineStr">
        <is>
          <t>버커루 오트화이트 데님 데미지슈퍼스키니진 [28]</t>
        </is>
      </c>
      <c r="K655" s="7" t="inlineStr">
        <is>
          <t>버커루 오트화이트 데님 데미지슈퍼스키니진</t>
        </is>
      </c>
      <c r="L655" s="7">
        <f>IF(B655="보세",C655&amp;" "&amp;F655,B655&amp;" "&amp;F655)</f>
        <v/>
      </c>
      <c r="M655" s="8" t="inlineStr">
        <is>
          <t>오트화이트  데님 데미지슈퍼스키니진</t>
        </is>
      </c>
      <c r="N655" s="8" t="inlineStr">
        <is>
          <t>오트화이트  데님 데미지슈퍼스키니진</t>
        </is>
      </c>
      <c r="O655" s="8" t="inlineStr">
        <is>
          <t>오트화이트  데님 데미지슈퍼스키니진</t>
        </is>
      </c>
    </row>
    <row r="656" ht="16.5" customHeight="1" s="16">
      <c r="A656" s="7" t="n">
        <v>13107415</v>
      </c>
      <c r="B656" s="7" t="inlineStr">
        <is>
          <t>JDX</t>
        </is>
      </c>
      <c r="C656" s="7" t="inlineStr">
        <is>
          <t>화이트</t>
        </is>
      </c>
      <c r="D656" s="7" t="inlineStr">
        <is>
          <t>세모패턴</t>
        </is>
      </c>
      <c r="E656" s="7" t="inlineStr">
        <is>
          <t>폴리</t>
        </is>
      </c>
      <c r="F656" s="7" t="inlineStr">
        <is>
          <t>라이트쿨링골프스커트</t>
        </is>
      </c>
      <c r="G656" s="7" t="inlineStr">
        <is>
          <t>KOR</t>
        </is>
      </c>
      <c r="H656" s="7" t="inlineStr">
        <is>
          <t>67</t>
        </is>
      </c>
      <c r="I656" s="7">
        <f>IF(B656="보세",C656&amp;" "&amp;D656&amp;" "&amp;E656&amp;" "&amp;F656&amp;" ["&amp;H656&amp;"]",IF(G656="JPN","[JPN] "&amp;B656&amp;" "&amp;C656&amp;" "&amp;D656&amp;" "&amp;E656&amp;" "&amp;F656&amp;" ["&amp;H656&amp;"]",B656&amp;" "&amp;C656&amp;" "&amp;D656&amp;" "&amp;E656&amp;" "&amp;F656&amp;" ["&amp;H656&amp;"]"))</f>
        <v/>
      </c>
      <c r="J656" s="7" t="inlineStr">
        <is>
          <t>JDX 화이트 세모패턴 라이트쿨링골프스커트 [67]</t>
        </is>
      </c>
      <c r="K656" s="7" t="inlineStr">
        <is>
          <t>JDX 화이트 세모패턴 라이트쿨링골프스커트</t>
        </is>
      </c>
      <c r="L656" s="7">
        <f>IF(B656="보세",C656&amp;" "&amp;F656,B656&amp;" "&amp;F656)</f>
        <v/>
      </c>
      <c r="M656" s="8" t="inlineStr">
        <is>
          <t>화이트 세모패턴  라이트쿨링골프스커트</t>
        </is>
      </c>
      <c r="N656" s="8" t="inlineStr">
        <is>
          <t>화이트 세모패턴  라이트쿨링골프스커트</t>
        </is>
      </c>
      <c r="O656" s="8" t="inlineStr">
        <is>
          <t>화이트 세모패턴  라이트쿨링골프스커트</t>
        </is>
      </c>
    </row>
    <row r="657" ht="16.5" customHeight="1" s="16">
      <c r="A657" s="7" t="n">
        <v>13107416</v>
      </c>
      <c r="B657" s="7" t="inlineStr">
        <is>
          <t>라코스테</t>
        </is>
      </c>
      <c r="C657" s="7" t="inlineStr">
        <is>
          <t>화이트</t>
        </is>
      </c>
      <c r="D657" s="7" t="inlineStr">
        <is>
          <t>무지</t>
        </is>
      </c>
      <c r="E657" s="7" t="inlineStr">
        <is>
          <t>면혼방</t>
        </is>
      </c>
      <c r="F657" s="7" t="inlineStr">
        <is>
          <t>백로고하프팬츠</t>
        </is>
      </c>
      <c r="G657" s="7" t="inlineStr">
        <is>
          <t>KOR</t>
        </is>
      </c>
      <c r="H657" s="7" t="inlineStr">
        <is>
          <t>67-92</t>
        </is>
      </c>
      <c r="I657" s="7">
        <f>IF(B657="보세",C657&amp;" "&amp;D657&amp;" "&amp;E657&amp;" "&amp;F657&amp;" ["&amp;H657&amp;"]",IF(G657="JPN","[JPN] "&amp;B657&amp;" "&amp;C657&amp;" "&amp;D657&amp;" "&amp;E657&amp;" "&amp;F657&amp;" ["&amp;H657&amp;"]",B657&amp;" "&amp;C657&amp;" "&amp;D657&amp;" "&amp;E657&amp;" "&amp;F657&amp;" ["&amp;H657&amp;"]"))</f>
        <v/>
      </c>
      <c r="J657" s="7" t="inlineStr">
        <is>
          <t>라코스테 화이트 면혼방 백로고하프팬츠 [67-92]</t>
        </is>
      </c>
      <c r="K657" s="7" t="inlineStr">
        <is>
          <t>라코스테 화이트 면혼방 백로고하프팬츠</t>
        </is>
      </c>
      <c r="L657" s="7">
        <f>IF(B657="보세",C657&amp;" "&amp;F657,B657&amp;" "&amp;F657)</f>
        <v/>
      </c>
      <c r="M657" s="8" t="inlineStr">
        <is>
          <t>화이트  면혼방 백로고하프팬츠</t>
        </is>
      </c>
      <c r="N657" s="8" t="inlineStr">
        <is>
          <t>화이트  코튼혼방 백로고하프팬츠</t>
        </is>
      </c>
      <c r="O657" s="8" t="inlineStr">
        <is>
          <t>화이트  면믹스 백로고하프팬츠</t>
        </is>
      </c>
    </row>
    <row r="658" ht="16.5" customHeight="1" s="16">
      <c r="A658" s="7" t="n">
        <v>13107417</v>
      </c>
      <c r="B658" s="7" t="inlineStr">
        <is>
          <t>라이프워크</t>
        </is>
      </c>
      <c r="C658" s="7" t="inlineStr">
        <is>
          <t>포그그레이</t>
        </is>
      </c>
      <c r="D658" s="7" t="inlineStr">
        <is>
          <t>무지</t>
        </is>
      </c>
      <c r="E658" s="7" t="inlineStr">
        <is>
          <t>면혼방</t>
        </is>
      </c>
      <c r="F658" s="7" t="inlineStr">
        <is>
          <t>빅캐릭터로고자수후드티</t>
        </is>
      </c>
      <c r="G658" s="7" t="inlineStr">
        <is>
          <t>KOR</t>
        </is>
      </c>
      <c r="H658" s="7" t="inlineStr">
        <is>
          <t>L</t>
        </is>
      </c>
      <c r="I658" s="7">
        <f>IF(B658="보세",C658&amp;" "&amp;D658&amp;" "&amp;E658&amp;" "&amp;F658&amp;" ["&amp;H658&amp;"]",IF(G658="JPN","[JPN] "&amp;B658&amp;" "&amp;C658&amp;" "&amp;D658&amp;" "&amp;E658&amp;" "&amp;F658&amp;" ["&amp;H658&amp;"]",B658&amp;" "&amp;C658&amp;" "&amp;D658&amp;" "&amp;E658&amp;" "&amp;F658&amp;" ["&amp;H658&amp;"]"))</f>
        <v/>
      </c>
      <c r="J658" s="7" t="inlineStr">
        <is>
          <t>라이프워크 포그그레이 면혼방 빅캐릭터로고자수후드티 [L]</t>
        </is>
      </c>
      <c r="K658" s="7" t="inlineStr">
        <is>
          <t>라이프워크 포그그레이 면혼방 빅캐릭터로고자수후드티</t>
        </is>
      </c>
      <c r="L658" s="7">
        <f>IF(B658="보세",C658&amp;" "&amp;F658,B658&amp;" "&amp;F658)</f>
        <v/>
      </c>
      <c r="M658" s="8" t="inlineStr">
        <is>
          <t>포그그레이  면혼방 빅캐릭터로고자수후드티</t>
        </is>
      </c>
      <c r="N658" s="8" t="inlineStr">
        <is>
          <t>포그그레이  코튼혼방 빅캐릭터로고자수후드티</t>
        </is>
      </c>
      <c r="O658" s="8" t="inlineStr">
        <is>
          <t>포그그레이  면믹스 빅캐릭터로고자수후드티</t>
        </is>
      </c>
    </row>
    <row r="659" ht="16.5" customHeight="1" s="16">
      <c r="A659" s="7" t="n">
        <v>13107418</v>
      </c>
      <c r="B659" s="7" t="inlineStr">
        <is>
          <t>알마니</t>
        </is>
      </c>
      <c r="C659" s="7" t="inlineStr">
        <is>
          <t>딥그레이</t>
        </is>
      </c>
      <c r="D659" s="7" t="inlineStr">
        <is>
          <t>무지</t>
        </is>
      </c>
      <c r="E659" s="7" t="inlineStr">
        <is>
          <t>울혼방</t>
        </is>
      </c>
      <c r="F659" s="7" t="inlineStr">
        <is>
          <t>나그랑보카시하이넥니트</t>
        </is>
      </c>
      <c r="G659" s="7" t="inlineStr">
        <is>
          <t>KOR</t>
        </is>
      </c>
      <c r="H659" s="7" t="inlineStr">
        <is>
          <t>L</t>
        </is>
      </c>
      <c r="I659" s="7">
        <f>IF(B659="보세",C659&amp;" "&amp;D659&amp;" "&amp;E659&amp;" "&amp;F659&amp;" ["&amp;H659&amp;"]",IF(G659="JPN","[JPN] "&amp;B659&amp;" "&amp;C659&amp;" "&amp;D659&amp;" "&amp;E659&amp;" "&amp;F659&amp;" ["&amp;H659&amp;"]",B659&amp;" "&amp;C659&amp;" "&amp;D659&amp;" "&amp;E659&amp;" "&amp;F659&amp;" ["&amp;H659&amp;"]"))</f>
        <v/>
      </c>
      <c r="J659" s="7" t="inlineStr">
        <is>
          <t>알마니 딥그레이 울혼방 나그랑보카시하이넥니트 [L]</t>
        </is>
      </c>
      <c r="K659" s="7" t="inlineStr">
        <is>
          <t>알마니 딥그레이 울혼방 나그랑보카시하이넥니트</t>
        </is>
      </c>
      <c r="L659" s="7">
        <f>IF(B659="보세",C659&amp;" "&amp;F659,B659&amp;" "&amp;F659)</f>
        <v/>
      </c>
      <c r="M659" s="8" t="inlineStr">
        <is>
          <t>딥그레이  울혼방 나그랑보카시하이넥니트</t>
        </is>
      </c>
      <c r="N659" s="8" t="inlineStr">
        <is>
          <t>딥그레이  울혼방 나그랑보카시하이넥니트</t>
        </is>
      </c>
      <c r="O659" s="8" t="inlineStr">
        <is>
          <t>딥그레이  울혼방 나그랑보카시하이넥니트</t>
        </is>
      </c>
    </row>
    <row r="660" ht="16.5" customHeight="1" s="16">
      <c r="A660" s="7" t="n">
        <v>13107419</v>
      </c>
      <c r="B660" s="7" t="inlineStr">
        <is>
          <t>빈폴</t>
        </is>
      </c>
      <c r="C660" s="7" t="inlineStr">
        <is>
          <t>딥그레이네이비</t>
        </is>
      </c>
      <c r="D660" s="7" t="inlineStr">
        <is>
          <t>체크</t>
        </is>
      </c>
      <c r="E660" s="7" t="inlineStr">
        <is>
          <t>플란넬</t>
        </is>
      </c>
      <c r="F660" s="7" t="inlineStr">
        <is>
          <t>긴팔셔츠</t>
        </is>
      </c>
      <c r="G660" s="7" t="inlineStr">
        <is>
          <t>KOR</t>
        </is>
      </c>
      <c r="H660" s="7" t="inlineStr">
        <is>
          <t>100</t>
        </is>
      </c>
      <c r="I660" s="7">
        <f>IF(B660="보세",C660&amp;" "&amp;D660&amp;" "&amp;E660&amp;" "&amp;F660&amp;" ["&amp;H660&amp;"]",IF(G660="JPN","[JPN] "&amp;B660&amp;" "&amp;C660&amp;" "&amp;D660&amp;" "&amp;E660&amp;" "&amp;F660&amp;" ["&amp;H660&amp;"]",B660&amp;" "&amp;C660&amp;" "&amp;D660&amp;" "&amp;E660&amp;" "&amp;F660&amp;" ["&amp;H660&amp;"]"))</f>
        <v/>
      </c>
      <c r="J660" s="7" t="inlineStr">
        <is>
          <t>빈폴 딥그레이네이비 체크 플란넬 긴팔셔츠 [100]</t>
        </is>
      </c>
      <c r="K660" s="7" t="inlineStr">
        <is>
          <t>빈폴 딥그레이네이비 체크 플란넬 긴팔셔츠</t>
        </is>
      </c>
      <c r="L660" s="7">
        <f>IF(B660="보세",C660&amp;" "&amp;F660,B660&amp;" "&amp;F660)</f>
        <v/>
      </c>
      <c r="M660" s="8" t="inlineStr">
        <is>
          <t>딥그레이네이비 체크 플란넬 긴팔셔츠</t>
        </is>
      </c>
      <c r="N660" s="8" t="inlineStr">
        <is>
          <t>딥그레이네이비 체크 플란넬 긴팔셔츠</t>
        </is>
      </c>
      <c r="O660" s="8" t="inlineStr">
        <is>
          <t>딥그레이네이비 체크 플란넬 긴팔셔츠</t>
        </is>
      </c>
    </row>
    <row r="661" ht="16.5" customHeight="1" s="16">
      <c r="A661" s="7" t="n">
        <v>13107420</v>
      </c>
      <c r="B661" s="7" t="inlineStr">
        <is>
          <t>바나나리퍼블릭</t>
        </is>
      </c>
      <c r="C661" s="7" t="inlineStr">
        <is>
          <t>라이트네이비크림</t>
        </is>
      </c>
      <c r="D661" s="7" t="inlineStr">
        <is>
          <t>스트라이프</t>
        </is>
      </c>
      <c r="E661" s="7" t="inlineStr">
        <is>
          <t>면</t>
        </is>
      </c>
      <c r="F661" s="7" t="inlineStr">
        <is>
          <t>노버튼윙카라티</t>
        </is>
      </c>
      <c r="G661" s="7" t="inlineStr">
        <is>
          <t>KOR</t>
        </is>
      </c>
      <c r="H661" s="7" t="inlineStr">
        <is>
          <t>M</t>
        </is>
      </c>
      <c r="I661" s="7">
        <f>IF(B661="보세",C661&amp;" "&amp;D661&amp;" "&amp;E661&amp;" "&amp;F661&amp;" ["&amp;H661&amp;"]",IF(G661="JPN","[JPN] "&amp;B661&amp;" "&amp;C661&amp;" "&amp;D661&amp;" "&amp;E661&amp;" "&amp;F661&amp;" ["&amp;H661&amp;"]",B661&amp;" "&amp;C661&amp;" "&amp;D661&amp;" "&amp;E661&amp;" "&amp;F661&amp;" ["&amp;H661&amp;"]"))</f>
        <v/>
      </c>
      <c r="J661" s="7" t="inlineStr">
        <is>
          <t>바나나리퍼블릭 라이트네이비크림 스트라이프 면 노버튼윙카라티 [M]</t>
        </is>
      </c>
      <c r="K661" s="7" t="inlineStr">
        <is>
          <t>바나나리퍼블릭 라이트네이비크림 스트라이프 면 노버튼윙카라티</t>
        </is>
      </c>
      <c r="L661" s="7">
        <f>IF(B661="보세",C661&amp;" "&amp;F661,B661&amp;" "&amp;F661)</f>
        <v/>
      </c>
      <c r="M661" s="8" t="inlineStr">
        <is>
          <t>라이트네이비크림 스트라이프 면 노버튼윙카라티</t>
        </is>
      </c>
      <c r="N661" s="8" t="inlineStr">
        <is>
          <t>라이트네이비크림 스트라이프 코튼 노버튼윙카라티</t>
        </is>
      </c>
      <c r="O661" s="8" t="inlineStr">
        <is>
          <t>라이트네이비크림 스트라이프 면직물 노버튼윙카라티</t>
        </is>
      </c>
    </row>
    <row r="662" ht="16.5" customHeight="1" s="16">
      <c r="A662" s="7" t="n">
        <v>13107421</v>
      </c>
      <c r="B662" s="7" t="inlineStr">
        <is>
          <t>아디다스</t>
        </is>
      </c>
      <c r="C662" s="7" t="inlineStr">
        <is>
          <t>레드</t>
        </is>
      </c>
      <c r="D662" s="7" t="inlineStr">
        <is>
          <t>무지</t>
        </is>
      </c>
      <c r="E662" s="7" t="inlineStr">
        <is>
          <t>폴리</t>
        </is>
      </c>
      <c r="F662" s="7" t="inlineStr">
        <is>
          <t>하이넥아웃도어방풍자켓</t>
        </is>
      </c>
      <c r="G662" s="7" t="inlineStr">
        <is>
          <t>KOR</t>
        </is>
      </c>
      <c r="H662" s="7" t="inlineStr">
        <is>
          <t>100</t>
        </is>
      </c>
      <c r="I662" s="7">
        <f>IF(B662="보세",C662&amp;" "&amp;D662&amp;" "&amp;E662&amp;" "&amp;F662&amp;" ["&amp;H662&amp;"]",IF(G662="JPN","[JPN] "&amp;B662&amp;" "&amp;C662&amp;" "&amp;D662&amp;" "&amp;E662&amp;" "&amp;F662&amp;" ["&amp;H662&amp;"]",B662&amp;" "&amp;C662&amp;" "&amp;D662&amp;" "&amp;E662&amp;" "&amp;F662&amp;" ["&amp;H662&amp;"]"))</f>
        <v/>
      </c>
      <c r="J662" s="7" t="inlineStr">
        <is>
          <t>아디다스 레드 하이넥아웃도어방풍자켓 [100]</t>
        </is>
      </c>
      <c r="K662" s="7" t="inlineStr">
        <is>
          <t>아디다스 레드 하이넥아웃도어방풍자켓</t>
        </is>
      </c>
      <c r="L662" s="7">
        <f>IF(B662="보세",C662&amp;" "&amp;F662,B662&amp;" "&amp;F662)</f>
        <v/>
      </c>
      <c r="M662" s="8" t="inlineStr">
        <is>
          <t>레드   하이넥아웃도어방풍자켓</t>
        </is>
      </c>
      <c r="N662" s="8" t="inlineStr">
        <is>
          <t>레드   하이넥아웃도어방풍자켓</t>
        </is>
      </c>
      <c r="O662" s="8" t="inlineStr">
        <is>
          <t>레드   하이넥아웃도어방풍자켓</t>
        </is>
      </c>
    </row>
    <row r="663" ht="16.5" customHeight="1" s="16">
      <c r="A663" s="7" t="n">
        <v>13107422</v>
      </c>
      <c r="B663" s="7" t="inlineStr">
        <is>
          <t>크로커다일</t>
        </is>
      </c>
      <c r="C663" s="7" t="inlineStr">
        <is>
          <t>네이비</t>
        </is>
      </c>
      <c r="D663" s="7" t="inlineStr">
        <is>
          <t>헤링본</t>
        </is>
      </c>
      <c r="E663" s="7" t="inlineStr">
        <is>
          <t>폴리</t>
        </is>
      </c>
      <c r="F663" s="7" t="inlineStr">
        <is>
          <t>라이트경량자켓</t>
        </is>
      </c>
      <c r="G663" s="7" t="inlineStr">
        <is>
          <t>KOR</t>
        </is>
      </c>
      <c r="H663" s="7" t="inlineStr">
        <is>
          <t>105</t>
        </is>
      </c>
      <c r="I663" s="7">
        <f>IF(B663="보세",C663&amp;" "&amp;D663&amp;" "&amp;E663&amp;" "&amp;F663&amp;" ["&amp;H663&amp;"]",IF(G663="JPN","[JPN] "&amp;B663&amp;" "&amp;C663&amp;" "&amp;D663&amp;" "&amp;E663&amp;" "&amp;F663&amp;" ["&amp;H663&amp;"]",B663&amp;" "&amp;C663&amp;" "&amp;D663&amp;" "&amp;E663&amp;" "&amp;F663&amp;" ["&amp;H663&amp;"]"))</f>
        <v/>
      </c>
      <c r="J663" s="7" t="inlineStr">
        <is>
          <t>크로커다일 네이비 헤링본 라이트경량자켓 [105]</t>
        </is>
      </c>
      <c r="K663" s="7" t="inlineStr">
        <is>
          <t>크로커다일 네이비 헤링본 라이트경량자켓</t>
        </is>
      </c>
      <c r="L663" s="7">
        <f>IF(B663="보세",C663&amp;" "&amp;F663,B663&amp;" "&amp;F663)</f>
        <v/>
      </c>
      <c r="M663" s="8" t="inlineStr">
        <is>
          <t>네이비 헤링본  라이트경량자켓</t>
        </is>
      </c>
      <c r="N663" s="8" t="inlineStr">
        <is>
          <t>NAVY 헤링본  라이트경량자켓</t>
        </is>
      </c>
      <c r="O663" s="8" t="inlineStr">
        <is>
          <t>곤색 헤링본  라이트경량자켓</t>
        </is>
      </c>
    </row>
    <row r="664" ht="16.5" customHeight="1" s="16">
      <c r="A664" s="7" t="n">
        <v>13107423</v>
      </c>
      <c r="B664" s="7" t="inlineStr">
        <is>
          <t>chatelaine</t>
        </is>
      </c>
      <c r="C664" s="7" t="inlineStr">
        <is>
          <t>블랙</t>
        </is>
      </c>
      <c r="D664" s="7" t="inlineStr">
        <is>
          <t>스트라이프</t>
        </is>
      </c>
      <c r="E664" s="7" t="inlineStr">
        <is>
          <t>폴리</t>
        </is>
      </c>
      <c r="F664" s="7" t="inlineStr">
        <is>
          <t>언발버튼블라우스</t>
        </is>
      </c>
      <c r="G664" s="7" t="inlineStr">
        <is>
          <t>KOR</t>
        </is>
      </c>
      <c r="H664" s="7" t="inlineStr">
        <is>
          <t>95</t>
        </is>
      </c>
      <c r="I664" s="7">
        <f>IF(B664="보세",C664&amp;" "&amp;D664&amp;" "&amp;E664&amp;" "&amp;F664&amp;" ["&amp;H664&amp;"]",IF(G664="JPN","[JPN] "&amp;B664&amp;" "&amp;C664&amp;" "&amp;D664&amp;" "&amp;E664&amp;" "&amp;F664&amp;" ["&amp;H664&amp;"]",B664&amp;" "&amp;C664&amp;" "&amp;D664&amp;" "&amp;E664&amp;" "&amp;F664&amp;" ["&amp;H664&amp;"]"))</f>
        <v/>
      </c>
      <c r="J664" s="7" t="inlineStr">
        <is>
          <t>chatelaine 블랙 스트라이프 언발버튼블라우스 [95]</t>
        </is>
      </c>
      <c r="K664" s="7" t="inlineStr">
        <is>
          <t>chatelaine 블랙 스트라이프 언발버튼블라우스</t>
        </is>
      </c>
      <c r="L664" s="7">
        <f>IF(B664="보세",C664&amp;" "&amp;F664,B664&amp;" "&amp;F664)</f>
        <v/>
      </c>
      <c r="M664" s="8" t="inlineStr">
        <is>
          <t>블랙 스트라이프  언발버튼블라우스</t>
        </is>
      </c>
      <c r="N664" s="8" t="inlineStr">
        <is>
          <t>블랙 스트라이프  언발버튼블라우스</t>
        </is>
      </c>
      <c r="O664" s="8" t="inlineStr">
        <is>
          <t>블랙 스트라이프  언발버튼블라우스</t>
        </is>
      </c>
    </row>
    <row r="665" ht="16.5" customHeight="1" s="16">
      <c r="A665" s="7" t="n">
        <v>13107424</v>
      </c>
      <c r="B665" s="7" t="inlineStr">
        <is>
          <t>프로스펙스</t>
        </is>
      </c>
      <c r="C665" s="7" t="inlineStr">
        <is>
          <t>오렌지</t>
        </is>
      </c>
      <c r="D665" s="7" t="inlineStr">
        <is>
          <t>잔체크</t>
        </is>
      </c>
      <c r="E665" s="7" t="inlineStr">
        <is>
          <t>폴리</t>
        </is>
      </c>
      <c r="F665" s="7" t="inlineStr">
        <is>
          <t>나그랑라이트스포츠자켓</t>
        </is>
      </c>
      <c r="G665" s="7" t="inlineStr">
        <is>
          <t>KOR</t>
        </is>
      </c>
      <c r="H665" s="7" t="inlineStr">
        <is>
          <t>95</t>
        </is>
      </c>
      <c r="I665" s="7">
        <f>IF(B665="보세",C665&amp;" "&amp;D665&amp;" "&amp;E665&amp;" "&amp;F665&amp;" ["&amp;H665&amp;"]",IF(G665="JPN","[JPN] "&amp;B665&amp;" "&amp;C665&amp;" "&amp;D665&amp;" "&amp;E665&amp;" "&amp;F665&amp;" ["&amp;H665&amp;"]",B665&amp;" "&amp;C665&amp;" "&amp;D665&amp;" "&amp;E665&amp;" "&amp;F665&amp;" ["&amp;H665&amp;"]"))</f>
        <v/>
      </c>
      <c r="J665" s="7" t="inlineStr">
        <is>
          <t>프로스펙스 오렌지 잔체크 나그랑라이트스포츠자켓 [95]</t>
        </is>
      </c>
      <c r="K665" s="7" t="inlineStr">
        <is>
          <t>프로스펙스 오렌지 잔체크 나그랑라이트스포츠자켓</t>
        </is>
      </c>
      <c r="L665" s="7">
        <f>IF(B665="보세",C665&amp;" "&amp;F665,B665&amp;" "&amp;F665)</f>
        <v/>
      </c>
      <c r="M665" s="8" t="inlineStr">
        <is>
          <t>오렌지 잔체크  나그랑라이트스포츠자켓</t>
        </is>
      </c>
      <c r="N665" s="8" t="inlineStr">
        <is>
          <t>오렌지 잔체크  나그랑라이트스포츠자켓</t>
        </is>
      </c>
      <c r="O665" s="8" t="inlineStr">
        <is>
          <t>오렌지 잔체크  나그랑라이트스포츠자켓</t>
        </is>
      </c>
    </row>
    <row r="666" ht="16.5" customHeight="1" s="16">
      <c r="A666" s="7" t="n">
        <v>13107425</v>
      </c>
      <c r="B666" s="7" t="inlineStr">
        <is>
          <t>데상트</t>
        </is>
      </c>
      <c r="C666" s="7" t="inlineStr">
        <is>
          <t>딥레드블랙</t>
        </is>
      </c>
      <c r="D666" s="7" t="inlineStr">
        <is>
          <t>무지</t>
        </is>
      </c>
      <c r="E666" s="7" t="inlineStr">
        <is>
          <t>폴리</t>
        </is>
      </c>
      <c r="F666" s="7" t="inlineStr">
        <is>
          <t>투톤스포츠피케반팔티</t>
        </is>
      </c>
      <c r="G666" s="7" t="inlineStr">
        <is>
          <t>KOR</t>
        </is>
      </c>
      <c r="H666" s="7" t="inlineStr">
        <is>
          <t>110</t>
        </is>
      </c>
      <c r="I666" s="7">
        <f>IF(B666="보세",C666&amp;" "&amp;D666&amp;" "&amp;E666&amp;" "&amp;F666&amp;" ["&amp;H666&amp;"]",IF(G666="JPN","[JPN] "&amp;B666&amp;" "&amp;C666&amp;" "&amp;D666&amp;" "&amp;E666&amp;" "&amp;F666&amp;" ["&amp;H666&amp;"]",B666&amp;" "&amp;C666&amp;" "&amp;D666&amp;" "&amp;E666&amp;" "&amp;F666&amp;" ["&amp;H666&amp;"]"))</f>
        <v/>
      </c>
      <c r="J666" s="7" t="inlineStr">
        <is>
          <t>데상트 딥레드블랙 투톤스포츠피케반팔티 [110]</t>
        </is>
      </c>
      <c r="K666" s="7" t="inlineStr">
        <is>
          <t>데상트 딥레드블랙 투톤스포츠피케반팔티</t>
        </is>
      </c>
      <c r="L666" s="7">
        <f>IF(B666="보세",C666&amp;" "&amp;F666,B666&amp;" "&amp;F666)</f>
        <v/>
      </c>
      <c r="M666" s="8" t="inlineStr">
        <is>
          <t>딥레드블랙   투톤스포츠피케반팔티</t>
        </is>
      </c>
      <c r="N666" s="8" t="inlineStr">
        <is>
          <t>딥레드블랙   투톤스포츠피케반팔티</t>
        </is>
      </c>
      <c r="O666" s="8" t="inlineStr">
        <is>
          <t>딥레드블랙   투톤스포츠피케반팔티</t>
        </is>
      </c>
    </row>
    <row r="667" ht="16.5" customHeight="1" s="16">
      <c r="A667" s="7" t="n">
        <v>13107426</v>
      </c>
      <c r="B667" s="7" t="inlineStr">
        <is>
          <t>타미힐피거</t>
        </is>
      </c>
      <c r="C667" s="7" t="inlineStr">
        <is>
          <t>루비레드화이트</t>
        </is>
      </c>
      <c r="D667" s="7" t="inlineStr">
        <is>
          <t>스트라이프</t>
        </is>
      </c>
      <c r="E667" s="7" t="inlineStr">
        <is>
          <t>면</t>
        </is>
      </c>
      <c r="F667" s="7" t="inlineStr">
        <is>
          <t>긴팔셔츠</t>
        </is>
      </c>
      <c r="G667" s="7" t="inlineStr">
        <is>
          <t>KOR</t>
        </is>
      </c>
      <c r="H667" s="7" t="inlineStr">
        <is>
          <t>16</t>
        </is>
      </c>
      <c r="I667" s="7">
        <f>IF(B667="보세",C667&amp;" "&amp;D667&amp;" "&amp;E667&amp;" "&amp;F667&amp;" ["&amp;H667&amp;"]",IF(G667="JPN","[JPN] "&amp;B667&amp;" "&amp;C667&amp;" "&amp;D667&amp;" "&amp;E667&amp;" "&amp;F667&amp;" ["&amp;H667&amp;"]",B667&amp;" "&amp;C667&amp;" "&amp;D667&amp;" "&amp;E667&amp;" "&amp;F667&amp;" ["&amp;H667&amp;"]"))</f>
        <v/>
      </c>
      <c r="J667" s="7" t="inlineStr">
        <is>
          <t>타미힐피거 루비레드화이트 스트라이프 면 긴팔셔츠 [16]</t>
        </is>
      </c>
      <c r="K667" s="7" t="inlineStr">
        <is>
          <t>타미힐피거 루비레드화이트 스트라이프 면 긴팔셔츠</t>
        </is>
      </c>
      <c r="L667" s="7">
        <f>IF(B667="보세",C667&amp;" "&amp;F667,B667&amp;" "&amp;F667)</f>
        <v/>
      </c>
      <c r="M667" s="8" t="inlineStr">
        <is>
          <t>루비레드화이트 스트라이프 면 긴팔셔츠</t>
        </is>
      </c>
      <c r="N667" s="8" t="inlineStr">
        <is>
          <t>루비레드화이트 스트라이프 코튼 긴팔셔츠</t>
        </is>
      </c>
      <c r="O667" s="8" t="inlineStr">
        <is>
          <t>루비레드화이트 스트라이프 면직물 긴팔셔츠</t>
        </is>
      </c>
    </row>
    <row r="668" ht="16.5" customHeight="1" s="16">
      <c r="A668" s="7" t="n">
        <v>13107427</v>
      </c>
      <c r="B668" s="7" t="inlineStr">
        <is>
          <t>코오롱스포츠</t>
        </is>
      </c>
      <c r="C668" s="7" t="inlineStr">
        <is>
          <t>핫오렌지화이트</t>
        </is>
      </c>
      <c r="D668" s="7" t="inlineStr">
        <is>
          <t>무지</t>
        </is>
      </c>
      <c r="E668" s="7" t="inlineStr">
        <is>
          <t>폴리</t>
        </is>
      </c>
      <c r="F668" s="7" t="inlineStr">
        <is>
          <t>익스트림반집업긴팔티</t>
        </is>
      </c>
      <c r="G668" s="7" t="inlineStr">
        <is>
          <t>KOR</t>
        </is>
      </c>
      <c r="H668" s="7" t="inlineStr">
        <is>
          <t>95</t>
        </is>
      </c>
      <c r="I668" s="7">
        <f>IF(B668="보세",C668&amp;" "&amp;D668&amp;" "&amp;E668&amp;" "&amp;F668&amp;" ["&amp;H668&amp;"]",IF(G668="JPN","[JPN] "&amp;B668&amp;" "&amp;C668&amp;" "&amp;D668&amp;" "&amp;E668&amp;" "&amp;F668&amp;" ["&amp;H668&amp;"]",B668&amp;" "&amp;C668&amp;" "&amp;D668&amp;" "&amp;E668&amp;" "&amp;F668&amp;" ["&amp;H668&amp;"]"))</f>
        <v/>
      </c>
      <c r="J668" s="7" t="inlineStr">
        <is>
          <t>코오롱스포츠 핫오렌지화이트 익스트림반집업긴팔티 [95]</t>
        </is>
      </c>
      <c r="K668" s="7" t="inlineStr">
        <is>
          <t>코오롱스포츠 핫오렌지화이트 익스트림반집업긴팔티</t>
        </is>
      </c>
      <c r="L668" s="7">
        <f>IF(B668="보세",C668&amp;" "&amp;F668,B668&amp;" "&amp;F668)</f>
        <v/>
      </c>
      <c r="M668" s="8" t="inlineStr">
        <is>
          <t>핫오렌지화이트   익스트림반집업긴팔티</t>
        </is>
      </c>
      <c r="N668" s="8" t="inlineStr">
        <is>
          <t>핫오렌지화이트   익스트림반집업긴팔티</t>
        </is>
      </c>
      <c r="O668" s="8" t="inlineStr">
        <is>
          <t>핫오렌지화이트   익스트림반집업긴팔티</t>
        </is>
      </c>
    </row>
    <row r="669" ht="16.5" customHeight="1" s="16">
      <c r="A669" s="7" t="n">
        <v>13107428</v>
      </c>
      <c r="B669" s="7" t="inlineStr">
        <is>
          <t>로우알파인</t>
        </is>
      </c>
      <c r="C669" s="7" t="inlineStr">
        <is>
          <t>실버그레이레이크빌블루</t>
        </is>
      </c>
      <c r="D669" s="7" t="inlineStr">
        <is>
          <t>무지</t>
        </is>
      </c>
      <c r="E669" s="7" t="inlineStr">
        <is>
          <t>폴리</t>
        </is>
      </c>
      <c r="F669" s="7" t="inlineStr">
        <is>
          <t>투톤익스트림베스트</t>
        </is>
      </c>
      <c r="G669" s="7" t="inlineStr">
        <is>
          <t>KOR</t>
        </is>
      </c>
      <c r="H669" s="7" t="inlineStr">
        <is>
          <t>105</t>
        </is>
      </c>
      <c r="I669" s="7">
        <f>IF(B669="보세",C669&amp;" "&amp;D669&amp;" "&amp;E669&amp;" "&amp;F669&amp;" ["&amp;H669&amp;"]",IF(G669="JPN","[JPN] "&amp;B669&amp;" "&amp;C669&amp;" "&amp;D669&amp;" "&amp;E669&amp;" "&amp;F669&amp;" ["&amp;H669&amp;"]",B669&amp;" "&amp;C669&amp;" "&amp;D669&amp;" "&amp;E669&amp;" "&amp;F669&amp;" ["&amp;H669&amp;"]"))</f>
        <v/>
      </c>
      <c r="J669" s="7" t="inlineStr">
        <is>
          <t>로우알파인 실버그레이레이크빌블루 투톤익스트림베스트 [105]</t>
        </is>
      </c>
      <c r="K669" s="7" t="inlineStr">
        <is>
          <t>로우알파인 실버그레이레이크빌블루 투톤익스트림베스트</t>
        </is>
      </c>
      <c r="L669" s="7">
        <f>IF(B669="보세",C669&amp;" "&amp;F669,B669&amp;" "&amp;F669)</f>
        <v/>
      </c>
      <c r="M669" s="8" t="inlineStr">
        <is>
          <t>실버그레이레이크빌블루   투톤익스트림베스트</t>
        </is>
      </c>
      <c r="N669" s="8" t="inlineStr">
        <is>
          <t>실버그레이레이크빌블루   투톤익스트림베스트</t>
        </is>
      </c>
      <c r="O669" s="8" t="inlineStr">
        <is>
          <t>실버그레이레이크빌블루   투톤익스트림베스트</t>
        </is>
      </c>
    </row>
    <row r="670" ht="16.5" customHeight="1" s="16">
      <c r="A670" s="7" t="n">
        <v>13107429</v>
      </c>
      <c r="B670" s="7" t="inlineStr">
        <is>
          <t>엘레쎄</t>
        </is>
      </c>
      <c r="C670" s="7" t="inlineStr">
        <is>
          <t>매트레드</t>
        </is>
      </c>
      <c r="D670" s="7" t="inlineStr">
        <is>
          <t>무지</t>
        </is>
      </c>
      <c r="E670" s="7" t="inlineStr">
        <is>
          <t>폴리</t>
        </is>
      </c>
      <c r="F670" s="7" t="inlineStr">
        <is>
          <t>집업숏자켓</t>
        </is>
      </c>
      <c r="G670" s="7" t="inlineStr">
        <is>
          <t>KOR</t>
        </is>
      </c>
      <c r="H670" s="7" t="inlineStr">
        <is>
          <t>90</t>
        </is>
      </c>
      <c r="I670" s="7">
        <f>IF(B670="보세",C670&amp;" "&amp;D670&amp;" "&amp;E670&amp;" "&amp;F670&amp;" ["&amp;H670&amp;"]",IF(G670="JPN","[JPN] "&amp;B670&amp;" "&amp;C670&amp;" "&amp;D670&amp;" "&amp;E670&amp;" "&amp;F670&amp;" ["&amp;H670&amp;"]",B670&amp;" "&amp;C670&amp;" "&amp;D670&amp;" "&amp;E670&amp;" "&amp;F670&amp;" ["&amp;H670&amp;"]"))</f>
        <v/>
      </c>
      <c r="J670" s="7" t="inlineStr">
        <is>
          <t>엘레쎄 매트레드 집업숏자켓 [90]</t>
        </is>
      </c>
      <c r="K670" s="7" t="inlineStr">
        <is>
          <t>엘레쎄 매트레드 집업숏자켓</t>
        </is>
      </c>
      <c r="L670" s="7">
        <f>IF(B670="보세",C670&amp;" "&amp;F670,B670&amp;" "&amp;F670)</f>
        <v/>
      </c>
      <c r="M670" s="8" t="inlineStr">
        <is>
          <t>매트레드   집업숏자켓</t>
        </is>
      </c>
      <c r="N670" s="8" t="inlineStr">
        <is>
          <t>매트레드   집업숏자켓</t>
        </is>
      </c>
      <c r="O670" s="8" t="inlineStr">
        <is>
          <t>매트레드   집업숏자켓</t>
        </is>
      </c>
    </row>
    <row r="671" ht="16.5" customHeight="1" s="16">
      <c r="A671" s="7" t="n">
        <v>13107430</v>
      </c>
      <c r="B671" s="7" t="inlineStr">
        <is>
          <t>라푸마</t>
        </is>
      </c>
      <c r="C671" s="7" t="inlineStr">
        <is>
          <t>잉크네이비</t>
        </is>
      </c>
      <c r="D671" s="7" t="inlineStr">
        <is>
          <t>체크</t>
        </is>
      </c>
      <c r="E671" s="7" t="inlineStr">
        <is>
          <t>폴리</t>
        </is>
      </c>
      <c r="F671" s="7" t="inlineStr">
        <is>
          <t>익스트림자켓</t>
        </is>
      </c>
      <c r="G671" s="7" t="inlineStr">
        <is>
          <t>KOR</t>
        </is>
      </c>
      <c r="H671" s="7" t="inlineStr">
        <is>
          <t>105</t>
        </is>
      </c>
      <c r="I671" s="7">
        <f>IF(B671="보세",C671&amp;" "&amp;D671&amp;" "&amp;E671&amp;" "&amp;F671&amp;" ["&amp;H671&amp;"]",IF(G671="JPN","[JPN] "&amp;B671&amp;" "&amp;C671&amp;" "&amp;D671&amp;" "&amp;E671&amp;" "&amp;F671&amp;" ["&amp;H671&amp;"]",B671&amp;" "&amp;C671&amp;" "&amp;D671&amp;" "&amp;E671&amp;" "&amp;F671&amp;" ["&amp;H671&amp;"]"))</f>
        <v/>
      </c>
      <c r="J671" s="7" t="inlineStr">
        <is>
          <t>라푸마 잉크네이비 체크 익스트림자켓 [105]</t>
        </is>
      </c>
      <c r="K671" s="7" t="inlineStr">
        <is>
          <t>라푸마 잉크네이비 체크 익스트림자켓</t>
        </is>
      </c>
      <c r="L671" s="7">
        <f>IF(B671="보세",C671&amp;" "&amp;F671,B671&amp;" "&amp;F671)</f>
        <v/>
      </c>
      <c r="M671" s="8" t="inlineStr">
        <is>
          <t>잉크네이비 체크  익스트림자켓</t>
        </is>
      </c>
      <c r="N671" s="8" t="inlineStr">
        <is>
          <t>잉크네이비 체크  익스트림자켓</t>
        </is>
      </c>
      <c r="O671" s="8" t="inlineStr">
        <is>
          <t>잉크네이비 체크  익스트림자켓</t>
        </is>
      </c>
    </row>
    <row r="672" ht="16.5" customHeight="1" s="16">
      <c r="A672" s="7" t="n">
        <v>13107431</v>
      </c>
      <c r="B672" s="7" t="inlineStr">
        <is>
          <t>홀리스터</t>
        </is>
      </c>
      <c r="C672" s="7" t="inlineStr">
        <is>
          <t>오보이블루믹스</t>
        </is>
      </c>
      <c r="D672" s="7" t="inlineStr">
        <is>
          <t>체크</t>
        </is>
      </c>
      <c r="E672" s="7" t="inlineStr">
        <is>
          <t>면혼방</t>
        </is>
      </c>
      <c r="F672" s="7" t="inlineStr">
        <is>
          <t>스트레치셔츠</t>
        </is>
      </c>
      <c r="G672" s="7" t="inlineStr">
        <is>
          <t>KOR</t>
        </is>
      </c>
      <c r="H672" s="7" t="inlineStr">
        <is>
          <t>L</t>
        </is>
      </c>
      <c r="I672" s="7">
        <f>IF(B672="보세",C672&amp;" "&amp;D672&amp;" "&amp;E672&amp;" "&amp;F672&amp;" ["&amp;H672&amp;"]",IF(G672="JPN","[JPN] "&amp;B672&amp;" "&amp;C672&amp;" "&amp;D672&amp;" "&amp;E672&amp;" "&amp;F672&amp;" ["&amp;H672&amp;"]",B672&amp;" "&amp;C672&amp;" "&amp;D672&amp;" "&amp;E672&amp;" "&amp;F672&amp;" ["&amp;H672&amp;"]"))</f>
        <v/>
      </c>
      <c r="J672" s="7" t="inlineStr">
        <is>
          <t>홀리스터 오보이블루믹스 체크 면혼방 스트레치셔츠 [L]</t>
        </is>
      </c>
      <c r="K672" s="7" t="inlineStr">
        <is>
          <t>홀리스터 오보이블루믹스 체크 면혼방 스트레치셔츠</t>
        </is>
      </c>
      <c r="L672" s="7">
        <f>IF(B672="보세",C672&amp;" "&amp;F672,B672&amp;" "&amp;F672)</f>
        <v/>
      </c>
      <c r="M672" s="8" t="inlineStr">
        <is>
          <t>오보이블루믹스 체크 면혼방 스트레치셔츠</t>
        </is>
      </c>
      <c r="N672" s="8" t="inlineStr">
        <is>
          <t>오보이블루믹스 체크 코튼혼방 스트레치셔츠</t>
        </is>
      </c>
      <c r="O672" s="8" t="inlineStr">
        <is>
          <t>오보이블루믹스 체크 면믹스 스트레치셔츠</t>
        </is>
      </c>
    </row>
    <row r="673" ht="16.5" customHeight="1" s="16">
      <c r="A673" s="7" t="n">
        <v>13107432</v>
      </c>
      <c r="B673" s="7" t="inlineStr">
        <is>
          <t>케네스레이디</t>
        </is>
      </c>
      <c r="C673" s="7" t="inlineStr">
        <is>
          <t>블랙</t>
        </is>
      </c>
      <c r="D673" s="7" t="inlineStr">
        <is>
          <t>무지</t>
        </is>
      </c>
      <c r="E673" s="7" t="inlineStr">
        <is>
          <t>폴리</t>
        </is>
      </c>
      <c r="F673" s="7" t="inlineStr">
        <is>
          <t>라운드카라7부원피스</t>
        </is>
      </c>
      <c r="G673" s="7" t="inlineStr">
        <is>
          <t>KOR</t>
        </is>
      </c>
      <c r="H673" s="7" t="inlineStr">
        <is>
          <t>85-90-160</t>
        </is>
      </c>
      <c r="I673" s="7">
        <f>IF(B673="보세",C673&amp;" "&amp;D673&amp;" "&amp;E673&amp;" "&amp;F673&amp;" ["&amp;H673&amp;"]",IF(G673="JPN","[JPN] "&amp;B673&amp;" "&amp;C673&amp;" "&amp;D673&amp;" "&amp;E673&amp;" "&amp;F673&amp;" ["&amp;H673&amp;"]",B673&amp;" "&amp;C673&amp;" "&amp;D673&amp;" "&amp;E673&amp;" "&amp;F673&amp;" ["&amp;H673&amp;"]"))</f>
        <v/>
      </c>
      <c r="J673" s="7" t="inlineStr">
        <is>
          <t>케네스레이디 블랙 라운드카라7부원피스 [85-90-160]</t>
        </is>
      </c>
      <c r="K673" s="7" t="inlineStr">
        <is>
          <t>케네스레이디 블랙 라운드카라7부원피스</t>
        </is>
      </c>
      <c r="L673" s="7">
        <f>IF(B673="보세",C673&amp;" "&amp;F673,B673&amp;" "&amp;F673)</f>
        <v/>
      </c>
      <c r="M673" s="8" t="inlineStr">
        <is>
          <t>블랙   라운드카라7부원피스</t>
        </is>
      </c>
      <c r="N673" s="8" t="inlineStr">
        <is>
          <t>블랙   라운드카라7부원피스</t>
        </is>
      </c>
      <c r="O673" s="8" t="inlineStr">
        <is>
          <t>블랙   라운드카라7부원피스</t>
        </is>
      </c>
    </row>
    <row r="674" ht="16.5" customHeight="1" s="16">
      <c r="A674" s="7" t="n">
        <v>13107433</v>
      </c>
      <c r="B674" s="7" t="inlineStr">
        <is>
          <t>STCO</t>
        </is>
      </c>
      <c r="C674" s="7" t="inlineStr">
        <is>
          <t>네이비</t>
        </is>
      </c>
      <c r="D674" s="7" t="inlineStr">
        <is>
          <t>무지</t>
        </is>
      </c>
      <c r="E674" s="7" t="inlineStr">
        <is>
          <t>폴리</t>
        </is>
      </c>
      <c r="F674" s="7" t="inlineStr">
        <is>
          <t>투버튼경량블레이저</t>
        </is>
      </c>
      <c r="G674" s="7" t="inlineStr">
        <is>
          <t>KOR</t>
        </is>
      </c>
      <c r="H674" s="7" t="inlineStr">
        <is>
          <t>105</t>
        </is>
      </c>
      <c r="I674" s="7">
        <f>IF(B674="보세",C674&amp;" "&amp;D674&amp;" "&amp;E674&amp;" "&amp;F674&amp;" ["&amp;H674&amp;"]",IF(G674="JPN","[JPN] "&amp;B674&amp;" "&amp;C674&amp;" "&amp;D674&amp;" "&amp;E674&amp;" "&amp;F674&amp;" ["&amp;H674&amp;"]",B674&amp;" "&amp;C674&amp;" "&amp;D674&amp;" "&amp;E674&amp;" "&amp;F674&amp;" ["&amp;H674&amp;"]"))</f>
        <v/>
      </c>
      <c r="J674" s="7" t="inlineStr">
        <is>
          <t>STCO 네이비 투버튼경량블레이저 [105]</t>
        </is>
      </c>
      <c r="K674" s="7" t="inlineStr">
        <is>
          <t>STCO 네이비 투버튼경량블레이저</t>
        </is>
      </c>
      <c r="L674" s="7">
        <f>IF(B674="보세",C674&amp;" "&amp;F674,B674&amp;" "&amp;F674)</f>
        <v/>
      </c>
      <c r="M674" s="8" t="inlineStr">
        <is>
          <t>네이비   투버튼경량블레이저</t>
        </is>
      </c>
      <c r="N674" s="8" t="inlineStr">
        <is>
          <t>NAVY   투버튼경량블레이저</t>
        </is>
      </c>
      <c r="O674" s="8" t="inlineStr">
        <is>
          <t>곤색   투버튼경량블레이저</t>
        </is>
      </c>
    </row>
    <row r="675" ht="16.5" customHeight="1" s="16">
      <c r="A675" s="7" t="n">
        <v>13107434</v>
      </c>
      <c r="B675" s="7" t="inlineStr">
        <is>
          <t>nii</t>
        </is>
      </c>
      <c r="C675" s="7" t="inlineStr">
        <is>
          <t>블랙</t>
        </is>
      </c>
      <c r="D675" s="7" t="inlineStr">
        <is>
          <t>무지</t>
        </is>
      </c>
      <c r="E675" s="7" t="inlineStr">
        <is>
          <t>폴리</t>
        </is>
      </c>
      <c r="F675" s="7" t="inlineStr">
        <is>
          <t>반목롱후드야상자켓</t>
        </is>
      </c>
      <c r="G675" s="7" t="inlineStr">
        <is>
          <t>KOR</t>
        </is>
      </c>
      <c r="H675" s="7" t="inlineStr">
        <is>
          <t>M</t>
        </is>
      </c>
      <c r="I675" s="7">
        <f>IF(B675="보세",C675&amp;" "&amp;D675&amp;" "&amp;E675&amp;" "&amp;F675&amp;" ["&amp;H675&amp;"]",IF(G675="JPN","[JPN] "&amp;B675&amp;" "&amp;C675&amp;" "&amp;D675&amp;" "&amp;E675&amp;" "&amp;F675&amp;" ["&amp;H675&amp;"]",B675&amp;" "&amp;C675&amp;" "&amp;D675&amp;" "&amp;E675&amp;" "&amp;F675&amp;" ["&amp;H675&amp;"]"))</f>
        <v/>
      </c>
      <c r="J675" s="7" t="inlineStr">
        <is>
          <t>nii 블랙 반목롱후드야상자켓 [M]</t>
        </is>
      </c>
      <c r="K675" s="7" t="inlineStr">
        <is>
          <t>nii 블랙 반목롱후드야상자켓</t>
        </is>
      </c>
      <c r="L675" s="7">
        <f>IF(B675="보세",C675&amp;" "&amp;F675,B675&amp;" "&amp;F675)</f>
        <v/>
      </c>
      <c r="M675" s="8" t="inlineStr">
        <is>
          <t>블랙   반목롱후드야상자켓</t>
        </is>
      </c>
      <c r="N675" s="8" t="inlineStr">
        <is>
          <t>블랙   반목롱후드야상자켓</t>
        </is>
      </c>
      <c r="O675" s="8" t="inlineStr">
        <is>
          <t>블랙   반목롱후드야상자켓</t>
        </is>
      </c>
    </row>
    <row r="676" ht="16.5" customHeight="1" s="16">
      <c r="A676" s="7" t="n">
        <v>13107435</v>
      </c>
      <c r="B676" s="7" t="inlineStr">
        <is>
          <t>자라</t>
        </is>
      </c>
      <c r="C676" s="7" t="inlineStr">
        <is>
          <t>배출러블루</t>
        </is>
      </c>
      <c r="D676" s="7" t="inlineStr">
        <is>
          <t>무지</t>
        </is>
      </c>
      <c r="E676" s="7" t="inlineStr">
        <is>
          <t>폴리</t>
        </is>
      </c>
      <c r="F676" s="7" t="inlineStr">
        <is>
          <t>언발소매원피스</t>
        </is>
      </c>
      <c r="G676" s="7" t="inlineStr">
        <is>
          <t>KOR</t>
        </is>
      </c>
      <c r="H676" s="7" t="inlineStr">
        <is>
          <t>XS</t>
        </is>
      </c>
      <c r="I676" s="7">
        <f>IF(B676="보세",C676&amp;" "&amp;D676&amp;" "&amp;E676&amp;" "&amp;F676&amp;" ["&amp;H676&amp;"]",IF(G676="JPN","[JPN] "&amp;B676&amp;" "&amp;C676&amp;" "&amp;D676&amp;" "&amp;E676&amp;" "&amp;F676&amp;" ["&amp;H676&amp;"]",B676&amp;" "&amp;C676&amp;" "&amp;D676&amp;" "&amp;E676&amp;" "&amp;F676&amp;" ["&amp;H676&amp;"]"))</f>
        <v/>
      </c>
      <c r="J676" s="7" t="inlineStr">
        <is>
          <t>자라 배출러블루 언발소매원피스 [XS]</t>
        </is>
      </c>
      <c r="K676" s="7" t="inlineStr">
        <is>
          <t>자라 배출러블루 언발소매원피스</t>
        </is>
      </c>
      <c r="L676" s="7">
        <f>IF(B676="보세",C676&amp;" "&amp;F676,B676&amp;" "&amp;F676)</f>
        <v/>
      </c>
      <c r="M676" s="8" t="inlineStr">
        <is>
          <t>배출러블루   언발소매원피스</t>
        </is>
      </c>
      <c r="N676" s="8" t="inlineStr">
        <is>
          <t>배출러블루   언발소매원피스</t>
        </is>
      </c>
      <c r="O676" s="8" t="inlineStr">
        <is>
          <t>배출러블루   언발소매원피스</t>
        </is>
      </c>
    </row>
    <row r="677" ht="16.5" customHeight="1" s="16">
      <c r="A677" s="7" t="n">
        <v>13107436</v>
      </c>
      <c r="B677" s="7" t="inlineStr">
        <is>
          <t>리스트</t>
        </is>
      </c>
      <c r="C677" s="7" t="inlineStr">
        <is>
          <t>다크베이지</t>
        </is>
      </c>
      <c r="D677" s="7" t="inlineStr">
        <is>
          <t>무지</t>
        </is>
      </c>
      <c r="E677" s="7" t="inlineStr">
        <is>
          <t>면혼방</t>
        </is>
      </c>
      <c r="F677" s="7" t="inlineStr">
        <is>
          <t>지퍼롱트렌치코트</t>
        </is>
      </c>
      <c r="G677" s="7" t="inlineStr">
        <is>
          <t>KOR</t>
        </is>
      </c>
      <c r="H677" s="7" t="inlineStr">
        <is>
          <t>85-91-160</t>
        </is>
      </c>
      <c r="I677" s="7">
        <f>IF(B677="보세",C677&amp;" "&amp;D677&amp;" "&amp;E677&amp;" "&amp;F677&amp;" ["&amp;H677&amp;"]",IF(G677="JPN","[JPN] "&amp;B677&amp;" "&amp;C677&amp;" "&amp;D677&amp;" "&amp;E677&amp;" "&amp;F677&amp;" ["&amp;H677&amp;"]",B677&amp;" "&amp;C677&amp;" "&amp;D677&amp;" "&amp;E677&amp;" "&amp;F677&amp;" ["&amp;H677&amp;"]"))</f>
        <v/>
      </c>
      <c r="J677" s="7" t="inlineStr">
        <is>
          <t>리스트 다크베이지 면혼방 지퍼롱트렌치코트 [85-91-160]</t>
        </is>
      </c>
      <c r="K677" s="7" t="inlineStr">
        <is>
          <t>리스트 다크베이지 면혼방 지퍼롱트렌치코트</t>
        </is>
      </c>
      <c r="L677" s="7">
        <f>IF(B677="보세",C677&amp;" "&amp;F677,B677&amp;" "&amp;F677)</f>
        <v/>
      </c>
      <c r="M677" s="8" t="inlineStr">
        <is>
          <t>다크베이지  면혼방 지퍼롱트렌치코트</t>
        </is>
      </c>
      <c r="N677" s="8" t="inlineStr">
        <is>
          <t>다크베이지  코튼혼방 지퍼롱트렌치코트</t>
        </is>
      </c>
      <c r="O677" s="8" t="inlineStr">
        <is>
          <t>다크베이지  면믹스 지퍼롱트렌치코트</t>
        </is>
      </c>
    </row>
    <row r="678" ht="16.5" customHeight="1" s="16">
      <c r="A678" s="7" t="n">
        <v>13107437</v>
      </c>
      <c r="B678" s="7" t="inlineStr">
        <is>
          <t>리바이스</t>
        </is>
      </c>
      <c r="C678" s="7" t="inlineStr">
        <is>
          <t>진청</t>
        </is>
      </c>
      <c r="D678" s="7" t="inlineStr">
        <is>
          <t>그래픽</t>
        </is>
      </c>
      <c r="E678" s="7" t="inlineStr">
        <is>
          <t>면</t>
        </is>
      </c>
      <c r="F678" s="7" t="inlineStr">
        <is>
          <t>긴팔셔츠</t>
        </is>
      </c>
      <c r="G678" s="7" t="inlineStr">
        <is>
          <t>KOR</t>
        </is>
      </c>
      <c r="H678" s="7" t="inlineStr">
        <is>
          <t>M</t>
        </is>
      </c>
      <c r="I678" s="7">
        <f>IF(B678="보세",C678&amp;" "&amp;D678&amp;" "&amp;E678&amp;" "&amp;F678&amp;" ["&amp;H678&amp;"]",IF(G678="JPN","[JPN] "&amp;B678&amp;" "&amp;C678&amp;" "&amp;D678&amp;" "&amp;E678&amp;" "&amp;F678&amp;" ["&amp;H678&amp;"]",B678&amp;" "&amp;C678&amp;" "&amp;D678&amp;" "&amp;E678&amp;" "&amp;F678&amp;" ["&amp;H678&amp;"]"))</f>
        <v/>
      </c>
      <c r="J678" s="7" t="inlineStr">
        <is>
          <t>리바이스 진청 그래픽 면 긴팔셔츠 [M]</t>
        </is>
      </c>
      <c r="K678" s="7" t="inlineStr">
        <is>
          <t>리바이스 진청 그래픽 면 긴팔셔츠</t>
        </is>
      </c>
      <c r="L678" s="7">
        <f>IF(B678="보세",C678&amp;" "&amp;F678,B678&amp;" "&amp;F678)</f>
        <v/>
      </c>
      <c r="M678" s="8" t="inlineStr">
        <is>
          <t>진청 그래픽 면 긴팔셔츠</t>
        </is>
      </c>
      <c r="N678" s="8" t="inlineStr">
        <is>
          <t>진청 그래픽 코튼 긴팔셔츠</t>
        </is>
      </c>
      <c r="O678" s="8" t="inlineStr">
        <is>
          <t>진청 그래픽 면직물 긴팔셔츠</t>
        </is>
      </c>
    </row>
    <row r="679" ht="16.5" customHeight="1" s="16">
      <c r="A679" s="7" t="n">
        <v>13107438</v>
      </c>
      <c r="B679" s="7" t="inlineStr">
        <is>
          <t>bcr</t>
        </is>
      </c>
      <c r="C679" s="7" t="inlineStr">
        <is>
          <t>네이비</t>
        </is>
      </c>
      <c r="D679" s="7" t="inlineStr">
        <is>
          <t>무지</t>
        </is>
      </c>
      <c r="E679" s="7" t="inlineStr">
        <is>
          <t>폴리</t>
        </is>
      </c>
      <c r="F679" s="7" t="inlineStr">
        <is>
          <t>소매로고패치라이트방풍자켓</t>
        </is>
      </c>
      <c r="G679" s="7" t="inlineStr">
        <is>
          <t>KOR</t>
        </is>
      </c>
      <c r="H679" s="7" t="inlineStr">
        <is>
          <t>95</t>
        </is>
      </c>
      <c r="I679" s="7">
        <f>IF(B679="보세",C679&amp;" "&amp;D679&amp;" "&amp;E679&amp;" "&amp;F679&amp;" ["&amp;H679&amp;"]",IF(G679="JPN","[JPN] "&amp;B679&amp;" "&amp;C679&amp;" "&amp;D679&amp;" "&amp;E679&amp;" "&amp;F679&amp;" ["&amp;H679&amp;"]",B679&amp;" "&amp;C679&amp;" "&amp;D679&amp;" "&amp;E679&amp;" "&amp;F679&amp;" ["&amp;H679&amp;"]"))</f>
        <v/>
      </c>
      <c r="J679" s="7" t="inlineStr">
        <is>
          <t>bcr 네이비 소매로고패치라이트방풍자켓 [95]</t>
        </is>
      </c>
      <c r="K679" s="7" t="inlineStr">
        <is>
          <t>bcr 네이비 소매로고패치라이트방풍자켓</t>
        </is>
      </c>
      <c r="L679" s="7">
        <f>IF(B679="보세",C679&amp;" "&amp;F679,B679&amp;" "&amp;F679)</f>
        <v/>
      </c>
      <c r="M679" s="8" t="inlineStr">
        <is>
          <t>네이비   소매로고패치라이트방풍자켓</t>
        </is>
      </c>
      <c r="N679" s="8" t="inlineStr">
        <is>
          <t>NAVY   소매로고패치라이트방풍자켓</t>
        </is>
      </c>
      <c r="O679" s="8" t="inlineStr">
        <is>
          <t>곤색   소매로고패치라이트방풍자켓</t>
        </is>
      </c>
    </row>
    <row r="680" ht="16.5" customHeight="1" s="16">
      <c r="A680" s="7" t="n">
        <v>13107439</v>
      </c>
      <c r="B680" s="7" t="inlineStr">
        <is>
          <t>보그너</t>
        </is>
      </c>
      <c r="C680" s="7" t="inlineStr">
        <is>
          <t>매트잉크네이비</t>
        </is>
      </c>
      <c r="D680" s="7" t="inlineStr">
        <is>
          <t>무지</t>
        </is>
      </c>
      <c r="E680" s="7" t="inlineStr">
        <is>
          <t>폴리</t>
        </is>
      </c>
      <c r="F680" s="7" t="inlineStr">
        <is>
          <t>골프바람막이자켓</t>
        </is>
      </c>
      <c r="G680" s="7" t="inlineStr">
        <is>
          <t>KOR</t>
        </is>
      </c>
      <c r="H680" s="7" t="inlineStr">
        <is>
          <t>95</t>
        </is>
      </c>
      <c r="I680" s="7">
        <f>IF(B680="보세",C680&amp;" "&amp;D680&amp;" "&amp;E680&amp;" "&amp;F680&amp;" ["&amp;H680&amp;"]",IF(G680="JPN","[JPN] "&amp;B680&amp;" "&amp;C680&amp;" "&amp;D680&amp;" "&amp;E680&amp;" "&amp;F680&amp;" ["&amp;H680&amp;"]",B680&amp;" "&amp;C680&amp;" "&amp;D680&amp;" "&amp;E680&amp;" "&amp;F680&amp;" ["&amp;H680&amp;"]"))</f>
        <v/>
      </c>
      <c r="J680" s="7" t="inlineStr">
        <is>
          <t>보그너 매트잉크네이비 골프바람막이자켓 [95]</t>
        </is>
      </c>
      <c r="K680" s="7" t="inlineStr">
        <is>
          <t>보그너 매트잉크네이비 골프바람막이자켓</t>
        </is>
      </c>
      <c r="L680" s="7">
        <f>IF(B680="보세",C680&amp;" "&amp;F680,B680&amp;" "&amp;F680)</f>
        <v/>
      </c>
      <c r="M680" s="8" t="inlineStr">
        <is>
          <t>매트잉크네이비   골프바람막이자켓</t>
        </is>
      </c>
      <c r="N680" s="8" t="inlineStr">
        <is>
          <t>매트잉크네이비   골프바람막이자켓</t>
        </is>
      </c>
      <c r="O680" s="8" t="inlineStr">
        <is>
          <t>매트잉크네이비   골프바람막이자켓</t>
        </is>
      </c>
    </row>
    <row r="681" ht="16.5" customHeight="1" s="16">
      <c r="A681" s="7" t="n">
        <v>13107440</v>
      </c>
      <c r="B681" s="7" t="inlineStr">
        <is>
          <t>올리브데올리브</t>
        </is>
      </c>
      <c r="C681" s="7" t="inlineStr">
        <is>
          <t>파스텔민트</t>
        </is>
      </c>
      <c r="D681" s="7" t="inlineStr">
        <is>
          <t>무지</t>
        </is>
      </c>
      <c r="E681" s="7" t="inlineStr">
        <is>
          <t>면혼방</t>
        </is>
      </c>
      <c r="F681" s="7" t="inlineStr">
        <is>
          <t>롱라이트자켓</t>
        </is>
      </c>
      <c r="G681" s="7" t="inlineStr">
        <is>
          <t>KOR</t>
        </is>
      </c>
      <c r="H681" s="7" t="inlineStr">
        <is>
          <t>1</t>
        </is>
      </c>
      <c r="I681" s="7">
        <f>IF(B681="보세",C681&amp;" "&amp;D681&amp;" "&amp;E681&amp;" "&amp;F681&amp;" ["&amp;H681&amp;"]",IF(G681="JPN","[JPN] "&amp;B681&amp;" "&amp;C681&amp;" "&amp;D681&amp;" "&amp;E681&amp;" "&amp;F681&amp;" ["&amp;H681&amp;"]",B681&amp;" "&amp;C681&amp;" "&amp;D681&amp;" "&amp;E681&amp;" "&amp;F681&amp;" ["&amp;H681&amp;"]"))</f>
        <v/>
      </c>
      <c r="J681" s="7" t="inlineStr">
        <is>
          <t>올리브데올리브 파스텔민트 면혼방 롱라이트자켓 [1]</t>
        </is>
      </c>
      <c r="K681" s="7" t="inlineStr">
        <is>
          <t>올리브데올리브 파스텔민트 면혼방 롱라이트자켓</t>
        </is>
      </c>
      <c r="L681" s="7">
        <f>IF(B681="보세",C681&amp;" "&amp;F681,B681&amp;" "&amp;F681)</f>
        <v/>
      </c>
      <c r="M681" s="8" t="inlineStr">
        <is>
          <t>파스텔민트  면혼방 롱라이트자켓</t>
        </is>
      </c>
      <c r="N681" s="8" t="inlineStr">
        <is>
          <t>파스텔민트  코튼혼방 롱라이트자켓</t>
        </is>
      </c>
      <c r="O681" s="8" t="inlineStr">
        <is>
          <t>파스텔민트  면믹스 롱라이트자켓</t>
        </is>
      </c>
    </row>
    <row r="682" ht="16.5" customHeight="1" s="16">
      <c r="A682" s="7" t="n">
        <v>13107441</v>
      </c>
      <c r="B682" s="7" t="inlineStr">
        <is>
          <t>피에르가르뎅</t>
        </is>
      </c>
      <c r="C682" s="7" t="inlineStr">
        <is>
          <t>핑크</t>
        </is>
      </c>
      <c r="D682" s="7" t="inlineStr">
        <is>
          <t>체크</t>
        </is>
      </c>
      <c r="E682" s="7" t="inlineStr">
        <is>
          <t>면혼방</t>
        </is>
      </c>
      <c r="F682" s="7" t="inlineStr">
        <is>
          <t>반팔셔츠</t>
        </is>
      </c>
      <c r="G682" s="7" t="inlineStr">
        <is>
          <t>KOR</t>
        </is>
      </c>
      <c r="H682" s="7" t="inlineStr">
        <is>
          <t>17</t>
        </is>
      </c>
      <c r="I682" s="7">
        <f>IF(B682="보세",C682&amp;" "&amp;D682&amp;" "&amp;E682&amp;" "&amp;F682&amp;" ["&amp;H682&amp;"]",IF(G682="JPN","[JPN] "&amp;B682&amp;" "&amp;C682&amp;" "&amp;D682&amp;" "&amp;E682&amp;" "&amp;F682&amp;" ["&amp;H682&amp;"]",B682&amp;" "&amp;C682&amp;" "&amp;D682&amp;" "&amp;E682&amp;" "&amp;F682&amp;" ["&amp;H682&amp;"]"))</f>
        <v/>
      </c>
      <c r="J682" s="7" t="inlineStr">
        <is>
          <t>피에르가르뎅 핑크 체크 면혼방 반팔셔츠 [17]</t>
        </is>
      </c>
      <c r="K682" s="7" t="inlineStr">
        <is>
          <t>피에르가르뎅 핑크 체크 면혼방 반팔셔츠</t>
        </is>
      </c>
      <c r="L682" s="7">
        <f>IF(B682="보세",C682&amp;" "&amp;F682,B682&amp;" "&amp;F682)</f>
        <v/>
      </c>
      <c r="M682" s="8" t="inlineStr">
        <is>
          <t>핑크 체크 면혼방 반팔셔츠</t>
        </is>
      </c>
      <c r="N682" s="8" t="inlineStr">
        <is>
          <t>핑크 체크 코튼혼방 반팔셔츠</t>
        </is>
      </c>
      <c r="O682" s="8" t="inlineStr">
        <is>
          <t>핑크 체크 면믹스 반팔셔츠</t>
        </is>
      </c>
    </row>
    <row r="683" ht="16.5" customHeight="1" s="16">
      <c r="A683" s="7" t="n">
        <v>13107442</v>
      </c>
      <c r="B683" s="7" t="inlineStr">
        <is>
          <t>vanake</t>
        </is>
      </c>
      <c r="C683" s="7" t="inlineStr">
        <is>
          <t>네이비</t>
        </is>
      </c>
      <c r="D683" s="7" t="inlineStr">
        <is>
          <t>플라워패턴</t>
        </is>
      </c>
      <c r="E683" s="7" t="inlineStr">
        <is>
          <t>린넨혼방</t>
        </is>
      </c>
      <c r="F683" s="7" t="inlineStr">
        <is>
          <t>라이트루즈핏자켓</t>
        </is>
      </c>
      <c r="G683" s="7" t="inlineStr">
        <is>
          <t>KOR</t>
        </is>
      </c>
      <c r="H683" s="7" t="inlineStr">
        <is>
          <t>88-94-165</t>
        </is>
      </c>
      <c r="I683" s="7">
        <f>IF(B683="보세",C683&amp;" "&amp;D683&amp;" "&amp;E683&amp;" "&amp;F683&amp;" ["&amp;H683&amp;"]",IF(G683="JPN","[JPN] "&amp;B683&amp;" "&amp;C683&amp;" "&amp;D683&amp;" "&amp;E683&amp;" "&amp;F683&amp;" ["&amp;H683&amp;"]",B683&amp;" "&amp;C683&amp;" "&amp;D683&amp;" "&amp;E683&amp;" "&amp;F683&amp;" ["&amp;H683&amp;"]"))</f>
        <v/>
      </c>
      <c r="J683" s="7" t="inlineStr">
        <is>
          <t>vanake 네이비 플라워패턴 린넨혼방 라이트루즈핏자켓 [88-94-165]</t>
        </is>
      </c>
      <c r="K683" s="7" t="inlineStr">
        <is>
          <t>vanake 네이비 플라워패턴 린넨혼방 라이트루즈핏자켓</t>
        </is>
      </c>
      <c r="L683" s="7">
        <f>IF(B683="보세",C683&amp;" "&amp;F683,B683&amp;" "&amp;F683)</f>
        <v/>
      </c>
      <c r="M683" s="8" t="inlineStr">
        <is>
          <t>네이비 플라워패턴 린넨혼방 라이트루즈핏자켓</t>
        </is>
      </c>
      <c r="N683" s="8" t="inlineStr">
        <is>
          <t>NAVY 플라워패턴 린넨혼방 라이트루즈핏자켓</t>
        </is>
      </c>
      <c r="O683" s="8" t="inlineStr">
        <is>
          <t>곤색 플라워패턴 린넨혼방 라이트루즈핏자켓</t>
        </is>
      </c>
    </row>
    <row r="684" ht="16.5" customHeight="1" s="16">
      <c r="A684" s="7" t="n">
        <v>13107443</v>
      </c>
      <c r="B684" s="7" t="inlineStr">
        <is>
          <t>lenicnmccoy</t>
        </is>
      </c>
      <c r="C684" s="7" t="inlineStr">
        <is>
          <t>블랙다홍</t>
        </is>
      </c>
      <c r="D684" s="7" t="inlineStr">
        <is>
          <t>문양체크</t>
        </is>
      </c>
      <c r="E684" s="7" t="inlineStr">
        <is>
          <t>폴리</t>
        </is>
      </c>
      <c r="F684" s="7" t="inlineStr">
        <is>
          <t>라이트원피스</t>
        </is>
      </c>
      <c r="G684" s="7" t="inlineStr">
        <is>
          <t>KOR</t>
        </is>
      </c>
      <c r="H684" s="7" t="inlineStr">
        <is>
          <t>88-94-165</t>
        </is>
      </c>
      <c r="I684" s="7">
        <f>IF(B684="보세",C684&amp;" "&amp;D684&amp;" "&amp;E684&amp;" "&amp;F684&amp;" ["&amp;H684&amp;"]",IF(G684="JPN","[JPN] "&amp;B684&amp;" "&amp;C684&amp;" "&amp;D684&amp;" "&amp;E684&amp;" "&amp;F684&amp;" ["&amp;H684&amp;"]",B684&amp;" "&amp;C684&amp;" "&amp;D684&amp;" "&amp;E684&amp;" "&amp;F684&amp;" ["&amp;H684&amp;"]"))</f>
        <v/>
      </c>
      <c r="J684" s="7" t="inlineStr">
        <is>
          <t>lenicnmccoy 블랙다홍 문양체크 라이트원피스 [88-94-165]</t>
        </is>
      </c>
      <c r="K684" s="7" t="inlineStr">
        <is>
          <t>lenicnmccoy 블랙다홍 문양체크 라이트원피스</t>
        </is>
      </c>
      <c r="L684" s="7">
        <f>IF(B684="보세",C684&amp;" "&amp;F684,B684&amp;" "&amp;F684)</f>
        <v/>
      </c>
      <c r="M684" s="8" t="inlineStr">
        <is>
          <t>블랙다홍 문양체크  라이트원피스</t>
        </is>
      </c>
      <c r="N684" s="8" t="inlineStr">
        <is>
          <t>블랙다홍 문양체크  라이트원피스</t>
        </is>
      </c>
      <c r="O684" s="8" t="inlineStr">
        <is>
          <t>블랙다홍 문양체크  라이트원피스</t>
        </is>
      </c>
    </row>
    <row r="685" ht="16.5" customHeight="1" s="16">
      <c r="A685" s="7" t="n">
        <v>13107444</v>
      </c>
      <c r="B685" s="7" t="inlineStr">
        <is>
          <t>온앤온</t>
        </is>
      </c>
      <c r="C685" s="7" t="inlineStr">
        <is>
          <t>파스텔카키</t>
        </is>
      </c>
      <c r="D685" s="7" t="inlineStr">
        <is>
          <t>무지</t>
        </is>
      </c>
      <c r="E685" s="7" t="inlineStr">
        <is>
          <t>면</t>
        </is>
      </c>
      <c r="F685" s="7" t="inlineStr">
        <is>
          <t>스카프끈롱자켓</t>
        </is>
      </c>
      <c r="G685" s="7" t="inlineStr">
        <is>
          <t>KOR</t>
        </is>
      </c>
      <c r="H685" s="7" t="inlineStr">
        <is>
          <t>86-94-160</t>
        </is>
      </c>
      <c r="I685" s="7">
        <f>IF(B685="보세",C685&amp;" "&amp;D685&amp;" "&amp;E685&amp;" "&amp;F685&amp;" ["&amp;H685&amp;"]",IF(G685="JPN","[JPN] "&amp;B685&amp;" "&amp;C685&amp;" "&amp;D685&amp;" "&amp;E685&amp;" "&amp;F685&amp;" ["&amp;H685&amp;"]",B685&amp;" "&amp;C685&amp;" "&amp;D685&amp;" "&amp;E685&amp;" "&amp;F685&amp;" ["&amp;H685&amp;"]"))</f>
        <v/>
      </c>
      <c r="J685" s="7" t="inlineStr">
        <is>
          <t>온앤온 파스텔카키 면 스카프끈롱자켓 [86-94-160]</t>
        </is>
      </c>
      <c r="K685" s="7" t="inlineStr">
        <is>
          <t>온앤온 파스텔카키 면 스카프끈롱자켓</t>
        </is>
      </c>
      <c r="L685" s="7">
        <f>IF(B685="보세",C685&amp;" "&amp;F685,B685&amp;" "&amp;F685)</f>
        <v/>
      </c>
      <c r="M685" s="8" t="inlineStr">
        <is>
          <t>파스텔카키  면 스카프끈롱자켓</t>
        </is>
      </c>
      <c r="N685" s="8" t="inlineStr">
        <is>
          <t>파스텔카키  코튼 스카프끈롱자켓</t>
        </is>
      </c>
      <c r="O685" s="8" t="inlineStr">
        <is>
          <t>파스텔카키  면직물 스카프끈롱자켓</t>
        </is>
      </c>
    </row>
    <row r="686" ht="16.5" customHeight="1" s="16">
      <c r="A686" s="7" t="n">
        <v>13107445</v>
      </c>
      <c r="B686" s="7" t="inlineStr">
        <is>
          <t>exr</t>
        </is>
      </c>
      <c r="C686" s="7" t="inlineStr">
        <is>
          <t>블랙</t>
        </is>
      </c>
      <c r="D686" s="7" t="inlineStr">
        <is>
          <t>무지</t>
        </is>
      </c>
      <c r="E686" s="7" t="inlineStr">
        <is>
          <t>폴리</t>
        </is>
      </c>
      <c r="F686" s="7" t="inlineStr">
        <is>
          <t>윈터스포츠슬림집업</t>
        </is>
      </c>
      <c r="G686" s="7" t="inlineStr">
        <is>
          <t>KOR</t>
        </is>
      </c>
      <c r="H686" s="7" t="inlineStr">
        <is>
          <t>95</t>
        </is>
      </c>
      <c r="I686" s="7">
        <f>IF(B686="보세",C686&amp;" "&amp;D686&amp;" "&amp;E686&amp;" "&amp;F686&amp;" ["&amp;H686&amp;"]",IF(G686="JPN","[JPN] "&amp;B686&amp;" "&amp;C686&amp;" "&amp;D686&amp;" "&amp;E686&amp;" "&amp;F686&amp;" ["&amp;H686&amp;"]",B686&amp;" "&amp;C686&amp;" "&amp;D686&amp;" "&amp;E686&amp;" "&amp;F686&amp;" ["&amp;H686&amp;"]"))</f>
        <v/>
      </c>
      <c r="J686" s="7" t="inlineStr">
        <is>
          <t>exr 블랙 윈터스포츠슬림집업 [95]</t>
        </is>
      </c>
      <c r="K686" s="7" t="inlineStr">
        <is>
          <t>exr 블랙 윈터스포츠슬림집업</t>
        </is>
      </c>
      <c r="L686" s="7">
        <f>IF(B686="보세",C686&amp;" "&amp;F686,B686&amp;" "&amp;F686)</f>
        <v/>
      </c>
      <c r="M686" s="8" t="inlineStr">
        <is>
          <t>블랙   윈터스포츠슬림집업</t>
        </is>
      </c>
      <c r="N686" s="8" t="inlineStr">
        <is>
          <t>블랙   윈터스포츠슬림집업</t>
        </is>
      </c>
      <c r="O686" s="8" t="inlineStr">
        <is>
          <t>블랙   윈터스포츠슬림집업</t>
        </is>
      </c>
    </row>
    <row r="687" ht="16.5" customHeight="1" s="16">
      <c r="A687" s="7" t="n">
        <v>13107446</v>
      </c>
      <c r="B687" s="7" t="inlineStr">
        <is>
          <t>폴햄</t>
        </is>
      </c>
      <c r="C687" s="7" t="inlineStr">
        <is>
          <t>라이트헌터그린</t>
        </is>
      </c>
      <c r="D687" s="7" t="inlineStr">
        <is>
          <t>무지</t>
        </is>
      </c>
      <c r="E687" s="7" t="inlineStr">
        <is>
          <t>폴리</t>
        </is>
      </c>
      <c r="F687" s="7" t="inlineStr">
        <is>
          <t>라이트항공자켓</t>
        </is>
      </c>
      <c r="G687" s="7" t="inlineStr">
        <is>
          <t>KOR</t>
        </is>
      </c>
      <c r="H687" s="7" t="inlineStr">
        <is>
          <t>100</t>
        </is>
      </c>
      <c r="I687" s="7">
        <f>IF(B687="보세",C687&amp;" "&amp;D687&amp;" "&amp;E687&amp;" "&amp;F687&amp;" ["&amp;H687&amp;"]",IF(G687="JPN","[JPN] "&amp;B687&amp;" "&amp;C687&amp;" "&amp;D687&amp;" "&amp;E687&amp;" "&amp;F687&amp;" ["&amp;H687&amp;"]",B687&amp;" "&amp;C687&amp;" "&amp;D687&amp;" "&amp;E687&amp;" "&amp;F687&amp;" ["&amp;H687&amp;"]"))</f>
        <v/>
      </c>
      <c r="J687" s="7" t="inlineStr">
        <is>
          <t>폴햄 라이트헌터그린 라이트항공자켓 [100]</t>
        </is>
      </c>
      <c r="K687" s="7" t="inlineStr">
        <is>
          <t>폴햄 라이트헌터그린 라이트항공자켓</t>
        </is>
      </c>
      <c r="L687" s="7">
        <f>IF(B687="보세",C687&amp;" "&amp;F687,B687&amp;" "&amp;F687)</f>
        <v/>
      </c>
      <c r="M687" s="8" t="inlineStr">
        <is>
          <t>라이트헌터그린   라이트항공자켓</t>
        </is>
      </c>
      <c r="N687" s="8" t="inlineStr">
        <is>
          <t>라이트헌터그린   라이트항공자켓</t>
        </is>
      </c>
      <c r="O687" s="8" t="inlineStr">
        <is>
          <t>라이트헌터그린   라이트항공자켓</t>
        </is>
      </c>
    </row>
    <row r="688" ht="16.5" customHeight="1" s="16">
      <c r="A688" s="7" t="n">
        <v>13107447</v>
      </c>
      <c r="B688" s="7" t="inlineStr">
        <is>
          <t>PGA</t>
        </is>
      </c>
      <c r="C688" s="7" t="inlineStr">
        <is>
          <t>레드</t>
        </is>
      </c>
      <c r="D688" s="7" t="inlineStr">
        <is>
          <t>무지</t>
        </is>
      </c>
      <c r="E688" s="7" t="inlineStr">
        <is>
          <t>폴리</t>
        </is>
      </c>
      <c r="F688" s="7" t="inlineStr">
        <is>
          <t>슈퍼라이트바스락바람막이</t>
        </is>
      </c>
      <c r="G688" s="7" t="inlineStr">
        <is>
          <t>KOR</t>
        </is>
      </c>
      <c r="H688" s="7" t="inlineStr">
        <is>
          <t>105</t>
        </is>
      </c>
      <c r="I688" s="7">
        <f>IF(B688="보세",C688&amp;" "&amp;D688&amp;" "&amp;E688&amp;" "&amp;F688&amp;" ["&amp;H688&amp;"]",IF(G688="JPN","[JPN] "&amp;B688&amp;" "&amp;C688&amp;" "&amp;D688&amp;" "&amp;E688&amp;" "&amp;F688&amp;" ["&amp;H688&amp;"]",B688&amp;" "&amp;C688&amp;" "&amp;D688&amp;" "&amp;E688&amp;" "&amp;F688&amp;" ["&amp;H688&amp;"]"))</f>
        <v/>
      </c>
      <c r="J688" s="7" t="inlineStr">
        <is>
          <t>PGA 레드 슈퍼라이트바스락바람막이 [105]</t>
        </is>
      </c>
      <c r="K688" s="7" t="inlineStr">
        <is>
          <t>PGA 레드 슈퍼라이트바스락바람막이</t>
        </is>
      </c>
      <c r="L688" s="7">
        <f>IF(B688="보세",C688&amp;" "&amp;F688,B688&amp;" "&amp;F688)</f>
        <v/>
      </c>
      <c r="M688" s="8" t="inlineStr">
        <is>
          <t>레드   슈퍼라이트바스락바람막이</t>
        </is>
      </c>
      <c r="N688" s="8" t="inlineStr">
        <is>
          <t>레드   슈퍼라이트바스락바람막이</t>
        </is>
      </c>
      <c r="O688" s="8" t="inlineStr">
        <is>
          <t>레드   슈퍼라이트바스락바람막이</t>
        </is>
      </c>
    </row>
    <row r="689" ht="16.5" customHeight="1" s="16">
      <c r="A689" s="7" t="n">
        <v>13107448</v>
      </c>
      <c r="B689" s="7" t="inlineStr">
        <is>
          <t>exr</t>
        </is>
      </c>
      <c r="C689" s="7" t="inlineStr">
        <is>
          <t>블랙클래식그레이</t>
        </is>
      </c>
      <c r="D689" s="7" t="inlineStr">
        <is>
          <t>무지</t>
        </is>
      </c>
      <c r="E689" s="7" t="inlineStr">
        <is>
          <t>폴리</t>
        </is>
      </c>
      <c r="F689" s="7" t="inlineStr">
        <is>
          <t>로고투톤스포츠집업</t>
        </is>
      </c>
      <c r="G689" s="7" t="inlineStr">
        <is>
          <t>KOR</t>
        </is>
      </c>
      <c r="H689" s="7" t="inlineStr">
        <is>
          <t>95</t>
        </is>
      </c>
      <c r="I689" s="7">
        <f>IF(B689="보세",C689&amp;" "&amp;D689&amp;" "&amp;E689&amp;" "&amp;F689&amp;" ["&amp;H689&amp;"]",IF(G689="JPN","[JPN] "&amp;B689&amp;" "&amp;C689&amp;" "&amp;D689&amp;" "&amp;E689&amp;" "&amp;F689&amp;" ["&amp;H689&amp;"]",B689&amp;" "&amp;C689&amp;" "&amp;D689&amp;" "&amp;E689&amp;" "&amp;F689&amp;" ["&amp;H689&amp;"]"))</f>
        <v/>
      </c>
      <c r="J689" s="7" t="inlineStr">
        <is>
          <t>exr 블랙클래식그레이 로고투톤스포츠집업 [95]</t>
        </is>
      </c>
      <c r="K689" s="7" t="inlineStr">
        <is>
          <t>exr 블랙클래식그레이 로고투톤스포츠집업</t>
        </is>
      </c>
      <c r="L689" s="7">
        <f>IF(B689="보세",C689&amp;" "&amp;F689,B689&amp;" "&amp;F689)</f>
        <v/>
      </c>
      <c r="M689" s="8" t="inlineStr">
        <is>
          <t>블랙클래식그레이   로고투톤스포츠집업</t>
        </is>
      </c>
      <c r="N689" s="8" t="inlineStr">
        <is>
          <t>블랙클래식그레이   로고투톤스포츠집업</t>
        </is>
      </c>
      <c r="O689" s="8" t="inlineStr">
        <is>
          <t>블랙클래식그레이   로고투톤스포츠집업</t>
        </is>
      </c>
    </row>
    <row r="690" ht="16.5" customHeight="1" s="16">
      <c r="A690" s="7" t="n">
        <v>13107449</v>
      </c>
      <c r="B690" s="7" t="inlineStr">
        <is>
          <t>피터젠슨</t>
        </is>
      </c>
      <c r="C690" s="7" t="inlineStr">
        <is>
          <t>매트크레페핑크</t>
        </is>
      </c>
      <c r="D690" s="7" t="inlineStr">
        <is>
          <t>무지</t>
        </is>
      </c>
      <c r="E690" s="7" t="inlineStr">
        <is>
          <t>폴리</t>
        </is>
      </c>
      <c r="F690" s="7" t="inlineStr">
        <is>
          <t>골프롱후드자켓</t>
        </is>
      </c>
      <c r="G690" s="7" t="inlineStr">
        <is>
          <t>KOR</t>
        </is>
      </c>
      <c r="H690" s="7" t="inlineStr">
        <is>
          <t>100</t>
        </is>
      </c>
      <c r="I690" s="7">
        <f>IF(B690="보세",C690&amp;" "&amp;D690&amp;" "&amp;E690&amp;" "&amp;F690&amp;" ["&amp;H690&amp;"]",IF(G690="JPN","[JPN] "&amp;B690&amp;" "&amp;C690&amp;" "&amp;D690&amp;" "&amp;E690&amp;" "&amp;F690&amp;" ["&amp;H690&amp;"]",B690&amp;" "&amp;C690&amp;" "&amp;D690&amp;" "&amp;E690&amp;" "&amp;F690&amp;" ["&amp;H690&amp;"]"))</f>
        <v/>
      </c>
      <c r="J690" s="7" t="inlineStr">
        <is>
          <t>피터젠슨 매트크레페핑크 골프롱후드자켓 [100]</t>
        </is>
      </c>
      <c r="K690" s="7" t="inlineStr">
        <is>
          <t>피터젠슨 매트크레페핑크 골프롱후드자켓</t>
        </is>
      </c>
      <c r="L690" s="7">
        <f>IF(B690="보세",C690&amp;" "&amp;F690,B690&amp;" "&amp;F690)</f>
        <v/>
      </c>
      <c r="M690" s="8" t="inlineStr">
        <is>
          <t>매트크레페핑크   골프롱후드자켓</t>
        </is>
      </c>
      <c r="N690" s="8" t="inlineStr">
        <is>
          <t>매트크레페핑크   골프롱후드자켓</t>
        </is>
      </c>
      <c r="O690" s="8" t="inlineStr">
        <is>
          <t>매트크레페핑크   골프롱후드자켓</t>
        </is>
      </c>
    </row>
    <row r="691" ht="16.5" customHeight="1" s="16">
      <c r="A691" s="7" t="n">
        <v>13107450</v>
      </c>
      <c r="B691" s="7" t="inlineStr">
        <is>
          <t>자라우먼</t>
        </is>
      </c>
      <c r="C691" s="7" t="inlineStr">
        <is>
          <t>블루</t>
        </is>
      </c>
      <c r="D691" s="7" t="inlineStr">
        <is>
          <t>스트라이프</t>
        </is>
      </c>
      <c r="E691" s="7" t="inlineStr">
        <is>
          <t>면혼방</t>
        </is>
      </c>
      <c r="F691" s="7" t="inlineStr">
        <is>
          <t>백롱언발셔츠</t>
        </is>
      </c>
      <c r="G691" s="7" t="inlineStr">
        <is>
          <t>KOR</t>
        </is>
      </c>
      <c r="H691" s="7" t="inlineStr">
        <is>
          <t>M</t>
        </is>
      </c>
      <c r="I691" s="7">
        <f>IF(B691="보세",C691&amp;" "&amp;D691&amp;" "&amp;E691&amp;" "&amp;F691&amp;" ["&amp;H691&amp;"]",IF(G691="JPN","[JPN] "&amp;B691&amp;" "&amp;C691&amp;" "&amp;D691&amp;" "&amp;E691&amp;" "&amp;F691&amp;" ["&amp;H691&amp;"]",B691&amp;" "&amp;C691&amp;" "&amp;D691&amp;" "&amp;E691&amp;" "&amp;F691&amp;" ["&amp;H691&amp;"]"))</f>
        <v/>
      </c>
      <c r="J691" s="7" t="inlineStr">
        <is>
          <t>자라우먼 블루 스트라이프 면혼방 백롱언발셔츠 [M]</t>
        </is>
      </c>
      <c r="K691" s="7" t="inlineStr">
        <is>
          <t>자라우먼 블루 스트라이프 면혼방 백롱언발셔츠</t>
        </is>
      </c>
      <c r="L691" s="7">
        <f>IF(B691="보세",C691&amp;" "&amp;F691,B691&amp;" "&amp;F691)</f>
        <v/>
      </c>
      <c r="M691" s="8" t="inlineStr">
        <is>
          <t>블루 스트라이프 면혼방 백롱언발셔츠</t>
        </is>
      </c>
      <c r="N691" s="8" t="inlineStr">
        <is>
          <t>블루 스트라이프 코튼혼방 백롱언발셔츠</t>
        </is>
      </c>
      <c r="O691" s="8" t="inlineStr">
        <is>
          <t>블루 스트라이프 면믹스 백롱언발셔츠</t>
        </is>
      </c>
    </row>
    <row r="692" ht="16.5" customHeight="1" s="16">
      <c r="A692" s="7" t="n">
        <v>13107451</v>
      </c>
      <c r="B692" s="7" t="inlineStr">
        <is>
          <t>나이키</t>
        </is>
      </c>
      <c r="C692" s="7" t="inlineStr">
        <is>
          <t>멜란지그레이</t>
        </is>
      </c>
      <c r="D692" s="7" t="inlineStr">
        <is>
          <t>무지</t>
        </is>
      </c>
      <c r="E692" s="7" t="inlineStr">
        <is>
          <t>면</t>
        </is>
      </c>
      <c r="F692" s="7" t="inlineStr">
        <is>
          <t>빅로고맨투맨</t>
        </is>
      </c>
      <c r="G692" s="7" t="inlineStr">
        <is>
          <t>KOR</t>
        </is>
      </c>
      <c r="H692" s="7" t="inlineStr">
        <is>
          <t>100</t>
        </is>
      </c>
      <c r="I692" s="7">
        <f>IF(B692="보세",C692&amp;" "&amp;D692&amp;" "&amp;E692&amp;" "&amp;F692&amp;" ["&amp;H692&amp;"]",IF(G692="JPN","[JPN] "&amp;B692&amp;" "&amp;C692&amp;" "&amp;D692&amp;" "&amp;E692&amp;" "&amp;F692&amp;" ["&amp;H692&amp;"]",B692&amp;" "&amp;C692&amp;" "&amp;D692&amp;" "&amp;E692&amp;" "&amp;F692&amp;" ["&amp;H692&amp;"]"))</f>
        <v/>
      </c>
      <c r="J692" s="7" t="inlineStr">
        <is>
          <t>나이키 멜란지그레이 면 빅로고맨투맨 [100]</t>
        </is>
      </c>
      <c r="K692" s="7" t="inlineStr">
        <is>
          <t>나이키 멜란지그레이 면 빅로고맨투맨</t>
        </is>
      </c>
      <c r="L692" s="7">
        <f>IF(B692="보세",C692&amp;" "&amp;F692,B692&amp;" "&amp;F692)</f>
        <v/>
      </c>
      <c r="M692" s="8" t="inlineStr">
        <is>
          <t>멜란지그레이  면 빅로고맨투맨</t>
        </is>
      </c>
      <c r="N692" s="8" t="inlineStr">
        <is>
          <t>멜란지그레이  코튼 빅로고맨투맨</t>
        </is>
      </c>
      <c r="O692" s="8" t="inlineStr">
        <is>
          <t>멜란지그레이  면직물 빅로고맨투맨</t>
        </is>
      </c>
    </row>
    <row r="693" ht="16.5" customHeight="1" s="16">
      <c r="A693" s="7" t="n">
        <v>13107452</v>
      </c>
      <c r="B693" s="7" t="inlineStr">
        <is>
          <t>타미힐피거</t>
        </is>
      </c>
      <c r="C693" s="7" t="inlineStr">
        <is>
          <t>앨리스블루</t>
        </is>
      </c>
      <c r="D693" s="7" t="inlineStr">
        <is>
          <t>무지</t>
        </is>
      </c>
      <c r="E693" s="7" t="inlineStr">
        <is>
          <t>면</t>
        </is>
      </c>
      <c r="F693" s="7" t="inlineStr">
        <is>
          <t>소매로고피케반팔티</t>
        </is>
      </c>
      <c r="G693" s="7" t="inlineStr">
        <is>
          <t>KOR</t>
        </is>
      </c>
      <c r="H693" s="7" t="inlineStr">
        <is>
          <t>XL</t>
        </is>
      </c>
      <c r="I693" s="7">
        <f>IF(B693="보세",C693&amp;" "&amp;D693&amp;" "&amp;E693&amp;" "&amp;F693&amp;" ["&amp;H693&amp;"]",IF(G693="JPN","[JPN] "&amp;B693&amp;" "&amp;C693&amp;" "&amp;D693&amp;" "&amp;E693&amp;" "&amp;F693&amp;" ["&amp;H693&amp;"]",B693&amp;" "&amp;C693&amp;" "&amp;D693&amp;" "&amp;E693&amp;" "&amp;F693&amp;" ["&amp;H693&amp;"]"))</f>
        <v/>
      </c>
      <c r="J693" s="7" t="inlineStr">
        <is>
          <t>타미힐피거 앨리스블루 면 소매로고피케반팔티 [XL]</t>
        </is>
      </c>
      <c r="K693" s="7" t="inlineStr">
        <is>
          <t>타미힐피거 앨리스블루 면 소매로고피케반팔티</t>
        </is>
      </c>
      <c r="L693" s="7">
        <f>IF(B693="보세",C693&amp;" "&amp;F693,B693&amp;" "&amp;F693)</f>
        <v/>
      </c>
      <c r="M693" s="8" t="inlineStr">
        <is>
          <t>앨리스블루  면 소매로고피케반팔티</t>
        </is>
      </c>
      <c r="N693" s="8" t="inlineStr">
        <is>
          <t>앨리스블루  코튼 소매로고피케반팔티</t>
        </is>
      </c>
      <c r="O693" s="8" t="inlineStr">
        <is>
          <t>앨리스블루  면직물 소매로고피케반팔티</t>
        </is>
      </c>
    </row>
    <row r="694" ht="16.5" customHeight="1" s="16">
      <c r="A694" s="7" t="n">
        <v>13107453</v>
      </c>
      <c r="B694" s="7" t="inlineStr">
        <is>
          <t>올리브데올리브</t>
        </is>
      </c>
      <c r="C694" s="7" t="inlineStr">
        <is>
          <t>알래스칸스키블루</t>
        </is>
      </c>
      <c r="D694" s="7" t="inlineStr">
        <is>
          <t>무지</t>
        </is>
      </c>
      <c r="E694" s="7" t="inlineStr">
        <is>
          <t>면혼방</t>
        </is>
      </c>
      <c r="F694" s="7" t="inlineStr">
        <is>
          <t>롱야상자켓</t>
        </is>
      </c>
      <c r="G694" s="7" t="inlineStr">
        <is>
          <t>KOR</t>
        </is>
      </c>
      <c r="H694" s="7" t="inlineStr">
        <is>
          <t>01</t>
        </is>
      </c>
      <c r="I694" s="7">
        <f>IF(B694="보세",C694&amp;" "&amp;D694&amp;" "&amp;E694&amp;" "&amp;F694&amp;" ["&amp;H694&amp;"]",IF(G694="JPN","[JPN] "&amp;B694&amp;" "&amp;C694&amp;" "&amp;D694&amp;" "&amp;E694&amp;" "&amp;F694&amp;" ["&amp;H694&amp;"]",B694&amp;" "&amp;C694&amp;" "&amp;D694&amp;" "&amp;E694&amp;" "&amp;F694&amp;" ["&amp;H694&amp;"]"))</f>
        <v/>
      </c>
      <c r="J694" s="7" t="inlineStr">
        <is>
          <t>올리브데올리브 알래스칸스키블루 면혼방 롱야상자켓 [01]</t>
        </is>
      </c>
      <c r="K694" s="7" t="inlineStr">
        <is>
          <t>올리브데올리브 알래스칸스키블루 면혼방 롱야상자켓</t>
        </is>
      </c>
      <c r="L694" s="7">
        <f>IF(B694="보세",C694&amp;" "&amp;F694,B694&amp;" "&amp;F694)</f>
        <v/>
      </c>
      <c r="M694" s="8" t="inlineStr">
        <is>
          <t>알래스칸스키블루  면혼방 롱야상자켓</t>
        </is>
      </c>
      <c r="N694" s="8" t="inlineStr">
        <is>
          <t>알래스칸스키블루  코튼혼방 롱야상자켓</t>
        </is>
      </c>
      <c r="O694" s="8" t="inlineStr">
        <is>
          <t>알래스칸스키블루  면믹스 롱야상자켓</t>
        </is>
      </c>
    </row>
    <row r="695" ht="16.5" customHeight="1" s="16">
      <c r="A695" s="7" t="n">
        <v>13107454</v>
      </c>
      <c r="B695" s="7" t="inlineStr">
        <is>
          <t>내셔널지오그래픽</t>
        </is>
      </c>
      <c r="C695" s="7" t="inlineStr">
        <is>
          <t>달러빌그린</t>
        </is>
      </c>
      <c r="D695" s="7" t="inlineStr">
        <is>
          <t>무지</t>
        </is>
      </c>
      <c r="E695" s="7" t="inlineStr">
        <is>
          <t>폴리</t>
        </is>
      </c>
      <c r="F695" s="7" t="inlineStr">
        <is>
          <t>아웃도어자켓</t>
        </is>
      </c>
      <c r="G695" s="7" t="inlineStr">
        <is>
          <t>KOR</t>
        </is>
      </c>
      <c r="H695" s="7" t="inlineStr">
        <is>
          <t>M</t>
        </is>
      </c>
      <c r="I695" s="7">
        <f>IF(B695="보세",C695&amp;" "&amp;D695&amp;" "&amp;E695&amp;" "&amp;F695&amp;" ["&amp;H695&amp;"]",IF(G695="JPN","[JPN] "&amp;B695&amp;" "&amp;C695&amp;" "&amp;D695&amp;" "&amp;E695&amp;" "&amp;F695&amp;" ["&amp;H695&amp;"]",B695&amp;" "&amp;C695&amp;" "&amp;D695&amp;" "&amp;E695&amp;" "&amp;F695&amp;" ["&amp;H695&amp;"]"))</f>
        <v/>
      </c>
      <c r="J695" s="7" t="inlineStr">
        <is>
          <t>내셔널지오그래픽 달러빌그린 아웃도어자켓 [M]</t>
        </is>
      </c>
      <c r="K695" s="7" t="inlineStr">
        <is>
          <t>내셔널지오그래픽 달러빌그린 아웃도어자켓</t>
        </is>
      </c>
      <c r="L695" s="7">
        <f>IF(B695="보세",C695&amp;" "&amp;F695,B695&amp;" "&amp;F695)</f>
        <v/>
      </c>
      <c r="M695" s="8" t="inlineStr">
        <is>
          <t>달러빌그린   아웃도어자켓</t>
        </is>
      </c>
      <c r="N695" s="8" t="inlineStr">
        <is>
          <t>달러빌그린   아웃도어자켓</t>
        </is>
      </c>
      <c r="O695" s="8" t="inlineStr">
        <is>
          <t>달러빌그린   아웃도어자켓</t>
        </is>
      </c>
    </row>
    <row r="696" ht="16.5" customHeight="1" s="16">
      <c r="A696" s="7" t="n">
        <v>13107455</v>
      </c>
      <c r="B696" s="7" t="inlineStr">
        <is>
          <t>아디다스오리지널</t>
        </is>
      </c>
      <c r="C696" s="7" t="inlineStr">
        <is>
          <t>브라이트블루</t>
        </is>
      </c>
      <c r="D696" s="7" t="inlineStr">
        <is>
          <t>영문로고패턴</t>
        </is>
      </c>
      <c r="E696" s="7" t="inlineStr">
        <is>
          <t>폴리</t>
        </is>
      </c>
      <c r="F696" s="7" t="inlineStr">
        <is>
          <t>기능성싸커긴팔티</t>
        </is>
      </c>
      <c r="G696" s="7" t="inlineStr">
        <is>
          <t>KOR</t>
        </is>
      </c>
      <c r="H696" s="7" t="inlineStr">
        <is>
          <t>85</t>
        </is>
      </c>
      <c r="I696" s="7">
        <f>IF(B696="보세",C696&amp;" "&amp;D696&amp;" "&amp;E696&amp;" "&amp;F696&amp;" ["&amp;H696&amp;"]",IF(G696="JPN","[JPN] "&amp;B696&amp;" "&amp;C696&amp;" "&amp;D696&amp;" "&amp;E696&amp;" "&amp;F696&amp;" ["&amp;H696&amp;"]",B696&amp;" "&amp;C696&amp;" "&amp;D696&amp;" "&amp;E696&amp;" "&amp;F696&amp;" ["&amp;H696&amp;"]"))</f>
        <v/>
      </c>
      <c r="J696" s="7" t="inlineStr">
        <is>
          <t>아디다스오리지널 브라이트블루 영문로고패턴 기능성싸커긴팔티 [85]</t>
        </is>
      </c>
      <c r="K696" s="7" t="inlineStr">
        <is>
          <t>아디다스오리지널 브라이트블루 영문로고패턴 기능성싸커긴팔티</t>
        </is>
      </c>
      <c r="L696" s="7">
        <f>IF(B696="보세",C696&amp;" "&amp;F696,B696&amp;" "&amp;F696)</f>
        <v/>
      </c>
      <c r="M696" s="8" t="inlineStr">
        <is>
          <t>브라이트블루 영문로고패턴  기능성싸커긴팔티</t>
        </is>
      </c>
      <c r="N696" s="8" t="inlineStr">
        <is>
          <t>브라이트블루 영문로고패턴  기능성싸커긴팔티</t>
        </is>
      </c>
      <c r="O696" s="8" t="inlineStr">
        <is>
          <t>브라이트블루 영문로고패턴  기능성싸커긴팔티</t>
        </is>
      </c>
    </row>
    <row r="697" ht="16.5" customHeight="1" s="16">
      <c r="A697" s="7" t="n">
        <v>13107456</v>
      </c>
      <c r="B697" s="7" t="inlineStr">
        <is>
          <t>볼빅</t>
        </is>
      </c>
      <c r="C697" s="7" t="inlineStr">
        <is>
          <t>브라이트옐로우</t>
        </is>
      </c>
      <c r="D697" s="7" t="inlineStr">
        <is>
          <t>무지</t>
        </is>
      </c>
      <c r="E697" s="7" t="inlineStr">
        <is>
          <t>폴리</t>
        </is>
      </c>
      <c r="F697" s="7" t="inlineStr">
        <is>
          <t>골프피케티</t>
        </is>
      </c>
      <c r="G697" s="7" t="inlineStr">
        <is>
          <t>KOR</t>
        </is>
      </c>
      <c r="H697" s="7" t="inlineStr">
        <is>
          <t>M</t>
        </is>
      </c>
      <c r="I697" s="7">
        <f>IF(B697="보세",C697&amp;" "&amp;D697&amp;" "&amp;E697&amp;" "&amp;F697&amp;" ["&amp;H697&amp;"]",IF(G697="JPN","[JPN] "&amp;B697&amp;" "&amp;C697&amp;" "&amp;D697&amp;" "&amp;E697&amp;" "&amp;F697&amp;" ["&amp;H697&amp;"]",B697&amp;" "&amp;C697&amp;" "&amp;D697&amp;" "&amp;E697&amp;" "&amp;F697&amp;" ["&amp;H697&amp;"]"))</f>
        <v/>
      </c>
      <c r="J697" s="7" t="inlineStr">
        <is>
          <t>볼빅 브라이트옐로우 골프피케티 [M]</t>
        </is>
      </c>
      <c r="K697" s="7" t="inlineStr">
        <is>
          <t>볼빅 브라이트옐로우 골프피케티</t>
        </is>
      </c>
      <c r="L697" s="7">
        <f>IF(B697="보세",C697&amp;" "&amp;F697,B697&amp;" "&amp;F697)</f>
        <v/>
      </c>
      <c r="M697" s="8" t="inlineStr">
        <is>
          <t>브라이트옐로우   골프피케티</t>
        </is>
      </c>
      <c r="N697" s="8" t="inlineStr">
        <is>
          <t>브라이트옐로우   골프피케티</t>
        </is>
      </c>
      <c r="O697" s="8" t="inlineStr">
        <is>
          <t>브라이트옐로우   골프피케티</t>
        </is>
      </c>
    </row>
    <row r="698" ht="16.5" customHeight="1" s="16">
      <c r="A698" s="7" t="n">
        <v>13107457</v>
      </c>
      <c r="B698" s="7" t="inlineStr">
        <is>
          <t>나인</t>
        </is>
      </c>
      <c r="C698" s="7" t="inlineStr">
        <is>
          <t>크림</t>
        </is>
      </c>
      <c r="D698" s="7" t="inlineStr">
        <is>
          <t>꽈배기패턴</t>
        </is>
      </c>
      <c r="E698" s="7" t="inlineStr">
        <is>
          <t>폴리</t>
        </is>
      </c>
      <c r="F698" s="7" t="inlineStr">
        <is>
          <t>브이넥소매퍼프니트원피스</t>
        </is>
      </c>
      <c r="G698" s="7" t="inlineStr">
        <is>
          <t>KOR</t>
        </is>
      </c>
      <c r="H698" s="7" t="inlineStr">
        <is>
          <t>Free</t>
        </is>
      </c>
      <c r="I698" s="7">
        <f>IF(B698="보세",C698&amp;" "&amp;D698&amp;" "&amp;E698&amp;" "&amp;F698&amp;" ["&amp;H698&amp;"]",IF(G698="JPN","[JPN] "&amp;B698&amp;" "&amp;C698&amp;" "&amp;D698&amp;" "&amp;E698&amp;" "&amp;F698&amp;" ["&amp;H698&amp;"]",B698&amp;" "&amp;C698&amp;" "&amp;D698&amp;" "&amp;E698&amp;" "&amp;F698&amp;" ["&amp;H698&amp;"]"))</f>
        <v/>
      </c>
      <c r="J698" s="7" t="inlineStr">
        <is>
          <t>나인 크림 꽈배기패턴 브이넥소매퍼프니트원피스 [Free]</t>
        </is>
      </c>
      <c r="K698" s="7" t="inlineStr">
        <is>
          <t>나인 크림 꽈배기패턴 브이넥소매퍼프니트원피스</t>
        </is>
      </c>
      <c r="L698" s="7">
        <f>IF(B698="보세",C698&amp;" "&amp;F698,B698&amp;" "&amp;F698)</f>
        <v/>
      </c>
      <c r="M698" s="8" t="inlineStr">
        <is>
          <t>크림 꽈배기패턴  브이넥소매퍼프니트원피스</t>
        </is>
      </c>
      <c r="N698" s="8" t="inlineStr">
        <is>
          <t>크림 꽈배기무늬  브이넥소매퍼프니트원피스</t>
        </is>
      </c>
      <c r="O698" s="8" t="inlineStr">
        <is>
          <t>크림 꽈배기짜임  브이넥소매퍼프니트원피스</t>
        </is>
      </c>
    </row>
    <row r="699" ht="16.5" customHeight="1" s="16">
      <c r="A699" s="7" t="n">
        <v>13107458</v>
      </c>
      <c r="B699" s="7" t="inlineStr">
        <is>
          <t>리스트</t>
        </is>
      </c>
      <c r="C699" s="7" t="inlineStr">
        <is>
          <t>화이트</t>
        </is>
      </c>
      <c r="D699" s="7" t="inlineStr">
        <is>
          <t>무지</t>
        </is>
      </c>
      <c r="E699" s="7" t="inlineStr">
        <is>
          <t>면</t>
        </is>
      </c>
      <c r="F699" s="7" t="inlineStr">
        <is>
          <t>자수펀칭배색셔츠</t>
        </is>
      </c>
      <c r="G699" s="7" t="inlineStr">
        <is>
          <t>KOR</t>
        </is>
      </c>
      <c r="H699" s="7" t="inlineStr">
        <is>
          <t>88-94-165</t>
        </is>
      </c>
      <c r="I699" s="7">
        <f>IF(B699="보세",C699&amp;" "&amp;D699&amp;" "&amp;E699&amp;" "&amp;F699&amp;" ["&amp;H699&amp;"]",IF(G699="JPN","[JPN] "&amp;B699&amp;" "&amp;C699&amp;" "&amp;D699&amp;" "&amp;E699&amp;" "&amp;F699&amp;" ["&amp;H699&amp;"]",B699&amp;" "&amp;C699&amp;" "&amp;D699&amp;" "&amp;E699&amp;" "&amp;F699&amp;" ["&amp;H699&amp;"]"))</f>
        <v/>
      </c>
      <c r="J699" s="7" t="inlineStr">
        <is>
          <t>리스트 화이트 면 자수펀칭배색셔츠 [88-94-165]</t>
        </is>
      </c>
      <c r="K699" s="7" t="inlineStr">
        <is>
          <t>리스트 화이트 면 자수펀칭배색셔츠</t>
        </is>
      </c>
      <c r="L699" s="7">
        <f>IF(B699="보세",C699&amp;" "&amp;F699,B699&amp;" "&amp;F699)</f>
        <v/>
      </c>
      <c r="M699" s="8" t="inlineStr">
        <is>
          <t>화이트  면 자수펀칭배색셔츠</t>
        </is>
      </c>
      <c r="N699" s="8" t="inlineStr">
        <is>
          <t>화이트  코튼 자수펀칭배색셔츠</t>
        </is>
      </c>
      <c r="O699" s="8" t="inlineStr">
        <is>
          <t>화이트  면직물 자수펀칭배색셔츠</t>
        </is>
      </c>
    </row>
    <row r="700" ht="16.5" customHeight="1" s="16">
      <c r="A700" s="7" t="n">
        <v>13107459</v>
      </c>
      <c r="B700" s="7" t="inlineStr">
        <is>
          <t>Haveagoodtime</t>
        </is>
      </c>
      <c r="C700" s="7" t="inlineStr">
        <is>
          <t>화이트</t>
        </is>
      </c>
      <c r="D700" s="7" t="inlineStr">
        <is>
          <t>프린팅</t>
        </is>
      </c>
      <c r="E700" s="7" t="inlineStr">
        <is>
          <t>면</t>
        </is>
      </c>
      <c r="F700" s="7" t="inlineStr">
        <is>
          <t>라운드반팔티</t>
        </is>
      </c>
      <c r="G700" s="7" t="inlineStr">
        <is>
          <t>KOR</t>
        </is>
      </c>
      <c r="H700" s="7" t="inlineStr">
        <is>
          <t>XL</t>
        </is>
      </c>
      <c r="I700" s="7">
        <f>IF(B700="보세",C700&amp;" "&amp;D700&amp;" "&amp;E700&amp;" "&amp;F700&amp;" ["&amp;H700&amp;"]",IF(G700="JPN","[JPN] "&amp;B700&amp;" "&amp;C700&amp;" "&amp;D700&amp;" "&amp;E700&amp;" "&amp;F700&amp;" ["&amp;H700&amp;"]",B700&amp;" "&amp;C700&amp;" "&amp;D700&amp;" "&amp;E700&amp;" "&amp;F700&amp;" ["&amp;H700&amp;"]"))</f>
        <v/>
      </c>
      <c r="J700" s="7" t="inlineStr">
        <is>
          <t>Haveagoodtime 화이트 프린팅 면 라운드반팔티 [XL]</t>
        </is>
      </c>
      <c r="K700" s="7" t="inlineStr">
        <is>
          <t>Haveagoodtime 화이트 프린팅 면 라운드반팔티</t>
        </is>
      </c>
      <c r="L700" s="7">
        <f>IF(B700="보세",C700&amp;" "&amp;F700,B700&amp;" "&amp;F700)</f>
        <v/>
      </c>
      <c r="M700" s="8" t="inlineStr">
        <is>
          <t>화이트 프린팅 면 라운드반팔티</t>
        </is>
      </c>
      <c r="N700" s="8" t="inlineStr">
        <is>
          <t>화이트 프린팅 코튼 라운드반팔티</t>
        </is>
      </c>
      <c r="O700" s="8" t="inlineStr">
        <is>
          <t>화이트 프린팅 면직물 라운드반팔티</t>
        </is>
      </c>
    </row>
    <row r="701" ht="16.5" customHeight="1" s="16">
      <c r="A701" s="7" t="n">
        <v>13107460</v>
      </c>
      <c r="B701" s="7" t="inlineStr">
        <is>
          <t>무신사스탠다드</t>
        </is>
      </c>
      <c r="C701" s="7" t="inlineStr">
        <is>
          <t>화이트</t>
        </is>
      </c>
      <c r="D701" s="7" t="inlineStr">
        <is>
          <t>무지</t>
        </is>
      </c>
      <c r="E701" s="7" t="inlineStr">
        <is>
          <t>면</t>
        </is>
      </c>
      <c r="F701" s="7" t="inlineStr">
        <is>
          <t>반팔셔츠</t>
        </is>
      </c>
      <c r="G701" s="7" t="inlineStr">
        <is>
          <t>KOR</t>
        </is>
      </c>
      <c r="H701" s="7" t="inlineStr">
        <is>
          <t>M</t>
        </is>
      </c>
      <c r="I701" s="7">
        <f>IF(B701="보세",C701&amp;" "&amp;D701&amp;" "&amp;E701&amp;" "&amp;F701&amp;" ["&amp;H701&amp;"]",IF(G701="JPN","[JPN] "&amp;B701&amp;" "&amp;C701&amp;" "&amp;D701&amp;" "&amp;E701&amp;" "&amp;F701&amp;" ["&amp;H701&amp;"]",B701&amp;" "&amp;C701&amp;" "&amp;D701&amp;" "&amp;E701&amp;" "&amp;F701&amp;" ["&amp;H701&amp;"]"))</f>
        <v/>
      </c>
      <c r="J701" s="7" t="inlineStr">
        <is>
          <t>무신사스탠다드 화이트 면 반팔셔츠 [M]</t>
        </is>
      </c>
      <c r="K701" s="7" t="inlineStr">
        <is>
          <t>무신사스탠다드 화이트 면 반팔셔츠</t>
        </is>
      </c>
      <c r="L701" s="7">
        <f>IF(B701="보세",C701&amp;" "&amp;F701,B701&amp;" "&amp;F701)</f>
        <v/>
      </c>
      <c r="M701" s="8" t="inlineStr">
        <is>
          <t>화이트  면 반팔셔츠</t>
        </is>
      </c>
      <c r="N701" s="8" t="inlineStr">
        <is>
          <t>화이트  코튼 반팔셔츠</t>
        </is>
      </c>
      <c r="O701" s="8" t="inlineStr">
        <is>
          <t>화이트  면직물 반팔셔츠</t>
        </is>
      </c>
    </row>
    <row r="702" ht="16.5" customHeight="1" s="16">
      <c r="A702" s="7" t="n">
        <v>13107461</v>
      </c>
      <c r="B702" s="7" t="inlineStr">
        <is>
          <t>쉬즈미스</t>
        </is>
      </c>
      <c r="C702" s="7" t="inlineStr">
        <is>
          <t>화이트</t>
        </is>
      </c>
      <c r="D702" s="7" t="inlineStr">
        <is>
          <t>무지</t>
        </is>
      </c>
      <c r="E702" s="7" t="inlineStr">
        <is>
          <t>폴리</t>
        </is>
      </c>
      <c r="F702" s="7" t="inlineStr">
        <is>
          <t>야상하프자켓</t>
        </is>
      </c>
      <c r="G702" s="7" t="inlineStr">
        <is>
          <t>KOR</t>
        </is>
      </c>
      <c r="H702" s="7" t="inlineStr">
        <is>
          <t>88-84-160</t>
        </is>
      </c>
      <c r="I702" s="7">
        <f>IF(B702="보세",C702&amp;" "&amp;D702&amp;" "&amp;E702&amp;" "&amp;F702&amp;" ["&amp;H702&amp;"]",IF(G702="JPN","[JPN] "&amp;B702&amp;" "&amp;C702&amp;" "&amp;D702&amp;" "&amp;E702&amp;" "&amp;F702&amp;" ["&amp;H702&amp;"]",B702&amp;" "&amp;C702&amp;" "&amp;D702&amp;" "&amp;E702&amp;" "&amp;F702&amp;" ["&amp;H702&amp;"]"))</f>
        <v/>
      </c>
      <c r="J702" s="7" t="inlineStr">
        <is>
          <t>쉬즈미스 화이트 야상하프자켓 [88-84-160]</t>
        </is>
      </c>
      <c r="K702" s="7" t="inlineStr">
        <is>
          <t>쉬즈미스 화이트 야상하프자켓</t>
        </is>
      </c>
      <c r="L702" s="7">
        <f>IF(B702="보세",C702&amp;" "&amp;F702,B702&amp;" "&amp;F702)</f>
        <v/>
      </c>
      <c r="M702" s="8" t="inlineStr">
        <is>
          <t>화이트   야상하프자켓</t>
        </is>
      </c>
      <c r="N702" s="8" t="inlineStr">
        <is>
          <t>화이트   야상하프자켓</t>
        </is>
      </c>
      <c r="O702" s="8" t="inlineStr">
        <is>
          <t>화이트   야상하프자켓</t>
        </is>
      </c>
    </row>
    <row r="703" ht="16.5" customHeight="1" s="16">
      <c r="A703" s="7" t="n">
        <v>13107462</v>
      </c>
      <c r="B703" s="7" t="inlineStr">
        <is>
          <t>스파오</t>
        </is>
      </c>
      <c r="C703" s="7" t="inlineStr">
        <is>
          <t>다크그레이</t>
        </is>
      </c>
      <c r="D703" s="7" t="inlineStr">
        <is>
          <t>무지</t>
        </is>
      </c>
      <c r="E703" s="7" t="inlineStr">
        <is>
          <t>덕다운</t>
        </is>
      </c>
      <c r="F703" s="7" t="inlineStr">
        <is>
          <t>사파리패딩점퍼</t>
        </is>
      </c>
      <c r="G703" s="7" t="inlineStr">
        <is>
          <t>KOR</t>
        </is>
      </c>
      <c r="H703" s="7" t="inlineStr">
        <is>
          <t>M</t>
        </is>
      </c>
      <c r="I703" s="7">
        <f>IF(B703="보세",C703&amp;" "&amp;D703&amp;" "&amp;E703&amp;" "&amp;F703&amp;" ["&amp;H703&amp;"]",IF(G703="JPN","[JPN] "&amp;B703&amp;" "&amp;C703&amp;" "&amp;D703&amp;" "&amp;E703&amp;" "&amp;F703&amp;" ["&amp;H703&amp;"]",B703&amp;" "&amp;C703&amp;" "&amp;D703&amp;" "&amp;E703&amp;" "&amp;F703&amp;" ["&amp;H703&amp;"]"))</f>
        <v/>
      </c>
      <c r="J703" s="7" t="inlineStr">
        <is>
          <t>스파오 다크그레이 덕다운 사파리패딩점퍼 [M]</t>
        </is>
      </c>
      <c r="K703" s="7" t="inlineStr">
        <is>
          <t>스파오 다크그레이 덕다운 사파리패딩점퍼</t>
        </is>
      </c>
      <c r="L703" s="7">
        <f>IF(B703="보세",C703&amp;" "&amp;F703,B703&amp;" "&amp;F703)</f>
        <v/>
      </c>
      <c r="M703" s="8" t="inlineStr">
        <is>
          <t>다크그레이  덕다운 사파리패딩점퍼</t>
        </is>
      </c>
      <c r="N703" s="8" t="inlineStr">
        <is>
          <t>다크그레이  덕다운 사파리패딩점퍼</t>
        </is>
      </c>
      <c r="O703" s="8" t="inlineStr">
        <is>
          <t>다크그레이  덕다운 사파리패딩점퍼</t>
        </is>
      </c>
    </row>
    <row r="704" ht="16.5" customHeight="1" s="16">
      <c r="A704" s="7" t="n">
        <v>13107463</v>
      </c>
      <c r="B704" s="7" t="inlineStr">
        <is>
          <t>쉬즈미스</t>
        </is>
      </c>
      <c r="C704" s="7" t="inlineStr">
        <is>
          <t>커피브라운</t>
        </is>
      </c>
      <c r="D704" s="7" t="inlineStr">
        <is>
          <t>무지</t>
        </is>
      </c>
      <c r="E704" s="7" t="inlineStr">
        <is>
          <t>덕다운</t>
        </is>
      </c>
      <c r="F704" s="7" t="inlineStr">
        <is>
          <t>하이넥a라인패딩</t>
        </is>
      </c>
      <c r="G704" s="7" t="inlineStr">
        <is>
          <t>KOR</t>
        </is>
      </c>
      <c r="H704" s="7" t="inlineStr">
        <is>
          <t>88-94-160</t>
        </is>
      </c>
      <c r="I704" s="7">
        <f>IF(B704="보세",C704&amp;" "&amp;D704&amp;" "&amp;E704&amp;" "&amp;F704&amp;" ["&amp;H704&amp;"]",IF(G704="JPN","[JPN] "&amp;B704&amp;" "&amp;C704&amp;" "&amp;D704&amp;" "&amp;E704&amp;" "&amp;F704&amp;" ["&amp;H704&amp;"]",B704&amp;" "&amp;C704&amp;" "&amp;D704&amp;" "&amp;E704&amp;" "&amp;F704&amp;" ["&amp;H704&amp;"]"))</f>
        <v/>
      </c>
      <c r="J704" s="7" t="inlineStr">
        <is>
          <t>쉬즈미스 커피브라운 덕다운 하이넥a라인패딩 [88-94-160]</t>
        </is>
      </c>
      <c r="K704" s="7" t="inlineStr">
        <is>
          <t>쉬즈미스 커피브라운 덕다운 하이넥a라인패딩</t>
        </is>
      </c>
      <c r="L704" s="7">
        <f>IF(B704="보세",C704&amp;" "&amp;F704,B704&amp;" "&amp;F704)</f>
        <v/>
      </c>
      <c r="M704" s="8" t="inlineStr">
        <is>
          <t>커피브라운  덕다운 하이넥a라인패딩</t>
        </is>
      </c>
      <c r="N704" s="8" t="inlineStr">
        <is>
          <t>커피브라운  덕다운 하이넥a라인패딩</t>
        </is>
      </c>
      <c r="O704" s="8" t="inlineStr">
        <is>
          <t>커피브라운  덕다운 하이넥a라인패딩</t>
        </is>
      </c>
    </row>
    <row r="705" ht="16.5" customHeight="1" s="16">
      <c r="A705" s="7" t="n">
        <v>13107464</v>
      </c>
      <c r="B705" s="7" t="inlineStr">
        <is>
          <t>코데즈컴바인</t>
        </is>
      </c>
      <c r="C705" s="7" t="inlineStr">
        <is>
          <t>세피아브라운</t>
        </is>
      </c>
      <c r="D705" s="7" t="inlineStr">
        <is>
          <t>무지</t>
        </is>
      </c>
      <c r="E705" s="7" t="inlineStr">
        <is>
          <t>면혼방</t>
        </is>
      </c>
      <c r="F705" s="7" t="inlineStr">
        <is>
          <t>언발루즈핏패딩점퍼</t>
        </is>
      </c>
      <c r="G705" s="7" t="inlineStr">
        <is>
          <t>KOR</t>
        </is>
      </c>
      <c r="H705" s="7" t="inlineStr">
        <is>
          <t>85</t>
        </is>
      </c>
      <c r="I705" s="7">
        <f>IF(B705="보세",C705&amp;" "&amp;D705&amp;" "&amp;E705&amp;" "&amp;F705&amp;" ["&amp;H705&amp;"]",IF(G705="JPN","[JPN] "&amp;B705&amp;" "&amp;C705&amp;" "&amp;D705&amp;" "&amp;E705&amp;" "&amp;F705&amp;" ["&amp;H705&amp;"]",B705&amp;" "&amp;C705&amp;" "&amp;D705&amp;" "&amp;E705&amp;" "&amp;F705&amp;" ["&amp;H705&amp;"]"))</f>
        <v/>
      </c>
      <c r="J705" s="7" t="inlineStr">
        <is>
          <t>코데즈컴바인 세피아브라운 면혼방 언발루즈핏패딩점퍼 [85]</t>
        </is>
      </c>
      <c r="K705" s="7" t="inlineStr">
        <is>
          <t>코데즈컴바인 세피아브라운 면혼방 언발루즈핏패딩점퍼</t>
        </is>
      </c>
      <c r="L705" s="7">
        <f>IF(B705="보세",C705&amp;" "&amp;F705,B705&amp;" "&amp;F705)</f>
        <v/>
      </c>
      <c r="M705" s="8" t="inlineStr">
        <is>
          <t>세피아브라운  면혼방 언발루즈핏패딩점퍼</t>
        </is>
      </c>
      <c r="N705" s="8" t="inlineStr">
        <is>
          <t>세피아브라운  코튼혼방 언발루즈핏패딩점퍼</t>
        </is>
      </c>
      <c r="O705" s="8" t="inlineStr">
        <is>
          <t>세피아브라운  면믹스 언발루즈핏패딩점퍼</t>
        </is>
      </c>
    </row>
    <row r="706" ht="16.5" customHeight="1" s="16">
      <c r="A706" s="7" t="n">
        <v>13107465</v>
      </c>
      <c r="B706" s="7" t="inlineStr">
        <is>
          <t>코데즈컴바인</t>
        </is>
      </c>
      <c r="C706" s="7" t="inlineStr">
        <is>
          <t>네이비블랙</t>
        </is>
      </c>
      <c r="D706" s="7" t="inlineStr">
        <is>
          <t>무지</t>
        </is>
      </c>
      <c r="E706" s="7" t="inlineStr">
        <is>
          <t>덕다운</t>
        </is>
      </c>
      <c r="F706" s="7" t="inlineStr">
        <is>
          <t>하이넥언발지퍼배색롱패딩</t>
        </is>
      </c>
      <c r="G706" s="7" t="inlineStr">
        <is>
          <t>KOR</t>
        </is>
      </c>
      <c r="H706" s="7" t="inlineStr">
        <is>
          <t>80</t>
        </is>
      </c>
      <c r="I706" s="7">
        <f>IF(B706="보세",C706&amp;" "&amp;D706&amp;" "&amp;E706&amp;" "&amp;F706&amp;" ["&amp;H706&amp;"]",IF(G706="JPN","[JPN] "&amp;B706&amp;" "&amp;C706&amp;" "&amp;D706&amp;" "&amp;E706&amp;" "&amp;F706&amp;" ["&amp;H706&amp;"]",B706&amp;" "&amp;C706&amp;" "&amp;D706&amp;" "&amp;E706&amp;" "&amp;F706&amp;" ["&amp;H706&amp;"]"))</f>
        <v/>
      </c>
      <c r="J706" s="7" t="inlineStr">
        <is>
          <t>코데즈컴바인 네이비블랙 덕다운 하이넥언발지퍼배색롱패딩 [80]</t>
        </is>
      </c>
      <c r="K706" s="7" t="inlineStr">
        <is>
          <t>코데즈컴바인 네이비블랙 덕다운 하이넥언발지퍼배색롱패딩</t>
        </is>
      </c>
      <c r="L706" s="7">
        <f>IF(B706="보세",C706&amp;" "&amp;F706,B706&amp;" "&amp;F706)</f>
        <v/>
      </c>
      <c r="M706" s="8" t="inlineStr">
        <is>
          <t>네이비블랙  덕다운 하이넥언발지퍼배색롱패딩</t>
        </is>
      </c>
      <c r="N706" s="8" t="inlineStr">
        <is>
          <t>네이비블랙  덕다운 하이넥언발지퍼배색롱패딩</t>
        </is>
      </c>
      <c r="O706" s="8" t="inlineStr">
        <is>
          <t>네이비블랙  덕다운 하이넥언발지퍼배색롱패딩</t>
        </is>
      </c>
    </row>
    <row r="707" ht="16.5" customHeight="1" s="16">
      <c r="A707" s="7" t="n">
        <v>13107466</v>
      </c>
      <c r="B707" s="7" t="inlineStr">
        <is>
          <t>필라</t>
        </is>
      </c>
      <c r="C707" s="7" t="inlineStr">
        <is>
          <t>블랙</t>
        </is>
      </c>
      <c r="D707" s="7" t="inlineStr">
        <is>
          <t>무지</t>
        </is>
      </c>
      <c r="E707" s="7" t="inlineStr">
        <is>
          <t>폴리</t>
        </is>
      </c>
      <c r="F707" s="7" t="inlineStr">
        <is>
          <t>가슴로고부클후드자켓</t>
        </is>
      </c>
      <c r="G707" s="7" t="inlineStr">
        <is>
          <t>KOR</t>
        </is>
      </c>
      <c r="H707" s="7" t="inlineStr">
        <is>
          <t>105</t>
        </is>
      </c>
      <c r="I707" s="7">
        <f>IF(B707="보세",C707&amp;" "&amp;D707&amp;" "&amp;E707&amp;" "&amp;F707&amp;" ["&amp;H707&amp;"]",IF(G707="JPN","[JPN] "&amp;B707&amp;" "&amp;C707&amp;" "&amp;D707&amp;" "&amp;E707&amp;" "&amp;F707&amp;" ["&amp;H707&amp;"]",B707&amp;" "&amp;C707&amp;" "&amp;D707&amp;" "&amp;E707&amp;" "&amp;F707&amp;" ["&amp;H707&amp;"]"))</f>
        <v/>
      </c>
      <c r="J707" s="7" t="inlineStr">
        <is>
          <t>필라 블랙 가슴로고부클후드자켓 [105]</t>
        </is>
      </c>
      <c r="K707" s="7" t="inlineStr">
        <is>
          <t>필라 블랙 가슴로고부클후드자켓</t>
        </is>
      </c>
      <c r="L707" s="7">
        <f>IF(B707="보세",C707&amp;" "&amp;F707,B707&amp;" "&amp;F707)</f>
        <v/>
      </c>
      <c r="M707" s="8" t="inlineStr">
        <is>
          <t>블랙   가슴로고부클후드자켓</t>
        </is>
      </c>
      <c r="N707" s="8" t="inlineStr">
        <is>
          <t>블랙   가슴로고부클후드자켓</t>
        </is>
      </c>
      <c r="O707" s="8" t="inlineStr">
        <is>
          <t>블랙   가슴로고부클후드자켓</t>
        </is>
      </c>
    </row>
    <row r="708" ht="16.5" customHeight="1" s="16">
      <c r="A708" s="7" t="n">
        <v>13107467</v>
      </c>
      <c r="B708" s="7" t="inlineStr">
        <is>
          <t>유니클로</t>
        </is>
      </c>
      <c r="C708" s="7" t="inlineStr">
        <is>
          <t>미디움그레이</t>
        </is>
      </c>
      <c r="D708" s="7" t="inlineStr">
        <is>
          <t>무지</t>
        </is>
      </c>
      <c r="E708" s="7" t="inlineStr">
        <is>
          <t>폴리</t>
        </is>
      </c>
      <c r="F708" s="7" t="inlineStr">
        <is>
          <t>하이넥후리스자켓</t>
        </is>
      </c>
      <c r="G708" s="7" t="inlineStr">
        <is>
          <t>KOR</t>
        </is>
      </c>
      <c r="H708" s="7" t="inlineStr">
        <is>
          <t>XL</t>
        </is>
      </c>
      <c r="I708" s="7">
        <f>IF(B708="보세",C708&amp;" "&amp;D708&amp;" "&amp;E708&amp;" "&amp;F708&amp;" ["&amp;H708&amp;"]",IF(G708="JPN","[JPN] "&amp;B708&amp;" "&amp;C708&amp;" "&amp;D708&amp;" "&amp;E708&amp;" "&amp;F708&amp;" ["&amp;H708&amp;"]",B708&amp;" "&amp;C708&amp;" "&amp;D708&amp;" "&amp;E708&amp;" "&amp;F708&amp;" ["&amp;H708&amp;"]"))</f>
        <v/>
      </c>
      <c r="J708" s="7" t="inlineStr">
        <is>
          <t>유니클로 미디움그레이 하이넥후리스자켓 [XL]</t>
        </is>
      </c>
      <c r="K708" s="7" t="inlineStr">
        <is>
          <t>유니클로 미디움그레이 하이넥후리스자켓</t>
        </is>
      </c>
      <c r="L708" s="7">
        <f>IF(B708="보세",C708&amp;" "&amp;F708,B708&amp;" "&amp;F708)</f>
        <v/>
      </c>
      <c r="M708" s="8" t="inlineStr">
        <is>
          <t>미디움그레이   하이넥후리스자켓</t>
        </is>
      </c>
      <c r="N708" s="8" t="inlineStr">
        <is>
          <t>미디움그레이   하이넥후리스자켓</t>
        </is>
      </c>
      <c r="O708" s="8" t="inlineStr">
        <is>
          <t>미디움그레이   하이넥후리스자켓</t>
        </is>
      </c>
    </row>
    <row r="709" ht="16.5" customHeight="1" s="16">
      <c r="A709" s="7" t="n">
        <v>13107468</v>
      </c>
      <c r="B709" s="7" t="inlineStr">
        <is>
          <t>유니클로</t>
        </is>
      </c>
      <c r="C709" s="7" t="inlineStr">
        <is>
          <t>쉐도우그레이</t>
        </is>
      </c>
      <c r="D709" s="7" t="inlineStr">
        <is>
          <t>무지</t>
        </is>
      </c>
      <c r="E709" s="7" t="inlineStr">
        <is>
          <t>폴리</t>
        </is>
      </c>
      <c r="F709" s="7" t="inlineStr">
        <is>
          <t>부클집업</t>
        </is>
      </c>
      <c r="G709" s="7" t="inlineStr">
        <is>
          <t>KOR</t>
        </is>
      </c>
      <c r="H709" s="7" t="inlineStr">
        <is>
          <t>3XL</t>
        </is>
      </c>
      <c r="I709" s="7">
        <f>IF(B709="보세",C709&amp;" "&amp;D709&amp;" "&amp;E709&amp;" "&amp;F709&amp;" ["&amp;H709&amp;"]",IF(G709="JPN","[JPN] "&amp;B709&amp;" "&amp;C709&amp;" "&amp;D709&amp;" "&amp;E709&amp;" "&amp;F709&amp;" ["&amp;H709&amp;"]",B709&amp;" "&amp;C709&amp;" "&amp;D709&amp;" "&amp;E709&amp;" "&amp;F709&amp;" ["&amp;H709&amp;"]"))</f>
        <v/>
      </c>
      <c r="J709" s="7" t="inlineStr">
        <is>
          <t>유니클로 쉐도우그레이 부클집업 [3XL]</t>
        </is>
      </c>
      <c r="K709" s="7" t="inlineStr">
        <is>
          <t>유니클로 쉐도우그레이 부클집업</t>
        </is>
      </c>
      <c r="L709" s="7">
        <f>IF(B709="보세",C709&amp;" "&amp;F709,B709&amp;" "&amp;F709)</f>
        <v/>
      </c>
      <c r="M709" s="8" t="inlineStr">
        <is>
          <t>쉐도우그레이   부클집업</t>
        </is>
      </c>
      <c r="N709" s="8" t="inlineStr">
        <is>
          <t>쉐도우그레이   부클집업</t>
        </is>
      </c>
      <c r="O709" s="8" t="inlineStr">
        <is>
          <t>쉐도우그레이   부클집업</t>
        </is>
      </c>
    </row>
    <row r="710" ht="16.5" customHeight="1" s="16">
      <c r="A710" s="7" t="n">
        <v>13107469</v>
      </c>
      <c r="B710" s="7" t="inlineStr">
        <is>
          <t>ThursdayIsland</t>
        </is>
      </c>
      <c r="C710" s="7" t="inlineStr">
        <is>
          <t>레드</t>
        </is>
      </c>
      <c r="D710" s="7" t="inlineStr">
        <is>
          <t>무지</t>
        </is>
      </c>
      <c r="E710" s="7" t="inlineStr">
        <is>
          <t>면</t>
        </is>
      </c>
      <c r="F710" s="7" t="inlineStr">
        <is>
          <t>니트배색스티치베스트</t>
        </is>
      </c>
      <c r="G710" s="7" t="inlineStr">
        <is>
          <t>KOR</t>
        </is>
      </c>
      <c r="H710" s="7" t="inlineStr">
        <is>
          <t>85-160</t>
        </is>
      </c>
      <c r="I710" s="7">
        <f>IF(B710="보세",C710&amp;" "&amp;D710&amp;" "&amp;E710&amp;" "&amp;F710&amp;" ["&amp;H710&amp;"]",IF(G710="JPN","[JPN] "&amp;B710&amp;" "&amp;C710&amp;" "&amp;D710&amp;" "&amp;E710&amp;" "&amp;F710&amp;" ["&amp;H710&amp;"]",B710&amp;" "&amp;C710&amp;" "&amp;D710&amp;" "&amp;E710&amp;" "&amp;F710&amp;" ["&amp;H710&amp;"]"))</f>
        <v/>
      </c>
      <c r="J710" s="7" t="inlineStr">
        <is>
          <t>ThursdayIsland 레드 면 니트배색스티치베스트 [85-160]</t>
        </is>
      </c>
      <c r="K710" s="7" t="inlineStr">
        <is>
          <t>ThursdayIsland 레드 면 니트배색스티치베스트</t>
        </is>
      </c>
      <c r="L710" s="7">
        <f>IF(B710="보세",C710&amp;" "&amp;F710,B710&amp;" "&amp;F710)</f>
        <v/>
      </c>
      <c r="M710" s="8" t="inlineStr">
        <is>
          <t>레드  면 니트배색스티치베스트</t>
        </is>
      </c>
      <c r="N710" s="8" t="inlineStr">
        <is>
          <t>레드  코튼 니트배색스티치베스트</t>
        </is>
      </c>
      <c r="O710" s="8" t="inlineStr">
        <is>
          <t>레드  면직물 니트배색스티치베스트</t>
        </is>
      </c>
    </row>
    <row r="711" ht="16.5" customHeight="1" s="16">
      <c r="A711" s="7" t="n">
        <v>13107470</v>
      </c>
      <c r="B711" s="7" t="inlineStr">
        <is>
          <t>코오롱스포츠</t>
        </is>
      </c>
      <c r="C711" s="7" t="inlineStr">
        <is>
          <t>네이비</t>
        </is>
      </c>
      <c r="D711" s="7" t="inlineStr">
        <is>
          <t>무지</t>
        </is>
      </c>
      <c r="E711" s="7" t="inlineStr">
        <is>
          <t>폴리</t>
        </is>
      </c>
      <c r="F711" s="7" t="inlineStr">
        <is>
          <t>유광배색경량하프패딩</t>
        </is>
      </c>
      <c r="G711" s="7" t="inlineStr">
        <is>
          <t>KOR</t>
        </is>
      </c>
      <c r="H711" s="7" t="inlineStr">
        <is>
          <t>95</t>
        </is>
      </c>
      <c r="I711" s="7">
        <f>IF(B711="보세",C711&amp;" "&amp;D711&amp;" "&amp;E711&amp;" "&amp;F711&amp;" ["&amp;H711&amp;"]",IF(G711="JPN","[JPN] "&amp;B711&amp;" "&amp;C711&amp;" "&amp;D711&amp;" "&amp;E711&amp;" "&amp;F711&amp;" ["&amp;H711&amp;"]",B711&amp;" "&amp;C711&amp;" "&amp;D711&amp;" "&amp;E711&amp;" "&amp;F711&amp;" ["&amp;H711&amp;"]"))</f>
        <v/>
      </c>
      <c r="J711" s="7" t="inlineStr">
        <is>
          <t>코오롱스포츠 네이비 유광배색경량하프패딩 [95]</t>
        </is>
      </c>
      <c r="K711" s="7" t="inlineStr">
        <is>
          <t>코오롱스포츠 네이비 유광배색경량하프패딩</t>
        </is>
      </c>
      <c r="L711" s="7">
        <f>IF(B711="보세",C711&amp;" "&amp;F711,B711&amp;" "&amp;F711)</f>
        <v/>
      </c>
      <c r="M711" s="8" t="inlineStr">
        <is>
          <t>네이비   유광배색경량하프패딩</t>
        </is>
      </c>
      <c r="N711" s="8" t="inlineStr">
        <is>
          <t>NAVY   유광배색경량하프패딩</t>
        </is>
      </c>
      <c r="O711" s="8" t="inlineStr">
        <is>
          <t>곤색   유광배색경량하프패딩</t>
        </is>
      </c>
    </row>
    <row r="712" ht="16.5" customHeight="1" s="16">
      <c r="A712" s="7" t="n">
        <v>13107471</v>
      </c>
      <c r="B712" s="7" t="inlineStr">
        <is>
          <t>크로커다일</t>
        </is>
      </c>
      <c r="C712" s="7" t="inlineStr">
        <is>
          <t>네이비</t>
        </is>
      </c>
      <c r="D712" s="7" t="inlineStr">
        <is>
          <t>무지</t>
        </is>
      </c>
      <c r="E712" s="7" t="inlineStr">
        <is>
          <t>폴리</t>
        </is>
      </c>
      <c r="F712" s="7" t="inlineStr">
        <is>
          <t>라이트스티치자켓</t>
        </is>
      </c>
      <c r="G712" s="7" t="inlineStr">
        <is>
          <t>KOR</t>
        </is>
      </c>
      <c r="H712" s="7" t="inlineStr">
        <is>
          <t>100</t>
        </is>
      </c>
      <c r="I712" s="7">
        <f>IF(B712="보세",C712&amp;" "&amp;D712&amp;" "&amp;E712&amp;" "&amp;F712&amp;" ["&amp;H712&amp;"]",IF(G712="JPN","[JPN] "&amp;B712&amp;" "&amp;C712&amp;" "&amp;D712&amp;" "&amp;E712&amp;" "&amp;F712&amp;" ["&amp;H712&amp;"]",B712&amp;" "&amp;C712&amp;" "&amp;D712&amp;" "&amp;E712&amp;" "&amp;F712&amp;" ["&amp;H712&amp;"]"))</f>
        <v/>
      </c>
      <c r="J712" s="7" t="inlineStr">
        <is>
          <t>크로커다일 네이비 라이트스티치자켓 [100]</t>
        </is>
      </c>
      <c r="K712" s="7" t="inlineStr">
        <is>
          <t>크로커다일 네이비 라이트스티치자켓</t>
        </is>
      </c>
      <c r="L712" s="7">
        <f>IF(B712="보세",C712&amp;" "&amp;F712,B712&amp;" "&amp;F712)</f>
        <v/>
      </c>
      <c r="M712" s="8" t="inlineStr">
        <is>
          <t>네이비   라이트스티치자켓</t>
        </is>
      </c>
      <c r="N712" s="8" t="inlineStr">
        <is>
          <t>NAVY   라이트스티치자켓</t>
        </is>
      </c>
      <c r="O712" s="8" t="inlineStr">
        <is>
          <t>곤색   라이트스티치자켓</t>
        </is>
      </c>
    </row>
    <row r="713" ht="16.5" customHeight="1" s="16">
      <c r="A713" s="7" t="n">
        <v>13107472</v>
      </c>
      <c r="B713" s="7" t="inlineStr">
        <is>
          <t>올리비아하슬러</t>
        </is>
      </c>
      <c r="C713" s="7" t="inlineStr">
        <is>
          <t>딥네이비</t>
        </is>
      </c>
      <c r="D713" s="7" t="inlineStr">
        <is>
          <t>스트라이프</t>
        </is>
      </c>
      <c r="E713" s="7" t="inlineStr">
        <is>
          <t>면혼방</t>
        </is>
      </c>
      <c r="F713" s="7" t="inlineStr">
        <is>
          <t>원버튼루즈핏블레이저</t>
        </is>
      </c>
      <c r="G713" s="7" t="inlineStr">
        <is>
          <t>KOR</t>
        </is>
      </c>
      <c r="H713" s="7" t="inlineStr">
        <is>
          <t>100</t>
        </is>
      </c>
      <c r="I713" s="7">
        <f>IF(B713="보세",C713&amp;" "&amp;D713&amp;" "&amp;E713&amp;" "&amp;F713&amp;" ["&amp;H713&amp;"]",IF(G713="JPN","[JPN] "&amp;B713&amp;" "&amp;C713&amp;" "&amp;D713&amp;" "&amp;E713&amp;" "&amp;F713&amp;" ["&amp;H713&amp;"]",B713&amp;" "&amp;C713&amp;" "&amp;D713&amp;" "&amp;E713&amp;" "&amp;F713&amp;" ["&amp;H713&amp;"]"))</f>
        <v/>
      </c>
      <c r="J713" s="7" t="inlineStr">
        <is>
          <t>올리비아하슬러 딥네이비 스트라이프 면혼방 원버튼루즈핏블레이저 [100]</t>
        </is>
      </c>
      <c r="K713" s="7" t="inlineStr">
        <is>
          <t>올리비아하슬러 딥네이비 스트라이프 면혼방 원버튼루즈핏블레이저</t>
        </is>
      </c>
      <c r="L713" s="7">
        <f>IF(B713="보세",C713&amp;" "&amp;F713,B713&amp;" "&amp;F713)</f>
        <v/>
      </c>
      <c r="M713" s="8" t="inlineStr">
        <is>
          <t>딥네이비 스트라이프 면혼방 원버튼루즈핏블레이저</t>
        </is>
      </c>
      <c r="N713" s="8" t="inlineStr">
        <is>
          <t>딥네이비 스트라이프 코튼혼방 원버튼루즈핏블레이저</t>
        </is>
      </c>
      <c r="O713" s="8" t="inlineStr">
        <is>
          <t>딥네이비 스트라이프 면믹스 원버튼루즈핏블레이저</t>
        </is>
      </c>
    </row>
    <row r="714" ht="16.5" customHeight="1" s="16">
      <c r="A714" s="7" t="n">
        <v>13107473</v>
      </c>
      <c r="B714" s="7" t="inlineStr">
        <is>
          <t>lynn</t>
        </is>
      </c>
      <c r="C714" s="7" t="inlineStr">
        <is>
          <t>네이비</t>
        </is>
      </c>
      <c r="D714" s="7" t="inlineStr">
        <is>
          <t>무지</t>
        </is>
      </c>
      <c r="E714" s="7" t="inlineStr">
        <is>
          <t>린넨혼방</t>
        </is>
      </c>
      <c r="F714" s="7" t="inlineStr">
        <is>
          <t>오픈형자수배색펀칭자켓</t>
        </is>
      </c>
      <c r="G714" s="7" t="inlineStr">
        <is>
          <t>KOR</t>
        </is>
      </c>
      <c r="H714" s="7" t="inlineStr">
        <is>
          <t>88-92-165</t>
        </is>
      </c>
      <c r="I714" s="7">
        <f>IF(B714="보세",C714&amp;" "&amp;D714&amp;" "&amp;E714&amp;" "&amp;F714&amp;" ["&amp;H714&amp;"]",IF(G714="JPN","[JPN] "&amp;B714&amp;" "&amp;C714&amp;" "&amp;D714&amp;" "&amp;E714&amp;" "&amp;F714&amp;" ["&amp;H714&amp;"]",B714&amp;" "&amp;C714&amp;" "&amp;D714&amp;" "&amp;E714&amp;" "&amp;F714&amp;" ["&amp;H714&amp;"]"))</f>
        <v/>
      </c>
      <c r="J714" s="7" t="inlineStr">
        <is>
          <t>lynn 네이비 린넨혼방 오픈형자수배색펀칭자켓 [88-92-165]</t>
        </is>
      </c>
      <c r="K714" s="7" t="inlineStr">
        <is>
          <t>lynn 네이비 린넨혼방 오픈형자수배색펀칭자켓</t>
        </is>
      </c>
      <c r="L714" s="7">
        <f>IF(B714="보세",C714&amp;" "&amp;F714,B714&amp;" "&amp;F714)</f>
        <v/>
      </c>
      <c r="M714" s="8" t="inlineStr">
        <is>
          <t>네이비  린넨혼방 오픈형자수배색펀칭자켓</t>
        </is>
      </c>
      <c r="N714" s="8" t="inlineStr">
        <is>
          <t>NAVY  린넨혼방 오픈형자수배색펀칭자켓</t>
        </is>
      </c>
      <c r="O714" s="8" t="inlineStr">
        <is>
          <t>곤색  린넨혼방 오픈형자수배색펀칭자켓</t>
        </is>
      </c>
    </row>
    <row r="715" ht="16.5" customHeight="1" s="16">
      <c r="A715" s="7" t="n">
        <v>13107474</v>
      </c>
      <c r="B715" s="7" t="inlineStr">
        <is>
          <t>트레스패스</t>
        </is>
      </c>
      <c r="C715" s="7" t="inlineStr">
        <is>
          <t>다크올리브그린</t>
        </is>
      </c>
      <c r="D715" s="7" t="inlineStr">
        <is>
          <t>무지</t>
        </is>
      </c>
      <c r="E715" s="7" t="inlineStr">
        <is>
          <t>폴리</t>
        </is>
      </c>
      <c r="F715" s="7" t="inlineStr">
        <is>
          <t>소매포켓야상자켓</t>
        </is>
      </c>
      <c r="G715" s="7" t="inlineStr">
        <is>
          <t>KOR</t>
        </is>
      </c>
      <c r="H715" s="7" t="inlineStr">
        <is>
          <t>100</t>
        </is>
      </c>
      <c r="I715" s="7">
        <f>IF(B715="보세",C715&amp;" "&amp;D715&amp;" "&amp;E715&amp;" "&amp;F715&amp;" ["&amp;H715&amp;"]",IF(G715="JPN","[JPN] "&amp;B715&amp;" "&amp;C715&amp;" "&amp;D715&amp;" "&amp;E715&amp;" "&amp;F715&amp;" ["&amp;H715&amp;"]",B715&amp;" "&amp;C715&amp;" "&amp;D715&amp;" "&amp;E715&amp;" "&amp;F715&amp;" ["&amp;H715&amp;"]"))</f>
        <v/>
      </c>
      <c r="J715" s="7" t="inlineStr">
        <is>
          <t>트레스패스 다크올리브그린 소매포켓야상자켓 [100]</t>
        </is>
      </c>
      <c r="K715" s="7" t="inlineStr">
        <is>
          <t>트레스패스 다크올리브그린 소매포켓야상자켓</t>
        </is>
      </c>
      <c r="L715" s="7">
        <f>IF(B715="보세",C715&amp;" "&amp;F715,B715&amp;" "&amp;F715)</f>
        <v/>
      </c>
      <c r="M715" s="8" t="inlineStr">
        <is>
          <t>다크올리브그린   소매포켓야상자켓</t>
        </is>
      </c>
      <c r="N715" s="8" t="inlineStr">
        <is>
          <t>다크올리브그린   소매포켓야상자켓</t>
        </is>
      </c>
      <c r="O715" s="8" t="inlineStr">
        <is>
          <t>다크올리브그린   소매포켓야상자켓</t>
        </is>
      </c>
    </row>
    <row r="716" ht="16.5" customHeight="1" s="16">
      <c r="A716" s="7" t="n">
        <v>13107475</v>
      </c>
      <c r="B716" s="7" t="inlineStr">
        <is>
          <t>디스커버리</t>
        </is>
      </c>
      <c r="C716" s="7" t="inlineStr">
        <is>
          <t>크리미화이트블랙</t>
        </is>
      </c>
      <c r="D716" s="7" t="inlineStr">
        <is>
          <t>무지</t>
        </is>
      </c>
      <c r="E716" s="7" t="inlineStr">
        <is>
          <t>폴리</t>
        </is>
      </c>
      <c r="F716" s="7" t="inlineStr">
        <is>
          <t>나그랑투톤바람막이</t>
        </is>
      </c>
      <c r="G716" s="7" t="inlineStr">
        <is>
          <t>KOR</t>
        </is>
      </c>
      <c r="H716" s="7" t="inlineStr">
        <is>
          <t>95</t>
        </is>
      </c>
      <c r="I716" s="7">
        <f>IF(B716="보세",C716&amp;" "&amp;D716&amp;" "&amp;E716&amp;" "&amp;F716&amp;" ["&amp;H716&amp;"]",IF(G716="JPN","[JPN] "&amp;B716&amp;" "&amp;C716&amp;" "&amp;D716&amp;" "&amp;E716&amp;" "&amp;F716&amp;" ["&amp;H716&amp;"]",B716&amp;" "&amp;C716&amp;" "&amp;D716&amp;" "&amp;E716&amp;" "&amp;F716&amp;" ["&amp;H716&amp;"]"))</f>
        <v/>
      </c>
      <c r="J716" s="7" t="inlineStr">
        <is>
          <t>디스커버리 크리미화이트블랙 나그랑투톤바람막이 [95]</t>
        </is>
      </c>
      <c r="K716" s="7" t="inlineStr">
        <is>
          <t>디스커버리 크리미화이트블랙 나그랑투톤바람막이</t>
        </is>
      </c>
      <c r="L716" s="7">
        <f>IF(B716="보세",C716&amp;" "&amp;F716,B716&amp;" "&amp;F716)</f>
        <v/>
      </c>
      <c r="M716" s="8" t="inlineStr">
        <is>
          <t>크리미화이트블랙   나그랑투톤바람막이</t>
        </is>
      </c>
      <c r="N716" s="8" t="inlineStr">
        <is>
          <t>크리미화이트블랙   나그랑투톤바람막이</t>
        </is>
      </c>
      <c r="O716" s="8" t="inlineStr">
        <is>
          <t>크리미화이트블랙   나그랑투톤바람막이</t>
        </is>
      </c>
    </row>
    <row r="717" ht="16.5" customHeight="1" s="16">
      <c r="A717" s="7" t="n">
        <v>13107476</v>
      </c>
      <c r="B717" s="7" t="inlineStr">
        <is>
          <t>아디다스</t>
        </is>
      </c>
      <c r="C717" s="7" t="inlineStr">
        <is>
          <t>블랙멜란지그레이</t>
        </is>
      </c>
      <c r="D717" s="7" t="inlineStr">
        <is>
          <t>무지</t>
        </is>
      </c>
      <c r="E717" s="7" t="inlineStr">
        <is>
          <t>폴리</t>
        </is>
      </c>
      <c r="F717" s="7" t="inlineStr">
        <is>
          <t>스포츠리버시블후드집업</t>
        </is>
      </c>
      <c r="G717" s="7" t="inlineStr">
        <is>
          <t>KOR</t>
        </is>
      </c>
      <c r="H717" s="7" t="inlineStr">
        <is>
          <t>XL</t>
        </is>
      </c>
      <c r="I717" s="7">
        <f>IF(B717="보세",C717&amp;" "&amp;D717&amp;" "&amp;E717&amp;" "&amp;F717&amp;" ["&amp;H717&amp;"]",IF(G717="JPN","[JPN] "&amp;B717&amp;" "&amp;C717&amp;" "&amp;D717&amp;" "&amp;E717&amp;" "&amp;F717&amp;" ["&amp;H717&amp;"]",B717&amp;" "&amp;C717&amp;" "&amp;D717&amp;" "&amp;E717&amp;" "&amp;F717&amp;" ["&amp;H717&amp;"]"))</f>
        <v/>
      </c>
      <c r="J717" s="7" t="inlineStr">
        <is>
          <t>아디다스 블랙멜란지그레이 스포츠리버시블후드집업 [XL]</t>
        </is>
      </c>
      <c r="K717" s="7" t="inlineStr">
        <is>
          <t>아디다스 블랙멜란지그레이 스포츠리버시블후드집업</t>
        </is>
      </c>
      <c r="L717" s="7">
        <f>IF(B717="보세",C717&amp;" "&amp;F717,B717&amp;" "&amp;F717)</f>
        <v/>
      </c>
      <c r="M717" s="8" t="inlineStr">
        <is>
          <t>블랙멜란지그레이   스포츠리버시블후드집업</t>
        </is>
      </c>
      <c r="N717" s="8" t="inlineStr">
        <is>
          <t>블랙멜란지그레이   스포츠리버시블후드집업</t>
        </is>
      </c>
      <c r="O717" s="8" t="inlineStr">
        <is>
          <t>블랙멜란지그레이   스포츠리버시블후드집업</t>
        </is>
      </c>
    </row>
    <row r="718" ht="16.5" customHeight="1" s="16">
      <c r="A718" s="7" t="n">
        <v>13107477</v>
      </c>
      <c r="B718" s="7" t="inlineStr">
        <is>
          <t>자라</t>
        </is>
      </c>
      <c r="C718" s="7" t="inlineStr">
        <is>
          <t>연청</t>
        </is>
      </c>
      <c r="D718" s="7" t="inlineStr">
        <is>
          <t>무지</t>
        </is>
      </c>
      <c r="E718" s="7" t="inlineStr">
        <is>
          <t>데님</t>
        </is>
      </c>
      <c r="F718" s="7" t="inlineStr">
        <is>
          <t>절개라인민소매카라원피스</t>
        </is>
      </c>
      <c r="G718" s="7" t="inlineStr">
        <is>
          <t>KOR</t>
        </is>
      </c>
      <c r="H718" s="7" t="inlineStr">
        <is>
          <t>M</t>
        </is>
      </c>
      <c r="I718" s="7">
        <f>IF(B718="보세",C718&amp;" "&amp;D718&amp;" "&amp;E718&amp;" "&amp;F718&amp;" ["&amp;H718&amp;"]",IF(G718="JPN","[JPN] "&amp;B718&amp;" "&amp;C718&amp;" "&amp;D718&amp;" "&amp;E718&amp;" "&amp;F718&amp;" ["&amp;H718&amp;"]",B718&amp;" "&amp;C718&amp;" "&amp;D718&amp;" "&amp;E718&amp;" "&amp;F718&amp;" ["&amp;H718&amp;"]"))</f>
        <v/>
      </c>
      <c r="J718" s="7" t="inlineStr">
        <is>
          <t>자라 연청 데님 절개라인민소매카라원피스 [M]</t>
        </is>
      </c>
      <c r="K718" s="7" t="inlineStr">
        <is>
          <t>자라 연청 데님 절개라인민소매카라원피스</t>
        </is>
      </c>
      <c r="L718" s="7">
        <f>IF(B718="보세",C718&amp;" "&amp;F718,B718&amp;" "&amp;F718)</f>
        <v/>
      </c>
      <c r="M718" s="8" t="inlineStr">
        <is>
          <t>연청  데님 절개라인민소매카라원피스</t>
        </is>
      </c>
      <c r="N718" s="8" t="inlineStr">
        <is>
          <t>연청  데님 절개라인민소매카라원피스</t>
        </is>
      </c>
      <c r="O718" s="8" t="inlineStr">
        <is>
          <t>연청  데님 절개라인민소매카라원피스</t>
        </is>
      </c>
    </row>
    <row r="719" ht="16.5" customHeight="1" s="16">
      <c r="A719" s="7" t="n">
        <v>13107478</v>
      </c>
      <c r="B719" s="7" t="inlineStr">
        <is>
          <t>리바이스</t>
        </is>
      </c>
      <c r="C719" s="7" t="inlineStr">
        <is>
          <t>미디움멜란지그레이</t>
        </is>
      </c>
      <c r="D719" s="7" t="inlineStr">
        <is>
          <t>프린팅</t>
        </is>
      </c>
      <c r="E719" s="7" t="inlineStr">
        <is>
          <t>면</t>
        </is>
      </c>
      <c r="F719" s="7" t="inlineStr">
        <is>
          <t>로고반팔티</t>
        </is>
      </c>
      <c r="G719" s="7" t="inlineStr">
        <is>
          <t>KOR</t>
        </is>
      </c>
      <c r="H719" s="7" t="inlineStr">
        <is>
          <t>155</t>
        </is>
      </c>
      <c r="I719" s="7">
        <f>IF(B719="보세",C719&amp;" "&amp;D719&amp;" "&amp;E719&amp;" "&amp;F719&amp;" ["&amp;H719&amp;"]",IF(G719="JPN","[JPN] "&amp;B719&amp;" "&amp;C719&amp;" "&amp;D719&amp;" "&amp;E719&amp;" "&amp;F719&amp;" ["&amp;H719&amp;"]",B719&amp;" "&amp;C719&amp;" "&amp;D719&amp;" "&amp;E719&amp;" "&amp;F719&amp;" ["&amp;H719&amp;"]"))</f>
        <v/>
      </c>
      <c r="J719" s="7" t="inlineStr">
        <is>
          <t>리바이스 미디움멜란지그레이 프린팅 면 로고반팔티 [155]</t>
        </is>
      </c>
      <c r="K719" s="7" t="inlineStr">
        <is>
          <t>리바이스 미디움멜란지그레이 프린팅 면 로고반팔티</t>
        </is>
      </c>
      <c r="L719" s="7">
        <f>IF(B719="보세",C719&amp;" "&amp;F719,B719&amp;" "&amp;F719)</f>
        <v/>
      </c>
      <c r="M719" s="8" t="inlineStr">
        <is>
          <t>미디움멜란지그레이 프린팅 면 로고반팔티</t>
        </is>
      </c>
      <c r="N719" s="8" t="inlineStr">
        <is>
          <t>미디움멜란지그레이 프린팅 코튼 로고반팔티</t>
        </is>
      </c>
      <c r="O719" s="8" t="inlineStr">
        <is>
          <t>미디움멜란지그레이 프린팅 면직물 로고반팔티</t>
        </is>
      </c>
    </row>
    <row r="720" ht="16.5" customHeight="1" s="16">
      <c r="A720" s="7" t="n">
        <v>13107479</v>
      </c>
      <c r="B720" s="7" t="inlineStr">
        <is>
          <t>나이키</t>
        </is>
      </c>
      <c r="C720" s="7" t="inlineStr">
        <is>
          <t>멜란지그레이</t>
        </is>
      </c>
      <c r="D720" s="7" t="inlineStr">
        <is>
          <t>프린팅</t>
        </is>
      </c>
      <c r="E720" s="7" t="inlineStr">
        <is>
          <t>드라이핏</t>
        </is>
      </c>
      <c r="F720" s="7" t="inlineStr">
        <is>
          <t>로고후드티</t>
        </is>
      </c>
      <c r="G720" s="7" t="inlineStr">
        <is>
          <t>KOR</t>
        </is>
      </c>
      <c r="H720" s="7" t="inlineStr">
        <is>
          <t>L</t>
        </is>
      </c>
      <c r="I720" s="7">
        <f>IF(B720="보세",C720&amp;" "&amp;D720&amp;" "&amp;E720&amp;" "&amp;F720&amp;" ["&amp;H720&amp;"]",IF(G720="JPN","[JPN] "&amp;B720&amp;" "&amp;C720&amp;" "&amp;D720&amp;" "&amp;E720&amp;" "&amp;F720&amp;" ["&amp;H720&amp;"]",B720&amp;" "&amp;C720&amp;" "&amp;D720&amp;" "&amp;E720&amp;" "&amp;F720&amp;" ["&amp;H720&amp;"]"))</f>
        <v/>
      </c>
      <c r="J720" s="7" t="inlineStr">
        <is>
          <t>나이키 멜란지그레이 프린팅 드라이핏 로고후드티 [L]</t>
        </is>
      </c>
      <c r="K720" s="7" t="inlineStr">
        <is>
          <t>나이키 멜란지그레이 프린팅 드라이핏 로고후드티</t>
        </is>
      </c>
      <c r="L720" s="7">
        <f>IF(B720="보세",C720&amp;" "&amp;F720,B720&amp;" "&amp;F720)</f>
        <v/>
      </c>
      <c r="M720" s="8" t="inlineStr">
        <is>
          <t>멜란지그레이 프린팅 드라이핏 로고후드티</t>
        </is>
      </c>
      <c r="N720" s="8" t="inlineStr">
        <is>
          <t>멜란지그레이 프린팅 드라이핏 로고후드티</t>
        </is>
      </c>
      <c r="O720" s="8" t="inlineStr">
        <is>
          <t>멜란지그레이 프린팅 드라이핏 로고후드티</t>
        </is>
      </c>
    </row>
    <row r="721" ht="16.5" customHeight="1" s="16">
      <c r="A721" s="7" t="n">
        <v>13107480</v>
      </c>
      <c r="B721" s="7" t="inlineStr">
        <is>
          <t>나이키</t>
        </is>
      </c>
      <c r="C721" s="7" t="inlineStr">
        <is>
          <t>블랙</t>
        </is>
      </c>
      <c r="D721" s="7" t="inlineStr">
        <is>
          <t>프린팅</t>
        </is>
      </c>
      <c r="E721" s="7" t="inlineStr">
        <is>
          <t>드라이핏</t>
        </is>
      </c>
      <c r="F721" s="7" t="inlineStr">
        <is>
          <t>하운드체크로고민소매티</t>
        </is>
      </c>
      <c r="G721" s="7" t="inlineStr">
        <is>
          <t>KOR</t>
        </is>
      </c>
      <c r="H721" s="7" t="inlineStr">
        <is>
          <t>M</t>
        </is>
      </c>
      <c r="I721" s="7">
        <f>IF(B721="보세",C721&amp;" "&amp;D721&amp;" "&amp;E721&amp;" "&amp;F721&amp;" ["&amp;H721&amp;"]",IF(G721="JPN","[JPN] "&amp;B721&amp;" "&amp;C721&amp;" "&amp;D721&amp;" "&amp;E721&amp;" "&amp;F721&amp;" ["&amp;H721&amp;"]",B721&amp;" "&amp;C721&amp;" "&amp;D721&amp;" "&amp;E721&amp;" "&amp;F721&amp;" ["&amp;H721&amp;"]"))</f>
        <v/>
      </c>
      <c r="J721" s="7" t="inlineStr">
        <is>
          <t>나이키 블랙 프린팅 드라이핏 하운드체크로고민소매티 [M]</t>
        </is>
      </c>
      <c r="K721" s="7" t="inlineStr">
        <is>
          <t>나이키 블랙 프린팅 드라이핏 하운드체크로고민소매티</t>
        </is>
      </c>
      <c r="L721" s="7">
        <f>IF(B721="보세",C721&amp;" "&amp;F721,B721&amp;" "&amp;F721)</f>
        <v/>
      </c>
      <c r="M721" s="8" t="inlineStr">
        <is>
          <t>블랙 프린팅 드라이핏 하운드체크로고민소매티</t>
        </is>
      </c>
      <c r="N721" s="8" t="inlineStr">
        <is>
          <t>블랙 프린팅 드라이핏 하운드체크로고민소매티</t>
        </is>
      </c>
      <c r="O721" s="8" t="inlineStr">
        <is>
          <t>블랙 프린팅 드라이핏 하운드체크로고민소매티</t>
        </is>
      </c>
    </row>
    <row r="722" ht="16.5" customHeight="1" s="16">
      <c r="A722" s="7" t="n">
        <v>13107481</v>
      </c>
      <c r="B722" s="7" t="inlineStr">
        <is>
          <t>디자인유나이티드</t>
        </is>
      </c>
      <c r="C722" s="7" t="inlineStr">
        <is>
          <t>블랙</t>
        </is>
      </c>
      <c r="D722" s="7" t="inlineStr">
        <is>
          <t>무지</t>
        </is>
      </c>
      <c r="E722" s="7" t="inlineStr">
        <is>
          <t>면혼방</t>
        </is>
      </c>
      <c r="F722" s="7" t="inlineStr">
        <is>
          <t>후드집업</t>
        </is>
      </c>
      <c r="G722" s="7" t="inlineStr">
        <is>
          <t>KOR</t>
        </is>
      </c>
      <c r="H722" s="7" t="inlineStr">
        <is>
          <t>90</t>
        </is>
      </c>
      <c r="I722" s="7">
        <f>IF(B722="보세",C722&amp;" "&amp;D722&amp;" "&amp;E722&amp;" "&amp;F722&amp;" ["&amp;H722&amp;"]",IF(G722="JPN","[JPN] "&amp;B722&amp;" "&amp;C722&amp;" "&amp;D722&amp;" "&amp;E722&amp;" "&amp;F722&amp;" ["&amp;H722&amp;"]",B722&amp;" "&amp;C722&amp;" "&amp;D722&amp;" "&amp;E722&amp;" "&amp;F722&amp;" ["&amp;H722&amp;"]"))</f>
        <v/>
      </c>
      <c r="J722" s="7" t="inlineStr">
        <is>
          <t>디자인유나이티드 블랙 면혼방 후드집업 [90]</t>
        </is>
      </c>
      <c r="K722" s="7" t="inlineStr">
        <is>
          <t>디자인유나이티드 블랙 면혼방 후드집업</t>
        </is>
      </c>
      <c r="L722" s="7">
        <f>IF(B722="보세",C722&amp;" "&amp;F722,B722&amp;" "&amp;F722)</f>
        <v/>
      </c>
      <c r="M722" s="8" t="inlineStr">
        <is>
          <t>블랙  면혼방 후드집업</t>
        </is>
      </c>
      <c r="N722" s="8" t="inlineStr">
        <is>
          <t>블랙  코튼혼방 후드집업</t>
        </is>
      </c>
      <c r="O722" s="8" t="inlineStr">
        <is>
          <t>블랙  면믹스 후드집업</t>
        </is>
      </c>
    </row>
    <row r="723" ht="16.5" customHeight="1" s="16">
      <c r="A723" s="7" t="n">
        <v>13107482</v>
      </c>
      <c r="B723" s="7" t="inlineStr">
        <is>
          <t>나이키</t>
        </is>
      </c>
      <c r="C723" s="7" t="inlineStr">
        <is>
          <t>블랙</t>
        </is>
      </c>
      <c r="D723" s="7" t="inlineStr">
        <is>
          <t>무지</t>
        </is>
      </c>
      <c r="E723" s="7" t="inlineStr">
        <is>
          <t>면</t>
        </is>
      </c>
      <c r="F723" s="7" t="inlineStr">
        <is>
          <t>가슴로고반팔티</t>
        </is>
      </c>
      <c r="G723" s="7" t="inlineStr">
        <is>
          <t>KOR</t>
        </is>
      </c>
      <c r="H723" s="7" t="inlineStr">
        <is>
          <t>S</t>
        </is>
      </c>
      <c r="I723" s="7">
        <f>IF(B723="보세",C723&amp;" "&amp;D723&amp;" "&amp;E723&amp;" "&amp;F723&amp;" ["&amp;H723&amp;"]",IF(G723="JPN","[JPN] "&amp;B723&amp;" "&amp;C723&amp;" "&amp;D723&amp;" "&amp;E723&amp;" "&amp;F723&amp;" ["&amp;H723&amp;"]",B723&amp;" "&amp;C723&amp;" "&amp;D723&amp;" "&amp;E723&amp;" "&amp;F723&amp;" ["&amp;H723&amp;"]"))</f>
        <v/>
      </c>
      <c r="J723" s="7" t="inlineStr">
        <is>
          <t>나이키 블랙 면 가슴로고반팔티 [S]</t>
        </is>
      </c>
      <c r="K723" s="7" t="inlineStr">
        <is>
          <t>나이키 블랙 면 가슴로고반팔티</t>
        </is>
      </c>
      <c r="L723" s="7">
        <f>IF(B723="보세",C723&amp;" "&amp;F723,B723&amp;" "&amp;F723)</f>
        <v/>
      </c>
      <c r="M723" s="8" t="inlineStr">
        <is>
          <t>블랙  면 가슴로고반팔티</t>
        </is>
      </c>
      <c r="N723" s="8" t="inlineStr">
        <is>
          <t>블랙  코튼 가슴로고반팔티</t>
        </is>
      </c>
      <c r="O723" s="8" t="inlineStr">
        <is>
          <t>블랙  면직물 가슴로고반팔티</t>
        </is>
      </c>
    </row>
    <row r="724" ht="16.5" customHeight="1" s="16">
      <c r="A724" s="7" t="n">
        <v>13107483</v>
      </c>
      <c r="B724" s="7" t="inlineStr">
        <is>
          <t>자라</t>
        </is>
      </c>
      <c r="C724" s="7" t="inlineStr">
        <is>
          <t>네이비</t>
        </is>
      </c>
      <c r="D724" s="7" t="inlineStr">
        <is>
          <t>무지</t>
        </is>
      </c>
      <c r="E724" s="7" t="inlineStr">
        <is>
          <t>면</t>
        </is>
      </c>
      <c r="F724" s="7" t="inlineStr">
        <is>
          <t>긴팔셔츠</t>
        </is>
      </c>
      <c r="G724" s="7" t="inlineStr">
        <is>
          <t>KOR</t>
        </is>
      </c>
      <c r="H724" s="7" t="inlineStr">
        <is>
          <t>S</t>
        </is>
      </c>
      <c r="I724" s="7">
        <f>IF(B724="보세",C724&amp;" "&amp;D724&amp;" "&amp;E724&amp;" "&amp;F724&amp;" ["&amp;H724&amp;"]",IF(G724="JPN","[JPN] "&amp;B724&amp;" "&amp;C724&amp;" "&amp;D724&amp;" "&amp;E724&amp;" "&amp;F724&amp;" ["&amp;H724&amp;"]",B724&amp;" "&amp;C724&amp;" "&amp;D724&amp;" "&amp;E724&amp;" "&amp;F724&amp;" ["&amp;H724&amp;"]"))</f>
        <v/>
      </c>
      <c r="J724" s="7" t="inlineStr">
        <is>
          <t>자라 네이비 면 긴팔셔츠 [S]</t>
        </is>
      </c>
      <c r="K724" s="7" t="inlineStr">
        <is>
          <t>자라 네이비 면 긴팔셔츠</t>
        </is>
      </c>
      <c r="L724" s="7">
        <f>IF(B724="보세",C724&amp;" "&amp;F724,B724&amp;" "&amp;F724)</f>
        <v/>
      </c>
      <c r="M724" s="8" t="inlineStr">
        <is>
          <t>네이비  면 긴팔셔츠</t>
        </is>
      </c>
      <c r="N724" s="8" t="inlineStr">
        <is>
          <t>NAVY  면 긴팔셔츠</t>
        </is>
      </c>
      <c r="O724" s="8" t="inlineStr">
        <is>
          <t>곤색  면 긴팔셔츠</t>
        </is>
      </c>
    </row>
    <row r="725" ht="16.5" customHeight="1" s="16">
      <c r="A725" s="7" t="n">
        <v>13107484</v>
      </c>
      <c r="B725" s="7" t="inlineStr">
        <is>
          <t>트레셔</t>
        </is>
      </c>
      <c r="C725" s="7" t="inlineStr">
        <is>
          <t>네이비</t>
        </is>
      </c>
      <c r="D725" s="7" t="inlineStr">
        <is>
          <t>프린팅</t>
        </is>
      </c>
      <c r="E725" s="7" t="inlineStr">
        <is>
          <t>면</t>
        </is>
      </c>
      <c r="F725" s="7" t="inlineStr">
        <is>
          <t>불꽃로고반팔티</t>
        </is>
      </c>
      <c r="G725" s="7" t="inlineStr">
        <is>
          <t>KOR</t>
        </is>
      </c>
      <c r="H725" s="7" t="inlineStr">
        <is>
          <t>M</t>
        </is>
      </c>
      <c r="I725" s="7">
        <f>IF(B725="보세",C725&amp;" "&amp;D725&amp;" "&amp;E725&amp;" "&amp;F725&amp;" ["&amp;H725&amp;"]",IF(G725="JPN","[JPN] "&amp;B725&amp;" "&amp;C725&amp;" "&amp;D725&amp;" "&amp;E725&amp;" "&amp;F725&amp;" ["&amp;H725&amp;"]",B725&amp;" "&amp;C725&amp;" "&amp;D725&amp;" "&amp;E725&amp;" "&amp;F725&amp;" ["&amp;H725&amp;"]"))</f>
        <v/>
      </c>
      <c r="J725" s="7" t="inlineStr">
        <is>
          <t>트레셔 네이비 프린팅 면 불꽃로고반팔티 [M]</t>
        </is>
      </c>
      <c r="K725" s="7" t="inlineStr">
        <is>
          <t>트레셔 네이비 프린팅 면 불꽃로고반팔티</t>
        </is>
      </c>
      <c r="L725" s="7">
        <f>IF(B725="보세",C725&amp;" "&amp;F725,B725&amp;" "&amp;F725)</f>
        <v/>
      </c>
      <c r="M725" s="8" t="inlineStr">
        <is>
          <t>네이비 프린팅 면 불꽃로고반팔티</t>
        </is>
      </c>
      <c r="N725" s="8" t="inlineStr">
        <is>
          <t>NAVY 프린팅 면 불꽃로고반팔티</t>
        </is>
      </c>
      <c r="O725" s="8" t="inlineStr">
        <is>
          <t>곤색 프린팅 면 불꽃로고반팔티</t>
        </is>
      </c>
    </row>
    <row r="726" ht="16.5" customHeight="1" s="16">
      <c r="A726" s="7" t="n">
        <v>13107485</v>
      </c>
      <c r="B726" s="7" t="inlineStr">
        <is>
          <t>예작</t>
        </is>
      </c>
      <c r="C726" s="7" t="inlineStr">
        <is>
          <t>네이비</t>
        </is>
      </c>
      <c r="D726" s="7" t="inlineStr">
        <is>
          <t>무지</t>
        </is>
      </c>
      <c r="E726" s="7" t="inlineStr">
        <is>
          <t>캐시미어혼방</t>
        </is>
      </c>
      <c r="F726" s="7" t="inlineStr">
        <is>
          <t>브이넥베스트</t>
        </is>
      </c>
      <c r="G726" s="7" t="inlineStr">
        <is>
          <t>KOR</t>
        </is>
      </c>
      <c r="H726" s="7" t="inlineStr">
        <is>
          <t>100</t>
        </is>
      </c>
      <c r="I726" s="7">
        <f>IF(B726="보세",C726&amp;" "&amp;D726&amp;" "&amp;E726&amp;" "&amp;F726&amp;" ["&amp;H726&amp;"]",IF(G726="JPN","[JPN] "&amp;B726&amp;" "&amp;C726&amp;" "&amp;D726&amp;" "&amp;E726&amp;" "&amp;F726&amp;" ["&amp;H726&amp;"]",B726&amp;" "&amp;C726&amp;" "&amp;D726&amp;" "&amp;E726&amp;" "&amp;F726&amp;" ["&amp;H726&amp;"]"))</f>
        <v/>
      </c>
      <c r="J726" s="7" t="inlineStr">
        <is>
          <t>예작 네이비 캐시미어혼방 브이넥베스트 [100]</t>
        </is>
      </c>
      <c r="K726" s="7" t="inlineStr">
        <is>
          <t>예작 네이비 캐시미어혼방 브이넥베스트</t>
        </is>
      </c>
      <c r="L726" s="7">
        <f>IF(B726="보세",C726&amp;" "&amp;F726,B726&amp;" "&amp;F726)</f>
        <v/>
      </c>
      <c r="M726" s="8" t="inlineStr">
        <is>
          <t>네이비  캐시미어혼방 브이넥베스트</t>
        </is>
      </c>
      <c r="N726" s="8" t="inlineStr">
        <is>
          <t>NAVY  캐시미어혼방 브이넥베스트</t>
        </is>
      </c>
      <c r="O726" s="8" t="inlineStr">
        <is>
          <t>곤색  캐시미어혼방 브이넥베스트</t>
        </is>
      </c>
    </row>
    <row r="727" ht="16.5" customHeight="1" s="16">
      <c r="A727" s="7" t="n">
        <v>13107486</v>
      </c>
      <c r="B727" s="7" t="inlineStr">
        <is>
          <t>MLB</t>
        </is>
      </c>
      <c r="C727" s="7" t="inlineStr">
        <is>
          <t>블랙</t>
        </is>
      </c>
      <c r="D727" s="7" t="inlineStr">
        <is>
          <t>무지</t>
        </is>
      </c>
      <c r="E727" s="7" t="inlineStr">
        <is>
          <t>면혼방</t>
        </is>
      </c>
      <c r="F727" s="7" t="inlineStr">
        <is>
          <t>뉴욕프린팅맨투맨</t>
        </is>
      </c>
      <c r="G727" s="7" t="inlineStr">
        <is>
          <t>KOR</t>
        </is>
      </c>
      <c r="H727" s="7" t="inlineStr">
        <is>
          <t>M</t>
        </is>
      </c>
      <c r="I727" s="7">
        <f>IF(B727="보세",C727&amp;" "&amp;D727&amp;" "&amp;E727&amp;" "&amp;F727&amp;" ["&amp;H727&amp;"]",IF(G727="JPN","[JPN] "&amp;B727&amp;" "&amp;C727&amp;" "&amp;D727&amp;" "&amp;E727&amp;" "&amp;F727&amp;" ["&amp;H727&amp;"]",B727&amp;" "&amp;C727&amp;" "&amp;D727&amp;" "&amp;E727&amp;" "&amp;F727&amp;" ["&amp;H727&amp;"]"))</f>
        <v/>
      </c>
      <c r="J727" s="7" t="inlineStr">
        <is>
          <t>MLB 블랙 면혼방 뉴욕프린팅맨투맨 [M]</t>
        </is>
      </c>
      <c r="K727" s="7" t="inlineStr">
        <is>
          <t>MLB 블랙 면혼방 뉴욕프린팅맨투맨</t>
        </is>
      </c>
      <c r="L727" s="7">
        <f>IF(B727="보세",C727&amp;" "&amp;F727,B727&amp;" "&amp;F727)</f>
        <v/>
      </c>
      <c r="M727" s="8" t="inlineStr">
        <is>
          <t>블랙  면혼방 뉴욕프린팅맨투맨</t>
        </is>
      </c>
      <c r="N727" s="8" t="inlineStr">
        <is>
          <t>블랙  코튼혼방 뉴욕프린팅맨투맨</t>
        </is>
      </c>
      <c r="O727" s="8" t="inlineStr">
        <is>
          <t>블랙  면믹스 뉴욕프린팅맨투맨</t>
        </is>
      </c>
    </row>
    <row r="728" ht="16.5" customHeight="1" s="16">
      <c r="A728" s="7" t="n">
        <v>13107487</v>
      </c>
      <c r="B728" s="7" t="inlineStr">
        <is>
          <t>h&amp;m</t>
        </is>
      </c>
      <c r="C728" s="7" t="inlineStr">
        <is>
          <t>다크그레이</t>
        </is>
      </c>
      <c r="D728" s="7" t="inlineStr">
        <is>
          <t>프린팅</t>
        </is>
      </c>
      <c r="E728" s="7" t="inlineStr">
        <is>
          <t>면혼방</t>
        </is>
      </c>
      <c r="F728" s="7" t="inlineStr">
        <is>
          <t>라운드반팔티</t>
        </is>
      </c>
      <c r="G728" s="7" t="inlineStr">
        <is>
          <t>KOR</t>
        </is>
      </c>
      <c r="H728" s="7" t="inlineStr">
        <is>
          <t>2XL</t>
        </is>
      </c>
      <c r="I728" s="7">
        <f>IF(B728="보세",C728&amp;" "&amp;D728&amp;" "&amp;E728&amp;" "&amp;F728&amp;" ["&amp;H728&amp;"]",IF(G728="JPN","[JPN] "&amp;B728&amp;" "&amp;C728&amp;" "&amp;D728&amp;" "&amp;E728&amp;" "&amp;F728&amp;" ["&amp;H728&amp;"]",B728&amp;" "&amp;C728&amp;" "&amp;D728&amp;" "&amp;E728&amp;" "&amp;F728&amp;" ["&amp;H728&amp;"]"))</f>
        <v/>
      </c>
      <c r="J728" s="7" t="inlineStr">
        <is>
          <t>h&amp;m 다크그레이 프린팅 면혼방 라운드반팔티 [2XL]</t>
        </is>
      </c>
      <c r="K728" s="7" t="inlineStr">
        <is>
          <t>h&amp;m 다크그레이 프린팅 면혼방 라운드반팔티</t>
        </is>
      </c>
      <c r="L728" s="7">
        <f>IF(B728="보세",C728&amp;" "&amp;F728,B728&amp;" "&amp;F728)</f>
        <v/>
      </c>
      <c r="M728" s="8" t="inlineStr">
        <is>
          <t>다크그레이 프린팅 면혼방 라운드반팔티</t>
        </is>
      </c>
      <c r="N728" s="8" t="inlineStr">
        <is>
          <t>다크그레이 프린팅 코튼혼방 라운드반팔티</t>
        </is>
      </c>
      <c r="O728" s="8" t="inlineStr">
        <is>
          <t>다크그레이 프린팅 면믹스 라운드반팔티</t>
        </is>
      </c>
    </row>
    <row r="729" ht="16.5" customHeight="1" s="16">
      <c r="A729" s="7" t="n">
        <v>13107488</v>
      </c>
      <c r="B729" s="7" t="inlineStr">
        <is>
          <t>유니클로</t>
        </is>
      </c>
      <c r="C729" s="7" t="inlineStr">
        <is>
          <t>블랙</t>
        </is>
      </c>
      <c r="D729" s="7" t="inlineStr">
        <is>
          <t>무지</t>
        </is>
      </c>
      <c r="E729" s="7" t="inlineStr">
        <is>
          <t>울</t>
        </is>
      </c>
      <c r="F729" s="7" t="inlineStr">
        <is>
          <t>긴팔니트가디건</t>
        </is>
      </c>
      <c r="G729" s="7" t="inlineStr">
        <is>
          <t>KOR</t>
        </is>
      </c>
      <c r="H729" s="7" t="inlineStr">
        <is>
          <t>L</t>
        </is>
      </c>
      <c r="I729" s="7">
        <f>IF(B729="보세",C729&amp;" "&amp;D729&amp;" "&amp;E729&amp;" "&amp;F729&amp;" ["&amp;H729&amp;"]",IF(G729="JPN","[JPN] "&amp;B729&amp;" "&amp;C729&amp;" "&amp;D729&amp;" "&amp;E729&amp;" "&amp;F729&amp;" ["&amp;H729&amp;"]",B729&amp;" "&amp;C729&amp;" "&amp;D729&amp;" "&amp;E729&amp;" "&amp;F729&amp;" ["&amp;H729&amp;"]"))</f>
        <v/>
      </c>
      <c r="J729" s="7" t="inlineStr">
        <is>
          <t>유니클로 블랙 울 긴팔니트가디건 [L]</t>
        </is>
      </c>
      <c r="K729" s="7" t="inlineStr">
        <is>
          <t>유니클로 블랙 울 긴팔니트가디건</t>
        </is>
      </c>
      <c r="L729" s="7">
        <f>IF(B729="보세",C729&amp;" "&amp;F729,B729&amp;" "&amp;F729)</f>
        <v/>
      </c>
      <c r="M729" s="8" t="inlineStr">
        <is>
          <t>블랙  울 긴팔니트가디건</t>
        </is>
      </c>
      <c r="N729" s="8" t="inlineStr">
        <is>
          <t>블랙  울 긴팔니트가디건</t>
        </is>
      </c>
      <c r="O729" s="8" t="inlineStr">
        <is>
          <t>블랙  울 긴팔니트가디건</t>
        </is>
      </c>
    </row>
    <row r="730" ht="16.5" customHeight="1" s="16">
      <c r="A730" s="7" t="n">
        <v>13107489</v>
      </c>
      <c r="B730" s="7" t="inlineStr">
        <is>
          <t>자라</t>
        </is>
      </c>
      <c r="C730" s="7" t="inlineStr">
        <is>
          <t>빈티지네이비</t>
        </is>
      </c>
      <c r="D730" s="7" t="inlineStr">
        <is>
          <t>무지</t>
        </is>
      </c>
      <c r="E730" s="7" t="inlineStr">
        <is>
          <t>폴리</t>
        </is>
      </c>
      <c r="F730" s="7" t="inlineStr">
        <is>
          <t>히든버튼셔츠</t>
        </is>
      </c>
      <c r="G730" s="7" t="inlineStr">
        <is>
          <t>KOR</t>
        </is>
      </c>
      <c r="H730" s="7" t="inlineStr">
        <is>
          <t>S</t>
        </is>
      </c>
      <c r="I730" s="7">
        <f>IF(B730="보세",C730&amp;" "&amp;D730&amp;" "&amp;E730&amp;" "&amp;F730&amp;" ["&amp;H730&amp;"]",IF(G730="JPN","[JPN] "&amp;B730&amp;" "&amp;C730&amp;" "&amp;D730&amp;" "&amp;E730&amp;" "&amp;F730&amp;" ["&amp;H730&amp;"]",B730&amp;" "&amp;C730&amp;" "&amp;D730&amp;" "&amp;E730&amp;" "&amp;F730&amp;" ["&amp;H730&amp;"]"))</f>
        <v/>
      </c>
      <c r="J730" s="7" t="inlineStr">
        <is>
          <t>자라 빈티지네이비 히든버튼셔츠 [S]</t>
        </is>
      </c>
      <c r="K730" s="7" t="inlineStr">
        <is>
          <t>자라 빈티지네이비 히든버튼셔츠</t>
        </is>
      </c>
      <c r="L730" s="7">
        <f>IF(B730="보세",C730&amp;" "&amp;F730,B730&amp;" "&amp;F730)</f>
        <v/>
      </c>
      <c r="M730" s="8" t="inlineStr">
        <is>
          <t>빈티지네이비   히든버튼셔츠</t>
        </is>
      </c>
      <c r="N730" s="8" t="inlineStr">
        <is>
          <t>빈티지네이비   히든버튼셔츠</t>
        </is>
      </c>
      <c r="O730" s="8" t="inlineStr">
        <is>
          <t>빈티지네이비   히든버튼셔츠</t>
        </is>
      </c>
    </row>
    <row r="731" ht="16.5" customHeight="1" s="16">
      <c r="A731" s="7" t="n">
        <v>13107490</v>
      </c>
      <c r="B731" s="7" t="inlineStr">
        <is>
          <t>아디다스오리지널</t>
        </is>
      </c>
      <c r="C731" s="7" t="inlineStr">
        <is>
          <t>블랙</t>
        </is>
      </c>
      <c r="D731" s="7" t="inlineStr">
        <is>
          <t>프린팅</t>
        </is>
      </c>
      <c r="E731" s="7" t="inlineStr">
        <is>
          <t>폴리</t>
        </is>
      </c>
      <c r="F731" s="7" t="inlineStr">
        <is>
          <t>후드티</t>
        </is>
      </c>
      <c r="G731" s="7" t="inlineStr">
        <is>
          <t>KOR</t>
        </is>
      </c>
      <c r="H731" s="7" t="inlineStr">
        <is>
          <t>L</t>
        </is>
      </c>
      <c r="I731" s="7">
        <f>IF(B731="보세",C731&amp;" "&amp;D731&amp;" "&amp;E731&amp;" "&amp;F731&amp;" ["&amp;H731&amp;"]",IF(G731="JPN","[JPN] "&amp;B731&amp;" "&amp;C731&amp;" "&amp;D731&amp;" "&amp;E731&amp;" "&amp;F731&amp;" ["&amp;H731&amp;"]",B731&amp;" "&amp;C731&amp;" "&amp;D731&amp;" "&amp;E731&amp;" "&amp;F731&amp;" ["&amp;H731&amp;"]"))</f>
        <v/>
      </c>
      <c r="J731" s="7" t="inlineStr">
        <is>
          <t>아디다스오리지널 블랙 프린팅 후드티 [L]</t>
        </is>
      </c>
      <c r="K731" s="7" t="inlineStr">
        <is>
          <t>아디다스오리지널 블랙 프린팅 후드티</t>
        </is>
      </c>
      <c r="L731" s="7">
        <f>IF(B731="보세",C731&amp;" "&amp;F731,B731&amp;" "&amp;F731)</f>
        <v/>
      </c>
      <c r="M731" s="8" t="inlineStr">
        <is>
          <t>블랙 프린팅  후드티</t>
        </is>
      </c>
      <c r="N731" s="8" t="inlineStr">
        <is>
          <t>블랙 프린팅  후드티</t>
        </is>
      </c>
      <c r="O731" s="8" t="inlineStr">
        <is>
          <t>블랙 프린팅  후드티</t>
        </is>
      </c>
    </row>
    <row r="732" ht="16.5" customHeight="1" s="16">
      <c r="A732" s="7" t="n">
        <v>13107491</v>
      </c>
      <c r="B732" s="7" t="inlineStr">
        <is>
          <t>무신사스탠다드</t>
        </is>
      </c>
      <c r="C732" s="7" t="inlineStr">
        <is>
          <t>블랙</t>
        </is>
      </c>
      <c r="D732" s="7" t="inlineStr">
        <is>
          <t>무지</t>
        </is>
      </c>
      <c r="E732" s="7" t="inlineStr">
        <is>
          <t>면</t>
        </is>
      </c>
      <c r="F732" s="7" t="inlineStr">
        <is>
          <t>긴팔셔츠</t>
        </is>
      </c>
      <c r="G732" s="7" t="inlineStr">
        <is>
          <t>KOR</t>
        </is>
      </c>
      <c r="H732" s="7" t="inlineStr">
        <is>
          <t>XL</t>
        </is>
      </c>
      <c r="I732" s="7">
        <f>IF(B732="보세",C732&amp;" "&amp;D732&amp;" "&amp;E732&amp;" "&amp;F732&amp;" ["&amp;H732&amp;"]",IF(G732="JPN","[JPN] "&amp;B732&amp;" "&amp;C732&amp;" "&amp;D732&amp;" "&amp;E732&amp;" "&amp;F732&amp;" ["&amp;H732&amp;"]",B732&amp;" "&amp;C732&amp;" "&amp;D732&amp;" "&amp;E732&amp;" "&amp;F732&amp;" ["&amp;H732&amp;"]"))</f>
        <v/>
      </c>
      <c r="J732" s="7" t="inlineStr">
        <is>
          <t>무신사스탠다드 블랙 면 긴팔셔츠 [XL]</t>
        </is>
      </c>
      <c r="K732" s="7" t="inlineStr">
        <is>
          <t>무신사스탠다드 블랙 면 긴팔셔츠</t>
        </is>
      </c>
      <c r="L732" s="7">
        <f>IF(B732="보세",C732&amp;" "&amp;F732,B732&amp;" "&amp;F732)</f>
        <v/>
      </c>
      <c r="M732" s="8" t="inlineStr">
        <is>
          <t>블랙  면 긴팔셔츠</t>
        </is>
      </c>
      <c r="N732" s="8" t="inlineStr">
        <is>
          <t>블랙  코튼 긴팔셔츠</t>
        </is>
      </c>
      <c r="O732" s="8" t="inlineStr">
        <is>
          <t>블랙  면직물 긴팔셔츠</t>
        </is>
      </c>
    </row>
    <row r="733" ht="16.5" customHeight="1" s="16">
      <c r="A733" s="7" t="n">
        <v>13107492</v>
      </c>
      <c r="B733" s="7" t="inlineStr">
        <is>
          <t>칼하트</t>
        </is>
      </c>
      <c r="C733" s="7" t="inlineStr">
        <is>
          <t>블랙</t>
        </is>
      </c>
      <c r="D733" s="7" t="inlineStr">
        <is>
          <t>무지</t>
        </is>
      </c>
      <c r="E733" s="7" t="inlineStr">
        <is>
          <t>면</t>
        </is>
      </c>
      <c r="F733" s="7" t="inlineStr">
        <is>
          <t>라운드무지반팔티</t>
        </is>
      </c>
      <c r="G733" s="7" t="inlineStr">
        <is>
          <t>KOR</t>
        </is>
      </c>
      <c r="H733" s="7" t="inlineStr">
        <is>
          <t>M</t>
        </is>
      </c>
      <c r="I733" s="7">
        <f>IF(B733="보세",C733&amp;" "&amp;D733&amp;" "&amp;E733&amp;" "&amp;F733&amp;" ["&amp;H733&amp;"]",IF(G733="JPN","[JPN] "&amp;B733&amp;" "&amp;C733&amp;" "&amp;D733&amp;" "&amp;E733&amp;" "&amp;F733&amp;" ["&amp;H733&amp;"]",B733&amp;" "&amp;C733&amp;" "&amp;D733&amp;" "&amp;E733&amp;" "&amp;F733&amp;" ["&amp;H733&amp;"]"))</f>
        <v/>
      </c>
      <c r="J733" s="7" t="inlineStr">
        <is>
          <t>칼하트 블랙 면 라운드무지반팔티 [M]</t>
        </is>
      </c>
      <c r="K733" s="7" t="inlineStr">
        <is>
          <t>칼하트 블랙 면 라운드무지반팔티</t>
        </is>
      </c>
      <c r="L733" s="7">
        <f>IF(B733="보세",C733&amp;" "&amp;F733,B733&amp;" "&amp;F733)</f>
        <v/>
      </c>
      <c r="M733" s="8" t="inlineStr">
        <is>
          <t>블랙  면 라운드무지반팔티</t>
        </is>
      </c>
      <c r="N733" s="8" t="inlineStr">
        <is>
          <t>블랙  코튼 라운드무지반팔티</t>
        </is>
      </c>
      <c r="O733" s="8" t="inlineStr">
        <is>
          <t>블랙  면직물 라운드무지반팔티</t>
        </is>
      </c>
    </row>
    <row r="734" ht="16.5" customHeight="1" s="16">
      <c r="A734" s="7" t="n">
        <v>13107493</v>
      </c>
      <c r="B734" s="7" t="inlineStr">
        <is>
          <t>캘빈클라인</t>
        </is>
      </c>
      <c r="C734" s="7" t="inlineStr">
        <is>
          <t>네이비</t>
        </is>
      </c>
      <c r="D734" s="7" t="inlineStr">
        <is>
          <t>체크</t>
        </is>
      </c>
      <c r="E734" s="7" t="inlineStr">
        <is>
          <t>면</t>
        </is>
      </c>
      <c r="F734" s="7" t="inlineStr">
        <is>
          <t>하프버튼언발롱셔츠원피스</t>
        </is>
      </c>
      <c r="G734" s="7" t="inlineStr">
        <is>
          <t>KOR</t>
        </is>
      </c>
      <c r="H734" s="7" t="inlineStr">
        <is>
          <t>S</t>
        </is>
      </c>
      <c r="I734" s="7">
        <f>IF(B734="보세",C734&amp;" "&amp;D734&amp;" "&amp;E734&amp;" "&amp;F734&amp;" ["&amp;H734&amp;"]",IF(G734="JPN","[JPN] "&amp;B734&amp;" "&amp;C734&amp;" "&amp;D734&amp;" "&amp;E734&amp;" "&amp;F734&amp;" ["&amp;H734&amp;"]",B734&amp;" "&amp;C734&amp;" "&amp;D734&amp;" "&amp;E734&amp;" "&amp;F734&amp;" ["&amp;H734&amp;"]"))</f>
        <v/>
      </c>
      <c r="J734" s="7" t="inlineStr">
        <is>
          <t>캘빈클라인 네이비 체크 면 하프버튼언발롱셔츠원피스 [S]</t>
        </is>
      </c>
      <c r="K734" s="7" t="inlineStr">
        <is>
          <t>캘빈클라인 네이비 체크 면 하프버튼언발롱셔츠원피스</t>
        </is>
      </c>
      <c r="L734" s="7">
        <f>IF(B734="보세",C734&amp;" "&amp;F734,B734&amp;" "&amp;F734)</f>
        <v/>
      </c>
      <c r="M734" s="8" t="inlineStr">
        <is>
          <t>네이비 체크 면 하프버튼언발롱셔츠원피스</t>
        </is>
      </c>
      <c r="N734" s="8" t="inlineStr">
        <is>
          <t>NAVY 체크 면 하프버튼언발롱셔츠원피스</t>
        </is>
      </c>
      <c r="O734" s="8" t="inlineStr">
        <is>
          <t>곤색 체크 면 하프버튼언발롱셔츠원피스</t>
        </is>
      </c>
    </row>
    <row r="735" ht="16.5" customHeight="1" s="16">
      <c r="A735" s="7" t="n">
        <v>13107494</v>
      </c>
      <c r="B735" s="7" t="inlineStr">
        <is>
          <t>필라</t>
        </is>
      </c>
      <c r="C735" s="7" t="inlineStr">
        <is>
          <t>퍼플</t>
        </is>
      </c>
      <c r="D735" s="7" t="inlineStr">
        <is>
          <t>무지</t>
        </is>
      </c>
      <c r="E735" s="7" t="inlineStr">
        <is>
          <t>폴리</t>
        </is>
      </c>
      <c r="F735" s="7" t="inlineStr">
        <is>
          <t>후리스반집업스포츠티</t>
        </is>
      </c>
      <c r="G735" s="7" t="inlineStr">
        <is>
          <t>KOR</t>
        </is>
      </c>
      <c r="H735" s="7" t="inlineStr">
        <is>
          <t>105</t>
        </is>
      </c>
      <c r="I735" s="7">
        <f>IF(B735="보세",C735&amp;" "&amp;D735&amp;" "&amp;E735&amp;" "&amp;F735&amp;" ["&amp;H735&amp;"]",IF(G735="JPN","[JPN] "&amp;B735&amp;" "&amp;C735&amp;" "&amp;D735&amp;" "&amp;E735&amp;" "&amp;F735&amp;" ["&amp;H735&amp;"]",B735&amp;" "&amp;C735&amp;" "&amp;D735&amp;" "&amp;E735&amp;" "&amp;F735&amp;" ["&amp;H735&amp;"]"))</f>
        <v/>
      </c>
      <c r="J735" s="7" t="inlineStr">
        <is>
          <t>필라 퍼플 후리스반집업스포츠티 [105]</t>
        </is>
      </c>
      <c r="K735" s="7" t="inlineStr">
        <is>
          <t>필라 퍼플 후리스반집업스포츠티</t>
        </is>
      </c>
      <c r="L735" s="7">
        <f>IF(B735="보세",C735&amp;" "&amp;F735,B735&amp;" "&amp;F735)</f>
        <v/>
      </c>
      <c r="M735" s="8" t="inlineStr">
        <is>
          <t>퍼플   후리스반집업스포츠티</t>
        </is>
      </c>
      <c r="N735" s="8" t="inlineStr">
        <is>
          <t>퍼플   후리스반집업스포츠티</t>
        </is>
      </c>
      <c r="O735" s="8" t="inlineStr">
        <is>
          <t>퍼플   후리스반집업스포츠티</t>
        </is>
      </c>
    </row>
    <row r="736" ht="16.5" customHeight="1" s="16">
      <c r="A736" s="7" t="n">
        <v>13107495</v>
      </c>
      <c r="B736" s="7" t="inlineStr">
        <is>
          <t>지고트</t>
        </is>
      </c>
      <c r="C736" s="7" t="inlineStr">
        <is>
          <t>네이비</t>
        </is>
      </c>
      <c r="D736" s="7" t="inlineStr">
        <is>
          <t>무지</t>
        </is>
      </c>
      <c r="E736" s="7" t="inlineStr">
        <is>
          <t>폴리</t>
        </is>
      </c>
      <c r="F736" s="7" t="inlineStr">
        <is>
          <t>카라포인트반팔블라우스</t>
        </is>
      </c>
      <c r="G736" s="7" t="inlineStr">
        <is>
          <t>KOR</t>
        </is>
      </c>
      <c r="H736" s="7" t="inlineStr">
        <is>
          <t>85-155</t>
        </is>
      </c>
      <c r="I736" s="7">
        <f>IF(B736="보세",C736&amp;" "&amp;D736&amp;" "&amp;E736&amp;" "&amp;F736&amp;" ["&amp;H736&amp;"]",IF(G736="JPN","[JPN] "&amp;B736&amp;" "&amp;C736&amp;" "&amp;D736&amp;" "&amp;E736&amp;" "&amp;F736&amp;" ["&amp;H736&amp;"]",B736&amp;" "&amp;C736&amp;" "&amp;D736&amp;" "&amp;E736&amp;" "&amp;F736&amp;" ["&amp;H736&amp;"]"))</f>
        <v/>
      </c>
      <c r="J736" s="7" t="inlineStr">
        <is>
          <t>지고트 네이비 카라포인트반팔블라우스 [85-155]</t>
        </is>
      </c>
      <c r="K736" s="7" t="inlineStr">
        <is>
          <t>지고트 네이비 카라포인트반팔블라우스</t>
        </is>
      </c>
      <c r="L736" s="7">
        <f>IF(B736="보세",C736&amp;" "&amp;F736,B736&amp;" "&amp;F736)</f>
        <v/>
      </c>
      <c r="M736" s="8" t="inlineStr">
        <is>
          <t>네이비   카라포인트반팔블라우스</t>
        </is>
      </c>
      <c r="N736" s="8" t="inlineStr">
        <is>
          <t>NAVY   카라포인트반팔블라우스</t>
        </is>
      </c>
      <c r="O736" s="8" t="inlineStr">
        <is>
          <t>곤색   카라포인트반팔블라우스</t>
        </is>
      </c>
    </row>
    <row r="737" ht="16.5" customHeight="1" s="16">
      <c r="A737" s="7" t="n">
        <v>13107496</v>
      </c>
      <c r="B737" s="7" t="inlineStr">
        <is>
          <t>루이까또즈</t>
        </is>
      </c>
      <c r="C737" s="7" t="inlineStr">
        <is>
          <t>멜란지퀼트블루</t>
        </is>
      </c>
      <c r="D737" s="7" t="inlineStr">
        <is>
          <t>체크</t>
        </is>
      </c>
      <c r="E737" s="7" t="inlineStr">
        <is>
          <t>플란넬</t>
        </is>
      </c>
      <c r="F737" s="7" t="inlineStr">
        <is>
          <t>긴팔셔츠</t>
        </is>
      </c>
      <c r="G737" s="7" t="inlineStr">
        <is>
          <t>KOR</t>
        </is>
      </c>
      <c r="H737" s="7" t="inlineStr">
        <is>
          <t>없음</t>
        </is>
      </c>
      <c r="I737" s="7">
        <f>IF(B737="보세",C737&amp;" "&amp;D737&amp;" "&amp;E737&amp;" "&amp;F737&amp;" ["&amp;H737&amp;"]",IF(G737="JPN","[JPN] "&amp;B737&amp;" "&amp;C737&amp;" "&amp;D737&amp;" "&amp;E737&amp;" "&amp;F737&amp;" ["&amp;H737&amp;"]",B737&amp;" "&amp;C737&amp;" "&amp;D737&amp;" "&amp;E737&amp;" "&amp;F737&amp;" ["&amp;H737&amp;"]"))</f>
        <v/>
      </c>
      <c r="J737" s="7" t="inlineStr">
        <is>
          <t xml:space="preserve">루이까또즈 멜란지퀼트블루 체크 플란넬 긴팔셔츠 </t>
        </is>
      </c>
      <c r="K737" s="7" t="inlineStr">
        <is>
          <t xml:space="preserve">루이까또즈 멜란지퀼트블루 체크 플란넬 긴팔셔츠 </t>
        </is>
      </c>
      <c r="L737" s="7">
        <f>IF(B737="보세",C737&amp;" "&amp;F737,B737&amp;" "&amp;F737)</f>
        <v/>
      </c>
      <c r="M737" s="8" t="inlineStr">
        <is>
          <t>멜란지퀼트블루 체크 플란넬 긴팔셔츠</t>
        </is>
      </c>
      <c r="N737" s="8" t="inlineStr">
        <is>
          <t>멜란지퀼트블루 체크 플란넬 긴팔셔츠</t>
        </is>
      </c>
      <c r="O737" s="8" t="inlineStr">
        <is>
          <t>멜란지퀼트블루 체크 플란넬 긴팔셔츠</t>
        </is>
      </c>
    </row>
    <row r="738" ht="16.5" customHeight="1" s="16">
      <c r="A738" s="7" t="n">
        <v>13107497</v>
      </c>
      <c r="B738" s="7" t="inlineStr">
        <is>
          <t>코오롱스포츠</t>
        </is>
      </c>
      <c r="C738" s="7" t="inlineStr">
        <is>
          <t>딥오렌지다크그레이</t>
        </is>
      </c>
      <c r="D738" s="7" t="inlineStr">
        <is>
          <t>무지</t>
        </is>
      </c>
      <c r="E738" s="7" t="inlineStr">
        <is>
          <t>폴리</t>
        </is>
      </c>
      <c r="F738" s="7" t="inlineStr">
        <is>
          <t>부클투톤반집업긴팔티</t>
        </is>
      </c>
      <c r="G738" s="7" t="inlineStr">
        <is>
          <t>KOR</t>
        </is>
      </c>
      <c r="H738" s="7" t="inlineStr">
        <is>
          <t>95</t>
        </is>
      </c>
      <c r="I738" s="7">
        <f>IF(B738="보세",C738&amp;" "&amp;D738&amp;" "&amp;E738&amp;" "&amp;F738&amp;" ["&amp;H738&amp;"]",IF(G738="JPN","[JPN] "&amp;B738&amp;" "&amp;C738&amp;" "&amp;D738&amp;" "&amp;E738&amp;" "&amp;F738&amp;" ["&amp;H738&amp;"]",B738&amp;" "&amp;C738&amp;" "&amp;D738&amp;" "&amp;E738&amp;" "&amp;F738&amp;" ["&amp;H738&amp;"]"))</f>
        <v/>
      </c>
      <c r="J738" s="7" t="inlineStr">
        <is>
          <t>코오롱스포츠 딥오렌지다크그레이 부클투톤반집업긴팔티 [95]</t>
        </is>
      </c>
      <c r="K738" s="7" t="inlineStr">
        <is>
          <t>코오롱스포츠 딥오렌지다크그레이 부클투톤반집업긴팔티</t>
        </is>
      </c>
      <c r="L738" s="7">
        <f>IF(B738="보세",C738&amp;" "&amp;F738,B738&amp;" "&amp;F738)</f>
        <v/>
      </c>
      <c r="M738" s="8" t="inlineStr">
        <is>
          <t>딥오렌지다크그레이   부클투톤반집업긴팔티</t>
        </is>
      </c>
      <c r="N738" s="8" t="inlineStr">
        <is>
          <t>딥오렌지다크그레이   부클투톤반집업긴팔티</t>
        </is>
      </c>
      <c r="O738" s="8" t="inlineStr">
        <is>
          <t>딥오렌지다크그레이   부클투톤반집업긴팔티</t>
        </is>
      </c>
    </row>
    <row r="739" ht="16.5" customHeight="1" s="16">
      <c r="A739" s="7" t="n">
        <v>13107498</v>
      </c>
      <c r="B739" s="7" t="inlineStr">
        <is>
          <t>무신사스탠다드</t>
        </is>
      </c>
      <c r="C739" s="7" t="inlineStr">
        <is>
          <t>오렌지</t>
        </is>
      </c>
      <c r="D739" s="7" t="inlineStr">
        <is>
          <t>무지</t>
        </is>
      </c>
      <c r="E739" s="7" t="inlineStr">
        <is>
          <t>면</t>
        </is>
      </c>
      <c r="F739" s="7" t="inlineStr">
        <is>
          <t>크루넥티</t>
        </is>
      </c>
      <c r="G739" s="7" t="inlineStr">
        <is>
          <t>KOR</t>
        </is>
      </c>
      <c r="H739" s="7" t="inlineStr">
        <is>
          <t>L</t>
        </is>
      </c>
      <c r="I739" s="7">
        <f>IF(B739="보세",C739&amp;" "&amp;D739&amp;" "&amp;E739&amp;" "&amp;F739&amp;" ["&amp;H739&amp;"]",IF(G739="JPN","[JPN] "&amp;B739&amp;" "&amp;C739&amp;" "&amp;D739&amp;" "&amp;E739&amp;" "&amp;F739&amp;" ["&amp;H739&amp;"]",B739&amp;" "&amp;C739&amp;" "&amp;D739&amp;" "&amp;E739&amp;" "&amp;F739&amp;" ["&amp;H739&amp;"]"))</f>
        <v/>
      </c>
      <c r="J739" s="7" t="inlineStr">
        <is>
          <t>무신사스탠다드 오렌지 면 크루넥티 [L]</t>
        </is>
      </c>
      <c r="K739" s="7" t="inlineStr">
        <is>
          <t>무신사스탠다드 오렌지 면 크루넥티</t>
        </is>
      </c>
      <c r="L739" s="7">
        <f>IF(B739="보세",C739&amp;" "&amp;F739,B739&amp;" "&amp;F739)</f>
        <v/>
      </c>
      <c r="M739" s="8" t="inlineStr">
        <is>
          <t>오렌지  면 크루넥티</t>
        </is>
      </c>
      <c r="N739" s="8" t="inlineStr">
        <is>
          <t>오렌지  코튼 크루넥티</t>
        </is>
      </c>
      <c r="O739" s="8" t="inlineStr">
        <is>
          <t>오렌지  면직물 크루넥티</t>
        </is>
      </c>
    </row>
    <row r="740" ht="16.5" customHeight="1" s="16">
      <c r="A740" s="7" t="n">
        <v>13107499</v>
      </c>
      <c r="B740" s="7" t="inlineStr">
        <is>
          <t>필라</t>
        </is>
      </c>
      <c r="C740" s="7" t="inlineStr">
        <is>
          <t>멜란지그레이네온코랄</t>
        </is>
      </c>
      <c r="D740" s="7" t="inlineStr">
        <is>
          <t>무지</t>
        </is>
      </c>
      <c r="E740" s="7" t="inlineStr">
        <is>
          <t>폴리</t>
        </is>
      </c>
      <c r="F740" s="7" t="inlineStr">
        <is>
          <t>투톤스포츠후드집업</t>
        </is>
      </c>
      <c r="G740" s="7" t="inlineStr">
        <is>
          <t>KOR</t>
        </is>
      </c>
      <c r="H740" s="7" t="inlineStr">
        <is>
          <t>S</t>
        </is>
      </c>
      <c r="I740" s="7">
        <f>IF(B740="보세",C740&amp;" "&amp;D740&amp;" "&amp;E740&amp;" "&amp;F740&amp;" ["&amp;H740&amp;"]",IF(G740="JPN","[JPN] "&amp;B740&amp;" "&amp;C740&amp;" "&amp;D740&amp;" "&amp;E740&amp;" "&amp;F740&amp;" ["&amp;H740&amp;"]",B740&amp;" "&amp;C740&amp;" "&amp;D740&amp;" "&amp;E740&amp;" "&amp;F740&amp;" ["&amp;H740&amp;"]"))</f>
        <v/>
      </c>
      <c r="J740" s="7" t="inlineStr">
        <is>
          <t>필라 멜란지그레이네온코랄 투톤스포츠후드집업 [S]</t>
        </is>
      </c>
      <c r="K740" s="7" t="inlineStr">
        <is>
          <t>필라 멜란지그레이네온코랄 투톤스포츠후드집업</t>
        </is>
      </c>
      <c r="L740" s="7">
        <f>IF(B740="보세",C740&amp;" "&amp;F740,B740&amp;" "&amp;F740)</f>
        <v/>
      </c>
      <c r="M740" s="8" t="inlineStr">
        <is>
          <t>멜란지그레이네온코랄   투톤스포츠후드집업</t>
        </is>
      </c>
      <c r="N740" s="8" t="inlineStr">
        <is>
          <t>멜란지그레이네온코랄   투톤스포츠후드집업</t>
        </is>
      </c>
      <c r="O740" s="8" t="inlineStr">
        <is>
          <t>멜란지그레이네온코랄   투톤스포츠후드집업</t>
        </is>
      </c>
    </row>
    <row r="741" ht="16.5" customHeight="1" s="16">
      <c r="A741" s="7" t="n">
        <v>13107500</v>
      </c>
      <c r="B741" s="7" t="inlineStr">
        <is>
          <t>나이키</t>
        </is>
      </c>
      <c r="C741" s="7" t="inlineStr">
        <is>
          <t>다크그레이</t>
        </is>
      </c>
      <c r="D741" s="7" t="inlineStr">
        <is>
          <t>무지</t>
        </is>
      </c>
      <c r="E741" s="7" t="inlineStr">
        <is>
          <t>폴리</t>
        </is>
      </c>
      <c r="F741" s="7" t="inlineStr">
        <is>
          <t>나그랑로고후드방풍자켓</t>
        </is>
      </c>
      <c r="G741" s="7" t="inlineStr">
        <is>
          <t>KOR</t>
        </is>
      </c>
      <c r="H741" s="7" t="inlineStr">
        <is>
          <t>XL</t>
        </is>
      </c>
      <c r="I741" s="7">
        <f>IF(B741="보세",C741&amp;" "&amp;D741&amp;" "&amp;E741&amp;" "&amp;F741&amp;" ["&amp;H741&amp;"]",IF(G741="JPN","[JPN] "&amp;B741&amp;" "&amp;C741&amp;" "&amp;D741&amp;" "&amp;E741&amp;" "&amp;F741&amp;" ["&amp;H741&amp;"]",B741&amp;" "&amp;C741&amp;" "&amp;D741&amp;" "&amp;E741&amp;" "&amp;F741&amp;" ["&amp;H741&amp;"]"))</f>
        <v/>
      </c>
      <c r="J741" s="7" t="inlineStr">
        <is>
          <t>나이키 다크그레이 나그랑로고후드방풍자켓 [XL]</t>
        </is>
      </c>
      <c r="K741" s="7" t="inlineStr">
        <is>
          <t>나이키 다크그레이 나그랑로고후드방풍자켓</t>
        </is>
      </c>
      <c r="L741" s="7">
        <f>IF(B741="보세",C741&amp;" "&amp;F741,B741&amp;" "&amp;F741)</f>
        <v/>
      </c>
      <c r="M741" s="8" t="inlineStr">
        <is>
          <t>다크그레이   나그랑로고후드방풍자켓</t>
        </is>
      </c>
      <c r="N741" s="8" t="inlineStr">
        <is>
          <t>다크그레이   나그랑로고후드방풍자켓</t>
        </is>
      </c>
      <c r="O741" s="8" t="inlineStr">
        <is>
          <t>다크그레이   나그랑로고후드방풍자켓</t>
        </is>
      </c>
    </row>
    <row r="742" ht="16.5" customHeight="1" s="16">
      <c r="A742" s="7" t="n">
        <v>13107501</v>
      </c>
      <c r="B742" s="7" t="inlineStr">
        <is>
          <t>젝시믹스</t>
        </is>
      </c>
      <c r="C742" s="7" t="inlineStr">
        <is>
          <t>라이트살몬핑크</t>
        </is>
      </c>
      <c r="D742" s="7" t="inlineStr">
        <is>
          <t>무지</t>
        </is>
      </c>
      <c r="E742" s="7" t="inlineStr">
        <is>
          <t>폴리</t>
        </is>
      </c>
      <c r="F742" s="7" t="inlineStr">
        <is>
          <t>터틀넥7부골프티</t>
        </is>
      </c>
      <c r="G742" s="7" t="inlineStr">
        <is>
          <t>KOR</t>
        </is>
      </c>
      <c r="H742" s="7" t="inlineStr">
        <is>
          <t>M</t>
        </is>
      </c>
      <c r="I742" s="7">
        <f>IF(B742="보세",C742&amp;" "&amp;D742&amp;" "&amp;E742&amp;" "&amp;F742&amp;" ["&amp;H742&amp;"]",IF(G742="JPN","[JPN] "&amp;B742&amp;" "&amp;C742&amp;" "&amp;D742&amp;" "&amp;E742&amp;" "&amp;F742&amp;" ["&amp;H742&amp;"]",B742&amp;" "&amp;C742&amp;" "&amp;D742&amp;" "&amp;E742&amp;" "&amp;F742&amp;" ["&amp;H742&amp;"]"))</f>
        <v/>
      </c>
      <c r="J742" s="7" t="inlineStr">
        <is>
          <t>젝시믹스 라이트살몬핑크 터틀넥7부골프티 [M]</t>
        </is>
      </c>
      <c r="K742" s="7" t="inlineStr">
        <is>
          <t>젝시믹스 라이트살몬핑크 터틀넥7부골프티</t>
        </is>
      </c>
      <c r="L742" s="7">
        <f>IF(B742="보세",C742&amp;" "&amp;F742,B742&amp;" "&amp;F742)</f>
        <v/>
      </c>
      <c r="M742" s="8" t="inlineStr">
        <is>
          <t>라이트살몬핑크   터틀넥7부골프티</t>
        </is>
      </c>
      <c r="N742" s="8" t="inlineStr">
        <is>
          <t>라이트살몬핑크   터틀넥7부골프티</t>
        </is>
      </c>
      <c r="O742" s="8" t="inlineStr">
        <is>
          <t>라이트살몬핑크   터틀넥7부골프티</t>
        </is>
      </c>
    </row>
    <row r="743" ht="16.5" customHeight="1" s="16">
      <c r="A743" s="7" t="n">
        <v>13107502</v>
      </c>
      <c r="B743" s="7" t="inlineStr">
        <is>
          <t>빈폴</t>
        </is>
      </c>
      <c r="C743" s="7" t="inlineStr">
        <is>
          <t>태피핑크</t>
        </is>
      </c>
      <c r="D743" s="7" t="inlineStr">
        <is>
          <t>무지</t>
        </is>
      </c>
      <c r="E743" s="7" t="inlineStr">
        <is>
          <t>린넨혼방</t>
        </is>
      </c>
      <c r="F743" s="7" t="inlineStr">
        <is>
          <t>쿨셔츠</t>
        </is>
      </c>
      <c r="G743" s="7" t="inlineStr">
        <is>
          <t>KOR</t>
        </is>
      </c>
      <c r="H743" s="7" t="inlineStr">
        <is>
          <t>100</t>
        </is>
      </c>
      <c r="I743" s="7">
        <f>IF(B743="보세",C743&amp;" "&amp;D743&amp;" "&amp;E743&amp;" "&amp;F743&amp;" ["&amp;H743&amp;"]",IF(G743="JPN","[JPN] "&amp;B743&amp;" "&amp;C743&amp;" "&amp;D743&amp;" "&amp;E743&amp;" "&amp;F743&amp;" ["&amp;H743&amp;"]",B743&amp;" "&amp;C743&amp;" "&amp;D743&amp;" "&amp;E743&amp;" "&amp;F743&amp;" ["&amp;H743&amp;"]"))</f>
        <v/>
      </c>
      <c r="J743" s="7" t="inlineStr">
        <is>
          <t>빈폴 태피핑크 린넨혼방 쿨셔츠 [100]</t>
        </is>
      </c>
      <c r="K743" s="7" t="inlineStr">
        <is>
          <t>빈폴 태피핑크 린넨혼방 쿨셔츠</t>
        </is>
      </c>
      <c r="L743" s="7">
        <f>IF(B743="보세",C743&amp;" "&amp;F743,B743&amp;" "&amp;F743)</f>
        <v/>
      </c>
      <c r="M743" s="8" t="inlineStr">
        <is>
          <t>태피핑크  린넨혼방 쿨셔츠</t>
        </is>
      </c>
      <c r="N743" s="8" t="inlineStr">
        <is>
          <t>태피핑크  린넨혼방 쿨셔츠</t>
        </is>
      </c>
      <c r="O743" s="8" t="inlineStr">
        <is>
          <t>태피핑크  린넨혼방 쿨셔츠</t>
        </is>
      </c>
    </row>
    <row r="744" ht="16.5" customHeight="1" s="16">
      <c r="A744" s="7" t="n">
        <v>13107503</v>
      </c>
      <c r="B744" s="7" t="inlineStr">
        <is>
          <t>타미힐피거</t>
        </is>
      </c>
      <c r="C744" s="7" t="inlineStr">
        <is>
          <t>웜크레페핑크</t>
        </is>
      </c>
      <c r="D744" s="7" t="inlineStr">
        <is>
          <t>무지</t>
        </is>
      </c>
      <c r="E744" s="7" t="inlineStr">
        <is>
          <t>면</t>
        </is>
      </c>
      <c r="F744" s="7" t="inlineStr">
        <is>
          <t>맨투맨</t>
        </is>
      </c>
      <c r="G744" s="7" t="inlineStr">
        <is>
          <t>KOR</t>
        </is>
      </c>
      <c r="H744" s="7" t="inlineStr">
        <is>
          <t>L</t>
        </is>
      </c>
      <c r="I744" s="7">
        <f>IF(B744="보세",C744&amp;" "&amp;D744&amp;" "&amp;E744&amp;" "&amp;F744&amp;" ["&amp;H744&amp;"]",IF(G744="JPN","[JPN] "&amp;B744&amp;" "&amp;C744&amp;" "&amp;D744&amp;" "&amp;E744&amp;" "&amp;F744&amp;" ["&amp;H744&amp;"]",B744&amp;" "&amp;C744&amp;" "&amp;D744&amp;" "&amp;E744&amp;" "&amp;F744&amp;" ["&amp;H744&amp;"]"))</f>
        <v/>
      </c>
      <c r="J744" s="7" t="inlineStr">
        <is>
          <t>타미힐피거 웜크레페핑크 면 맨투맨 [L]</t>
        </is>
      </c>
      <c r="K744" s="7" t="inlineStr">
        <is>
          <t>타미힐피거 웜크레페핑크 면 맨투맨</t>
        </is>
      </c>
      <c r="L744" s="7">
        <f>IF(B744="보세",C744&amp;" "&amp;F744,B744&amp;" "&amp;F744)</f>
        <v/>
      </c>
      <c r="M744" s="8" t="inlineStr">
        <is>
          <t>웜크레페핑크  면 맨투맨</t>
        </is>
      </c>
      <c r="N744" s="8" t="inlineStr">
        <is>
          <t>웜크레페핑크  코튼 맨투맨</t>
        </is>
      </c>
      <c r="O744" s="8" t="inlineStr">
        <is>
          <t>웜크레페핑크  면직물 맨투맨</t>
        </is>
      </c>
    </row>
    <row r="745" ht="16.5" customHeight="1" s="16">
      <c r="A745" s="7" t="n">
        <v>13107504</v>
      </c>
      <c r="B745" s="7" t="inlineStr">
        <is>
          <t>빈폴</t>
        </is>
      </c>
      <c r="C745" s="7" t="inlineStr">
        <is>
          <t>네이비</t>
        </is>
      </c>
      <c r="D745" s="7" t="inlineStr">
        <is>
          <t>스트라이프</t>
        </is>
      </c>
      <c r="E745" s="7" t="inlineStr">
        <is>
          <t>면</t>
        </is>
      </c>
      <c r="F745" s="7" t="inlineStr">
        <is>
          <t>긴팔셔츠</t>
        </is>
      </c>
      <c r="G745" s="7" t="inlineStr">
        <is>
          <t>KOR</t>
        </is>
      </c>
      <c r="H745" s="7" t="inlineStr">
        <is>
          <t>95</t>
        </is>
      </c>
      <c r="I745" s="7">
        <f>IF(B745="보세",C745&amp;" "&amp;D745&amp;" "&amp;E745&amp;" "&amp;F745&amp;" ["&amp;H745&amp;"]",IF(G745="JPN","[JPN] "&amp;B745&amp;" "&amp;C745&amp;" "&amp;D745&amp;" "&amp;E745&amp;" "&amp;F745&amp;" ["&amp;H745&amp;"]",B745&amp;" "&amp;C745&amp;" "&amp;D745&amp;" "&amp;E745&amp;" "&amp;F745&amp;" ["&amp;H745&amp;"]"))</f>
        <v/>
      </c>
      <c r="J745" s="7" t="inlineStr">
        <is>
          <t>빈폴 네이비 스트라이프 면 긴팔셔츠 [95]</t>
        </is>
      </c>
      <c r="K745" s="7" t="inlineStr">
        <is>
          <t>빈폴 네이비 스트라이프 면 긴팔셔츠</t>
        </is>
      </c>
      <c r="L745" s="7">
        <f>IF(B745="보세",C745&amp;" "&amp;F745,B745&amp;" "&amp;F745)</f>
        <v/>
      </c>
      <c r="M745" s="8" t="inlineStr">
        <is>
          <t>네이비 스트라이프 면 긴팔셔츠</t>
        </is>
      </c>
      <c r="N745" s="8" t="inlineStr">
        <is>
          <t>NAVY 스트라이프 면 긴팔셔츠</t>
        </is>
      </c>
      <c r="O745" s="8" t="inlineStr">
        <is>
          <t>곤색 스트라이프 면 긴팔셔츠</t>
        </is>
      </c>
    </row>
    <row r="746" ht="16.5" customHeight="1" s="16">
      <c r="A746" s="7" t="n">
        <v>13107505</v>
      </c>
      <c r="B746" s="7" t="inlineStr">
        <is>
          <t>폴로랄프로렌</t>
        </is>
      </c>
      <c r="C746" s="7" t="inlineStr">
        <is>
          <t>블루버드</t>
        </is>
      </c>
      <c r="D746" s="7" t="inlineStr">
        <is>
          <t>무지</t>
        </is>
      </c>
      <c r="E746" s="7" t="inlineStr">
        <is>
          <t>면</t>
        </is>
      </c>
      <c r="F746" s="7" t="inlineStr">
        <is>
          <t>피케커스텀핏반팔티</t>
        </is>
      </c>
      <c r="G746" s="7" t="inlineStr">
        <is>
          <t>KOR</t>
        </is>
      </c>
      <c r="H746" s="7" t="inlineStr">
        <is>
          <t>M</t>
        </is>
      </c>
      <c r="I746" s="7">
        <f>IF(B746="보세",C746&amp;" "&amp;D746&amp;" "&amp;E746&amp;" "&amp;F746&amp;" ["&amp;H746&amp;"]",IF(G746="JPN","[JPN] "&amp;B746&amp;" "&amp;C746&amp;" "&amp;D746&amp;" "&amp;E746&amp;" "&amp;F746&amp;" ["&amp;H746&amp;"]",B746&amp;" "&amp;C746&amp;" "&amp;D746&amp;" "&amp;E746&amp;" "&amp;F746&amp;" ["&amp;H746&amp;"]"))</f>
        <v/>
      </c>
      <c r="J746" s="7" t="inlineStr">
        <is>
          <t>폴로랄프로렌 블루버드 면 피케커스텀핏반팔티 [M]</t>
        </is>
      </c>
      <c r="K746" s="7" t="inlineStr">
        <is>
          <t>폴로랄프로렌 블루버드 면 피케커스텀핏반팔티</t>
        </is>
      </c>
      <c r="L746" s="7">
        <f>IF(B746="보세",C746&amp;" "&amp;F746,B746&amp;" "&amp;F746)</f>
        <v/>
      </c>
      <c r="M746" s="8" t="inlineStr">
        <is>
          <t>블루버드  면 피케커스텀핏반팔티</t>
        </is>
      </c>
      <c r="N746" s="8" t="inlineStr">
        <is>
          <t>블루버드  코튼 피케커스텀핏반팔티</t>
        </is>
      </c>
      <c r="O746" s="8" t="inlineStr">
        <is>
          <t>블루버드  면직물 피케커스텀핏반팔티</t>
        </is>
      </c>
    </row>
    <row r="747" ht="16.5" customHeight="1" s="16">
      <c r="A747" s="7" t="n">
        <v>13107506</v>
      </c>
      <c r="B747" s="7" t="inlineStr">
        <is>
          <t>클럽모나코</t>
        </is>
      </c>
      <c r="C747" s="7" t="inlineStr">
        <is>
          <t>그레이</t>
        </is>
      </c>
      <c r="D747" s="7" t="inlineStr">
        <is>
          <t>무지</t>
        </is>
      </c>
      <c r="E747" s="7" t="inlineStr">
        <is>
          <t>린넨혼방</t>
        </is>
      </c>
      <c r="F747" s="7" t="inlineStr">
        <is>
          <t>쿨가디건</t>
        </is>
      </c>
      <c r="G747" s="7" t="inlineStr">
        <is>
          <t>KOR</t>
        </is>
      </c>
      <c r="H747" s="7" t="inlineStr">
        <is>
          <t>XL</t>
        </is>
      </c>
      <c r="I747" s="7">
        <f>IF(B747="보세",C747&amp;" "&amp;D747&amp;" "&amp;E747&amp;" "&amp;F747&amp;" ["&amp;H747&amp;"]",IF(G747="JPN","[JPN] "&amp;B747&amp;" "&amp;C747&amp;" "&amp;D747&amp;" "&amp;E747&amp;" "&amp;F747&amp;" ["&amp;H747&amp;"]",B747&amp;" "&amp;C747&amp;" "&amp;D747&amp;" "&amp;E747&amp;" "&amp;F747&amp;" ["&amp;H747&amp;"]"))</f>
        <v/>
      </c>
      <c r="J747" s="7" t="inlineStr">
        <is>
          <t>클럽모나코 그레이 린넨혼방 쿨가디건 [XL]</t>
        </is>
      </c>
      <c r="K747" s="7" t="inlineStr">
        <is>
          <t>클럽모나코 그레이 린넨혼방 쿨가디건</t>
        </is>
      </c>
      <c r="L747" s="7">
        <f>IF(B747="보세",C747&amp;" "&amp;F747,B747&amp;" "&amp;F747)</f>
        <v/>
      </c>
      <c r="M747" s="8" t="inlineStr">
        <is>
          <t>그레이  린넨혼방 쿨가디건</t>
        </is>
      </c>
      <c r="N747" s="8" t="inlineStr">
        <is>
          <t>회색  린넨혼방 쿨가디건</t>
        </is>
      </c>
      <c r="O747" s="8" t="inlineStr">
        <is>
          <t>GRAY  린넨혼방 쿨가디건</t>
        </is>
      </c>
    </row>
    <row r="748" ht="16.5" customHeight="1" s="16">
      <c r="A748" s="7" t="n">
        <v>13107507</v>
      </c>
      <c r="B748" s="7" t="inlineStr">
        <is>
          <t>케이스위스</t>
        </is>
      </c>
      <c r="C748" s="7" t="inlineStr">
        <is>
          <t>레드</t>
        </is>
      </c>
      <c r="D748" s="7" t="inlineStr">
        <is>
          <t>무지</t>
        </is>
      </c>
      <c r="E748" s="7" t="inlineStr">
        <is>
          <t>면혼방</t>
        </is>
      </c>
      <c r="F748" s="7" t="inlineStr">
        <is>
          <t>백로고레터링후드티</t>
        </is>
      </c>
      <c r="G748" s="7" t="inlineStr">
        <is>
          <t>KOR</t>
        </is>
      </c>
      <c r="H748" s="7" t="inlineStr">
        <is>
          <t>XL</t>
        </is>
      </c>
      <c r="I748" s="7">
        <f>IF(B748="보세",C748&amp;" "&amp;D748&amp;" "&amp;E748&amp;" "&amp;F748&amp;" ["&amp;H748&amp;"]",IF(G748="JPN","[JPN] "&amp;B748&amp;" "&amp;C748&amp;" "&amp;D748&amp;" "&amp;E748&amp;" "&amp;F748&amp;" ["&amp;H748&amp;"]",B748&amp;" "&amp;C748&amp;" "&amp;D748&amp;" "&amp;E748&amp;" "&amp;F748&amp;" ["&amp;H748&amp;"]"))</f>
        <v/>
      </c>
      <c r="J748" s="7" t="inlineStr">
        <is>
          <t>케이스위스 레드 면혼방 백로고레터링후드티 [XL]</t>
        </is>
      </c>
      <c r="K748" s="7" t="inlineStr">
        <is>
          <t>케이스위스 레드 면혼방 백로고레터링후드티</t>
        </is>
      </c>
      <c r="L748" s="7">
        <f>IF(B748="보세",C748&amp;" "&amp;F748,B748&amp;" "&amp;F748)</f>
        <v/>
      </c>
      <c r="M748" s="8" t="inlineStr">
        <is>
          <t>레드  면혼방 백로고레터링후드티</t>
        </is>
      </c>
      <c r="N748" s="8" t="inlineStr">
        <is>
          <t>레드  코튼혼방 백로고레터링후드티</t>
        </is>
      </c>
      <c r="O748" s="8" t="inlineStr">
        <is>
          <t>레드  면믹스 백로고레터링후드티</t>
        </is>
      </c>
    </row>
    <row r="749" ht="16.5" customHeight="1" s="16">
      <c r="A749" s="7" t="n">
        <v>13107508</v>
      </c>
      <c r="B749" s="7" t="inlineStr">
        <is>
          <t>루이까스텔</t>
        </is>
      </c>
      <c r="C749" s="7" t="inlineStr">
        <is>
          <t>레드</t>
        </is>
      </c>
      <c r="D749" s="7" t="inlineStr">
        <is>
          <t>무지</t>
        </is>
      </c>
      <c r="E749" s="7" t="inlineStr">
        <is>
          <t>폴리</t>
        </is>
      </c>
      <c r="F749" s="7" t="inlineStr">
        <is>
          <t>반집업피케골프티</t>
        </is>
      </c>
      <c r="G749" s="7" t="inlineStr">
        <is>
          <t>KOR</t>
        </is>
      </c>
      <c r="H749" s="7" t="inlineStr">
        <is>
          <t>95</t>
        </is>
      </c>
      <c r="I749" s="7">
        <f>IF(B749="보세",C749&amp;" "&amp;D749&amp;" "&amp;E749&amp;" "&amp;F749&amp;" ["&amp;H749&amp;"]",IF(G749="JPN","[JPN] "&amp;B749&amp;" "&amp;C749&amp;" "&amp;D749&amp;" "&amp;E749&amp;" "&amp;F749&amp;" ["&amp;H749&amp;"]",B749&amp;" "&amp;C749&amp;" "&amp;D749&amp;" "&amp;E749&amp;" "&amp;F749&amp;" ["&amp;H749&amp;"]"))</f>
        <v/>
      </c>
      <c r="J749" s="7" t="inlineStr">
        <is>
          <t>루이까스텔 레드 반집업피케골프티 [95]</t>
        </is>
      </c>
      <c r="K749" s="7" t="inlineStr">
        <is>
          <t>루이까스텔 레드 반집업피케골프티</t>
        </is>
      </c>
      <c r="L749" s="7">
        <f>IF(B749="보세",C749&amp;" "&amp;F749,B749&amp;" "&amp;F749)</f>
        <v/>
      </c>
      <c r="M749" s="8" t="inlineStr">
        <is>
          <t>레드   반집업피케골프티</t>
        </is>
      </c>
      <c r="N749" s="8" t="inlineStr">
        <is>
          <t>레드   반집업피케골프티</t>
        </is>
      </c>
      <c r="O749" s="8" t="inlineStr">
        <is>
          <t>레드   반집업피케골프티</t>
        </is>
      </c>
    </row>
    <row r="750" ht="16.5" customHeight="1" s="16">
      <c r="A750" s="7" t="n">
        <v>13107509</v>
      </c>
      <c r="B750" s="7" t="inlineStr">
        <is>
          <t>JDX</t>
        </is>
      </c>
      <c r="C750" s="7" t="inlineStr">
        <is>
          <t>핫핑크</t>
        </is>
      </c>
      <c r="D750" s="7" t="inlineStr">
        <is>
          <t>무지</t>
        </is>
      </c>
      <c r="E750" s="7" t="inlineStr">
        <is>
          <t>울혼방</t>
        </is>
      </c>
      <c r="F750" s="7" t="inlineStr">
        <is>
          <t>배색윙넥반집업니트</t>
        </is>
      </c>
      <c r="G750" s="7" t="inlineStr">
        <is>
          <t>KOR</t>
        </is>
      </c>
      <c r="H750" s="7" t="inlineStr">
        <is>
          <t>없음</t>
        </is>
      </c>
      <c r="I750" s="7">
        <f>IF(B750="보세",C750&amp;" "&amp;D750&amp;" "&amp;E750&amp;" "&amp;F750&amp;" ["&amp;H750&amp;"]",IF(G750="JPN","[JPN] "&amp;B750&amp;" "&amp;C750&amp;" "&amp;D750&amp;" "&amp;E750&amp;" "&amp;F750&amp;" ["&amp;H750&amp;"]",B750&amp;" "&amp;C750&amp;" "&amp;D750&amp;" "&amp;E750&amp;" "&amp;F750&amp;" ["&amp;H750&amp;"]"))</f>
        <v/>
      </c>
      <c r="J750" s="7" t="inlineStr">
        <is>
          <t xml:space="preserve">JDX 핫핑크 울혼방 배색윙넥반집업니트 </t>
        </is>
      </c>
      <c r="K750" s="7" t="inlineStr">
        <is>
          <t xml:space="preserve">JDX 핫핑크 울혼방 배색윙넥반집업니트 </t>
        </is>
      </c>
      <c r="L750" s="7">
        <f>IF(B750="보세",C750&amp;" "&amp;F750,B750&amp;" "&amp;F750)</f>
        <v/>
      </c>
      <c r="M750" s="8" t="inlineStr">
        <is>
          <t>핫핑크  울혼방 배색윙넥반집업니트</t>
        </is>
      </c>
      <c r="N750" s="8" t="inlineStr">
        <is>
          <t>핫핑크  울혼방 배색윙넥반집업니트</t>
        </is>
      </c>
      <c r="O750" s="8" t="inlineStr">
        <is>
          <t>핫핑크  울혼방 배색윙넥반집업니트</t>
        </is>
      </c>
    </row>
    <row r="751" ht="16.5" customHeight="1" s="16">
      <c r="A751" s="7" t="n">
        <v>13107510</v>
      </c>
      <c r="B751" s="7" t="inlineStr">
        <is>
          <t>아디다스오리지널</t>
        </is>
      </c>
      <c r="C751" s="7" t="inlineStr">
        <is>
          <t>라임</t>
        </is>
      </c>
      <c r="D751" s="7" t="inlineStr">
        <is>
          <t>무지</t>
        </is>
      </c>
      <c r="E751" s="7" t="inlineStr">
        <is>
          <t>면혼방</t>
        </is>
      </c>
      <c r="F751" s="7" t="inlineStr">
        <is>
          <t>로고후드티</t>
        </is>
      </c>
      <c r="G751" s="7" t="inlineStr">
        <is>
          <t>KOR</t>
        </is>
      </c>
      <c r="H751" s="7" t="inlineStr">
        <is>
          <t>160</t>
        </is>
      </c>
      <c r="I751" s="7">
        <f>IF(B751="보세",C751&amp;" "&amp;D751&amp;" "&amp;E751&amp;" "&amp;F751&amp;" ["&amp;H751&amp;"]",IF(G751="JPN","[JPN] "&amp;B751&amp;" "&amp;C751&amp;" "&amp;D751&amp;" "&amp;E751&amp;" "&amp;F751&amp;" ["&amp;H751&amp;"]",B751&amp;" "&amp;C751&amp;" "&amp;D751&amp;" "&amp;E751&amp;" "&amp;F751&amp;" ["&amp;H751&amp;"]"))</f>
        <v/>
      </c>
      <c r="J751" s="7" t="inlineStr">
        <is>
          <t>아디다스오리지널 라임 면혼방 로고후드티 [160]</t>
        </is>
      </c>
      <c r="K751" s="7" t="inlineStr">
        <is>
          <t>아디다스오리지널 라임 면혼방 로고후드티</t>
        </is>
      </c>
      <c r="L751" s="7">
        <f>IF(B751="보세",C751&amp;" "&amp;F751,B751&amp;" "&amp;F751)</f>
        <v/>
      </c>
      <c r="M751" s="8" t="inlineStr">
        <is>
          <t>라임  면혼방 로고후드티</t>
        </is>
      </c>
      <c r="N751" s="8" t="inlineStr">
        <is>
          <t>라임  코튼혼방 로고후드티</t>
        </is>
      </c>
      <c r="O751" s="8" t="inlineStr">
        <is>
          <t>라임  면믹스 로고후드티</t>
        </is>
      </c>
    </row>
    <row r="752" ht="16.5" customHeight="1" s="16">
      <c r="A752" s="7" t="n">
        <v>13107511</v>
      </c>
      <c r="B752" s="7" t="inlineStr">
        <is>
          <t>tngt</t>
        </is>
      </c>
      <c r="C752" s="7" t="inlineStr">
        <is>
          <t>웜진저오렌지</t>
        </is>
      </c>
      <c r="D752" s="7" t="inlineStr">
        <is>
          <t>무지</t>
        </is>
      </c>
      <c r="E752" s="7" t="inlineStr">
        <is>
          <t>울혼방</t>
        </is>
      </c>
      <c r="F752" s="7" t="inlineStr">
        <is>
          <t>하프꽈배기보카시니트</t>
        </is>
      </c>
      <c r="G752" s="7" t="inlineStr">
        <is>
          <t>KOR</t>
        </is>
      </c>
      <c r="H752" s="7" t="inlineStr">
        <is>
          <t>110</t>
        </is>
      </c>
      <c r="I752" s="7">
        <f>IF(B752="보세",C752&amp;" "&amp;D752&amp;" "&amp;E752&amp;" "&amp;F752&amp;" ["&amp;H752&amp;"]",IF(G752="JPN","[JPN] "&amp;B752&amp;" "&amp;C752&amp;" "&amp;D752&amp;" "&amp;E752&amp;" "&amp;F752&amp;" ["&amp;H752&amp;"]",B752&amp;" "&amp;C752&amp;" "&amp;D752&amp;" "&amp;E752&amp;" "&amp;F752&amp;" ["&amp;H752&amp;"]"))</f>
        <v/>
      </c>
      <c r="J752" s="7" t="inlineStr">
        <is>
          <t>tngt 웜진저오렌지 울혼방 하프꽈배기보카시니트 [110]</t>
        </is>
      </c>
      <c r="K752" s="7" t="inlineStr">
        <is>
          <t>tngt 웜진저오렌지 울혼방 하프꽈배기보카시니트</t>
        </is>
      </c>
      <c r="L752" s="7">
        <f>IF(B752="보세",C752&amp;" "&amp;F752,B752&amp;" "&amp;F752)</f>
        <v/>
      </c>
      <c r="M752" s="8" t="inlineStr">
        <is>
          <t>웜진저오렌지  울혼방 하프꽈배기보카시니트</t>
        </is>
      </c>
      <c r="N752" s="8" t="inlineStr">
        <is>
          <t>웜진저오렌지  울혼방 하프꽈배기보카시니트</t>
        </is>
      </c>
      <c r="O752" s="8" t="inlineStr">
        <is>
          <t>웜진저오렌지  울혼방 하프꽈배기보카시니트</t>
        </is>
      </c>
    </row>
    <row r="753" ht="16.5" customHeight="1" s="16">
      <c r="A753" s="7" t="n">
        <v>13107512</v>
      </c>
      <c r="B753" s="7" t="inlineStr">
        <is>
          <t>wooalong</t>
        </is>
      </c>
      <c r="C753" s="7" t="inlineStr">
        <is>
          <t>블랙</t>
        </is>
      </c>
      <c r="D753" s="7" t="inlineStr">
        <is>
          <t>무지</t>
        </is>
      </c>
      <c r="E753" s="7" t="inlineStr">
        <is>
          <t>면혼방</t>
        </is>
      </c>
      <c r="F753" s="7" t="inlineStr">
        <is>
          <t>후드집업</t>
        </is>
      </c>
      <c r="G753" s="7" t="inlineStr">
        <is>
          <t>KOR</t>
        </is>
      </c>
      <c r="H753" s="7" t="inlineStr">
        <is>
          <t>없음</t>
        </is>
      </c>
      <c r="I753" s="7">
        <f>IF(B753="보세",C753&amp;" "&amp;D753&amp;" "&amp;E753&amp;" "&amp;F753&amp;" ["&amp;H753&amp;"]",IF(G753="JPN","[JPN] "&amp;B753&amp;" "&amp;C753&amp;" "&amp;D753&amp;" "&amp;E753&amp;" "&amp;F753&amp;" ["&amp;H753&amp;"]",B753&amp;" "&amp;C753&amp;" "&amp;D753&amp;" "&amp;E753&amp;" "&amp;F753&amp;" ["&amp;H753&amp;"]"))</f>
        <v/>
      </c>
      <c r="J753" s="7" t="inlineStr">
        <is>
          <t xml:space="preserve">wooalong 블랙 면혼방 후드집업 </t>
        </is>
      </c>
      <c r="K753" s="7" t="inlineStr">
        <is>
          <t xml:space="preserve">wooalong 블랙 면혼방 후드집업 </t>
        </is>
      </c>
      <c r="L753" s="7">
        <f>IF(B753="보세",C753&amp;" "&amp;F753,B753&amp;" "&amp;F753)</f>
        <v/>
      </c>
      <c r="M753" s="8" t="inlineStr">
        <is>
          <t>블랙  면혼방 후드집업</t>
        </is>
      </c>
      <c r="N753" s="8" t="inlineStr">
        <is>
          <t>블랙  코튼혼방 후드집업</t>
        </is>
      </c>
      <c r="O753" s="8" t="inlineStr">
        <is>
          <t>블랙  면믹스 후드집업</t>
        </is>
      </c>
    </row>
    <row r="754" ht="16.5" customHeight="1" s="16">
      <c r="A754" s="7" t="n">
        <v>13107513</v>
      </c>
      <c r="B754" s="7" t="inlineStr">
        <is>
          <t>크로커다일</t>
        </is>
      </c>
      <c r="C754" s="7" t="inlineStr">
        <is>
          <t>클래식블루</t>
        </is>
      </c>
      <c r="D754" s="7" t="inlineStr">
        <is>
          <t>무지</t>
        </is>
      </c>
      <c r="E754" s="7" t="inlineStr">
        <is>
          <t>폴리</t>
        </is>
      </c>
      <c r="F754" s="7" t="inlineStr">
        <is>
          <t>하프패딩점퍼</t>
        </is>
      </c>
      <c r="G754" s="7" t="inlineStr">
        <is>
          <t>KOR</t>
        </is>
      </c>
      <c r="H754" s="7" t="inlineStr">
        <is>
          <t>110</t>
        </is>
      </c>
      <c r="I754" s="7">
        <f>IF(B754="보세",C754&amp;" "&amp;D754&amp;" "&amp;E754&amp;" "&amp;F754&amp;" ["&amp;H754&amp;"]",IF(G754="JPN","[JPN] "&amp;B754&amp;" "&amp;C754&amp;" "&amp;D754&amp;" "&amp;E754&amp;" "&amp;F754&amp;" ["&amp;H754&amp;"]",B754&amp;" "&amp;C754&amp;" "&amp;D754&amp;" "&amp;E754&amp;" "&amp;F754&amp;" ["&amp;H754&amp;"]"))</f>
        <v/>
      </c>
      <c r="J754" s="7" t="inlineStr">
        <is>
          <t>크로커다일 클래식블루 하프패딩점퍼 [110]</t>
        </is>
      </c>
      <c r="K754" s="7" t="inlineStr">
        <is>
          <t>크로커다일 클래식블루 하프패딩점퍼</t>
        </is>
      </c>
      <c r="L754" s="7">
        <f>IF(B754="보세",C754&amp;" "&amp;F754,B754&amp;" "&amp;F754)</f>
        <v/>
      </c>
      <c r="M754" s="8" t="inlineStr">
        <is>
          <t>클래식블루   하프패딩점퍼</t>
        </is>
      </c>
      <c r="N754" s="8" t="inlineStr">
        <is>
          <t>클래식블루   하프패딩점퍼</t>
        </is>
      </c>
      <c r="O754" s="8" t="inlineStr">
        <is>
          <t>클래식블루   하프패딩점퍼</t>
        </is>
      </c>
    </row>
    <row r="755" ht="16.5" customHeight="1" s="16">
      <c r="A755" s="7" t="n">
        <v>13107514</v>
      </c>
      <c r="B755" s="7" t="inlineStr">
        <is>
          <t>나이키</t>
        </is>
      </c>
      <c r="C755" s="7" t="inlineStr">
        <is>
          <t>블랙</t>
        </is>
      </c>
      <c r="D755" s="7" t="inlineStr">
        <is>
          <t>무지</t>
        </is>
      </c>
      <c r="E755" s="7" t="inlineStr">
        <is>
          <t>면혼방</t>
        </is>
      </c>
      <c r="F755" s="7" t="inlineStr">
        <is>
          <t>로고후드티</t>
        </is>
      </c>
      <c r="G755" s="7" t="inlineStr">
        <is>
          <t>KOR</t>
        </is>
      </c>
      <c r="H755" s="7" t="inlineStr">
        <is>
          <t>L</t>
        </is>
      </c>
      <c r="I755" s="7">
        <f>IF(B755="보세",C755&amp;" "&amp;D755&amp;" "&amp;E755&amp;" "&amp;F755&amp;" ["&amp;H755&amp;"]",IF(G755="JPN","[JPN] "&amp;B755&amp;" "&amp;C755&amp;" "&amp;D755&amp;" "&amp;E755&amp;" "&amp;F755&amp;" ["&amp;H755&amp;"]",B755&amp;" "&amp;C755&amp;" "&amp;D755&amp;" "&amp;E755&amp;" "&amp;F755&amp;" ["&amp;H755&amp;"]"))</f>
        <v/>
      </c>
      <c r="J755" s="7" t="inlineStr">
        <is>
          <t>나이키 블랙 면혼방 로고후드티 [L]</t>
        </is>
      </c>
      <c r="K755" s="7" t="inlineStr">
        <is>
          <t>나이키 블랙 면혼방 로고후드티</t>
        </is>
      </c>
      <c r="L755" s="7">
        <f>IF(B755="보세",C755&amp;" "&amp;F755,B755&amp;" "&amp;F755)</f>
        <v/>
      </c>
      <c r="M755" s="8" t="inlineStr">
        <is>
          <t>블랙  면혼방 로고후드티</t>
        </is>
      </c>
      <c r="N755" s="8" t="inlineStr">
        <is>
          <t>블랙  코튼혼방 로고후드티</t>
        </is>
      </c>
      <c r="O755" s="8" t="inlineStr">
        <is>
          <t>블랙  면믹스 로고후드티</t>
        </is>
      </c>
    </row>
    <row r="756" ht="16.5" customHeight="1" s="16">
      <c r="A756" s="7" t="n">
        <v>13107515</v>
      </c>
      <c r="B756" s="7" t="inlineStr">
        <is>
          <t>디키즈</t>
        </is>
      </c>
      <c r="C756" s="7" t="inlineStr">
        <is>
          <t>네이비</t>
        </is>
      </c>
      <c r="D756" s="7" t="inlineStr">
        <is>
          <t>무지</t>
        </is>
      </c>
      <c r="E756" s="7" t="inlineStr">
        <is>
          <t>면혼방</t>
        </is>
      </c>
      <c r="F756" s="7" t="inlineStr">
        <is>
          <t>후드집업</t>
        </is>
      </c>
      <c r="G756" s="7" t="inlineStr">
        <is>
          <t>KOR</t>
        </is>
      </c>
      <c r="H756" s="7" t="inlineStr">
        <is>
          <t>M</t>
        </is>
      </c>
      <c r="I756" s="7">
        <f>IF(B756="보세",C756&amp;" "&amp;D756&amp;" "&amp;E756&amp;" "&amp;F756&amp;" ["&amp;H756&amp;"]",IF(G756="JPN","[JPN] "&amp;B756&amp;" "&amp;C756&amp;" "&amp;D756&amp;" "&amp;E756&amp;" "&amp;F756&amp;" ["&amp;H756&amp;"]",B756&amp;" "&amp;C756&amp;" "&amp;D756&amp;" "&amp;E756&amp;" "&amp;F756&amp;" ["&amp;H756&amp;"]"))</f>
        <v/>
      </c>
      <c r="J756" s="7" t="inlineStr">
        <is>
          <t>디키즈 네이비 면혼방 후드집업 [M]</t>
        </is>
      </c>
      <c r="K756" s="7" t="inlineStr">
        <is>
          <t>디키즈 네이비 면혼방 후드집업</t>
        </is>
      </c>
      <c r="L756" s="7">
        <f>IF(B756="보세",C756&amp;" "&amp;F756,B756&amp;" "&amp;F756)</f>
        <v/>
      </c>
      <c r="M756" s="8" t="inlineStr">
        <is>
          <t>네이비  면혼방 후드집업</t>
        </is>
      </c>
      <c r="N756" s="8" t="inlineStr">
        <is>
          <t>NAVY  면혼방 후드집업</t>
        </is>
      </c>
      <c r="O756" s="8" t="inlineStr">
        <is>
          <t>곤색  면혼방 후드집업</t>
        </is>
      </c>
    </row>
    <row r="757" ht="16.5" customHeight="1" s="16">
      <c r="A757" s="7" t="n">
        <v>13107516</v>
      </c>
      <c r="B757" s="7" t="inlineStr">
        <is>
          <t>아크메드라비</t>
        </is>
      </c>
      <c r="C757" s="7" t="inlineStr">
        <is>
          <t>블랙</t>
        </is>
      </c>
      <c r="D757" s="7" t="inlineStr">
        <is>
          <t>프린팅</t>
        </is>
      </c>
      <c r="E757" s="7" t="inlineStr">
        <is>
          <t>면</t>
        </is>
      </c>
      <c r="F757" s="7" t="inlineStr">
        <is>
          <t>소매로고후드티</t>
        </is>
      </c>
      <c r="G757" s="7" t="inlineStr">
        <is>
          <t>KOR</t>
        </is>
      </c>
      <c r="H757" s="7" t="inlineStr">
        <is>
          <t>1</t>
        </is>
      </c>
      <c r="I757" s="7">
        <f>IF(B757="보세",C757&amp;" "&amp;D757&amp;" "&amp;E757&amp;" "&amp;F757&amp;" ["&amp;H757&amp;"]",IF(G757="JPN","[JPN] "&amp;B757&amp;" "&amp;C757&amp;" "&amp;D757&amp;" "&amp;E757&amp;" "&amp;F757&amp;" ["&amp;H757&amp;"]",B757&amp;" "&amp;C757&amp;" "&amp;D757&amp;" "&amp;E757&amp;" "&amp;F757&amp;" ["&amp;H757&amp;"]"))</f>
        <v/>
      </c>
      <c r="J757" s="7" t="inlineStr">
        <is>
          <t>아크메드라비 블랙 프린팅 면 소매로고후드티 [1]</t>
        </is>
      </c>
      <c r="K757" s="7" t="inlineStr">
        <is>
          <t>아크메드라비 블랙 프린팅 면 소매로고후드티</t>
        </is>
      </c>
      <c r="L757" s="7">
        <f>IF(B757="보세",C757&amp;" "&amp;F757,B757&amp;" "&amp;F757)</f>
        <v/>
      </c>
      <c r="M757" s="8" t="inlineStr">
        <is>
          <t>블랙 프린팅 면 소매로고후드티</t>
        </is>
      </c>
      <c r="N757" s="8" t="inlineStr">
        <is>
          <t>블랙 프린팅 코튼 소매로고후드티</t>
        </is>
      </c>
      <c r="O757" s="8" t="inlineStr">
        <is>
          <t>블랙 프린팅 면직물 소매로고후드티</t>
        </is>
      </c>
    </row>
    <row r="758" ht="16.5" customHeight="1" s="16">
      <c r="A758" s="7" t="n">
        <v>13107517</v>
      </c>
      <c r="B758" s="7" t="inlineStr">
        <is>
          <t>인디안</t>
        </is>
      </c>
      <c r="C758" s="7" t="inlineStr">
        <is>
          <t>다크네이비</t>
        </is>
      </c>
      <c r="D758" s="7" t="inlineStr">
        <is>
          <t>눈꽃노르딕패턴</t>
        </is>
      </c>
      <c r="E758" s="7" t="inlineStr">
        <is>
          <t>울</t>
        </is>
      </c>
      <c r="F758" s="7" t="inlineStr">
        <is>
          <t>반목하프버튼니트</t>
        </is>
      </c>
      <c r="G758" s="7" t="inlineStr">
        <is>
          <t>KOR</t>
        </is>
      </c>
      <c r="H758" s="7" t="inlineStr">
        <is>
          <t>100</t>
        </is>
      </c>
      <c r="I758" s="7">
        <f>IF(B758="보세",C758&amp;" "&amp;D758&amp;" "&amp;E758&amp;" "&amp;F758&amp;" ["&amp;H758&amp;"]",IF(G758="JPN","[JPN] "&amp;B758&amp;" "&amp;C758&amp;" "&amp;D758&amp;" "&amp;E758&amp;" "&amp;F758&amp;" ["&amp;H758&amp;"]",B758&amp;" "&amp;C758&amp;" "&amp;D758&amp;" "&amp;E758&amp;" "&amp;F758&amp;" ["&amp;H758&amp;"]"))</f>
        <v/>
      </c>
      <c r="J758" s="7" t="inlineStr">
        <is>
          <t>인디안 다크네이비 눈꽃노르딕패턴 울 반목하프버튼니트 [100]</t>
        </is>
      </c>
      <c r="K758" s="7" t="inlineStr">
        <is>
          <t>인디안 다크네이비 눈꽃노르딕패턴 울 반목하프버튼니트</t>
        </is>
      </c>
      <c r="L758" s="7">
        <f>IF(B758="보세",C758&amp;" "&amp;F758,B758&amp;" "&amp;F758)</f>
        <v/>
      </c>
      <c r="M758" s="8" t="inlineStr">
        <is>
          <t>다크네이비 눈꽃노르딕패턴 울 반목하프버튼니트</t>
        </is>
      </c>
      <c r="N758" s="8" t="inlineStr">
        <is>
          <t>DARK NAVY 눈꽃노르딕패턴 울 반목하프버튼니트</t>
        </is>
      </c>
      <c r="O758" s="8" t="inlineStr">
        <is>
          <t>딥네이비 눈꽃노르딕패턴 울 반목하프버튼니트</t>
        </is>
      </c>
    </row>
    <row r="759" ht="16.5" customHeight="1" s="16">
      <c r="A759" s="7" t="n">
        <v>13107518</v>
      </c>
      <c r="B759" s="7" t="inlineStr">
        <is>
          <t>네파</t>
        </is>
      </c>
      <c r="C759" s="7" t="inlineStr">
        <is>
          <t>블랙</t>
        </is>
      </c>
      <c r="D759" s="7" t="inlineStr">
        <is>
          <t>무지</t>
        </is>
      </c>
      <c r="E759" s="7" t="inlineStr">
        <is>
          <t>폴리</t>
        </is>
      </c>
      <c r="F759" s="7" t="inlineStr">
        <is>
          <t>하이넥아웃도어자켓</t>
        </is>
      </c>
      <c r="G759" s="7" t="inlineStr">
        <is>
          <t>KOR</t>
        </is>
      </c>
      <c r="H759" s="7" t="inlineStr">
        <is>
          <t>없음</t>
        </is>
      </c>
      <c r="I759" s="7">
        <f>IF(B759="보세",C759&amp;" "&amp;D759&amp;" "&amp;E759&amp;" "&amp;F759&amp;" ["&amp;H759&amp;"]",IF(G759="JPN","[JPN] "&amp;B759&amp;" "&amp;C759&amp;" "&amp;D759&amp;" "&amp;E759&amp;" "&amp;F759&amp;" ["&amp;H759&amp;"]",B759&amp;" "&amp;C759&amp;" "&amp;D759&amp;" "&amp;E759&amp;" "&amp;F759&amp;" ["&amp;H759&amp;"]"))</f>
        <v/>
      </c>
      <c r="J759" s="7" t="inlineStr">
        <is>
          <t xml:space="preserve">네파 블랙 하이넥아웃도어자켓 </t>
        </is>
      </c>
      <c r="K759" s="7" t="inlineStr">
        <is>
          <t xml:space="preserve">네파 블랙 하이넥아웃도어자켓 </t>
        </is>
      </c>
      <c r="L759" s="7">
        <f>IF(B759="보세",C759&amp;" "&amp;F759,B759&amp;" "&amp;F759)</f>
        <v/>
      </c>
      <c r="M759" s="8" t="inlineStr">
        <is>
          <t>블랙   하이넥아웃도어자켓</t>
        </is>
      </c>
      <c r="N759" s="8" t="inlineStr">
        <is>
          <t>블랙   하이넥아웃도어자켓</t>
        </is>
      </c>
      <c r="O759" s="8" t="inlineStr">
        <is>
          <t>블랙   하이넥아웃도어자켓</t>
        </is>
      </c>
    </row>
    <row r="760" ht="16.5" customHeight="1" s="16">
      <c r="A760" s="7" t="n">
        <v>13107519</v>
      </c>
      <c r="B760" s="7" t="inlineStr">
        <is>
          <t>캘러웨이</t>
        </is>
      </c>
      <c r="C760" s="7" t="inlineStr">
        <is>
          <t>라이트네이비</t>
        </is>
      </c>
      <c r="D760" s="7" t="inlineStr">
        <is>
          <t>무지</t>
        </is>
      </c>
      <c r="E760" s="7" t="inlineStr">
        <is>
          <t>면혼방</t>
        </is>
      </c>
      <c r="F760" s="7" t="inlineStr">
        <is>
          <t>로고반집업맨투맨티</t>
        </is>
      </c>
      <c r="G760" s="7" t="inlineStr">
        <is>
          <t>KOR</t>
        </is>
      </c>
      <c r="H760" s="7" t="inlineStr">
        <is>
          <t>M</t>
        </is>
      </c>
      <c r="I760" s="7">
        <f>IF(B760="보세",C760&amp;" "&amp;D760&amp;" "&amp;E760&amp;" "&amp;F760&amp;" ["&amp;H760&amp;"]",IF(G760="JPN","[JPN] "&amp;B760&amp;" "&amp;C760&amp;" "&amp;D760&amp;" "&amp;E760&amp;" "&amp;F760&amp;" ["&amp;H760&amp;"]",B760&amp;" "&amp;C760&amp;" "&amp;D760&amp;" "&amp;E760&amp;" "&amp;F760&amp;" ["&amp;H760&amp;"]"))</f>
        <v/>
      </c>
      <c r="J760" s="7" t="inlineStr">
        <is>
          <t>캘러웨이 라이트네이비 면혼방 로고반집업맨투맨티 [M]</t>
        </is>
      </c>
      <c r="K760" s="7" t="inlineStr">
        <is>
          <t>캘러웨이 라이트네이비 면혼방 로고반집업맨투맨티</t>
        </is>
      </c>
      <c r="L760" s="7">
        <f>IF(B760="보세",C760&amp;" "&amp;F760,B760&amp;" "&amp;F760)</f>
        <v/>
      </c>
      <c r="M760" s="8" t="inlineStr">
        <is>
          <t>라이트네이비  면혼방 로고반집업맨투맨티</t>
        </is>
      </c>
      <c r="N760" s="8" t="inlineStr">
        <is>
          <t>라이트네이비  코튼혼방 로고반집업맨투맨티</t>
        </is>
      </c>
      <c r="O760" s="8" t="inlineStr">
        <is>
          <t>라이트네이비  면믹스 로고반집업맨투맨티</t>
        </is>
      </c>
    </row>
    <row r="761" ht="16.5" customHeight="1" s="16">
      <c r="A761" s="7" t="n">
        <v>13107520</v>
      </c>
      <c r="B761" s="7" t="inlineStr">
        <is>
          <t>나이키</t>
        </is>
      </c>
      <c r="C761" s="7" t="inlineStr">
        <is>
          <t>실버블랙</t>
        </is>
      </c>
      <c r="D761" s="7" t="inlineStr">
        <is>
          <t>무지</t>
        </is>
      </c>
      <c r="E761" s="7" t="inlineStr">
        <is>
          <t>폴리</t>
        </is>
      </c>
      <c r="F761" s="7" t="inlineStr">
        <is>
          <t>맨체스터유나이티드자켓</t>
        </is>
      </c>
      <c r="G761" s="7" t="inlineStr">
        <is>
          <t>KOR</t>
        </is>
      </c>
      <c r="H761" s="7" t="inlineStr">
        <is>
          <t>L</t>
        </is>
      </c>
      <c r="I761" s="7">
        <f>IF(B761="보세",C761&amp;" "&amp;D761&amp;" "&amp;E761&amp;" "&amp;F761&amp;" ["&amp;H761&amp;"]",IF(G761="JPN","[JPN] "&amp;B761&amp;" "&amp;C761&amp;" "&amp;D761&amp;" "&amp;E761&amp;" "&amp;F761&amp;" ["&amp;H761&amp;"]",B761&amp;" "&amp;C761&amp;" "&amp;D761&amp;" "&amp;E761&amp;" "&amp;F761&amp;" ["&amp;H761&amp;"]"))</f>
        <v/>
      </c>
      <c r="J761" s="7" t="inlineStr">
        <is>
          <t>나이키 실버블랙 맨체스터유나이티드자켓 [L]</t>
        </is>
      </c>
      <c r="K761" s="7" t="inlineStr">
        <is>
          <t>나이키 실버블랙 맨체스터유나이티드자켓</t>
        </is>
      </c>
      <c r="L761" s="7">
        <f>IF(B761="보세",C761&amp;" "&amp;F761,B761&amp;" "&amp;F761)</f>
        <v/>
      </c>
      <c r="M761" s="8" t="inlineStr">
        <is>
          <t>실버블랙   맨체스터유나이티드자켓</t>
        </is>
      </c>
      <c r="N761" s="8" t="inlineStr">
        <is>
          <t>실버블랙   맨체스터유나이티드자켓</t>
        </is>
      </c>
      <c r="O761" s="8" t="inlineStr">
        <is>
          <t>실버블랙   맨체스터유나이티드자켓</t>
        </is>
      </c>
    </row>
    <row r="762" ht="16.5" customHeight="1" s="16">
      <c r="A762" s="7" t="n">
        <v>13107521</v>
      </c>
      <c r="B762" s="7" t="inlineStr">
        <is>
          <t>내셔널지오그래픽</t>
        </is>
      </c>
      <c r="C762" s="7" t="inlineStr">
        <is>
          <t>멜란지오트밀</t>
        </is>
      </c>
      <c r="D762" s="7" t="inlineStr">
        <is>
          <t>무지</t>
        </is>
      </c>
      <c r="E762" s="7" t="inlineStr">
        <is>
          <t>면혼방</t>
        </is>
      </c>
      <c r="F762" s="7" t="inlineStr">
        <is>
          <t>포켓맨투맨</t>
        </is>
      </c>
      <c r="G762" s="7" t="inlineStr">
        <is>
          <t>KOR</t>
        </is>
      </c>
      <c r="H762" s="7" t="inlineStr">
        <is>
          <t>없음</t>
        </is>
      </c>
      <c r="I762" s="7">
        <f>IF(B762="보세",C762&amp;" "&amp;D762&amp;" "&amp;E762&amp;" "&amp;F762&amp;" ["&amp;H762&amp;"]",IF(G762="JPN","[JPN] "&amp;B762&amp;" "&amp;C762&amp;" "&amp;D762&amp;" "&amp;E762&amp;" "&amp;F762&amp;" ["&amp;H762&amp;"]",B762&amp;" "&amp;C762&amp;" "&amp;D762&amp;" "&amp;E762&amp;" "&amp;F762&amp;" ["&amp;H762&amp;"]"))</f>
        <v/>
      </c>
      <c r="J762" s="7" t="inlineStr">
        <is>
          <t xml:space="preserve">내셔널지오그래픽 멜란지오트밀 면혼방 포켓맨투맨 </t>
        </is>
      </c>
      <c r="K762" s="7" t="inlineStr">
        <is>
          <t xml:space="preserve">내셔널지오그래픽 멜란지오트밀 면혼방 포켓맨투맨 </t>
        </is>
      </c>
      <c r="L762" s="7">
        <f>IF(B762="보세",C762&amp;" "&amp;F762,B762&amp;" "&amp;F762)</f>
        <v/>
      </c>
      <c r="M762" s="8" t="inlineStr">
        <is>
          <t>멜란지오트밀  면혼방 포켓맨투맨</t>
        </is>
      </c>
      <c r="N762" s="8" t="inlineStr">
        <is>
          <t>멜란지오트밀  코튼혼방 포켓맨투맨</t>
        </is>
      </c>
      <c r="O762" s="8" t="inlineStr">
        <is>
          <t>멜란지오트밀  면믹스 포켓맨투맨</t>
        </is>
      </c>
    </row>
    <row r="763" ht="16.5" customHeight="1" s="16">
      <c r="A763" s="7" t="n">
        <v>13107522</v>
      </c>
      <c r="B763" s="7" t="inlineStr">
        <is>
          <t>캘빈클라인</t>
        </is>
      </c>
      <c r="C763" s="7" t="inlineStr">
        <is>
          <t>실버그레이</t>
        </is>
      </c>
      <c r="D763" s="7" t="inlineStr">
        <is>
          <t>무지</t>
        </is>
      </c>
      <c r="E763" s="7" t="inlineStr">
        <is>
          <t>면혼방</t>
        </is>
      </c>
      <c r="F763" s="7" t="inlineStr">
        <is>
          <t>로고맨투맨</t>
        </is>
      </c>
      <c r="G763" s="7" t="inlineStr">
        <is>
          <t>KOR</t>
        </is>
      </c>
      <c r="H763" s="7" t="inlineStr">
        <is>
          <t>L</t>
        </is>
      </c>
      <c r="I763" s="7">
        <f>IF(B763="보세",C763&amp;" "&amp;D763&amp;" "&amp;E763&amp;" "&amp;F763&amp;" ["&amp;H763&amp;"]",IF(G763="JPN","[JPN] "&amp;B763&amp;" "&amp;C763&amp;" "&amp;D763&amp;" "&amp;E763&amp;" "&amp;F763&amp;" ["&amp;H763&amp;"]",B763&amp;" "&amp;C763&amp;" "&amp;D763&amp;" "&amp;E763&amp;" "&amp;F763&amp;" ["&amp;H763&amp;"]"))</f>
        <v/>
      </c>
      <c r="J763" s="7" t="inlineStr">
        <is>
          <t>캘빈클라인 실버그레이 면혼방 로고맨투맨 [L]</t>
        </is>
      </c>
      <c r="K763" s="7" t="inlineStr">
        <is>
          <t>캘빈클라인 실버그레이 면혼방 로고맨투맨</t>
        </is>
      </c>
      <c r="L763" s="7">
        <f>IF(B763="보세",C763&amp;" "&amp;F763,B763&amp;" "&amp;F763)</f>
        <v/>
      </c>
      <c r="M763" s="8" t="inlineStr">
        <is>
          <t>실버그레이  면혼방 로고맨투맨</t>
        </is>
      </c>
      <c r="N763" s="8" t="inlineStr">
        <is>
          <t>실버그레이  코튼혼방 로고맨투맨</t>
        </is>
      </c>
      <c r="O763" s="8" t="inlineStr">
        <is>
          <t>실버그레이  면믹스 로고맨투맨</t>
        </is>
      </c>
    </row>
    <row r="764" ht="16.5" customHeight="1" s="16">
      <c r="A764" s="7" t="n">
        <v>13107523</v>
      </c>
      <c r="B764" s="7" t="inlineStr">
        <is>
          <t>나이키</t>
        </is>
      </c>
      <c r="C764" s="7" t="inlineStr">
        <is>
          <t>알래스칸스키블루믹스</t>
        </is>
      </c>
      <c r="D764" s="7" t="inlineStr">
        <is>
          <t>이염패턴</t>
        </is>
      </c>
      <c r="E764" s="7" t="inlineStr">
        <is>
          <t>면혼방</t>
        </is>
      </c>
      <c r="F764" s="7" t="inlineStr">
        <is>
          <t>로고맨투맨</t>
        </is>
      </c>
      <c r="G764" s="7" t="inlineStr">
        <is>
          <t>KOR</t>
        </is>
      </c>
      <c r="H764" s="7" t="inlineStr">
        <is>
          <t>75</t>
        </is>
      </c>
      <c r="I764" s="7">
        <f>IF(B764="보세",C764&amp;" "&amp;D764&amp;" "&amp;E764&amp;" "&amp;F764&amp;" ["&amp;H764&amp;"]",IF(G764="JPN","[JPN] "&amp;B764&amp;" "&amp;C764&amp;" "&amp;D764&amp;" "&amp;E764&amp;" "&amp;F764&amp;" ["&amp;H764&amp;"]",B764&amp;" "&amp;C764&amp;" "&amp;D764&amp;" "&amp;E764&amp;" "&amp;F764&amp;" ["&amp;H764&amp;"]"))</f>
        <v/>
      </c>
      <c r="J764" s="7" t="inlineStr">
        <is>
          <t>나이키 알래스칸스키블루믹스 이염패턴 면혼방 로고맨투맨 [75]</t>
        </is>
      </c>
      <c r="K764" s="7" t="inlineStr">
        <is>
          <t>나이키 알래스칸스키블루믹스 이염패턴 면혼방 로고맨투맨</t>
        </is>
      </c>
      <c r="L764" s="7">
        <f>IF(B764="보세",C764&amp;" "&amp;F764,B764&amp;" "&amp;F764)</f>
        <v/>
      </c>
      <c r="M764" s="8" t="inlineStr">
        <is>
          <t>알래스칸스키블루믹스 이염패턴 면혼방 로고맨투맨</t>
        </is>
      </c>
      <c r="N764" s="8" t="inlineStr">
        <is>
          <t>알래스칸스키블루믹스 이염패턴 코튼혼방 로고맨투맨</t>
        </is>
      </c>
      <c r="O764" s="8" t="inlineStr">
        <is>
          <t>알래스칸스키블루믹스 이염패턴 면믹스 로고맨투맨</t>
        </is>
      </c>
    </row>
    <row r="765" ht="16.5" customHeight="1" s="16">
      <c r="A765" s="7" t="n">
        <v>13107524</v>
      </c>
      <c r="B765" s="7" t="inlineStr">
        <is>
          <t>프랭크스톤</t>
        </is>
      </c>
      <c r="C765" s="7" t="inlineStr">
        <is>
          <t>화이트</t>
        </is>
      </c>
      <c r="D765" s="7" t="inlineStr">
        <is>
          <t>무지</t>
        </is>
      </c>
      <c r="E765" s="7" t="inlineStr">
        <is>
          <t>면혼방</t>
        </is>
      </c>
      <c r="F765" s="7" t="inlineStr">
        <is>
          <t>레터링끈후드티</t>
        </is>
      </c>
      <c r="G765" s="7" t="inlineStr">
        <is>
          <t>KOR</t>
        </is>
      </c>
      <c r="H765" s="7" t="inlineStr">
        <is>
          <t>90</t>
        </is>
      </c>
      <c r="I765" s="7">
        <f>IF(B765="보세",C765&amp;" "&amp;D765&amp;" "&amp;E765&amp;" "&amp;F765&amp;" ["&amp;H765&amp;"]",IF(G765="JPN","[JPN] "&amp;B765&amp;" "&amp;C765&amp;" "&amp;D765&amp;" "&amp;E765&amp;" "&amp;F765&amp;" ["&amp;H765&amp;"]",B765&amp;" "&amp;C765&amp;" "&amp;D765&amp;" "&amp;E765&amp;" "&amp;F765&amp;" ["&amp;H765&amp;"]"))</f>
        <v/>
      </c>
      <c r="J765" s="7" t="inlineStr">
        <is>
          <t>프랭크스톤 화이트 면혼방 레터링끈후드티 [90]</t>
        </is>
      </c>
      <c r="K765" s="7" t="inlineStr">
        <is>
          <t>프랭크스톤 화이트 면혼방 레터링끈후드티</t>
        </is>
      </c>
      <c r="L765" s="7">
        <f>IF(B765="보세",C765&amp;" "&amp;F765,B765&amp;" "&amp;F765)</f>
        <v/>
      </c>
      <c r="M765" s="8" t="inlineStr">
        <is>
          <t>화이트  면혼방 레터링끈후드티</t>
        </is>
      </c>
      <c r="N765" s="8" t="inlineStr">
        <is>
          <t>화이트  코튼혼방 레터링끈후드티</t>
        </is>
      </c>
      <c r="O765" s="8" t="inlineStr">
        <is>
          <t>화이트  면믹스 레터링끈후드티</t>
        </is>
      </c>
    </row>
    <row r="766" ht="16.5" customHeight="1" s="16">
      <c r="A766" s="7" t="n">
        <v>13107525</v>
      </c>
      <c r="B766" s="7" t="inlineStr">
        <is>
          <t>필라</t>
        </is>
      </c>
      <c r="C766" s="7" t="inlineStr">
        <is>
          <t>화이트</t>
        </is>
      </c>
      <c r="D766" s="7" t="inlineStr">
        <is>
          <t>무지</t>
        </is>
      </c>
      <c r="E766" s="7" t="inlineStr">
        <is>
          <t>면혼방</t>
        </is>
      </c>
      <c r="F766" s="7" t="inlineStr">
        <is>
          <t>올드스쿨로고패치방풍자켓</t>
        </is>
      </c>
      <c r="G766" s="7" t="inlineStr">
        <is>
          <t>KOR</t>
        </is>
      </c>
      <c r="H766" s="7" t="inlineStr">
        <is>
          <t>없음</t>
        </is>
      </c>
      <c r="I766" s="7">
        <f>IF(B766="보세",C766&amp;" "&amp;D766&amp;" "&amp;E766&amp;" "&amp;F766&amp;" ["&amp;H766&amp;"]",IF(G766="JPN","[JPN] "&amp;B766&amp;" "&amp;C766&amp;" "&amp;D766&amp;" "&amp;E766&amp;" "&amp;F766&amp;" ["&amp;H766&amp;"]",B766&amp;" "&amp;C766&amp;" "&amp;D766&amp;" "&amp;E766&amp;" "&amp;F766&amp;" ["&amp;H766&amp;"]"))</f>
        <v/>
      </c>
      <c r="J766" s="7" t="inlineStr">
        <is>
          <t xml:space="preserve">필라 화이트 면혼방 올드스쿨로고패치방풍자켓 </t>
        </is>
      </c>
      <c r="K766" s="7" t="inlineStr">
        <is>
          <t xml:space="preserve">필라 화이트 면혼방 올드스쿨로고패치방풍자켓 </t>
        </is>
      </c>
      <c r="L766" s="7">
        <f>IF(B766="보세",C766&amp;" "&amp;F766,B766&amp;" "&amp;F766)</f>
        <v/>
      </c>
      <c r="M766" s="8" t="inlineStr">
        <is>
          <t>화이트  면혼방 올드스쿨로고패치방풍자켓</t>
        </is>
      </c>
      <c r="N766" s="8" t="inlineStr">
        <is>
          <t>화이트  코튼혼방 올드스쿨로고패치방풍자켓</t>
        </is>
      </c>
      <c r="O766" s="8" t="inlineStr">
        <is>
          <t>화이트  면믹스 올드스쿨로고패치방풍자켓</t>
        </is>
      </c>
    </row>
    <row r="767" ht="16.5" customHeight="1" s="16">
      <c r="A767" s="7" t="n">
        <v>13107526</v>
      </c>
      <c r="B767" s="7" t="inlineStr">
        <is>
          <t>탑텐</t>
        </is>
      </c>
      <c r="C767" s="7" t="inlineStr">
        <is>
          <t>크림</t>
        </is>
      </c>
      <c r="D767" s="7" t="inlineStr">
        <is>
          <t>무지</t>
        </is>
      </c>
      <c r="E767" s="7" t="inlineStr">
        <is>
          <t>폴리</t>
        </is>
      </c>
      <c r="F767" s="7" t="inlineStr">
        <is>
          <t>반목부클집업</t>
        </is>
      </c>
      <c r="G767" s="7" t="inlineStr">
        <is>
          <t>KOR</t>
        </is>
      </c>
      <c r="H767" s="7" t="inlineStr">
        <is>
          <t>95</t>
        </is>
      </c>
      <c r="I767" s="7">
        <f>IF(B767="보세",C767&amp;" "&amp;D767&amp;" "&amp;E767&amp;" "&amp;F767&amp;" ["&amp;H767&amp;"]",IF(G767="JPN","[JPN] "&amp;B767&amp;" "&amp;C767&amp;" "&amp;D767&amp;" "&amp;E767&amp;" "&amp;F767&amp;" ["&amp;H767&amp;"]",B767&amp;" "&amp;C767&amp;" "&amp;D767&amp;" "&amp;E767&amp;" "&amp;F767&amp;" ["&amp;H767&amp;"]"))</f>
        <v/>
      </c>
      <c r="J767" s="7" t="inlineStr">
        <is>
          <t>탑텐 크림 반목부클집업 [95]</t>
        </is>
      </c>
      <c r="K767" s="7" t="inlineStr">
        <is>
          <t>탑텐 크림 반목부클집업</t>
        </is>
      </c>
      <c r="L767" s="7">
        <f>IF(B767="보세",C767&amp;" "&amp;F767,B767&amp;" "&amp;F767)</f>
        <v/>
      </c>
      <c r="M767" s="8" t="inlineStr">
        <is>
          <t>크림   반목부클집업</t>
        </is>
      </c>
      <c r="N767" s="8" t="inlineStr">
        <is>
          <t>크림   반목부클집업</t>
        </is>
      </c>
      <c r="O767" s="8" t="inlineStr">
        <is>
          <t>크림   반목부클집업</t>
        </is>
      </c>
    </row>
    <row r="768" ht="16.5" customHeight="1" s="16">
      <c r="A768" s="7" t="n">
        <v>13107528</v>
      </c>
      <c r="B768" s="7" t="inlineStr">
        <is>
          <t>데상트</t>
        </is>
      </c>
      <c r="C768" s="7" t="inlineStr">
        <is>
          <t>화이트</t>
        </is>
      </c>
      <c r="D768" s="7" t="inlineStr">
        <is>
          <t>무지</t>
        </is>
      </c>
      <c r="E768" s="7" t="inlineStr">
        <is>
          <t>폴리</t>
        </is>
      </c>
      <c r="F768" s="7" t="inlineStr">
        <is>
          <t>하이넥패치부클후드자켓</t>
        </is>
      </c>
      <c r="G768" s="7" t="inlineStr">
        <is>
          <t>KOR</t>
        </is>
      </c>
      <c r="H768" s="7" t="inlineStr">
        <is>
          <t>160</t>
        </is>
      </c>
      <c r="I768" s="7">
        <f>IF(B768="보세",C768&amp;" "&amp;D768&amp;" "&amp;E768&amp;" "&amp;F768&amp;" ["&amp;H768&amp;"]",IF(G768="JPN","[JPN] "&amp;B768&amp;" "&amp;C768&amp;" "&amp;D768&amp;" "&amp;E768&amp;" "&amp;F768&amp;" ["&amp;H768&amp;"]",B768&amp;" "&amp;C768&amp;" "&amp;D768&amp;" "&amp;E768&amp;" "&amp;F768&amp;" ["&amp;H768&amp;"]"))</f>
        <v/>
      </c>
      <c r="J768" s="7" t="inlineStr">
        <is>
          <t>데상트 화이트 하이넥패치부클후드자켓 [160]</t>
        </is>
      </c>
      <c r="K768" s="7" t="inlineStr">
        <is>
          <t>데상트 화이트 하이넥패치부클후드자켓</t>
        </is>
      </c>
      <c r="L768" s="7">
        <f>IF(B768="보세",C768&amp;" "&amp;F768,B768&amp;" "&amp;F768)</f>
        <v/>
      </c>
      <c r="M768" s="8" t="inlineStr">
        <is>
          <t>화이트   하이넥패치부클후드자켓</t>
        </is>
      </c>
      <c r="N768" s="8" t="inlineStr">
        <is>
          <t>화이트   하이넥패치부클후드자켓</t>
        </is>
      </c>
      <c r="O768" s="8" t="inlineStr">
        <is>
          <t>화이트   하이넥패치부클후드자켓</t>
        </is>
      </c>
    </row>
    <row r="769" ht="16.5" customHeight="1" s="16">
      <c r="A769" s="7" t="n">
        <v>13107529</v>
      </c>
      <c r="B769" s="7" t="inlineStr">
        <is>
          <t>리바이스</t>
        </is>
      </c>
      <c r="C769" s="7" t="inlineStr">
        <is>
          <t>화이트</t>
        </is>
      </c>
      <c r="D769" s="7" t="inlineStr">
        <is>
          <t>프린팅</t>
        </is>
      </c>
      <c r="E769" s="7" t="inlineStr">
        <is>
          <t>면</t>
        </is>
      </c>
      <c r="F769" s="7" t="inlineStr">
        <is>
          <t>로고반팔티</t>
        </is>
      </c>
      <c r="G769" s="7" t="inlineStr">
        <is>
          <t>KOR</t>
        </is>
      </c>
      <c r="H769" s="7" t="inlineStr">
        <is>
          <t>XL</t>
        </is>
      </c>
      <c r="I769" s="7">
        <f>IF(B769="보세",C769&amp;" "&amp;D769&amp;" "&amp;E769&amp;" "&amp;F769&amp;" ["&amp;H769&amp;"]",IF(G769="JPN","[JPN] "&amp;B769&amp;" "&amp;C769&amp;" "&amp;D769&amp;" "&amp;E769&amp;" "&amp;F769&amp;" ["&amp;H769&amp;"]",B769&amp;" "&amp;C769&amp;" "&amp;D769&amp;" "&amp;E769&amp;" "&amp;F769&amp;" ["&amp;H769&amp;"]"))</f>
        <v/>
      </c>
      <c r="J769" s="7" t="inlineStr">
        <is>
          <t>리바이스 화이트 프린팅 면 로고반팔티 [XL]</t>
        </is>
      </c>
      <c r="K769" s="7" t="inlineStr">
        <is>
          <t>리바이스 화이트 프린팅 면 로고반팔티</t>
        </is>
      </c>
      <c r="L769" s="7">
        <f>IF(B769="보세",C769&amp;" "&amp;F769,B769&amp;" "&amp;F769)</f>
        <v/>
      </c>
      <c r="M769" s="8" t="inlineStr">
        <is>
          <t>화이트 프린팅 면 로고반팔티</t>
        </is>
      </c>
      <c r="N769" s="8" t="inlineStr">
        <is>
          <t>화이트 프린팅 코튼 로고반팔티</t>
        </is>
      </c>
      <c r="O769" s="8" t="inlineStr">
        <is>
          <t>화이트 프린팅 면직물 로고반팔티</t>
        </is>
      </c>
    </row>
    <row r="770" ht="16.5" customHeight="1" s="16">
      <c r="A770" s="7" t="n">
        <v>13107530</v>
      </c>
      <c r="B770" s="7" t="inlineStr">
        <is>
          <t>오즈세컨</t>
        </is>
      </c>
      <c r="C770" s="7" t="inlineStr">
        <is>
          <t>화이트</t>
        </is>
      </c>
      <c r="D770" s="7" t="inlineStr">
        <is>
          <t>체크</t>
        </is>
      </c>
      <c r="E770" s="7" t="inlineStr">
        <is>
          <t>폴리</t>
        </is>
      </c>
      <c r="F770" s="7" t="inlineStr">
        <is>
          <t>시스루크롭자켓</t>
        </is>
      </c>
      <c r="G770" s="7" t="inlineStr">
        <is>
          <t>KOR</t>
        </is>
      </c>
      <c r="H770" s="7" t="inlineStr">
        <is>
          <t>76-96-155</t>
        </is>
      </c>
      <c r="I770" s="7">
        <f>IF(B770="보세",C770&amp;" "&amp;D770&amp;" "&amp;E770&amp;" "&amp;F770&amp;" ["&amp;H770&amp;"]",IF(G770="JPN","[JPN] "&amp;B770&amp;" "&amp;C770&amp;" "&amp;D770&amp;" "&amp;E770&amp;" "&amp;F770&amp;" ["&amp;H770&amp;"]",B770&amp;" "&amp;C770&amp;" "&amp;D770&amp;" "&amp;E770&amp;" "&amp;F770&amp;" ["&amp;H770&amp;"]"))</f>
        <v/>
      </c>
      <c r="J770" s="7" t="inlineStr">
        <is>
          <t>오즈세컨 화이트 체크 시스루크롭자켓 [76-96-155]</t>
        </is>
      </c>
      <c r="K770" s="7" t="inlineStr">
        <is>
          <t>오즈세컨 화이트 체크 시스루크롭자켓</t>
        </is>
      </c>
      <c r="L770" s="7">
        <f>IF(B770="보세",C770&amp;" "&amp;F770,B770&amp;" "&amp;F770)</f>
        <v/>
      </c>
      <c r="M770" s="8" t="inlineStr">
        <is>
          <t>화이트 체크  시스루크롭자켓</t>
        </is>
      </c>
      <c r="N770" s="8" t="inlineStr">
        <is>
          <t>화이트 체크  시스루크롭자켓</t>
        </is>
      </c>
      <c r="O770" s="8" t="inlineStr">
        <is>
          <t>화이트 체크  시스루크롭자켓</t>
        </is>
      </c>
    </row>
    <row r="771" ht="16.5" customHeight="1" s="16">
      <c r="A771" s="7" t="n">
        <v>13107531</v>
      </c>
      <c r="B771" s="7" t="inlineStr">
        <is>
          <t>노스페이스</t>
        </is>
      </c>
      <c r="C771" s="7" t="inlineStr">
        <is>
          <t>브라이트네이비</t>
        </is>
      </c>
      <c r="D771" s="7" t="inlineStr">
        <is>
          <t>무지</t>
        </is>
      </c>
      <c r="E771" s="7" t="inlineStr">
        <is>
          <t>구스다운</t>
        </is>
      </c>
      <c r="F771" s="7" t="inlineStr">
        <is>
          <t>아웃도어패딩자켓</t>
        </is>
      </c>
      <c r="G771" s="7" t="inlineStr">
        <is>
          <t>KOR</t>
        </is>
      </c>
      <c r="H771" s="7" t="inlineStr">
        <is>
          <t>95</t>
        </is>
      </c>
      <c r="I771" s="7">
        <f>IF(B771="보세",C771&amp;" "&amp;D771&amp;" "&amp;E771&amp;" "&amp;F771&amp;" ["&amp;H771&amp;"]",IF(G771="JPN","[JPN] "&amp;B771&amp;" "&amp;C771&amp;" "&amp;D771&amp;" "&amp;E771&amp;" "&amp;F771&amp;" ["&amp;H771&amp;"]",B771&amp;" "&amp;C771&amp;" "&amp;D771&amp;" "&amp;E771&amp;" "&amp;F771&amp;" ["&amp;H771&amp;"]"))</f>
        <v/>
      </c>
      <c r="J771" s="7" t="inlineStr">
        <is>
          <t>노스페이스 브라이트네이비 구스다운 아웃도어패딩자켓 [95]</t>
        </is>
      </c>
      <c r="K771" s="7" t="inlineStr">
        <is>
          <t>노스페이스 브라이트네이비 구스다운 아웃도어패딩자켓</t>
        </is>
      </c>
      <c r="L771" s="7">
        <f>IF(B771="보세",C771&amp;" "&amp;F771,B771&amp;" "&amp;F771)</f>
        <v/>
      </c>
      <c r="M771" s="8" t="inlineStr">
        <is>
          <t>브라이트네이비  구스다운 아웃도어패딩자켓</t>
        </is>
      </c>
      <c r="N771" s="8" t="inlineStr">
        <is>
          <t>브라이트네이비  구스다운 아웃도어패딩자켓</t>
        </is>
      </c>
      <c r="O771" s="8" t="inlineStr">
        <is>
          <t>브라이트네이비  구스다운 아웃도어패딩자켓</t>
        </is>
      </c>
    </row>
    <row r="772" ht="16.5" customHeight="1" s="16">
      <c r="A772" s="7" t="n">
        <v>13107532</v>
      </c>
      <c r="B772" s="7" t="inlineStr">
        <is>
          <t>올리비아로렌</t>
        </is>
      </c>
      <c r="C772" s="7" t="inlineStr">
        <is>
          <t>블랙</t>
        </is>
      </c>
      <c r="D772" s="7" t="inlineStr">
        <is>
          <t>무지</t>
        </is>
      </c>
      <c r="E772" s="7" t="inlineStr">
        <is>
          <t>면혼방</t>
        </is>
      </c>
      <c r="F772" s="7" t="inlineStr">
        <is>
          <t>나그랑롱자켓</t>
        </is>
      </c>
      <c r="G772" s="7" t="inlineStr">
        <is>
          <t>KOR</t>
        </is>
      </c>
      <c r="H772" s="7" t="inlineStr">
        <is>
          <t>100</t>
        </is>
      </c>
      <c r="I772" s="7">
        <f>IF(B772="보세",C772&amp;" "&amp;D772&amp;" "&amp;E772&amp;" "&amp;F772&amp;" ["&amp;H772&amp;"]",IF(G772="JPN","[JPN] "&amp;B772&amp;" "&amp;C772&amp;" "&amp;D772&amp;" "&amp;E772&amp;" "&amp;F772&amp;" ["&amp;H772&amp;"]",B772&amp;" "&amp;C772&amp;" "&amp;D772&amp;" "&amp;E772&amp;" "&amp;F772&amp;" ["&amp;H772&amp;"]"))</f>
        <v/>
      </c>
      <c r="J772" s="7" t="inlineStr">
        <is>
          <t>올리비아로렌 블랙 면혼방 나그랑롱자켓 [100]</t>
        </is>
      </c>
      <c r="K772" s="7" t="inlineStr">
        <is>
          <t>올리비아로렌 블랙 면혼방 나그랑롱자켓</t>
        </is>
      </c>
      <c r="L772" s="7">
        <f>IF(B772="보세",C772&amp;" "&amp;F772,B772&amp;" "&amp;F772)</f>
        <v/>
      </c>
      <c r="M772" s="8" t="inlineStr">
        <is>
          <t>블랙  면혼방 나그랑롱자켓</t>
        </is>
      </c>
      <c r="N772" s="8" t="inlineStr">
        <is>
          <t>블랙  코튼혼방 나그랑롱자켓</t>
        </is>
      </c>
      <c r="O772" s="8" t="inlineStr">
        <is>
          <t>블랙  면믹스 나그랑롱자켓</t>
        </is>
      </c>
    </row>
    <row r="773" ht="16.5" customHeight="1" s="16">
      <c r="A773" s="7" t="n">
        <v>13107533</v>
      </c>
      <c r="B773" s="7" t="inlineStr">
        <is>
          <t>타미힐피거</t>
        </is>
      </c>
      <c r="C773" s="7" t="inlineStr">
        <is>
          <t>네이비</t>
        </is>
      </c>
      <c r="D773" s="7" t="inlineStr">
        <is>
          <t>무지</t>
        </is>
      </c>
      <c r="E773" s="7" t="inlineStr">
        <is>
          <t>덕다운</t>
        </is>
      </c>
      <c r="F773" s="7" t="inlineStr">
        <is>
          <t>라이트하프패딩</t>
        </is>
      </c>
      <c r="G773" s="7" t="inlineStr">
        <is>
          <t>KOR</t>
        </is>
      </c>
      <c r="H773" s="7" t="inlineStr">
        <is>
          <t>없음</t>
        </is>
      </c>
      <c r="I773" s="7">
        <f>IF(B773="보세",C773&amp;" "&amp;D773&amp;" "&amp;E773&amp;" "&amp;F773&amp;" ["&amp;H773&amp;"]",IF(G773="JPN","[JPN] "&amp;B773&amp;" "&amp;C773&amp;" "&amp;D773&amp;" "&amp;E773&amp;" "&amp;F773&amp;" ["&amp;H773&amp;"]",B773&amp;" "&amp;C773&amp;" "&amp;D773&amp;" "&amp;E773&amp;" "&amp;F773&amp;" ["&amp;H773&amp;"]"))</f>
        <v/>
      </c>
      <c r="J773" s="7" t="inlineStr">
        <is>
          <t xml:space="preserve">타미힐피거 네이비 덕다운 라이트하프패딩 </t>
        </is>
      </c>
      <c r="K773" s="7" t="inlineStr">
        <is>
          <t xml:space="preserve">타미힐피거 네이비 덕다운 라이트하프패딩 </t>
        </is>
      </c>
      <c r="L773" s="7">
        <f>IF(B773="보세",C773&amp;" "&amp;F773,B773&amp;" "&amp;F773)</f>
        <v/>
      </c>
      <c r="M773" s="8" t="inlineStr">
        <is>
          <t>네이비  덕다운 라이트하프패딩</t>
        </is>
      </c>
      <c r="N773" s="8" t="inlineStr">
        <is>
          <t>NAVY  덕다운 라이트하프패딩</t>
        </is>
      </c>
      <c r="O773" s="8" t="inlineStr">
        <is>
          <t>곤색  덕다운 라이트하프패딩</t>
        </is>
      </c>
    </row>
    <row r="774" ht="16.5" customHeight="1" s="16">
      <c r="A774" s="7" t="n">
        <v>13107534</v>
      </c>
      <c r="B774" s="7" t="inlineStr">
        <is>
          <t>아디다스</t>
        </is>
      </c>
      <c r="C774" s="7" t="inlineStr">
        <is>
          <t>블랙</t>
        </is>
      </c>
      <c r="D774" s="7" t="inlineStr">
        <is>
          <t>무지</t>
        </is>
      </c>
      <c r="E774" s="7" t="inlineStr">
        <is>
          <t>덕다운</t>
        </is>
      </c>
      <c r="F774" s="7" t="inlineStr">
        <is>
          <t>배색하이넥패딩</t>
        </is>
      </c>
      <c r="G774" s="7" t="inlineStr">
        <is>
          <t>KOR</t>
        </is>
      </c>
      <c r="H774" s="7" t="inlineStr">
        <is>
          <t>95</t>
        </is>
      </c>
      <c r="I774" s="7">
        <f>IF(B774="보세",C774&amp;" "&amp;D774&amp;" "&amp;E774&amp;" "&amp;F774&amp;" ["&amp;H774&amp;"]",IF(G774="JPN","[JPN] "&amp;B774&amp;" "&amp;C774&amp;" "&amp;D774&amp;" "&amp;E774&amp;" "&amp;F774&amp;" ["&amp;H774&amp;"]",B774&amp;" "&amp;C774&amp;" "&amp;D774&amp;" "&amp;E774&amp;" "&amp;F774&amp;" ["&amp;H774&amp;"]"))</f>
        <v/>
      </c>
      <c r="J774" s="7" t="inlineStr">
        <is>
          <t>아디다스 블랙 덕다운 배색하이넥패딩 [95]</t>
        </is>
      </c>
      <c r="K774" s="7" t="inlineStr">
        <is>
          <t>아디다스 블랙 덕다운 배색하이넥패딩</t>
        </is>
      </c>
      <c r="L774" s="7">
        <f>IF(B774="보세",C774&amp;" "&amp;F774,B774&amp;" "&amp;F774)</f>
        <v/>
      </c>
      <c r="M774" s="8" t="inlineStr">
        <is>
          <t>블랙  덕다운 배색하이넥패딩</t>
        </is>
      </c>
      <c r="N774" s="8" t="inlineStr">
        <is>
          <t>블랙  덕다운 배색하이넥패딩</t>
        </is>
      </c>
      <c r="O774" s="8" t="inlineStr">
        <is>
          <t>블랙  덕다운 배색하이넥패딩</t>
        </is>
      </c>
    </row>
    <row r="775" ht="16.5" customHeight="1" s="16">
      <c r="A775" s="7" t="n">
        <v>13107535</v>
      </c>
      <c r="B775" s="7" t="inlineStr">
        <is>
          <t>지프</t>
        </is>
      </c>
      <c r="C775" s="7" t="inlineStr">
        <is>
          <t>네이비</t>
        </is>
      </c>
      <c r="D775" s="7" t="inlineStr">
        <is>
          <t>무지</t>
        </is>
      </c>
      <c r="E775" s="7" t="inlineStr">
        <is>
          <t>폴리</t>
        </is>
      </c>
      <c r="F775" s="7" t="inlineStr">
        <is>
          <t>패딩베스트</t>
        </is>
      </c>
      <c r="G775" s="7" t="inlineStr">
        <is>
          <t>KOR</t>
        </is>
      </c>
      <c r="H775" s="7" t="inlineStr">
        <is>
          <t>L</t>
        </is>
      </c>
      <c r="I775" s="7">
        <f>IF(B775="보세",C775&amp;" "&amp;D775&amp;" "&amp;E775&amp;" "&amp;F775&amp;" ["&amp;H775&amp;"]",IF(G775="JPN","[JPN] "&amp;B775&amp;" "&amp;C775&amp;" "&amp;D775&amp;" "&amp;E775&amp;" "&amp;F775&amp;" ["&amp;H775&amp;"]",B775&amp;" "&amp;C775&amp;" "&amp;D775&amp;" "&amp;E775&amp;" "&amp;F775&amp;" ["&amp;H775&amp;"]"))</f>
        <v/>
      </c>
      <c r="J775" s="7" t="inlineStr">
        <is>
          <t>지프 네이비 패딩베스트 [L]</t>
        </is>
      </c>
      <c r="K775" s="7" t="inlineStr">
        <is>
          <t>지프 네이비 패딩베스트</t>
        </is>
      </c>
      <c r="L775" s="7">
        <f>IF(B775="보세",C775&amp;" "&amp;F775,B775&amp;" "&amp;F775)</f>
        <v/>
      </c>
      <c r="M775" s="8" t="inlineStr">
        <is>
          <t>네이비   패딩베스트</t>
        </is>
      </c>
      <c r="N775" s="8" t="inlineStr">
        <is>
          <t>NAVY   패딩베스트</t>
        </is>
      </c>
      <c r="O775" s="8" t="inlineStr">
        <is>
          <t>곤색   패딩베스트</t>
        </is>
      </c>
    </row>
    <row r="776" ht="16.5" customHeight="1" s="16">
      <c r="A776" s="7" t="n">
        <v>13107536</v>
      </c>
      <c r="B776" s="7" t="inlineStr">
        <is>
          <t>노스페이스</t>
        </is>
      </c>
      <c r="C776" s="7" t="inlineStr">
        <is>
          <t>블루</t>
        </is>
      </c>
      <c r="D776" s="7" t="inlineStr">
        <is>
          <t>무지</t>
        </is>
      </c>
      <c r="E776" s="7" t="inlineStr">
        <is>
          <t>구스다운</t>
        </is>
      </c>
      <c r="F776" s="7" t="inlineStr">
        <is>
          <t>하이넥경량패딩</t>
        </is>
      </c>
      <c r="G776" s="7" t="inlineStr">
        <is>
          <t>KOR</t>
        </is>
      </c>
      <c r="H776" s="7" t="inlineStr">
        <is>
          <t>M</t>
        </is>
      </c>
      <c r="I776" s="7">
        <f>IF(B776="보세",C776&amp;" "&amp;D776&amp;" "&amp;E776&amp;" "&amp;F776&amp;" ["&amp;H776&amp;"]",IF(G776="JPN","[JPN] "&amp;B776&amp;" "&amp;C776&amp;" "&amp;D776&amp;" "&amp;E776&amp;" "&amp;F776&amp;" ["&amp;H776&amp;"]",B776&amp;" "&amp;C776&amp;" "&amp;D776&amp;" "&amp;E776&amp;" "&amp;F776&amp;" ["&amp;H776&amp;"]"))</f>
        <v/>
      </c>
      <c r="J776" s="7" t="inlineStr">
        <is>
          <t>노스페이스 블루 구스다운 하이넥경량패딩 [M]</t>
        </is>
      </c>
      <c r="K776" s="7" t="inlineStr">
        <is>
          <t>노스페이스 블루 구스다운 하이넥경량패딩</t>
        </is>
      </c>
      <c r="L776" s="7">
        <f>IF(B776="보세",C776&amp;" "&amp;F776,B776&amp;" "&amp;F776)</f>
        <v/>
      </c>
      <c r="M776" s="8" t="inlineStr">
        <is>
          <t>블루  구스다운 하이넥경량패딩</t>
        </is>
      </c>
      <c r="N776" s="8" t="inlineStr">
        <is>
          <t>블루  구스다운 하이넥경량패딩</t>
        </is>
      </c>
      <c r="O776" s="8" t="inlineStr">
        <is>
          <t>블루  구스다운 하이넥경량패딩</t>
        </is>
      </c>
    </row>
    <row r="777" ht="16.5" customHeight="1" s="16">
      <c r="A777" s="7" t="n">
        <v>13107537</v>
      </c>
      <c r="B777" s="7" t="inlineStr">
        <is>
          <t>오브제</t>
        </is>
      </c>
      <c r="C777" s="7" t="inlineStr">
        <is>
          <t>멜란지그레이</t>
        </is>
      </c>
      <c r="D777" s="7" t="inlineStr">
        <is>
          <t>무지</t>
        </is>
      </c>
      <c r="E777" s="7" t="inlineStr">
        <is>
          <t>면혼방</t>
        </is>
      </c>
      <c r="F777" s="7" t="inlineStr">
        <is>
          <t>비즈레터링반팔티</t>
        </is>
      </c>
      <c r="G777" s="7" t="inlineStr">
        <is>
          <t>KOR</t>
        </is>
      </c>
      <c r="H777" s="7" t="inlineStr">
        <is>
          <t>85-96-160</t>
        </is>
      </c>
      <c r="I777" s="7">
        <f>IF(B777="보세",C777&amp;" "&amp;D777&amp;" "&amp;E777&amp;" "&amp;F777&amp;" ["&amp;H777&amp;"]",IF(G777="JPN","[JPN] "&amp;B777&amp;" "&amp;C777&amp;" "&amp;D777&amp;" "&amp;E777&amp;" "&amp;F777&amp;" ["&amp;H777&amp;"]",B777&amp;" "&amp;C777&amp;" "&amp;D777&amp;" "&amp;E777&amp;" "&amp;F777&amp;" ["&amp;H777&amp;"]"))</f>
        <v/>
      </c>
      <c r="J777" s="7" t="inlineStr">
        <is>
          <t>오브제 멜란지그레이 면혼방 비즈레터링반팔티 [85-96-160]</t>
        </is>
      </c>
      <c r="K777" s="7" t="inlineStr">
        <is>
          <t>오브제 멜란지그레이 면혼방 비즈레터링반팔티</t>
        </is>
      </c>
      <c r="L777" s="7">
        <f>IF(B777="보세",C777&amp;" "&amp;F777,B777&amp;" "&amp;F777)</f>
        <v/>
      </c>
      <c r="M777" s="8" t="inlineStr">
        <is>
          <t>멜란지그레이  면혼방 비즈레터링반팔티</t>
        </is>
      </c>
      <c r="N777" s="8" t="inlineStr">
        <is>
          <t>멜란지그레이  코튼혼방 비즈레터링반팔티</t>
        </is>
      </c>
      <c r="O777" s="8" t="inlineStr">
        <is>
          <t>멜란지그레이  면믹스 비즈레터링반팔티</t>
        </is>
      </c>
    </row>
    <row r="778" ht="16.5" customHeight="1" s="16">
      <c r="A778" s="7" t="n">
        <v>13107538</v>
      </c>
      <c r="B778" s="7" t="inlineStr">
        <is>
          <t>커버낫</t>
        </is>
      </c>
      <c r="C778" s="7" t="inlineStr">
        <is>
          <t>멜란지그레이</t>
        </is>
      </c>
      <c r="D778" s="7" t="inlineStr">
        <is>
          <t>무지</t>
        </is>
      </c>
      <c r="E778" s="7" t="inlineStr">
        <is>
          <t>면</t>
        </is>
      </c>
      <c r="F778" s="7" t="inlineStr">
        <is>
          <t>부클빅로고패치후드티</t>
        </is>
      </c>
      <c r="G778" s="7" t="inlineStr">
        <is>
          <t>KOR</t>
        </is>
      </c>
      <c r="H778" s="7" t="inlineStr">
        <is>
          <t>XL</t>
        </is>
      </c>
      <c r="I778" s="7">
        <f>IF(B778="보세",C778&amp;" "&amp;D778&amp;" "&amp;E778&amp;" "&amp;F778&amp;" ["&amp;H778&amp;"]",IF(G778="JPN","[JPN] "&amp;B778&amp;" "&amp;C778&amp;" "&amp;D778&amp;" "&amp;E778&amp;" "&amp;F778&amp;" ["&amp;H778&amp;"]",B778&amp;" "&amp;C778&amp;" "&amp;D778&amp;" "&amp;E778&amp;" "&amp;F778&amp;" ["&amp;H778&amp;"]"))</f>
        <v/>
      </c>
      <c r="J778" s="7" t="inlineStr">
        <is>
          <t>커버낫 멜란지그레이 면 부클빅로고패치후드티 [XL]</t>
        </is>
      </c>
      <c r="K778" s="7" t="inlineStr">
        <is>
          <t>커버낫 멜란지그레이 면 부클빅로고패치후드티</t>
        </is>
      </c>
      <c r="L778" s="7">
        <f>IF(B778="보세",C778&amp;" "&amp;F778,B778&amp;" "&amp;F778)</f>
        <v/>
      </c>
      <c r="M778" s="8" t="inlineStr">
        <is>
          <t>멜란지그레이  면 부클빅로고패치후드티</t>
        </is>
      </c>
      <c r="N778" s="8" t="inlineStr">
        <is>
          <t>멜란지그레이  코튼 부클빅로고패치후드티</t>
        </is>
      </c>
      <c r="O778" s="8" t="inlineStr">
        <is>
          <t>멜란지그레이  면직물 부클빅로고패치후드티</t>
        </is>
      </c>
    </row>
    <row r="779" ht="16.5" customHeight="1" s="16">
      <c r="A779" s="7" t="n">
        <v>13107539</v>
      </c>
      <c r="B779" s="7" t="inlineStr">
        <is>
          <t>카이아크만</t>
        </is>
      </c>
      <c r="C779" s="7" t="inlineStr">
        <is>
          <t>다크그레이</t>
        </is>
      </c>
      <c r="D779" s="7" t="inlineStr">
        <is>
          <t>무지</t>
        </is>
      </c>
      <c r="E779" s="7" t="inlineStr">
        <is>
          <t>면</t>
        </is>
      </c>
      <c r="F779" s="7" t="inlineStr">
        <is>
          <t>스티치손목스트링후드티</t>
        </is>
      </c>
      <c r="G779" s="7" t="inlineStr">
        <is>
          <t>KOR</t>
        </is>
      </c>
      <c r="H779" s="7" t="inlineStr">
        <is>
          <t>L</t>
        </is>
      </c>
      <c r="I779" s="7">
        <f>IF(B779="보세",C779&amp;" "&amp;D779&amp;" "&amp;E779&amp;" "&amp;F779&amp;" ["&amp;H779&amp;"]",IF(G779="JPN","[JPN] "&amp;B779&amp;" "&amp;C779&amp;" "&amp;D779&amp;" "&amp;E779&amp;" "&amp;F779&amp;" ["&amp;H779&amp;"]",B779&amp;" "&amp;C779&amp;" "&amp;D779&amp;" "&amp;E779&amp;" "&amp;F779&amp;" ["&amp;H779&amp;"]"))</f>
        <v/>
      </c>
      <c r="J779" s="7" t="inlineStr">
        <is>
          <t>카이아크만 다크그레이 면 스티치손목스트링후드티 [L]</t>
        </is>
      </c>
      <c r="K779" s="7" t="inlineStr">
        <is>
          <t>카이아크만 다크그레이 면 스티치손목스트링후드티</t>
        </is>
      </c>
      <c r="L779" s="7">
        <f>IF(B779="보세",C779&amp;" "&amp;F779,B779&amp;" "&amp;F779)</f>
        <v/>
      </c>
      <c r="M779" s="8" t="inlineStr">
        <is>
          <t>다크그레이  면 스티치손목스트링후드티</t>
        </is>
      </c>
      <c r="N779" s="8" t="inlineStr">
        <is>
          <t>다크그레이  코튼 스티치손목스트링후드티</t>
        </is>
      </c>
      <c r="O779" s="8" t="inlineStr">
        <is>
          <t>다크그레이  면직물 스티치손목스트링후드티</t>
        </is>
      </c>
    </row>
    <row r="780" ht="16.5" customHeight="1" s="16">
      <c r="A780" s="7" t="n">
        <v>13107540</v>
      </c>
      <c r="B780" s="7" t="inlineStr">
        <is>
          <t>폴로랄프로렌</t>
        </is>
      </c>
      <c r="C780" s="7" t="inlineStr">
        <is>
          <t>다크그레이</t>
        </is>
      </c>
      <c r="D780" s="7" t="inlineStr">
        <is>
          <t>무지</t>
        </is>
      </c>
      <c r="E780" s="7" t="inlineStr">
        <is>
          <t>울</t>
        </is>
      </c>
      <c r="F780" s="7" t="inlineStr">
        <is>
          <t>포니로고가디건</t>
        </is>
      </c>
      <c r="G780" s="7" t="inlineStr">
        <is>
          <t>KOR</t>
        </is>
      </c>
      <c r="H780" s="7" t="inlineStr">
        <is>
          <t>S</t>
        </is>
      </c>
      <c r="I780" s="7">
        <f>IF(B780="보세",C780&amp;" "&amp;D780&amp;" "&amp;E780&amp;" "&amp;F780&amp;" ["&amp;H780&amp;"]",IF(G780="JPN","[JPN] "&amp;B780&amp;" "&amp;C780&amp;" "&amp;D780&amp;" "&amp;E780&amp;" "&amp;F780&amp;" ["&amp;H780&amp;"]",B780&amp;" "&amp;C780&amp;" "&amp;D780&amp;" "&amp;E780&amp;" "&amp;F780&amp;" ["&amp;H780&amp;"]"))</f>
        <v/>
      </c>
      <c r="J780" s="7" t="inlineStr">
        <is>
          <t>폴로랄프로렌 다크그레이 울 포니로고가디건 [S]</t>
        </is>
      </c>
      <c r="K780" s="7" t="inlineStr">
        <is>
          <t>폴로랄프로렌 다크그레이 울 포니로고가디건</t>
        </is>
      </c>
      <c r="L780" s="7">
        <f>IF(B780="보세",C780&amp;" "&amp;F780,B780&amp;" "&amp;F780)</f>
        <v/>
      </c>
      <c r="M780" s="8" t="inlineStr">
        <is>
          <t>다크그레이  울 포니로고가디건</t>
        </is>
      </c>
      <c r="N780" s="8" t="inlineStr">
        <is>
          <t>다크그레이  울 포니로고가디건</t>
        </is>
      </c>
      <c r="O780" s="8" t="inlineStr">
        <is>
          <t>다크그레이  울 포니로고가디건</t>
        </is>
      </c>
    </row>
    <row r="781" ht="16.5" customHeight="1" s="16">
      <c r="A781" s="7" t="n">
        <v>13107541</v>
      </c>
      <c r="B781" s="7" t="inlineStr">
        <is>
          <t>chancechance</t>
        </is>
      </c>
      <c r="C781" s="7" t="inlineStr">
        <is>
          <t>다크베이지</t>
        </is>
      </c>
      <c r="D781" s="7" t="inlineStr">
        <is>
          <t>무지</t>
        </is>
      </c>
      <c r="E781" s="7" t="inlineStr">
        <is>
          <t>면혼방</t>
        </is>
      </c>
      <c r="F781" s="7" t="inlineStr">
        <is>
          <t>후드집업</t>
        </is>
      </c>
      <c r="G781" s="7" t="inlineStr">
        <is>
          <t>KOR</t>
        </is>
      </c>
      <c r="H781" s="7" t="inlineStr">
        <is>
          <t>없음</t>
        </is>
      </c>
      <c r="I781" s="7">
        <f>IF(B781="보세",C781&amp;" "&amp;D781&amp;" "&amp;E781&amp;" "&amp;F781&amp;" ["&amp;H781&amp;"]",IF(G781="JPN","[JPN] "&amp;B781&amp;" "&amp;C781&amp;" "&amp;D781&amp;" "&amp;E781&amp;" "&amp;F781&amp;" ["&amp;H781&amp;"]",B781&amp;" "&amp;C781&amp;" "&amp;D781&amp;" "&amp;E781&amp;" "&amp;F781&amp;" ["&amp;H781&amp;"]"))</f>
        <v/>
      </c>
      <c r="J781" s="7" t="inlineStr">
        <is>
          <t xml:space="preserve">chancechance 다크베이지 면혼방 후드집업 </t>
        </is>
      </c>
      <c r="K781" s="7" t="inlineStr">
        <is>
          <t xml:space="preserve">chancechance 다크베이지 면혼방 후드집업 </t>
        </is>
      </c>
      <c r="L781" s="7">
        <f>IF(B781="보세",C781&amp;" "&amp;F781,B781&amp;" "&amp;F781)</f>
        <v/>
      </c>
      <c r="M781" s="8" t="inlineStr">
        <is>
          <t>다크베이지  면혼방 후드집업</t>
        </is>
      </c>
      <c r="N781" s="8" t="inlineStr">
        <is>
          <t>다크베이지  코튼혼방 후드집업</t>
        </is>
      </c>
      <c r="O781" s="8" t="inlineStr">
        <is>
          <t>다크베이지  면믹스 후드집업</t>
        </is>
      </c>
    </row>
    <row r="782" ht="16.5" customHeight="1" s="16">
      <c r="A782" s="7" t="n">
        <v>13107542</v>
      </c>
      <c r="B782" s="7" t="inlineStr">
        <is>
          <t>콜롬비아</t>
        </is>
      </c>
      <c r="C782" s="7" t="inlineStr">
        <is>
          <t>라이트브라운믹스</t>
        </is>
      </c>
      <c r="D782" s="7" t="inlineStr">
        <is>
          <t>무지</t>
        </is>
      </c>
      <c r="E782" s="7" t="inlineStr">
        <is>
          <t>폴리</t>
        </is>
      </c>
      <c r="F782" s="7" t="inlineStr">
        <is>
          <t>후리스나그랑반집업등산티</t>
        </is>
      </c>
      <c r="G782" s="7" t="inlineStr">
        <is>
          <t>KOR</t>
        </is>
      </c>
      <c r="H782" s="7" t="inlineStr">
        <is>
          <t>M</t>
        </is>
      </c>
      <c r="I782" s="7">
        <f>IF(B782="보세",C782&amp;" "&amp;D782&amp;" "&amp;E782&amp;" "&amp;F782&amp;" ["&amp;H782&amp;"]",IF(G782="JPN","[JPN] "&amp;B782&amp;" "&amp;C782&amp;" "&amp;D782&amp;" "&amp;E782&amp;" "&amp;F782&amp;" ["&amp;H782&amp;"]",B782&amp;" "&amp;C782&amp;" "&amp;D782&amp;" "&amp;E782&amp;" "&amp;F782&amp;" ["&amp;H782&amp;"]"))</f>
        <v/>
      </c>
      <c r="J782" s="7" t="inlineStr">
        <is>
          <t>콜롬비아 라이트브라운믹스 후리스나그랑반집업등산티 [M]</t>
        </is>
      </c>
      <c r="K782" s="7" t="inlineStr">
        <is>
          <t>콜롬비아 라이트브라운믹스 후리스나그랑반집업등산티</t>
        </is>
      </c>
      <c r="L782" s="7">
        <f>IF(B782="보세",C782&amp;" "&amp;F782,B782&amp;" "&amp;F782)</f>
        <v/>
      </c>
      <c r="M782" s="8" t="inlineStr">
        <is>
          <t>라이트브라운믹스   후리스나그랑반집업등산티</t>
        </is>
      </c>
      <c r="N782" s="8" t="inlineStr">
        <is>
          <t>라이트브라운믹스   후리스나그랑반집업등산티</t>
        </is>
      </c>
      <c r="O782" s="8" t="inlineStr">
        <is>
          <t>라이트브라운믹스   후리스나그랑반집업등산티</t>
        </is>
      </c>
    </row>
    <row r="783" ht="16.5" customHeight="1" s="16">
      <c r="A783" s="7" t="n">
        <v>13107543</v>
      </c>
      <c r="B783" s="7" t="inlineStr">
        <is>
          <t>잇미샤</t>
        </is>
      </c>
      <c r="C783" s="7" t="inlineStr">
        <is>
          <t>블랙</t>
        </is>
      </c>
      <c r="D783" s="7" t="inlineStr">
        <is>
          <t>무지</t>
        </is>
      </c>
      <c r="E783" s="7" t="inlineStr">
        <is>
          <t>염소가죽</t>
        </is>
      </c>
      <c r="F783" s="7" t="inlineStr">
        <is>
          <t>더블버튼스웨이드크롭자켓</t>
        </is>
      </c>
      <c r="G783" s="7" t="inlineStr">
        <is>
          <t>KOR</t>
        </is>
      </c>
      <c r="H783" s="7" t="inlineStr">
        <is>
          <t>85-94-160</t>
        </is>
      </c>
      <c r="I783" s="7">
        <f>IF(B783="보세",C783&amp;" "&amp;D783&amp;" "&amp;E783&amp;" "&amp;F783&amp;" ["&amp;H783&amp;"]",IF(G783="JPN","[JPN] "&amp;B783&amp;" "&amp;C783&amp;" "&amp;D783&amp;" "&amp;E783&amp;" "&amp;F783&amp;" ["&amp;H783&amp;"]",B783&amp;" "&amp;C783&amp;" "&amp;D783&amp;" "&amp;E783&amp;" "&amp;F783&amp;" ["&amp;H783&amp;"]"))</f>
        <v/>
      </c>
      <c r="J783" s="7" t="inlineStr">
        <is>
          <t>잇미샤 블랙 염소가죽 더블버튼스웨이드크롭자켓 [85-94-160]</t>
        </is>
      </c>
      <c r="K783" s="7" t="inlineStr">
        <is>
          <t>잇미샤 블랙 염소가죽 더블버튼스웨이드크롭자켓</t>
        </is>
      </c>
      <c r="L783" s="7">
        <f>IF(B783="보세",C783&amp;" "&amp;F783,B783&amp;" "&amp;F783)</f>
        <v/>
      </c>
      <c r="M783" s="8" t="inlineStr">
        <is>
          <t>블랙  염소가죽 더블버튼스웨이드크롭자켓</t>
        </is>
      </c>
      <c r="N783" s="8" t="inlineStr">
        <is>
          <t>블랙  염소가죽 더블버튼스웨이드크롭자켓</t>
        </is>
      </c>
      <c r="O783" s="8" t="inlineStr">
        <is>
          <t>블랙  염소가죽 더블버튼스웨이드크롭자켓</t>
        </is>
      </c>
    </row>
    <row r="784" ht="16.5" customHeight="1" s="16">
      <c r="A784" s="7" t="n">
        <v>13107544</v>
      </c>
      <c r="B784" s="7" t="inlineStr">
        <is>
          <t>데상트</t>
        </is>
      </c>
      <c r="C784" s="7" t="inlineStr">
        <is>
          <t>블랙</t>
        </is>
      </c>
      <c r="D784" s="7" t="inlineStr">
        <is>
          <t>무지</t>
        </is>
      </c>
      <c r="E784" s="7" t="inlineStr">
        <is>
          <t>폴리</t>
        </is>
      </c>
      <c r="F784" s="7" t="inlineStr">
        <is>
          <t>나그랑메쉬배색라이트후드집업</t>
        </is>
      </c>
      <c r="G784" s="7" t="inlineStr">
        <is>
          <t>KOR</t>
        </is>
      </c>
      <c r="H784" s="7" t="inlineStr">
        <is>
          <t>XL</t>
        </is>
      </c>
      <c r="I784" s="7">
        <f>IF(B784="보세",C784&amp;" "&amp;D784&amp;" "&amp;E784&amp;" "&amp;F784&amp;" ["&amp;H784&amp;"]",IF(G784="JPN","[JPN] "&amp;B784&amp;" "&amp;C784&amp;" "&amp;D784&amp;" "&amp;E784&amp;" "&amp;F784&amp;" ["&amp;H784&amp;"]",B784&amp;" "&amp;C784&amp;" "&amp;D784&amp;" "&amp;E784&amp;" "&amp;F784&amp;" ["&amp;H784&amp;"]"))</f>
        <v/>
      </c>
      <c r="J784" s="7" t="inlineStr">
        <is>
          <t>데상트 블랙 나그랑메쉬배색라이트후드집업 [XL]</t>
        </is>
      </c>
      <c r="K784" s="7" t="inlineStr">
        <is>
          <t>데상트 블랙 나그랑메쉬배색라이트후드집업</t>
        </is>
      </c>
      <c r="L784" s="7">
        <f>IF(B784="보세",C784&amp;" "&amp;F784,B784&amp;" "&amp;F784)</f>
        <v/>
      </c>
      <c r="M784" s="8" t="inlineStr">
        <is>
          <t>블랙   나그랑메쉬배색라이트후드집업</t>
        </is>
      </c>
      <c r="N784" s="8" t="inlineStr">
        <is>
          <t>블랙   나그랑메쉬배색라이트후드집업</t>
        </is>
      </c>
      <c r="O784" s="8" t="inlineStr">
        <is>
          <t>블랙   나그랑메쉬배색라이트후드집업</t>
        </is>
      </c>
    </row>
    <row r="785" ht="16.5" customHeight="1" s="16">
      <c r="A785" s="7" t="n">
        <v>13107545</v>
      </c>
      <c r="B785" s="7" t="inlineStr">
        <is>
          <t>리복</t>
        </is>
      </c>
      <c r="C785" s="7" t="inlineStr">
        <is>
          <t>다크그린</t>
        </is>
      </c>
      <c r="D785" s="7" t="inlineStr">
        <is>
          <t>무지</t>
        </is>
      </c>
      <c r="E785" s="7" t="inlineStr">
        <is>
          <t>폴리</t>
        </is>
      </c>
      <c r="F785" s="7" t="inlineStr">
        <is>
          <t>로고롱야상자켓</t>
        </is>
      </c>
      <c r="G785" s="7" t="inlineStr">
        <is>
          <t>KOR</t>
        </is>
      </c>
      <c r="H785" s="7" t="inlineStr">
        <is>
          <t>2XL</t>
        </is>
      </c>
      <c r="I785" s="7">
        <f>IF(B785="보세",C785&amp;" "&amp;D785&amp;" "&amp;E785&amp;" "&amp;F785&amp;" ["&amp;H785&amp;"]",IF(G785="JPN","[JPN] "&amp;B785&amp;" "&amp;C785&amp;" "&amp;D785&amp;" "&amp;E785&amp;" "&amp;F785&amp;" ["&amp;H785&amp;"]",B785&amp;" "&amp;C785&amp;" "&amp;D785&amp;" "&amp;E785&amp;" "&amp;F785&amp;" ["&amp;H785&amp;"]"))</f>
        <v/>
      </c>
      <c r="J785" s="7" t="inlineStr">
        <is>
          <t>리복 다크그린 로고롱야상자켓 [2XL]</t>
        </is>
      </c>
      <c r="K785" s="7" t="inlineStr">
        <is>
          <t>리복 다크그린 로고롱야상자켓</t>
        </is>
      </c>
      <c r="L785" s="7">
        <f>IF(B785="보세",C785&amp;" "&amp;F785,B785&amp;" "&amp;F785)</f>
        <v/>
      </c>
      <c r="M785" s="8" t="inlineStr">
        <is>
          <t>다크그린   로고롱야상자켓</t>
        </is>
      </c>
      <c r="N785" s="8" t="inlineStr">
        <is>
          <t>다크그린   로고롱야상자켓</t>
        </is>
      </c>
      <c r="O785" s="8" t="inlineStr">
        <is>
          <t>다크그린   로고롱야상자켓</t>
        </is>
      </c>
    </row>
    <row r="786" ht="16.5" customHeight="1" s="16">
      <c r="A786" s="7" t="n">
        <v>13107546</v>
      </c>
      <c r="B786" s="7" t="inlineStr">
        <is>
          <t>콜핑</t>
        </is>
      </c>
      <c r="C786" s="7" t="inlineStr">
        <is>
          <t>옐로우리자드그린</t>
        </is>
      </c>
      <c r="D786" s="7" t="inlineStr">
        <is>
          <t>무지</t>
        </is>
      </c>
      <c r="E786" s="7" t="inlineStr">
        <is>
          <t>폴리</t>
        </is>
      </c>
      <c r="F786" s="7" t="inlineStr">
        <is>
          <t>배색아웃도어자켓</t>
        </is>
      </c>
      <c r="G786" s="7" t="inlineStr">
        <is>
          <t>KOR</t>
        </is>
      </c>
      <c r="H786" s="7" t="inlineStr">
        <is>
          <t>100</t>
        </is>
      </c>
      <c r="I786" s="7">
        <f>IF(B786="보세",C786&amp;" "&amp;D786&amp;" "&amp;E786&amp;" "&amp;F786&amp;" ["&amp;H786&amp;"]",IF(G786="JPN","[JPN] "&amp;B786&amp;" "&amp;C786&amp;" "&amp;D786&amp;" "&amp;E786&amp;" "&amp;F786&amp;" ["&amp;H786&amp;"]",B786&amp;" "&amp;C786&amp;" "&amp;D786&amp;" "&amp;E786&amp;" "&amp;F786&amp;" ["&amp;H786&amp;"]"))</f>
        <v/>
      </c>
      <c r="J786" s="7" t="inlineStr">
        <is>
          <t>콜핑 옐로우리자드그린 배색아웃도어자켓 [100]</t>
        </is>
      </c>
      <c r="K786" s="7" t="inlineStr">
        <is>
          <t>콜핑 옐로우리자드그린 배색아웃도어자켓</t>
        </is>
      </c>
      <c r="L786" s="7">
        <f>IF(B786="보세",C786&amp;" "&amp;F786,B786&amp;" "&amp;F786)</f>
        <v/>
      </c>
      <c r="M786" s="8" t="inlineStr">
        <is>
          <t>옐로우리자드그린   배색아웃도어자켓</t>
        </is>
      </c>
      <c r="N786" s="8" t="inlineStr">
        <is>
          <t>옐로우리자드그린   배색아웃도어자켓</t>
        </is>
      </c>
      <c r="O786" s="8" t="inlineStr">
        <is>
          <t>옐로우리자드그린   배색아웃도어자켓</t>
        </is>
      </c>
    </row>
    <row r="787" ht="16.5" customHeight="1" s="16">
      <c r="A787" s="7" t="n">
        <v>13107547</v>
      </c>
      <c r="B787" s="7" t="inlineStr">
        <is>
          <t>알마니익스체인지</t>
        </is>
      </c>
      <c r="C787" s="7" t="inlineStr">
        <is>
          <t>블랙</t>
        </is>
      </c>
      <c r="D787" s="7" t="inlineStr">
        <is>
          <t>프린팅</t>
        </is>
      </c>
      <c r="E787" s="7" t="inlineStr">
        <is>
          <t>폴리</t>
        </is>
      </c>
      <c r="F787" s="7" t="inlineStr">
        <is>
          <t>빅로고나그랑롱슬리브</t>
        </is>
      </c>
      <c r="G787" s="7" t="inlineStr">
        <is>
          <t>KOR</t>
        </is>
      </c>
      <c r="H787" s="7" t="inlineStr">
        <is>
          <t>S</t>
        </is>
      </c>
      <c r="I787" s="7">
        <f>IF(B787="보세",C787&amp;" "&amp;D787&amp;" "&amp;E787&amp;" "&amp;F787&amp;" ["&amp;H787&amp;"]",IF(G787="JPN","[JPN] "&amp;B787&amp;" "&amp;C787&amp;" "&amp;D787&amp;" "&amp;E787&amp;" "&amp;F787&amp;" ["&amp;H787&amp;"]",B787&amp;" "&amp;C787&amp;" "&amp;D787&amp;" "&amp;E787&amp;" "&amp;F787&amp;" ["&amp;H787&amp;"]"))</f>
        <v/>
      </c>
      <c r="J787" s="7" t="inlineStr">
        <is>
          <t>알마니익스체인지 블랙 프린팅 빅로고나그랑롱슬리브 [S]</t>
        </is>
      </c>
      <c r="K787" s="7" t="inlineStr">
        <is>
          <t>알마니익스체인지 블랙 프린팅 빅로고나그랑롱슬리브</t>
        </is>
      </c>
      <c r="L787" s="7">
        <f>IF(B787="보세",C787&amp;" "&amp;F787,B787&amp;" "&amp;F787)</f>
        <v/>
      </c>
      <c r="M787" s="8" t="inlineStr">
        <is>
          <t>블랙 프린팅  빅로고나그랑롱슬리브</t>
        </is>
      </c>
      <c r="N787" s="8" t="inlineStr">
        <is>
          <t>블랙 프린팅  빅로고나그랑롱슬리브</t>
        </is>
      </c>
      <c r="O787" s="8" t="inlineStr">
        <is>
          <t>블랙 프린팅  빅로고나그랑롱슬리브</t>
        </is>
      </c>
    </row>
    <row r="788" ht="16.5" customHeight="1" s="16">
      <c r="A788" s="7" t="n">
        <v>13107548</v>
      </c>
      <c r="B788" s="7" t="inlineStr">
        <is>
          <t>NBA</t>
        </is>
      </c>
      <c r="C788" s="7" t="inlineStr">
        <is>
          <t>블랙</t>
        </is>
      </c>
      <c r="D788" s="7" t="inlineStr">
        <is>
          <t>무지</t>
        </is>
      </c>
      <c r="E788" s="7" t="inlineStr">
        <is>
          <t>폴리</t>
        </is>
      </c>
      <c r="F788" s="7" t="inlineStr">
        <is>
          <t>시카고불스투톤반집업후드티</t>
        </is>
      </c>
      <c r="G788" s="7" t="inlineStr">
        <is>
          <t>KOR</t>
        </is>
      </c>
      <c r="H788" s="7" t="inlineStr">
        <is>
          <t>XL</t>
        </is>
      </c>
      <c r="I788" s="7">
        <f>IF(B788="보세",C788&amp;" "&amp;D788&amp;" "&amp;E788&amp;" "&amp;F788&amp;" ["&amp;H788&amp;"]",IF(G788="JPN","[JPN] "&amp;B788&amp;" "&amp;C788&amp;" "&amp;D788&amp;" "&amp;E788&amp;" "&amp;F788&amp;" ["&amp;H788&amp;"]",B788&amp;" "&amp;C788&amp;" "&amp;D788&amp;" "&amp;E788&amp;" "&amp;F788&amp;" ["&amp;H788&amp;"]"))</f>
        <v/>
      </c>
      <c r="J788" s="7" t="inlineStr">
        <is>
          <t>NBA 블랙 시카고불스투톤반집업후드티 [XL]</t>
        </is>
      </c>
      <c r="K788" s="7" t="inlineStr">
        <is>
          <t>NBA 블랙 시카고불스투톤반집업후드티</t>
        </is>
      </c>
      <c r="L788" s="7">
        <f>IF(B788="보세",C788&amp;" "&amp;F788,B788&amp;" "&amp;F788)</f>
        <v/>
      </c>
      <c r="M788" s="8" t="inlineStr">
        <is>
          <t>블랙   시카고불스투톤반집업후드티</t>
        </is>
      </c>
      <c r="N788" s="8" t="inlineStr">
        <is>
          <t>블랙   시카고불스투톤반집업후드티</t>
        </is>
      </c>
      <c r="O788" s="8" t="inlineStr">
        <is>
          <t>블랙   시카고불스투톤반집업후드티</t>
        </is>
      </c>
    </row>
    <row r="789" ht="16.5" customHeight="1" s="16">
      <c r="A789" s="7" t="n">
        <v>13107549</v>
      </c>
      <c r="B789" s="7" t="inlineStr">
        <is>
          <t>아디다스</t>
        </is>
      </c>
      <c r="C789" s="7" t="inlineStr">
        <is>
          <t>블랙</t>
        </is>
      </c>
      <c r="D789" s="7" t="inlineStr">
        <is>
          <t>프린팅</t>
        </is>
      </c>
      <c r="E789" s="7" t="inlineStr">
        <is>
          <t>클리마쿨</t>
        </is>
      </c>
      <c r="F789" s="7" t="inlineStr">
        <is>
          <t>바이어스삼선반팔카라티</t>
        </is>
      </c>
      <c r="G789" s="7" t="inlineStr">
        <is>
          <t>KOR</t>
        </is>
      </c>
      <c r="H789" s="7" t="inlineStr">
        <is>
          <t>100</t>
        </is>
      </c>
      <c r="I789" s="7">
        <f>IF(B789="보세",C789&amp;" "&amp;D789&amp;" "&amp;E789&amp;" "&amp;F789&amp;" ["&amp;H789&amp;"]",IF(G789="JPN","[JPN] "&amp;B789&amp;" "&amp;C789&amp;" "&amp;D789&amp;" "&amp;E789&amp;" "&amp;F789&amp;" ["&amp;H789&amp;"]",B789&amp;" "&amp;C789&amp;" "&amp;D789&amp;" "&amp;E789&amp;" "&amp;F789&amp;" ["&amp;H789&amp;"]"))</f>
        <v/>
      </c>
      <c r="J789" s="7" t="inlineStr">
        <is>
          <t>아디다스 블랙 프린팅 클리마쿨 바이어스삼선반팔카라티 [100]</t>
        </is>
      </c>
      <c r="K789" s="7" t="inlineStr">
        <is>
          <t>아디다스 블랙 프린팅 클리마쿨 바이어스삼선반팔카라티</t>
        </is>
      </c>
      <c r="L789" s="7">
        <f>IF(B789="보세",C789&amp;" "&amp;F789,B789&amp;" "&amp;F789)</f>
        <v/>
      </c>
      <c r="M789" s="8" t="inlineStr">
        <is>
          <t>블랙 프린팅 클리마쿨 바이어스삼선반팔카라티</t>
        </is>
      </c>
      <c r="N789" s="8" t="inlineStr">
        <is>
          <t>블랙 프린팅 클리마쿨 바이어스삼선반팔카라티</t>
        </is>
      </c>
      <c r="O789" s="8" t="inlineStr">
        <is>
          <t>블랙 프린팅 클리마쿨 바이어스삼선반팔카라티</t>
        </is>
      </c>
    </row>
    <row r="790" ht="16.5" customHeight="1" s="16">
      <c r="A790" s="7" t="n">
        <v>13107550</v>
      </c>
      <c r="B790" s="7" t="inlineStr">
        <is>
          <t>리복</t>
        </is>
      </c>
      <c r="C790" s="7" t="inlineStr">
        <is>
          <t>블랙차콜</t>
        </is>
      </c>
      <c r="D790" s="7" t="inlineStr">
        <is>
          <t>무지</t>
        </is>
      </c>
      <c r="E790" s="7" t="inlineStr">
        <is>
          <t>폴리</t>
        </is>
      </c>
      <c r="F790" s="7" t="inlineStr">
        <is>
          <t>기능성스포츠티</t>
        </is>
      </c>
      <c r="G790" s="7" t="inlineStr">
        <is>
          <t>KOR</t>
        </is>
      </c>
      <c r="H790" s="7" t="inlineStr">
        <is>
          <t>M</t>
        </is>
      </c>
      <c r="I790" s="7">
        <f>IF(B790="보세",C790&amp;" "&amp;D790&amp;" "&amp;E790&amp;" "&amp;F790&amp;" ["&amp;H790&amp;"]",IF(G790="JPN","[JPN] "&amp;B790&amp;" "&amp;C790&amp;" "&amp;D790&amp;" "&amp;E790&amp;" "&amp;F790&amp;" ["&amp;H790&amp;"]",B790&amp;" "&amp;C790&amp;" "&amp;D790&amp;" "&amp;E790&amp;" "&amp;F790&amp;" ["&amp;H790&amp;"]"))</f>
        <v/>
      </c>
      <c r="J790" s="7" t="inlineStr">
        <is>
          <t>리복 블랙차콜 기능성스포츠티 [M]</t>
        </is>
      </c>
      <c r="K790" s="7" t="inlineStr">
        <is>
          <t>리복 블랙차콜 기능성스포츠티</t>
        </is>
      </c>
      <c r="L790" s="7">
        <f>IF(B790="보세",C790&amp;" "&amp;F790,B790&amp;" "&amp;F790)</f>
        <v/>
      </c>
      <c r="M790" s="8" t="inlineStr">
        <is>
          <t>블랙차콜   기능성스포츠티</t>
        </is>
      </c>
      <c r="N790" s="8" t="inlineStr">
        <is>
          <t>블랙차콜   기능성스포츠티</t>
        </is>
      </c>
      <c r="O790" s="8" t="inlineStr">
        <is>
          <t>블랙차콜   기능성스포츠티</t>
        </is>
      </c>
    </row>
    <row r="791" ht="16.5" customHeight="1" s="16">
      <c r="A791" s="7" t="n">
        <v>13107551</v>
      </c>
      <c r="B791" s="7" t="inlineStr">
        <is>
          <t>칼하트</t>
        </is>
      </c>
      <c r="C791" s="7" t="inlineStr">
        <is>
          <t>블랙</t>
        </is>
      </c>
      <c r="D791" s="7" t="inlineStr">
        <is>
          <t>프린팅</t>
        </is>
      </c>
      <c r="E791" s="7" t="inlineStr">
        <is>
          <t>면</t>
        </is>
      </c>
      <c r="F791" s="7" t="inlineStr">
        <is>
          <t>릴렉스핏크루넥반팔티</t>
        </is>
      </c>
      <c r="G791" s="7" t="inlineStr">
        <is>
          <t>KOR</t>
        </is>
      </c>
      <c r="H791" s="7" t="inlineStr">
        <is>
          <t>M</t>
        </is>
      </c>
      <c r="I791" s="7">
        <f>IF(B791="보세",C791&amp;" "&amp;D791&amp;" "&amp;E791&amp;" "&amp;F791&amp;" ["&amp;H791&amp;"]",IF(G791="JPN","[JPN] "&amp;B791&amp;" "&amp;C791&amp;" "&amp;D791&amp;" "&amp;E791&amp;" "&amp;F791&amp;" ["&amp;H791&amp;"]",B791&amp;" "&amp;C791&amp;" "&amp;D791&amp;" "&amp;E791&amp;" "&amp;F791&amp;" ["&amp;H791&amp;"]"))</f>
        <v/>
      </c>
      <c r="J791" s="7" t="inlineStr">
        <is>
          <t>칼하트 블랙 프린팅 면 릴렉스핏크루넥반팔티 [M]</t>
        </is>
      </c>
      <c r="K791" s="7" t="inlineStr">
        <is>
          <t>칼하트 블랙 프린팅 면 릴렉스핏크루넥반팔티</t>
        </is>
      </c>
      <c r="L791" s="7">
        <f>IF(B791="보세",C791&amp;" "&amp;F791,B791&amp;" "&amp;F791)</f>
        <v/>
      </c>
      <c r="M791" s="8" t="inlineStr">
        <is>
          <t>블랙 프린팅 면 릴렉스핏크루넥반팔티</t>
        </is>
      </c>
      <c r="N791" s="8" t="inlineStr">
        <is>
          <t>블랙 프린팅 코튼 릴렉스핏크루넥반팔티</t>
        </is>
      </c>
      <c r="O791" s="8" t="inlineStr">
        <is>
          <t>블랙 프린팅 면직물 릴렉스핏크루넥반팔티</t>
        </is>
      </c>
    </row>
    <row r="792" ht="16.5" customHeight="1" s="16">
      <c r="A792" s="7" t="n">
        <v>13107552</v>
      </c>
      <c r="B792" s="7" t="inlineStr">
        <is>
          <t>아디다스</t>
        </is>
      </c>
      <c r="C792" s="7" t="inlineStr">
        <is>
          <t>블랙</t>
        </is>
      </c>
      <c r="D792" s="7" t="inlineStr">
        <is>
          <t>프린팅</t>
        </is>
      </c>
      <c r="E792" s="7" t="inlineStr">
        <is>
          <t>클리마쿨</t>
        </is>
      </c>
      <c r="F792" s="7" t="inlineStr">
        <is>
          <t>삼선오버로크기능성스포츠티</t>
        </is>
      </c>
      <c r="G792" s="7" t="inlineStr">
        <is>
          <t>KOR</t>
        </is>
      </c>
      <c r="H792" s="7" t="inlineStr">
        <is>
          <t>L</t>
        </is>
      </c>
      <c r="I792" s="7">
        <f>IF(B792="보세",C792&amp;" "&amp;D792&amp;" "&amp;E792&amp;" "&amp;F792&amp;" ["&amp;H792&amp;"]",IF(G792="JPN","[JPN] "&amp;B792&amp;" "&amp;C792&amp;" "&amp;D792&amp;" "&amp;E792&amp;" "&amp;F792&amp;" ["&amp;H792&amp;"]",B792&amp;" "&amp;C792&amp;" "&amp;D792&amp;" "&amp;E792&amp;" "&amp;F792&amp;" ["&amp;H792&amp;"]"))</f>
        <v/>
      </c>
      <c r="J792" s="7" t="inlineStr">
        <is>
          <t>아디다스 블랙 프린팅 클리마쿨 삼선오버로크기능성스포츠티 [L]</t>
        </is>
      </c>
      <c r="K792" s="7" t="inlineStr">
        <is>
          <t>아디다스 블랙 프린팅 클리마쿨 삼선오버로크기능성스포츠티</t>
        </is>
      </c>
      <c r="L792" s="7">
        <f>IF(B792="보세",C792&amp;" "&amp;F792,B792&amp;" "&amp;F792)</f>
        <v/>
      </c>
      <c r="M792" s="8" t="inlineStr">
        <is>
          <t>블랙 프린팅 클리마쿨 삼선오버로크기능성스포츠티</t>
        </is>
      </c>
      <c r="N792" s="8" t="inlineStr">
        <is>
          <t>블랙 프린팅 클리마쿨 삼선오버로크기능성스포츠티</t>
        </is>
      </c>
      <c r="O792" s="8" t="inlineStr">
        <is>
          <t>블랙 프린팅 클리마쿨 삼선오버로크기능성스포츠티</t>
        </is>
      </c>
    </row>
    <row r="793" ht="16.5" customHeight="1" s="16">
      <c r="A793" s="7" t="n">
        <v>13107553</v>
      </c>
      <c r="B793" s="7" t="inlineStr">
        <is>
          <t>아디다스</t>
        </is>
      </c>
      <c r="C793" s="7" t="inlineStr">
        <is>
          <t>블랙네이비</t>
        </is>
      </c>
      <c r="D793" s="7" t="inlineStr">
        <is>
          <t>무지</t>
        </is>
      </c>
      <c r="E793" s="7" t="inlineStr">
        <is>
          <t>클리마라이트</t>
        </is>
      </c>
      <c r="F793" s="7" t="inlineStr">
        <is>
          <t>삼선테이핑투톤스포츠반팔티</t>
        </is>
      </c>
      <c r="G793" s="7" t="inlineStr">
        <is>
          <t>KOR</t>
        </is>
      </c>
      <c r="H793" s="7" t="inlineStr">
        <is>
          <t>95</t>
        </is>
      </c>
      <c r="I793" s="7">
        <f>IF(B793="보세",C793&amp;" "&amp;D793&amp;" "&amp;E793&amp;" "&amp;F793&amp;" ["&amp;H793&amp;"]",IF(G793="JPN","[JPN] "&amp;B793&amp;" "&amp;C793&amp;" "&amp;D793&amp;" "&amp;E793&amp;" "&amp;F793&amp;" ["&amp;H793&amp;"]",B793&amp;" "&amp;C793&amp;" "&amp;D793&amp;" "&amp;E793&amp;" "&amp;F793&amp;" ["&amp;H793&amp;"]"))</f>
        <v/>
      </c>
      <c r="J793" s="7" t="inlineStr">
        <is>
          <t>아디다스 블랙네이비 클리마라이트 삼선테이핑투톤스포츠반팔티 [95]</t>
        </is>
      </c>
      <c r="K793" s="7" t="inlineStr">
        <is>
          <t>아디다스 블랙네이비 클리마라이트 삼선테이핑투톤스포츠반팔티</t>
        </is>
      </c>
      <c r="L793" s="7">
        <f>IF(B793="보세",C793&amp;" "&amp;F793,B793&amp;" "&amp;F793)</f>
        <v/>
      </c>
      <c r="M793" s="8" t="inlineStr">
        <is>
          <t>블랙네이비  클리마라이트 삼선테이핑투톤스포츠반팔티</t>
        </is>
      </c>
      <c r="N793" s="8" t="inlineStr">
        <is>
          <t>블랙네이비  클리마라이트 삼선테이핑투톤스포츠반팔티</t>
        </is>
      </c>
      <c r="O793" s="8" t="inlineStr">
        <is>
          <t>블랙네이비  클리마라이트 삼선테이핑투톤스포츠반팔티</t>
        </is>
      </c>
    </row>
    <row r="794" ht="16.5" customHeight="1" s="16">
      <c r="A794" s="7" t="n">
        <v>13107554</v>
      </c>
      <c r="B794" s="7" t="inlineStr">
        <is>
          <t>나이키</t>
        </is>
      </c>
      <c r="C794" s="7" t="inlineStr">
        <is>
          <t>블랙</t>
        </is>
      </c>
      <c r="D794" s="7" t="inlineStr">
        <is>
          <t>기하학패턴</t>
        </is>
      </c>
      <c r="E794" s="7" t="inlineStr">
        <is>
          <t>드라이핏</t>
        </is>
      </c>
      <c r="F794" s="7" t="inlineStr">
        <is>
          <t>오버로크러닝반팔티</t>
        </is>
      </c>
      <c r="G794" s="7" t="inlineStr">
        <is>
          <t>KOR</t>
        </is>
      </c>
      <c r="H794" s="7" t="inlineStr">
        <is>
          <t>M</t>
        </is>
      </c>
      <c r="I794" s="7">
        <f>IF(B794="보세",C794&amp;" "&amp;D794&amp;" "&amp;E794&amp;" "&amp;F794&amp;" ["&amp;H794&amp;"]",IF(G794="JPN","[JPN] "&amp;B794&amp;" "&amp;C794&amp;" "&amp;D794&amp;" "&amp;E794&amp;" "&amp;F794&amp;" ["&amp;H794&amp;"]",B794&amp;" "&amp;C794&amp;" "&amp;D794&amp;" "&amp;E794&amp;" "&amp;F794&amp;" ["&amp;H794&amp;"]"))</f>
        <v/>
      </c>
      <c r="J794" s="7" t="inlineStr">
        <is>
          <t>나이키 블랙 기하학패턴 드라이핏 오버로크러닝반팔티 [M]</t>
        </is>
      </c>
      <c r="K794" s="7" t="inlineStr">
        <is>
          <t>나이키 블랙 기하학패턴 드라이핏 오버로크러닝반팔티</t>
        </is>
      </c>
      <c r="L794" s="7">
        <f>IF(B794="보세",C794&amp;" "&amp;F794,B794&amp;" "&amp;F794)</f>
        <v/>
      </c>
      <c r="M794" s="8" t="inlineStr">
        <is>
          <t>블랙 기하학패턴 드라이핏 오버로크러닝반팔티</t>
        </is>
      </c>
      <c r="N794" s="8" t="inlineStr">
        <is>
          <t>블랙 기하학패턴 드라이핏 오버로크러닝반팔티</t>
        </is>
      </c>
      <c r="O794" s="8" t="inlineStr">
        <is>
          <t>블랙 기하학패턴 드라이핏 오버로크러닝반팔티</t>
        </is>
      </c>
    </row>
    <row r="795" ht="16.5" customHeight="1" s="16">
      <c r="A795" s="7" t="n">
        <v>13107555</v>
      </c>
      <c r="B795" s="7" t="inlineStr">
        <is>
          <t>prenda</t>
        </is>
      </c>
      <c r="C795" s="7" t="inlineStr">
        <is>
          <t>블랙</t>
        </is>
      </c>
      <c r="D795" s="7" t="inlineStr">
        <is>
          <t>무지</t>
        </is>
      </c>
      <c r="E795" s="7" t="inlineStr">
        <is>
          <t>면</t>
        </is>
      </c>
      <c r="F795" s="7" t="inlineStr">
        <is>
          <t>빈티지데님패치라운드반팔티</t>
        </is>
      </c>
      <c r="G795" s="7" t="inlineStr">
        <is>
          <t>KOR</t>
        </is>
      </c>
      <c r="H795" s="7" t="inlineStr">
        <is>
          <t>Free</t>
        </is>
      </c>
      <c r="I795" s="7">
        <f>IF(B795="보세",C795&amp;" "&amp;D795&amp;" "&amp;E795&amp;" "&amp;F795&amp;" ["&amp;H795&amp;"]",IF(G795="JPN","[JPN] "&amp;B795&amp;" "&amp;C795&amp;" "&amp;D795&amp;" "&amp;E795&amp;" "&amp;F795&amp;" ["&amp;H795&amp;"]",B795&amp;" "&amp;C795&amp;" "&amp;D795&amp;" "&amp;E795&amp;" "&amp;F795&amp;" ["&amp;H795&amp;"]"))</f>
        <v/>
      </c>
      <c r="J795" s="7" t="inlineStr">
        <is>
          <t>prenda 블랙 면 빈티지데님패치라운드반팔티 [Free]</t>
        </is>
      </c>
      <c r="K795" s="7" t="inlineStr">
        <is>
          <t>prenda 블랙 면 빈티지데님패치라운드반팔티</t>
        </is>
      </c>
      <c r="L795" s="7">
        <f>IF(B795="보세",C795&amp;" "&amp;F795,B795&amp;" "&amp;F795)</f>
        <v/>
      </c>
      <c r="M795" s="8" t="inlineStr">
        <is>
          <t>블랙  면 빈티지데님패치라운드반팔티</t>
        </is>
      </c>
      <c r="N795" s="8" t="inlineStr">
        <is>
          <t>블랙  코튼 빈티지데님패치라운드반팔티</t>
        </is>
      </c>
      <c r="O795" s="8" t="inlineStr">
        <is>
          <t>블랙  면직물 빈티지데님패치라운드반팔티</t>
        </is>
      </c>
    </row>
    <row r="796" ht="16.5" customHeight="1" s="16">
      <c r="A796" s="7" t="n">
        <v>13107556</v>
      </c>
      <c r="B796" s="7" t="inlineStr">
        <is>
          <t>코오롱스포츠</t>
        </is>
      </c>
      <c r="C796" s="7" t="inlineStr">
        <is>
          <t>네이비</t>
        </is>
      </c>
      <c r="D796" s="7" t="inlineStr">
        <is>
          <t>무지</t>
        </is>
      </c>
      <c r="E796" s="7" t="inlineStr">
        <is>
          <t>폴리</t>
        </is>
      </c>
      <c r="F796" s="7" t="inlineStr">
        <is>
          <t>후드윈드스토퍼</t>
        </is>
      </c>
      <c r="G796" s="7" t="inlineStr">
        <is>
          <t>KOR</t>
        </is>
      </c>
      <c r="H796" s="7" t="inlineStr">
        <is>
          <t>95</t>
        </is>
      </c>
      <c r="I796" s="7">
        <f>IF(B796="보세",C796&amp;" "&amp;D796&amp;" "&amp;E796&amp;" "&amp;F796&amp;" ["&amp;H796&amp;"]",IF(G796="JPN","[JPN] "&amp;B796&amp;" "&amp;C796&amp;" "&amp;D796&amp;" "&amp;E796&amp;" "&amp;F796&amp;" ["&amp;H796&amp;"]",B796&amp;" "&amp;C796&amp;" "&amp;D796&amp;" "&amp;E796&amp;" "&amp;F796&amp;" ["&amp;H796&amp;"]"))</f>
        <v/>
      </c>
      <c r="J796" s="7" t="inlineStr">
        <is>
          <t>코오롱스포츠 네이비 후드윈드스토퍼 [95]</t>
        </is>
      </c>
      <c r="K796" s="7" t="inlineStr">
        <is>
          <t>코오롱스포츠 네이비 후드윈드스토퍼</t>
        </is>
      </c>
      <c r="L796" s="7">
        <f>IF(B796="보세",C796&amp;" "&amp;F796,B796&amp;" "&amp;F796)</f>
        <v/>
      </c>
      <c r="M796" s="8" t="inlineStr">
        <is>
          <t>네이비   후드윈드스토퍼</t>
        </is>
      </c>
      <c r="N796" s="8" t="inlineStr">
        <is>
          <t>NAVY   후드윈드스토퍼</t>
        </is>
      </c>
      <c r="O796" s="8" t="inlineStr">
        <is>
          <t>곤색   후드윈드스토퍼</t>
        </is>
      </c>
    </row>
    <row r="797" ht="16.5" customHeight="1" s="16">
      <c r="A797" s="7" t="n">
        <v>13107557</v>
      </c>
      <c r="B797" s="7" t="inlineStr">
        <is>
          <t>조던</t>
        </is>
      </c>
      <c r="C797" s="7" t="inlineStr">
        <is>
          <t>블랙</t>
        </is>
      </c>
      <c r="D797" s="7" t="inlineStr">
        <is>
          <t>프린팅</t>
        </is>
      </c>
      <c r="E797" s="7" t="inlineStr">
        <is>
          <t>면</t>
        </is>
      </c>
      <c r="F797" s="7" t="inlineStr">
        <is>
          <t>시그니쳐로고크루넥반팔티</t>
        </is>
      </c>
      <c r="G797" s="7" t="inlineStr">
        <is>
          <t>KOR</t>
        </is>
      </c>
      <c r="H797" s="7" t="inlineStr">
        <is>
          <t>M</t>
        </is>
      </c>
      <c r="I797" s="7">
        <f>IF(B797="보세",C797&amp;" "&amp;D797&amp;" "&amp;E797&amp;" "&amp;F797&amp;" ["&amp;H797&amp;"]",IF(G797="JPN","[JPN] "&amp;B797&amp;" "&amp;C797&amp;" "&amp;D797&amp;" "&amp;E797&amp;" "&amp;F797&amp;" ["&amp;H797&amp;"]",B797&amp;" "&amp;C797&amp;" "&amp;D797&amp;" "&amp;E797&amp;" "&amp;F797&amp;" ["&amp;H797&amp;"]"))</f>
        <v/>
      </c>
      <c r="J797" s="7" t="inlineStr">
        <is>
          <t>조던 블랙 프린팅 면 시그니쳐로고크루넥반팔티 [M]</t>
        </is>
      </c>
      <c r="K797" s="7" t="inlineStr">
        <is>
          <t>조던 블랙 프린팅 면 시그니쳐로고크루넥반팔티</t>
        </is>
      </c>
      <c r="L797" s="7">
        <f>IF(B797="보세",C797&amp;" "&amp;F797,B797&amp;" "&amp;F797)</f>
        <v/>
      </c>
      <c r="M797" s="8" t="inlineStr">
        <is>
          <t>블랙 프린팅 면 시그니쳐로고크루넥반팔티</t>
        </is>
      </c>
      <c r="N797" s="8" t="inlineStr">
        <is>
          <t>블랙 프린팅 코튼 시그니쳐로고크루넥반팔티</t>
        </is>
      </c>
      <c r="O797" s="8" t="inlineStr">
        <is>
          <t>블랙 프린팅 면직물 시그니쳐로고크루넥반팔티</t>
        </is>
      </c>
    </row>
    <row r="798" ht="16.5" customHeight="1" s="16">
      <c r="A798" s="7" t="n">
        <v>13107558</v>
      </c>
      <c r="B798" s="7" t="inlineStr">
        <is>
          <t>바쏘</t>
        </is>
      </c>
      <c r="C798" s="7" t="inlineStr">
        <is>
          <t>네이비</t>
        </is>
      </c>
      <c r="D798" s="7" t="inlineStr">
        <is>
          <t>체크</t>
        </is>
      </c>
      <c r="E798" s="7" t="inlineStr">
        <is>
          <t>울혼방</t>
        </is>
      </c>
      <c r="F798" s="7" t="inlineStr">
        <is>
          <t>투버튼싱글블레이저</t>
        </is>
      </c>
      <c r="G798" s="7" t="inlineStr">
        <is>
          <t>KOR</t>
        </is>
      </c>
      <c r="H798" s="7" t="inlineStr">
        <is>
          <t>95</t>
        </is>
      </c>
      <c r="I798" s="7">
        <f>IF(B798="보세",C798&amp;" "&amp;D798&amp;" "&amp;E798&amp;" "&amp;F798&amp;" ["&amp;H798&amp;"]",IF(G798="JPN","[JPN] "&amp;B798&amp;" "&amp;C798&amp;" "&amp;D798&amp;" "&amp;E798&amp;" "&amp;F798&amp;" ["&amp;H798&amp;"]",B798&amp;" "&amp;C798&amp;" "&amp;D798&amp;" "&amp;E798&amp;" "&amp;F798&amp;" ["&amp;H798&amp;"]"))</f>
        <v/>
      </c>
      <c r="J798" s="7" t="inlineStr">
        <is>
          <t>바쏘 네이비 체크 울혼방 투버튼싱글블레이저 [95]</t>
        </is>
      </c>
      <c r="K798" s="7" t="inlineStr">
        <is>
          <t>바쏘 네이비 체크 울혼방 투버튼싱글블레이저</t>
        </is>
      </c>
      <c r="L798" s="7">
        <f>IF(B798="보세",C798&amp;" "&amp;F798,B798&amp;" "&amp;F798)</f>
        <v/>
      </c>
      <c r="M798" s="8" t="inlineStr">
        <is>
          <t>네이비 체크 울혼방 투버튼싱글블레이저</t>
        </is>
      </c>
      <c r="N798" s="8" t="inlineStr">
        <is>
          <t>NAVY 체크 울혼방 투버튼싱글블레이저</t>
        </is>
      </c>
      <c r="O798" s="8" t="inlineStr">
        <is>
          <t>곤색 체크 울혼방 투버튼싱글블레이저</t>
        </is>
      </c>
    </row>
    <row r="799" ht="16.5" customHeight="1" s="16">
      <c r="A799" s="7" t="n">
        <v>13107559</v>
      </c>
      <c r="B799" s="7" t="inlineStr">
        <is>
          <t>나이키</t>
        </is>
      </c>
      <c r="C799" s="7" t="inlineStr">
        <is>
          <t>블랙</t>
        </is>
      </c>
      <c r="D799" s="7" t="inlineStr">
        <is>
          <t>무지</t>
        </is>
      </c>
      <c r="E799" s="7" t="inlineStr">
        <is>
          <t>드라이핏</t>
        </is>
      </c>
      <c r="F799" s="7" t="inlineStr">
        <is>
          <t>런닝언발웜티</t>
        </is>
      </c>
      <c r="G799" s="7" t="inlineStr">
        <is>
          <t>KOR</t>
        </is>
      </c>
      <c r="H799" s="7" t="inlineStr">
        <is>
          <t>M</t>
        </is>
      </c>
      <c r="I799" s="7">
        <f>IF(B799="보세",C799&amp;" "&amp;D799&amp;" "&amp;E799&amp;" "&amp;F799&amp;" ["&amp;H799&amp;"]",IF(G799="JPN","[JPN] "&amp;B799&amp;" "&amp;C799&amp;" "&amp;D799&amp;" "&amp;E799&amp;" "&amp;F799&amp;" ["&amp;H799&amp;"]",B799&amp;" "&amp;C799&amp;" "&amp;D799&amp;" "&amp;E799&amp;" "&amp;F799&amp;" ["&amp;H799&amp;"]"))</f>
        <v/>
      </c>
      <c r="J799" s="7" t="inlineStr">
        <is>
          <t>나이키 블랙 드라이핏 런닝언발웜티 [M]</t>
        </is>
      </c>
      <c r="K799" s="7" t="inlineStr">
        <is>
          <t>나이키 블랙 드라이핏 런닝언발웜티</t>
        </is>
      </c>
      <c r="L799" s="7">
        <f>IF(B799="보세",C799&amp;" "&amp;F799,B799&amp;" "&amp;F799)</f>
        <v/>
      </c>
      <c r="M799" s="8" t="inlineStr">
        <is>
          <t>블랙  드라이핏 런닝언발웜티</t>
        </is>
      </c>
      <c r="N799" s="8" t="inlineStr">
        <is>
          <t>블랙  드라이핏 런닝언발웜티</t>
        </is>
      </c>
      <c r="O799" s="8" t="inlineStr">
        <is>
          <t>블랙  드라이핏 런닝언발웜티</t>
        </is>
      </c>
    </row>
    <row r="800" ht="16.5" customHeight="1" s="16">
      <c r="A800" s="7" t="n">
        <v>13107560</v>
      </c>
      <c r="B800" s="7" t="inlineStr">
        <is>
          <t>루이까스텔</t>
        </is>
      </c>
      <c r="C800" s="7" t="inlineStr">
        <is>
          <t>블랙</t>
        </is>
      </c>
      <c r="D800" s="7" t="inlineStr">
        <is>
          <t>프린팅</t>
        </is>
      </c>
      <c r="E800" s="7" t="inlineStr">
        <is>
          <t>폴리</t>
        </is>
      </c>
      <c r="F800" s="7" t="inlineStr">
        <is>
          <t>백레터링반집업모크넥투톤티</t>
        </is>
      </c>
      <c r="G800" s="7" t="inlineStr">
        <is>
          <t>KOR</t>
        </is>
      </c>
      <c r="H800" s="7" t="inlineStr">
        <is>
          <t>105</t>
        </is>
      </c>
      <c r="I800" s="7">
        <f>IF(B800="보세",C800&amp;" "&amp;D800&amp;" "&amp;E800&amp;" "&amp;F800&amp;" ["&amp;H800&amp;"]",IF(G800="JPN","[JPN] "&amp;B800&amp;" "&amp;C800&amp;" "&amp;D800&amp;" "&amp;E800&amp;" "&amp;F800&amp;" ["&amp;H800&amp;"]",B800&amp;" "&amp;C800&amp;" "&amp;D800&amp;" "&amp;E800&amp;" "&amp;F800&amp;" ["&amp;H800&amp;"]"))</f>
        <v/>
      </c>
      <c r="J800" s="7" t="inlineStr">
        <is>
          <t>루이까스텔 블랙 프린팅 백레터링반집업모크넥투톤티 [105]</t>
        </is>
      </c>
      <c r="K800" s="7" t="inlineStr">
        <is>
          <t>루이까스텔 블랙 프린팅 백레터링반집업모크넥투톤티</t>
        </is>
      </c>
      <c r="L800" s="7">
        <f>IF(B800="보세",C800&amp;" "&amp;F800,B800&amp;" "&amp;F800)</f>
        <v/>
      </c>
      <c r="M800" s="8" t="inlineStr">
        <is>
          <t>블랙 프린팅  백레터링반집업모크넥투톤티</t>
        </is>
      </c>
      <c r="N800" s="8" t="inlineStr">
        <is>
          <t>블랙 프린팅  백레터링반집업모크넥투톤티</t>
        </is>
      </c>
      <c r="O800" s="8" t="inlineStr">
        <is>
          <t>블랙 프린팅  백레터링반집업모크넥투톤티</t>
        </is>
      </c>
    </row>
    <row r="801" ht="16.5" customHeight="1" s="16">
      <c r="A801" s="7" t="n">
        <v>13107561</v>
      </c>
      <c r="B801" s="7" t="inlineStr">
        <is>
          <t>폴로</t>
        </is>
      </c>
      <c r="C801" s="7" t="inlineStr">
        <is>
          <t>블루</t>
        </is>
      </c>
      <c r="D801" s="7" t="inlineStr">
        <is>
          <t>무지</t>
        </is>
      </c>
      <c r="E801" s="7" t="inlineStr">
        <is>
          <t>면</t>
        </is>
      </c>
      <c r="F801" s="7" t="inlineStr">
        <is>
          <t>스몰와플크루넥도톰티</t>
        </is>
      </c>
      <c r="G801" s="7" t="inlineStr">
        <is>
          <t>KOR</t>
        </is>
      </c>
      <c r="H801" s="7" t="inlineStr">
        <is>
          <t>XL</t>
        </is>
      </c>
      <c r="I801" s="7">
        <f>IF(B801="보세",C801&amp;" "&amp;D801&amp;" "&amp;E801&amp;" "&amp;F801&amp;" ["&amp;H801&amp;"]",IF(G801="JPN","[JPN] "&amp;B801&amp;" "&amp;C801&amp;" "&amp;D801&amp;" "&amp;E801&amp;" "&amp;F801&amp;" ["&amp;H801&amp;"]",B801&amp;" "&amp;C801&amp;" "&amp;D801&amp;" "&amp;E801&amp;" "&amp;F801&amp;" ["&amp;H801&amp;"]"))</f>
        <v/>
      </c>
      <c r="J801" s="7" t="inlineStr">
        <is>
          <t>폴로 블루 면 스몰와플크루넥도톰티 [XL]</t>
        </is>
      </c>
      <c r="K801" s="7" t="inlineStr">
        <is>
          <t>폴로 블루 면 스몰와플크루넥도톰티</t>
        </is>
      </c>
      <c r="L801" s="7">
        <f>IF(B801="보세",C801&amp;" "&amp;F801,B801&amp;" "&amp;F801)</f>
        <v/>
      </c>
      <c r="M801" s="8" t="inlineStr">
        <is>
          <t>블루  면 스몰와플크루넥도톰티</t>
        </is>
      </c>
      <c r="N801" s="8" t="inlineStr">
        <is>
          <t>블루  코튼 스몰와플크루넥도톰티</t>
        </is>
      </c>
      <c r="O801" s="8" t="inlineStr">
        <is>
          <t>블루  면직물 스몰와플크루넥도톰티</t>
        </is>
      </c>
    </row>
    <row r="802" ht="16.5" customHeight="1" s="16">
      <c r="A802" s="7" t="n">
        <v>13107562</v>
      </c>
      <c r="B802" s="7" t="inlineStr">
        <is>
          <t>로엠</t>
        </is>
      </c>
      <c r="C802" s="7" t="inlineStr">
        <is>
          <t>네이비</t>
        </is>
      </c>
      <c r="D802" s="7" t="inlineStr">
        <is>
          <t>무지</t>
        </is>
      </c>
      <c r="E802" s="7" t="inlineStr">
        <is>
          <t>폴리</t>
        </is>
      </c>
      <c r="F802" s="7" t="inlineStr">
        <is>
          <t>볼버튼핀턱원피스</t>
        </is>
      </c>
      <c r="G802" s="7" t="inlineStr">
        <is>
          <t>KOR</t>
        </is>
      </c>
      <c r="H802" s="7" t="inlineStr">
        <is>
          <t>88-98</t>
        </is>
      </c>
      <c r="I802" s="7">
        <f>IF(B802="보세",C802&amp;" "&amp;D802&amp;" "&amp;E802&amp;" "&amp;F802&amp;" ["&amp;H802&amp;"]",IF(G802="JPN","[JPN] "&amp;B802&amp;" "&amp;C802&amp;" "&amp;D802&amp;" "&amp;E802&amp;" "&amp;F802&amp;" ["&amp;H802&amp;"]",B802&amp;" "&amp;C802&amp;" "&amp;D802&amp;" "&amp;E802&amp;" "&amp;F802&amp;" ["&amp;H802&amp;"]"))</f>
        <v/>
      </c>
      <c r="J802" s="7" t="inlineStr">
        <is>
          <t>로엠 네이비 볼버튼핀턱원피스 [88-98]</t>
        </is>
      </c>
      <c r="K802" s="7" t="inlineStr">
        <is>
          <t>로엠 네이비 볼버튼핀턱원피스</t>
        </is>
      </c>
      <c r="L802" s="7">
        <f>IF(B802="보세",C802&amp;" "&amp;F802,B802&amp;" "&amp;F802)</f>
        <v/>
      </c>
      <c r="M802" s="8" t="inlineStr">
        <is>
          <t>네이비   볼버튼핀턱원피스</t>
        </is>
      </c>
      <c r="N802" s="8" t="inlineStr">
        <is>
          <t>NAVY   볼버튼핀턱원피스</t>
        </is>
      </c>
      <c r="O802" s="8" t="inlineStr">
        <is>
          <t>곤색   볼버튼핀턱원피스</t>
        </is>
      </c>
    </row>
    <row r="803" ht="16.5" customHeight="1" s="16">
      <c r="A803" s="7" t="n">
        <v>13107563</v>
      </c>
      <c r="B803" s="7" t="inlineStr">
        <is>
          <t>칼하트</t>
        </is>
      </c>
      <c r="C803" s="7" t="inlineStr">
        <is>
          <t>블랙</t>
        </is>
      </c>
      <c r="D803" s="7" t="inlineStr">
        <is>
          <t>무지</t>
        </is>
      </c>
      <c r="E803" s="7" t="inlineStr">
        <is>
          <t>면</t>
        </is>
      </c>
      <c r="F803" s="7" t="inlineStr">
        <is>
          <t>루즈핏워싱크루넥반팔티</t>
        </is>
      </c>
      <c r="G803" s="7" t="inlineStr">
        <is>
          <t>KOR</t>
        </is>
      </c>
      <c r="H803" s="7" t="inlineStr">
        <is>
          <t>L</t>
        </is>
      </c>
      <c r="I803" s="7">
        <f>IF(B803="보세",C803&amp;" "&amp;D803&amp;" "&amp;E803&amp;" "&amp;F803&amp;" ["&amp;H803&amp;"]",IF(G803="JPN","[JPN] "&amp;B803&amp;" "&amp;C803&amp;" "&amp;D803&amp;" "&amp;E803&amp;" "&amp;F803&amp;" ["&amp;H803&amp;"]",B803&amp;" "&amp;C803&amp;" "&amp;D803&amp;" "&amp;E803&amp;" "&amp;F803&amp;" ["&amp;H803&amp;"]"))</f>
        <v/>
      </c>
      <c r="J803" s="7" t="inlineStr">
        <is>
          <t>칼하트 블랙 면 루즈핏워싱크루넥반팔티 [L]</t>
        </is>
      </c>
      <c r="K803" s="7" t="inlineStr">
        <is>
          <t>칼하트 블랙 면 루즈핏워싱크루넥반팔티</t>
        </is>
      </c>
      <c r="L803" s="7">
        <f>IF(B803="보세",C803&amp;" "&amp;F803,B803&amp;" "&amp;F803)</f>
        <v/>
      </c>
      <c r="M803" s="8" t="inlineStr">
        <is>
          <t>블랙  면 루즈핏워싱크루넥반팔티</t>
        </is>
      </c>
      <c r="N803" s="8" t="inlineStr">
        <is>
          <t>블랙  코튼 루즈핏워싱크루넥반팔티</t>
        </is>
      </c>
      <c r="O803" s="8" t="inlineStr">
        <is>
          <t>블랙  면직물 루즈핏워싱크루넥반팔티</t>
        </is>
      </c>
    </row>
    <row r="804" ht="16.5" customHeight="1" s="16">
      <c r="A804" s="7" t="n">
        <v>13107564</v>
      </c>
      <c r="B804" s="7" t="inlineStr">
        <is>
          <t>데상트</t>
        </is>
      </c>
      <c r="C804" s="7" t="inlineStr">
        <is>
          <t>멜란지차콜</t>
        </is>
      </c>
      <c r="D804" s="7" t="inlineStr">
        <is>
          <t>프린팅</t>
        </is>
      </c>
      <c r="E804" s="7" t="inlineStr">
        <is>
          <t>면혼방</t>
        </is>
      </c>
      <c r="F804" s="7" t="inlineStr">
        <is>
          <t>LXXX80크루넥반팔티</t>
        </is>
      </c>
      <c r="G804" s="7" t="inlineStr">
        <is>
          <t>KOR</t>
        </is>
      </c>
      <c r="H804" s="7" t="inlineStr">
        <is>
          <t>95</t>
        </is>
      </c>
      <c r="I804" s="7">
        <f>IF(B804="보세",C804&amp;" "&amp;D804&amp;" "&amp;E804&amp;" "&amp;F804&amp;" ["&amp;H804&amp;"]",IF(G804="JPN","[JPN] "&amp;B804&amp;" "&amp;C804&amp;" "&amp;D804&amp;" "&amp;E804&amp;" "&amp;F804&amp;" ["&amp;H804&amp;"]",B804&amp;" "&amp;C804&amp;" "&amp;D804&amp;" "&amp;E804&amp;" "&amp;F804&amp;" ["&amp;H804&amp;"]"))</f>
        <v/>
      </c>
      <c r="J804" s="7" t="inlineStr">
        <is>
          <t>데상트 멜란지차콜 프린팅 면혼방 LXXX80크루넥반팔티 [95]</t>
        </is>
      </c>
      <c r="K804" s="7" t="inlineStr">
        <is>
          <t>데상트 멜란지차콜 프린팅 면혼방 LXXX80크루넥반팔티</t>
        </is>
      </c>
      <c r="L804" s="7">
        <f>IF(B804="보세",C804&amp;" "&amp;F804,B804&amp;" "&amp;F804)</f>
        <v/>
      </c>
      <c r="M804" s="8" t="inlineStr">
        <is>
          <t>멜란지차콜 프린팅 면혼방 LXXX80크루넥반팔티</t>
        </is>
      </c>
      <c r="N804" s="8" t="inlineStr">
        <is>
          <t>멜란지차콜 프린팅 코튼혼방 LXXX80크루넥반팔티</t>
        </is>
      </c>
      <c r="O804" s="8" t="inlineStr">
        <is>
          <t>멜란지차콜 프린팅 면믹스 LXXX80크루넥반팔티</t>
        </is>
      </c>
    </row>
    <row r="805" ht="16.5" customHeight="1" s="16">
      <c r="A805" s="7" t="n">
        <v>13107565</v>
      </c>
      <c r="B805" s="7" t="inlineStr">
        <is>
          <t>버팔로</t>
        </is>
      </c>
      <c r="C805" s="7" t="inlineStr">
        <is>
          <t>라이트블루블랙</t>
        </is>
      </c>
      <c r="D805" s="7" t="inlineStr">
        <is>
          <t>프린팅</t>
        </is>
      </c>
      <c r="E805" s="7" t="inlineStr">
        <is>
          <t>폴리</t>
        </is>
      </c>
      <c r="F805" s="7" t="inlineStr">
        <is>
          <t>절개투톤반소매집업티</t>
        </is>
      </c>
      <c r="G805" s="7" t="inlineStr">
        <is>
          <t>KOR</t>
        </is>
      </c>
      <c r="H805" s="7" t="inlineStr">
        <is>
          <t>95</t>
        </is>
      </c>
      <c r="I805" s="7">
        <f>IF(B805="보세",C805&amp;" "&amp;D805&amp;" "&amp;E805&amp;" "&amp;F805&amp;" ["&amp;H805&amp;"]",IF(G805="JPN","[JPN] "&amp;B805&amp;" "&amp;C805&amp;" "&amp;D805&amp;" "&amp;E805&amp;" "&amp;F805&amp;" ["&amp;H805&amp;"]",B805&amp;" "&amp;C805&amp;" "&amp;D805&amp;" "&amp;E805&amp;" "&amp;F805&amp;" ["&amp;H805&amp;"]"))</f>
        <v/>
      </c>
      <c r="J805" s="7" t="inlineStr">
        <is>
          <t>버팔로 라이트블루블랙 프린팅 절개투톤반소매집업티 [95]</t>
        </is>
      </c>
      <c r="K805" s="7" t="inlineStr">
        <is>
          <t>버팔로 라이트블루블랙 프린팅 절개투톤반소매집업티</t>
        </is>
      </c>
      <c r="L805" s="7">
        <f>IF(B805="보세",C805&amp;" "&amp;F805,B805&amp;" "&amp;F805)</f>
        <v/>
      </c>
      <c r="M805" s="8" t="inlineStr">
        <is>
          <t>라이트블루블랙 프린팅  절개투톤반소매집업티</t>
        </is>
      </c>
      <c r="N805" s="8" t="inlineStr">
        <is>
          <t>라이트블루블랙 프린팅  절개투톤반소매집업티</t>
        </is>
      </c>
      <c r="O805" s="8" t="inlineStr">
        <is>
          <t>라이트블루블랙 프린팅  절개투톤반소매집업티</t>
        </is>
      </c>
    </row>
    <row r="806" ht="16.5" customHeight="1" s="16">
      <c r="A806" s="7" t="n">
        <v>13107566</v>
      </c>
      <c r="B806" s="7" t="inlineStr">
        <is>
          <t>폴로</t>
        </is>
      </c>
      <c r="C806" s="7" t="inlineStr">
        <is>
          <t>네이비</t>
        </is>
      </c>
      <c r="D806" s="7" t="inlineStr">
        <is>
          <t>프린팅</t>
        </is>
      </c>
      <c r="E806" s="7" t="inlineStr">
        <is>
          <t>면</t>
        </is>
      </c>
      <c r="F806" s="7" t="inlineStr">
        <is>
          <t>Paris크루넥반팔티</t>
        </is>
      </c>
      <c r="G806" s="7" t="inlineStr">
        <is>
          <t>KOR</t>
        </is>
      </c>
      <c r="H806" s="7" t="inlineStr">
        <is>
          <t>S</t>
        </is>
      </c>
      <c r="I806" s="7">
        <f>IF(B806="보세",C806&amp;" "&amp;D806&amp;" "&amp;E806&amp;" "&amp;F806&amp;" ["&amp;H806&amp;"]",IF(G806="JPN","[JPN] "&amp;B806&amp;" "&amp;C806&amp;" "&amp;D806&amp;" "&amp;E806&amp;" "&amp;F806&amp;" ["&amp;H806&amp;"]",B806&amp;" "&amp;C806&amp;" "&amp;D806&amp;" "&amp;E806&amp;" "&amp;F806&amp;" ["&amp;H806&amp;"]"))</f>
        <v/>
      </c>
      <c r="J806" s="7" t="inlineStr">
        <is>
          <t>폴로 네이비 프린팅 면 Paris크루넥반팔티 [S]</t>
        </is>
      </c>
      <c r="K806" s="7" t="inlineStr">
        <is>
          <t>폴로 네이비 프린팅 면 Paris크루넥반팔티</t>
        </is>
      </c>
      <c r="L806" s="7">
        <f>IF(B806="보세",C806&amp;" "&amp;F806,B806&amp;" "&amp;F806)</f>
        <v/>
      </c>
      <c r="M806" s="8" t="inlineStr">
        <is>
          <t>네이비 프린팅 면 Paris크루넥반팔티</t>
        </is>
      </c>
      <c r="N806" s="8" t="inlineStr">
        <is>
          <t>NAVY 프린팅 면 Paris크루넥반팔티</t>
        </is>
      </c>
      <c r="O806" s="8" t="inlineStr">
        <is>
          <t>곤색 프린팅 면 Paris크루넥반팔티</t>
        </is>
      </c>
    </row>
    <row r="807" ht="16.5" customHeight="1" s="16">
      <c r="A807" s="7" t="n">
        <v>13107567</v>
      </c>
      <c r="B807" s="7" t="inlineStr">
        <is>
          <t>아디다스</t>
        </is>
      </c>
      <c r="C807" s="7" t="inlineStr">
        <is>
          <t>블랙</t>
        </is>
      </c>
      <c r="D807" s="7" t="inlineStr">
        <is>
          <t>프린팅</t>
        </is>
      </c>
      <c r="E807" s="7" t="inlineStr">
        <is>
          <t>클리마쿨</t>
        </is>
      </c>
      <c r="F807" s="7" t="inlineStr">
        <is>
          <t>삼선투톤민소매스포츠티</t>
        </is>
      </c>
      <c r="G807" s="7" t="inlineStr">
        <is>
          <t>KOR</t>
        </is>
      </c>
      <c r="H807" s="7" t="inlineStr">
        <is>
          <t>95</t>
        </is>
      </c>
      <c r="I807" s="7">
        <f>IF(B807="보세",C807&amp;" "&amp;D807&amp;" "&amp;E807&amp;" "&amp;F807&amp;" ["&amp;H807&amp;"]",IF(G807="JPN","[JPN] "&amp;B807&amp;" "&amp;C807&amp;" "&amp;D807&amp;" "&amp;E807&amp;" "&amp;F807&amp;" ["&amp;H807&amp;"]",B807&amp;" "&amp;C807&amp;" "&amp;D807&amp;" "&amp;E807&amp;" "&amp;F807&amp;" ["&amp;H807&amp;"]"))</f>
        <v/>
      </c>
      <c r="J807" s="7" t="inlineStr">
        <is>
          <t>아디다스 블랙 프린팅 클리마쿨 삼선투톤민소매스포츠티 [95]</t>
        </is>
      </c>
      <c r="K807" s="7" t="inlineStr">
        <is>
          <t>아디다스 블랙 프린팅 클리마쿨 삼선투톤민소매스포츠티</t>
        </is>
      </c>
      <c r="L807" s="7">
        <f>IF(B807="보세",C807&amp;" "&amp;F807,B807&amp;" "&amp;F807)</f>
        <v/>
      </c>
      <c r="M807" s="8" t="inlineStr">
        <is>
          <t>블랙 프린팅 클리마쿨 삼선투톤민소매스포츠티</t>
        </is>
      </c>
      <c r="N807" s="8" t="inlineStr">
        <is>
          <t>블랙 프린팅 클리마쿨 삼선투톤민소매스포츠티</t>
        </is>
      </c>
      <c r="O807" s="8" t="inlineStr">
        <is>
          <t>블랙 프린팅 클리마쿨 삼선투톤민소매스포츠티</t>
        </is>
      </c>
    </row>
    <row r="808" ht="16.5" customHeight="1" s="16">
      <c r="A808" s="7" t="n">
        <v>13107568</v>
      </c>
      <c r="B808" s="7" t="inlineStr">
        <is>
          <t>샤트렌</t>
        </is>
      </c>
      <c r="C808" s="7" t="inlineStr">
        <is>
          <t>블랙</t>
        </is>
      </c>
      <c r="D808" s="7" t="inlineStr">
        <is>
          <t>무지</t>
        </is>
      </c>
      <c r="E808" s="7" t="inlineStr">
        <is>
          <t>폴리</t>
        </is>
      </c>
      <c r="F808" s="7" t="inlineStr">
        <is>
          <t>크로쉐바이어스민소매원피스</t>
        </is>
      </c>
      <c r="G808" s="7" t="inlineStr">
        <is>
          <t>KOR</t>
        </is>
      </c>
      <c r="H808" s="7" t="inlineStr">
        <is>
          <t>90</t>
        </is>
      </c>
      <c r="I808" s="7">
        <f>IF(B808="보세",C808&amp;" "&amp;D808&amp;" "&amp;E808&amp;" "&amp;F808&amp;" ["&amp;H808&amp;"]",IF(G808="JPN","[JPN] "&amp;B808&amp;" "&amp;C808&amp;" "&amp;D808&amp;" "&amp;E808&amp;" "&amp;F808&amp;" ["&amp;H808&amp;"]",B808&amp;" "&amp;C808&amp;" "&amp;D808&amp;" "&amp;E808&amp;" "&amp;F808&amp;" ["&amp;H808&amp;"]"))</f>
        <v/>
      </c>
      <c r="J808" s="7" t="inlineStr">
        <is>
          <t>샤트렌 블랙 크로쉐바이어스민소매원피스 [90]</t>
        </is>
      </c>
      <c r="K808" s="7" t="inlineStr">
        <is>
          <t>샤트렌 블랙 크로쉐바이어스민소매원피스</t>
        </is>
      </c>
      <c r="L808" s="7">
        <f>IF(B808="보세",C808&amp;" "&amp;F808,B808&amp;" "&amp;F808)</f>
        <v/>
      </c>
      <c r="M808" s="8" t="inlineStr">
        <is>
          <t>블랙   크로쉐바이어스민소매원피스</t>
        </is>
      </c>
      <c r="N808" s="8" t="inlineStr">
        <is>
          <t>블랙   크로쉐바이어스민소매원피스</t>
        </is>
      </c>
      <c r="O808" s="8" t="inlineStr">
        <is>
          <t>블랙   크로쉐바이어스민소매원피스</t>
        </is>
      </c>
    </row>
    <row r="809" ht="16.5" customHeight="1" s="16">
      <c r="A809" s="7" t="n">
        <v>13107569</v>
      </c>
      <c r="B809" s="7" t="inlineStr">
        <is>
          <t>루이까스텔</t>
        </is>
      </c>
      <c r="C809" s="7" t="inlineStr">
        <is>
          <t>네이비</t>
        </is>
      </c>
      <c r="D809" s="7" t="inlineStr">
        <is>
          <t>패턴</t>
        </is>
      </c>
      <c r="E809" s="7" t="inlineStr">
        <is>
          <t>폴리</t>
        </is>
      </c>
      <c r="F809" s="7" t="inlineStr">
        <is>
          <t>저지반소매카라티</t>
        </is>
      </c>
      <c r="G809" s="7" t="inlineStr">
        <is>
          <t>KOR</t>
        </is>
      </c>
      <c r="H809" s="7" t="inlineStr">
        <is>
          <t>100</t>
        </is>
      </c>
      <c r="I809" s="7">
        <f>IF(B809="보세",C809&amp;" "&amp;D809&amp;" "&amp;E809&amp;" "&amp;F809&amp;" ["&amp;H809&amp;"]",IF(G809="JPN","[JPN] "&amp;B809&amp;" "&amp;C809&amp;" "&amp;D809&amp;" "&amp;E809&amp;" "&amp;F809&amp;" ["&amp;H809&amp;"]",B809&amp;" "&amp;C809&amp;" "&amp;D809&amp;" "&amp;E809&amp;" "&amp;F809&amp;" ["&amp;H809&amp;"]"))</f>
        <v/>
      </c>
      <c r="J809" s="7" t="inlineStr">
        <is>
          <t>루이까스텔 네이비 저지반소매카라티 [100]</t>
        </is>
      </c>
      <c r="K809" s="7" t="inlineStr">
        <is>
          <t>루이까스텔 네이비 저지반소매카라티</t>
        </is>
      </c>
      <c r="L809" s="7">
        <f>IF(B809="보세",C809&amp;" "&amp;F809,B809&amp;" "&amp;F809)</f>
        <v/>
      </c>
      <c r="M809" s="8" t="inlineStr">
        <is>
          <t>네이비   저지반소매카라티</t>
        </is>
      </c>
      <c r="N809" s="8" t="inlineStr">
        <is>
          <t>NAVY   저지반소매카라티</t>
        </is>
      </c>
      <c r="O809" s="8" t="inlineStr">
        <is>
          <t>곤색   저지반소매카라티</t>
        </is>
      </c>
    </row>
    <row r="810" ht="16.5" customHeight="1" s="16">
      <c r="A810" s="7" t="n">
        <v>13107570</v>
      </c>
      <c r="B810" s="7" t="inlineStr">
        <is>
          <t>부루앤쥬디</t>
        </is>
      </c>
      <c r="C810" s="7" t="inlineStr">
        <is>
          <t>카키</t>
        </is>
      </c>
      <c r="D810" s="7" t="inlineStr">
        <is>
          <t>체크</t>
        </is>
      </c>
      <c r="E810" s="7" t="inlineStr">
        <is>
          <t>폴리</t>
        </is>
      </c>
      <c r="F810" s="7" t="inlineStr">
        <is>
          <t>볼륨반소매카라원피스</t>
        </is>
      </c>
      <c r="G810" s="7" t="inlineStr">
        <is>
          <t>KOR</t>
        </is>
      </c>
      <c r="H810" s="7" t="inlineStr">
        <is>
          <t>Free</t>
        </is>
      </c>
      <c r="I810" s="7">
        <f>IF(B810="보세",C810&amp;" "&amp;D810&amp;" "&amp;E810&amp;" "&amp;F810&amp;" ["&amp;H810&amp;"]",IF(G810="JPN","[JPN] "&amp;B810&amp;" "&amp;C810&amp;" "&amp;D810&amp;" "&amp;E810&amp;" "&amp;F810&amp;" ["&amp;H810&amp;"]",B810&amp;" "&amp;C810&amp;" "&amp;D810&amp;" "&amp;E810&amp;" "&amp;F810&amp;" ["&amp;H810&amp;"]"))</f>
        <v/>
      </c>
      <c r="J810" s="7" t="inlineStr">
        <is>
          <t>부루앤쥬디 카키 체크 볼륨반소매카라원피스 [Free]</t>
        </is>
      </c>
      <c r="K810" s="7" t="inlineStr">
        <is>
          <t>부루앤쥬디 카키 체크 볼륨반소매카라원피스</t>
        </is>
      </c>
      <c r="L810" s="7">
        <f>IF(B810="보세",C810&amp;" "&amp;F810,B810&amp;" "&amp;F810)</f>
        <v/>
      </c>
      <c r="M810" s="8" t="inlineStr">
        <is>
          <t>카키 체크  볼륨반소매카라원피스</t>
        </is>
      </c>
      <c r="N810" s="8" t="inlineStr">
        <is>
          <t>카키 체크  볼륨반소매카라원피스</t>
        </is>
      </c>
      <c r="O810" s="8" t="inlineStr">
        <is>
          <t>카키 체크  볼륨반소매카라원피스</t>
        </is>
      </c>
    </row>
    <row r="811" ht="16.5" customHeight="1" s="16">
      <c r="A811" s="7" t="n">
        <v>13107571</v>
      </c>
      <c r="B811" s="7" t="inlineStr">
        <is>
          <t>라코스테</t>
        </is>
      </c>
      <c r="C811" s="7" t="inlineStr">
        <is>
          <t>블랙</t>
        </is>
      </c>
      <c r="D811" s="7" t="inlineStr">
        <is>
          <t>무지</t>
        </is>
      </c>
      <c r="E811" s="7" t="inlineStr">
        <is>
          <t>면</t>
        </is>
      </c>
      <c r="F811" s="7" t="inlineStr">
        <is>
          <t>배색반소매카라티</t>
        </is>
      </c>
      <c r="G811" s="7" t="inlineStr">
        <is>
          <t>KOR</t>
        </is>
      </c>
      <c r="H811" s="7" t="inlineStr">
        <is>
          <t>2</t>
        </is>
      </c>
      <c r="I811" s="7">
        <f>IF(B811="보세",C811&amp;" "&amp;D811&amp;" "&amp;E811&amp;" "&amp;F811&amp;" ["&amp;H811&amp;"]",IF(G811="JPN","[JPN] "&amp;B811&amp;" "&amp;C811&amp;" "&amp;D811&amp;" "&amp;E811&amp;" "&amp;F811&amp;" ["&amp;H811&amp;"]",B811&amp;" "&amp;C811&amp;" "&amp;D811&amp;" "&amp;E811&amp;" "&amp;F811&amp;" ["&amp;H811&amp;"]"))</f>
        <v/>
      </c>
      <c r="J811" s="7" t="inlineStr">
        <is>
          <t>라코스테 블랙 면 배색반소매카라티 [2]</t>
        </is>
      </c>
      <c r="K811" s="7" t="inlineStr">
        <is>
          <t>라코스테 블랙 면 배색반소매카라티</t>
        </is>
      </c>
      <c r="L811" s="7">
        <f>IF(B811="보세",C811&amp;" "&amp;F811,B811&amp;" "&amp;F811)</f>
        <v/>
      </c>
      <c r="M811" s="8" t="inlineStr">
        <is>
          <t>블랙  면 배색반소매카라티</t>
        </is>
      </c>
      <c r="N811" s="8" t="inlineStr">
        <is>
          <t>블랙  코튼 배색반소매카라티</t>
        </is>
      </c>
      <c r="O811" s="8" t="inlineStr">
        <is>
          <t>블랙  면직물 배색반소매카라티</t>
        </is>
      </c>
    </row>
    <row r="812" ht="16.5" customHeight="1" s="16">
      <c r="A812" s="7" t="n">
        <v>13107572</v>
      </c>
      <c r="B812" s="7" t="inlineStr">
        <is>
          <t>나이키</t>
        </is>
      </c>
      <c r="C812" s="7" t="inlineStr">
        <is>
          <t>블루</t>
        </is>
      </c>
      <c r="D812" s="7" t="inlineStr">
        <is>
          <t>무지</t>
        </is>
      </c>
      <c r="E812" s="7" t="inlineStr">
        <is>
          <t>드라이핏</t>
        </is>
      </c>
      <c r="F812" s="7" t="inlineStr">
        <is>
          <t>오바로크나그랑스포츠티</t>
        </is>
      </c>
      <c r="G812" s="7" t="inlineStr">
        <is>
          <t>KOR</t>
        </is>
      </c>
      <c r="H812" s="7" t="inlineStr">
        <is>
          <t>S</t>
        </is>
      </c>
      <c r="I812" s="7">
        <f>IF(B812="보세",C812&amp;" "&amp;D812&amp;" "&amp;E812&amp;" "&amp;F812&amp;" ["&amp;H812&amp;"]",IF(G812="JPN","[JPN] "&amp;B812&amp;" "&amp;C812&amp;" "&amp;D812&amp;" "&amp;E812&amp;" "&amp;F812&amp;" ["&amp;H812&amp;"]",B812&amp;" "&amp;C812&amp;" "&amp;D812&amp;" "&amp;E812&amp;" "&amp;F812&amp;" ["&amp;H812&amp;"]"))</f>
        <v/>
      </c>
      <c r="J812" s="7" t="inlineStr">
        <is>
          <t>나이키 블루 드라이핏 오바로크나그랑스포츠티 [S]</t>
        </is>
      </c>
      <c r="K812" s="7" t="inlineStr">
        <is>
          <t>나이키 블루 드라이핏 오바로크나그랑스포츠티</t>
        </is>
      </c>
      <c r="L812" s="7">
        <f>IF(B812="보세",C812&amp;" "&amp;F812,B812&amp;" "&amp;F812)</f>
        <v/>
      </c>
      <c r="M812" s="8" t="inlineStr">
        <is>
          <t>블루  드라이핏 오바로크나그랑스포츠티</t>
        </is>
      </c>
      <c r="N812" s="8" t="inlineStr">
        <is>
          <t>블루  드라이핏 오바로크나그랑스포츠티</t>
        </is>
      </c>
      <c r="O812" s="8" t="inlineStr">
        <is>
          <t>블루  드라이핏 오바로크나그랑스포츠티</t>
        </is>
      </c>
    </row>
    <row r="813" ht="16.5" customHeight="1" s="16">
      <c r="A813" s="7" t="n">
        <v>13107573</v>
      </c>
      <c r="B813" s="7" t="inlineStr">
        <is>
          <t>라코스테</t>
        </is>
      </c>
      <c r="C813" s="7" t="inlineStr">
        <is>
          <t>레드</t>
        </is>
      </c>
      <c r="D813" s="7" t="inlineStr">
        <is>
          <t>무지</t>
        </is>
      </c>
      <c r="E813" s="7" t="inlineStr">
        <is>
          <t>면혼방</t>
        </is>
      </c>
      <c r="F813" s="7" t="inlineStr">
        <is>
          <t>악어로고배색반소매피케티</t>
        </is>
      </c>
      <c r="G813" s="7" t="inlineStr">
        <is>
          <t>KOR</t>
        </is>
      </c>
      <c r="H813" s="7" t="inlineStr">
        <is>
          <t>5</t>
        </is>
      </c>
      <c r="I813" s="7">
        <f>IF(B813="보세",C813&amp;" "&amp;D813&amp;" "&amp;E813&amp;" "&amp;F813&amp;" ["&amp;H813&amp;"]",IF(G813="JPN","[JPN] "&amp;B813&amp;" "&amp;C813&amp;" "&amp;D813&amp;" "&amp;E813&amp;" "&amp;F813&amp;" ["&amp;H813&amp;"]",B813&amp;" "&amp;C813&amp;" "&amp;D813&amp;" "&amp;E813&amp;" "&amp;F813&amp;" ["&amp;H813&amp;"]"))</f>
        <v/>
      </c>
      <c r="J813" s="7" t="inlineStr">
        <is>
          <t>라코스테 레드 면혼방 악어로고배색반소매피케티 [5]</t>
        </is>
      </c>
      <c r="K813" s="7" t="inlineStr">
        <is>
          <t>라코스테 레드 면혼방 악어로고배색반소매피케티</t>
        </is>
      </c>
      <c r="L813" s="7">
        <f>IF(B813="보세",C813&amp;" "&amp;F813,B813&amp;" "&amp;F813)</f>
        <v/>
      </c>
      <c r="M813" s="8" t="inlineStr">
        <is>
          <t>레드  면혼방 악어로고배색반소매피케티</t>
        </is>
      </c>
      <c r="N813" s="8" t="inlineStr">
        <is>
          <t>레드  코튼혼방 악어로고배색반소매피케티</t>
        </is>
      </c>
      <c r="O813" s="8" t="inlineStr">
        <is>
          <t>레드  면믹스 악어로고배색반소매피케티</t>
        </is>
      </c>
    </row>
    <row r="814" ht="16.5" customHeight="1" s="16">
      <c r="A814" s="7" t="n">
        <v>13107574</v>
      </c>
      <c r="B814" s="7" t="inlineStr">
        <is>
          <t>폴로</t>
        </is>
      </c>
      <c r="C814" s="7" t="inlineStr">
        <is>
          <t>레드</t>
        </is>
      </c>
      <c r="D814" s="7" t="inlineStr">
        <is>
          <t>무지</t>
        </is>
      </c>
      <c r="E814" s="7" t="inlineStr">
        <is>
          <t>면</t>
        </is>
      </c>
      <c r="F814" s="7" t="inlineStr">
        <is>
          <t>자수포니크루넥반팔티</t>
        </is>
      </c>
      <c r="G814" s="7" t="inlineStr">
        <is>
          <t>KOR</t>
        </is>
      </c>
      <c r="H814" s="7" t="inlineStr">
        <is>
          <t>XL</t>
        </is>
      </c>
      <c r="I814" s="7">
        <f>IF(B814="보세",C814&amp;" "&amp;D814&amp;" "&amp;E814&amp;" "&amp;F814&amp;" ["&amp;H814&amp;"]",IF(G814="JPN","[JPN] "&amp;B814&amp;" "&amp;C814&amp;" "&amp;D814&amp;" "&amp;E814&amp;" "&amp;F814&amp;" ["&amp;H814&amp;"]",B814&amp;" "&amp;C814&amp;" "&amp;D814&amp;" "&amp;E814&amp;" "&amp;F814&amp;" ["&amp;H814&amp;"]"))</f>
        <v/>
      </c>
      <c r="J814" s="7" t="inlineStr">
        <is>
          <t>폴로 레드 면 자수포니크루넥반팔티 [XL]</t>
        </is>
      </c>
      <c r="K814" s="7" t="inlineStr">
        <is>
          <t>폴로 레드 면 자수포니크루넥반팔티</t>
        </is>
      </c>
      <c r="L814" s="7">
        <f>IF(B814="보세",C814&amp;" "&amp;F814,B814&amp;" "&amp;F814)</f>
        <v/>
      </c>
      <c r="M814" s="8" t="inlineStr">
        <is>
          <t>레드  면 자수포니크루넥반팔티</t>
        </is>
      </c>
      <c r="N814" s="8" t="inlineStr">
        <is>
          <t>레드  코튼 자수포니크루넥반팔티</t>
        </is>
      </c>
      <c r="O814" s="8" t="inlineStr">
        <is>
          <t>레드  면직물 자수포니크루넥반팔티</t>
        </is>
      </c>
    </row>
    <row r="815" ht="16.5" customHeight="1" s="16">
      <c r="A815" s="7" t="n">
        <v>13107575</v>
      </c>
      <c r="B815" s="7" t="inlineStr">
        <is>
          <t>보브</t>
        </is>
      </c>
      <c r="C815" s="7" t="inlineStr">
        <is>
          <t>다홍색</t>
        </is>
      </c>
      <c r="D815" s="7" t="inlineStr">
        <is>
          <t>무지</t>
        </is>
      </c>
      <c r="E815" s="7" t="inlineStr">
        <is>
          <t>면혼방</t>
        </is>
      </c>
      <c r="F815" s="7" t="inlineStr">
        <is>
          <t>와이드카라워싱더블트렌치코트</t>
        </is>
      </c>
      <c r="G815" s="7" t="inlineStr">
        <is>
          <t>KOR</t>
        </is>
      </c>
      <c r="H815" s="7" t="inlineStr">
        <is>
          <t>55</t>
        </is>
      </c>
      <c r="I815" s="7">
        <f>IF(B815="보세",C815&amp;" "&amp;D815&amp;" "&amp;E815&amp;" "&amp;F815&amp;" ["&amp;H815&amp;"]",IF(G815="JPN","[JPN] "&amp;B815&amp;" "&amp;C815&amp;" "&amp;D815&amp;" "&amp;E815&amp;" "&amp;F815&amp;" ["&amp;H815&amp;"]",B815&amp;" "&amp;C815&amp;" "&amp;D815&amp;" "&amp;E815&amp;" "&amp;F815&amp;" ["&amp;H815&amp;"]"))</f>
        <v/>
      </c>
      <c r="J815" s="7" t="inlineStr">
        <is>
          <t>보브 다홍색 면혼방 와이드카라워싱더블트렌치코트 [55]</t>
        </is>
      </c>
      <c r="K815" s="7" t="inlineStr">
        <is>
          <t>보브 다홍색 면혼방 와이드카라워싱더블트렌치코트</t>
        </is>
      </c>
      <c r="L815" s="7">
        <f>IF(B815="보세",C815&amp;" "&amp;F815,B815&amp;" "&amp;F815)</f>
        <v/>
      </c>
      <c r="M815" s="8" t="inlineStr">
        <is>
          <t>다홍색  면혼방 와이드카라워싱더블트렌치코트</t>
        </is>
      </c>
      <c r="N815" s="8" t="inlineStr">
        <is>
          <t>다홍색  코튼혼방 와이드카라워싱더블트렌치코트</t>
        </is>
      </c>
      <c r="O815" s="8" t="inlineStr">
        <is>
          <t>다홍색  면믹스 와이드카라워싱더블트렌치코트</t>
        </is>
      </c>
    </row>
    <row r="816" ht="16.5" customHeight="1" s="16">
      <c r="A816" s="7" t="n">
        <v>13107576</v>
      </c>
      <c r="B816" s="7" t="inlineStr">
        <is>
          <t>필라</t>
        </is>
      </c>
      <c r="C816" s="7" t="inlineStr">
        <is>
          <t>다크레드</t>
        </is>
      </c>
      <c r="D816" s="7" t="inlineStr">
        <is>
          <t>무지</t>
        </is>
      </c>
      <c r="E816" s="7" t="inlineStr">
        <is>
          <t>폴리</t>
        </is>
      </c>
      <c r="F816" s="7" t="inlineStr">
        <is>
          <t>백자수레터링나그랑점퍼</t>
        </is>
      </c>
      <c r="G816" s="7" t="inlineStr">
        <is>
          <t>KOR</t>
        </is>
      </c>
      <c r="H816" s="7" t="inlineStr">
        <is>
          <t>없음</t>
        </is>
      </c>
      <c r="I816" s="7">
        <f>IF(B816="보세",C816&amp;" "&amp;D816&amp;" "&amp;E816&amp;" "&amp;F816&amp;" ["&amp;H816&amp;"]",IF(G816="JPN","[JPN] "&amp;B816&amp;" "&amp;C816&amp;" "&amp;D816&amp;" "&amp;E816&amp;" "&amp;F816&amp;" ["&amp;H816&amp;"]",B816&amp;" "&amp;C816&amp;" "&amp;D816&amp;" "&amp;E816&amp;" "&amp;F816&amp;" ["&amp;H816&amp;"]"))</f>
        <v/>
      </c>
      <c r="J816" s="7" t="inlineStr">
        <is>
          <t xml:space="preserve">필라 다크레드 백자수레터링나그랑점퍼 </t>
        </is>
      </c>
      <c r="K816" s="7" t="inlineStr">
        <is>
          <t xml:space="preserve">필라 다크레드 백자수레터링나그랑점퍼 </t>
        </is>
      </c>
      <c r="L816" s="7">
        <f>IF(B816="보세",C816&amp;" "&amp;F816,B816&amp;" "&amp;F816)</f>
        <v/>
      </c>
      <c r="M816" s="8" t="inlineStr">
        <is>
          <t>다크레드   백자수레터링나그랑점퍼</t>
        </is>
      </c>
      <c r="N816" s="8" t="inlineStr">
        <is>
          <t>다크레드   백자수레터링나그랑점퍼</t>
        </is>
      </c>
      <c r="O816" s="8" t="inlineStr">
        <is>
          <t>다크레드   백자수레터링나그랑점퍼</t>
        </is>
      </c>
    </row>
    <row r="817" ht="16.5" customHeight="1" s="16">
      <c r="A817" s="7" t="n">
        <v>13107577</v>
      </c>
      <c r="B817" s="7" t="inlineStr">
        <is>
          <t>폴로</t>
        </is>
      </c>
      <c r="C817" s="7" t="inlineStr">
        <is>
          <t>와인화이트</t>
        </is>
      </c>
      <c r="D817" s="7" t="inlineStr">
        <is>
          <t>스트라이프</t>
        </is>
      </c>
      <c r="E817" s="7" t="inlineStr">
        <is>
          <t>면</t>
        </is>
      </c>
      <c r="F817" s="7" t="inlineStr">
        <is>
          <t>커스텀핏반소매피케티</t>
        </is>
      </c>
      <c r="G817" s="7" t="inlineStr">
        <is>
          <t>KOR</t>
        </is>
      </c>
      <c r="H817" s="7" t="inlineStr">
        <is>
          <t>L</t>
        </is>
      </c>
      <c r="I817" s="7">
        <f>IF(B817="보세",C817&amp;" "&amp;D817&amp;" "&amp;E817&amp;" "&amp;F817&amp;" ["&amp;H817&amp;"]",IF(G817="JPN","[JPN] "&amp;B817&amp;" "&amp;C817&amp;" "&amp;D817&amp;" "&amp;E817&amp;" "&amp;F817&amp;" ["&amp;H817&amp;"]",B817&amp;" "&amp;C817&amp;" "&amp;D817&amp;" "&amp;E817&amp;" "&amp;F817&amp;" ["&amp;H817&amp;"]"))</f>
        <v/>
      </c>
      <c r="J817" s="7" t="inlineStr">
        <is>
          <t>폴로 와인화이트 스트라이프 면 커스텀핏반소매피케티 [L]</t>
        </is>
      </c>
      <c r="K817" s="7" t="inlineStr">
        <is>
          <t>폴로 와인화이트 스트라이프 면 커스텀핏반소매피케티</t>
        </is>
      </c>
      <c r="L817" s="7">
        <f>IF(B817="보세",C817&amp;" "&amp;F817,B817&amp;" "&amp;F817)</f>
        <v/>
      </c>
      <c r="M817" s="8" t="inlineStr">
        <is>
          <t>와인화이트 스트라이프 면 커스텀핏반소매피케티</t>
        </is>
      </c>
      <c r="N817" s="8" t="inlineStr">
        <is>
          <t>와인화이트 스트라이프 코튼 커스텀핏반소매피케티</t>
        </is>
      </c>
      <c r="O817" s="8" t="inlineStr">
        <is>
          <t>와인화이트 스트라이프 면직물 커스텀핏반소매피케티</t>
        </is>
      </c>
    </row>
    <row r="818" ht="16.5" customHeight="1" s="16">
      <c r="A818" s="7" t="n">
        <v>13107578</v>
      </c>
      <c r="B818" s="7" t="inlineStr">
        <is>
          <t>아디다스</t>
        </is>
      </c>
      <c r="C818" s="7" t="inlineStr">
        <is>
          <t>레드</t>
        </is>
      </c>
      <c r="D818" s="7" t="inlineStr">
        <is>
          <t>무지</t>
        </is>
      </c>
      <c r="E818" s="7" t="inlineStr">
        <is>
          <t>클리마라이트</t>
        </is>
      </c>
      <c r="F818" s="7" t="inlineStr">
        <is>
          <t>스티치절개삼선반팔티</t>
        </is>
      </c>
      <c r="G818" s="7" t="inlineStr">
        <is>
          <t>KOR</t>
        </is>
      </c>
      <c r="H818" s="7" t="inlineStr">
        <is>
          <t>100</t>
        </is>
      </c>
      <c r="I818" s="7">
        <f>IF(B818="보세",C818&amp;" "&amp;D818&amp;" "&amp;E818&amp;" "&amp;F818&amp;" ["&amp;H818&amp;"]",IF(G818="JPN","[JPN] "&amp;B818&amp;" "&amp;C818&amp;" "&amp;D818&amp;" "&amp;E818&amp;" "&amp;F818&amp;" ["&amp;H818&amp;"]",B818&amp;" "&amp;C818&amp;" "&amp;D818&amp;" "&amp;E818&amp;" "&amp;F818&amp;" ["&amp;H818&amp;"]"))</f>
        <v/>
      </c>
      <c r="J818" s="7" t="inlineStr">
        <is>
          <t>아디다스 레드 클리마라이트 스티치절개삼선반팔티 [100]</t>
        </is>
      </c>
      <c r="K818" s="7" t="inlineStr">
        <is>
          <t>아디다스 레드 클리마라이트 스티치절개삼선반팔티</t>
        </is>
      </c>
      <c r="L818" s="7">
        <f>IF(B818="보세",C818&amp;" "&amp;F818,B818&amp;" "&amp;F818)</f>
        <v/>
      </c>
      <c r="M818" s="8" t="inlineStr">
        <is>
          <t>레드  클리마라이트 스티치절개삼선반팔티</t>
        </is>
      </c>
      <c r="N818" s="8" t="inlineStr">
        <is>
          <t>레드  클리마라이트 스티치절개삼선반팔티</t>
        </is>
      </c>
      <c r="O818" s="8" t="inlineStr">
        <is>
          <t>레드  클리마라이트 스티치절개삼선반팔티</t>
        </is>
      </c>
    </row>
    <row r="819" ht="16.5" customHeight="1" s="16">
      <c r="A819" s="7" t="n">
        <v>13107579</v>
      </c>
      <c r="B819" s="7" t="inlineStr">
        <is>
          <t>타미힐피거</t>
        </is>
      </c>
      <c r="C819" s="7" t="inlineStr">
        <is>
          <t>번트코랄</t>
        </is>
      </c>
      <c r="D819" s="7" t="inlineStr">
        <is>
          <t>스트라이프</t>
        </is>
      </c>
      <c r="E819" s="7" t="inlineStr">
        <is>
          <t>면</t>
        </is>
      </c>
      <c r="F819" s="7" t="inlineStr">
        <is>
          <t>슬림핏반소매피케티</t>
        </is>
      </c>
      <c r="G819" s="7" t="inlineStr">
        <is>
          <t>KOR</t>
        </is>
      </c>
      <c r="H819" s="7" t="inlineStr">
        <is>
          <t>M</t>
        </is>
      </c>
      <c r="I819" s="7">
        <f>IF(B819="보세",C819&amp;" "&amp;D819&amp;" "&amp;E819&amp;" "&amp;F819&amp;" ["&amp;H819&amp;"]",IF(G819="JPN","[JPN] "&amp;B819&amp;" "&amp;C819&amp;" "&amp;D819&amp;" "&amp;E819&amp;" "&amp;F819&amp;" ["&amp;H819&amp;"]",B819&amp;" "&amp;C819&amp;" "&amp;D819&amp;" "&amp;E819&amp;" "&amp;F819&amp;" ["&amp;H819&amp;"]"))</f>
        <v/>
      </c>
      <c r="J819" s="7" t="inlineStr">
        <is>
          <t>타미힐피거 번트코랄 스트라이프 면 슬림핏반소매피케티 [M]</t>
        </is>
      </c>
      <c r="K819" s="7" t="inlineStr">
        <is>
          <t>타미힐피거 번트코랄 스트라이프 면 슬림핏반소매피케티</t>
        </is>
      </c>
      <c r="L819" s="7">
        <f>IF(B819="보세",C819&amp;" "&amp;F819,B819&amp;" "&amp;F819)</f>
        <v/>
      </c>
      <c r="M819" s="8" t="inlineStr">
        <is>
          <t>번트코랄 스트라이프 면 슬림핏반소매피케티</t>
        </is>
      </c>
      <c r="N819" s="8" t="inlineStr">
        <is>
          <t>번트코랄 스트라이프 코튼 슬림핏반소매피케티</t>
        </is>
      </c>
      <c r="O819" s="8" t="inlineStr">
        <is>
          <t>번트코랄 스트라이프 면직물 슬림핏반소매피케티</t>
        </is>
      </c>
    </row>
    <row r="820" ht="16.5" customHeight="1" s="16">
      <c r="A820" s="7" t="n">
        <v>13107580</v>
      </c>
      <c r="B820" s="7" t="inlineStr">
        <is>
          <t>헤지스</t>
        </is>
      </c>
      <c r="C820" s="7" t="inlineStr">
        <is>
          <t>네이비</t>
        </is>
      </c>
      <c r="D820" s="7" t="inlineStr">
        <is>
          <t>체크</t>
        </is>
      </c>
      <c r="E820" s="7" t="inlineStr">
        <is>
          <t>린넨</t>
        </is>
      </c>
      <c r="F820" s="7" t="inlineStr">
        <is>
          <t>슬림핏반소매셔츠</t>
        </is>
      </c>
      <c r="G820" s="7" t="inlineStr">
        <is>
          <t>KOR</t>
        </is>
      </c>
      <c r="H820" s="7" t="inlineStr">
        <is>
          <t>105</t>
        </is>
      </c>
      <c r="I820" s="7">
        <f>IF(B820="보세",C820&amp;" "&amp;D820&amp;" "&amp;E820&amp;" "&amp;F820&amp;" ["&amp;H820&amp;"]",IF(G820="JPN","[JPN] "&amp;B820&amp;" "&amp;C820&amp;" "&amp;D820&amp;" "&amp;E820&amp;" "&amp;F820&amp;" ["&amp;H820&amp;"]",B820&amp;" "&amp;C820&amp;" "&amp;D820&amp;" "&amp;E820&amp;" "&amp;F820&amp;" ["&amp;H820&amp;"]"))</f>
        <v/>
      </c>
      <c r="J820" s="7" t="inlineStr">
        <is>
          <t>헤지스 네이비 체크 린넨 슬림핏반소매셔츠 [105]</t>
        </is>
      </c>
      <c r="K820" s="7" t="inlineStr">
        <is>
          <t>헤지스 네이비 체크 린넨 슬림핏반소매셔츠</t>
        </is>
      </c>
      <c r="L820" s="7">
        <f>IF(B820="보세",C820&amp;" "&amp;F820,B820&amp;" "&amp;F820)</f>
        <v/>
      </c>
      <c r="M820" s="8" t="inlineStr">
        <is>
          <t>네이비 체크 린넨 슬림핏반소매셔츠</t>
        </is>
      </c>
      <c r="N820" s="8" t="inlineStr">
        <is>
          <t>NAVY 체크 린넨 슬림핏반소매셔츠</t>
        </is>
      </c>
      <c r="O820" s="8" t="inlineStr">
        <is>
          <t>곤색 체크 린넨 슬림핏반소매셔츠</t>
        </is>
      </c>
    </row>
    <row r="821" ht="16.5" customHeight="1" s="16">
      <c r="A821" s="7" t="n">
        <v>13107581</v>
      </c>
      <c r="B821" s="7" t="inlineStr">
        <is>
          <t>나이키프로</t>
        </is>
      </c>
      <c r="C821" s="7" t="inlineStr">
        <is>
          <t>블루형광오렌지</t>
        </is>
      </c>
      <c r="D821" s="7" t="inlineStr">
        <is>
          <t>무지</t>
        </is>
      </c>
      <c r="E821" s="7" t="inlineStr">
        <is>
          <t>드라이핏</t>
        </is>
      </c>
      <c r="F821" s="7" t="inlineStr">
        <is>
          <t>투톤오바로크기능성스포츠반팔티</t>
        </is>
      </c>
      <c r="G821" s="7" t="inlineStr">
        <is>
          <t>KOR</t>
        </is>
      </c>
      <c r="H821" s="7" t="inlineStr">
        <is>
          <t>L</t>
        </is>
      </c>
      <c r="I821" s="7">
        <f>IF(B821="보세",C821&amp;" "&amp;D821&amp;" "&amp;E821&amp;" "&amp;F821&amp;" ["&amp;H821&amp;"]",IF(G821="JPN","[JPN] "&amp;B821&amp;" "&amp;C821&amp;" "&amp;D821&amp;" "&amp;E821&amp;" "&amp;F821&amp;" ["&amp;H821&amp;"]",B821&amp;" "&amp;C821&amp;" "&amp;D821&amp;" "&amp;E821&amp;" "&amp;F821&amp;" ["&amp;H821&amp;"]"))</f>
        <v/>
      </c>
      <c r="J821" s="7" t="inlineStr">
        <is>
          <t>나이키프로 블루형광오렌지 드라이핏 투톤오바로크기능성스포츠반팔티 [L]</t>
        </is>
      </c>
      <c r="K821" s="7" t="inlineStr">
        <is>
          <t>나이키프로 블루형광오렌지 드라이핏 투톤오바로크기능성스포츠반팔티</t>
        </is>
      </c>
      <c r="L821" s="7">
        <f>IF(B821="보세",C821&amp;" "&amp;F821,B821&amp;" "&amp;F821)</f>
        <v/>
      </c>
      <c r="M821" s="8" t="inlineStr">
        <is>
          <t>블루형광오렌지  드라이핏 투톤오바로크기능성스포츠반팔티</t>
        </is>
      </c>
      <c r="N821" s="8" t="inlineStr">
        <is>
          <t>블루형광오렌지  드라이핏 투톤오바로크기능성스포츠반팔티</t>
        </is>
      </c>
      <c r="O821" s="8" t="inlineStr">
        <is>
          <t>블루형광오렌지  드라이핏 투톤오바로크기능성스포츠반팔티</t>
        </is>
      </c>
    </row>
    <row r="822" ht="16.5" customHeight="1" s="16">
      <c r="A822" s="7" t="n">
        <v>13107582</v>
      </c>
      <c r="B822" s="7" t="inlineStr">
        <is>
          <t>필라</t>
        </is>
      </c>
      <c r="C822" s="7" t="inlineStr">
        <is>
          <t>라이트그린네이비</t>
        </is>
      </c>
      <c r="D822" s="7" t="inlineStr">
        <is>
          <t>무지</t>
        </is>
      </c>
      <c r="E822" s="7" t="inlineStr">
        <is>
          <t>폴리</t>
        </is>
      </c>
      <c r="F822" s="7" t="inlineStr">
        <is>
          <t>오버로크투톤홑겹바람막이</t>
        </is>
      </c>
      <c r="G822" s="7" t="inlineStr">
        <is>
          <t>KOR</t>
        </is>
      </c>
      <c r="H822" s="7" t="inlineStr">
        <is>
          <t>95</t>
        </is>
      </c>
      <c r="I822" s="7">
        <f>IF(B822="보세",C822&amp;" "&amp;D822&amp;" "&amp;E822&amp;" "&amp;F822&amp;" ["&amp;H822&amp;"]",IF(G822="JPN","[JPN] "&amp;B822&amp;" "&amp;C822&amp;" "&amp;D822&amp;" "&amp;E822&amp;" "&amp;F822&amp;" ["&amp;H822&amp;"]",B822&amp;" "&amp;C822&amp;" "&amp;D822&amp;" "&amp;E822&amp;" "&amp;F822&amp;" ["&amp;H822&amp;"]"))</f>
        <v/>
      </c>
      <c r="J822" s="7" t="inlineStr">
        <is>
          <t>필라 라이트그린네이비 오버로크투톤홑겹바람막이 [95]</t>
        </is>
      </c>
      <c r="K822" s="7" t="inlineStr">
        <is>
          <t>필라 라이트그린네이비 오버로크투톤홑겹바람막이</t>
        </is>
      </c>
      <c r="L822" s="7">
        <f>IF(B822="보세",C822&amp;" "&amp;F822,B822&amp;" "&amp;F822)</f>
        <v/>
      </c>
      <c r="M822" s="8" t="inlineStr">
        <is>
          <t>라이트그린네이비   오버로크투톤홑겹바람막이</t>
        </is>
      </c>
      <c r="N822" s="8" t="inlineStr">
        <is>
          <t>라이트그린네이비   오버로크투톤홑겹바람막이</t>
        </is>
      </c>
      <c r="O822" s="8" t="inlineStr">
        <is>
          <t>라이트그린네이비   오버로크투톤홑겹바람막이</t>
        </is>
      </c>
    </row>
    <row r="823" ht="16.5" customHeight="1" s="16">
      <c r="A823" s="7" t="n">
        <v>13107583</v>
      </c>
      <c r="B823" s="7" t="inlineStr">
        <is>
          <t>데상트골프</t>
        </is>
      </c>
      <c r="C823" s="7" t="inlineStr">
        <is>
          <t>하와이안오션블루</t>
        </is>
      </c>
      <c r="D823" s="7" t="inlineStr">
        <is>
          <t>무지</t>
        </is>
      </c>
      <c r="E823" s="7" t="inlineStr">
        <is>
          <t>폴리</t>
        </is>
      </c>
      <c r="F823" s="7" t="inlineStr">
        <is>
          <t>백트임모크넥양각골지민소매티</t>
        </is>
      </c>
      <c r="G823" s="7" t="inlineStr">
        <is>
          <t>KOR</t>
        </is>
      </c>
      <c r="H823" s="7" t="inlineStr">
        <is>
          <t>85</t>
        </is>
      </c>
      <c r="I823" s="7">
        <f>IF(B823="보세",C823&amp;" "&amp;D823&amp;" "&amp;E823&amp;" "&amp;F823&amp;" ["&amp;H823&amp;"]",IF(G823="JPN","[JPN] "&amp;B823&amp;" "&amp;C823&amp;" "&amp;D823&amp;" "&amp;E823&amp;" "&amp;F823&amp;" ["&amp;H823&amp;"]",B823&amp;" "&amp;C823&amp;" "&amp;D823&amp;" "&amp;E823&amp;" "&amp;F823&amp;" ["&amp;H823&amp;"]"))</f>
        <v/>
      </c>
      <c r="J823" s="7" t="inlineStr">
        <is>
          <t>데상트골프 하와이안오션블루 백트임모크넥양각골지민소매티 [85]</t>
        </is>
      </c>
      <c r="K823" s="7" t="inlineStr">
        <is>
          <t>데상트골프 하와이안오션블루 백트임모크넥양각골지민소매티</t>
        </is>
      </c>
      <c r="L823" s="7">
        <f>IF(B823="보세",C823&amp;" "&amp;F823,B823&amp;" "&amp;F823)</f>
        <v/>
      </c>
      <c r="M823" s="8" t="inlineStr">
        <is>
          <t>하와이안오션블루   백트임모크넥양각골지민소매티</t>
        </is>
      </c>
      <c r="N823" s="8" t="inlineStr">
        <is>
          <t>하와이안오션블루   백트임모크넥양각골지민소매티</t>
        </is>
      </c>
      <c r="O823" s="8" t="inlineStr">
        <is>
          <t>하와이안오션블루   백트임모크넥양각골지민소매티</t>
        </is>
      </c>
    </row>
    <row r="824" ht="16.5" customHeight="1" s="16">
      <c r="A824" s="7" t="n">
        <v>13107584</v>
      </c>
      <c r="B824" s="7" t="inlineStr">
        <is>
          <t>로미스토리</t>
        </is>
      </c>
      <c r="C824" s="7" t="inlineStr">
        <is>
          <t>그린</t>
        </is>
      </c>
      <c r="D824" s="7" t="inlineStr">
        <is>
          <t>스트라이프</t>
        </is>
      </c>
      <c r="E824" s="7" t="inlineStr">
        <is>
          <t>면</t>
        </is>
      </c>
      <c r="F824" s="7" t="inlineStr">
        <is>
          <t>루즈핏긴소매셔츠</t>
        </is>
      </c>
      <c r="G824" s="7" t="inlineStr">
        <is>
          <t>KOR</t>
        </is>
      </c>
      <c r="H824" s="7" t="inlineStr">
        <is>
          <t>1</t>
        </is>
      </c>
      <c r="I824" s="7">
        <f>IF(B824="보세",C824&amp;" "&amp;D824&amp;" "&amp;E824&amp;" "&amp;F824&amp;" ["&amp;H824&amp;"]",IF(G824="JPN","[JPN] "&amp;B824&amp;" "&amp;C824&amp;" "&amp;D824&amp;" "&amp;E824&amp;" "&amp;F824&amp;" ["&amp;H824&amp;"]",B824&amp;" "&amp;C824&amp;" "&amp;D824&amp;" "&amp;E824&amp;" "&amp;F824&amp;" ["&amp;H824&amp;"]"))</f>
        <v/>
      </c>
      <c r="J824" s="7" t="inlineStr">
        <is>
          <t>로미스토리 그린 스트라이프 면 루즈핏긴소매셔츠 [1]</t>
        </is>
      </c>
      <c r="K824" s="7" t="inlineStr">
        <is>
          <t>로미스토리 그린 스트라이프 면 루즈핏긴소매셔츠</t>
        </is>
      </c>
      <c r="L824" s="7">
        <f>IF(B824="보세",C824&amp;" "&amp;F824,B824&amp;" "&amp;F824)</f>
        <v/>
      </c>
      <c r="M824" s="8" t="inlineStr">
        <is>
          <t>그린 스트라이프 면 루즈핏긴소매셔츠</t>
        </is>
      </c>
      <c r="N824" s="8" t="inlineStr">
        <is>
          <t>그린 스트라이프 코튼 루즈핏긴소매셔츠</t>
        </is>
      </c>
      <c r="O824" s="8" t="inlineStr">
        <is>
          <t>그린 스트라이프 면직물 루즈핏긴소매셔츠</t>
        </is>
      </c>
    </row>
    <row r="825" ht="16.5" customHeight="1" s="16">
      <c r="A825" s="7" t="n">
        <v>13107585</v>
      </c>
      <c r="B825" s="7" t="inlineStr">
        <is>
          <t>타미힐피거</t>
        </is>
      </c>
      <c r="C825" s="7" t="inlineStr">
        <is>
          <t>핑카부핑크</t>
        </is>
      </c>
      <c r="D825" s="7" t="inlineStr">
        <is>
          <t>무지</t>
        </is>
      </c>
      <c r="E825" s="7" t="inlineStr">
        <is>
          <t>면</t>
        </is>
      </c>
      <c r="F825" s="7" t="inlineStr">
        <is>
          <t>루즈핏반소매폴로티</t>
        </is>
      </c>
      <c r="G825" s="7" t="inlineStr">
        <is>
          <t>KOR</t>
        </is>
      </c>
      <c r="H825" s="7" t="inlineStr">
        <is>
          <t>M</t>
        </is>
      </c>
      <c r="I825" s="7">
        <f>IF(B825="보세",C825&amp;" "&amp;D825&amp;" "&amp;E825&amp;" "&amp;F825&amp;" ["&amp;H825&amp;"]",IF(G825="JPN","[JPN] "&amp;B825&amp;" "&amp;C825&amp;" "&amp;D825&amp;" "&amp;E825&amp;" "&amp;F825&amp;" ["&amp;H825&amp;"]",B825&amp;" "&amp;C825&amp;" "&amp;D825&amp;" "&amp;E825&amp;" "&amp;F825&amp;" ["&amp;H825&amp;"]"))</f>
        <v/>
      </c>
      <c r="J825" s="7" t="inlineStr">
        <is>
          <t>타미힐피거 핑카부핑크 면 루즈핏반소매폴로티 [M]</t>
        </is>
      </c>
      <c r="K825" s="7" t="inlineStr">
        <is>
          <t>타미힐피거 핑카부핑크 면 루즈핏반소매폴로티</t>
        </is>
      </c>
      <c r="L825" s="7">
        <f>IF(B825="보세",C825&amp;" "&amp;F825,B825&amp;" "&amp;F825)</f>
        <v/>
      </c>
      <c r="M825" s="8" t="inlineStr">
        <is>
          <t>핑카부핑크  면 루즈핏반소매폴로티</t>
        </is>
      </c>
      <c r="N825" s="8" t="inlineStr">
        <is>
          <t>핑카부핑크  코튼 루즈핏반소매폴로티</t>
        </is>
      </c>
      <c r="O825" s="8" t="inlineStr">
        <is>
          <t>핑카부핑크  면직물 루즈핏반소매폴로티</t>
        </is>
      </c>
    </row>
    <row r="826" ht="16.5" customHeight="1" s="16">
      <c r="A826" s="7" t="n">
        <v>13107586</v>
      </c>
      <c r="B826" s="7" t="inlineStr">
        <is>
          <t>타미힐피거</t>
        </is>
      </c>
      <c r="C826" s="7" t="inlineStr">
        <is>
          <t>라이트블루</t>
        </is>
      </c>
      <c r="D826" s="7" t="inlineStr">
        <is>
          <t>무지</t>
        </is>
      </c>
      <c r="E826" s="7" t="inlineStr">
        <is>
          <t>면</t>
        </is>
      </c>
      <c r="F826" s="7" t="inlineStr">
        <is>
          <t>자수로고반소매셔츠</t>
        </is>
      </c>
      <c r="G826" s="7" t="inlineStr">
        <is>
          <t>KOR</t>
        </is>
      </c>
      <c r="H826" s="7" t="inlineStr">
        <is>
          <t>M</t>
        </is>
      </c>
      <c r="I826" s="7">
        <f>IF(B826="보세",C826&amp;" "&amp;D826&amp;" "&amp;E826&amp;" "&amp;F826&amp;" ["&amp;H826&amp;"]",IF(G826="JPN","[JPN] "&amp;B826&amp;" "&amp;C826&amp;" "&amp;D826&amp;" "&amp;E826&amp;" "&amp;F826&amp;" ["&amp;H826&amp;"]",B826&amp;" "&amp;C826&amp;" "&amp;D826&amp;" "&amp;E826&amp;" "&amp;F826&amp;" ["&amp;H826&amp;"]"))</f>
        <v/>
      </c>
      <c r="J826" s="7" t="inlineStr">
        <is>
          <t>타미힐피거 라이트블루 면 자수로고반소매셔츠 [M]</t>
        </is>
      </c>
      <c r="K826" s="7" t="inlineStr">
        <is>
          <t>타미힐피거 라이트블루 면 자수로고반소매셔츠</t>
        </is>
      </c>
      <c r="L826" s="7">
        <f>IF(B826="보세",C826&amp;" "&amp;F826,B826&amp;" "&amp;F826)</f>
        <v/>
      </c>
      <c r="M826" s="8" t="inlineStr">
        <is>
          <t>라이트블루  면 자수로고반소매셔츠</t>
        </is>
      </c>
      <c r="N826" s="8" t="inlineStr">
        <is>
          <t>라이트블루  코튼 자수로고반소매셔츠</t>
        </is>
      </c>
      <c r="O826" s="8" t="inlineStr">
        <is>
          <t>라이트블루  면직물 자수로고반소매셔츠</t>
        </is>
      </c>
    </row>
    <row r="827" ht="16.5" customHeight="1" s="16">
      <c r="A827" s="7" t="n">
        <v>13107587</v>
      </c>
      <c r="B827" s="7" t="inlineStr">
        <is>
          <t>폴로</t>
        </is>
      </c>
      <c r="C827" s="7" t="inlineStr">
        <is>
          <t>펌킨오렌지</t>
        </is>
      </c>
      <c r="D827" s="7" t="inlineStr">
        <is>
          <t>무지</t>
        </is>
      </c>
      <c r="E827" s="7" t="inlineStr">
        <is>
          <t>면</t>
        </is>
      </c>
      <c r="F827" s="7" t="inlineStr">
        <is>
          <t>슬림핏자수포니카라반팔티</t>
        </is>
      </c>
      <c r="G827" s="7" t="inlineStr">
        <is>
          <t>KOR</t>
        </is>
      </c>
      <c r="H827" s="7" t="inlineStr">
        <is>
          <t>L</t>
        </is>
      </c>
      <c r="I827" s="7">
        <f>IF(B827="보세",C827&amp;" "&amp;D827&amp;" "&amp;E827&amp;" "&amp;F827&amp;" ["&amp;H827&amp;"]",IF(G827="JPN","[JPN] "&amp;B827&amp;" "&amp;C827&amp;" "&amp;D827&amp;" "&amp;E827&amp;" "&amp;F827&amp;" ["&amp;H827&amp;"]",B827&amp;" "&amp;C827&amp;" "&amp;D827&amp;" "&amp;E827&amp;" "&amp;F827&amp;" ["&amp;H827&amp;"]"))</f>
        <v/>
      </c>
      <c r="J827" s="7" t="inlineStr">
        <is>
          <t>폴로 펌킨오렌지 면 슬림핏자수포니카라반팔티 [L]</t>
        </is>
      </c>
      <c r="K827" s="7" t="inlineStr">
        <is>
          <t>폴로 펌킨오렌지 면 슬림핏자수포니카라반팔티</t>
        </is>
      </c>
      <c r="L827" s="7">
        <f>IF(B827="보세",C827&amp;" "&amp;F827,B827&amp;" "&amp;F827)</f>
        <v/>
      </c>
      <c r="M827" s="8" t="inlineStr">
        <is>
          <t>펌킨오렌지  면 슬림핏자수포니카라반팔티</t>
        </is>
      </c>
      <c r="N827" s="8" t="inlineStr">
        <is>
          <t>펌킨오렌지  코튼 슬림핏자수포니카라반팔티</t>
        </is>
      </c>
      <c r="O827" s="8" t="inlineStr">
        <is>
          <t>펌킨오렌지  면직물 슬림핏자수포니카라반팔티</t>
        </is>
      </c>
    </row>
    <row r="828" ht="16.5" customHeight="1" s="16">
      <c r="A828" s="7" t="n">
        <v>13107588</v>
      </c>
      <c r="B828" s="7" t="inlineStr">
        <is>
          <t>플라스틱아일랜드</t>
        </is>
      </c>
      <c r="C828" s="7" t="inlineStr">
        <is>
          <t>연청</t>
        </is>
      </c>
      <c r="D828" s="7" t="inlineStr">
        <is>
          <t>무지</t>
        </is>
      </c>
      <c r="E828" s="7" t="inlineStr">
        <is>
          <t>면</t>
        </is>
      </c>
      <c r="F828" s="7" t="inlineStr">
        <is>
          <t>페이크포켓핀턱반소매원피스</t>
        </is>
      </c>
      <c r="G828" s="7" t="inlineStr">
        <is>
          <t>KOR</t>
        </is>
      </c>
      <c r="H828" s="7" t="inlineStr">
        <is>
          <t>M</t>
        </is>
      </c>
      <c r="I828" s="7">
        <f>IF(B828="보세",C828&amp;" "&amp;D828&amp;" "&amp;E828&amp;" "&amp;F828&amp;" ["&amp;H828&amp;"]",IF(G828="JPN","[JPN] "&amp;B828&amp;" "&amp;C828&amp;" "&amp;D828&amp;" "&amp;E828&amp;" "&amp;F828&amp;" ["&amp;H828&amp;"]",B828&amp;" "&amp;C828&amp;" "&amp;D828&amp;" "&amp;E828&amp;" "&amp;F828&amp;" ["&amp;H828&amp;"]"))</f>
        <v/>
      </c>
      <c r="J828" s="7" t="inlineStr">
        <is>
          <t>플라스틱아일랜드 연청 면 페이크포켓핀턱반소매원피스 [M]</t>
        </is>
      </c>
      <c r="K828" s="7" t="inlineStr">
        <is>
          <t>플라스틱아일랜드 연청 면 페이크포켓핀턱반소매원피스</t>
        </is>
      </c>
      <c r="L828" s="7">
        <f>IF(B828="보세",C828&amp;" "&amp;F828,B828&amp;" "&amp;F828)</f>
        <v/>
      </c>
      <c r="M828" s="8" t="inlineStr">
        <is>
          <t>연청  면 페이크포켓핀턱반소매원피스</t>
        </is>
      </c>
      <c r="N828" s="8" t="inlineStr">
        <is>
          <t>연청  코튼 페이크포켓핀턱반소매원피스</t>
        </is>
      </c>
      <c r="O828" s="8" t="inlineStr">
        <is>
          <t>연청  면직물 페이크포켓핀턱반소매원피스</t>
        </is>
      </c>
    </row>
    <row r="829" ht="16.5" customHeight="1" s="16">
      <c r="A829" s="7" t="n">
        <v>13107589</v>
      </c>
      <c r="B829" s="7" t="inlineStr">
        <is>
          <t>로엠</t>
        </is>
      </c>
      <c r="C829" s="7" t="inlineStr">
        <is>
          <t>핑크</t>
        </is>
      </c>
      <c r="D829" s="7" t="inlineStr">
        <is>
          <t>체크</t>
        </is>
      </c>
      <c r="E829" s="7" t="inlineStr">
        <is>
          <t>폴리</t>
        </is>
      </c>
      <c r="F829" s="7" t="inlineStr">
        <is>
          <t>랩스타일반소매원피스</t>
        </is>
      </c>
      <c r="G829" s="7" t="inlineStr">
        <is>
          <t>KOR</t>
        </is>
      </c>
      <c r="H829" s="7" t="inlineStr">
        <is>
          <t>88-98</t>
        </is>
      </c>
      <c r="I829" s="7">
        <f>IF(B829="보세",C829&amp;" "&amp;D829&amp;" "&amp;E829&amp;" "&amp;F829&amp;" ["&amp;H829&amp;"]",IF(G829="JPN","[JPN] "&amp;B829&amp;" "&amp;C829&amp;" "&amp;D829&amp;" "&amp;E829&amp;" "&amp;F829&amp;" ["&amp;H829&amp;"]",B829&amp;" "&amp;C829&amp;" "&amp;D829&amp;" "&amp;E829&amp;" "&amp;F829&amp;" ["&amp;H829&amp;"]"))</f>
        <v/>
      </c>
      <c r="J829" s="7" t="inlineStr">
        <is>
          <t>로엠 핑크 체크 랩스타일반소매원피스 [88-98]</t>
        </is>
      </c>
      <c r="K829" s="7" t="inlineStr">
        <is>
          <t>로엠 핑크 체크 랩스타일반소매원피스</t>
        </is>
      </c>
      <c r="L829" s="7">
        <f>IF(B829="보세",C829&amp;" "&amp;F829,B829&amp;" "&amp;F829)</f>
        <v/>
      </c>
      <c r="M829" s="8" t="inlineStr">
        <is>
          <t>핑크 체크  랩스타일반소매원피스</t>
        </is>
      </c>
      <c r="N829" s="8" t="inlineStr">
        <is>
          <t>핑크 체크  랩스타일반소매원피스</t>
        </is>
      </c>
      <c r="O829" s="8" t="inlineStr">
        <is>
          <t>핑크 체크  랩스타일반소매원피스</t>
        </is>
      </c>
    </row>
    <row r="830" ht="16.5" customHeight="1" s="16">
      <c r="A830" s="7" t="n">
        <v>13107590</v>
      </c>
      <c r="B830" s="7" t="inlineStr">
        <is>
          <t>아웃스탠딩</t>
        </is>
      </c>
      <c r="C830" s="7" t="inlineStr">
        <is>
          <t>오트밀</t>
        </is>
      </c>
      <c r="D830" s="7" t="inlineStr">
        <is>
          <t>프린팅</t>
        </is>
      </c>
      <c r="E830" s="7" t="inlineStr">
        <is>
          <t>면혼방</t>
        </is>
      </c>
      <c r="F830" s="7" t="inlineStr">
        <is>
          <t>캘리포니아나그랑반팔맨투맨</t>
        </is>
      </c>
      <c r="G830" s="7" t="inlineStr">
        <is>
          <t>KOR</t>
        </is>
      </c>
      <c r="H830" s="7" t="inlineStr">
        <is>
          <t>S</t>
        </is>
      </c>
      <c r="I830" s="7">
        <f>IF(B830="보세",C830&amp;" "&amp;D830&amp;" "&amp;E830&amp;" "&amp;F830&amp;" ["&amp;H830&amp;"]",IF(G830="JPN","[JPN] "&amp;B830&amp;" "&amp;C830&amp;" "&amp;D830&amp;" "&amp;E830&amp;" "&amp;F830&amp;" ["&amp;H830&amp;"]",B830&amp;" "&amp;C830&amp;" "&amp;D830&amp;" "&amp;E830&amp;" "&amp;F830&amp;" ["&amp;H830&amp;"]"))</f>
        <v/>
      </c>
      <c r="J830" s="7" t="inlineStr">
        <is>
          <t>아웃스탠딩 오트밀 프린팅 면혼방 캘리포니아나그랑반팔맨투맨 [S]</t>
        </is>
      </c>
      <c r="K830" s="7" t="inlineStr">
        <is>
          <t>아웃스탠딩 오트밀 프린팅 면혼방 캘리포니아나그랑반팔맨투맨</t>
        </is>
      </c>
      <c r="L830" s="7">
        <f>IF(B830="보세",C830&amp;" "&amp;F830,B830&amp;" "&amp;F830)</f>
        <v/>
      </c>
      <c r="M830" s="8" t="inlineStr">
        <is>
          <t>오트밀 프린팅 면혼방 캘리포니아나그랑반팔맨투맨</t>
        </is>
      </c>
      <c r="N830" s="8" t="inlineStr">
        <is>
          <t>오트밀 프린팅 코튼혼방 캘리포니아나그랑반팔맨투맨</t>
        </is>
      </c>
      <c r="O830" s="8" t="inlineStr">
        <is>
          <t>오트밀 프린팅 면믹스 캘리포니아나그랑반팔맨투맨</t>
        </is>
      </c>
    </row>
    <row r="831" ht="16.5" customHeight="1" s="16">
      <c r="A831" s="7" t="n">
        <v>13107591</v>
      </c>
      <c r="B831" s="7" t="inlineStr">
        <is>
          <t>클로비스</t>
        </is>
      </c>
      <c r="C831" s="7" t="inlineStr">
        <is>
          <t>모가나이트핑크</t>
        </is>
      </c>
      <c r="D831" s="7" t="inlineStr">
        <is>
          <t>무지</t>
        </is>
      </c>
      <c r="E831" s="7" t="inlineStr">
        <is>
          <t>폴리</t>
        </is>
      </c>
      <c r="F831" s="7" t="inlineStr">
        <is>
          <t>프릴타이블라우스</t>
        </is>
      </c>
      <c r="G831" s="7" t="inlineStr">
        <is>
          <t>KOR</t>
        </is>
      </c>
      <c r="H831" s="7" t="inlineStr">
        <is>
          <t>85-95</t>
        </is>
      </c>
      <c r="I831" s="7">
        <f>IF(B831="보세",C831&amp;" "&amp;D831&amp;" "&amp;E831&amp;" "&amp;F831&amp;" ["&amp;H831&amp;"]",IF(G831="JPN","[JPN] "&amp;B831&amp;" "&amp;C831&amp;" "&amp;D831&amp;" "&amp;E831&amp;" "&amp;F831&amp;" ["&amp;H831&amp;"]",B831&amp;" "&amp;C831&amp;" "&amp;D831&amp;" "&amp;E831&amp;" "&amp;F831&amp;" ["&amp;H831&amp;"]"))</f>
        <v/>
      </c>
      <c r="J831" s="7" t="inlineStr">
        <is>
          <t>클로비스 모가나이트핑크 프릴타이블라우스 [85-95]</t>
        </is>
      </c>
      <c r="K831" s="7" t="inlineStr">
        <is>
          <t>클로비스 모가나이트핑크 프릴타이블라우스</t>
        </is>
      </c>
      <c r="L831" s="7">
        <f>IF(B831="보세",C831&amp;" "&amp;F831,B831&amp;" "&amp;F831)</f>
        <v/>
      </c>
      <c r="M831" s="8" t="inlineStr">
        <is>
          <t>모가나이트핑크   프릴타이블라우스</t>
        </is>
      </c>
      <c r="N831" s="8" t="inlineStr">
        <is>
          <t>모가나이트핑크   프릴타이블라우스</t>
        </is>
      </c>
      <c r="O831" s="8" t="inlineStr">
        <is>
          <t>모가나이트핑크   프릴타이블라우스</t>
        </is>
      </c>
    </row>
    <row r="832" ht="16.5" customHeight="1" s="16">
      <c r="A832" s="7" t="n">
        <v>13107592</v>
      </c>
      <c r="B832" s="7" t="inlineStr">
        <is>
          <t>투미</t>
        </is>
      </c>
      <c r="C832" s="7" t="inlineStr">
        <is>
          <t>페일피치핑크</t>
        </is>
      </c>
      <c r="D832" s="7" t="inlineStr">
        <is>
          <t>무지</t>
        </is>
      </c>
      <c r="E832" s="7" t="inlineStr">
        <is>
          <t>폴리</t>
        </is>
      </c>
      <c r="F832" s="7" t="inlineStr">
        <is>
          <t>노카라절개슬림블레이저</t>
        </is>
      </c>
      <c r="G832" s="7" t="inlineStr">
        <is>
          <t>KOR</t>
        </is>
      </c>
      <c r="H832" s="7" t="inlineStr">
        <is>
          <t>85-95</t>
        </is>
      </c>
      <c r="I832" s="7">
        <f>IF(B832="보세",C832&amp;" "&amp;D832&amp;" "&amp;E832&amp;" "&amp;F832&amp;" ["&amp;H832&amp;"]",IF(G832="JPN","[JPN] "&amp;B832&amp;" "&amp;C832&amp;" "&amp;D832&amp;" "&amp;E832&amp;" "&amp;F832&amp;" ["&amp;H832&amp;"]",B832&amp;" "&amp;C832&amp;" "&amp;D832&amp;" "&amp;E832&amp;" "&amp;F832&amp;" ["&amp;H832&amp;"]"))</f>
        <v/>
      </c>
      <c r="J832" s="7" t="inlineStr">
        <is>
          <t>투미 페일피치핑크 노카라절개슬림블레이저 [85-95]</t>
        </is>
      </c>
      <c r="K832" s="7" t="inlineStr">
        <is>
          <t>투미 페일피치핑크 노카라절개슬림블레이저</t>
        </is>
      </c>
      <c r="L832" s="7">
        <f>IF(B832="보세",C832&amp;" "&amp;F832,B832&amp;" "&amp;F832)</f>
        <v/>
      </c>
      <c r="M832" s="8" t="inlineStr">
        <is>
          <t>페일피치핑크   노카라절개슬림블레이저</t>
        </is>
      </c>
      <c r="N832" s="8" t="inlineStr">
        <is>
          <t>페일피치핑크   노카라절개슬림블레이저</t>
        </is>
      </c>
      <c r="O832" s="8" t="inlineStr">
        <is>
          <t>페일피치핑크   노카라절개슬림블레이저</t>
        </is>
      </c>
    </row>
    <row r="833" ht="16.5" customHeight="1" s="16">
      <c r="A833" s="7" t="n">
        <v>13107593</v>
      </c>
      <c r="B833" s="7" t="inlineStr">
        <is>
          <t>몽벨</t>
        </is>
      </c>
      <c r="C833" s="7" t="inlineStr">
        <is>
          <t>올리브</t>
        </is>
      </c>
      <c r="D833" s="7" t="inlineStr">
        <is>
          <t>무지</t>
        </is>
      </c>
      <c r="E833" s="7" t="inlineStr">
        <is>
          <t>폴리</t>
        </is>
      </c>
      <c r="F833" s="7" t="inlineStr">
        <is>
          <t>절개홑겹바람막이</t>
        </is>
      </c>
      <c r="G833" s="7" t="inlineStr">
        <is>
          <t>KOR</t>
        </is>
      </c>
      <c r="H833" s="7" t="inlineStr">
        <is>
          <t>L</t>
        </is>
      </c>
      <c r="I833" s="7">
        <f>IF(B833="보세",C833&amp;" "&amp;D833&amp;" "&amp;E833&amp;" "&amp;F833&amp;" ["&amp;H833&amp;"]",IF(G833="JPN","[JPN] "&amp;B833&amp;" "&amp;C833&amp;" "&amp;D833&amp;" "&amp;E833&amp;" "&amp;F833&amp;" ["&amp;H833&amp;"]",B833&amp;" "&amp;C833&amp;" "&amp;D833&amp;" "&amp;E833&amp;" "&amp;F833&amp;" ["&amp;H833&amp;"]"))</f>
        <v/>
      </c>
      <c r="J833" s="7" t="inlineStr">
        <is>
          <t>몽벨 올리브 절개홑겹바람막이 [L]</t>
        </is>
      </c>
      <c r="K833" s="7" t="inlineStr">
        <is>
          <t>몽벨 올리브 절개홑겹바람막이</t>
        </is>
      </c>
      <c r="L833" s="7">
        <f>IF(B833="보세",C833&amp;" "&amp;F833,B833&amp;" "&amp;F833)</f>
        <v/>
      </c>
      <c r="M833" s="8" t="inlineStr">
        <is>
          <t>올리브   절개홑겹바람막이</t>
        </is>
      </c>
      <c r="N833" s="8" t="inlineStr">
        <is>
          <t>올리브   절개홑겹바람막이</t>
        </is>
      </c>
      <c r="O833" s="8" t="inlineStr">
        <is>
          <t>올리브   절개홑겹바람막이</t>
        </is>
      </c>
    </row>
    <row r="834" ht="16.5" customHeight="1" s="16">
      <c r="A834" s="7" t="n">
        <v>13107594</v>
      </c>
      <c r="B834" s="7" t="inlineStr">
        <is>
          <t>캘빈클라인</t>
        </is>
      </c>
      <c r="C834" s="7" t="inlineStr">
        <is>
          <t>퍼플로즈</t>
        </is>
      </c>
      <c r="D834" s="7" t="inlineStr">
        <is>
          <t>프린팅</t>
        </is>
      </c>
      <c r="E834" s="7" t="inlineStr">
        <is>
          <t>면혼방</t>
        </is>
      </c>
      <c r="F834" s="7" t="inlineStr">
        <is>
          <t>레터링로고크루넥반팔티</t>
        </is>
      </c>
      <c r="G834" s="7" t="inlineStr">
        <is>
          <t>KOR</t>
        </is>
      </c>
      <c r="H834" s="7" t="inlineStr">
        <is>
          <t>M</t>
        </is>
      </c>
      <c r="I834" s="7">
        <f>IF(B834="보세",C834&amp;" "&amp;D834&amp;" "&amp;E834&amp;" "&amp;F834&amp;" ["&amp;H834&amp;"]",IF(G834="JPN","[JPN] "&amp;B834&amp;" "&amp;C834&amp;" "&amp;D834&amp;" "&amp;E834&amp;" "&amp;F834&amp;" ["&amp;H834&amp;"]",B834&amp;" "&amp;C834&amp;" "&amp;D834&amp;" "&amp;E834&amp;" "&amp;F834&amp;" ["&amp;H834&amp;"]"))</f>
        <v/>
      </c>
      <c r="J834" s="7" t="inlineStr">
        <is>
          <t>캘빈클라인 퍼플로즈 프린팅 면혼방 레터링로고크루넥반팔티 [M]</t>
        </is>
      </c>
      <c r="K834" s="7" t="inlineStr">
        <is>
          <t>캘빈클라인 퍼플로즈 프린팅 면혼방 레터링로고크루넥반팔티</t>
        </is>
      </c>
      <c r="L834" s="7">
        <f>IF(B834="보세",C834&amp;" "&amp;F834,B834&amp;" "&amp;F834)</f>
        <v/>
      </c>
      <c r="M834" s="8" t="inlineStr">
        <is>
          <t>퍼플로즈 프린팅 면혼방 레터링로고크루넥반팔티</t>
        </is>
      </c>
      <c r="N834" s="8" t="inlineStr">
        <is>
          <t>퍼플로즈 프린팅 코튼혼방 레터링로고크루넥반팔티</t>
        </is>
      </c>
      <c r="O834" s="8" t="inlineStr">
        <is>
          <t>퍼플로즈 프린팅 면믹스 레터링로고크루넥반팔티</t>
        </is>
      </c>
    </row>
    <row r="835" ht="16.5" customHeight="1" s="16">
      <c r="A835" s="7" t="n">
        <v>13107595</v>
      </c>
      <c r="B835" s="7" t="inlineStr">
        <is>
          <t>타미힐피거</t>
        </is>
      </c>
      <c r="C835" s="7" t="inlineStr">
        <is>
          <t>그레이</t>
        </is>
      </c>
      <c r="D835" s="7" t="inlineStr">
        <is>
          <t>무지</t>
        </is>
      </c>
      <c r="E835" s="7" t="inlineStr">
        <is>
          <t>면</t>
        </is>
      </c>
      <c r="F835" s="7" t="inlineStr">
        <is>
          <t>슬림핏자수로고반팔카라티</t>
        </is>
      </c>
      <c r="G835" s="7" t="inlineStr">
        <is>
          <t>KOR</t>
        </is>
      </c>
      <c r="H835" s="7" t="inlineStr">
        <is>
          <t>M</t>
        </is>
      </c>
      <c r="I835" s="7">
        <f>IF(B835="보세",C835&amp;" "&amp;D835&amp;" "&amp;E835&amp;" "&amp;F835&amp;" ["&amp;H835&amp;"]",IF(G835="JPN","[JPN] "&amp;B835&amp;" "&amp;C835&amp;" "&amp;D835&amp;" "&amp;E835&amp;" "&amp;F835&amp;" ["&amp;H835&amp;"]",B835&amp;" "&amp;C835&amp;" "&amp;D835&amp;" "&amp;E835&amp;" "&amp;F835&amp;" ["&amp;H835&amp;"]"))</f>
        <v/>
      </c>
      <c r="J835" s="7" t="inlineStr">
        <is>
          <t>타미힐피거 그레이 면 슬림핏자수로고반팔카라티 [M]</t>
        </is>
      </c>
      <c r="K835" s="7" t="inlineStr">
        <is>
          <t>타미힐피거 그레이 면 슬림핏자수로고반팔카라티</t>
        </is>
      </c>
      <c r="L835" s="7">
        <f>IF(B835="보세",C835&amp;" "&amp;F835,B835&amp;" "&amp;F835)</f>
        <v/>
      </c>
      <c r="M835" s="8" t="inlineStr">
        <is>
          <t>그레이  면 슬림핏자수로고반팔카라티</t>
        </is>
      </c>
      <c r="N835" s="8" t="inlineStr">
        <is>
          <t>회색  면 슬림핏자수로고반팔카라티</t>
        </is>
      </c>
      <c r="O835" s="8" t="inlineStr">
        <is>
          <t>GRAY  면 슬림핏자수로고반팔카라티</t>
        </is>
      </c>
    </row>
    <row r="836" ht="16.5" customHeight="1" s="16">
      <c r="A836" s="7" t="n">
        <v>13107596</v>
      </c>
      <c r="B836" s="7" t="inlineStr">
        <is>
          <t>clizy</t>
        </is>
      </c>
      <c r="C836" s="7" t="inlineStr">
        <is>
          <t>크림탄베이지</t>
        </is>
      </c>
      <c r="D836" s="7" t="inlineStr">
        <is>
          <t>무지</t>
        </is>
      </c>
      <c r="E836" s="7" t="inlineStr">
        <is>
          <t>면혼방</t>
        </is>
      </c>
      <c r="F836" s="7" t="inlineStr">
        <is>
          <t>오버핏간절기롱코트</t>
        </is>
      </c>
      <c r="G836" s="7" t="inlineStr">
        <is>
          <t>KOR</t>
        </is>
      </c>
      <c r="H836" s="7" t="inlineStr">
        <is>
          <t>Free</t>
        </is>
      </c>
      <c r="I836" s="7">
        <f>IF(B836="보세",C836&amp;" "&amp;D836&amp;" "&amp;E836&amp;" "&amp;F836&amp;" ["&amp;H836&amp;"]",IF(G836="JPN","[JPN] "&amp;B836&amp;" "&amp;C836&amp;" "&amp;D836&amp;" "&amp;E836&amp;" "&amp;F836&amp;" ["&amp;H836&amp;"]",B836&amp;" "&amp;C836&amp;" "&amp;D836&amp;" "&amp;E836&amp;" "&amp;F836&amp;" ["&amp;H836&amp;"]"))</f>
        <v/>
      </c>
      <c r="J836" s="7" t="inlineStr">
        <is>
          <t>clizy 크림탄베이지 면혼방 오버핏간절기롱코트 [Free]</t>
        </is>
      </c>
      <c r="K836" s="7" t="inlineStr">
        <is>
          <t>clizy 크림탄베이지 면혼방 오버핏간절기롱코트</t>
        </is>
      </c>
      <c r="L836" s="7">
        <f>IF(B836="보세",C836&amp;" "&amp;F836,B836&amp;" "&amp;F836)</f>
        <v/>
      </c>
      <c r="M836" s="8" t="inlineStr">
        <is>
          <t>크림탄베이지  면혼방 오버핏간절기롱코트</t>
        </is>
      </c>
      <c r="N836" s="8" t="inlineStr">
        <is>
          <t>크림탄베이지  코튼혼방 오버핏간절기롱코트</t>
        </is>
      </c>
      <c r="O836" s="8" t="inlineStr">
        <is>
          <t>크림탄베이지  면믹스 오버핏간절기롱코트</t>
        </is>
      </c>
    </row>
    <row r="837" ht="16.5" customHeight="1" s="16">
      <c r="A837" s="7" t="n">
        <v>13107597</v>
      </c>
      <c r="B837" s="7" t="inlineStr">
        <is>
          <t>콜롬비아</t>
        </is>
      </c>
      <c r="C837" s="7" t="inlineStr">
        <is>
          <t>옐로우크림</t>
        </is>
      </c>
      <c r="D837" s="7" t="inlineStr">
        <is>
          <t>무지</t>
        </is>
      </c>
      <c r="E837" s="7" t="inlineStr">
        <is>
          <t>면혼방</t>
        </is>
      </c>
      <c r="F837" s="7" t="inlineStr">
        <is>
          <t>아웃도어반소매피케티</t>
        </is>
      </c>
      <c r="G837" s="7" t="inlineStr">
        <is>
          <t>KOR</t>
        </is>
      </c>
      <c r="H837" s="7" t="inlineStr">
        <is>
          <t>95</t>
        </is>
      </c>
      <c r="I837" s="7">
        <f>IF(B837="보세",C837&amp;" "&amp;D837&amp;" "&amp;E837&amp;" "&amp;F837&amp;" ["&amp;H837&amp;"]",IF(G837="JPN","[JPN] "&amp;B837&amp;" "&amp;C837&amp;" "&amp;D837&amp;" "&amp;E837&amp;" "&amp;F837&amp;" ["&amp;H837&amp;"]",B837&amp;" "&amp;C837&amp;" "&amp;D837&amp;" "&amp;E837&amp;" "&amp;F837&amp;" ["&amp;H837&amp;"]"))</f>
        <v/>
      </c>
      <c r="J837" s="7" t="inlineStr">
        <is>
          <t>콜롬비아 옐로우크림 면혼방 아웃도어반소매피케티 [95]</t>
        </is>
      </c>
      <c r="K837" s="7" t="inlineStr">
        <is>
          <t>콜롬비아 옐로우크림 면혼방 아웃도어반소매피케티</t>
        </is>
      </c>
      <c r="L837" s="7">
        <f>IF(B837="보세",C837&amp;" "&amp;F837,B837&amp;" "&amp;F837)</f>
        <v/>
      </c>
      <c r="M837" s="8" t="inlineStr">
        <is>
          <t>옐로우크림  면혼방 아웃도어반소매피케티</t>
        </is>
      </c>
      <c r="N837" s="8" t="inlineStr">
        <is>
          <t>옐로우크림  코튼혼방 아웃도어반소매피케티</t>
        </is>
      </c>
      <c r="O837" s="8" t="inlineStr">
        <is>
          <t>옐로우크림  면믹스 아웃도어반소매피케티</t>
        </is>
      </c>
    </row>
    <row r="838" ht="16.5" customHeight="1" s="16">
      <c r="A838" s="7" t="n">
        <v>13107598</v>
      </c>
      <c r="B838" s="7" t="inlineStr">
        <is>
          <t>마모트</t>
        </is>
      </c>
      <c r="C838" s="7" t="inlineStr">
        <is>
          <t>화이트</t>
        </is>
      </c>
      <c r="D838" s="7" t="inlineStr">
        <is>
          <t>무지</t>
        </is>
      </c>
      <c r="E838" s="7" t="inlineStr">
        <is>
          <t>폴리</t>
        </is>
      </c>
      <c r="F838" s="7" t="inlineStr">
        <is>
          <t>아웃도어저지반팔티</t>
        </is>
      </c>
      <c r="G838" s="7" t="inlineStr">
        <is>
          <t>KOR</t>
        </is>
      </c>
      <c r="H838" s="7" t="inlineStr">
        <is>
          <t>100</t>
        </is>
      </c>
      <c r="I838" s="7">
        <f>IF(B838="보세",C838&amp;" "&amp;D838&amp;" "&amp;E838&amp;" "&amp;F838&amp;" ["&amp;H838&amp;"]",IF(G838="JPN","[JPN] "&amp;B838&amp;" "&amp;C838&amp;" "&amp;D838&amp;" "&amp;E838&amp;" "&amp;F838&amp;" ["&amp;H838&amp;"]",B838&amp;" "&amp;C838&amp;" "&amp;D838&amp;" "&amp;E838&amp;" "&amp;F838&amp;" ["&amp;H838&amp;"]"))</f>
        <v/>
      </c>
      <c r="J838" s="7" t="inlineStr">
        <is>
          <t>마모트 화이트 아웃도어저지반팔티 [100]</t>
        </is>
      </c>
      <c r="K838" s="7" t="inlineStr">
        <is>
          <t>마모트 화이트 아웃도어저지반팔티</t>
        </is>
      </c>
      <c r="L838" s="7">
        <f>IF(B838="보세",C838&amp;" "&amp;F838,B838&amp;" "&amp;F838)</f>
        <v/>
      </c>
      <c r="M838" s="8" t="inlineStr">
        <is>
          <t>화이트   아웃도어저지반팔티</t>
        </is>
      </c>
      <c r="N838" s="8" t="inlineStr">
        <is>
          <t>화이트   아웃도어저지반팔티</t>
        </is>
      </c>
      <c r="O838" s="8" t="inlineStr">
        <is>
          <t>화이트   아웃도어저지반팔티</t>
        </is>
      </c>
    </row>
    <row r="839" ht="16.5" customHeight="1" s="16">
      <c r="A839" s="7" t="n">
        <v>13107599</v>
      </c>
      <c r="B839" s="7" t="inlineStr">
        <is>
          <t>아디다스</t>
        </is>
      </c>
      <c r="C839" s="7" t="inlineStr">
        <is>
          <t>화이트</t>
        </is>
      </c>
      <c r="D839" s="7" t="inlineStr">
        <is>
          <t>무지</t>
        </is>
      </c>
      <c r="E839" s="7" t="inlineStr">
        <is>
          <t>폴리</t>
        </is>
      </c>
      <c r="F839" s="7" t="inlineStr">
        <is>
          <t>자수로고반소매피케티</t>
        </is>
      </c>
      <c r="G839" s="7" t="inlineStr">
        <is>
          <t>KOR</t>
        </is>
      </c>
      <c r="H839" s="7" t="inlineStr">
        <is>
          <t>110</t>
        </is>
      </c>
      <c r="I839" s="7">
        <f>IF(B839="보세",C839&amp;" "&amp;D839&amp;" "&amp;E839&amp;" "&amp;F839&amp;" ["&amp;H839&amp;"]",IF(G839="JPN","[JPN] "&amp;B839&amp;" "&amp;C839&amp;" "&amp;D839&amp;" "&amp;E839&amp;" "&amp;F839&amp;" ["&amp;H839&amp;"]",B839&amp;" "&amp;C839&amp;" "&amp;D839&amp;" "&amp;E839&amp;" "&amp;F839&amp;" ["&amp;H839&amp;"]"))</f>
        <v/>
      </c>
      <c r="J839" s="7" t="inlineStr">
        <is>
          <t>아디다스 화이트 자수로고반소매피케티 [110]</t>
        </is>
      </c>
      <c r="K839" s="7" t="inlineStr">
        <is>
          <t>아디다스 화이트 자수로고반소매피케티</t>
        </is>
      </c>
      <c r="L839" s="7">
        <f>IF(B839="보세",C839&amp;" "&amp;F839,B839&amp;" "&amp;F839)</f>
        <v/>
      </c>
      <c r="M839" s="8" t="inlineStr">
        <is>
          <t>화이트   자수로고반소매피케티</t>
        </is>
      </c>
      <c r="N839" s="8" t="inlineStr">
        <is>
          <t>화이트   자수로고반소매피케티</t>
        </is>
      </c>
      <c r="O839" s="8" t="inlineStr">
        <is>
          <t>화이트   자수로고반소매피케티</t>
        </is>
      </c>
    </row>
    <row r="840" ht="16.5" customHeight="1" s="16">
      <c r="A840" s="7" t="n">
        <v>13107600</v>
      </c>
      <c r="B840" s="7" t="inlineStr">
        <is>
          <t>JJ지고트</t>
        </is>
      </c>
      <c r="C840" s="7" t="inlineStr">
        <is>
          <t>베이비브레스아이보리</t>
        </is>
      </c>
      <c r="D840" s="7" t="inlineStr">
        <is>
          <t>무지</t>
        </is>
      </c>
      <c r="E840" s="7" t="inlineStr">
        <is>
          <t>폴리</t>
        </is>
      </c>
      <c r="F840" s="7" t="inlineStr">
        <is>
          <t>진주넥슬림숏블레이저</t>
        </is>
      </c>
      <c r="G840" s="7" t="inlineStr">
        <is>
          <t>KOR</t>
        </is>
      </c>
      <c r="H840" s="7" t="inlineStr">
        <is>
          <t>88-90</t>
        </is>
      </c>
      <c r="I840" s="7">
        <f>IF(B840="보세",C840&amp;" "&amp;D840&amp;" "&amp;E840&amp;" "&amp;F840&amp;" ["&amp;H840&amp;"]",IF(G840="JPN","[JPN] "&amp;B840&amp;" "&amp;C840&amp;" "&amp;D840&amp;" "&amp;E840&amp;" "&amp;F840&amp;" ["&amp;H840&amp;"]",B840&amp;" "&amp;C840&amp;" "&amp;D840&amp;" "&amp;E840&amp;" "&amp;F840&amp;" ["&amp;H840&amp;"]"))</f>
        <v/>
      </c>
      <c r="J840" s="7" t="inlineStr">
        <is>
          <t>JJ지고트 베이비브레스아이보리 진주넥슬림숏블레이저 [88-90]</t>
        </is>
      </c>
      <c r="K840" s="7" t="inlineStr">
        <is>
          <t>JJ지고트 베이비브레스아이보리 진주넥슬림숏블레이저</t>
        </is>
      </c>
      <c r="L840" s="7">
        <f>IF(B840="보세",C840&amp;" "&amp;F840,B840&amp;" "&amp;F840)</f>
        <v/>
      </c>
      <c r="M840" s="8" t="inlineStr">
        <is>
          <t>베이비브레스아이보리   진주넥슬림숏블레이저</t>
        </is>
      </c>
      <c r="N840" s="8" t="inlineStr">
        <is>
          <t>베이비브레스아이보리   진주넥슬림숏블레이저</t>
        </is>
      </c>
      <c r="O840" s="8" t="inlineStr">
        <is>
          <t>베이비브레스아이보리   진주넥슬림숏블레이저</t>
        </is>
      </c>
    </row>
    <row r="841" ht="16.5" customHeight="1" s="16">
      <c r="A841" s="7" t="n">
        <v>13107601</v>
      </c>
      <c r="B841" s="7" t="inlineStr">
        <is>
          <t>자라</t>
        </is>
      </c>
      <c r="C841" s="7" t="inlineStr">
        <is>
          <t>윈터화이트베이지</t>
        </is>
      </c>
      <c r="D841" s="7" t="inlineStr">
        <is>
          <t>무지</t>
        </is>
      </c>
      <c r="E841" s="7" t="inlineStr">
        <is>
          <t>폴리</t>
        </is>
      </c>
      <c r="F841" s="7" t="inlineStr">
        <is>
          <t>소매플리츠딥브이넥타이블라우스</t>
        </is>
      </c>
      <c r="G841" s="7" t="inlineStr">
        <is>
          <t>KOR</t>
        </is>
      </c>
      <c r="H841" s="7" t="inlineStr">
        <is>
          <t>M</t>
        </is>
      </c>
      <c r="I841" s="7">
        <f>IF(B841="보세",C841&amp;" "&amp;D841&amp;" "&amp;E841&amp;" "&amp;F841&amp;" ["&amp;H841&amp;"]",IF(G841="JPN","[JPN] "&amp;B841&amp;" "&amp;C841&amp;" "&amp;D841&amp;" "&amp;E841&amp;" "&amp;F841&amp;" ["&amp;H841&amp;"]",B841&amp;" "&amp;C841&amp;" "&amp;D841&amp;" "&amp;E841&amp;" "&amp;F841&amp;" ["&amp;H841&amp;"]"))</f>
        <v/>
      </c>
      <c r="J841" s="7" t="inlineStr">
        <is>
          <t>자라 윈터화이트베이지 소매플리츠딥브이넥타이블라우스 [M]</t>
        </is>
      </c>
      <c r="K841" s="7" t="inlineStr">
        <is>
          <t>자라 윈터화이트베이지 소매플리츠딥브이넥타이블라우스</t>
        </is>
      </c>
      <c r="L841" s="7">
        <f>IF(B841="보세",C841&amp;" "&amp;F841,B841&amp;" "&amp;F841)</f>
        <v/>
      </c>
      <c r="M841" s="8" t="inlineStr">
        <is>
          <t>윈터화이트베이지   소매플리츠딥브이넥타이블라우스</t>
        </is>
      </c>
      <c r="N841" s="8" t="inlineStr">
        <is>
          <t>윈터화이트베이지   소매플리츠딥브이넥타이블라우스</t>
        </is>
      </c>
      <c r="O841" s="8" t="inlineStr">
        <is>
          <t>윈터화이트베이지   소매플리츠딥브이넥타이블라우스</t>
        </is>
      </c>
    </row>
    <row r="842" ht="16.5" customHeight="1" s="16">
      <c r="A842" s="7" t="n">
        <v>13107602</v>
      </c>
      <c r="B842" s="7" t="inlineStr">
        <is>
          <t>마모트</t>
        </is>
      </c>
      <c r="C842" s="7" t="inlineStr">
        <is>
          <t>화이트</t>
        </is>
      </c>
      <c r="D842" s="7" t="inlineStr">
        <is>
          <t>무지</t>
        </is>
      </c>
      <c r="E842" s="7" t="inlineStr">
        <is>
          <t>폴리</t>
        </is>
      </c>
      <c r="F842" s="7" t="inlineStr">
        <is>
          <t>포켓저지라운드반팔티</t>
        </is>
      </c>
      <c r="G842" s="7" t="inlineStr">
        <is>
          <t>KOR</t>
        </is>
      </c>
      <c r="H842" s="7" t="inlineStr">
        <is>
          <t>110</t>
        </is>
      </c>
      <c r="I842" s="7">
        <f>IF(B842="보세",C842&amp;" "&amp;D842&amp;" "&amp;E842&amp;" "&amp;F842&amp;" ["&amp;H842&amp;"]",IF(G842="JPN","[JPN] "&amp;B842&amp;" "&amp;C842&amp;" "&amp;D842&amp;" "&amp;E842&amp;" "&amp;F842&amp;" ["&amp;H842&amp;"]",B842&amp;" "&amp;C842&amp;" "&amp;D842&amp;" "&amp;E842&amp;" "&amp;F842&amp;" ["&amp;H842&amp;"]"))</f>
        <v/>
      </c>
      <c r="J842" s="7" t="inlineStr">
        <is>
          <t>마모트 화이트 포켓저지라운드반팔티 [110]</t>
        </is>
      </c>
      <c r="K842" s="7" t="inlineStr">
        <is>
          <t>마모트 화이트 포켓저지라운드반팔티</t>
        </is>
      </c>
      <c r="L842" s="7">
        <f>IF(B842="보세",C842&amp;" "&amp;F842,B842&amp;" "&amp;F842)</f>
        <v/>
      </c>
      <c r="M842" s="8" t="inlineStr">
        <is>
          <t>화이트   포켓저지라운드반팔티</t>
        </is>
      </c>
      <c r="N842" s="8" t="inlineStr">
        <is>
          <t>화이트   포켓저지라운드반팔티</t>
        </is>
      </c>
      <c r="O842" s="8" t="inlineStr">
        <is>
          <t>화이트   포켓저지라운드반팔티</t>
        </is>
      </c>
    </row>
    <row r="843" ht="16.5" customHeight="1" s="16">
      <c r="A843" s="7" t="n">
        <v>13107603</v>
      </c>
      <c r="B843" s="7" t="inlineStr">
        <is>
          <t>나이키</t>
        </is>
      </c>
      <c r="C843" s="7" t="inlineStr">
        <is>
          <t>화이트</t>
        </is>
      </c>
      <c r="D843" s="7" t="inlineStr">
        <is>
          <t>프린팅</t>
        </is>
      </c>
      <c r="E843" s="7" t="inlineStr">
        <is>
          <t>면</t>
        </is>
      </c>
      <c r="F843" s="7" t="inlineStr">
        <is>
          <t>스탠다드핏뉴욕빅로고반팔티</t>
        </is>
      </c>
      <c r="G843" s="7" t="inlineStr">
        <is>
          <t>KOR</t>
        </is>
      </c>
      <c r="H843" s="7" t="inlineStr">
        <is>
          <t>L</t>
        </is>
      </c>
      <c r="I843" s="7">
        <f>IF(B843="보세",C843&amp;" "&amp;D843&amp;" "&amp;E843&amp;" "&amp;F843&amp;" ["&amp;H843&amp;"]",IF(G843="JPN","[JPN] "&amp;B843&amp;" "&amp;C843&amp;" "&amp;D843&amp;" "&amp;E843&amp;" "&amp;F843&amp;" ["&amp;H843&amp;"]",B843&amp;" "&amp;C843&amp;" "&amp;D843&amp;" "&amp;E843&amp;" "&amp;F843&amp;" ["&amp;H843&amp;"]"))</f>
        <v/>
      </c>
      <c r="J843" s="7" t="inlineStr">
        <is>
          <t>나이키 화이트 프린팅 면 스탠다드핏뉴욕빅로고반팔티 [L]</t>
        </is>
      </c>
      <c r="K843" s="7" t="inlineStr">
        <is>
          <t>나이키 화이트 프린팅 면 스탠다드핏뉴욕빅로고반팔티</t>
        </is>
      </c>
      <c r="L843" s="7">
        <f>IF(B843="보세",C843&amp;" "&amp;F843,B843&amp;" "&amp;F843)</f>
        <v/>
      </c>
      <c r="M843" s="8" t="inlineStr">
        <is>
          <t>화이트 프린팅 면 스탠다드핏뉴욕빅로고반팔티</t>
        </is>
      </c>
      <c r="N843" s="8" t="inlineStr">
        <is>
          <t>화이트 프린팅 코튼 스탠다드핏뉴욕빅로고반팔티</t>
        </is>
      </c>
      <c r="O843" s="8" t="inlineStr">
        <is>
          <t>화이트 프린팅 면직물 스탠다드핏뉴욕빅로고반팔티</t>
        </is>
      </c>
    </row>
    <row r="844" ht="16.5" customHeight="1" s="16">
      <c r="A844" s="7" t="n">
        <v>13107604</v>
      </c>
      <c r="B844" s="7" t="inlineStr">
        <is>
          <t>마모트</t>
        </is>
      </c>
      <c r="C844" s="7" t="inlineStr">
        <is>
          <t>화이트</t>
        </is>
      </c>
      <c r="D844" s="7" t="inlineStr">
        <is>
          <t>무지</t>
        </is>
      </c>
      <c r="E844" s="7" t="inlineStr">
        <is>
          <t>폴리</t>
        </is>
      </c>
      <c r="F844" s="7" t="inlineStr">
        <is>
          <t>저지라운드반소매티</t>
        </is>
      </c>
      <c r="G844" s="7" t="inlineStr">
        <is>
          <t>KOR</t>
        </is>
      </c>
      <c r="H844" s="7" t="inlineStr">
        <is>
          <t>110</t>
        </is>
      </c>
      <c r="I844" s="7">
        <f>IF(B844="보세",C844&amp;" "&amp;D844&amp;" "&amp;E844&amp;" "&amp;F844&amp;" ["&amp;H844&amp;"]",IF(G844="JPN","[JPN] "&amp;B844&amp;" "&amp;C844&amp;" "&amp;D844&amp;" "&amp;E844&amp;" "&amp;F844&amp;" ["&amp;H844&amp;"]",B844&amp;" "&amp;C844&amp;" "&amp;D844&amp;" "&amp;E844&amp;" "&amp;F844&amp;" ["&amp;H844&amp;"]"))</f>
        <v/>
      </c>
      <c r="J844" s="7" t="inlineStr">
        <is>
          <t>마모트 화이트 저지라운드반소매티 [110]</t>
        </is>
      </c>
      <c r="K844" s="7" t="inlineStr">
        <is>
          <t>마모트 화이트 저지라운드반소매티</t>
        </is>
      </c>
      <c r="L844" s="7">
        <f>IF(B844="보세",C844&amp;" "&amp;F844,B844&amp;" "&amp;F844)</f>
        <v/>
      </c>
      <c r="M844" s="8" t="inlineStr">
        <is>
          <t>화이트   저지라운드반소매티</t>
        </is>
      </c>
      <c r="N844" s="8" t="inlineStr">
        <is>
          <t>화이트   저지라운드반소매티</t>
        </is>
      </c>
      <c r="O844" s="8" t="inlineStr">
        <is>
          <t>화이트   저지라운드반소매티</t>
        </is>
      </c>
    </row>
    <row r="845" ht="16.5" customHeight="1" s="16">
      <c r="A845" s="7" t="n">
        <v>13107605</v>
      </c>
      <c r="B845" s="7" t="inlineStr">
        <is>
          <t>자라</t>
        </is>
      </c>
      <c r="C845" s="7" t="inlineStr">
        <is>
          <t>화이트</t>
        </is>
      </c>
      <c r="D845" s="7" t="inlineStr">
        <is>
          <t>무지</t>
        </is>
      </c>
      <c r="E845" s="7" t="inlineStr">
        <is>
          <t>면혼방</t>
        </is>
      </c>
      <c r="F845" s="7" t="inlineStr">
        <is>
          <t>자수아일렛딥브이넥블라우스</t>
        </is>
      </c>
      <c r="G845" s="7" t="inlineStr">
        <is>
          <t>KOR</t>
        </is>
      </c>
      <c r="H845" s="7" t="inlineStr">
        <is>
          <t>M</t>
        </is>
      </c>
      <c r="I845" s="7">
        <f>IF(B845="보세",C845&amp;" "&amp;D845&amp;" "&amp;E845&amp;" "&amp;F845&amp;" ["&amp;H845&amp;"]",IF(G845="JPN","[JPN] "&amp;B845&amp;" "&amp;C845&amp;" "&amp;D845&amp;" "&amp;E845&amp;" "&amp;F845&amp;" ["&amp;H845&amp;"]",B845&amp;" "&amp;C845&amp;" "&amp;D845&amp;" "&amp;E845&amp;" "&amp;F845&amp;" ["&amp;H845&amp;"]"))</f>
        <v/>
      </c>
      <c r="J845" s="7" t="inlineStr">
        <is>
          <t>자라 화이트 면혼방 자수아일렛딥브이넥블라우스 [M]</t>
        </is>
      </c>
      <c r="K845" s="7" t="inlineStr">
        <is>
          <t>자라 화이트 면혼방 자수아일렛딥브이넥블라우스</t>
        </is>
      </c>
      <c r="L845" s="7">
        <f>IF(B845="보세",C845&amp;" "&amp;F845,B845&amp;" "&amp;F845)</f>
        <v/>
      </c>
      <c r="M845" s="8" t="inlineStr">
        <is>
          <t>화이트  면혼방 자수아일렛딥브이넥블라우스</t>
        </is>
      </c>
      <c r="N845" s="8" t="inlineStr">
        <is>
          <t>화이트  코튼혼방 자수아일렛딥브이넥블라우스</t>
        </is>
      </c>
      <c r="O845" s="8" t="inlineStr">
        <is>
          <t>화이트  면믹스 자수아일렛딥브이넥블라우스</t>
        </is>
      </c>
    </row>
    <row r="846" ht="16.5" customHeight="1" s="16">
      <c r="A846" s="7" t="n">
        <v>13107606</v>
      </c>
      <c r="B846" s="7" t="inlineStr">
        <is>
          <t>폴로</t>
        </is>
      </c>
      <c r="C846" s="7" t="inlineStr">
        <is>
          <t>화이트</t>
        </is>
      </c>
      <c r="D846" s="7" t="inlineStr">
        <is>
          <t>무지</t>
        </is>
      </c>
      <c r="E846" s="7" t="inlineStr">
        <is>
          <t>면</t>
        </is>
      </c>
      <c r="F846" s="7" t="inlineStr">
        <is>
          <t>자수포니크루넥반팔티</t>
        </is>
      </c>
      <c r="G846" s="7" t="inlineStr">
        <is>
          <t>KOR</t>
        </is>
      </c>
      <c r="H846" s="7" t="inlineStr">
        <is>
          <t>M</t>
        </is>
      </c>
      <c r="I846" s="7">
        <f>IF(B846="보세",C846&amp;" "&amp;D846&amp;" "&amp;E846&amp;" "&amp;F846&amp;" ["&amp;H846&amp;"]",IF(G846="JPN","[JPN] "&amp;B846&amp;" "&amp;C846&amp;" "&amp;D846&amp;" "&amp;E846&amp;" "&amp;F846&amp;" ["&amp;H846&amp;"]",B846&amp;" "&amp;C846&amp;" "&amp;D846&amp;" "&amp;E846&amp;" "&amp;F846&amp;" ["&amp;H846&amp;"]"))</f>
        <v/>
      </c>
      <c r="J846" s="7" t="inlineStr">
        <is>
          <t>폴로 화이트 면 자수포니크루넥반팔티 [M]</t>
        </is>
      </c>
      <c r="K846" s="7" t="inlineStr">
        <is>
          <t>폴로 화이트 면 자수포니크루넥반팔티</t>
        </is>
      </c>
      <c r="L846" s="7">
        <f>IF(B846="보세",C846&amp;" "&amp;F846,B846&amp;" "&amp;F846)</f>
        <v/>
      </c>
      <c r="M846" s="8" t="inlineStr">
        <is>
          <t>화이트  면 자수포니크루넥반팔티</t>
        </is>
      </c>
      <c r="N846" s="8" t="inlineStr">
        <is>
          <t>화이트  코튼 자수포니크루넥반팔티</t>
        </is>
      </c>
      <c r="O846" s="8" t="inlineStr">
        <is>
          <t>화이트  면직물 자수포니크루넥반팔티</t>
        </is>
      </c>
    </row>
    <row r="847" ht="16.5" customHeight="1" s="16">
      <c r="A847" s="7" t="n">
        <v>13107607</v>
      </c>
      <c r="B847" s="7" t="inlineStr">
        <is>
          <t>나이키</t>
        </is>
      </c>
      <c r="C847" s="7" t="inlineStr">
        <is>
          <t>화이트레드</t>
        </is>
      </c>
      <c r="D847" s="7" t="inlineStr">
        <is>
          <t>스트라이프</t>
        </is>
      </c>
      <c r="E847" s="7" t="inlineStr">
        <is>
          <t>드라이핏</t>
        </is>
      </c>
      <c r="F847" s="7" t="inlineStr">
        <is>
          <t>반소매폴로티</t>
        </is>
      </c>
      <c r="G847" s="7" t="inlineStr">
        <is>
          <t>KOR</t>
        </is>
      </c>
      <c r="H847" s="7" t="inlineStr">
        <is>
          <t>L</t>
        </is>
      </c>
      <c r="I847" s="7">
        <f>IF(B847="보세",C847&amp;" "&amp;D847&amp;" "&amp;E847&amp;" "&amp;F847&amp;" ["&amp;H847&amp;"]",IF(G847="JPN","[JPN] "&amp;B847&amp;" "&amp;C847&amp;" "&amp;D847&amp;" "&amp;E847&amp;" "&amp;F847&amp;" ["&amp;H847&amp;"]",B847&amp;" "&amp;C847&amp;" "&amp;D847&amp;" "&amp;E847&amp;" "&amp;F847&amp;" ["&amp;H847&amp;"]"))</f>
        <v/>
      </c>
      <c r="J847" s="7" t="inlineStr">
        <is>
          <t>나이키 화이트레드 스트라이프 드라이핏 반소매폴로티 [L]</t>
        </is>
      </c>
      <c r="K847" s="7" t="inlineStr">
        <is>
          <t>나이키 화이트레드 스트라이프 드라이핏 반소매폴로티</t>
        </is>
      </c>
      <c r="L847" s="7">
        <f>IF(B847="보세",C847&amp;" "&amp;F847,B847&amp;" "&amp;F847)</f>
        <v/>
      </c>
      <c r="M847" s="8" t="inlineStr">
        <is>
          <t>화이트레드 스트라이프 드라이핏 반소매폴로티</t>
        </is>
      </c>
      <c r="N847" s="8" t="inlineStr">
        <is>
          <t>화이트레드 스트라이프 드라이핏 반소매폴로티</t>
        </is>
      </c>
      <c r="O847" s="8" t="inlineStr">
        <is>
          <t>화이트레드 스트라이프 드라이핏 반소매폴로티</t>
        </is>
      </c>
    </row>
    <row r="848" ht="16.5" customHeight="1" s="16">
      <c r="A848" s="7" t="n">
        <v>13107608</v>
      </c>
      <c r="B848" s="7" t="inlineStr">
        <is>
          <t>타미힐피거</t>
        </is>
      </c>
      <c r="C848" s="7" t="inlineStr">
        <is>
          <t>화이트</t>
        </is>
      </c>
      <c r="D848" s="7" t="inlineStr">
        <is>
          <t>무지</t>
        </is>
      </c>
      <c r="E848" s="7" t="inlineStr">
        <is>
          <t>면</t>
        </is>
      </c>
      <c r="F848" s="7" t="inlineStr">
        <is>
          <t>슬림핏반팔폴로티</t>
        </is>
      </c>
      <c r="G848" s="7" t="inlineStr">
        <is>
          <t>KOR</t>
        </is>
      </c>
      <c r="H848" s="7" t="inlineStr">
        <is>
          <t>M</t>
        </is>
      </c>
      <c r="I848" s="7">
        <f>IF(B848="보세",C848&amp;" "&amp;D848&amp;" "&amp;E848&amp;" "&amp;F848&amp;" ["&amp;H848&amp;"]",IF(G848="JPN","[JPN] "&amp;B848&amp;" "&amp;C848&amp;" "&amp;D848&amp;" "&amp;E848&amp;" "&amp;F848&amp;" ["&amp;H848&amp;"]",B848&amp;" "&amp;C848&amp;" "&amp;D848&amp;" "&amp;E848&amp;" "&amp;F848&amp;" ["&amp;H848&amp;"]"))</f>
        <v/>
      </c>
      <c r="J848" s="7" t="inlineStr">
        <is>
          <t>타미힐피거 화이트 면 슬림핏반팔폴로티 [M]</t>
        </is>
      </c>
      <c r="K848" s="7" t="inlineStr">
        <is>
          <t>타미힐피거 화이트 면 슬림핏반팔폴로티</t>
        </is>
      </c>
      <c r="L848" s="7">
        <f>IF(B848="보세",C848&amp;" "&amp;F848,B848&amp;" "&amp;F848)</f>
        <v/>
      </c>
      <c r="M848" s="8" t="inlineStr">
        <is>
          <t>화이트  면 슬림핏반팔폴로티</t>
        </is>
      </c>
      <c r="N848" s="8" t="inlineStr">
        <is>
          <t>화이트  코튼 슬림핏반팔폴로티</t>
        </is>
      </c>
      <c r="O848" s="8" t="inlineStr">
        <is>
          <t>화이트  면직물 슬림핏반팔폴로티</t>
        </is>
      </c>
    </row>
    <row r="849" ht="16.5" customHeight="1" s="16">
      <c r="A849" s="7" t="n">
        <v>13107609</v>
      </c>
      <c r="B849" s="7" t="inlineStr">
        <is>
          <t>폴로</t>
        </is>
      </c>
      <c r="C849" s="7" t="inlineStr">
        <is>
          <t>화이트</t>
        </is>
      </c>
      <c r="D849" s="7" t="inlineStr">
        <is>
          <t>프린팅</t>
        </is>
      </c>
      <c r="E849" s="7" t="inlineStr">
        <is>
          <t>면</t>
        </is>
      </c>
      <c r="F849" s="7" t="inlineStr">
        <is>
          <t>뉴욕레터링크루넥반팔티</t>
        </is>
      </c>
      <c r="G849" s="7" t="inlineStr">
        <is>
          <t>KOR</t>
        </is>
      </c>
      <c r="H849" s="7" t="inlineStr">
        <is>
          <t>S</t>
        </is>
      </c>
      <c r="I849" s="7">
        <f>IF(B849="보세",C849&amp;" "&amp;D849&amp;" "&amp;E849&amp;" "&amp;F849&amp;" ["&amp;H849&amp;"]",IF(G849="JPN","[JPN] "&amp;B849&amp;" "&amp;C849&amp;" "&amp;D849&amp;" "&amp;E849&amp;" "&amp;F849&amp;" ["&amp;H849&amp;"]",B849&amp;" "&amp;C849&amp;" "&amp;D849&amp;" "&amp;E849&amp;" "&amp;F849&amp;" ["&amp;H849&amp;"]"))</f>
        <v/>
      </c>
      <c r="J849" s="7" t="inlineStr">
        <is>
          <t>폴로 화이트 프린팅 면 뉴욕레터링크루넥반팔티 [S]</t>
        </is>
      </c>
      <c r="K849" s="7" t="inlineStr">
        <is>
          <t>폴로 화이트 프린팅 면 뉴욕레터링크루넥반팔티</t>
        </is>
      </c>
      <c r="L849" s="7">
        <f>IF(B849="보세",C849&amp;" "&amp;F849,B849&amp;" "&amp;F849)</f>
        <v/>
      </c>
      <c r="M849" s="8" t="inlineStr">
        <is>
          <t>화이트 프린팅 면 뉴욕레터링크루넥반팔티</t>
        </is>
      </c>
      <c r="N849" s="8" t="inlineStr">
        <is>
          <t>화이트 프린팅 코튼 뉴욕레터링크루넥반팔티</t>
        </is>
      </c>
      <c r="O849" s="8" t="inlineStr">
        <is>
          <t>화이트 프린팅 면직물 뉴욕레터링크루넥반팔티</t>
        </is>
      </c>
    </row>
    <row r="850" ht="16.5" customHeight="1" s="16">
      <c r="A850" s="7" t="n">
        <v>13107610</v>
      </c>
      <c r="B850" s="7" t="inlineStr">
        <is>
          <t>나이키</t>
        </is>
      </c>
      <c r="C850" s="7" t="inlineStr">
        <is>
          <t>화이트</t>
        </is>
      </c>
      <c r="D850" s="7" t="inlineStr">
        <is>
          <t>프린팅</t>
        </is>
      </c>
      <c r="E850" s="7" t="inlineStr">
        <is>
          <t>면</t>
        </is>
      </c>
      <c r="F850" s="7" t="inlineStr">
        <is>
          <t>루즈핏백레터링빅로고반팔티</t>
        </is>
      </c>
      <c r="G850" s="7" t="inlineStr">
        <is>
          <t>KOR</t>
        </is>
      </c>
      <c r="H850" s="7" t="inlineStr">
        <is>
          <t>M</t>
        </is>
      </c>
      <c r="I850" s="7">
        <f>IF(B850="보세",C850&amp;" "&amp;D850&amp;" "&amp;E850&amp;" "&amp;F850&amp;" ["&amp;H850&amp;"]",IF(G850="JPN","[JPN] "&amp;B850&amp;" "&amp;C850&amp;" "&amp;D850&amp;" "&amp;E850&amp;" "&amp;F850&amp;" ["&amp;H850&amp;"]",B850&amp;" "&amp;C850&amp;" "&amp;D850&amp;" "&amp;E850&amp;" "&amp;F850&amp;" ["&amp;H850&amp;"]"))</f>
        <v/>
      </c>
      <c r="J850" s="7" t="inlineStr">
        <is>
          <t>나이키 화이트 프린팅 면 루즈핏백레터링빅로고반팔티 [M]</t>
        </is>
      </c>
      <c r="K850" s="7" t="inlineStr">
        <is>
          <t>나이키 화이트 프린팅 면 루즈핏백레터링빅로고반팔티</t>
        </is>
      </c>
      <c r="L850" s="7">
        <f>IF(B850="보세",C850&amp;" "&amp;F850,B850&amp;" "&amp;F850)</f>
        <v/>
      </c>
      <c r="M850" s="8" t="inlineStr">
        <is>
          <t>화이트 프린팅 면 루즈핏백레터링빅로고반팔티</t>
        </is>
      </c>
      <c r="N850" s="8" t="inlineStr">
        <is>
          <t>화이트 프린팅 코튼 루즈핏백레터링빅로고반팔티</t>
        </is>
      </c>
      <c r="O850" s="8" t="inlineStr">
        <is>
          <t>화이트 프린팅 면직물 루즈핏백레터링빅로고반팔티</t>
        </is>
      </c>
    </row>
    <row r="851" ht="16.5" customHeight="1" s="16">
      <c r="A851" s="7" t="n">
        <v>13107611</v>
      </c>
      <c r="B851" s="7" t="inlineStr">
        <is>
          <t>헤지스</t>
        </is>
      </c>
      <c r="C851" s="7" t="inlineStr">
        <is>
          <t>화이트</t>
        </is>
      </c>
      <c r="D851" s="7" t="inlineStr">
        <is>
          <t>강아지로고패턴</t>
        </is>
      </c>
      <c r="E851" s="7" t="inlineStr">
        <is>
          <t>면</t>
        </is>
      </c>
      <c r="F851" s="7" t="inlineStr">
        <is>
          <t>자수반소매카라티</t>
        </is>
      </c>
      <c r="G851" s="7" t="inlineStr">
        <is>
          <t>KOR</t>
        </is>
      </c>
      <c r="H851" s="7" t="inlineStr">
        <is>
          <t>85</t>
        </is>
      </c>
      <c r="I851" s="7">
        <f>IF(B851="보세",C851&amp;" "&amp;D851&amp;" "&amp;E851&amp;" "&amp;F851&amp;" ["&amp;H851&amp;"]",IF(G851="JPN","[JPN] "&amp;B851&amp;" "&amp;C851&amp;" "&amp;D851&amp;" "&amp;E851&amp;" "&amp;F851&amp;" ["&amp;H851&amp;"]",B851&amp;" "&amp;C851&amp;" "&amp;D851&amp;" "&amp;E851&amp;" "&amp;F851&amp;" ["&amp;H851&amp;"]"))</f>
        <v/>
      </c>
      <c r="J851" s="7" t="inlineStr">
        <is>
          <t>헤지스 화이트 강아지로고패턴 면 자수반소매카라티 [85]</t>
        </is>
      </c>
      <c r="K851" s="7" t="inlineStr">
        <is>
          <t>헤지스 화이트 강아지로고패턴 면 자수반소매카라티</t>
        </is>
      </c>
      <c r="L851" s="7">
        <f>IF(B851="보세",C851&amp;" "&amp;F851,B851&amp;" "&amp;F851)</f>
        <v/>
      </c>
      <c r="M851" s="8" t="inlineStr">
        <is>
          <t>화이트 강아지로고패턴 면 자수반소매카라티</t>
        </is>
      </c>
      <c r="N851" s="8" t="inlineStr">
        <is>
          <t>화이트 강아지로고패턴 코튼 자수반소매카라티</t>
        </is>
      </c>
      <c r="O851" s="8" t="inlineStr">
        <is>
          <t>화이트 강아지로고패턴 면직물 자수반소매카라티</t>
        </is>
      </c>
    </row>
    <row r="852" ht="16.5" customHeight="1" s="16">
      <c r="A852" s="7" t="n">
        <v>13107612</v>
      </c>
      <c r="B852" s="7" t="inlineStr">
        <is>
          <t>디스이즈네버댓</t>
        </is>
      </c>
      <c r="C852" s="7" t="inlineStr">
        <is>
          <t>화이트</t>
        </is>
      </c>
      <c r="D852" s="7" t="inlineStr">
        <is>
          <t>프린팅</t>
        </is>
      </c>
      <c r="E852" s="7" t="inlineStr">
        <is>
          <t>면</t>
        </is>
      </c>
      <c r="F852" s="7" t="inlineStr">
        <is>
          <t>레터링로고크루넥반팔티</t>
        </is>
      </c>
      <c r="G852" s="7" t="inlineStr">
        <is>
          <t>KOR</t>
        </is>
      </c>
      <c r="H852" s="7" t="inlineStr">
        <is>
          <t>XL</t>
        </is>
      </c>
      <c r="I852" s="7">
        <f>IF(B852="보세",C852&amp;" "&amp;D852&amp;" "&amp;E852&amp;" "&amp;F852&amp;" ["&amp;H852&amp;"]",IF(G852="JPN","[JPN] "&amp;B852&amp;" "&amp;C852&amp;" "&amp;D852&amp;" "&amp;E852&amp;" "&amp;F852&amp;" ["&amp;H852&amp;"]",B852&amp;" "&amp;C852&amp;" "&amp;D852&amp;" "&amp;E852&amp;" "&amp;F852&amp;" ["&amp;H852&amp;"]"))</f>
        <v/>
      </c>
      <c r="J852" s="7" t="inlineStr">
        <is>
          <t>디스이즈네버댓 화이트 프린팅 면 레터링로고크루넥반팔티 [XL]</t>
        </is>
      </c>
      <c r="K852" s="7" t="inlineStr">
        <is>
          <t>디스이즈네버댓 화이트 프린팅 면 레터링로고크루넥반팔티</t>
        </is>
      </c>
      <c r="L852" s="7">
        <f>IF(B852="보세",C852&amp;" "&amp;F852,B852&amp;" "&amp;F852)</f>
        <v/>
      </c>
      <c r="M852" s="8" t="inlineStr">
        <is>
          <t>화이트 프린팅 면 레터링로고크루넥반팔티</t>
        </is>
      </c>
      <c r="N852" s="8" t="inlineStr">
        <is>
          <t>화이트 프린팅 코튼 레터링로고크루넥반팔티</t>
        </is>
      </c>
      <c r="O852" s="8" t="inlineStr">
        <is>
          <t>화이트 프린팅 면직물 레터링로고크루넥반팔티</t>
        </is>
      </c>
    </row>
    <row r="853" ht="16.5" customHeight="1" s="16">
      <c r="A853" s="7" t="n">
        <v>13107613</v>
      </c>
      <c r="B853" s="7" t="inlineStr">
        <is>
          <t>라이프워크</t>
        </is>
      </c>
      <c r="C853" s="7" t="inlineStr">
        <is>
          <t>화이트</t>
        </is>
      </c>
      <c r="D853" s="7" t="inlineStr">
        <is>
          <t>프린팅</t>
        </is>
      </c>
      <c r="E853" s="7" t="inlineStr">
        <is>
          <t>면</t>
        </is>
      </c>
      <c r="F853" s="7" t="inlineStr">
        <is>
          <t>오버핏강아지로고크루넥반팔티</t>
        </is>
      </c>
      <c r="G853" s="7" t="inlineStr">
        <is>
          <t>KOR</t>
        </is>
      </c>
      <c r="H853" s="7" t="inlineStr">
        <is>
          <t>L</t>
        </is>
      </c>
      <c r="I853" s="7">
        <f>IF(B853="보세",C853&amp;" "&amp;D853&amp;" "&amp;E853&amp;" "&amp;F853&amp;" ["&amp;H853&amp;"]",IF(G853="JPN","[JPN] "&amp;B853&amp;" "&amp;C853&amp;" "&amp;D853&amp;" "&amp;E853&amp;" "&amp;F853&amp;" ["&amp;H853&amp;"]",B853&amp;" "&amp;C853&amp;" "&amp;D853&amp;" "&amp;E853&amp;" "&amp;F853&amp;" ["&amp;H853&amp;"]"))</f>
        <v/>
      </c>
      <c r="J853" s="7" t="inlineStr">
        <is>
          <t>라이프워크 화이트 프린팅 면 오버핏강아지로고크루넥반팔티 [L]</t>
        </is>
      </c>
      <c r="K853" s="7" t="inlineStr">
        <is>
          <t>라이프워크 화이트 프린팅 면 오버핏강아지로고크루넥반팔티</t>
        </is>
      </c>
      <c r="L853" s="7">
        <f>IF(B853="보세",C853&amp;" "&amp;F853,B853&amp;" "&amp;F853)</f>
        <v/>
      </c>
      <c r="M853" s="8" t="inlineStr">
        <is>
          <t>화이트 프린팅 면 오버핏강아지로고크루넥반팔티</t>
        </is>
      </c>
      <c r="N853" s="8" t="inlineStr">
        <is>
          <t>화이트 프린팅 코튼 오버핏강아지로고크루넥반팔티</t>
        </is>
      </c>
      <c r="O853" s="8" t="inlineStr">
        <is>
          <t>화이트 프린팅 면직물 오버핏강아지로고크루넥반팔티</t>
        </is>
      </c>
    </row>
    <row r="854" ht="16.5" customHeight="1" s="16">
      <c r="A854" s="7" t="n">
        <v>13107614</v>
      </c>
      <c r="B854" s="7" t="inlineStr">
        <is>
          <t>코닥</t>
        </is>
      </c>
      <c r="C854" s="7" t="inlineStr">
        <is>
          <t>화이트</t>
        </is>
      </c>
      <c r="D854" s="7" t="inlineStr">
        <is>
          <t>프린팅</t>
        </is>
      </c>
      <c r="E854" s="7" t="inlineStr">
        <is>
          <t>면</t>
        </is>
      </c>
      <c r="F854" s="7" t="inlineStr">
        <is>
          <t>빅로고라운드반팔티</t>
        </is>
      </c>
      <c r="G854" s="7" t="inlineStr">
        <is>
          <t>KOR</t>
        </is>
      </c>
      <c r="H854" s="7" t="inlineStr">
        <is>
          <t>L</t>
        </is>
      </c>
      <c r="I854" s="7">
        <f>IF(B854="보세",C854&amp;" "&amp;D854&amp;" "&amp;E854&amp;" "&amp;F854&amp;" ["&amp;H854&amp;"]",IF(G854="JPN","[JPN] "&amp;B854&amp;" "&amp;C854&amp;" "&amp;D854&amp;" "&amp;E854&amp;" "&amp;F854&amp;" ["&amp;H854&amp;"]",B854&amp;" "&amp;C854&amp;" "&amp;D854&amp;" "&amp;E854&amp;" "&amp;F854&amp;" ["&amp;H854&amp;"]"))</f>
        <v/>
      </c>
      <c r="J854" s="7" t="inlineStr">
        <is>
          <t>코닥 화이트 프린팅 면 빅로고라운드반팔티 [L]</t>
        </is>
      </c>
      <c r="K854" s="7" t="inlineStr">
        <is>
          <t>코닥 화이트 프린팅 면 빅로고라운드반팔티</t>
        </is>
      </c>
      <c r="L854" s="7">
        <f>IF(B854="보세",C854&amp;" "&amp;F854,B854&amp;" "&amp;F854)</f>
        <v/>
      </c>
      <c r="M854" s="8" t="inlineStr">
        <is>
          <t>화이트 프린팅 면 빅로고라운드반팔티</t>
        </is>
      </c>
      <c r="N854" s="8" t="inlineStr">
        <is>
          <t>화이트 프린팅 코튼 빅로고라운드반팔티</t>
        </is>
      </c>
      <c r="O854" s="8" t="inlineStr">
        <is>
          <t>화이트 프린팅 면직물 빅로고라운드반팔티</t>
        </is>
      </c>
    </row>
    <row r="855" ht="16.5" customHeight="1" s="16">
      <c r="A855" s="7" t="n">
        <v>13107615</v>
      </c>
      <c r="B855" s="7" t="inlineStr">
        <is>
          <t>seahop</t>
        </is>
      </c>
      <c r="C855" s="7" t="inlineStr">
        <is>
          <t>화이트</t>
        </is>
      </c>
      <c r="D855" s="7" t="inlineStr">
        <is>
          <t>플라워패턴</t>
        </is>
      </c>
      <c r="E855" s="7" t="inlineStr">
        <is>
          <t>면</t>
        </is>
      </c>
      <c r="F855" s="7" t="inlineStr">
        <is>
          <t>반소매셔츠</t>
        </is>
      </c>
      <c r="G855" s="7" t="inlineStr">
        <is>
          <t>KOR</t>
        </is>
      </c>
      <c r="H855" s="7" t="inlineStr">
        <is>
          <t>M</t>
        </is>
      </c>
      <c r="I855" s="7">
        <f>IF(B855="보세",C855&amp;" "&amp;D855&amp;" "&amp;E855&amp;" "&amp;F855&amp;" ["&amp;H855&amp;"]",IF(G855="JPN","[JPN] "&amp;B855&amp;" "&amp;C855&amp;" "&amp;D855&amp;" "&amp;E855&amp;" "&amp;F855&amp;" ["&amp;H855&amp;"]",B855&amp;" "&amp;C855&amp;" "&amp;D855&amp;" "&amp;E855&amp;" "&amp;F855&amp;" ["&amp;H855&amp;"]"))</f>
        <v/>
      </c>
      <c r="J855" s="7" t="inlineStr">
        <is>
          <t>seahop 화이트 플라워패턴 면 반소매셔츠 [M]</t>
        </is>
      </c>
      <c r="K855" s="7" t="inlineStr">
        <is>
          <t>seahop 화이트 플라워패턴 면 반소매셔츠</t>
        </is>
      </c>
      <c r="L855" s="7">
        <f>IF(B855="보세",C855&amp;" "&amp;F855,B855&amp;" "&amp;F855)</f>
        <v/>
      </c>
      <c r="M855" s="8" t="inlineStr">
        <is>
          <t>화이트 플라워패턴 면 반소매셔츠</t>
        </is>
      </c>
      <c r="N855" s="8" t="inlineStr">
        <is>
          <t>화이트 플라워패턴 코튼 반소매셔츠</t>
        </is>
      </c>
      <c r="O855" s="8" t="inlineStr">
        <is>
          <t>화이트 플라워패턴 면직물 반소매셔츠</t>
        </is>
      </c>
    </row>
    <row r="856" ht="16.5" customHeight="1" s="16">
      <c r="A856" s="7" t="n">
        <v>13107616</v>
      </c>
      <c r="B856" s="7" t="inlineStr">
        <is>
          <t>스파오</t>
        </is>
      </c>
      <c r="C856" s="7" t="inlineStr">
        <is>
          <t>화이트</t>
        </is>
      </c>
      <c r="D856" s="7" t="inlineStr">
        <is>
          <t>무지</t>
        </is>
      </c>
      <c r="E856" s="7" t="inlineStr">
        <is>
          <t>면</t>
        </is>
      </c>
      <c r="F856" s="7" t="inlineStr">
        <is>
          <t>루즈핏옥스퍼드반팔셔츠</t>
        </is>
      </c>
      <c r="G856" s="7" t="inlineStr">
        <is>
          <t>KOR</t>
        </is>
      </c>
      <c r="H856" s="7" t="inlineStr">
        <is>
          <t>S</t>
        </is>
      </c>
      <c r="I856" s="7">
        <f>IF(B856="보세",C856&amp;" "&amp;D856&amp;" "&amp;E856&amp;" "&amp;F856&amp;" ["&amp;H856&amp;"]",IF(G856="JPN","[JPN] "&amp;B856&amp;" "&amp;C856&amp;" "&amp;D856&amp;" "&amp;E856&amp;" "&amp;F856&amp;" ["&amp;H856&amp;"]",B856&amp;" "&amp;C856&amp;" "&amp;D856&amp;" "&amp;E856&amp;" "&amp;F856&amp;" ["&amp;H856&amp;"]"))</f>
        <v/>
      </c>
      <c r="J856" s="7" t="inlineStr">
        <is>
          <t>스파오 화이트 면 루즈핏옥스퍼드반팔셔츠 [S]</t>
        </is>
      </c>
      <c r="K856" s="7" t="inlineStr">
        <is>
          <t>스파오 화이트 면 루즈핏옥스퍼드반팔셔츠</t>
        </is>
      </c>
      <c r="L856" s="7">
        <f>IF(B856="보세",C856&amp;" "&amp;F856,B856&amp;" "&amp;F856)</f>
        <v/>
      </c>
      <c r="M856" s="8" t="inlineStr">
        <is>
          <t>화이트  면 루즈핏옥스퍼드반팔셔츠</t>
        </is>
      </c>
      <c r="N856" s="8" t="inlineStr">
        <is>
          <t>화이트  코튼 루즈핏옥스퍼드반팔셔츠</t>
        </is>
      </c>
      <c r="O856" s="8" t="inlineStr">
        <is>
          <t>화이트  면직물 루즈핏옥스퍼드반팔셔츠</t>
        </is>
      </c>
    </row>
    <row r="857" ht="16.5" customHeight="1" s="16">
      <c r="A857" s="7" t="n">
        <v>13107617</v>
      </c>
      <c r="B857" s="7" t="inlineStr">
        <is>
          <t>아디다스오리지널</t>
        </is>
      </c>
      <c r="C857" s="7" t="inlineStr">
        <is>
          <t>화이트</t>
        </is>
      </c>
      <c r="D857" s="7" t="inlineStr">
        <is>
          <t>프린팅</t>
        </is>
      </c>
      <c r="E857" s="7" t="inlineStr">
        <is>
          <t>면</t>
        </is>
      </c>
      <c r="F857" s="7" t="inlineStr">
        <is>
          <t>파워드링크크루넥반팔티</t>
        </is>
      </c>
      <c r="G857" s="7" t="inlineStr">
        <is>
          <t>KOR</t>
        </is>
      </c>
      <c r="H857" s="7" t="inlineStr">
        <is>
          <t>XS</t>
        </is>
      </c>
      <c r="I857" s="7">
        <f>IF(B857="보세",C857&amp;" "&amp;D857&amp;" "&amp;E857&amp;" "&amp;F857&amp;" ["&amp;H857&amp;"]",IF(G857="JPN","[JPN] "&amp;B857&amp;" "&amp;C857&amp;" "&amp;D857&amp;" "&amp;E857&amp;" "&amp;F857&amp;" ["&amp;H857&amp;"]",B857&amp;" "&amp;C857&amp;" "&amp;D857&amp;" "&amp;E857&amp;" "&amp;F857&amp;" ["&amp;H857&amp;"]"))</f>
        <v/>
      </c>
      <c r="J857" s="7" t="inlineStr">
        <is>
          <t>아디다스오리지널 화이트 프린팅 면 파워드링크크루넥반팔티 [XS]</t>
        </is>
      </c>
      <c r="K857" s="7" t="inlineStr">
        <is>
          <t>아디다스오리지널 화이트 프린팅 면 파워드링크크루넥반팔티</t>
        </is>
      </c>
      <c r="L857" s="7">
        <f>IF(B857="보세",C857&amp;" "&amp;F857,B857&amp;" "&amp;F857)</f>
        <v/>
      </c>
      <c r="M857" s="8" t="inlineStr">
        <is>
          <t>화이트 프린팅 면 파워드링크크루넥반팔티</t>
        </is>
      </c>
      <c r="N857" s="8" t="inlineStr">
        <is>
          <t>화이트 프린팅 코튼 파워드링크크루넥반팔티</t>
        </is>
      </c>
      <c r="O857" s="8" t="inlineStr">
        <is>
          <t>화이트 프린팅 면직물 파워드링크크루넥반팔티</t>
        </is>
      </c>
    </row>
    <row r="858" ht="16.5" customHeight="1" s="16">
      <c r="A858" s="7" t="n">
        <v>13107618</v>
      </c>
      <c r="B858" s="7" t="inlineStr">
        <is>
          <t>par elegance</t>
        </is>
      </c>
      <c r="C858" s="7" t="inlineStr">
        <is>
          <t>아이보리민트</t>
        </is>
      </c>
      <c r="D858" s="7" t="inlineStr">
        <is>
          <t>패턴</t>
        </is>
      </c>
      <c r="E858" s="7" t="inlineStr">
        <is>
          <t>면혼방</t>
        </is>
      </c>
      <c r="F858" s="7" t="inlineStr">
        <is>
          <t>롱카라반소매셔츠</t>
        </is>
      </c>
      <c r="G858" s="7" t="inlineStr">
        <is>
          <t>KOR</t>
        </is>
      </c>
      <c r="H858" s="7" t="inlineStr">
        <is>
          <t>M</t>
        </is>
      </c>
      <c r="I858" s="7">
        <f>IF(B858="보세",C858&amp;" "&amp;D858&amp;" "&amp;E858&amp;" "&amp;F858&amp;" ["&amp;H858&amp;"]",IF(G858="JPN","[JPN] "&amp;B858&amp;" "&amp;C858&amp;" "&amp;D858&amp;" "&amp;E858&amp;" "&amp;F858&amp;" ["&amp;H858&amp;"]",B858&amp;" "&amp;C858&amp;" "&amp;D858&amp;" "&amp;E858&amp;" "&amp;F858&amp;" ["&amp;H858&amp;"]"))</f>
        <v/>
      </c>
      <c r="J858" s="7" t="inlineStr">
        <is>
          <t>par elegance 아이보리민트 면혼방 롱카라반소매셔츠 [M]</t>
        </is>
      </c>
      <c r="K858" s="7" t="inlineStr">
        <is>
          <t>par elegance 아이보리민트 면혼방 롱카라반소매셔츠</t>
        </is>
      </c>
      <c r="L858" s="7">
        <f>IF(B858="보세",C858&amp;" "&amp;F858,B858&amp;" "&amp;F858)</f>
        <v/>
      </c>
      <c r="M858" s="8" t="inlineStr">
        <is>
          <t>아이보리민트  면혼방 롱카라반소매셔츠</t>
        </is>
      </c>
      <c r="N858" s="8" t="inlineStr">
        <is>
          <t>아이보리민트  코튼혼방 롱카라반소매셔츠</t>
        </is>
      </c>
      <c r="O858" s="8" t="inlineStr">
        <is>
          <t>아이보리민트  면믹스 롱카라반소매셔츠</t>
        </is>
      </c>
    </row>
    <row r="859" ht="16.5" customHeight="1" s="16">
      <c r="A859" s="7" t="n">
        <v>13107619</v>
      </c>
      <c r="B859" s="7" t="inlineStr">
        <is>
          <t>폴로</t>
        </is>
      </c>
      <c r="C859" s="7" t="inlineStr">
        <is>
          <t>라이트옐로우</t>
        </is>
      </c>
      <c r="D859" s="7" t="inlineStr">
        <is>
          <t>무지</t>
        </is>
      </c>
      <c r="E859" s="7" t="inlineStr">
        <is>
          <t>면</t>
        </is>
      </c>
      <c r="F859" s="7" t="inlineStr">
        <is>
          <t>루즈핏자수포니반소매카라티</t>
        </is>
      </c>
      <c r="G859" s="7" t="inlineStr">
        <is>
          <t>KOR</t>
        </is>
      </c>
      <c r="H859" s="7" t="inlineStr">
        <is>
          <t>M</t>
        </is>
      </c>
      <c r="I859" s="7">
        <f>IF(B859="보세",C859&amp;" "&amp;D859&amp;" "&amp;E859&amp;" "&amp;F859&amp;" ["&amp;H859&amp;"]",IF(G859="JPN","[JPN] "&amp;B859&amp;" "&amp;C859&amp;" "&amp;D859&amp;" "&amp;E859&amp;" "&amp;F859&amp;" ["&amp;H859&amp;"]",B859&amp;" "&amp;C859&amp;" "&amp;D859&amp;" "&amp;E859&amp;" "&amp;F859&amp;" ["&amp;H859&amp;"]"))</f>
        <v/>
      </c>
      <c r="J859" s="7" t="inlineStr">
        <is>
          <t>폴로 라이트옐로우 면 루즈핏자수포니반소매카라티 [M]</t>
        </is>
      </c>
      <c r="K859" s="7" t="inlineStr">
        <is>
          <t>폴로 라이트옐로우 면 루즈핏자수포니반소매카라티</t>
        </is>
      </c>
      <c r="L859" s="7">
        <f>IF(B859="보세",C859&amp;" "&amp;F859,B859&amp;" "&amp;F859)</f>
        <v/>
      </c>
      <c r="M859" s="8" t="inlineStr">
        <is>
          <t>라이트옐로우  면 루즈핏자수포니반소매카라티</t>
        </is>
      </c>
      <c r="N859" s="8" t="inlineStr">
        <is>
          <t>라이트옐로우  코튼 루즈핏자수포니반소매카라티</t>
        </is>
      </c>
      <c r="O859" s="8" t="inlineStr">
        <is>
          <t>라이트옐로우  면직물 루즈핏자수포니반소매카라티</t>
        </is>
      </c>
    </row>
    <row r="860" ht="16.5" customHeight="1" s="16">
      <c r="A860" s="7" t="n">
        <v>13107620</v>
      </c>
      <c r="B860" s="7" t="inlineStr">
        <is>
          <t>내츄럴이슈</t>
        </is>
      </c>
      <c r="C860" s="7" t="inlineStr">
        <is>
          <t>그레이</t>
        </is>
      </c>
      <c r="D860" s="7" t="inlineStr">
        <is>
          <t>패턴</t>
        </is>
      </c>
      <c r="E860" s="7" t="inlineStr">
        <is>
          <t>면</t>
        </is>
      </c>
      <c r="F860" s="7" t="inlineStr">
        <is>
          <t>링클프리워싱반팔셔츠</t>
        </is>
      </c>
      <c r="G860" s="7" t="inlineStr">
        <is>
          <t>KOR</t>
        </is>
      </c>
      <c r="H860" s="7" t="inlineStr">
        <is>
          <t>2XL</t>
        </is>
      </c>
      <c r="I860" s="7">
        <f>IF(B860="보세",C860&amp;" "&amp;D860&amp;" "&amp;E860&amp;" "&amp;F860&amp;" ["&amp;H860&amp;"]",IF(G860="JPN","[JPN] "&amp;B860&amp;" "&amp;C860&amp;" "&amp;D860&amp;" "&amp;E860&amp;" "&amp;F860&amp;" ["&amp;H860&amp;"]",B860&amp;" "&amp;C860&amp;" "&amp;D860&amp;" "&amp;E860&amp;" "&amp;F860&amp;" ["&amp;H860&amp;"]"))</f>
        <v/>
      </c>
      <c r="J860" s="7" t="inlineStr">
        <is>
          <t>내츄럴이슈 그레이 면 링클프리워싱반팔셔츠 [2XL]</t>
        </is>
      </c>
      <c r="K860" s="7" t="inlineStr">
        <is>
          <t>내츄럴이슈 그레이 면 링클프리워싱반팔셔츠</t>
        </is>
      </c>
      <c r="L860" s="7">
        <f>IF(B860="보세",C860&amp;" "&amp;F860,B860&amp;" "&amp;F860)</f>
        <v/>
      </c>
      <c r="M860" s="8" t="inlineStr">
        <is>
          <t>그레이  면 링클프리워싱반팔셔츠</t>
        </is>
      </c>
      <c r="N860" s="8" t="inlineStr">
        <is>
          <t>회색  면 링클프리워싱반팔셔츠</t>
        </is>
      </c>
      <c r="O860" s="8" t="inlineStr">
        <is>
          <t>GRAY  면 링클프리워싱반팔셔츠</t>
        </is>
      </c>
    </row>
    <row r="861" ht="16.5" customHeight="1" s="16">
      <c r="A861" s="7" t="n">
        <v>13107621</v>
      </c>
      <c r="B861" s="7" t="inlineStr">
        <is>
          <t>애드윈</t>
        </is>
      </c>
      <c r="C861" s="7" t="inlineStr">
        <is>
          <t>라이트그레이브라운</t>
        </is>
      </c>
      <c r="D861" s="7" t="inlineStr">
        <is>
          <t>패턴</t>
        </is>
      </c>
      <c r="E861" s="7" t="inlineStr">
        <is>
          <t>면</t>
        </is>
      </c>
      <c r="F861" s="7" t="inlineStr">
        <is>
          <t>루즈핏반팔셔츠</t>
        </is>
      </c>
      <c r="G861" s="7" t="inlineStr">
        <is>
          <t>KOR</t>
        </is>
      </c>
      <c r="H861" s="7" t="inlineStr">
        <is>
          <t>L</t>
        </is>
      </c>
      <c r="I861" s="7">
        <f>IF(B861="보세",C861&amp;" "&amp;D861&amp;" "&amp;E861&amp;" "&amp;F861&amp;" ["&amp;H861&amp;"]",IF(G861="JPN","[JPN] "&amp;B861&amp;" "&amp;C861&amp;" "&amp;D861&amp;" "&amp;E861&amp;" "&amp;F861&amp;" ["&amp;H861&amp;"]",B861&amp;" "&amp;C861&amp;" "&amp;D861&amp;" "&amp;E861&amp;" "&amp;F861&amp;" ["&amp;H861&amp;"]"))</f>
        <v/>
      </c>
      <c r="J861" s="7" t="inlineStr">
        <is>
          <t>애드윈 라이트그레이브라운 면 루즈핏반팔셔츠 [L]</t>
        </is>
      </c>
      <c r="K861" s="7" t="inlineStr">
        <is>
          <t>애드윈 라이트그레이브라운 면 루즈핏반팔셔츠</t>
        </is>
      </c>
      <c r="L861" s="7">
        <f>IF(B861="보세",C861&amp;" "&amp;F861,B861&amp;" "&amp;F861)</f>
        <v/>
      </c>
      <c r="M861" s="8" t="inlineStr">
        <is>
          <t>라이트그레이브라운  면 루즈핏반팔셔츠</t>
        </is>
      </c>
      <c r="N861" s="8" t="inlineStr">
        <is>
          <t>라이트그레이브라운  코튼 루즈핏반팔셔츠</t>
        </is>
      </c>
      <c r="O861" s="8" t="inlineStr">
        <is>
          <t>라이트그레이브라운  면직물 루즈핏반팔셔츠</t>
        </is>
      </c>
    </row>
    <row r="862" ht="16.5" customHeight="1" s="16">
      <c r="A862" s="7" t="n">
        <v>13107622</v>
      </c>
      <c r="B862" s="7" t="inlineStr">
        <is>
          <t>트로피카나</t>
        </is>
      </c>
      <c r="C862" s="7" t="inlineStr">
        <is>
          <t>옐로우</t>
        </is>
      </c>
      <c r="D862" s="7" t="inlineStr">
        <is>
          <t>야자수패턴</t>
        </is>
      </c>
      <c r="E862" s="7" t="inlineStr">
        <is>
          <t>면혼방</t>
        </is>
      </c>
      <c r="F862" s="7" t="inlineStr">
        <is>
          <t>하와이안오픈카라반팔셔츠</t>
        </is>
      </c>
      <c r="G862" s="7" t="inlineStr">
        <is>
          <t>KOR</t>
        </is>
      </c>
      <c r="H862" s="7" t="inlineStr">
        <is>
          <t>M</t>
        </is>
      </c>
      <c r="I862" s="7">
        <f>IF(B862="보세",C862&amp;" "&amp;D862&amp;" "&amp;E862&amp;" "&amp;F862&amp;" ["&amp;H862&amp;"]",IF(G862="JPN","[JPN] "&amp;B862&amp;" "&amp;C862&amp;" "&amp;D862&amp;" "&amp;E862&amp;" "&amp;F862&amp;" ["&amp;H862&amp;"]",B862&amp;" "&amp;C862&amp;" "&amp;D862&amp;" "&amp;E862&amp;" "&amp;F862&amp;" ["&amp;H862&amp;"]"))</f>
        <v/>
      </c>
      <c r="J862" s="7" t="inlineStr">
        <is>
          <t>트로피카나 옐로우 야자수패턴 면혼방 하와이안오픈카라반팔셔츠 [M]</t>
        </is>
      </c>
      <c r="K862" s="7" t="inlineStr">
        <is>
          <t>트로피카나 옐로우 야자수패턴 면혼방 하와이안오픈카라반팔셔츠</t>
        </is>
      </c>
      <c r="L862" s="7">
        <f>IF(B862="보세",C862&amp;" "&amp;F862,B862&amp;" "&amp;F862)</f>
        <v/>
      </c>
      <c r="M862" s="8" t="inlineStr">
        <is>
          <t>옐로우 야자수패턴 면혼방 하와이안오픈카라반팔셔츠</t>
        </is>
      </c>
      <c r="N862" s="8" t="inlineStr">
        <is>
          <t>옐로우 야자수패턴 코튼혼방 하와이안오픈카라반팔셔츠</t>
        </is>
      </c>
      <c r="O862" s="8" t="inlineStr">
        <is>
          <t>옐로우 야자수패턴 면믹스 하와이안오픈카라반팔셔츠</t>
        </is>
      </c>
    </row>
    <row r="863" ht="16.5" customHeight="1" s="16">
      <c r="A863" s="7" t="n">
        <v>13107623</v>
      </c>
      <c r="B863" s="7" t="inlineStr">
        <is>
          <t>Maui</t>
        </is>
      </c>
      <c r="C863" s="7" t="inlineStr">
        <is>
          <t>카키</t>
        </is>
      </c>
      <c r="D863" s="7" t="inlineStr">
        <is>
          <t>패턴</t>
        </is>
      </c>
      <c r="E863" s="7" t="inlineStr">
        <is>
          <t>면</t>
        </is>
      </c>
      <c r="F863" s="7" t="inlineStr">
        <is>
          <t>워싱엔틱반팔셔츠</t>
        </is>
      </c>
      <c r="G863" s="7" t="inlineStr">
        <is>
          <t>KOR</t>
        </is>
      </c>
      <c r="H863" s="7" t="inlineStr">
        <is>
          <t>XL</t>
        </is>
      </c>
      <c r="I863" s="7">
        <f>IF(B863="보세",C863&amp;" "&amp;D863&amp;" "&amp;E863&amp;" "&amp;F863&amp;" ["&amp;H863&amp;"]",IF(G863="JPN","[JPN] "&amp;B863&amp;" "&amp;C863&amp;" "&amp;D863&amp;" "&amp;E863&amp;" "&amp;F863&amp;" ["&amp;H863&amp;"]",B863&amp;" "&amp;C863&amp;" "&amp;D863&amp;" "&amp;E863&amp;" "&amp;F863&amp;" ["&amp;H863&amp;"]"))</f>
        <v/>
      </c>
      <c r="J863" s="7" t="inlineStr">
        <is>
          <t>Maui 카키 면 워싱엔틱반팔셔츠 [XL]</t>
        </is>
      </c>
      <c r="K863" s="7" t="inlineStr">
        <is>
          <t>Maui 카키 면 워싱엔틱반팔셔츠</t>
        </is>
      </c>
      <c r="L863" s="7">
        <f>IF(B863="보세",C863&amp;" "&amp;F863,B863&amp;" "&amp;F863)</f>
        <v/>
      </c>
      <c r="M863" s="8" t="inlineStr">
        <is>
          <t>카키  면 워싱엔틱반팔셔츠</t>
        </is>
      </c>
      <c r="N863" s="8" t="inlineStr">
        <is>
          <t>카키  코튼 워싱엔틱반팔셔츠</t>
        </is>
      </c>
      <c r="O863" s="8" t="inlineStr">
        <is>
          <t>카키  면직물 워싱엔틱반팔셔츠</t>
        </is>
      </c>
    </row>
    <row r="864" ht="16.5" customHeight="1" s="16">
      <c r="A864" s="7" t="n">
        <v>13107624</v>
      </c>
      <c r="B864" s="7" t="inlineStr">
        <is>
          <t>George</t>
        </is>
      </c>
      <c r="C864" s="7" t="inlineStr">
        <is>
          <t>네이비그린</t>
        </is>
      </c>
      <c r="D864" s="7" t="inlineStr">
        <is>
          <t>체크</t>
        </is>
      </c>
      <c r="E864" s="7" t="inlineStr">
        <is>
          <t>실크혼방</t>
        </is>
      </c>
      <c r="F864" s="7" t="inlineStr">
        <is>
          <t>루즈핏반팔셔츠</t>
        </is>
      </c>
      <c r="G864" s="7" t="inlineStr">
        <is>
          <t>KOR</t>
        </is>
      </c>
      <c r="H864" s="7" t="inlineStr">
        <is>
          <t>L</t>
        </is>
      </c>
      <c r="I864" s="7">
        <f>IF(B864="보세",C864&amp;" "&amp;D864&amp;" "&amp;E864&amp;" "&amp;F864&amp;" ["&amp;H864&amp;"]",IF(G864="JPN","[JPN] "&amp;B864&amp;" "&amp;C864&amp;" "&amp;D864&amp;" "&amp;E864&amp;" "&amp;F864&amp;" ["&amp;H864&amp;"]",B864&amp;" "&amp;C864&amp;" "&amp;D864&amp;" "&amp;E864&amp;" "&amp;F864&amp;" ["&amp;H864&amp;"]"))</f>
        <v/>
      </c>
      <c r="J864" s="7" t="inlineStr">
        <is>
          <t>George 네이비그린 체크 실크혼방 루즈핏반팔셔츠 [L]</t>
        </is>
      </c>
      <c r="K864" s="7" t="inlineStr">
        <is>
          <t>George 네이비그린 체크 실크혼방 루즈핏반팔셔츠</t>
        </is>
      </c>
      <c r="L864" s="7">
        <f>IF(B864="보세",C864&amp;" "&amp;F864,B864&amp;" "&amp;F864)</f>
        <v/>
      </c>
      <c r="M864" s="8" t="inlineStr">
        <is>
          <t>네이비그린 체크 실크혼방 루즈핏반팔셔츠</t>
        </is>
      </c>
      <c r="N864" s="8" t="inlineStr">
        <is>
          <t>네이비그린 체크 실크혼방 루즈핏반팔셔츠</t>
        </is>
      </c>
      <c r="O864" s="8" t="inlineStr">
        <is>
          <t>네이비그린 체크 실크혼방 루즈핏반팔셔츠</t>
        </is>
      </c>
    </row>
    <row r="865" ht="16.5" customHeight="1" s="16">
      <c r="A865" s="7" t="n">
        <v>13107625</v>
      </c>
      <c r="B865" s="7" t="inlineStr">
        <is>
          <t>north44</t>
        </is>
      </c>
      <c r="C865" s="7" t="inlineStr">
        <is>
          <t>브라운</t>
        </is>
      </c>
      <c r="D865" s="7" t="inlineStr">
        <is>
          <t>나뭇잎패턴</t>
        </is>
      </c>
      <c r="E865" s="7" t="inlineStr">
        <is>
          <t>면</t>
        </is>
      </c>
      <c r="F865" s="7" t="inlineStr">
        <is>
          <t>반소매셔츠</t>
        </is>
      </c>
      <c r="G865" s="7" t="inlineStr">
        <is>
          <t>KOR</t>
        </is>
      </c>
      <c r="H865" s="7" t="inlineStr">
        <is>
          <t>M</t>
        </is>
      </c>
      <c r="I865" s="7">
        <f>IF(B865="보세",C865&amp;" "&amp;D865&amp;" "&amp;E865&amp;" "&amp;F865&amp;" ["&amp;H865&amp;"]",IF(G865="JPN","[JPN] "&amp;B865&amp;" "&amp;C865&amp;" "&amp;D865&amp;" "&amp;E865&amp;" "&amp;F865&amp;" ["&amp;H865&amp;"]",B865&amp;" "&amp;C865&amp;" "&amp;D865&amp;" "&amp;E865&amp;" "&amp;F865&amp;" ["&amp;H865&amp;"]"))</f>
        <v/>
      </c>
      <c r="J865" s="7" t="inlineStr">
        <is>
          <t>north44 브라운 나뭇잎패턴 면 반소매셔츠 [M]</t>
        </is>
      </c>
      <c r="K865" s="7" t="inlineStr">
        <is>
          <t>north44 브라운 나뭇잎패턴 면 반소매셔츠</t>
        </is>
      </c>
      <c r="L865" s="7">
        <f>IF(B865="보세",C865&amp;" "&amp;F865,B865&amp;" "&amp;F865)</f>
        <v/>
      </c>
      <c r="M865" s="8" t="inlineStr">
        <is>
          <t>브라운 나뭇잎패턴 면 반소매셔츠</t>
        </is>
      </c>
      <c r="N865" s="8" t="inlineStr">
        <is>
          <t>브라운 나뭇잎패턴 코튼 반소매셔츠</t>
        </is>
      </c>
      <c r="O865" s="8" t="inlineStr">
        <is>
          <t>브라운 나뭇잎패턴 면직물 반소매셔츠</t>
        </is>
      </c>
    </row>
    <row r="866" ht="16.5" customHeight="1" s="16">
      <c r="A866" s="7" t="n">
        <v>13107626</v>
      </c>
      <c r="B866" s="7" t="inlineStr">
        <is>
          <t>캐주얼웨어</t>
        </is>
      </c>
      <c r="C866" s="7" t="inlineStr">
        <is>
          <t>레드</t>
        </is>
      </c>
      <c r="D866" s="7" t="inlineStr">
        <is>
          <t>앵무새야자수패턴</t>
        </is>
      </c>
      <c r="E866" s="7" t="inlineStr">
        <is>
          <t>폴리</t>
        </is>
      </c>
      <c r="F866" s="7" t="inlineStr">
        <is>
          <t>오픈카라반팔셔츠</t>
        </is>
      </c>
      <c r="G866" s="7" t="inlineStr">
        <is>
          <t>KOR</t>
        </is>
      </c>
      <c r="H866" s="7" t="inlineStr">
        <is>
          <t>L</t>
        </is>
      </c>
      <c r="I866" s="7">
        <f>IF(B866="보세",C866&amp;" "&amp;D866&amp;" "&amp;E866&amp;" "&amp;F866&amp;" ["&amp;H866&amp;"]",IF(G866="JPN","[JPN] "&amp;B866&amp;" "&amp;C866&amp;" "&amp;D866&amp;" "&amp;E866&amp;" "&amp;F866&amp;" ["&amp;H866&amp;"]",B866&amp;" "&amp;C866&amp;" "&amp;D866&amp;" "&amp;E866&amp;" "&amp;F866&amp;" ["&amp;H866&amp;"]"))</f>
        <v/>
      </c>
      <c r="J866" s="7" t="inlineStr">
        <is>
          <t>캐주얼웨어 레드 앵무새야자수패턴 오픈카라반팔셔츠 [L]</t>
        </is>
      </c>
      <c r="K866" s="7" t="inlineStr">
        <is>
          <t>캐주얼웨어 레드 앵무새야자수패턴 오픈카라반팔셔츠</t>
        </is>
      </c>
      <c r="L866" s="7">
        <f>IF(B866="보세",C866&amp;" "&amp;F866,B866&amp;" "&amp;F866)</f>
        <v/>
      </c>
      <c r="M866" s="8" t="inlineStr">
        <is>
          <t>레드 앵무새야자수패턴  오픈카라반팔셔츠</t>
        </is>
      </c>
      <c r="N866" s="8" t="inlineStr">
        <is>
          <t>레드 앵무새야자수패턴  오픈카라반팔셔츠</t>
        </is>
      </c>
      <c r="O866" s="8" t="inlineStr">
        <is>
          <t>레드 앵무새야자수패턴  오픈카라반팔셔츠</t>
        </is>
      </c>
    </row>
    <row r="867" ht="16.5" customHeight="1" s="16">
      <c r="A867" s="7" t="n">
        <v>13107627</v>
      </c>
      <c r="B867" s="7" t="inlineStr">
        <is>
          <t>타미힐피거</t>
        </is>
      </c>
      <c r="C867" s="7" t="inlineStr">
        <is>
          <t>스카이블루</t>
        </is>
      </c>
      <c r="D867" s="7" t="inlineStr">
        <is>
          <t>기하학패턴</t>
        </is>
      </c>
      <c r="E867" s="7" t="inlineStr">
        <is>
          <t>실크혼방</t>
        </is>
      </c>
      <c r="F867" s="7" t="inlineStr">
        <is>
          <t>넥핀턱백슬릿반소매원피스</t>
        </is>
      </c>
      <c r="G867" s="7" t="inlineStr">
        <is>
          <t>KOR</t>
        </is>
      </c>
      <c r="H867" s="7" t="inlineStr">
        <is>
          <t>4</t>
        </is>
      </c>
      <c r="I867" s="7">
        <f>IF(B867="보세",C867&amp;" "&amp;D867&amp;" "&amp;E867&amp;" "&amp;F867&amp;" ["&amp;H867&amp;"]",IF(G867="JPN","[JPN] "&amp;B867&amp;" "&amp;C867&amp;" "&amp;D867&amp;" "&amp;E867&amp;" "&amp;F867&amp;" ["&amp;H867&amp;"]",B867&amp;" "&amp;C867&amp;" "&amp;D867&amp;" "&amp;E867&amp;" "&amp;F867&amp;" ["&amp;H867&amp;"]"))</f>
        <v/>
      </c>
      <c r="J867" s="7" t="inlineStr">
        <is>
          <t>타미힐피거 스카이블루 기하학패턴 실크혼방 넥핀턱백슬릿반소매원피스 [4]</t>
        </is>
      </c>
      <c r="K867" s="7" t="inlineStr">
        <is>
          <t>타미힐피거 스카이블루 기하학패턴 실크혼방 넥핀턱백슬릿반소매원피스</t>
        </is>
      </c>
      <c r="L867" s="7">
        <f>IF(B867="보세",C867&amp;" "&amp;F867,B867&amp;" "&amp;F867)</f>
        <v/>
      </c>
      <c r="M867" s="8" t="inlineStr">
        <is>
          <t>스카이블루 기하학패턴 실크혼방 넥핀턱백슬릿반소매원피스</t>
        </is>
      </c>
      <c r="N867" s="8" t="inlineStr">
        <is>
          <t>스카이블루 기하학패턴 실크혼방 넥핀턱백슬릿반소매원피스</t>
        </is>
      </c>
      <c r="O867" s="8" t="inlineStr">
        <is>
          <t>스카이블루 기하학패턴 실크혼방 넥핀턱백슬릿반소매원피스</t>
        </is>
      </c>
    </row>
    <row r="868" ht="16.5" customHeight="1" s="16">
      <c r="A868" s="7" t="n">
        <v>13107628</v>
      </c>
      <c r="B868" s="7" t="inlineStr">
        <is>
          <t>라퓨마</t>
        </is>
      </c>
      <c r="C868" s="7" t="inlineStr">
        <is>
          <t>다크퍼플</t>
        </is>
      </c>
      <c r="D868" s="7" t="inlineStr">
        <is>
          <t>무지</t>
        </is>
      </c>
      <c r="E868" s="7" t="inlineStr">
        <is>
          <t>폴리</t>
        </is>
      </c>
      <c r="F868" s="7" t="inlineStr">
        <is>
          <t>하이넥나그랑바람막이</t>
        </is>
      </c>
      <c r="G868" s="7" t="inlineStr">
        <is>
          <t>KOR</t>
        </is>
      </c>
      <c r="H868" s="7" t="inlineStr">
        <is>
          <t>95</t>
        </is>
      </c>
      <c r="I868" s="7">
        <f>IF(B868="보세",C868&amp;" "&amp;D868&amp;" "&amp;E868&amp;" "&amp;F868&amp;" ["&amp;H868&amp;"]",IF(G868="JPN","[JPN] "&amp;B868&amp;" "&amp;C868&amp;" "&amp;D868&amp;" "&amp;E868&amp;" "&amp;F868&amp;" ["&amp;H868&amp;"]",B868&amp;" "&amp;C868&amp;" "&amp;D868&amp;" "&amp;E868&amp;" "&amp;F868&amp;" ["&amp;H868&amp;"]"))</f>
        <v/>
      </c>
      <c r="J868" s="7" t="inlineStr">
        <is>
          <t>라퓨마 다크퍼플 하이넥나그랑바람막이 [95]</t>
        </is>
      </c>
      <c r="K868" s="7" t="inlineStr">
        <is>
          <t>라퓨마 다크퍼플 하이넥나그랑바람막이</t>
        </is>
      </c>
      <c r="L868" s="7">
        <f>IF(B868="보세",C868&amp;" "&amp;F868,B868&amp;" "&amp;F868)</f>
        <v/>
      </c>
      <c r="M868" s="8" t="inlineStr">
        <is>
          <t>다크퍼플   하이넥나그랑바람막이</t>
        </is>
      </c>
      <c r="N868" s="8" t="inlineStr">
        <is>
          <t>다크퍼플   하이넥나그랑바람막이</t>
        </is>
      </c>
      <c r="O868" s="8" t="inlineStr">
        <is>
          <t>다크퍼플   하이넥나그랑바람막이</t>
        </is>
      </c>
    </row>
    <row r="869" ht="16.5" customHeight="1" s="16">
      <c r="A869" s="7" t="n">
        <v>13107629</v>
      </c>
      <c r="B869" s="7" t="inlineStr">
        <is>
          <t>폴로</t>
        </is>
      </c>
      <c r="C869" s="7" t="inlineStr">
        <is>
          <t>퍼플</t>
        </is>
      </c>
      <c r="D869" s="7" t="inlineStr">
        <is>
          <t>무지</t>
        </is>
      </c>
      <c r="E869" s="7" t="inlineStr">
        <is>
          <t>면</t>
        </is>
      </c>
      <c r="F869" s="7" t="inlineStr">
        <is>
          <t>자수빅포니커스텀핏반팔카라티</t>
        </is>
      </c>
      <c r="G869" s="7" t="inlineStr">
        <is>
          <t>KOR</t>
        </is>
      </c>
      <c r="H869" s="7" t="inlineStr">
        <is>
          <t>M</t>
        </is>
      </c>
      <c r="I869" s="7">
        <f>IF(B869="보세",C869&amp;" "&amp;D869&amp;" "&amp;E869&amp;" "&amp;F869&amp;" ["&amp;H869&amp;"]",IF(G869="JPN","[JPN] "&amp;B869&amp;" "&amp;C869&amp;" "&amp;D869&amp;" "&amp;E869&amp;" "&amp;F869&amp;" ["&amp;H869&amp;"]",B869&amp;" "&amp;C869&amp;" "&amp;D869&amp;" "&amp;E869&amp;" "&amp;F869&amp;" ["&amp;H869&amp;"]"))</f>
        <v/>
      </c>
      <c r="J869" s="7" t="inlineStr">
        <is>
          <t>폴로 퍼플 면 자수빅포니커스텀핏반팔카라티 [M]</t>
        </is>
      </c>
      <c r="K869" s="7" t="inlineStr">
        <is>
          <t>폴로 퍼플 면 자수빅포니커스텀핏반팔카라티</t>
        </is>
      </c>
      <c r="L869" s="7">
        <f>IF(B869="보세",C869&amp;" "&amp;F869,B869&amp;" "&amp;F869)</f>
        <v/>
      </c>
      <c r="M869" s="8" t="inlineStr">
        <is>
          <t>퍼플  면 자수빅포니커스텀핏반팔카라티</t>
        </is>
      </c>
      <c r="N869" s="8" t="inlineStr">
        <is>
          <t>퍼플  코튼 자수빅포니커스텀핏반팔카라티</t>
        </is>
      </c>
      <c r="O869" s="8" t="inlineStr">
        <is>
          <t>퍼플  면직물 자수빅포니커스텀핏반팔카라티</t>
        </is>
      </c>
    </row>
    <row r="870" ht="16.5" customHeight="1" s="16">
      <c r="A870" s="7" t="n">
        <v>13107630</v>
      </c>
      <c r="B870" s="7" t="inlineStr">
        <is>
          <t>아디다스</t>
        </is>
      </c>
      <c r="C870" s="7" t="inlineStr">
        <is>
          <t>다크그레이</t>
        </is>
      </c>
      <c r="D870" s="7" t="inlineStr">
        <is>
          <t>무지</t>
        </is>
      </c>
      <c r="E870" s="7" t="inlineStr">
        <is>
          <t>면혼방</t>
        </is>
      </c>
      <c r="F870" s="7" t="inlineStr">
        <is>
          <t>포인트오버로크크루넥맨투맨</t>
        </is>
      </c>
      <c r="G870" s="7" t="inlineStr">
        <is>
          <t>KOR</t>
        </is>
      </c>
      <c r="H870" s="7" t="inlineStr">
        <is>
          <t>95</t>
        </is>
      </c>
      <c r="I870" s="7">
        <f>IF(B870="보세",C870&amp;" "&amp;D870&amp;" "&amp;E870&amp;" "&amp;F870&amp;" ["&amp;H870&amp;"]",IF(G870="JPN","[JPN] "&amp;B870&amp;" "&amp;C870&amp;" "&amp;D870&amp;" "&amp;E870&amp;" "&amp;F870&amp;" ["&amp;H870&amp;"]",B870&amp;" "&amp;C870&amp;" "&amp;D870&amp;" "&amp;E870&amp;" "&amp;F870&amp;" ["&amp;H870&amp;"]"))</f>
        <v/>
      </c>
      <c r="J870" s="7" t="inlineStr">
        <is>
          <t>아디다스 다크그레이 면혼방 포인트오버로크크루넥맨투맨 [95]</t>
        </is>
      </c>
      <c r="K870" s="7" t="inlineStr">
        <is>
          <t>아디다스 다크그레이 면혼방 포인트오버로크크루넥맨투맨</t>
        </is>
      </c>
      <c r="L870" s="7">
        <f>IF(B870="보세",C870&amp;" "&amp;F870,B870&amp;" "&amp;F870)</f>
        <v/>
      </c>
      <c r="M870" s="8" t="inlineStr">
        <is>
          <t>다크그레이  면혼방 포인트오버로크크루넥맨투맨</t>
        </is>
      </c>
      <c r="N870" s="8" t="inlineStr">
        <is>
          <t>다크그레이  코튼혼방 포인트오버로크크루넥맨투맨</t>
        </is>
      </c>
      <c r="O870" s="8" t="inlineStr">
        <is>
          <t>다크그레이  면믹스 포인트오버로크크루넥맨투맨</t>
        </is>
      </c>
    </row>
    <row r="871" ht="16.5" customHeight="1" s="16">
      <c r="A871" s="7" t="n">
        <v>13107631</v>
      </c>
      <c r="B871" s="7" t="inlineStr">
        <is>
          <t>베네통</t>
        </is>
      </c>
      <c r="C871" s="7" t="inlineStr">
        <is>
          <t>블루네이비</t>
        </is>
      </c>
      <c r="D871" s="7" t="inlineStr">
        <is>
          <t>무지</t>
        </is>
      </c>
      <c r="E871" s="7" t="inlineStr">
        <is>
          <t>면혼방</t>
        </is>
      </c>
      <c r="F871" s="7" t="inlineStr">
        <is>
          <t>스터드투톤민소매니트원피스</t>
        </is>
      </c>
      <c r="G871" s="7" t="inlineStr">
        <is>
          <t>KOR</t>
        </is>
      </c>
      <c r="H871" s="7" t="inlineStr">
        <is>
          <t>Free</t>
        </is>
      </c>
      <c r="I871" s="7">
        <f>IF(B871="보세",C871&amp;" "&amp;D871&amp;" "&amp;E871&amp;" "&amp;F871&amp;" ["&amp;H871&amp;"]",IF(G871="JPN","[JPN] "&amp;B871&amp;" "&amp;C871&amp;" "&amp;D871&amp;" "&amp;E871&amp;" "&amp;F871&amp;" ["&amp;H871&amp;"]",B871&amp;" "&amp;C871&amp;" "&amp;D871&amp;" "&amp;E871&amp;" "&amp;F871&amp;" ["&amp;H871&amp;"]"))</f>
        <v/>
      </c>
      <c r="J871" s="7" t="inlineStr">
        <is>
          <t>베네통 블루네이비 면혼방 스터드투톤민소매니트원피스 [Free]</t>
        </is>
      </c>
      <c r="K871" s="7" t="inlineStr">
        <is>
          <t>베네통 블루네이비 면혼방 스터드투톤민소매니트원피스</t>
        </is>
      </c>
      <c r="L871" s="7">
        <f>IF(B871="보세",C871&amp;" "&amp;F871,B871&amp;" "&amp;F871)</f>
        <v/>
      </c>
      <c r="M871" s="8" t="inlineStr">
        <is>
          <t>블루네이비  면혼방 스터드투톤민소매니트원피스</t>
        </is>
      </c>
      <c r="N871" s="8" t="inlineStr">
        <is>
          <t>블루네이비  코튼혼방 스터드투톤민소매니트원피스</t>
        </is>
      </c>
      <c r="O871" s="8" t="inlineStr">
        <is>
          <t>블루네이비  면믹스 스터드투톤민소매니트원피스</t>
        </is>
      </c>
    </row>
    <row r="872" ht="16.5" customHeight="1" s="16">
      <c r="A872" s="7" t="n">
        <v>13107632</v>
      </c>
      <c r="B872" s="7" t="inlineStr">
        <is>
          <t>챔피언</t>
        </is>
      </c>
      <c r="C872" s="7" t="inlineStr">
        <is>
          <t>네이비</t>
        </is>
      </c>
      <c r="D872" s="7" t="inlineStr">
        <is>
          <t>무지</t>
        </is>
      </c>
      <c r="E872" s="7" t="inlineStr">
        <is>
          <t>면</t>
        </is>
      </c>
      <c r="F872" s="7" t="inlineStr">
        <is>
          <t>패치로고크루넥반팔티</t>
        </is>
      </c>
      <c r="G872" s="7" t="inlineStr">
        <is>
          <t>KOR</t>
        </is>
      </c>
      <c r="H872" s="7" t="inlineStr">
        <is>
          <t>S</t>
        </is>
      </c>
      <c r="I872" s="7">
        <f>IF(B872="보세",C872&amp;" "&amp;D872&amp;" "&amp;E872&amp;" "&amp;F872&amp;" ["&amp;H872&amp;"]",IF(G872="JPN","[JPN] "&amp;B872&amp;" "&amp;C872&amp;" "&amp;D872&amp;" "&amp;E872&amp;" "&amp;F872&amp;" ["&amp;H872&amp;"]",B872&amp;" "&amp;C872&amp;" "&amp;D872&amp;" "&amp;E872&amp;" "&amp;F872&amp;" ["&amp;H872&amp;"]"))</f>
        <v/>
      </c>
      <c r="J872" s="7" t="inlineStr">
        <is>
          <t>챔피언 네이비 면 패치로고크루넥반팔티 [S]</t>
        </is>
      </c>
      <c r="K872" s="7" t="inlineStr">
        <is>
          <t>챔피언 네이비 면 패치로고크루넥반팔티</t>
        </is>
      </c>
      <c r="L872" s="7">
        <f>IF(B872="보세",C872&amp;" "&amp;F872,B872&amp;" "&amp;F872)</f>
        <v/>
      </c>
      <c r="M872" s="8" t="inlineStr">
        <is>
          <t>네이비  면 패치로고크루넥반팔티</t>
        </is>
      </c>
      <c r="N872" s="8" t="inlineStr">
        <is>
          <t>NAVY  면 패치로고크루넥반팔티</t>
        </is>
      </c>
      <c r="O872" s="8" t="inlineStr">
        <is>
          <t>곤색  면 패치로고크루넥반팔티</t>
        </is>
      </c>
    </row>
    <row r="873" ht="16.5" customHeight="1" s="16">
      <c r="A873" s="7" t="n">
        <v>13107633</v>
      </c>
      <c r="B873" s="7" t="inlineStr">
        <is>
          <t>루이까스텔</t>
        </is>
      </c>
      <c r="C873" s="7" t="inlineStr">
        <is>
          <t>청록색</t>
        </is>
      </c>
      <c r="D873" s="7" t="inlineStr">
        <is>
          <t>무지</t>
        </is>
      </c>
      <c r="E873" s="7" t="inlineStr">
        <is>
          <t>면혼방</t>
        </is>
      </c>
      <c r="F873" s="7" t="inlineStr">
        <is>
          <t>자수로고배색카라반팔티</t>
        </is>
      </c>
      <c r="G873" s="7" t="inlineStr">
        <is>
          <t>KOR</t>
        </is>
      </c>
      <c r="H873" s="7" t="inlineStr">
        <is>
          <t>105</t>
        </is>
      </c>
      <c r="I873" s="7">
        <f>IF(B873="보세",C873&amp;" "&amp;D873&amp;" "&amp;E873&amp;" "&amp;F873&amp;" ["&amp;H873&amp;"]",IF(G873="JPN","[JPN] "&amp;B873&amp;" "&amp;C873&amp;" "&amp;D873&amp;" "&amp;E873&amp;" "&amp;F873&amp;" ["&amp;H873&amp;"]",B873&amp;" "&amp;C873&amp;" "&amp;D873&amp;" "&amp;E873&amp;" "&amp;F873&amp;" ["&amp;H873&amp;"]"))</f>
        <v/>
      </c>
      <c r="J873" s="7" t="inlineStr">
        <is>
          <t>루이까스텔 청록색 면혼방 자수로고배색카라반팔티 [105]</t>
        </is>
      </c>
      <c r="K873" s="7" t="inlineStr">
        <is>
          <t>루이까스텔 청록색 면혼방 자수로고배색카라반팔티</t>
        </is>
      </c>
      <c r="L873" s="7">
        <f>IF(B873="보세",C873&amp;" "&amp;F873,B873&amp;" "&amp;F873)</f>
        <v/>
      </c>
      <c r="M873" s="8" t="inlineStr">
        <is>
          <t>청록색  면혼방 자수로고배색카라반팔티</t>
        </is>
      </c>
      <c r="N873" s="8" t="inlineStr">
        <is>
          <t>청록색  코튼혼방 자수로고배색카라반팔티</t>
        </is>
      </c>
      <c r="O873" s="8" t="inlineStr">
        <is>
          <t>청록색  면믹스 자수로고배색카라반팔티</t>
        </is>
      </c>
    </row>
    <row r="874" ht="16.5" customHeight="1" s="16">
      <c r="A874" s="7" t="n">
        <v>13107634</v>
      </c>
      <c r="B874" s="7" t="inlineStr">
        <is>
          <t>gildan</t>
        </is>
      </c>
      <c r="C874" s="7" t="inlineStr">
        <is>
          <t>레인보우</t>
        </is>
      </c>
      <c r="D874" s="7" t="inlineStr">
        <is>
          <t>기하학패턴</t>
        </is>
      </c>
      <c r="E874" s="7" t="inlineStr">
        <is>
          <t>면</t>
        </is>
      </c>
      <c r="F874" s="7" t="inlineStr">
        <is>
          <t>옴브레무지개반팔티</t>
        </is>
      </c>
      <c r="G874" s="7" t="inlineStr">
        <is>
          <t>KOR</t>
        </is>
      </c>
      <c r="H874" s="7" t="inlineStr">
        <is>
          <t>M</t>
        </is>
      </c>
      <c r="I874" s="7">
        <f>IF(B874="보세",C874&amp;" "&amp;D874&amp;" "&amp;E874&amp;" "&amp;F874&amp;" ["&amp;H874&amp;"]",IF(G874="JPN","[JPN] "&amp;B874&amp;" "&amp;C874&amp;" "&amp;D874&amp;" "&amp;E874&amp;" "&amp;F874&amp;" ["&amp;H874&amp;"]",B874&amp;" "&amp;C874&amp;" "&amp;D874&amp;" "&amp;E874&amp;" "&amp;F874&amp;" ["&amp;H874&amp;"]"))</f>
        <v/>
      </c>
      <c r="J874" s="7" t="inlineStr">
        <is>
          <t>gildan 레인보우 기하학패턴 면 옴브레무지개반팔티 [M]</t>
        </is>
      </c>
      <c r="K874" s="7" t="inlineStr">
        <is>
          <t>gildan 레인보우 기하학패턴 면 옴브레무지개반팔티</t>
        </is>
      </c>
      <c r="L874" s="7">
        <f>IF(B874="보세",C874&amp;" "&amp;F874,B874&amp;" "&amp;F874)</f>
        <v/>
      </c>
      <c r="M874" s="8" t="inlineStr">
        <is>
          <t>레인보우 기하학패턴 면 옴브레무지개반팔티</t>
        </is>
      </c>
      <c r="N874" s="8" t="inlineStr">
        <is>
          <t>레인보우 기하학패턴 코튼 옴브레무지개반팔티</t>
        </is>
      </c>
      <c r="O874" s="8" t="inlineStr">
        <is>
          <t>레인보우 기하학패턴 면직물 옴브레무지개반팔티</t>
        </is>
      </c>
    </row>
    <row r="875" ht="16.5" customHeight="1" s="16">
      <c r="A875" s="7" t="n">
        <v>13107635</v>
      </c>
      <c r="B875" s="7" t="inlineStr">
        <is>
          <t>폴로</t>
        </is>
      </c>
      <c r="C875" s="7" t="inlineStr">
        <is>
          <t>블랙화이트</t>
        </is>
      </c>
      <c r="D875" s="7" t="inlineStr">
        <is>
          <t>스트라이프</t>
        </is>
      </c>
      <c r="E875" s="7" t="inlineStr">
        <is>
          <t>면</t>
        </is>
      </c>
      <c r="F875" s="7" t="inlineStr">
        <is>
          <t>숏카라언발반팔카라티</t>
        </is>
      </c>
      <c r="G875" s="7" t="inlineStr">
        <is>
          <t>KOR</t>
        </is>
      </c>
      <c r="H875" s="7" t="inlineStr">
        <is>
          <t>XL</t>
        </is>
      </c>
      <c r="I875" s="7">
        <f>IF(B875="보세",C875&amp;" "&amp;D875&amp;" "&amp;E875&amp;" "&amp;F875&amp;" ["&amp;H875&amp;"]",IF(G875="JPN","[JPN] "&amp;B875&amp;" "&amp;C875&amp;" "&amp;D875&amp;" "&amp;E875&amp;" "&amp;F875&amp;" ["&amp;H875&amp;"]",B875&amp;" "&amp;C875&amp;" "&amp;D875&amp;" "&amp;E875&amp;" "&amp;F875&amp;" ["&amp;H875&amp;"]"))</f>
        <v/>
      </c>
      <c r="J875" s="7" t="inlineStr">
        <is>
          <t>폴로 블랙화이트 스트라이프 면 숏카라언발반팔카라티 [XL]</t>
        </is>
      </c>
      <c r="K875" s="7" t="inlineStr">
        <is>
          <t>폴로 블랙화이트 스트라이프 면 숏카라언발반팔카라티</t>
        </is>
      </c>
      <c r="L875" s="7">
        <f>IF(B875="보세",C875&amp;" "&amp;F875,B875&amp;" "&amp;F875)</f>
        <v/>
      </c>
      <c r="M875" s="8" t="inlineStr">
        <is>
          <t>블랙화이트 스트라이프 면 숏카라언발반팔카라티</t>
        </is>
      </c>
      <c r="N875" s="8" t="inlineStr">
        <is>
          <t>블랙화이트 스트라이프 코튼 숏카라언발반팔카라티</t>
        </is>
      </c>
      <c r="O875" s="8" t="inlineStr">
        <is>
          <t>블랙화이트 스트라이프 면직물 숏카라언발반팔카라티</t>
        </is>
      </c>
    </row>
    <row r="876" ht="16.5" customHeight="1" s="16">
      <c r="A876" s="7" t="n">
        <v>13107636</v>
      </c>
      <c r="B876" s="7" t="inlineStr">
        <is>
          <t>piko</t>
        </is>
      </c>
      <c r="C876" s="7" t="inlineStr">
        <is>
          <t>번트오렌지</t>
        </is>
      </c>
      <c r="D876" s="7" t="inlineStr">
        <is>
          <t>패턴</t>
        </is>
      </c>
      <c r="E876" s="7" t="inlineStr">
        <is>
          <t>면</t>
        </is>
      </c>
      <c r="F876" s="7" t="inlineStr">
        <is>
          <t>보카시반팔셔츠</t>
        </is>
      </c>
      <c r="G876" s="7" t="inlineStr">
        <is>
          <t>KOR</t>
        </is>
      </c>
      <c r="H876" s="7" t="inlineStr">
        <is>
          <t>L</t>
        </is>
      </c>
      <c r="I876" s="7">
        <f>IF(B876="보세",C876&amp;" "&amp;D876&amp;" "&amp;E876&amp;" "&amp;F876&amp;" ["&amp;H876&amp;"]",IF(G876="JPN","[JPN] "&amp;B876&amp;" "&amp;C876&amp;" "&amp;D876&amp;" "&amp;E876&amp;" "&amp;F876&amp;" ["&amp;H876&amp;"]",B876&amp;" "&amp;C876&amp;" "&amp;D876&amp;" "&amp;E876&amp;" "&amp;F876&amp;" ["&amp;H876&amp;"]"))</f>
        <v/>
      </c>
      <c r="J876" s="7" t="inlineStr">
        <is>
          <t>piko 번트오렌지 면 보카시반팔셔츠 [L]</t>
        </is>
      </c>
      <c r="K876" s="7" t="inlineStr">
        <is>
          <t>piko 번트오렌지 면 보카시반팔셔츠</t>
        </is>
      </c>
      <c r="L876" s="7">
        <f>IF(B876="보세",C876&amp;" "&amp;F876,B876&amp;" "&amp;F876)</f>
        <v/>
      </c>
      <c r="M876" s="8" t="inlineStr">
        <is>
          <t>번트오렌지  면 보카시반팔셔츠</t>
        </is>
      </c>
      <c r="N876" s="8" t="inlineStr">
        <is>
          <t>번트오렌지  코튼 보카시반팔셔츠</t>
        </is>
      </c>
      <c r="O876" s="8" t="inlineStr">
        <is>
          <t>번트오렌지  면직물 보카시반팔셔츠</t>
        </is>
      </c>
    </row>
    <row r="877" ht="16.5" customHeight="1" s="16">
      <c r="A877" s="7" t="n">
        <v>13107637</v>
      </c>
      <c r="B877" s="7" t="inlineStr">
        <is>
          <t>미샤</t>
        </is>
      </c>
      <c r="C877" s="7" t="inlineStr">
        <is>
          <t>레드</t>
        </is>
      </c>
      <c r="D877" s="7" t="inlineStr">
        <is>
          <t>무지</t>
        </is>
      </c>
      <c r="E877" s="7" t="inlineStr">
        <is>
          <t>캐시미어혼방</t>
        </is>
      </c>
      <c r="F877" s="7" t="inlineStr">
        <is>
          <t>브이넥시보리롱니트</t>
        </is>
      </c>
      <c r="G877" s="7" t="inlineStr">
        <is>
          <t>KOR</t>
        </is>
      </c>
      <c r="H877" s="7" t="inlineStr">
        <is>
          <t>85</t>
        </is>
      </c>
      <c r="I877" s="7">
        <f>IF(B877="보세",C877&amp;" "&amp;D877&amp;" "&amp;E877&amp;" "&amp;F877&amp;" ["&amp;H877&amp;"]",IF(G877="JPN","[JPN] "&amp;B877&amp;" "&amp;C877&amp;" "&amp;D877&amp;" "&amp;E877&amp;" "&amp;F877&amp;" ["&amp;H877&amp;"]",B877&amp;" "&amp;C877&amp;" "&amp;D877&amp;" "&amp;E877&amp;" "&amp;F877&amp;" ["&amp;H877&amp;"]"))</f>
        <v/>
      </c>
      <c r="J877" s="7" t="inlineStr">
        <is>
          <t>미샤 레드 캐시미어혼방 브이넥시보리롱니트 [85]</t>
        </is>
      </c>
      <c r="K877" s="7" t="inlineStr">
        <is>
          <t>미샤 레드 캐시미어혼방 브이넥시보리롱니트</t>
        </is>
      </c>
      <c r="L877" s="7">
        <f>IF(B877="보세",C877&amp;" "&amp;F877,B877&amp;" "&amp;F877)</f>
        <v/>
      </c>
      <c r="M877" s="8" t="inlineStr">
        <is>
          <t>레드  캐시미어혼방 브이넥시보리롱니트</t>
        </is>
      </c>
      <c r="N877" s="8" t="inlineStr">
        <is>
          <t>레드  캐시미어혼방 브이넥시보리롱니트</t>
        </is>
      </c>
      <c r="O877" s="8" t="inlineStr">
        <is>
          <t>레드  캐시미어혼방 브이넥시보리롱니트</t>
        </is>
      </c>
    </row>
    <row r="878" ht="16.5" customHeight="1" s="16">
      <c r="A878" s="7" t="n">
        <v>13107638</v>
      </c>
      <c r="B878" s="7" t="inlineStr">
        <is>
          <t>타미힐피거</t>
        </is>
      </c>
      <c r="C878" s="7" t="inlineStr">
        <is>
          <t>블랙</t>
        </is>
      </c>
      <c r="D878" s="7" t="inlineStr">
        <is>
          <t>무지</t>
        </is>
      </c>
      <c r="E878" s="7" t="inlineStr">
        <is>
          <t>면혼방</t>
        </is>
      </c>
      <c r="F878" s="7" t="inlineStr">
        <is>
          <t>슬림핏자수로고반팔카라티</t>
        </is>
      </c>
      <c r="G878" s="7" t="inlineStr">
        <is>
          <t>KOR</t>
        </is>
      </c>
      <c r="H878" s="7" t="inlineStr">
        <is>
          <t>M</t>
        </is>
      </c>
      <c r="I878" s="7">
        <f>IF(B878="보세",C878&amp;" "&amp;D878&amp;" "&amp;E878&amp;" "&amp;F878&amp;" ["&amp;H878&amp;"]",IF(G878="JPN","[JPN] "&amp;B878&amp;" "&amp;C878&amp;" "&amp;D878&amp;" "&amp;E878&amp;" "&amp;F878&amp;" ["&amp;H878&amp;"]",B878&amp;" "&amp;C878&amp;" "&amp;D878&amp;" "&amp;E878&amp;" "&amp;F878&amp;" ["&amp;H878&amp;"]"))</f>
        <v/>
      </c>
      <c r="J878" s="7" t="inlineStr">
        <is>
          <t>타미힐피거 블랙 면혼방 슬림핏자수로고반팔카라티 [M]</t>
        </is>
      </c>
      <c r="K878" s="7" t="inlineStr">
        <is>
          <t>타미힐피거 블랙 면혼방 슬림핏자수로고반팔카라티</t>
        </is>
      </c>
      <c r="L878" s="7">
        <f>IF(B878="보세",C878&amp;" "&amp;F878,B878&amp;" "&amp;F878)</f>
        <v/>
      </c>
      <c r="M878" s="8" t="inlineStr">
        <is>
          <t>블랙  면혼방 슬림핏자수로고반팔카라티</t>
        </is>
      </c>
      <c r="N878" s="8" t="inlineStr">
        <is>
          <t>블랙  코튼혼방 슬림핏자수로고반팔카라티</t>
        </is>
      </c>
      <c r="O878" s="8" t="inlineStr">
        <is>
          <t>블랙  면믹스 슬림핏자수로고반팔카라티</t>
        </is>
      </c>
    </row>
    <row r="879" ht="16.5" customHeight="1" s="16">
      <c r="A879" s="7" t="n">
        <v>13107639</v>
      </c>
      <c r="B879" s="7" t="inlineStr">
        <is>
          <t>브룩스브라더스</t>
        </is>
      </c>
      <c r="C879" s="7" t="inlineStr">
        <is>
          <t>블랙</t>
        </is>
      </c>
      <c r="D879" s="7" t="inlineStr">
        <is>
          <t>도트패턴</t>
        </is>
      </c>
      <c r="E879" s="7" t="inlineStr">
        <is>
          <t>면</t>
        </is>
      </c>
      <c r="F879" s="7" t="inlineStr">
        <is>
          <t>셔링오픈카라민소매원피스</t>
        </is>
      </c>
      <c r="G879" s="7" t="inlineStr">
        <is>
          <t>KOR</t>
        </is>
      </c>
      <c r="H879" s="7" t="inlineStr">
        <is>
          <t>9</t>
        </is>
      </c>
      <c r="I879" s="7">
        <f>IF(B879="보세",C879&amp;" "&amp;D879&amp;" "&amp;E879&amp;" "&amp;F879&amp;" ["&amp;H879&amp;"]",IF(G879="JPN","[JPN] "&amp;B879&amp;" "&amp;C879&amp;" "&amp;D879&amp;" "&amp;E879&amp;" "&amp;F879&amp;" ["&amp;H879&amp;"]",B879&amp;" "&amp;C879&amp;" "&amp;D879&amp;" "&amp;E879&amp;" "&amp;F879&amp;" ["&amp;H879&amp;"]"))</f>
        <v/>
      </c>
      <c r="J879" s="7" t="inlineStr">
        <is>
          <t>브룩스브라더스 블랙 도트패턴 면 셔링오픈카라민소매원피스 [9]</t>
        </is>
      </c>
      <c r="K879" s="7" t="inlineStr">
        <is>
          <t>브룩스브라더스 블랙 도트패턴 면 셔링오픈카라민소매원피스</t>
        </is>
      </c>
      <c r="L879" s="7">
        <f>IF(B879="보세",C879&amp;" "&amp;F879,B879&amp;" "&amp;F879)</f>
        <v/>
      </c>
      <c r="M879" s="8" t="inlineStr">
        <is>
          <t>블랙 도트패턴 면 셔링오픈카라민소매원피스</t>
        </is>
      </c>
      <c r="N879" s="8" t="inlineStr">
        <is>
          <t>블랙 도트패턴 코튼 셔링오픈카라민소매원피스</t>
        </is>
      </c>
      <c r="O879" s="8" t="inlineStr">
        <is>
          <t>블랙 도트패턴 면직물 셔링오픈카라민소매원피스</t>
        </is>
      </c>
    </row>
    <row r="880" ht="16.5" customHeight="1" s="16">
      <c r="A880" s="7" t="n">
        <v>13107640</v>
      </c>
      <c r="B880" s="7" t="inlineStr">
        <is>
          <t>퓨마</t>
        </is>
      </c>
      <c r="C880" s="7" t="inlineStr">
        <is>
          <t>블랙</t>
        </is>
      </c>
      <c r="D880" s="7" t="inlineStr">
        <is>
          <t>프린팅</t>
        </is>
      </c>
      <c r="E880" s="7" t="inlineStr">
        <is>
          <t>면</t>
        </is>
      </c>
      <c r="F880" s="7" t="inlineStr">
        <is>
          <t>태극라운드반팔티</t>
        </is>
      </c>
      <c r="G880" s="7" t="inlineStr">
        <is>
          <t>KOR</t>
        </is>
      </c>
      <c r="H880" s="7" t="inlineStr">
        <is>
          <t>L</t>
        </is>
      </c>
      <c r="I880" s="7">
        <f>IF(B880="보세",C880&amp;" "&amp;D880&amp;" "&amp;E880&amp;" "&amp;F880&amp;" ["&amp;H880&amp;"]",IF(G880="JPN","[JPN] "&amp;B880&amp;" "&amp;C880&amp;" "&amp;D880&amp;" "&amp;E880&amp;" "&amp;F880&amp;" ["&amp;H880&amp;"]",B880&amp;" "&amp;C880&amp;" "&amp;D880&amp;" "&amp;E880&amp;" "&amp;F880&amp;" ["&amp;H880&amp;"]"))</f>
        <v/>
      </c>
      <c r="J880" s="7" t="inlineStr">
        <is>
          <t>퓨마 블랙 프린팅 면 태극라운드반팔티 [L]</t>
        </is>
      </c>
      <c r="K880" s="7" t="inlineStr">
        <is>
          <t>퓨마 블랙 프린팅 면 태극라운드반팔티</t>
        </is>
      </c>
      <c r="L880" s="7">
        <f>IF(B880="보세",C880&amp;" "&amp;F880,B880&amp;" "&amp;F880)</f>
        <v/>
      </c>
      <c r="M880" s="8" t="inlineStr">
        <is>
          <t>블랙 프린팅 면 태극라운드반팔티</t>
        </is>
      </c>
      <c r="N880" s="8" t="inlineStr">
        <is>
          <t>블랙 프린팅 코튼 태극라운드반팔티</t>
        </is>
      </c>
      <c r="O880" s="8" t="inlineStr">
        <is>
          <t>블랙 프린팅 면직물 태극라운드반팔티</t>
        </is>
      </c>
    </row>
    <row r="881" ht="16.5" customHeight="1" s="16">
      <c r="A881" s="7" t="n">
        <v>13107641</v>
      </c>
      <c r="B881" s="7" t="inlineStr">
        <is>
          <t>타미힐피거</t>
        </is>
      </c>
      <c r="C881" s="7" t="inlineStr">
        <is>
          <t>그레이</t>
        </is>
      </c>
      <c r="D881" s="7" t="inlineStr">
        <is>
          <t>체크</t>
        </is>
      </c>
      <c r="E881" s="7" t="inlineStr">
        <is>
          <t>면</t>
        </is>
      </c>
      <c r="F881" s="7" t="inlineStr">
        <is>
          <t>슬림핏웜긴소매셔츠</t>
        </is>
      </c>
      <c r="G881" s="7" t="inlineStr">
        <is>
          <t>KOR</t>
        </is>
      </c>
      <c r="H881" s="7" t="inlineStr">
        <is>
          <t>S</t>
        </is>
      </c>
      <c r="I881" s="7">
        <f>IF(B881="보세",C881&amp;" "&amp;D881&amp;" "&amp;E881&amp;" "&amp;F881&amp;" ["&amp;H881&amp;"]",IF(G881="JPN","[JPN] "&amp;B881&amp;" "&amp;C881&amp;" "&amp;D881&amp;" "&amp;E881&amp;" "&amp;F881&amp;" ["&amp;H881&amp;"]",B881&amp;" "&amp;C881&amp;" "&amp;D881&amp;" "&amp;E881&amp;" "&amp;F881&amp;" ["&amp;H881&amp;"]"))</f>
        <v/>
      </c>
      <c r="J881" s="7" t="inlineStr">
        <is>
          <t>타미힐피거 그레이 체크 면 슬림핏웜긴소매셔츠 [S]</t>
        </is>
      </c>
      <c r="K881" s="7" t="inlineStr">
        <is>
          <t>타미힐피거 그레이 체크 면 슬림핏웜긴소매셔츠</t>
        </is>
      </c>
      <c r="L881" s="7">
        <f>IF(B881="보세",C881&amp;" "&amp;F881,B881&amp;" "&amp;F881)</f>
        <v/>
      </c>
      <c r="M881" s="8" t="inlineStr">
        <is>
          <t>그레이 체크 면 슬림핏웜긴소매셔츠</t>
        </is>
      </c>
      <c r="N881" s="8" t="inlineStr">
        <is>
          <t>회색 체크 면 슬림핏웜긴소매셔츠</t>
        </is>
      </c>
      <c r="O881" s="8" t="inlineStr">
        <is>
          <t>GRAY 체크 면 슬림핏웜긴소매셔츠</t>
        </is>
      </c>
    </row>
    <row r="882" ht="16.5" customHeight="1" s="16">
      <c r="A882" s="7" t="n">
        <v>13107642</v>
      </c>
      <c r="B882" s="7" t="inlineStr">
        <is>
          <t>gap</t>
        </is>
      </c>
      <c r="C882" s="7" t="inlineStr">
        <is>
          <t>플럼</t>
        </is>
      </c>
      <c r="D882" s="7" t="inlineStr">
        <is>
          <t>무지</t>
        </is>
      </c>
      <c r="E882" s="7" t="inlineStr">
        <is>
          <t>면혼방</t>
        </is>
      </c>
      <c r="F882" s="7" t="inlineStr">
        <is>
          <t>패치빅로고스웨트셔츠</t>
        </is>
      </c>
      <c r="G882" s="7" t="inlineStr">
        <is>
          <t>KOR</t>
        </is>
      </c>
      <c r="H882" s="7" t="inlineStr">
        <is>
          <t>XS</t>
        </is>
      </c>
      <c r="I882" s="7">
        <f>IF(B882="보세",C882&amp;" "&amp;D882&amp;" "&amp;E882&amp;" "&amp;F882&amp;" ["&amp;H882&amp;"]",IF(G882="JPN","[JPN] "&amp;B882&amp;" "&amp;C882&amp;" "&amp;D882&amp;" "&amp;E882&amp;" "&amp;F882&amp;" ["&amp;H882&amp;"]",B882&amp;" "&amp;C882&amp;" "&amp;D882&amp;" "&amp;E882&amp;" "&amp;F882&amp;" ["&amp;H882&amp;"]"))</f>
        <v/>
      </c>
      <c r="J882" s="7" t="inlineStr">
        <is>
          <t>gap 플럼 면혼방 패치빅로고스웨트셔츠 [XS]</t>
        </is>
      </c>
      <c r="K882" s="7" t="inlineStr">
        <is>
          <t>gap 플럼 면혼방 패치빅로고스웨트셔츠</t>
        </is>
      </c>
      <c r="L882" s="7">
        <f>IF(B882="보세",C882&amp;" "&amp;F882,B882&amp;" "&amp;F882)</f>
        <v/>
      </c>
      <c r="M882" s="8" t="inlineStr">
        <is>
          <t>플럼  면혼방 패치빅로고스웨트셔츠</t>
        </is>
      </c>
      <c r="N882" s="8" t="inlineStr">
        <is>
          <t>플럼  코튼혼방 패치빅로고스웨트셔츠</t>
        </is>
      </c>
      <c r="O882" s="8" t="inlineStr">
        <is>
          <t>플럼  면믹스 패치빅로고스웨트셔츠</t>
        </is>
      </c>
    </row>
    <row r="883" ht="16.5" customHeight="1" s="16">
      <c r="A883" s="7" t="n">
        <v>13107643</v>
      </c>
      <c r="B883" s="7" t="inlineStr">
        <is>
          <t>지오송지오</t>
        </is>
      </c>
      <c r="C883" s="7" t="inlineStr">
        <is>
          <t>버건디</t>
        </is>
      </c>
      <c r="D883" s="7" t="inlineStr">
        <is>
          <t>무지</t>
        </is>
      </c>
      <c r="E883" s="7" t="inlineStr">
        <is>
          <t>폴리</t>
        </is>
      </c>
      <c r="F883" s="7" t="inlineStr">
        <is>
          <t>오픈카라히든버튼반소매블라우스</t>
        </is>
      </c>
      <c r="G883" s="7" t="inlineStr">
        <is>
          <t>KOR</t>
        </is>
      </c>
      <c r="H883" s="7" t="inlineStr">
        <is>
          <t>85</t>
        </is>
      </c>
      <c r="I883" s="7">
        <f>IF(B883="보세",C883&amp;" "&amp;D883&amp;" "&amp;E883&amp;" "&amp;F883&amp;" ["&amp;H883&amp;"]",IF(G883="JPN","[JPN] "&amp;B883&amp;" "&amp;C883&amp;" "&amp;D883&amp;" "&amp;E883&amp;" "&amp;F883&amp;" ["&amp;H883&amp;"]",B883&amp;" "&amp;C883&amp;" "&amp;D883&amp;" "&amp;E883&amp;" "&amp;F883&amp;" ["&amp;H883&amp;"]"))</f>
        <v/>
      </c>
      <c r="J883" s="7" t="inlineStr">
        <is>
          <t>지오송지오 버건디 오픈카라히든버튼반소매블라우스 [85]</t>
        </is>
      </c>
      <c r="K883" s="7" t="inlineStr">
        <is>
          <t>지오송지오 버건디 오픈카라히든버튼반소매블라우스</t>
        </is>
      </c>
      <c r="L883" s="7">
        <f>IF(B883="보세",C883&amp;" "&amp;F883,B883&amp;" "&amp;F883)</f>
        <v/>
      </c>
      <c r="M883" s="8" t="inlineStr">
        <is>
          <t>버건디   오픈카라히든버튼반소매블라우스</t>
        </is>
      </c>
      <c r="N883" s="8" t="inlineStr">
        <is>
          <t>버건디   오픈카라히든버튼반소매블라우스</t>
        </is>
      </c>
      <c r="O883" s="8" t="inlineStr">
        <is>
          <t>버건디   오픈카라히든버튼반소매블라우스</t>
        </is>
      </c>
    </row>
    <row r="884" ht="16.5" customHeight="1" s="16">
      <c r="A884" s="7" t="n">
        <v>13107644</v>
      </c>
      <c r="B884" s="7" t="inlineStr">
        <is>
          <t>리바이스</t>
        </is>
      </c>
      <c r="C884" s="7" t="inlineStr">
        <is>
          <t>핫핑크</t>
        </is>
      </c>
      <c r="D884" s="7" t="inlineStr">
        <is>
          <t>무지</t>
        </is>
      </c>
      <c r="E884" s="7" t="inlineStr">
        <is>
          <t>면</t>
        </is>
      </c>
      <c r="F884" s="7" t="inlineStr">
        <is>
          <t>워싱더블포켓반소매카라티</t>
        </is>
      </c>
      <c r="G884" s="7" t="inlineStr">
        <is>
          <t>KOR</t>
        </is>
      </c>
      <c r="H884" s="7" t="inlineStr">
        <is>
          <t>95</t>
        </is>
      </c>
      <c r="I884" s="7">
        <f>IF(B884="보세",C884&amp;" "&amp;D884&amp;" "&amp;E884&amp;" "&amp;F884&amp;" ["&amp;H884&amp;"]",IF(G884="JPN","[JPN] "&amp;B884&amp;" "&amp;C884&amp;" "&amp;D884&amp;" "&amp;E884&amp;" "&amp;F884&amp;" ["&amp;H884&amp;"]",B884&amp;" "&amp;C884&amp;" "&amp;D884&amp;" "&amp;E884&amp;" "&amp;F884&amp;" ["&amp;H884&amp;"]"))</f>
        <v/>
      </c>
      <c r="J884" s="7" t="inlineStr">
        <is>
          <t>리바이스 핫핑크 면 워싱더블포켓반소매카라티 [95]</t>
        </is>
      </c>
      <c r="K884" s="7" t="inlineStr">
        <is>
          <t>리바이스 핫핑크 면 워싱더블포켓반소매카라티</t>
        </is>
      </c>
      <c r="L884" s="7">
        <f>IF(B884="보세",C884&amp;" "&amp;F884,B884&amp;" "&amp;F884)</f>
        <v/>
      </c>
      <c r="M884" s="8" t="inlineStr">
        <is>
          <t>핫핑크  면 워싱더블포켓반소매카라티</t>
        </is>
      </c>
      <c r="N884" s="8" t="inlineStr">
        <is>
          <t>핫핑크  코튼 워싱더블포켓반소매카라티</t>
        </is>
      </c>
      <c r="O884" s="8" t="inlineStr">
        <is>
          <t>핫핑크  면직물 워싱더블포켓반소매카라티</t>
        </is>
      </c>
    </row>
    <row r="885" ht="16.5" customHeight="1" s="16">
      <c r="A885" s="7" t="n">
        <v>13107645</v>
      </c>
      <c r="B885" s="7" t="inlineStr">
        <is>
          <t>프룻오브더룸</t>
        </is>
      </c>
      <c r="C885" s="7" t="inlineStr">
        <is>
          <t>민트핑크</t>
        </is>
      </c>
      <c r="D885" s="7" t="inlineStr">
        <is>
          <t>프린팅</t>
        </is>
      </c>
      <c r="E885" s="7" t="inlineStr">
        <is>
          <t>면혼방</t>
        </is>
      </c>
      <c r="F885" s="7" t="inlineStr">
        <is>
          <t>YEA!루즈핏크루넥반팔티</t>
        </is>
      </c>
      <c r="G885" s="7" t="inlineStr">
        <is>
          <t>KOR</t>
        </is>
      </c>
      <c r="H885" s="7" t="inlineStr">
        <is>
          <t>XL</t>
        </is>
      </c>
      <c r="I885" s="7">
        <f>IF(B885="보세",C885&amp;" "&amp;D885&amp;" "&amp;E885&amp;" "&amp;F885&amp;" ["&amp;H885&amp;"]",IF(G885="JPN","[JPN] "&amp;B885&amp;" "&amp;C885&amp;" "&amp;D885&amp;" "&amp;E885&amp;" "&amp;F885&amp;" ["&amp;H885&amp;"]",B885&amp;" "&amp;C885&amp;" "&amp;D885&amp;" "&amp;E885&amp;" "&amp;F885&amp;" ["&amp;H885&amp;"]"))</f>
        <v/>
      </c>
      <c r="J885" s="7" t="inlineStr">
        <is>
          <t>프룻오브더룸 민트핑크 프린팅 면혼방 YEA!루즈핏크루넥반팔티 [XL]</t>
        </is>
      </c>
      <c r="K885" s="7" t="inlineStr">
        <is>
          <t>프룻오브더룸 민트핑크 프린팅 면혼방 YEA!루즈핏크루넥반팔티</t>
        </is>
      </c>
      <c r="L885" s="7">
        <f>IF(B885="보세",C885&amp;" "&amp;F885,B885&amp;" "&amp;F885)</f>
        <v/>
      </c>
      <c r="M885" s="8" t="inlineStr">
        <is>
          <t>민트핑크 프린팅 면혼방 YEA!루즈핏크루넥반팔티</t>
        </is>
      </c>
      <c r="N885" s="8" t="inlineStr">
        <is>
          <t>민트핑크 프린팅 코튼혼방 YEA!루즈핏크루넥반팔티</t>
        </is>
      </c>
      <c r="O885" s="8" t="inlineStr">
        <is>
          <t>민트핑크 프린팅 면믹스 YEA!루즈핏크루넥반팔티</t>
        </is>
      </c>
    </row>
    <row r="886" ht="16.5" customHeight="1" s="16">
      <c r="A886" s="7" t="n">
        <v>13107646</v>
      </c>
      <c r="B886" s="7" t="inlineStr">
        <is>
          <t>아디다스오리지널</t>
        </is>
      </c>
      <c r="C886" s="7" t="inlineStr">
        <is>
          <t>그레이</t>
        </is>
      </c>
      <c r="D886" s="7" t="inlineStr">
        <is>
          <t>프린팅</t>
        </is>
      </c>
      <c r="E886" s="7" t="inlineStr">
        <is>
          <t>면혼방</t>
        </is>
      </c>
      <c r="F886" s="7" t="inlineStr">
        <is>
          <t>불꽃빅로고나그랑후드티</t>
        </is>
      </c>
      <c r="G886" s="7" t="inlineStr">
        <is>
          <t>KOR</t>
        </is>
      </c>
      <c r="H886" s="7" t="inlineStr">
        <is>
          <t>90</t>
        </is>
      </c>
      <c r="I886" s="7">
        <f>IF(B886="보세",C886&amp;" "&amp;D886&amp;" "&amp;E886&amp;" "&amp;F886&amp;" ["&amp;H886&amp;"]",IF(G886="JPN","[JPN] "&amp;B886&amp;" "&amp;C886&amp;" "&amp;D886&amp;" "&amp;E886&amp;" "&amp;F886&amp;" ["&amp;H886&amp;"]",B886&amp;" "&amp;C886&amp;" "&amp;D886&amp;" "&amp;E886&amp;" "&amp;F886&amp;" ["&amp;H886&amp;"]"))</f>
        <v/>
      </c>
      <c r="J886" s="7" t="inlineStr">
        <is>
          <t>아디다스오리지널 그레이 프린팅 면혼방 불꽃빅로고나그랑후드티 [90]</t>
        </is>
      </c>
      <c r="K886" s="7" t="inlineStr">
        <is>
          <t>아디다스오리지널 그레이 프린팅 면혼방 불꽃빅로고나그랑후드티</t>
        </is>
      </c>
      <c r="L886" s="7">
        <f>IF(B886="보세",C886&amp;" "&amp;F886,B886&amp;" "&amp;F886)</f>
        <v/>
      </c>
      <c r="M886" s="8" t="inlineStr">
        <is>
          <t>그레이 프린팅 면혼방 불꽃빅로고나그랑후드티</t>
        </is>
      </c>
      <c r="N886" s="8" t="inlineStr">
        <is>
          <t>회색 프린팅 면혼방 불꽃빅로고나그랑후드티</t>
        </is>
      </c>
      <c r="O886" s="8" t="inlineStr">
        <is>
          <t>GRAY 프린팅 면혼방 불꽃빅로고나그랑후드티</t>
        </is>
      </c>
    </row>
    <row r="887" ht="16.5" customHeight="1" s="16">
      <c r="A887" s="7" t="n">
        <v>13107647</v>
      </c>
      <c r="B887" s="7" t="inlineStr">
        <is>
          <t>르꼬끄</t>
        </is>
      </c>
      <c r="C887" s="7" t="inlineStr">
        <is>
          <t>오렌지</t>
        </is>
      </c>
      <c r="D887" s="7" t="inlineStr">
        <is>
          <t>무지</t>
        </is>
      </c>
      <c r="E887" s="7" t="inlineStr">
        <is>
          <t>면혼방</t>
        </is>
      </c>
      <c r="F887" s="7" t="inlineStr">
        <is>
          <t>하이넥절개후드집업</t>
        </is>
      </c>
      <c r="G887" s="7" t="inlineStr">
        <is>
          <t>KOR</t>
        </is>
      </c>
      <c r="H887" s="7" t="inlineStr">
        <is>
          <t>85</t>
        </is>
      </c>
      <c r="I887" s="7">
        <f>IF(B887="보세",C887&amp;" "&amp;D887&amp;" "&amp;E887&amp;" "&amp;F887&amp;" ["&amp;H887&amp;"]",IF(G887="JPN","[JPN] "&amp;B887&amp;" "&amp;C887&amp;" "&amp;D887&amp;" "&amp;E887&amp;" "&amp;F887&amp;" ["&amp;H887&amp;"]",B887&amp;" "&amp;C887&amp;" "&amp;D887&amp;" "&amp;E887&amp;" "&amp;F887&amp;" ["&amp;H887&amp;"]"))</f>
        <v/>
      </c>
      <c r="J887" s="7" t="inlineStr">
        <is>
          <t>르꼬끄 오렌지 면혼방 하이넥절개후드집업 [85]</t>
        </is>
      </c>
      <c r="K887" s="7" t="inlineStr">
        <is>
          <t>르꼬끄 오렌지 면혼방 하이넥절개후드집업</t>
        </is>
      </c>
      <c r="L887" s="7">
        <f>IF(B887="보세",C887&amp;" "&amp;F887,B887&amp;" "&amp;F887)</f>
        <v/>
      </c>
      <c r="M887" s="8" t="inlineStr">
        <is>
          <t>오렌지  면혼방 하이넥절개후드집업</t>
        </is>
      </c>
      <c r="N887" s="8" t="inlineStr">
        <is>
          <t>오렌지  코튼혼방 하이넥절개후드집업</t>
        </is>
      </c>
      <c r="O887" s="8" t="inlineStr">
        <is>
          <t>오렌지  면믹스 하이넥절개후드집업</t>
        </is>
      </c>
    </row>
    <row r="888" ht="16.5" customHeight="1" s="16">
      <c r="A888" s="7" t="n">
        <v>13107648</v>
      </c>
      <c r="B888" s="7" t="inlineStr">
        <is>
          <t>게스</t>
        </is>
      </c>
      <c r="C888" s="7" t="inlineStr">
        <is>
          <t>레드</t>
        </is>
      </c>
      <c r="D888" s="7" t="inlineStr">
        <is>
          <t>스트라이프</t>
        </is>
      </c>
      <c r="E888" s="7" t="inlineStr">
        <is>
          <t>면</t>
        </is>
      </c>
      <c r="F888" s="7" t="inlineStr">
        <is>
          <t>크루넥반팔티</t>
        </is>
      </c>
      <c r="G888" s="7" t="inlineStr">
        <is>
          <t>KOR</t>
        </is>
      </c>
      <c r="H888" s="7" t="inlineStr">
        <is>
          <t>S</t>
        </is>
      </c>
      <c r="I888" s="7">
        <f>IF(B888="보세",C888&amp;" "&amp;D888&amp;" "&amp;E888&amp;" "&amp;F888&amp;" ["&amp;H888&amp;"]",IF(G888="JPN","[JPN] "&amp;B888&amp;" "&amp;C888&amp;" "&amp;D888&amp;" "&amp;E888&amp;" "&amp;F888&amp;" ["&amp;H888&amp;"]",B888&amp;" "&amp;C888&amp;" "&amp;D888&amp;" "&amp;E888&amp;" "&amp;F888&amp;" ["&amp;H888&amp;"]"))</f>
        <v/>
      </c>
      <c r="J888" s="7" t="inlineStr">
        <is>
          <t>게스 레드 스트라이프 면 크루넥반팔티 [S]</t>
        </is>
      </c>
      <c r="K888" s="7" t="inlineStr">
        <is>
          <t>게스 레드 스트라이프 면 크루넥반팔티</t>
        </is>
      </c>
      <c r="L888" s="7">
        <f>IF(B888="보세",C888&amp;" "&amp;F888,B888&amp;" "&amp;F888)</f>
        <v/>
      </c>
      <c r="M888" s="8" t="inlineStr">
        <is>
          <t>레드 스트라이프 면 크루넥반팔티</t>
        </is>
      </c>
      <c r="N888" s="8" t="inlineStr">
        <is>
          <t>레드 스트라이프 코튼 크루넥반팔티</t>
        </is>
      </c>
      <c r="O888" s="8" t="inlineStr">
        <is>
          <t>레드 스트라이프 면직물 크루넥반팔티</t>
        </is>
      </c>
    </row>
    <row r="889" ht="16.5" customHeight="1" s="16">
      <c r="A889" s="7" t="n">
        <v>13107649</v>
      </c>
      <c r="B889" s="7" t="inlineStr">
        <is>
          <t>포트앤컴퍼니</t>
        </is>
      </c>
      <c r="C889" s="7" t="inlineStr">
        <is>
          <t>레드</t>
        </is>
      </c>
      <c r="D889" s="7" t="inlineStr">
        <is>
          <t>프린팅</t>
        </is>
      </c>
      <c r="E889" s="7" t="inlineStr">
        <is>
          <t>면</t>
        </is>
      </c>
      <c r="F889" s="7" t="inlineStr">
        <is>
          <t>링컨트로잔스반팔티</t>
        </is>
      </c>
      <c r="G889" s="7" t="inlineStr">
        <is>
          <t>KOR</t>
        </is>
      </c>
      <c r="H889" s="7" t="inlineStr">
        <is>
          <t>XL</t>
        </is>
      </c>
      <c r="I889" s="7">
        <f>IF(B889="보세",C889&amp;" "&amp;D889&amp;" "&amp;E889&amp;" "&amp;F889&amp;" ["&amp;H889&amp;"]",IF(G889="JPN","[JPN] "&amp;B889&amp;" "&amp;C889&amp;" "&amp;D889&amp;" "&amp;E889&amp;" "&amp;F889&amp;" ["&amp;H889&amp;"]",B889&amp;" "&amp;C889&amp;" "&amp;D889&amp;" "&amp;E889&amp;" "&amp;F889&amp;" ["&amp;H889&amp;"]"))</f>
        <v/>
      </c>
      <c r="J889" s="7" t="inlineStr">
        <is>
          <t>포트앤컴퍼니 레드 프린팅 면 링컨트로잔스반팔티 [XL]</t>
        </is>
      </c>
      <c r="K889" s="7" t="inlineStr">
        <is>
          <t>포트앤컴퍼니 레드 프린팅 면 링컨트로잔스반팔티</t>
        </is>
      </c>
      <c r="L889" s="7">
        <f>IF(B889="보세",C889&amp;" "&amp;F889,B889&amp;" "&amp;F889)</f>
        <v/>
      </c>
      <c r="M889" s="8" t="inlineStr">
        <is>
          <t>레드 프린팅 면 링컨트로잔스반팔티</t>
        </is>
      </c>
      <c r="N889" s="8" t="inlineStr">
        <is>
          <t>레드 프린팅 코튼 링컨트로잔스반팔티</t>
        </is>
      </c>
      <c r="O889" s="8" t="inlineStr">
        <is>
          <t>레드 프린팅 면직물 링컨트로잔스반팔티</t>
        </is>
      </c>
    </row>
    <row r="890" ht="16.5" customHeight="1" s="16">
      <c r="A890" s="7" t="n">
        <v>13107650</v>
      </c>
      <c r="B890" s="7" t="inlineStr">
        <is>
          <t>나이키프로</t>
        </is>
      </c>
      <c r="C890" s="7" t="inlineStr">
        <is>
          <t>그레이</t>
        </is>
      </c>
      <c r="D890" s="7" t="inlineStr">
        <is>
          <t>프린팅</t>
        </is>
      </c>
      <c r="E890" s="7" t="inlineStr">
        <is>
          <t>드라이핏</t>
        </is>
      </c>
      <c r="F890" s="7" t="inlineStr">
        <is>
          <t>타이트핏스포츠나그랑티</t>
        </is>
      </c>
      <c r="G890" s="7" t="inlineStr">
        <is>
          <t>KOR</t>
        </is>
      </c>
      <c r="H890" s="7" t="inlineStr">
        <is>
          <t>XL</t>
        </is>
      </c>
      <c r="I890" s="7">
        <f>IF(B890="보세",C890&amp;" "&amp;D890&amp;" "&amp;E890&amp;" "&amp;F890&amp;" ["&amp;H890&amp;"]",IF(G890="JPN","[JPN] "&amp;B890&amp;" "&amp;C890&amp;" "&amp;D890&amp;" "&amp;E890&amp;" "&amp;F890&amp;" ["&amp;H890&amp;"]",B890&amp;" "&amp;C890&amp;" "&amp;D890&amp;" "&amp;E890&amp;" "&amp;F890&amp;" ["&amp;H890&amp;"]"))</f>
        <v/>
      </c>
      <c r="J890" s="7" t="inlineStr">
        <is>
          <t>나이키프로 그레이 프린팅 드라이핏 타이트핏스포츠나그랑티 [XL]</t>
        </is>
      </c>
      <c r="K890" s="7" t="inlineStr">
        <is>
          <t>나이키프로 그레이 프린팅 드라이핏 타이트핏스포츠나그랑티</t>
        </is>
      </c>
      <c r="L890" s="7">
        <f>IF(B890="보세",C890&amp;" "&amp;F890,B890&amp;" "&amp;F890)</f>
        <v/>
      </c>
      <c r="M890" s="8" t="inlineStr">
        <is>
          <t>그레이 프린팅 드라이핏 타이트핏스포츠나그랑티</t>
        </is>
      </c>
      <c r="N890" s="8" t="inlineStr">
        <is>
          <t>회색 프린팅 드라이핏 타이트핏스포츠나그랑티</t>
        </is>
      </c>
      <c r="O890" s="8" t="inlineStr">
        <is>
          <t>GRAY 프린팅 드라이핏 타이트핏스포츠나그랑티</t>
        </is>
      </c>
    </row>
    <row r="891" ht="16.5" customHeight="1" s="16">
      <c r="A891" s="7" t="n">
        <v>13107651</v>
      </c>
      <c r="B891" s="7" t="inlineStr">
        <is>
          <t>gildan</t>
        </is>
      </c>
      <c r="C891" s="7" t="inlineStr">
        <is>
          <t>블랙</t>
        </is>
      </c>
      <c r="D891" s="7" t="inlineStr">
        <is>
          <t>프린팅</t>
        </is>
      </c>
      <c r="E891" s="7" t="inlineStr">
        <is>
          <t>면</t>
        </is>
      </c>
      <c r="F891" s="7" t="inlineStr">
        <is>
          <t>슈퍼바이크크루넥반팔티</t>
        </is>
      </c>
      <c r="G891" s="7" t="inlineStr">
        <is>
          <t>KOR</t>
        </is>
      </c>
      <c r="H891" s="7" t="inlineStr">
        <is>
          <t>XL</t>
        </is>
      </c>
      <c r="I891" s="7">
        <f>IF(B891="보세",C891&amp;" "&amp;D891&amp;" "&amp;E891&amp;" "&amp;F891&amp;" ["&amp;H891&amp;"]",IF(G891="JPN","[JPN] "&amp;B891&amp;" "&amp;C891&amp;" "&amp;D891&amp;" "&amp;E891&amp;" "&amp;F891&amp;" ["&amp;H891&amp;"]",B891&amp;" "&amp;C891&amp;" "&amp;D891&amp;" "&amp;E891&amp;" "&amp;F891&amp;" ["&amp;H891&amp;"]"))</f>
        <v/>
      </c>
      <c r="J891" s="7" t="inlineStr">
        <is>
          <t>gildan 블랙 프린팅 면 슈퍼바이크크루넥반팔티 [XL]</t>
        </is>
      </c>
      <c r="K891" s="7" t="inlineStr">
        <is>
          <t>gildan 블랙 프린팅 면 슈퍼바이크크루넥반팔티</t>
        </is>
      </c>
      <c r="L891" s="7">
        <f>IF(B891="보세",C891&amp;" "&amp;F891,B891&amp;" "&amp;F891)</f>
        <v/>
      </c>
      <c r="M891" s="8" t="inlineStr">
        <is>
          <t>블랙 프린팅 면 슈퍼바이크크루넥반팔티</t>
        </is>
      </c>
      <c r="N891" s="8" t="inlineStr">
        <is>
          <t>블랙 프린팅 코튼 슈퍼바이크크루넥반팔티</t>
        </is>
      </c>
      <c r="O891" s="8" t="inlineStr">
        <is>
          <t>블랙 프린팅 면직물 슈퍼바이크크루넥반팔티</t>
        </is>
      </c>
    </row>
    <row r="892" ht="16.5" customHeight="1" s="16">
      <c r="A892" s="7" t="n">
        <v>13107652</v>
      </c>
      <c r="B892" s="7" t="inlineStr">
        <is>
          <t>노스페이스</t>
        </is>
      </c>
      <c r="C892" s="7" t="inlineStr">
        <is>
          <t>네이비</t>
        </is>
      </c>
      <c r="D892" s="7" t="inlineStr">
        <is>
          <t>무지</t>
        </is>
      </c>
      <c r="E892" s="7" t="inlineStr">
        <is>
          <t>폴리</t>
        </is>
      </c>
      <c r="F892" s="7" t="inlineStr">
        <is>
          <t>사선절개투톤반팔집업티</t>
        </is>
      </c>
      <c r="G892" s="7" t="inlineStr">
        <is>
          <t>KOR</t>
        </is>
      </c>
      <c r="H892" s="7" t="inlineStr">
        <is>
          <t>95</t>
        </is>
      </c>
      <c r="I892" s="7">
        <f>IF(B892="보세",C892&amp;" "&amp;D892&amp;" "&amp;E892&amp;" "&amp;F892&amp;" ["&amp;H892&amp;"]",IF(G892="JPN","[JPN] "&amp;B892&amp;" "&amp;C892&amp;" "&amp;D892&amp;" "&amp;E892&amp;" "&amp;F892&amp;" ["&amp;H892&amp;"]",B892&amp;" "&amp;C892&amp;" "&amp;D892&amp;" "&amp;E892&amp;" "&amp;F892&amp;" ["&amp;H892&amp;"]"))</f>
        <v/>
      </c>
      <c r="J892" s="7" t="inlineStr">
        <is>
          <t>노스페이스 네이비 사선절개투톤반팔집업티 [95]</t>
        </is>
      </c>
      <c r="K892" s="7" t="inlineStr">
        <is>
          <t>노스페이스 네이비 사선절개투톤반팔집업티</t>
        </is>
      </c>
      <c r="L892" s="7">
        <f>IF(B892="보세",C892&amp;" "&amp;F892,B892&amp;" "&amp;F892)</f>
        <v/>
      </c>
      <c r="M892" s="8" t="inlineStr">
        <is>
          <t>네이비   사선절개투톤반팔집업티</t>
        </is>
      </c>
      <c r="N892" s="8" t="inlineStr">
        <is>
          <t>NAVY   사선절개투톤반팔집업티</t>
        </is>
      </c>
      <c r="O892" s="8" t="inlineStr">
        <is>
          <t>곤색   사선절개투톤반팔집업티</t>
        </is>
      </c>
    </row>
    <row r="893" ht="16.5" customHeight="1" s="16">
      <c r="A893" s="7" t="n">
        <v>13107653</v>
      </c>
      <c r="B893" s="7" t="inlineStr">
        <is>
          <t>shein</t>
        </is>
      </c>
      <c r="C893" s="7" t="inlineStr">
        <is>
          <t>민트</t>
        </is>
      </c>
      <c r="D893" s="7" t="inlineStr">
        <is>
          <t>무지</t>
        </is>
      </c>
      <c r="E893" s="7" t="inlineStr">
        <is>
          <t>폴리</t>
        </is>
      </c>
      <c r="F893" s="7" t="inlineStr">
        <is>
          <t>절개배색하이넥바람막이</t>
        </is>
      </c>
      <c r="G893" s="7" t="inlineStr">
        <is>
          <t>KOR</t>
        </is>
      </c>
      <c r="H893" s="7" t="inlineStr">
        <is>
          <t>XS</t>
        </is>
      </c>
      <c r="I893" s="7">
        <f>IF(B893="보세",C893&amp;" "&amp;D893&amp;" "&amp;E893&amp;" "&amp;F893&amp;" ["&amp;H893&amp;"]",IF(G893="JPN","[JPN] "&amp;B893&amp;" "&amp;C893&amp;" "&amp;D893&amp;" "&amp;E893&amp;" "&amp;F893&amp;" ["&amp;H893&amp;"]",B893&amp;" "&amp;C893&amp;" "&amp;D893&amp;" "&amp;E893&amp;" "&amp;F893&amp;" ["&amp;H893&amp;"]"))</f>
        <v/>
      </c>
      <c r="J893" s="7" t="inlineStr">
        <is>
          <t>shein 민트 절개배색하이넥바람막이 [XS]</t>
        </is>
      </c>
      <c r="K893" s="7" t="inlineStr">
        <is>
          <t>shein 민트 절개배색하이넥바람막이</t>
        </is>
      </c>
      <c r="L893" s="7">
        <f>IF(B893="보세",C893&amp;" "&amp;F893,B893&amp;" "&amp;F893)</f>
        <v/>
      </c>
      <c r="M893" s="8" t="inlineStr">
        <is>
          <t>민트   절개배색하이넥바람막이</t>
        </is>
      </c>
      <c r="N893" s="8" t="inlineStr">
        <is>
          <t>민트   절개배색하이넥바람막이</t>
        </is>
      </c>
      <c r="O893" s="8" t="inlineStr">
        <is>
          <t>민트   절개배색하이넥바람막이</t>
        </is>
      </c>
    </row>
    <row r="894" ht="16.5" customHeight="1" s="16">
      <c r="A894" s="7" t="n">
        <v>13107654</v>
      </c>
      <c r="B894" s="7" t="inlineStr">
        <is>
          <t>빈폴</t>
        </is>
      </c>
      <c r="C894" s="7" t="inlineStr">
        <is>
          <t>스카이블루</t>
        </is>
      </c>
      <c r="D894" s="7" t="inlineStr">
        <is>
          <t>무지</t>
        </is>
      </c>
      <c r="E894" s="7" t="inlineStr">
        <is>
          <t>면혼방</t>
        </is>
      </c>
      <c r="F894" s="7" t="inlineStr">
        <is>
          <t>자수로고긴소매카라티</t>
        </is>
      </c>
      <c r="G894" s="7" t="inlineStr">
        <is>
          <t>KOR</t>
        </is>
      </c>
      <c r="H894" s="7" t="inlineStr">
        <is>
          <t>100</t>
        </is>
      </c>
      <c r="I894" s="7">
        <f>IF(B894="보세",C894&amp;" "&amp;D894&amp;" "&amp;E894&amp;" "&amp;F894&amp;" ["&amp;H894&amp;"]",IF(G894="JPN","[JPN] "&amp;B894&amp;" "&amp;C894&amp;" "&amp;D894&amp;" "&amp;E894&amp;" "&amp;F894&amp;" ["&amp;H894&amp;"]",B894&amp;" "&amp;C894&amp;" "&amp;D894&amp;" "&amp;E894&amp;" "&amp;F894&amp;" ["&amp;H894&amp;"]"))</f>
        <v/>
      </c>
      <c r="J894" s="7" t="inlineStr">
        <is>
          <t>빈폴 스카이블루 면혼방 자수로고긴소매카라티 [100]</t>
        </is>
      </c>
      <c r="K894" s="7" t="inlineStr">
        <is>
          <t>빈폴 스카이블루 면혼방 자수로고긴소매카라티</t>
        </is>
      </c>
      <c r="L894" s="7">
        <f>IF(B894="보세",C894&amp;" "&amp;F894,B894&amp;" "&amp;F894)</f>
        <v/>
      </c>
      <c r="M894" s="8" t="inlineStr">
        <is>
          <t>스카이블루  면혼방 자수로고긴소매카라티</t>
        </is>
      </c>
      <c r="N894" s="8" t="inlineStr">
        <is>
          <t>스카이블루  코튼혼방 자수로고긴소매카라티</t>
        </is>
      </c>
      <c r="O894" s="8" t="inlineStr">
        <is>
          <t>스카이블루  면믹스 자수로고긴소매카라티</t>
        </is>
      </c>
    </row>
    <row r="895" ht="16.5" customHeight="1" s="16">
      <c r="A895" s="7" t="n">
        <v>13107655</v>
      </c>
      <c r="B895" s="7" t="inlineStr">
        <is>
          <t>uspoloassn</t>
        </is>
      </c>
      <c r="C895" s="7" t="inlineStr">
        <is>
          <t>스카이블루</t>
        </is>
      </c>
      <c r="D895" s="7" t="inlineStr">
        <is>
          <t>무지</t>
        </is>
      </c>
      <c r="E895" s="7" t="inlineStr">
        <is>
          <t>면혼방</t>
        </is>
      </c>
      <c r="F895" s="7" t="inlineStr">
        <is>
          <t>슬림핏자수반팔카라티</t>
        </is>
      </c>
      <c r="G895" s="7" t="inlineStr">
        <is>
          <t>KOR</t>
        </is>
      </c>
      <c r="H895" s="7" t="inlineStr">
        <is>
          <t>S</t>
        </is>
      </c>
      <c r="I895" s="7">
        <f>IF(B895="보세",C895&amp;" "&amp;D895&amp;" "&amp;E895&amp;" "&amp;F895&amp;" ["&amp;H895&amp;"]",IF(G895="JPN","[JPN] "&amp;B895&amp;" "&amp;C895&amp;" "&amp;D895&amp;" "&amp;E895&amp;" "&amp;F895&amp;" ["&amp;H895&amp;"]",B895&amp;" "&amp;C895&amp;" "&amp;D895&amp;" "&amp;E895&amp;" "&amp;F895&amp;" ["&amp;H895&amp;"]"))</f>
        <v/>
      </c>
      <c r="J895" s="7" t="inlineStr">
        <is>
          <t>uspoloassn 스카이블루 면혼방 슬림핏자수반팔카라티 [S]</t>
        </is>
      </c>
      <c r="K895" s="7" t="inlineStr">
        <is>
          <t>uspoloassn 스카이블루 면혼방 슬림핏자수반팔카라티</t>
        </is>
      </c>
      <c r="L895" s="7">
        <f>IF(B895="보세",C895&amp;" "&amp;F895,B895&amp;" "&amp;F895)</f>
        <v/>
      </c>
      <c r="M895" s="8" t="inlineStr">
        <is>
          <t>스카이블루  면혼방 슬림핏자수반팔카라티</t>
        </is>
      </c>
      <c r="N895" s="8" t="inlineStr">
        <is>
          <t>스카이블루  코튼혼방 슬림핏자수반팔카라티</t>
        </is>
      </c>
      <c r="O895" s="8" t="inlineStr">
        <is>
          <t>스카이블루  면믹스 슬림핏자수반팔카라티</t>
        </is>
      </c>
    </row>
    <row r="896" ht="16.5" customHeight="1" s="16">
      <c r="A896" s="7" t="n">
        <v>13107656</v>
      </c>
      <c r="B896" s="7" t="inlineStr">
        <is>
          <t>캘빈클라인</t>
        </is>
      </c>
      <c r="C896" s="7" t="inlineStr">
        <is>
          <t>그레이</t>
        </is>
      </c>
      <c r="D896" s="7" t="inlineStr">
        <is>
          <t>프린팅</t>
        </is>
      </c>
      <c r="E896" s="7" t="inlineStr">
        <is>
          <t>면혼방</t>
        </is>
      </c>
      <c r="F896" s="7" t="inlineStr">
        <is>
          <t>사이드레터링라운드반팔티</t>
        </is>
      </c>
      <c r="G896" s="7" t="inlineStr">
        <is>
          <t>KOR</t>
        </is>
      </c>
      <c r="H896" s="7" t="inlineStr">
        <is>
          <t>S</t>
        </is>
      </c>
      <c r="I896" s="7">
        <f>IF(B896="보세",C896&amp;" "&amp;D896&amp;" "&amp;E896&amp;" "&amp;F896&amp;" ["&amp;H896&amp;"]",IF(G896="JPN","[JPN] "&amp;B896&amp;" "&amp;C896&amp;" "&amp;D896&amp;" "&amp;E896&amp;" "&amp;F896&amp;" ["&amp;H896&amp;"]",B896&amp;" "&amp;C896&amp;" "&amp;D896&amp;" "&amp;E896&amp;" "&amp;F896&amp;" ["&amp;H896&amp;"]"))</f>
        <v/>
      </c>
      <c r="J896" s="7" t="inlineStr">
        <is>
          <t>캘빈클라인 그레이 프린팅 면혼방 사이드레터링라운드반팔티 [S]</t>
        </is>
      </c>
      <c r="K896" s="7" t="inlineStr">
        <is>
          <t>캘빈클라인 그레이 프린팅 면혼방 사이드레터링라운드반팔티</t>
        </is>
      </c>
      <c r="L896" s="7">
        <f>IF(B896="보세",C896&amp;" "&amp;F896,B896&amp;" "&amp;F896)</f>
        <v/>
      </c>
      <c r="M896" s="8" t="inlineStr">
        <is>
          <t>그레이 프린팅 면혼방 사이드레터링라운드반팔티</t>
        </is>
      </c>
      <c r="N896" s="8" t="inlineStr">
        <is>
          <t>회색 프린팅 면혼방 사이드레터링라운드반팔티</t>
        </is>
      </c>
      <c r="O896" s="8" t="inlineStr">
        <is>
          <t>GRAY 프린팅 면혼방 사이드레터링라운드반팔티</t>
        </is>
      </c>
    </row>
    <row r="897" ht="16.5" customHeight="1" s="16">
      <c r="A897" s="7" t="n">
        <v>13107657</v>
      </c>
      <c r="B897" s="7" t="inlineStr">
        <is>
          <t>폴햄</t>
        </is>
      </c>
      <c r="C897" s="7" t="inlineStr">
        <is>
          <t>다크그레이</t>
        </is>
      </c>
      <c r="D897" s="7" t="inlineStr">
        <is>
          <t>무지</t>
        </is>
      </c>
      <c r="E897" s="7" t="inlineStr">
        <is>
          <t>린넨혼방</t>
        </is>
      </c>
      <c r="F897" s="7" t="inlineStr">
        <is>
          <t>워싱넵반팔셔츠</t>
        </is>
      </c>
      <c r="G897" s="7" t="inlineStr">
        <is>
          <t>KOR</t>
        </is>
      </c>
      <c r="H897" s="7" t="inlineStr">
        <is>
          <t>M</t>
        </is>
      </c>
      <c r="I897" s="7">
        <f>IF(B897="보세",C897&amp;" "&amp;D897&amp;" "&amp;E897&amp;" "&amp;F897&amp;" ["&amp;H897&amp;"]",IF(G897="JPN","[JPN] "&amp;B897&amp;" "&amp;C897&amp;" "&amp;D897&amp;" "&amp;E897&amp;" "&amp;F897&amp;" ["&amp;H897&amp;"]",B897&amp;" "&amp;C897&amp;" "&amp;D897&amp;" "&amp;E897&amp;" "&amp;F897&amp;" ["&amp;H897&amp;"]"))</f>
        <v/>
      </c>
      <c r="J897" s="7" t="inlineStr">
        <is>
          <t>폴햄 다크그레이 린넨혼방 워싱넵반팔셔츠 [M]</t>
        </is>
      </c>
      <c r="K897" s="7" t="inlineStr">
        <is>
          <t>폴햄 다크그레이 린넨혼방 워싱넵반팔셔츠</t>
        </is>
      </c>
      <c r="L897" s="7">
        <f>IF(B897="보세",C897&amp;" "&amp;F897,B897&amp;" "&amp;F897)</f>
        <v/>
      </c>
      <c r="M897" s="8" t="inlineStr">
        <is>
          <t>다크그레이  린넨혼방 워싱넵반팔셔츠</t>
        </is>
      </c>
      <c r="N897" s="8" t="inlineStr">
        <is>
          <t>다크그레이  린넨혼방 워싱넵반팔셔츠</t>
        </is>
      </c>
      <c r="O897" s="8" t="inlineStr">
        <is>
          <t>다크그레이  린넨혼방 워싱넵반팔셔츠</t>
        </is>
      </c>
    </row>
    <row r="898" ht="16.5" customHeight="1" s="16">
      <c r="A898" s="7" t="n">
        <v>13107658</v>
      </c>
      <c r="B898" s="7" t="inlineStr">
        <is>
          <t>gap</t>
        </is>
      </c>
      <c r="C898" s="7" t="inlineStr">
        <is>
          <t>블루네이비</t>
        </is>
      </c>
      <c r="D898" s="7" t="inlineStr">
        <is>
          <t>페이즐리</t>
        </is>
      </c>
      <c r="E898" s="7" t="inlineStr">
        <is>
          <t>폴리</t>
        </is>
      </c>
      <c r="F898" s="7" t="inlineStr">
        <is>
          <t>텍스쳐드핀턱민소매원피스</t>
        </is>
      </c>
      <c r="G898" s="7" t="inlineStr">
        <is>
          <t>KOR</t>
        </is>
      </c>
      <c r="H898" s="7" t="inlineStr">
        <is>
          <t>XS</t>
        </is>
      </c>
      <c r="I898" s="7">
        <f>IF(B898="보세",C898&amp;" "&amp;D898&amp;" "&amp;E898&amp;" "&amp;F898&amp;" ["&amp;H898&amp;"]",IF(G898="JPN","[JPN] "&amp;B898&amp;" "&amp;C898&amp;" "&amp;D898&amp;" "&amp;E898&amp;" "&amp;F898&amp;" ["&amp;H898&amp;"]",B898&amp;" "&amp;C898&amp;" "&amp;D898&amp;" "&amp;E898&amp;" "&amp;F898&amp;" ["&amp;H898&amp;"]"))</f>
        <v/>
      </c>
      <c r="J898" s="7" t="inlineStr">
        <is>
          <t>gap 블루네이비 페이즐리 텍스쳐드핀턱민소매원피스 [XS]</t>
        </is>
      </c>
      <c r="K898" s="7" t="inlineStr">
        <is>
          <t>gap 블루네이비 페이즐리 텍스쳐드핀턱민소매원피스</t>
        </is>
      </c>
      <c r="L898" s="7">
        <f>IF(B898="보세",C898&amp;" "&amp;F898,B898&amp;" "&amp;F898)</f>
        <v/>
      </c>
      <c r="M898" s="8" t="inlineStr">
        <is>
          <t>블루네이비 페이즐리  텍스쳐드핀턱민소매원피스</t>
        </is>
      </c>
      <c r="N898" s="8" t="inlineStr">
        <is>
          <t>블루네이비 페이즐리  텍스쳐드핀턱민소매원피스</t>
        </is>
      </c>
      <c r="O898" s="8" t="inlineStr">
        <is>
          <t>블루네이비 페이즐리  텍스쳐드핀턱민소매원피스</t>
        </is>
      </c>
    </row>
    <row r="899" ht="16.5" customHeight="1" s="16">
      <c r="A899" s="7" t="n">
        <v>13107659</v>
      </c>
      <c r="B899" s="7" t="inlineStr">
        <is>
          <t>스텔라맥카트니</t>
        </is>
      </c>
      <c r="C899" s="7" t="inlineStr">
        <is>
          <t>골드블랙</t>
        </is>
      </c>
      <c r="D899" s="7" t="inlineStr">
        <is>
          <t>무지</t>
        </is>
      </c>
      <c r="E899" s="7" t="inlineStr">
        <is>
          <t>폴리</t>
        </is>
      </c>
      <c r="F899" s="7" t="inlineStr">
        <is>
          <t>골드메탈라운드반팔니트</t>
        </is>
      </c>
      <c r="G899" s="7" t="inlineStr">
        <is>
          <t>KOR</t>
        </is>
      </c>
      <c r="H899" s="7" t="inlineStr">
        <is>
          <t>없음</t>
        </is>
      </c>
      <c r="I899" s="7">
        <f>IF(B899="보세",C899&amp;" "&amp;D899&amp;" "&amp;E899&amp;" "&amp;F899&amp;" ["&amp;H899&amp;"]",IF(G899="JPN","[JPN] "&amp;B899&amp;" "&amp;C899&amp;" "&amp;D899&amp;" "&amp;E899&amp;" "&amp;F899&amp;" ["&amp;H899&amp;"]",B899&amp;" "&amp;C899&amp;" "&amp;D899&amp;" "&amp;E899&amp;" "&amp;F899&amp;" ["&amp;H899&amp;"]"))</f>
        <v/>
      </c>
      <c r="J899" s="7" t="inlineStr">
        <is>
          <t xml:space="preserve">스텔라맥카트니 골드블랙 골드메탈라운드반팔니트 </t>
        </is>
      </c>
      <c r="K899" s="7" t="inlineStr">
        <is>
          <t xml:space="preserve">스텔라맥카트니 골드블랙 골드메탈라운드반팔니트 </t>
        </is>
      </c>
      <c r="L899" s="7">
        <f>IF(B899="보세",C899&amp;" "&amp;F899,B899&amp;" "&amp;F899)</f>
        <v/>
      </c>
      <c r="M899" s="8" t="inlineStr">
        <is>
          <t>골드블랙   골드메탈라운드반팔니트</t>
        </is>
      </c>
      <c r="N899" s="8" t="inlineStr">
        <is>
          <t>골드블랙   골드메탈라운드반팔니트</t>
        </is>
      </c>
      <c r="O899" s="8" t="inlineStr">
        <is>
          <t>골드블랙   골드메탈라운드반팔니트</t>
        </is>
      </c>
    </row>
    <row r="900" ht="16.5" customHeight="1" s="16">
      <c r="A900" s="7" t="n">
        <v>13107660</v>
      </c>
      <c r="B900" s="7" t="inlineStr">
        <is>
          <t>폴로</t>
        </is>
      </c>
      <c r="C900" s="7" t="inlineStr">
        <is>
          <t>퍼플</t>
        </is>
      </c>
      <c r="D900" s="7" t="inlineStr">
        <is>
          <t>무지</t>
        </is>
      </c>
      <c r="E900" s="7" t="inlineStr">
        <is>
          <t>면</t>
        </is>
      </c>
      <c r="F900" s="7" t="inlineStr">
        <is>
          <t>커스텀핏자수포니와이드카라반팔티</t>
        </is>
      </c>
      <c r="G900" s="7" t="inlineStr">
        <is>
          <t>KOR</t>
        </is>
      </c>
      <c r="H900" s="7" t="inlineStr">
        <is>
          <t>L</t>
        </is>
      </c>
      <c r="I900" s="7">
        <f>IF(B900="보세",C900&amp;" "&amp;D900&amp;" "&amp;E900&amp;" "&amp;F900&amp;" ["&amp;H900&amp;"]",IF(G900="JPN","[JPN] "&amp;B900&amp;" "&amp;C900&amp;" "&amp;D900&amp;" "&amp;E900&amp;" "&amp;F900&amp;" ["&amp;H900&amp;"]",B900&amp;" "&amp;C900&amp;" "&amp;D900&amp;" "&amp;E900&amp;" "&amp;F900&amp;" ["&amp;H900&amp;"]"))</f>
        <v/>
      </c>
      <c r="J900" s="7" t="inlineStr">
        <is>
          <t>폴로 퍼플 면 커스텀핏자수포니와이드카라반팔티 [L]</t>
        </is>
      </c>
      <c r="K900" s="7" t="inlineStr">
        <is>
          <t>폴로 퍼플 면 커스텀핏자수포니와이드카라반팔티</t>
        </is>
      </c>
      <c r="L900" s="7">
        <f>IF(B900="보세",C900&amp;" "&amp;F900,B900&amp;" "&amp;F900)</f>
        <v/>
      </c>
      <c r="M900" s="8" t="inlineStr">
        <is>
          <t>퍼플  면 커스텀핏자수포니와이드카라반팔티</t>
        </is>
      </c>
      <c r="N900" s="8" t="inlineStr">
        <is>
          <t>퍼플  코튼 커스텀핏자수포니와이드카라반팔티</t>
        </is>
      </c>
      <c r="O900" s="8" t="inlineStr">
        <is>
          <t>퍼플  면직물 커스텀핏자수포니와이드카라반팔티</t>
        </is>
      </c>
    </row>
    <row r="901" ht="16.5" customHeight="1" s="16">
      <c r="A901" s="7" t="n">
        <v>13107661</v>
      </c>
      <c r="B901" s="7" t="inlineStr">
        <is>
          <t>플라스틱아일랜드</t>
        </is>
      </c>
      <c r="C901" s="7" t="inlineStr">
        <is>
          <t>아이보리</t>
        </is>
      </c>
      <c r="D901" s="7" t="inlineStr">
        <is>
          <t>무지</t>
        </is>
      </c>
      <c r="E901" s="7" t="inlineStr">
        <is>
          <t>폴리</t>
        </is>
      </c>
      <c r="F901" s="7" t="inlineStr">
        <is>
          <t>골지민소매니트</t>
        </is>
      </c>
      <c r="G901" s="7" t="inlineStr">
        <is>
          <t>KOR</t>
        </is>
      </c>
      <c r="H901" s="7" t="inlineStr">
        <is>
          <t>Free</t>
        </is>
      </c>
      <c r="I901" s="7">
        <f>IF(B901="보세",C901&amp;" "&amp;D901&amp;" "&amp;E901&amp;" "&amp;F901&amp;" ["&amp;H901&amp;"]",IF(G901="JPN","[JPN] "&amp;B901&amp;" "&amp;C901&amp;" "&amp;D901&amp;" "&amp;E901&amp;" "&amp;F901&amp;" ["&amp;H901&amp;"]",B901&amp;" "&amp;C901&amp;" "&amp;D901&amp;" "&amp;E901&amp;" "&amp;F901&amp;" ["&amp;H901&amp;"]"))</f>
        <v/>
      </c>
      <c r="J901" s="7" t="inlineStr">
        <is>
          <t>플라스틱아일랜드 아이보리 골지민소매니트 [Free]</t>
        </is>
      </c>
      <c r="K901" s="7" t="inlineStr">
        <is>
          <t>플라스틱아일랜드 아이보리 골지민소매니트</t>
        </is>
      </c>
      <c r="L901" s="7">
        <f>IF(B901="보세",C901&amp;" "&amp;F901,B901&amp;" "&amp;F901)</f>
        <v/>
      </c>
      <c r="M901" s="8" t="inlineStr">
        <is>
          <t>아이보리   골지민소매니트</t>
        </is>
      </c>
      <c r="N901" s="8" t="inlineStr">
        <is>
          <t>아이보리   골지민소매니트</t>
        </is>
      </c>
      <c r="O901" s="8" t="inlineStr">
        <is>
          <t>아이보리   골지민소매니트</t>
        </is>
      </c>
    </row>
    <row r="902" ht="16.5" customHeight="1" s="16">
      <c r="A902" s="7" t="n">
        <v>13107662</v>
      </c>
      <c r="B902" s="7" t="inlineStr">
        <is>
          <t>지오지아</t>
        </is>
      </c>
      <c r="C902" s="7" t="inlineStr">
        <is>
          <t>화이트</t>
        </is>
      </c>
      <c r="D902" s="7" t="inlineStr">
        <is>
          <t>무지</t>
        </is>
      </c>
      <c r="E902" s="7" t="inlineStr">
        <is>
          <t>면혼방</t>
        </is>
      </c>
      <c r="F902" s="7" t="inlineStr">
        <is>
          <t>스몰와플긴소매티</t>
        </is>
      </c>
      <c r="G902" s="7" t="inlineStr">
        <is>
          <t>KOR</t>
        </is>
      </c>
      <c r="H902" s="7" t="inlineStr">
        <is>
          <t>95</t>
        </is>
      </c>
      <c r="I902" s="7">
        <f>IF(B902="보세",C902&amp;" "&amp;D902&amp;" "&amp;E902&amp;" "&amp;F902&amp;" ["&amp;H902&amp;"]",IF(G902="JPN","[JPN] "&amp;B902&amp;" "&amp;C902&amp;" "&amp;D902&amp;" "&amp;E902&amp;" "&amp;F902&amp;" ["&amp;H902&amp;"]",B902&amp;" "&amp;C902&amp;" "&amp;D902&amp;" "&amp;E902&amp;" "&amp;F902&amp;" ["&amp;H902&amp;"]"))</f>
        <v/>
      </c>
      <c r="J902" s="7" t="inlineStr">
        <is>
          <t>지오지아 화이트 면혼방 스몰와플긴소매티 [95]</t>
        </is>
      </c>
      <c r="K902" s="7" t="inlineStr">
        <is>
          <t>지오지아 화이트 면혼방 스몰와플긴소매티</t>
        </is>
      </c>
      <c r="L902" s="7">
        <f>IF(B902="보세",C902&amp;" "&amp;F902,B902&amp;" "&amp;F902)</f>
        <v/>
      </c>
      <c r="M902" s="8" t="inlineStr">
        <is>
          <t>화이트  면혼방 스몰와플긴소매티</t>
        </is>
      </c>
      <c r="N902" s="8" t="inlineStr">
        <is>
          <t>화이트  코튼혼방 스몰와플긴소매티</t>
        </is>
      </c>
      <c r="O902" s="8" t="inlineStr">
        <is>
          <t>화이트  면믹스 스몰와플긴소매티</t>
        </is>
      </c>
    </row>
    <row r="903" ht="16.5" customHeight="1" s="16">
      <c r="A903" s="7" t="n">
        <v>13107663</v>
      </c>
      <c r="B903" s="7" t="inlineStr">
        <is>
          <t>gildan</t>
        </is>
      </c>
      <c r="C903" s="7" t="inlineStr">
        <is>
          <t>화이트핑크</t>
        </is>
      </c>
      <c r="D903" s="7" t="inlineStr">
        <is>
          <t>프린팅</t>
        </is>
      </c>
      <c r="E903" s="7" t="inlineStr">
        <is>
          <t>면</t>
        </is>
      </c>
      <c r="F903" s="7" t="inlineStr">
        <is>
          <t>스프링위켄드샤크반팔티</t>
        </is>
      </c>
      <c r="G903" s="7" t="inlineStr">
        <is>
          <t>KOR</t>
        </is>
      </c>
      <c r="H903" s="7" t="inlineStr">
        <is>
          <t>M</t>
        </is>
      </c>
      <c r="I903" s="7">
        <f>IF(B903="보세",C903&amp;" "&amp;D903&amp;" "&amp;E903&amp;" "&amp;F903&amp;" ["&amp;H903&amp;"]",IF(G903="JPN","[JPN] "&amp;B903&amp;" "&amp;C903&amp;" "&amp;D903&amp;" "&amp;E903&amp;" "&amp;F903&amp;" ["&amp;H903&amp;"]",B903&amp;" "&amp;C903&amp;" "&amp;D903&amp;" "&amp;E903&amp;" "&amp;F903&amp;" ["&amp;H903&amp;"]"))</f>
        <v/>
      </c>
      <c r="J903" s="7" t="inlineStr">
        <is>
          <t>gildan 화이트핑크 프린팅 면 스프링위켄드샤크반팔티 [M]</t>
        </is>
      </c>
      <c r="K903" s="7" t="inlineStr">
        <is>
          <t>gildan 화이트핑크 프린팅 면 스프링위켄드샤크반팔티</t>
        </is>
      </c>
      <c r="L903" s="7">
        <f>IF(B903="보세",C903&amp;" "&amp;F903,B903&amp;" "&amp;F903)</f>
        <v/>
      </c>
      <c r="M903" s="8" t="inlineStr">
        <is>
          <t>화이트핑크 프린팅 면 스프링위켄드샤크반팔티</t>
        </is>
      </c>
      <c r="N903" s="8" t="inlineStr">
        <is>
          <t>화이트핑크 프린팅 코튼 스프링위켄드샤크반팔티</t>
        </is>
      </c>
      <c r="O903" s="8" t="inlineStr">
        <is>
          <t>화이트핑크 프린팅 면직물 스프링위켄드샤크반팔티</t>
        </is>
      </c>
    </row>
    <row r="904" ht="16.5" customHeight="1" s="16">
      <c r="A904" s="7" t="n">
        <v>13107664</v>
      </c>
      <c r="B904" s="7" t="inlineStr">
        <is>
          <t>gildan</t>
        </is>
      </c>
      <c r="C904" s="7" t="inlineStr">
        <is>
          <t>화이트</t>
        </is>
      </c>
      <c r="D904" s="7" t="inlineStr">
        <is>
          <t>프린팅</t>
        </is>
      </c>
      <c r="E904" s="7" t="inlineStr">
        <is>
          <t>면혼방</t>
        </is>
      </c>
      <c r="F904" s="7" t="inlineStr">
        <is>
          <t>2019런워크크루넥반팔티</t>
        </is>
      </c>
      <c r="G904" s="7" t="inlineStr">
        <is>
          <t>KOR</t>
        </is>
      </c>
      <c r="H904" s="7" t="inlineStr">
        <is>
          <t>L</t>
        </is>
      </c>
      <c r="I904" s="7">
        <f>IF(B904="보세",C904&amp;" "&amp;D904&amp;" "&amp;E904&amp;" "&amp;F904&amp;" ["&amp;H904&amp;"]",IF(G904="JPN","[JPN] "&amp;B904&amp;" "&amp;C904&amp;" "&amp;D904&amp;" "&amp;E904&amp;" "&amp;F904&amp;" ["&amp;H904&amp;"]",B904&amp;" "&amp;C904&amp;" "&amp;D904&amp;" "&amp;E904&amp;" "&amp;F904&amp;" ["&amp;H904&amp;"]"))</f>
        <v/>
      </c>
      <c r="J904" s="7" t="inlineStr">
        <is>
          <t>gildan 화이트 프린팅 면혼방 2019런워크크루넥반팔티 [L]</t>
        </is>
      </c>
      <c r="K904" s="7" t="inlineStr">
        <is>
          <t>gildan 화이트 프린팅 면혼방 2019런워크크루넥반팔티</t>
        </is>
      </c>
      <c r="L904" s="7">
        <f>IF(B904="보세",C904&amp;" "&amp;F904,B904&amp;" "&amp;F904)</f>
        <v/>
      </c>
      <c r="M904" s="8" t="inlineStr">
        <is>
          <t>화이트 프린팅 면혼방 2019런워크크루넥반팔티</t>
        </is>
      </c>
      <c r="N904" s="8" t="inlineStr">
        <is>
          <t>화이트 프린팅 코튼혼방 2019런워크크루넥반팔티</t>
        </is>
      </c>
      <c r="O904" s="8" t="inlineStr">
        <is>
          <t>화이트 프린팅 면믹스 2019런워크크루넥반팔티</t>
        </is>
      </c>
    </row>
    <row r="905" ht="16.5" customHeight="1" s="16">
      <c r="A905" s="7" t="n">
        <v>13107665</v>
      </c>
      <c r="B905" s="7" t="inlineStr">
        <is>
          <t>그루브라임</t>
        </is>
      </c>
      <c r="C905" s="7" t="inlineStr">
        <is>
          <t>화이트</t>
        </is>
      </c>
      <c r="D905" s="7" t="inlineStr">
        <is>
          <t>프린팅</t>
        </is>
      </c>
      <c r="E905" s="7" t="inlineStr">
        <is>
          <t>면</t>
        </is>
      </c>
      <c r="F905" s="7" t="inlineStr">
        <is>
          <t>익스플로러크루넥반팔티</t>
        </is>
      </c>
      <c r="G905" s="7" t="inlineStr">
        <is>
          <t>KOR</t>
        </is>
      </c>
      <c r="H905" s="7" t="inlineStr">
        <is>
          <t>XL</t>
        </is>
      </c>
      <c r="I905" s="7">
        <f>IF(B905="보세",C905&amp;" "&amp;D905&amp;" "&amp;E905&amp;" "&amp;F905&amp;" ["&amp;H905&amp;"]",IF(G905="JPN","[JPN] "&amp;B905&amp;" "&amp;C905&amp;" "&amp;D905&amp;" "&amp;E905&amp;" "&amp;F905&amp;" ["&amp;H905&amp;"]",B905&amp;" "&amp;C905&amp;" "&amp;D905&amp;" "&amp;E905&amp;" "&amp;F905&amp;" ["&amp;H905&amp;"]"))</f>
        <v/>
      </c>
      <c r="J905" s="7" t="inlineStr">
        <is>
          <t>그루브라임 화이트 프린팅 면 익스플로러크루넥반팔티 [XL]</t>
        </is>
      </c>
      <c r="K905" s="7" t="inlineStr">
        <is>
          <t>그루브라임 화이트 프린팅 면 익스플로러크루넥반팔티</t>
        </is>
      </c>
      <c r="L905" s="7">
        <f>IF(B905="보세",C905&amp;" "&amp;F905,B905&amp;" "&amp;F905)</f>
        <v/>
      </c>
      <c r="M905" s="8" t="inlineStr">
        <is>
          <t>화이트 프린팅 면 익스플로러크루넥반팔티</t>
        </is>
      </c>
      <c r="N905" s="8" t="inlineStr">
        <is>
          <t>화이트 프린팅 코튼 익스플로러크루넥반팔티</t>
        </is>
      </c>
      <c r="O905" s="8" t="inlineStr">
        <is>
          <t>화이트 프린팅 면직물 익스플로러크루넥반팔티</t>
        </is>
      </c>
    </row>
    <row r="906" ht="16.5" customHeight="1" s="16">
      <c r="A906" s="7" t="n">
        <v>13107666</v>
      </c>
      <c r="B906" s="7" t="inlineStr">
        <is>
          <t>colortone</t>
        </is>
      </c>
      <c r="C906" s="7" t="inlineStr">
        <is>
          <t>형광레인보우</t>
        </is>
      </c>
      <c r="D906" s="7" t="inlineStr">
        <is>
          <t>프린팅</t>
        </is>
      </c>
      <c r="E906" s="7" t="inlineStr">
        <is>
          <t>면</t>
        </is>
      </c>
      <c r="F906" s="7" t="inlineStr">
        <is>
          <t>DANCE크루넥워싱시보리티</t>
        </is>
      </c>
      <c r="G906" s="7" t="inlineStr">
        <is>
          <t>KOR</t>
        </is>
      </c>
      <c r="H906" s="7" t="inlineStr">
        <is>
          <t>M</t>
        </is>
      </c>
      <c r="I906" s="7">
        <f>IF(B906="보세",C906&amp;" "&amp;D906&amp;" "&amp;E906&amp;" "&amp;F906&amp;" ["&amp;H906&amp;"]",IF(G906="JPN","[JPN] "&amp;B906&amp;" "&amp;C906&amp;" "&amp;D906&amp;" "&amp;E906&amp;" "&amp;F906&amp;" ["&amp;H906&amp;"]",B906&amp;" "&amp;C906&amp;" "&amp;D906&amp;" "&amp;E906&amp;" "&amp;F906&amp;" ["&amp;H906&amp;"]"))</f>
        <v/>
      </c>
      <c r="J906" s="7" t="inlineStr">
        <is>
          <t>colortone 형광레인보우 프린팅 면 DANCE크루넥워싱시보리티 [M]</t>
        </is>
      </c>
      <c r="K906" s="7" t="inlineStr">
        <is>
          <t>colortone 형광레인보우 프린팅 면 DANCE크루넥워싱시보리티</t>
        </is>
      </c>
      <c r="L906" s="7">
        <f>IF(B906="보세",C906&amp;" "&amp;F906,B906&amp;" "&amp;F906)</f>
        <v/>
      </c>
      <c r="M906" s="8" t="inlineStr">
        <is>
          <t>형광레인보우 프린팅 면 DANCE크루넥워싱시보리티</t>
        </is>
      </c>
      <c r="N906" s="8" t="inlineStr">
        <is>
          <t>형광레인보우 프린팅 코튼 DANCE크루넥워싱시보리티</t>
        </is>
      </c>
      <c r="O906" s="8" t="inlineStr">
        <is>
          <t>형광레인보우 프린팅 면직물 DANCE크루넥워싱시보리티</t>
        </is>
      </c>
    </row>
    <row r="907" ht="16.5" customHeight="1" s="16">
      <c r="A907" s="7" t="n">
        <v>13107667</v>
      </c>
      <c r="B907" s="7" t="inlineStr">
        <is>
          <t>자라</t>
        </is>
      </c>
      <c r="C907" s="7" t="inlineStr">
        <is>
          <t>화이트</t>
        </is>
      </c>
      <c r="D907" s="7" t="inlineStr">
        <is>
          <t>무지</t>
        </is>
      </c>
      <c r="E907" s="7" t="inlineStr">
        <is>
          <t>면혼방</t>
        </is>
      </c>
      <c r="F907" s="7" t="inlineStr">
        <is>
          <t>박시긴소매포켓롱셔츠</t>
        </is>
      </c>
      <c r="G907" s="7" t="inlineStr">
        <is>
          <t>KOR</t>
        </is>
      </c>
      <c r="H907" s="7" t="inlineStr">
        <is>
          <t>M</t>
        </is>
      </c>
      <c r="I907" s="7">
        <f>IF(B907="보세",C907&amp;" "&amp;D907&amp;" "&amp;E907&amp;" "&amp;F907&amp;" ["&amp;H907&amp;"]",IF(G907="JPN","[JPN] "&amp;B907&amp;" "&amp;C907&amp;" "&amp;D907&amp;" "&amp;E907&amp;" "&amp;F907&amp;" ["&amp;H907&amp;"]",B907&amp;" "&amp;C907&amp;" "&amp;D907&amp;" "&amp;E907&amp;" "&amp;F907&amp;" ["&amp;H907&amp;"]"))</f>
        <v/>
      </c>
      <c r="J907" s="7" t="inlineStr">
        <is>
          <t>자라 화이트 면혼방 박시긴소매포켓롱셔츠 [M]</t>
        </is>
      </c>
      <c r="K907" s="7" t="inlineStr">
        <is>
          <t>자라 화이트 면혼방 박시긴소매포켓롱셔츠</t>
        </is>
      </c>
      <c r="L907" s="7">
        <f>IF(B907="보세",C907&amp;" "&amp;F907,B907&amp;" "&amp;F907)</f>
        <v/>
      </c>
      <c r="M907" s="8" t="inlineStr">
        <is>
          <t>화이트  면혼방 박시긴소매포켓롱셔츠</t>
        </is>
      </c>
      <c r="N907" s="8" t="inlineStr">
        <is>
          <t>화이트  코튼혼방 박시긴소매포켓롱셔츠</t>
        </is>
      </c>
      <c r="O907" s="8" t="inlineStr">
        <is>
          <t>화이트  면믹스 박시긴소매포켓롱셔츠</t>
        </is>
      </c>
    </row>
    <row r="908" ht="16.5" customHeight="1" s="16">
      <c r="A908" s="7" t="n">
        <v>13107668</v>
      </c>
      <c r="B908" s="7" t="inlineStr">
        <is>
          <t>몽벨</t>
        </is>
      </c>
      <c r="C908" s="7" t="inlineStr">
        <is>
          <t>블루</t>
        </is>
      </c>
      <c r="D908" s="7" t="inlineStr">
        <is>
          <t>무지</t>
        </is>
      </c>
      <c r="E908" s="7" t="inlineStr">
        <is>
          <t>구스다운</t>
        </is>
      </c>
      <c r="F908" s="7" t="inlineStr">
        <is>
          <t>하이넥헤비숏패딩점퍼</t>
        </is>
      </c>
      <c r="G908" s="7" t="inlineStr">
        <is>
          <t>KOR</t>
        </is>
      </c>
      <c r="H908" s="7" t="inlineStr">
        <is>
          <t>95</t>
        </is>
      </c>
      <c r="I908" s="7">
        <f>IF(B908="보세",C908&amp;" "&amp;D908&amp;" "&amp;E908&amp;" "&amp;F908&amp;" ["&amp;H908&amp;"]",IF(G908="JPN","[JPN] "&amp;B908&amp;" "&amp;C908&amp;" "&amp;D908&amp;" "&amp;E908&amp;" "&amp;F908&amp;" ["&amp;H908&amp;"]",B908&amp;" "&amp;C908&amp;" "&amp;D908&amp;" "&amp;E908&amp;" "&amp;F908&amp;" ["&amp;H908&amp;"]"))</f>
        <v/>
      </c>
      <c r="J908" s="7" t="inlineStr">
        <is>
          <t>몽벨 블루 구스다운 하이넥헤비숏패딩점퍼 [95]</t>
        </is>
      </c>
      <c r="K908" s="7" t="inlineStr">
        <is>
          <t>몽벨 블루 구스다운 하이넥헤비숏패딩점퍼</t>
        </is>
      </c>
      <c r="L908" s="7">
        <f>IF(B908="보세",C908&amp;" "&amp;F908,B908&amp;" "&amp;F908)</f>
        <v/>
      </c>
      <c r="M908" s="8" t="inlineStr">
        <is>
          <t>블루  구스다운 하이넥헤비숏패딩점퍼</t>
        </is>
      </c>
      <c r="N908" s="8" t="inlineStr">
        <is>
          <t>블루  구스다운 하이넥헤비숏패딩점퍼</t>
        </is>
      </c>
      <c r="O908" s="8" t="inlineStr">
        <is>
          <t>블루  구스다운 하이넥헤비숏패딩점퍼</t>
        </is>
      </c>
    </row>
    <row r="909" ht="16.5" customHeight="1" s="16">
      <c r="A909" s="7" t="n">
        <v>13107669</v>
      </c>
      <c r="B909" s="7" t="inlineStr">
        <is>
          <t>아디다스</t>
        </is>
      </c>
      <c r="C909" s="7" t="inlineStr">
        <is>
          <t>그레이</t>
        </is>
      </c>
      <c r="D909" s="7" t="inlineStr">
        <is>
          <t>무지</t>
        </is>
      </c>
      <c r="E909" s="7" t="inlineStr">
        <is>
          <t>폴리</t>
        </is>
      </c>
      <c r="F909" s="7" t="inlineStr">
        <is>
          <t>지그재그퀼팅사이드집업재킷</t>
        </is>
      </c>
      <c r="G909" s="7" t="inlineStr">
        <is>
          <t>KOR</t>
        </is>
      </c>
      <c r="H909" s="7" t="inlineStr">
        <is>
          <t>M</t>
        </is>
      </c>
      <c r="I909" s="7">
        <f>IF(B909="보세",C909&amp;" "&amp;D909&amp;" "&amp;E909&amp;" "&amp;F909&amp;" ["&amp;H909&amp;"]",IF(G909="JPN","[JPN] "&amp;B909&amp;" "&amp;C909&amp;" "&amp;D909&amp;" "&amp;E909&amp;" "&amp;F909&amp;" ["&amp;H909&amp;"]",B909&amp;" "&amp;C909&amp;" "&amp;D909&amp;" "&amp;E909&amp;" "&amp;F909&amp;" ["&amp;H909&amp;"]"))</f>
        <v/>
      </c>
      <c r="J909" s="7" t="inlineStr">
        <is>
          <t>아디다스 그레이 지그재그퀼팅사이드집업재킷 [M]</t>
        </is>
      </c>
      <c r="K909" s="7" t="inlineStr">
        <is>
          <t>아디다스 그레이 지그재그퀼팅사이드집업재킷</t>
        </is>
      </c>
      <c r="L909" s="7">
        <f>IF(B909="보세",C909&amp;" "&amp;F909,B909&amp;" "&amp;F909)</f>
        <v/>
      </c>
      <c r="M909" s="8" t="inlineStr">
        <is>
          <t>그레이   지그재그퀼팅사이드집업재킷</t>
        </is>
      </c>
      <c r="N909" s="8" t="inlineStr">
        <is>
          <t>회색   지그재그퀼팅사이드집업재킷</t>
        </is>
      </c>
      <c r="O909" s="8" t="inlineStr">
        <is>
          <t>GRAY   지그재그퀼팅사이드집업재킷</t>
        </is>
      </c>
    </row>
    <row r="910" ht="16.5" customHeight="1" s="16">
      <c r="A910" s="7" t="n">
        <v>13107670</v>
      </c>
      <c r="B910" s="7" t="inlineStr">
        <is>
          <t>아디다스오리지널</t>
        </is>
      </c>
      <c r="C910" s="7" t="inlineStr">
        <is>
          <t>라이트카키</t>
        </is>
      </c>
      <c r="D910" s="7" t="inlineStr">
        <is>
          <t>무지</t>
        </is>
      </c>
      <c r="E910" s="7" t="inlineStr">
        <is>
          <t>덕다운</t>
        </is>
      </c>
      <c r="F910" s="7" t="inlineStr">
        <is>
          <t>나그랑시보리패딩점퍼</t>
        </is>
      </c>
      <c r="G910" s="7" t="inlineStr">
        <is>
          <t>KOR</t>
        </is>
      </c>
      <c r="H910" s="7" t="inlineStr">
        <is>
          <t>85</t>
        </is>
      </c>
      <c r="I910" s="7">
        <f>IF(B910="보세",C910&amp;" "&amp;D910&amp;" "&amp;E910&amp;" "&amp;F910&amp;" ["&amp;H910&amp;"]",IF(G910="JPN","[JPN] "&amp;B910&amp;" "&amp;C910&amp;" "&amp;D910&amp;" "&amp;E910&amp;" "&amp;F910&amp;" ["&amp;H910&amp;"]",B910&amp;" "&amp;C910&amp;" "&amp;D910&amp;" "&amp;E910&amp;" "&amp;F910&amp;" ["&amp;H910&amp;"]"))</f>
        <v/>
      </c>
      <c r="J910" s="7" t="inlineStr">
        <is>
          <t>아디다스오리지널 라이트카키 덕다운 나그랑시보리패딩점퍼 [85]</t>
        </is>
      </c>
      <c r="K910" s="7" t="inlineStr">
        <is>
          <t>아디다스오리지널 라이트카키 덕다운 나그랑시보리패딩점퍼</t>
        </is>
      </c>
      <c r="L910" s="7">
        <f>IF(B910="보세",C910&amp;" "&amp;F910,B910&amp;" "&amp;F910)</f>
        <v/>
      </c>
      <c r="M910" s="8" t="inlineStr">
        <is>
          <t>라이트카키  덕다운 나그랑시보리패딩점퍼</t>
        </is>
      </c>
      <c r="N910" s="8" t="inlineStr">
        <is>
          <t>라이트카키  덕다운 나그랑시보리패딩점퍼</t>
        </is>
      </c>
      <c r="O910" s="8" t="inlineStr">
        <is>
          <t>라이트카키  덕다운 나그랑시보리패딩점퍼</t>
        </is>
      </c>
    </row>
    <row r="911" ht="16.5" customHeight="1" s="16">
      <c r="A911" s="7" t="n">
        <v>13107671</v>
      </c>
      <c r="B911" s="7" t="inlineStr">
        <is>
          <t>트루릴리젼</t>
        </is>
      </c>
      <c r="C911" s="7" t="inlineStr">
        <is>
          <t>그레이</t>
        </is>
      </c>
      <c r="D911" s="7" t="inlineStr">
        <is>
          <t>무지</t>
        </is>
      </c>
      <c r="E911" s="7" t="inlineStr">
        <is>
          <t>폴리</t>
        </is>
      </c>
      <c r="F911" s="7" t="inlineStr">
        <is>
          <t>워싱투톤퀼팅베스트</t>
        </is>
      </c>
      <c r="G911" s="7" t="inlineStr">
        <is>
          <t>KOR</t>
        </is>
      </c>
      <c r="H911" s="7" t="inlineStr">
        <is>
          <t>M</t>
        </is>
      </c>
      <c r="I911" s="7">
        <f>IF(B911="보세",C911&amp;" "&amp;D911&amp;" "&amp;E911&amp;" "&amp;F911&amp;" ["&amp;H911&amp;"]",IF(G911="JPN","[JPN] "&amp;B911&amp;" "&amp;C911&amp;" "&amp;D911&amp;" "&amp;E911&amp;" "&amp;F911&amp;" ["&amp;H911&amp;"]",B911&amp;" "&amp;C911&amp;" "&amp;D911&amp;" "&amp;E911&amp;" "&amp;F911&amp;" ["&amp;H911&amp;"]"))</f>
        <v/>
      </c>
      <c r="J911" s="7" t="inlineStr">
        <is>
          <t>트루릴리젼 그레이 워싱투톤퀼팅베스트 [M]</t>
        </is>
      </c>
      <c r="K911" s="7" t="inlineStr">
        <is>
          <t>트루릴리젼 그레이 워싱투톤퀼팅베스트</t>
        </is>
      </c>
      <c r="L911" s="7">
        <f>IF(B911="보세",C911&amp;" "&amp;F911,B911&amp;" "&amp;F911)</f>
        <v/>
      </c>
      <c r="M911" s="8" t="inlineStr">
        <is>
          <t>그레이   워싱투톤퀼팅베스트</t>
        </is>
      </c>
      <c r="N911" s="8" t="inlineStr">
        <is>
          <t>회색   워싱투톤퀼팅베스트</t>
        </is>
      </c>
      <c r="O911" s="8" t="inlineStr">
        <is>
          <t>GRAY   워싱투톤퀼팅베스트</t>
        </is>
      </c>
    </row>
    <row r="912" ht="16.5" customHeight="1" s="16">
      <c r="A912" s="7" t="n">
        <v>13107672</v>
      </c>
      <c r="B912" s="7" t="inlineStr">
        <is>
          <t>데상트</t>
        </is>
      </c>
      <c r="C912" s="7" t="inlineStr">
        <is>
          <t>라임</t>
        </is>
      </c>
      <c r="D912" s="7" t="inlineStr">
        <is>
          <t>무지</t>
        </is>
      </c>
      <c r="E912" s="7" t="inlineStr">
        <is>
          <t>폴리</t>
        </is>
      </c>
      <c r="F912" s="7" t="inlineStr">
        <is>
          <t>백자수하이넥가오리숏점퍼</t>
        </is>
      </c>
      <c r="G912" s="7" t="inlineStr">
        <is>
          <t>KOR</t>
        </is>
      </c>
      <c r="H912" s="7" t="inlineStr">
        <is>
          <t>L</t>
        </is>
      </c>
      <c r="I912" s="7">
        <f>IF(B912="보세",C912&amp;" "&amp;D912&amp;" "&amp;E912&amp;" "&amp;F912&amp;" ["&amp;H912&amp;"]",IF(G912="JPN","[JPN] "&amp;B912&amp;" "&amp;C912&amp;" "&amp;D912&amp;" "&amp;E912&amp;" "&amp;F912&amp;" ["&amp;H912&amp;"]",B912&amp;" "&amp;C912&amp;" "&amp;D912&amp;" "&amp;E912&amp;" "&amp;F912&amp;" ["&amp;H912&amp;"]"))</f>
        <v/>
      </c>
      <c r="J912" s="7" t="inlineStr">
        <is>
          <t>데상트 라임 백자수하이넥가오리숏점퍼 [L]</t>
        </is>
      </c>
      <c r="K912" s="7" t="inlineStr">
        <is>
          <t>데상트 라임 백자수하이넥가오리숏점퍼</t>
        </is>
      </c>
      <c r="L912" s="7">
        <f>IF(B912="보세",C912&amp;" "&amp;F912,B912&amp;" "&amp;F912)</f>
        <v/>
      </c>
      <c r="M912" s="8" t="inlineStr">
        <is>
          <t>라임   백자수하이넥가오리숏점퍼</t>
        </is>
      </c>
      <c r="N912" s="8" t="inlineStr">
        <is>
          <t>라임   백자수하이넥가오리숏점퍼</t>
        </is>
      </c>
      <c r="O912" s="8" t="inlineStr">
        <is>
          <t>라임   백자수하이넥가오리숏점퍼</t>
        </is>
      </c>
    </row>
    <row r="913" ht="16.5" customHeight="1" s="16">
      <c r="A913" s="7" t="n">
        <v>13107673</v>
      </c>
      <c r="B913" s="7" t="inlineStr">
        <is>
          <t>아디다스오리지널</t>
        </is>
      </c>
      <c r="C913" s="7" t="inlineStr">
        <is>
          <t>그레이</t>
        </is>
      </c>
      <c r="D913" s="7" t="inlineStr">
        <is>
          <t>무지</t>
        </is>
      </c>
      <c r="E913" s="7" t="inlineStr">
        <is>
          <t>덕다운</t>
        </is>
      </c>
      <c r="F913" s="7" t="inlineStr">
        <is>
          <t>후드하프패딩점퍼</t>
        </is>
      </c>
      <c r="G913" s="7" t="inlineStr">
        <is>
          <t>KOR</t>
        </is>
      </c>
      <c r="H913" s="7" t="inlineStr">
        <is>
          <t>100</t>
        </is>
      </c>
      <c r="I913" s="7">
        <f>IF(B913="보세",C913&amp;" "&amp;D913&amp;" "&amp;E913&amp;" "&amp;F913&amp;" ["&amp;H913&amp;"]",IF(G913="JPN","[JPN] "&amp;B913&amp;" "&amp;C913&amp;" "&amp;D913&amp;" "&amp;E913&amp;" "&amp;F913&amp;" ["&amp;H913&amp;"]",B913&amp;" "&amp;C913&amp;" "&amp;D913&amp;" "&amp;E913&amp;" "&amp;F913&amp;" ["&amp;H913&amp;"]"))</f>
        <v/>
      </c>
      <c r="J913" s="7" t="inlineStr">
        <is>
          <t>아디다스오리지널 그레이 덕다운 후드하프패딩점퍼 [100]</t>
        </is>
      </c>
      <c r="K913" s="7" t="inlineStr">
        <is>
          <t>아디다스오리지널 그레이 덕다운 후드하프패딩점퍼</t>
        </is>
      </c>
      <c r="L913" s="7">
        <f>IF(B913="보세",C913&amp;" "&amp;F913,B913&amp;" "&amp;F913)</f>
        <v/>
      </c>
      <c r="M913" s="8" t="inlineStr">
        <is>
          <t>그레이  덕다운 후드하프패딩점퍼</t>
        </is>
      </c>
      <c r="N913" s="8" t="inlineStr">
        <is>
          <t>회색  덕다운 후드하프패딩점퍼</t>
        </is>
      </c>
      <c r="O913" s="8" t="inlineStr">
        <is>
          <t>GRAY  덕다운 후드하프패딩점퍼</t>
        </is>
      </c>
    </row>
    <row r="914" ht="16.5" customHeight="1" s="16">
      <c r="A914" s="7" t="n">
        <v>13107674</v>
      </c>
      <c r="B914" s="7" t="inlineStr">
        <is>
          <t>필라</t>
        </is>
      </c>
      <c r="C914" s="7" t="inlineStr">
        <is>
          <t>블랙</t>
        </is>
      </c>
      <c r="D914" s="7" t="inlineStr">
        <is>
          <t>무지</t>
        </is>
      </c>
      <c r="E914" s="7" t="inlineStr">
        <is>
          <t>폴리</t>
        </is>
      </c>
      <c r="F914" s="7" t="inlineStr">
        <is>
          <t>롱테이핑하이넥숏점퍼</t>
        </is>
      </c>
      <c r="G914" s="7" t="inlineStr">
        <is>
          <t>KOR</t>
        </is>
      </c>
      <c r="H914" s="7" t="inlineStr">
        <is>
          <t>S</t>
        </is>
      </c>
      <c r="I914" s="7">
        <f>IF(B914="보세",C914&amp;" "&amp;D914&amp;" "&amp;E914&amp;" "&amp;F914&amp;" ["&amp;H914&amp;"]",IF(G914="JPN","[JPN] "&amp;B914&amp;" "&amp;C914&amp;" "&amp;D914&amp;" "&amp;E914&amp;" "&amp;F914&amp;" ["&amp;H914&amp;"]",B914&amp;" "&amp;C914&amp;" "&amp;D914&amp;" "&amp;E914&amp;" "&amp;F914&amp;" ["&amp;H914&amp;"]"))</f>
        <v/>
      </c>
      <c r="J914" s="7" t="inlineStr">
        <is>
          <t>필라 블랙 롱테이핑하이넥숏점퍼 [S]</t>
        </is>
      </c>
      <c r="K914" s="7" t="inlineStr">
        <is>
          <t>필라 블랙 롱테이핑하이넥숏점퍼</t>
        </is>
      </c>
      <c r="L914" s="7">
        <f>IF(B914="보세",C914&amp;" "&amp;F914,B914&amp;" "&amp;F914)</f>
        <v/>
      </c>
      <c r="M914" s="8" t="inlineStr">
        <is>
          <t>블랙   롱테이핑하이넥숏점퍼</t>
        </is>
      </c>
      <c r="N914" s="8" t="inlineStr">
        <is>
          <t>블랙   롱테이핑하이넥숏점퍼</t>
        </is>
      </c>
      <c r="O914" s="8" t="inlineStr">
        <is>
          <t>블랙   롱테이핑하이넥숏점퍼</t>
        </is>
      </c>
    </row>
    <row r="915" ht="16.5" customHeight="1" s="16">
      <c r="A915" s="7" t="n">
        <v>13107675</v>
      </c>
      <c r="B915" s="7" t="inlineStr">
        <is>
          <t>네파</t>
        </is>
      </c>
      <c r="C915" s="7" t="inlineStr">
        <is>
          <t>브라운</t>
        </is>
      </c>
      <c r="D915" s="7" t="inlineStr">
        <is>
          <t>무지</t>
        </is>
      </c>
      <c r="E915" s="7" t="inlineStr">
        <is>
          <t>구스다운</t>
        </is>
      </c>
      <c r="F915" s="7" t="inlineStr">
        <is>
          <t>체크포켓파이핑패딩점퍼</t>
        </is>
      </c>
      <c r="G915" s="7" t="inlineStr">
        <is>
          <t>KOR</t>
        </is>
      </c>
      <c r="H915" s="7" t="inlineStr">
        <is>
          <t>M</t>
        </is>
      </c>
      <c r="I915" s="7">
        <f>IF(B915="보세",C915&amp;" "&amp;D915&amp;" "&amp;E915&amp;" "&amp;F915&amp;" ["&amp;H915&amp;"]",IF(G915="JPN","[JPN] "&amp;B915&amp;" "&amp;C915&amp;" "&amp;D915&amp;" "&amp;E915&amp;" "&amp;F915&amp;" ["&amp;H915&amp;"]",B915&amp;" "&amp;C915&amp;" "&amp;D915&amp;" "&amp;E915&amp;" "&amp;F915&amp;" ["&amp;H915&amp;"]"))</f>
        <v/>
      </c>
      <c r="J915" s="7" t="inlineStr">
        <is>
          <t>네파 브라운 구스다운 체크포켓파이핑패딩점퍼 [M]</t>
        </is>
      </c>
      <c r="K915" s="7" t="inlineStr">
        <is>
          <t>네파 브라운 구스다운 체크포켓파이핑패딩점퍼</t>
        </is>
      </c>
      <c r="L915" s="7">
        <f>IF(B915="보세",C915&amp;" "&amp;F915,B915&amp;" "&amp;F915)</f>
        <v/>
      </c>
      <c r="M915" s="8" t="inlineStr">
        <is>
          <t>브라운  구스다운 체크포켓파이핑패딩점퍼</t>
        </is>
      </c>
      <c r="N915" s="8" t="inlineStr">
        <is>
          <t>브라운  구스다운 체크포켓파이핑패딩점퍼</t>
        </is>
      </c>
      <c r="O915" s="8" t="inlineStr">
        <is>
          <t>브라운  구스다운 체크포켓파이핑패딩점퍼</t>
        </is>
      </c>
    </row>
    <row r="916" ht="16.5" customHeight="1" s="16">
      <c r="A916" s="7" t="n">
        <v>13107676</v>
      </c>
      <c r="B916" s="7" t="inlineStr">
        <is>
          <t>빈폴골프</t>
        </is>
      </c>
      <c r="C916" s="7" t="inlineStr">
        <is>
          <t>블랙</t>
        </is>
      </c>
      <c r="D916" s="7" t="inlineStr">
        <is>
          <t>무지</t>
        </is>
      </c>
      <c r="E916" s="7" t="inlineStr">
        <is>
          <t>구스다운</t>
        </is>
      </c>
      <c r="F916" s="7" t="inlineStr">
        <is>
          <t>셔링퍼후드패딩점퍼</t>
        </is>
      </c>
      <c r="G916" s="7" t="inlineStr">
        <is>
          <t>KOR</t>
        </is>
      </c>
      <c r="H916" s="7" t="inlineStr">
        <is>
          <t>100</t>
        </is>
      </c>
      <c r="I916" s="7">
        <f>IF(B916="보세",C916&amp;" "&amp;D916&amp;" "&amp;E916&amp;" "&amp;F916&amp;" ["&amp;H916&amp;"]",IF(G916="JPN","[JPN] "&amp;B916&amp;" "&amp;C916&amp;" "&amp;D916&amp;" "&amp;E916&amp;" "&amp;F916&amp;" ["&amp;H916&amp;"]",B916&amp;" "&amp;C916&amp;" "&amp;D916&amp;" "&amp;E916&amp;" "&amp;F916&amp;" ["&amp;H916&amp;"]"))</f>
        <v/>
      </c>
      <c r="J916" s="7" t="inlineStr">
        <is>
          <t>빈폴골프 블랙 구스다운 셔링퍼후드패딩점퍼 [100]</t>
        </is>
      </c>
      <c r="K916" s="7" t="inlineStr">
        <is>
          <t>빈폴골프 블랙 구스다운 셔링퍼후드패딩점퍼</t>
        </is>
      </c>
      <c r="L916" s="7">
        <f>IF(B916="보세",C916&amp;" "&amp;F916,B916&amp;" "&amp;F916)</f>
        <v/>
      </c>
      <c r="M916" s="8" t="inlineStr">
        <is>
          <t>블랙  구스다운 셔링퍼후드패딩점퍼</t>
        </is>
      </c>
      <c r="N916" s="8" t="inlineStr">
        <is>
          <t>블랙  구스다운 셔링퍼후드패딩점퍼</t>
        </is>
      </c>
      <c r="O916" s="8" t="inlineStr">
        <is>
          <t>블랙  구스다운 셔링퍼후드패딩점퍼</t>
        </is>
      </c>
    </row>
    <row r="917" ht="16.5" customHeight="1" s="16">
      <c r="A917" s="7" t="n">
        <v>13107677</v>
      </c>
      <c r="B917" s="7" t="inlineStr">
        <is>
          <t>콜맨</t>
        </is>
      </c>
      <c r="C917" s="7" t="inlineStr">
        <is>
          <t>카키</t>
        </is>
      </c>
      <c r="D917" s="7" t="inlineStr">
        <is>
          <t>무지</t>
        </is>
      </c>
      <c r="E917" s="7" t="inlineStr">
        <is>
          <t>폴리</t>
        </is>
      </c>
      <c r="F917" s="7" t="inlineStr">
        <is>
          <t>퀼팅경량롱패딩점퍼</t>
        </is>
      </c>
      <c r="G917" s="7" t="inlineStr">
        <is>
          <t>KOR</t>
        </is>
      </c>
      <c r="H917" s="7" t="inlineStr">
        <is>
          <t>100</t>
        </is>
      </c>
      <c r="I917" s="7">
        <f>IF(B917="보세",C917&amp;" "&amp;D917&amp;" "&amp;E917&amp;" "&amp;F917&amp;" ["&amp;H917&amp;"]",IF(G917="JPN","[JPN] "&amp;B917&amp;" "&amp;C917&amp;" "&amp;D917&amp;" "&amp;E917&amp;" "&amp;F917&amp;" ["&amp;H917&amp;"]",B917&amp;" "&amp;C917&amp;" "&amp;D917&amp;" "&amp;E917&amp;" "&amp;F917&amp;" ["&amp;H917&amp;"]"))</f>
        <v/>
      </c>
      <c r="J917" s="7" t="inlineStr">
        <is>
          <t>콜맨 카키 퀼팅경량롱패딩점퍼 [100]</t>
        </is>
      </c>
      <c r="K917" s="7" t="inlineStr">
        <is>
          <t>콜맨 카키 퀼팅경량롱패딩점퍼</t>
        </is>
      </c>
      <c r="L917" s="7">
        <f>IF(B917="보세",C917&amp;" "&amp;F917,B917&amp;" "&amp;F917)</f>
        <v/>
      </c>
      <c r="M917" s="8" t="inlineStr">
        <is>
          <t>카키   퀼팅경량롱패딩점퍼</t>
        </is>
      </c>
      <c r="N917" s="8" t="inlineStr">
        <is>
          <t>카키   퀼팅경량롱패딩점퍼</t>
        </is>
      </c>
      <c r="O917" s="8" t="inlineStr">
        <is>
          <t>카키   퀼팅경량롱패딩점퍼</t>
        </is>
      </c>
    </row>
    <row r="918" ht="16.5" customHeight="1" s="16">
      <c r="A918" s="7" t="n">
        <v>13107678</v>
      </c>
      <c r="B918" s="7" t="inlineStr">
        <is>
          <t>조르지오안토니오</t>
        </is>
      </c>
      <c r="C918" s="7" t="inlineStr">
        <is>
          <t>다크카키</t>
        </is>
      </c>
      <c r="D918" s="7" t="inlineStr">
        <is>
          <t>무지</t>
        </is>
      </c>
      <c r="E918" s="7" t="inlineStr">
        <is>
          <t>캐시미어혼방</t>
        </is>
      </c>
      <c r="F918" s="7" t="inlineStr">
        <is>
          <t>알파카블렌드히든버튼코트</t>
        </is>
      </c>
      <c r="G918" s="7" t="inlineStr">
        <is>
          <t>KOR</t>
        </is>
      </c>
      <c r="H918" s="7" t="inlineStr">
        <is>
          <t>44</t>
        </is>
      </c>
      <c r="I918" s="7">
        <f>IF(B918="보세",C918&amp;" "&amp;D918&amp;" "&amp;E918&amp;" "&amp;F918&amp;" ["&amp;H918&amp;"]",IF(G918="JPN","[JPN] "&amp;B918&amp;" "&amp;C918&amp;" "&amp;D918&amp;" "&amp;E918&amp;" "&amp;F918&amp;" ["&amp;H918&amp;"]",B918&amp;" "&amp;C918&amp;" "&amp;D918&amp;" "&amp;E918&amp;" "&amp;F918&amp;" ["&amp;H918&amp;"]"))</f>
        <v/>
      </c>
      <c r="J918" s="7" t="inlineStr">
        <is>
          <t>조르지오안토니오 다크카키 캐시미어혼방 알파카블렌드히든버튼코트 [44]</t>
        </is>
      </c>
      <c r="K918" s="7" t="inlineStr">
        <is>
          <t>조르지오안토니오 다크카키 캐시미어혼방 알파카블렌드히든버튼코트</t>
        </is>
      </c>
      <c r="L918" s="7">
        <f>IF(B918="보세",C918&amp;" "&amp;F918,B918&amp;" "&amp;F918)</f>
        <v/>
      </c>
      <c r="M918" s="8" t="inlineStr">
        <is>
          <t>다크카키  캐시미어혼방 알파카블렌드히든버튼코트</t>
        </is>
      </c>
      <c r="N918" s="8" t="inlineStr">
        <is>
          <t>다크카키  캐시미어혼방 알파카블렌드히든버튼코트</t>
        </is>
      </c>
      <c r="O918" s="8" t="inlineStr">
        <is>
          <t>다크카키  캐시미어혼방 알파카블렌드히든버튼코트</t>
        </is>
      </c>
    </row>
    <row r="919" ht="16.5" customHeight="1" s="16">
      <c r="A919" s="7" t="n">
        <v>13107679</v>
      </c>
      <c r="B919" s="7" t="inlineStr">
        <is>
          <t>아이더</t>
        </is>
      </c>
      <c r="C919" s="7" t="inlineStr">
        <is>
          <t>네이비</t>
        </is>
      </c>
      <c r="D919" s="7" t="inlineStr">
        <is>
          <t>무지</t>
        </is>
      </c>
      <c r="E919" s="7" t="inlineStr">
        <is>
          <t>구스다운</t>
        </is>
      </c>
      <c r="F919" s="7" t="inlineStr">
        <is>
          <t>사선퀼팅롱패딩베스트</t>
        </is>
      </c>
      <c r="G919" s="7" t="inlineStr">
        <is>
          <t>KOR</t>
        </is>
      </c>
      <c r="H919" s="7" t="inlineStr">
        <is>
          <t>XL</t>
        </is>
      </c>
      <c r="I919" s="7">
        <f>IF(B919="보세",C919&amp;" "&amp;D919&amp;" "&amp;E919&amp;" "&amp;F919&amp;" ["&amp;H919&amp;"]",IF(G919="JPN","[JPN] "&amp;B919&amp;" "&amp;C919&amp;" "&amp;D919&amp;" "&amp;E919&amp;" "&amp;F919&amp;" ["&amp;H919&amp;"]",B919&amp;" "&amp;C919&amp;" "&amp;D919&amp;" "&amp;E919&amp;" "&amp;F919&amp;" ["&amp;H919&amp;"]"))</f>
        <v/>
      </c>
      <c r="J919" s="7" t="inlineStr">
        <is>
          <t>아이더 네이비 구스다운 사선퀼팅롱패딩베스트 [XL]</t>
        </is>
      </c>
      <c r="K919" s="7" t="inlineStr">
        <is>
          <t>아이더 네이비 구스다운 사선퀼팅롱패딩베스트</t>
        </is>
      </c>
      <c r="L919" s="7">
        <f>IF(B919="보세",C919&amp;" "&amp;F919,B919&amp;" "&amp;F919)</f>
        <v/>
      </c>
      <c r="M919" s="8" t="inlineStr">
        <is>
          <t>네이비  구스다운 사선퀼팅롱패딩베스트</t>
        </is>
      </c>
      <c r="N919" s="8" t="inlineStr">
        <is>
          <t>NAVY  구스다운 사선퀼팅롱패딩베스트</t>
        </is>
      </c>
      <c r="O919" s="8" t="inlineStr">
        <is>
          <t>곤색  구스다운 사선퀼팅롱패딩베스트</t>
        </is>
      </c>
    </row>
    <row r="920" ht="16.5" customHeight="1" s="16">
      <c r="A920" s="7" t="n">
        <v>13107680</v>
      </c>
      <c r="B920" s="7" t="inlineStr">
        <is>
          <t>데상트</t>
        </is>
      </c>
      <c r="C920" s="7" t="inlineStr">
        <is>
          <t>화이트</t>
        </is>
      </c>
      <c r="D920" s="7" t="inlineStr">
        <is>
          <t>무지</t>
        </is>
      </c>
      <c r="E920" s="7" t="inlineStr">
        <is>
          <t>폴리</t>
        </is>
      </c>
      <c r="F920" s="7" t="inlineStr">
        <is>
          <t>절개배색패딩베스트</t>
        </is>
      </c>
      <c r="G920" s="7" t="inlineStr">
        <is>
          <t>KOR</t>
        </is>
      </c>
      <c r="H920" s="7" t="inlineStr">
        <is>
          <t>L</t>
        </is>
      </c>
      <c r="I920" s="7">
        <f>IF(B920="보세",C920&amp;" "&amp;D920&amp;" "&amp;E920&amp;" "&amp;F920&amp;" ["&amp;H920&amp;"]",IF(G920="JPN","[JPN] "&amp;B920&amp;" "&amp;C920&amp;" "&amp;D920&amp;" "&amp;E920&amp;" "&amp;F920&amp;" ["&amp;H920&amp;"]",B920&amp;" "&amp;C920&amp;" "&amp;D920&amp;" "&amp;E920&amp;" "&amp;F920&amp;" ["&amp;H920&amp;"]"))</f>
        <v/>
      </c>
      <c r="J920" s="7" t="inlineStr">
        <is>
          <t>데상트 화이트 절개배색패딩베스트 [L]</t>
        </is>
      </c>
      <c r="K920" s="7" t="inlineStr">
        <is>
          <t>데상트 화이트 절개배색패딩베스트</t>
        </is>
      </c>
      <c r="L920" s="7">
        <f>IF(B920="보세",C920&amp;" "&amp;F920,B920&amp;" "&amp;F920)</f>
        <v/>
      </c>
      <c r="M920" s="8" t="inlineStr">
        <is>
          <t>화이트   절개배색패딩베스트</t>
        </is>
      </c>
      <c r="N920" s="8" t="inlineStr">
        <is>
          <t>화이트   절개배색패딩베스트</t>
        </is>
      </c>
      <c r="O920" s="8" t="inlineStr">
        <is>
          <t>화이트   절개배색패딩베스트</t>
        </is>
      </c>
    </row>
    <row r="921" ht="16.5" customHeight="1" s="16">
      <c r="A921" s="7" t="n">
        <v>13107681</v>
      </c>
      <c r="B921" s="7" t="inlineStr">
        <is>
          <t>vino't miel</t>
        </is>
      </c>
      <c r="C921" s="7" t="inlineStr">
        <is>
          <t>오렌지</t>
        </is>
      </c>
      <c r="D921" s="7" t="inlineStr">
        <is>
          <t>시스루야자수패턴</t>
        </is>
      </c>
      <c r="E921" s="7" t="inlineStr">
        <is>
          <t>폴리</t>
        </is>
      </c>
      <c r="F921" s="7" t="inlineStr">
        <is>
          <t>골드버튼민소매원피스</t>
        </is>
      </c>
      <c r="G921" s="7" t="inlineStr">
        <is>
          <t>KOR</t>
        </is>
      </c>
      <c r="H921" s="7" t="inlineStr">
        <is>
          <t>L</t>
        </is>
      </c>
      <c r="I921" s="7">
        <f>IF(B921="보세",C921&amp;" "&amp;D921&amp;" "&amp;E921&amp;" "&amp;F921&amp;" ["&amp;H921&amp;"]",IF(G921="JPN","[JPN] "&amp;B921&amp;" "&amp;C921&amp;" "&amp;D921&amp;" "&amp;E921&amp;" "&amp;F921&amp;" ["&amp;H921&amp;"]",B921&amp;" "&amp;C921&amp;" "&amp;D921&amp;" "&amp;E921&amp;" "&amp;F921&amp;" ["&amp;H921&amp;"]"))</f>
        <v/>
      </c>
      <c r="J921" s="7" t="inlineStr">
        <is>
          <t>vino't miel 오렌지 시스루야자수패턴 골드버튼민소매원피스 [L]</t>
        </is>
      </c>
      <c r="K921" s="7" t="inlineStr">
        <is>
          <t>vino't miel 오렌지 시스루야자수패턴 골드버튼민소매원피스</t>
        </is>
      </c>
      <c r="L921" s="7">
        <f>IF(B921="보세",C921&amp;" "&amp;F921,B921&amp;" "&amp;F921)</f>
        <v/>
      </c>
      <c r="M921" s="8" t="inlineStr">
        <is>
          <t>오렌지 시스루야자수패턴  골드버튼민소매원피스</t>
        </is>
      </c>
      <c r="N921" s="8" t="inlineStr">
        <is>
          <t>오렌지 시스루야자수패턴  골드버튼민소매원피스</t>
        </is>
      </c>
      <c r="O921" s="8" t="inlineStr">
        <is>
          <t>오렌지 시스루야자수패턴  골드버튼민소매원피스</t>
        </is>
      </c>
    </row>
    <row r="922" ht="16.5" customHeight="1" s="16">
      <c r="A922" s="7" t="n">
        <v>13107682</v>
      </c>
      <c r="B922" s="7" t="inlineStr">
        <is>
          <t>익스프레스</t>
        </is>
      </c>
      <c r="C922" s="7" t="inlineStr">
        <is>
          <t>블랙</t>
        </is>
      </c>
      <c r="D922" s="7" t="inlineStr">
        <is>
          <t>시스루플라워</t>
        </is>
      </c>
      <c r="E922" s="7" t="inlineStr">
        <is>
          <t>폴리</t>
        </is>
      </c>
      <c r="F922" s="7" t="inlineStr">
        <is>
          <t>딥브이넥레이스핀턱점프수트</t>
        </is>
      </c>
      <c r="G922" s="7" t="inlineStr">
        <is>
          <t>KOR</t>
        </is>
      </c>
      <c r="H922" s="7" t="inlineStr">
        <is>
          <t>0</t>
        </is>
      </c>
      <c r="I922" s="7">
        <f>IF(B922="보세",C922&amp;" "&amp;D922&amp;" "&amp;E922&amp;" "&amp;F922&amp;" ["&amp;H922&amp;"]",IF(G922="JPN","[JPN] "&amp;B922&amp;" "&amp;C922&amp;" "&amp;D922&amp;" "&amp;E922&amp;" "&amp;F922&amp;" ["&amp;H922&amp;"]",B922&amp;" "&amp;C922&amp;" "&amp;D922&amp;" "&amp;E922&amp;" "&amp;F922&amp;" ["&amp;H922&amp;"]"))</f>
        <v/>
      </c>
      <c r="J922" s="7" t="inlineStr">
        <is>
          <t>익스프레스 블랙 시스루플라워 딥브이넥레이스핀턱점프수트 [0]</t>
        </is>
      </c>
      <c r="K922" s="7" t="inlineStr">
        <is>
          <t>익스프레스 블랙 시스루플라워 딥브이넥레이스핀턱점프수트</t>
        </is>
      </c>
      <c r="L922" s="7">
        <f>IF(B922="보세",C922&amp;" "&amp;F922,B922&amp;" "&amp;F922)</f>
        <v/>
      </c>
      <c r="M922" s="8" t="inlineStr">
        <is>
          <t>블랙 시스루플라워  딥브이넥레이스핀턱점프수트</t>
        </is>
      </c>
      <c r="N922" s="8" t="inlineStr">
        <is>
          <t>블랙 시스루플라워  딥브이넥레이스핀턱점프수트</t>
        </is>
      </c>
      <c r="O922" s="8" t="inlineStr">
        <is>
          <t>블랙 시스루플라워  딥브이넥레이스핀턱점프수트</t>
        </is>
      </c>
    </row>
    <row r="923" ht="16.5" customHeight="1" s="16">
      <c r="A923" s="7" t="n">
        <v>13107683</v>
      </c>
      <c r="B923" s="7" t="inlineStr">
        <is>
          <t>익스프레스</t>
        </is>
      </c>
      <c r="C923" s="7" t="inlineStr">
        <is>
          <t>다크차콜</t>
        </is>
      </c>
      <c r="D923" s="7" t="inlineStr">
        <is>
          <t>무지</t>
        </is>
      </c>
      <c r="E923" s="7" t="inlineStr">
        <is>
          <t>폴리</t>
        </is>
      </c>
      <c r="F923" s="7" t="inlineStr">
        <is>
          <t>스트링딥슬릿맥시랩원피스</t>
        </is>
      </c>
      <c r="G923" s="7" t="inlineStr">
        <is>
          <t>KOR</t>
        </is>
      </c>
      <c r="H923" s="7" t="inlineStr">
        <is>
          <t>XS</t>
        </is>
      </c>
      <c r="I923" s="7">
        <f>IF(B923="보세",C923&amp;" "&amp;D923&amp;" "&amp;E923&amp;" "&amp;F923&amp;" ["&amp;H923&amp;"]",IF(G923="JPN","[JPN] "&amp;B923&amp;" "&amp;C923&amp;" "&amp;D923&amp;" "&amp;E923&amp;" "&amp;F923&amp;" ["&amp;H923&amp;"]",B923&amp;" "&amp;C923&amp;" "&amp;D923&amp;" "&amp;E923&amp;" "&amp;F923&amp;" ["&amp;H923&amp;"]"))</f>
        <v/>
      </c>
      <c r="J923" s="7" t="inlineStr">
        <is>
          <t>익스프레스 다크차콜 스트링딥슬릿맥시랩원피스 [XS]</t>
        </is>
      </c>
      <c r="K923" s="7" t="inlineStr">
        <is>
          <t>익스프레스 다크차콜 스트링딥슬릿맥시랩원피스</t>
        </is>
      </c>
      <c r="L923" s="7">
        <f>IF(B923="보세",C923&amp;" "&amp;F923,B923&amp;" "&amp;F923)</f>
        <v/>
      </c>
      <c r="M923" s="8" t="inlineStr">
        <is>
          <t>다크차콜   스트링딥슬릿맥시랩원피스</t>
        </is>
      </c>
      <c r="N923" s="8" t="inlineStr">
        <is>
          <t>다크차콜   스트링딥슬릿맥시랩원피스</t>
        </is>
      </c>
      <c r="O923" s="8" t="inlineStr">
        <is>
          <t>다크차콜   스트링딥슬릿맥시랩원피스</t>
        </is>
      </c>
    </row>
    <row r="924" ht="16.5" customHeight="1" s="16">
      <c r="A924" s="7" t="n">
        <v>13107684</v>
      </c>
      <c r="B924" s="7" t="inlineStr">
        <is>
          <t>익스프레스</t>
        </is>
      </c>
      <c r="C924" s="7" t="inlineStr">
        <is>
          <t>블랙</t>
        </is>
      </c>
      <c r="D924" s="7" t="inlineStr">
        <is>
          <t>뱀피패턴</t>
        </is>
      </c>
      <c r="E924" s="7" t="inlineStr">
        <is>
          <t>폴리</t>
        </is>
      </c>
      <c r="F924" s="7" t="inlineStr">
        <is>
          <t>절개핀턱스트레치미니스커트</t>
        </is>
      </c>
      <c r="G924" s="7" t="inlineStr">
        <is>
          <t>KOR</t>
        </is>
      </c>
      <c r="H924" s="7" t="inlineStr">
        <is>
          <t>0</t>
        </is>
      </c>
      <c r="I924" s="7">
        <f>IF(B924="보세",C924&amp;" "&amp;D924&amp;" "&amp;E924&amp;" "&amp;F924&amp;" ["&amp;H924&amp;"]",IF(G924="JPN","[JPN] "&amp;B924&amp;" "&amp;C924&amp;" "&amp;D924&amp;" "&amp;E924&amp;" "&amp;F924&amp;" ["&amp;H924&amp;"]",B924&amp;" "&amp;C924&amp;" "&amp;D924&amp;" "&amp;E924&amp;" "&amp;F924&amp;" ["&amp;H924&amp;"]"))</f>
        <v/>
      </c>
      <c r="J924" s="7" t="inlineStr">
        <is>
          <t>익스프레스 블랙 뱀피패턴 절개핀턱스트레치미니스커트 [0]</t>
        </is>
      </c>
      <c r="K924" s="7" t="inlineStr">
        <is>
          <t>익스프레스 블랙 뱀피패턴 절개핀턱스트레치미니스커트</t>
        </is>
      </c>
      <c r="L924" s="7">
        <f>IF(B924="보세",C924&amp;" "&amp;F924,B924&amp;" "&amp;F924)</f>
        <v/>
      </c>
      <c r="M924" s="8" t="inlineStr">
        <is>
          <t>블랙 뱀피패턴  절개핀턱스트레치미니스커트</t>
        </is>
      </c>
      <c r="N924" s="8" t="inlineStr">
        <is>
          <t>블랙 뱀피패턴  절개핀턱스트레치미니스커트</t>
        </is>
      </c>
      <c r="O924" s="8" t="inlineStr">
        <is>
          <t>블랙 뱀피패턴  절개핀턱스트레치미니스커트</t>
        </is>
      </c>
    </row>
    <row r="925" ht="16.5" customHeight="1" s="16">
      <c r="A925" s="7" t="n">
        <v>13107685</v>
      </c>
      <c r="B925" s="7" t="inlineStr">
        <is>
          <t>아이더</t>
        </is>
      </c>
      <c r="C925" s="7" t="inlineStr">
        <is>
          <t>블랙</t>
        </is>
      </c>
      <c r="D925" s="7" t="inlineStr">
        <is>
          <t>스트라이프</t>
        </is>
      </c>
      <c r="E925" s="7" t="inlineStr">
        <is>
          <t>면혼방</t>
        </is>
      </c>
      <c r="F925" s="7" t="inlineStr">
        <is>
          <t>아웃도어치노팬츠</t>
        </is>
      </c>
      <c r="G925" s="7" t="inlineStr">
        <is>
          <t>KOR</t>
        </is>
      </c>
      <c r="H925" s="7" t="inlineStr">
        <is>
          <t>90</t>
        </is>
      </c>
      <c r="I925" s="7">
        <f>IF(B925="보세",C925&amp;" "&amp;D925&amp;" "&amp;E925&amp;" "&amp;F925&amp;" ["&amp;H925&amp;"]",IF(G925="JPN","[JPN] "&amp;B925&amp;" "&amp;C925&amp;" "&amp;D925&amp;" "&amp;E925&amp;" "&amp;F925&amp;" ["&amp;H925&amp;"]",B925&amp;" "&amp;C925&amp;" "&amp;D925&amp;" "&amp;E925&amp;" "&amp;F925&amp;" ["&amp;H925&amp;"]"))</f>
        <v/>
      </c>
      <c r="J925" s="7" t="inlineStr">
        <is>
          <t>아이더 블랙 스트라이프 면혼방 아웃도어치노팬츠 [90]</t>
        </is>
      </c>
      <c r="K925" s="7" t="inlineStr">
        <is>
          <t>아이더 블랙 스트라이프 면혼방 아웃도어치노팬츠</t>
        </is>
      </c>
      <c r="L925" s="7">
        <f>IF(B925="보세",C925&amp;" "&amp;F925,B925&amp;" "&amp;F925)</f>
        <v/>
      </c>
      <c r="M925" s="8" t="inlineStr">
        <is>
          <t>블랙 스트라이프 면혼방 아웃도어치노팬츠</t>
        </is>
      </c>
      <c r="N925" s="8" t="inlineStr">
        <is>
          <t>블랙 스트라이프 코튼혼방 아웃도어치노팬츠</t>
        </is>
      </c>
      <c r="O925" s="8" t="inlineStr">
        <is>
          <t>블랙 스트라이프 면믹스 아웃도어치노팬츠</t>
        </is>
      </c>
    </row>
    <row r="926" ht="16.5" customHeight="1" s="16">
      <c r="A926" s="7" t="n">
        <v>13107686</v>
      </c>
      <c r="B926" s="7" t="inlineStr">
        <is>
          <t>익스프레스</t>
        </is>
      </c>
      <c r="C926" s="7" t="inlineStr">
        <is>
          <t>블랙</t>
        </is>
      </c>
      <c r="D926" s="7" t="inlineStr">
        <is>
          <t>무지</t>
        </is>
      </c>
      <c r="E926" s="7" t="inlineStr">
        <is>
          <t>폴리</t>
        </is>
      </c>
      <c r="F926" s="7" t="inlineStr">
        <is>
          <t>언발사선스트레치미니스커트</t>
        </is>
      </c>
      <c r="G926" s="7" t="inlineStr">
        <is>
          <t>KOR</t>
        </is>
      </c>
      <c r="H926" s="7" t="inlineStr">
        <is>
          <t>0</t>
        </is>
      </c>
      <c r="I926" s="7">
        <f>IF(B926="보세",C926&amp;" "&amp;D926&amp;" "&amp;E926&amp;" "&amp;F926&amp;" ["&amp;H926&amp;"]",IF(G926="JPN","[JPN] "&amp;B926&amp;" "&amp;C926&amp;" "&amp;D926&amp;" "&amp;E926&amp;" "&amp;F926&amp;" ["&amp;H926&amp;"]",B926&amp;" "&amp;C926&amp;" "&amp;D926&amp;" "&amp;E926&amp;" "&amp;F926&amp;" ["&amp;H926&amp;"]"))</f>
        <v/>
      </c>
      <c r="J926" s="7" t="inlineStr">
        <is>
          <t>익스프레스 블랙 언발사선스트레치미니스커트 [0]</t>
        </is>
      </c>
      <c r="K926" s="7" t="inlineStr">
        <is>
          <t>익스프레스 블랙 언발사선스트레치미니스커트</t>
        </is>
      </c>
      <c r="L926" s="7">
        <f>IF(B926="보세",C926&amp;" "&amp;F926,B926&amp;" "&amp;F926)</f>
        <v/>
      </c>
      <c r="M926" s="8" t="inlineStr">
        <is>
          <t>블랙   언발사선스트레치미니스커트</t>
        </is>
      </c>
      <c r="N926" s="8" t="inlineStr">
        <is>
          <t>블랙   언발사선스트레치미니스커트</t>
        </is>
      </c>
      <c r="O926" s="8" t="inlineStr">
        <is>
          <t>블랙   언발사선스트레치미니스커트</t>
        </is>
      </c>
    </row>
    <row r="927" ht="16.5" customHeight="1" s="16">
      <c r="A927" s="7" t="n">
        <v>13107687</v>
      </c>
      <c r="B927" s="7" t="inlineStr">
        <is>
          <t>케이스위스</t>
        </is>
      </c>
      <c r="C927" s="7" t="inlineStr">
        <is>
          <t>블랙</t>
        </is>
      </c>
      <c r="D927" s="7" t="inlineStr">
        <is>
          <t>무지</t>
        </is>
      </c>
      <c r="E927" s="7" t="inlineStr">
        <is>
          <t>폴리</t>
        </is>
      </c>
      <c r="F927" s="7" t="inlineStr">
        <is>
          <t>사선절개바스락반바지</t>
        </is>
      </c>
      <c r="G927" s="7" t="inlineStr">
        <is>
          <t>KOR</t>
        </is>
      </c>
      <c r="H927" s="7" t="inlineStr">
        <is>
          <t>85</t>
        </is>
      </c>
      <c r="I927" s="7">
        <f>IF(B927="보세",C927&amp;" "&amp;D927&amp;" "&amp;E927&amp;" "&amp;F927&amp;" ["&amp;H927&amp;"]",IF(G927="JPN","[JPN] "&amp;B927&amp;" "&amp;C927&amp;" "&amp;D927&amp;" "&amp;E927&amp;" "&amp;F927&amp;" ["&amp;H927&amp;"]",B927&amp;" "&amp;C927&amp;" "&amp;D927&amp;" "&amp;E927&amp;" "&amp;F927&amp;" ["&amp;H927&amp;"]"))</f>
        <v/>
      </c>
      <c r="J927" s="7" t="inlineStr">
        <is>
          <t>케이스위스 블랙 사선절개바스락반바지 [85]</t>
        </is>
      </c>
      <c r="K927" s="7" t="inlineStr">
        <is>
          <t>케이스위스 블랙 사선절개바스락반바지</t>
        </is>
      </c>
      <c r="L927" s="7">
        <f>IF(B927="보세",C927&amp;" "&amp;F927,B927&amp;" "&amp;F927)</f>
        <v/>
      </c>
      <c r="M927" s="8" t="inlineStr">
        <is>
          <t>블랙   사선절개바스락반바지</t>
        </is>
      </c>
      <c r="N927" s="8" t="inlineStr">
        <is>
          <t>블랙   사선절개바스락반바지</t>
        </is>
      </c>
      <c r="O927" s="8" t="inlineStr">
        <is>
          <t>블랙   사선절개바스락반바지</t>
        </is>
      </c>
    </row>
    <row r="928" ht="16.5" customHeight="1" s="16">
      <c r="A928" s="7" t="n">
        <v>13107688</v>
      </c>
      <c r="B928" s="7" t="inlineStr">
        <is>
          <t>익스프레스</t>
        </is>
      </c>
      <c r="C928" s="7" t="inlineStr">
        <is>
          <t>그레이</t>
        </is>
      </c>
      <c r="D928" s="7" t="inlineStr">
        <is>
          <t>무지</t>
        </is>
      </c>
      <c r="E928" s="7" t="inlineStr">
        <is>
          <t>폴리</t>
        </is>
      </c>
      <c r="F928" s="7" t="inlineStr">
        <is>
          <t>실버메탈절개핀턱미니스커트</t>
        </is>
      </c>
      <c r="G928" s="7" t="inlineStr">
        <is>
          <t>KOR</t>
        </is>
      </c>
      <c r="H928" s="7" t="inlineStr">
        <is>
          <t>0</t>
        </is>
      </c>
      <c r="I928" s="7">
        <f>IF(B928="보세",C928&amp;" "&amp;D928&amp;" "&amp;E928&amp;" "&amp;F928&amp;" ["&amp;H928&amp;"]",IF(G928="JPN","[JPN] "&amp;B928&amp;" "&amp;C928&amp;" "&amp;D928&amp;" "&amp;E928&amp;" "&amp;F928&amp;" ["&amp;H928&amp;"]",B928&amp;" "&amp;C928&amp;" "&amp;D928&amp;" "&amp;E928&amp;" "&amp;F928&amp;" ["&amp;H928&amp;"]"))</f>
        <v/>
      </c>
      <c r="J928" s="7" t="inlineStr">
        <is>
          <t>익스프레스 그레이 실버메탈절개핀턱미니스커트 [0]</t>
        </is>
      </c>
      <c r="K928" s="7" t="inlineStr">
        <is>
          <t>익스프레스 그레이 실버메탈절개핀턱미니스커트</t>
        </is>
      </c>
      <c r="L928" s="7">
        <f>IF(B928="보세",C928&amp;" "&amp;F928,B928&amp;" "&amp;F928)</f>
        <v/>
      </c>
      <c r="M928" s="8" t="inlineStr">
        <is>
          <t>그레이   실버메탈절개핀턱미니스커트</t>
        </is>
      </c>
      <c r="N928" s="8" t="inlineStr">
        <is>
          <t>회색   실버메탈절개핀턱미니스커트</t>
        </is>
      </c>
      <c r="O928" s="8" t="inlineStr">
        <is>
          <t>GRAY   실버메탈절개핀턱미니스커트</t>
        </is>
      </c>
    </row>
    <row r="929" ht="16.5" customHeight="1" s="16">
      <c r="A929" s="7" t="n">
        <v>13107689</v>
      </c>
      <c r="B929" s="7" t="inlineStr">
        <is>
          <t>예일</t>
        </is>
      </c>
      <c r="C929" s="7" t="inlineStr">
        <is>
          <t>블랙</t>
        </is>
      </c>
      <c r="D929" s="7" t="inlineStr">
        <is>
          <t>무지</t>
        </is>
      </c>
      <c r="E929" s="7" t="inlineStr">
        <is>
          <t>면혼방</t>
        </is>
      </c>
      <c r="F929" s="7" t="inlineStr">
        <is>
          <t>자수레터링로고반바지</t>
        </is>
      </c>
      <c r="G929" s="7" t="inlineStr">
        <is>
          <t>KOR</t>
        </is>
      </c>
      <c r="H929" s="7" t="inlineStr">
        <is>
          <t>S</t>
        </is>
      </c>
      <c r="I929" s="7">
        <f>IF(B929="보세",C929&amp;" "&amp;D929&amp;" "&amp;E929&amp;" "&amp;F929&amp;" ["&amp;H929&amp;"]",IF(G929="JPN","[JPN] "&amp;B929&amp;" "&amp;C929&amp;" "&amp;D929&amp;" "&amp;E929&amp;" "&amp;F929&amp;" ["&amp;H929&amp;"]",B929&amp;" "&amp;C929&amp;" "&amp;D929&amp;" "&amp;E929&amp;" "&amp;F929&amp;" ["&amp;H929&amp;"]"))</f>
        <v/>
      </c>
      <c r="J929" s="7" t="inlineStr">
        <is>
          <t>예일 블랙 면혼방 자수레터링로고반바지 [S]</t>
        </is>
      </c>
      <c r="K929" s="7" t="inlineStr">
        <is>
          <t>예일 블랙 면혼방 자수레터링로고반바지</t>
        </is>
      </c>
      <c r="L929" s="7">
        <f>IF(B929="보세",C929&amp;" "&amp;F929,B929&amp;" "&amp;F929)</f>
        <v/>
      </c>
      <c r="M929" s="8" t="inlineStr">
        <is>
          <t>블랙  면혼방 자수레터링로고반바지</t>
        </is>
      </c>
      <c r="N929" s="8" t="inlineStr">
        <is>
          <t>블랙  코튼혼방 자수레터링로고반바지</t>
        </is>
      </c>
      <c r="O929" s="8" t="inlineStr">
        <is>
          <t>블랙  면믹스 자수레터링로고반바지</t>
        </is>
      </c>
    </row>
    <row r="930" ht="16.5" customHeight="1" s="16">
      <c r="A930" s="7" t="n">
        <v>13107690</v>
      </c>
      <c r="B930" s="7" t="inlineStr">
        <is>
          <t>케네스레이디</t>
        </is>
      </c>
      <c r="C930" s="7" t="inlineStr">
        <is>
          <t>라이트베이지</t>
        </is>
      </c>
      <c r="D930" s="7" t="inlineStr">
        <is>
          <t>무지</t>
        </is>
      </c>
      <c r="E930" s="7" t="inlineStr">
        <is>
          <t>폴리</t>
        </is>
      </c>
      <c r="F930" s="7" t="inlineStr">
        <is>
          <t>스트레치슬랙스팬츠</t>
        </is>
      </c>
      <c r="G930" s="7" t="inlineStr">
        <is>
          <t>KOR</t>
        </is>
      </c>
      <c r="H930" s="7" t="inlineStr">
        <is>
          <t>67-90</t>
        </is>
      </c>
      <c r="I930" s="7">
        <f>IF(B930="보세",C930&amp;" "&amp;D930&amp;" "&amp;E930&amp;" "&amp;F930&amp;" ["&amp;H930&amp;"]",IF(G930="JPN","[JPN] "&amp;B930&amp;" "&amp;C930&amp;" "&amp;D930&amp;" "&amp;E930&amp;" "&amp;F930&amp;" ["&amp;H930&amp;"]",B930&amp;" "&amp;C930&amp;" "&amp;D930&amp;" "&amp;E930&amp;" "&amp;F930&amp;" ["&amp;H930&amp;"]"))</f>
        <v/>
      </c>
      <c r="J930" s="7" t="inlineStr">
        <is>
          <t>케네스레이디 라이트베이지 스트레치슬랙스팬츠 [67-90]</t>
        </is>
      </c>
      <c r="K930" s="7" t="inlineStr">
        <is>
          <t>케네스레이디 라이트베이지 스트레치슬랙스팬츠</t>
        </is>
      </c>
      <c r="L930" s="7">
        <f>IF(B930="보세",C930&amp;" "&amp;F930,B930&amp;" "&amp;F930)</f>
        <v/>
      </c>
      <c r="M930" s="8" t="inlineStr">
        <is>
          <t>라이트베이지   스트레치슬랙스팬츠</t>
        </is>
      </c>
      <c r="N930" s="8" t="inlineStr">
        <is>
          <t>라이트베이지   스트레치슬랙스팬츠</t>
        </is>
      </c>
      <c r="O930" s="8" t="inlineStr">
        <is>
          <t>라이트베이지   스트레치슬랙스팬츠</t>
        </is>
      </c>
    </row>
    <row r="931" ht="16.5" customHeight="1" s="16">
      <c r="A931" s="7" t="n">
        <v>13107691</v>
      </c>
      <c r="B931" s="7" t="inlineStr">
        <is>
          <t>아디다스</t>
        </is>
      </c>
      <c r="C931" s="7" t="inlineStr">
        <is>
          <t>블랙</t>
        </is>
      </c>
      <c r="D931" s="7" t="inlineStr">
        <is>
          <t>무지</t>
        </is>
      </c>
      <c r="E931" s="7" t="inlineStr">
        <is>
          <t>폴리</t>
        </is>
      </c>
      <c r="F931" s="7" t="inlineStr">
        <is>
          <t>와이드밴딩절개투톤레깅스</t>
        </is>
      </c>
      <c r="G931" s="7" t="inlineStr">
        <is>
          <t>KOR</t>
        </is>
      </c>
      <c r="H931" s="7" t="inlineStr">
        <is>
          <t>S</t>
        </is>
      </c>
      <c r="I931" s="7">
        <f>IF(B931="보세",C931&amp;" "&amp;D931&amp;" "&amp;E931&amp;" "&amp;F931&amp;" ["&amp;H931&amp;"]",IF(G931="JPN","[JPN] "&amp;B931&amp;" "&amp;C931&amp;" "&amp;D931&amp;" "&amp;E931&amp;" "&amp;F931&amp;" ["&amp;H931&amp;"]",B931&amp;" "&amp;C931&amp;" "&amp;D931&amp;" "&amp;E931&amp;" "&amp;F931&amp;" ["&amp;H931&amp;"]"))</f>
        <v/>
      </c>
      <c r="J931" s="7" t="inlineStr">
        <is>
          <t>아디다스 블랙 와이드밴딩절개투톤레깅스 [S]</t>
        </is>
      </c>
      <c r="K931" s="7" t="inlineStr">
        <is>
          <t>아디다스 블랙 와이드밴딩절개투톤레깅스</t>
        </is>
      </c>
      <c r="L931" s="7">
        <f>IF(B931="보세",C931&amp;" "&amp;F931,B931&amp;" "&amp;F931)</f>
        <v/>
      </c>
      <c r="M931" s="8" t="inlineStr">
        <is>
          <t>블랙   와이드밴딩절개투톤레깅스</t>
        </is>
      </c>
      <c r="N931" s="8" t="inlineStr">
        <is>
          <t>블랙   와이드밴딩절개투톤레깅스</t>
        </is>
      </c>
      <c r="O931" s="8" t="inlineStr">
        <is>
          <t>블랙   와이드밴딩절개투톤레깅스</t>
        </is>
      </c>
    </row>
    <row r="932" ht="16.5" customHeight="1" s="16">
      <c r="A932" s="7" t="n">
        <v>13107692</v>
      </c>
      <c r="B932" s="7" t="inlineStr">
        <is>
          <t>핑</t>
        </is>
      </c>
      <c r="C932" s="7" t="inlineStr">
        <is>
          <t>블랙</t>
        </is>
      </c>
      <c r="D932" s="7" t="inlineStr">
        <is>
          <t>무지</t>
        </is>
      </c>
      <c r="E932" s="7" t="inlineStr">
        <is>
          <t>폴리</t>
        </is>
      </c>
      <c r="F932" s="7" t="inlineStr">
        <is>
          <t>절개조거팬츠</t>
        </is>
      </c>
      <c r="G932" s="7" t="inlineStr">
        <is>
          <t>KOR</t>
        </is>
      </c>
      <c r="H932" s="7" t="inlineStr">
        <is>
          <t>64-89</t>
        </is>
      </c>
      <c r="I932" s="7">
        <f>IF(B932="보세",C932&amp;" "&amp;D932&amp;" "&amp;E932&amp;" "&amp;F932&amp;" ["&amp;H932&amp;"]",IF(G932="JPN","[JPN] "&amp;B932&amp;" "&amp;C932&amp;" "&amp;D932&amp;" "&amp;E932&amp;" "&amp;F932&amp;" ["&amp;H932&amp;"]",B932&amp;" "&amp;C932&amp;" "&amp;D932&amp;" "&amp;E932&amp;" "&amp;F932&amp;" ["&amp;H932&amp;"]"))</f>
        <v/>
      </c>
      <c r="J932" s="7" t="inlineStr">
        <is>
          <t>핑 블랙 절개조거팬츠 [64-89]</t>
        </is>
      </c>
      <c r="K932" s="7" t="inlineStr">
        <is>
          <t>핑 블랙 절개조거팬츠</t>
        </is>
      </c>
      <c r="L932" s="7">
        <f>IF(B932="보세",C932&amp;" "&amp;F932,B932&amp;" "&amp;F932)</f>
        <v/>
      </c>
      <c r="M932" s="8" t="inlineStr">
        <is>
          <t>블랙   절개조거팬츠</t>
        </is>
      </c>
      <c r="N932" s="8" t="inlineStr">
        <is>
          <t>블랙   절개조거팬츠</t>
        </is>
      </c>
      <c r="O932" s="8" t="inlineStr">
        <is>
          <t>블랙   절개조거팬츠</t>
        </is>
      </c>
    </row>
    <row r="933" ht="16.5" customHeight="1" s="16">
      <c r="A933" s="7" t="n">
        <v>13107693</v>
      </c>
      <c r="B933" s="7" t="inlineStr">
        <is>
          <t>pxg</t>
        </is>
      </c>
      <c r="C933" s="7" t="inlineStr">
        <is>
          <t>네이비</t>
        </is>
      </c>
      <c r="D933" s="7" t="inlineStr">
        <is>
          <t>프린팅</t>
        </is>
      </c>
      <c r="E933" s="7" t="inlineStr">
        <is>
          <t>폴리</t>
        </is>
      </c>
      <c r="F933" s="7" t="inlineStr">
        <is>
          <t>경량스트레이트팬츠</t>
        </is>
      </c>
      <c r="G933" s="7" t="inlineStr">
        <is>
          <t>KOR</t>
        </is>
      </c>
      <c r="H933" s="7" t="inlineStr">
        <is>
          <t>XL</t>
        </is>
      </c>
      <c r="I933" s="7">
        <f>IF(B933="보세",C933&amp;" "&amp;D933&amp;" "&amp;E933&amp;" "&amp;F933&amp;" ["&amp;H933&amp;"]",IF(G933="JPN","[JPN] "&amp;B933&amp;" "&amp;C933&amp;" "&amp;D933&amp;" "&amp;E933&amp;" "&amp;F933&amp;" ["&amp;H933&amp;"]",B933&amp;" "&amp;C933&amp;" "&amp;D933&amp;" "&amp;E933&amp;" "&amp;F933&amp;" ["&amp;H933&amp;"]"))</f>
        <v/>
      </c>
      <c r="J933" s="7" t="inlineStr">
        <is>
          <t>pxg 네이비 프린팅 경량스트레이트팬츠 [XL]</t>
        </is>
      </c>
      <c r="K933" s="7" t="inlineStr">
        <is>
          <t>pxg 네이비 프린팅 경량스트레이트팬츠</t>
        </is>
      </c>
      <c r="L933" s="7">
        <f>IF(B933="보세",C933&amp;" "&amp;F933,B933&amp;" "&amp;F933)</f>
        <v/>
      </c>
      <c r="M933" s="8" t="inlineStr">
        <is>
          <t>네이비 프린팅  경량스트레이트팬츠</t>
        </is>
      </c>
      <c r="N933" s="8" t="inlineStr">
        <is>
          <t>NAVY 프린팅  경량스트레이트팬츠</t>
        </is>
      </c>
      <c r="O933" s="8" t="inlineStr">
        <is>
          <t>곤색 프린팅  경량스트레이트팬츠</t>
        </is>
      </c>
    </row>
    <row r="934" ht="16.5" customHeight="1" s="16">
      <c r="A934" s="7" t="n">
        <v>13107694</v>
      </c>
      <c r="B934" s="7" t="inlineStr">
        <is>
          <t>퓨마</t>
        </is>
      </c>
      <c r="C934" s="7" t="inlineStr">
        <is>
          <t>블랙</t>
        </is>
      </c>
      <c r="D934" s="7" t="inlineStr">
        <is>
          <t>무지</t>
        </is>
      </c>
      <c r="E934" s="7" t="inlineStr">
        <is>
          <t>면혼방</t>
        </is>
      </c>
      <c r="F934" s="7" t="inlineStr">
        <is>
          <t>파이핑배색숏팬츠</t>
        </is>
      </c>
      <c r="G934" s="7" t="inlineStr">
        <is>
          <t>KOR</t>
        </is>
      </c>
      <c r="H934" s="7" t="inlineStr">
        <is>
          <t>S</t>
        </is>
      </c>
      <c r="I934" s="7">
        <f>IF(B934="보세",C934&amp;" "&amp;D934&amp;" "&amp;E934&amp;" "&amp;F934&amp;" ["&amp;H934&amp;"]",IF(G934="JPN","[JPN] "&amp;B934&amp;" "&amp;C934&amp;" "&amp;D934&amp;" "&amp;E934&amp;" "&amp;F934&amp;" ["&amp;H934&amp;"]",B934&amp;" "&amp;C934&amp;" "&amp;D934&amp;" "&amp;E934&amp;" "&amp;F934&amp;" ["&amp;H934&amp;"]"))</f>
        <v/>
      </c>
      <c r="J934" s="7" t="inlineStr">
        <is>
          <t>퓨마 블랙 면혼방 파이핑배색숏팬츠 [S]</t>
        </is>
      </c>
      <c r="K934" s="7" t="inlineStr">
        <is>
          <t>퓨마 블랙 면혼방 파이핑배색숏팬츠</t>
        </is>
      </c>
      <c r="L934" s="7">
        <f>IF(B934="보세",C934&amp;" "&amp;F934,B934&amp;" "&amp;F934)</f>
        <v/>
      </c>
      <c r="M934" s="8" t="inlineStr">
        <is>
          <t>블랙  면혼방 파이핑배색숏팬츠</t>
        </is>
      </c>
      <c r="N934" s="8" t="inlineStr">
        <is>
          <t>블랙  코튼혼방 파이핑배색숏팬츠</t>
        </is>
      </c>
      <c r="O934" s="8" t="inlineStr">
        <is>
          <t>블랙  면믹스 파이핑배색숏팬츠</t>
        </is>
      </c>
    </row>
    <row r="935" ht="16.5" customHeight="1" s="16">
      <c r="A935" s="7" t="n">
        <v>13107695</v>
      </c>
      <c r="B935" s="7" t="inlineStr">
        <is>
          <t>자라우먼</t>
        </is>
      </c>
      <c r="C935" s="7" t="inlineStr">
        <is>
          <t>블랙</t>
        </is>
      </c>
      <c r="D935" s="7" t="inlineStr">
        <is>
          <t>무지</t>
        </is>
      </c>
      <c r="E935" s="7" t="inlineStr">
        <is>
          <t>폴리</t>
        </is>
      </c>
      <c r="F935" s="7" t="inlineStr">
        <is>
          <t>절개플레어미니스커트</t>
        </is>
      </c>
      <c r="G935" s="7" t="inlineStr">
        <is>
          <t>KOR</t>
        </is>
      </c>
      <c r="H935" s="7" t="inlineStr">
        <is>
          <t>XS</t>
        </is>
      </c>
      <c r="I935" s="7">
        <f>IF(B935="보세",C935&amp;" "&amp;D935&amp;" "&amp;E935&amp;" "&amp;F935&amp;" ["&amp;H935&amp;"]",IF(G935="JPN","[JPN] "&amp;B935&amp;" "&amp;C935&amp;" "&amp;D935&amp;" "&amp;E935&amp;" "&amp;F935&amp;" ["&amp;H935&amp;"]",B935&amp;" "&amp;C935&amp;" "&amp;D935&amp;" "&amp;E935&amp;" "&amp;F935&amp;" ["&amp;H935&amp;"]"))</f>
        <v/>
      </c>
      <c r="J935" s="7" t="inlineStr">
        <is>
          <t>자라우먼 블랙 절개플레어미니스커트 [XS]</t>
        </is>
      </c>
      <c r="K935" s="7" t="inlineStr">
        <is>
          <t>자라우먼 블랙 절개플레어미니스커트</t>
        </is>
      </c>
      <c r="L935" s="7">
        <f>IF(B935="보세",C935&amp;" "&amp;F935,B935&amp;" "&amp;F935)</f>
        <v/>
      </c>
      <c r="M935" s="8" t="inlineStr">
        <is>
          <t>블랙   절개플레어미니스커트</t>
        </is>
      </c>
      <c r="N935" s="8" t="inlineStr">
        <is>
          <t>블랙   절개플레어미니스커트</t>
        </is>
      </c>
      <c r="O935" s="8" t="inlineStr">
        <is>
          <t>블랙   절개플레어미니스커트</t>
        </is>
      </c>
    </row>
    <row r="936" ht="16.5" customHeight="1" s="16">
      <c r="A936" s="7" t="n">
        <v>13107696</v>
      </c>
      <c r="B936" s="7" t="inlineStr">
        <is>
          <t>나이키</t>
        </is>
      </c>
      <c r="C936" s="7" t="inlineStr">
        <is>
          <t>블랙</t>
        </is>
      </c>
      <c r="D936" s="7" t="inlineStr">
        <is>
          <t>무지</t>
        </is>
      </c>
      <c r="E936" s="7" t="inlineStr">
        <is>
          <t>드라이핏</t>
        </is>
      </c>
      <c r="F936" s="7" t="inlineStr">
        <is>
          <t>와이드셔링밴딩숏팬츠</t>
        </is>
      </c>
      <c r="G936" s="7" t="inlineStr">
        <is>
          <t>KOR</t>
        </is>
      </c>
      <c r="H936" s="7" t="inlineStr">
        <is>
          <t>S</t>
        </is>
      </c>
      <c r="I936" s="7">
        <f>IF(B936="보세",C936&amp;" "&amp;D936&amp;" "&amp;E936&amp;" "&amp;F936&amp;" ["&amp;H936&amp;"]",IF(G936="JPN","[JPN] "&amp;B936&amp;" "&amp;C936&amp;" "&amp;D936&amp;" "&amp;E936&amp;" "&amp;F936&amp;" ["&amp;H936&amp;"]",B936&amp;" "&amp;C936&amp;" "&amp;D936&amp;" "&amp;E936&amp;" "&amp;F936&amp;" ["&amp;H936&amp;"]"))</f>
        <v/>
      </c>
      <c r="J936" s="7" t="inlineStr">
        <is>
          <t>나이키 블랙 드라이핏 와이드셔링밴딩숏팬츠 [S]</t>
        </is>
      </c>
      <c r="K936" s="7" t="inlineStr">
        <is>
          <t>나이키 블랙 드라이핏 와이드셔링밴딩숏팬츠</t>
        </is>
      </c>
      <c r="L936" s="7">
        <f>IF(B936="보세",C936&amp;" "&amp;F936,B936&amp;" "&amp;F936)</f>
        <v/>
      </c>
      <c r="M936" s="8" t="inlineStr">
        <is>
          <t>블랙  드라이핏 와이드셔링밴딩숏팬츠</t>
        </is>
      </c>
      <c r="N936" s="8" t="inlineStr">
        <is>
          <t>블랙  드라이핏 와이드셔링밴딩숏팬츠</t>
        </is>
      </c>
      <c r="O936" s="8" t="inlineStr">
        <is>
          <t>블랙  드라이핏 와이드셔링밴딩숏팬츠</t>
        </is>
      </c>
    </row>
    <row r="937" ht="16.5" customHeight="1" s="16">
      <c r="A937" s="7" t="n">
        <v>13107697</v>
      </c>
      <c r="B937" s="7" t="inlineStr">
        <is>
          <t>퓨마</t>
        </is>
      </c>
      <c r="C937" s="7" t="inlineStr">
        <is>
          <t>멜란지그레이</t>
        </is>
      </c>
      <c r="D937" s="7" t="inlineStr">
        <is>
          <t>프린팅</t>
        </is>
      </c>
      <c r="E937" s="7" t="inlineStr">
        <is>
          <t>폴리</t>
        </is>
      </c>
      <c r="F937" s="7" t="inlineStr">
        <is>
          <t>저지스포츠반바지</t>
        </is>
      </c>
      <c r="G937" s="7" t="inlineStr">
        <is>
          <t>KOR</t>
        </is>
      </c>
      <c r="H937" s="7" t="inlineStr">
        <is>
          <t>M</t>
        </is>
      </c>
      <c r="I937" s="7">
        <f>IF(B937="보세",C937&amp;" "&amp;D937&amp;" "&amp;E937&amp;" "&amp;F937&amp;" ["&amp;H937&amp;"]",IF(G937="JPN","[JPN] "&amp;B937&amp;" "&amp;C937&amp;" "&amp;D937&amp;" "&amp;E937&amp;" "&amp;F937&amp;" ["&amp;H937&amp;"]",B937&amp;" "&amp;C937&amp;" "&amp;D937&amp;" "&amp;E937&amp;" "&amp;F937&amp;" ["&amp;H937&amp;"]"))</f>
        <v/>
      </c>
      <c r="J937" s="7" t="inlineStr">
        <is>
          <t>퓨마 멜란지그레이 프린팅 저지스포츠반바지 [M]</t>
        </is>
      </c>
      <c r="K937" s="7" t="inlineStr">
        <is>
          <t>퓨마 멜란지그레이 프린팅 저지스포츠반바지</t>
        </is>
      </c>
      <c r="L937" s="7">
        <f>IF(B937="보세",C937&amp;" "&amp;F937,B937&amp;" "&amp;F937)</f>
        <v/>
      </c>
      <c r="M937" s="8" t="inlineStr">
        <is>
          <t>멜란지그레이 프린팅  저지스포츠반바지</t>
        </is>
      </c>
      <c r="N937" s="8" t="inlineStr">
        <is>
          <t>멜란지그레이 프린팅  저지스포츠반바지</t>
        </is>
      </c>
      <c r="O937" s="8" t="inlineStr">
        <is>
          <t>멜란지그레이 프린팅  저지스포츠반바지</t>
        </is>
      </c>
    </row>
    <row r="938" ht="16.5" customHeight="1" s="16">
      <c r="A938" s="7" t="n">
        <v>13107698</v>
      </c>
      <c r="B938" s="7" t="inlineStr">
        <is>
          <t>타이틀리스트</t>
        </is>
      </c>
      <c r="C938" s="7" t="inlineStr">
        <is>
          <t>다크차콜</t>
        </is>
      </c>
      <c r="D938" s="7" t="inlineStr">
        <is>
          <t>스트라이프</t>
        </is>
      </c>
      <c r="E938" s="7" t="inlineStr">
        <is>
          <t>폴리</t>
        </is>
      </c>
      <c r="F938" s="7" t="inlineStr">
        <is>
          <t>랩스타일모직미니스커트</t>
        </is>
      </c>
      <c r="G938" s="7" t="inlineStr">
        <is>
          <t>KOR</t>
        </is>
      </c>
      <c r="H938" s="7" t="inlineStr">
        <is>
          <t>M</t>
        </is>
      </c>
      <c r="I938" s="7">
        <f>IF(B938="보세",C938&amp;" "&amp;D938&amp;" "&amp;E938&amp;" "&amp;F938&amp;" ["&amp;H938&amp;"]",IF(G938="JPN","[JPN] "&amp;B938&amp;" "&amp;C938&amp;" "&amp;D938&amp;" "&amp;E938&amp;" "&amp;F938&amp;" ["&amp;H938&amp;"]",B938&amp;" "&amp;C938&amp;" "&amp;D938&amp;" "&amp;E938&amp;" "&amp;F938&amp;" ["&amp;H938&amp;"]"))</f>
        <v/>
      </c>
      <c r="J938" s="7" t="inlineStr">
        <is>
          <t>타이틀리스트 다크차콜 스트라이프 랩스타일모직미니스커트 [M]</t>
        </is>
      </c>
      <c r="K938" s="7" t="inlineStr">
        <is>
          <t>타이틀리스트 다크차콜 스트라이프 랩스타일모직미니스커트</t>
        </is>
      </c>
      <c r="L938" s="7">
        <f>IF(B938="보세",C938&amp;" "&amp;F938,B938&amp;" "&amp;F938)</f>
        <v/>
      </c>
      <c r="M938" s="8" t="inlineStr">
        <is>
          <t>다크차콜 스트라이프  랩스타일모직미니스커트</t>
        </is>
      </c>
      <c r="N938" s="8" t="inlineStr">
        <is>
          <t>다크차콜 스트라이프  랩스타일모직미니스커트</t>
        </is>
      </c>
      <c r="O938" s="8" t="inlineStr">
        <is>
          <t>다크차콜 스트라이프  랩스타일모직미니스커트</t>
        </is>
      </c>
    </row>
    <row r="939" ht="16.5" customHeight="1" s="16">
      <c r="A939" s="7" t="n">
        <v>13107699</v>
      </c>
      <c r="B939" s="7" t="inlineStr">
        <is>
          <t>르꼬끄</t>
        </is>
      </c>
      <c r="C939" s="7" t="inlineStr">
        <is>
          <t>네이비</t>
        </is>
      </c>
      <c r="D939" s="7" t="inlineStr">
        <is>
          <t>프린팅</t>
        </is>
      </c>
      <c r="E939" s="7" t="inlineStr">
        <is>
          <t>폴리</t>
        </is>
      </c>
      <c r="F939" s="7" t="inlineStr">
        <is>
          <t>절개트레이닝팬츠</t>
        </is>
      </c>
      <c r="G939" s="7" t="inlineStr">
        <is>
          <t>KOR</t>
        </is>
      </c>
      <c r="H939" s="7" t="inlineStr">
        <is>
          <t>L</t>
        </is>
      </c>
      <c r="I939" s="7">
        <f>IF(B939="보세",C939&amp;" "&amp;D939&amp;" "&amp;E939&amp;" "&amp;F939&amp;" ["&amp;H939&amp;"]",IF(G939="JPN","[JPN] "&amp;B939&amp;" "&amp;C939&amp;" "&amp;D939&amp;" "&amp;E939&amp;" "&amp;F939&amp;" ["&amp;H939&amp;"]",B939&amp;" "&amp;C939&amp;" "&amp;D939&amp;" "&amp;E939&amp;" "&amp;F939&amp;" ["&amp;H939&amp;"]"))</f>
        <v/>
      </c>
      <c r="J939" s="7" t="inlineStr">
        <is>
          <t>르꼬끄 네이비 프린팅 절개트레이닝팬츠 [L]</t>
        </is>
      </c>
      <c r="K939" s="7" t="inlineStr">
        <is>
          <t>르꼬끄 네이비 프린팅 절개트레이닝팬츠</t>
        </is>
      </c>
      <c r="L939" s="7">
        <f>IF(B939="보세",C939&amp;" "&amp;F939,B939&amp;" "&amp;F939)</f>
        <v/>
      </c>
      <c r="M939" s="8" t="inlineStr">
        <is>
          <t>네이비 프린팅  절개트레이닝팬츠</t>
        </is>
      </c>
      <c r="N939" s="8" t="inlineStr">
        <is>
          <t>NAVY 프린팅  절개트레이닝팬츠</t>
        </is>
      </c>
      <c r="O939" s="8" t="inlineStr">
        <is>
          <t>곤색 프린팅  절개트레이닝팬츠</t>
        </is>
      </c>
    </row>
    <row r="940" ht="16.5" customHeight="1" s="16">
      <c r="A940" s="7" t="n">
        <v>13107700</v>
      </c>
      <c r="B940" s="7" t="inlineStr">
        <is>
          <t>뉴발란스</t>
        </is>
      </c>
      <c r="C940" s="7" t="inlineStr">
        <is>
          <t>블루</t>
        </is>
      </c>
      <c r="D940" s="7" t="inlineStr">
        <is>
          <t>무지</t>
        </is>
      </c>
      <c r="E940" s="7" t="inlineStr">
        <is>
          <t>면혼방</t>
        </is>
      </c>
      <c r="F940" s="7" t="inlineStr">
        <is>
          <t>자수로고숏팬츠</t>
        </is>
      </c>
      <c r="G940" s="7" t="inlineStr">
        <is>
          <t>KOR</t>
        </is>
      </c>
      <c r="H940" s="7" t="inlineStr">
        <is>
          <t>75</t>
        </is>
      </c>
      <c r="I940" s="7">
        <f>IF(B940="보세",C940&amp;" "&amp;D940&amp;" "&amp;E940&amp;" "&amp;F940&amp;" ["&amp;H940&amp;"]",IF(G940="JPN","[JPN] "&amp;B940&amp;" "&amp;C940&amp;" "&amp;D940&amp;" "&amp;E940&amp;" "&amp;F940&amp;" ["&amp;H940&amp;"]",B940&amp;" "&amp;C940&amp;" "&amp;D940&amp;" "&amp;E940&amp;" "&amp;F940&amp;" ["&amp;H940&amp;"]"))</f>
        <v/>
      </c>
      <c r="J940" s="7" t="inlineStr">
        <is>
          <t>뉴발란스 블루 면혼방 자수로고숏팬츠 [75]</t>
        </is>
      </c>
      <c r="K940" s="7" t="inlineStr">
        <is>
          <t>뉴발란스 블루 면혼방 자수로고숏팬츠</t>
        </is>
      </c>
      <c r="L940" s="7">
        <f>IF(B940="보세",C940&amp;" "&amp;F940,B940&amp;" "&amp;F940)</f>
        <v/>
      </c>
      <c r="M940" s="8" t="inlineStr">
        <is>
          <t>블루  면혼방 자수로고숏팬츠</t>
        </is>
      </c>
      <c r="N940" s="8" t="inlineStr">
        <is>
          <t>블루  코튼혼방 자수로고숏팬츠</t>
        </is>
      </c>
      <c r="O940" s="8" t="inlineStr">
        <is>
          <t>블루  면믹스 자수로고숏팬츠</t>
        </is>
      </c>
    </row>
    <row r="941" ht="16.5" customHeight="1" s="16">
      <c r="A941" s="7" t="n">
        <v>13107701</v>
      </c>
      <c r="B941" s="7" t="inlineStr">
        <is>
          <t>아디다스</t>
        </is>
      </c>
      <c r="C941" s="7" t="inlineStr">
        <is>
          <t>블랙</t>
        </is>
      </c>
      <c r="D941" s="7" t="inlineStr">
        <is>
          <t>프린팅</t>
        </is>
      </c>
      <c r="E941" s="7" t="inlineStr">
        <is>
          <t>폴리</t>
        </is>
      </c>
      <c r="F941" s="7" t="inlineStr">
        <is>
          <t>스포츠반바지</t>
        </is>
      </c>
      <c r="G941" s="7" t="inlineStr">
        <is>
          <t>KOR</t>
        </is>
      </c>
      <c r="H941" s="7" t="inlineStr">
        <is>
          <t>L</t>
        </is>
      </c>
      <c r="I941" s="7">
        <f>IF(B941="보세",C941&amp;" "&amp;D941&amp;" "&amp;E941&amp;" "&amp;F941&amp;" ["&amp;H941&amp;"]",IF(G941="JPN","[JPN] "&amp;B941&amp;" "&amp;C941&amp;" "&amp;D941&amp;" "&amp;E941&amp;" "&amp;F941&amp;" ["&amp;H941&amp;"]",B941&amp;" "&amp;C941&amp;" "&amp;D941&amp;" "&amp;E941&amp;" "&amp;F941&amp;" ["&amp;H941&amp;"]"))</f>
        <v/>
      </c>
      <c r="J941" s="7" t="inlineStr">
        <is>
          <t>아디다스 블랙 프린팅 스포츠반바지 [L]</t>
        </is>
      </c>
      <c r="K941" s="7" t="inlineStr">
        <is>
          <t>아디다스 블랙 프린팅 스포츠반바지</t>
        </is>
      </c>
      <c r="L941" s="7">
        <f>IF(B941="보세",C941&amp;" "&amp;F941,B941&amp;" "&amp;F941)</f>
        <v/>
      </c>
      <c r="M941" s="8" t="inlineStr">
        <is>
          <t>블랙 프린팅  스포츠반바지</t>
        </is>
      </c>
      <c r="N941" s="8" t="inlineStr">
        <is>
          <t>블랙 프린팅  스포츠반바지</t>
        </is>
      </c>
      <c r="O941" s="8" t="inlineStr">
        <is>
          <t>블랙 프린팅  스포츠반바지</t>
        </is>
      </c>
    </row>
    <row r="942" ht="16.5" customHeight="1" s="16">
      <c r="A942" s="7" t="n">
        <v>13107702</v>
      </c>
      <c r="B942" s="7" t="inlineStr">
        <is>
          <t>PGA</t>
        </is>
      </c>
      <c r="C942" s="7" t="inlineStr">
        <is>
          <t>블랙</t>
        </is>
      </c>
      <c r="D942" s="7" t="inlineStr">
        <is>
          <t>무지</t>
        </is>
      </c>
      <c r="E942" s="7" t="inlineStr">
        <is>
          <t>폴리</t>
        </is>
      </c>
      <c r="F942" s="7" t="inlineStr">
        <is>
          <t>슬림스트레이트바스락팬츠</t>
        </is>
      </c>
      <c r="G942" s="7" t="inlineStr">
        <is>
          <t>KOR</t>
        </is>
      </c>
      <c r="H942" s="7" t="inlineStr">
        <is>
          <t>90</t>
        </is>
      </c>
      <c r="I942" s="7">
        <f>IF(B942="보세",C942&amp;" "&amp;D942&amp;" "&amp;E942&amp;" "&amp;F942&amp;" ["&amp;H942&amp;"]",IF(G942="JPN","[JPN] "&amp;B942&amp;" "&amp;C942&amp;" "&amp;D942&amp;" "&amp;E942&amp;" "&amp;F942&amp;" ["&amp;H942&amp;"]",B942&amp;" "&amp;C942&amp;" "&amp;D942&amp;" "&amp;E942&amp;" "&amp;F942&amp;" ["&amp;H942&amp;"]"))</f>
        <v/>
      </c>
      <c r="J942" s="7" t="inlineStr">
        <is>
          <t>PGA 블랙 슬림스트레이트바스락팬츠 [90]</t>
        </is>
      </c>
      <c r="K942" s="7" t="inlineStr">
        <is>
          <t>PGA 블랙 슬림스트레이트바스락팬츠</t>
        </is>
      </c>
      <c r="L942" s="7">
        <f>IF(B942="보세",C942&amp;" "&amp;F942,B942&amp;" "&amp;F942)</f>
        <v/>
      </c>
      <c r="M942" s="8" t="inlineStr">
        <is>
          <t>블랙   슬림스트레이트바스락팬츠</t>
        </is>
      </c>
      <c r="N942" s="8" t="inlineStr">
        <is>
          <t>블랙   슬림스트레이트바스락팬츠</t>
        </is>
      </c>
      <c r="O942" s="8" t="inlineStr">
        <is>
          <t>블랙   슬림스트레이트바스락팬츠</t>
        </is>
      </c>
    </row>
    <row r="943" ht="16.5" customHeight="1" s="16">
      <c r="A943" s="7" t="n">
        <v>13107703</v>
      </c>
      <c r="B943" s="7" t="inlineStr">
        <is>
          <t>bonispax</t>
        </is>
      </c>
      <c r="C943" s="7" t="inlineStr">
        <is>
          <t>카키</t>
        </is>
      </c>
      <c r="D943" s="7" t="inlineStr">
        <is>
          <t>무지</t>
        </is>
      </c>
      <c r="E943" s="7" t="inlineStr">
        <is>
          <t>면</t>
        </is>
      </c>
      <c r="F943" s="7" t="inlineStr">
        <is>
          <t>백페이크포켓핀턱와이드반바지</t>
        </is>
      </c>
      <c r="G943" s="7" t="inlineStr">
        <is>
          <t>KOR</t>
        </is>
      </c>
      <c r="H943" s="7" t="inlineStr">
        <is>
          <t>76-98</t>
        </is>
      </c>
      <c r="I943" s="7">
        <f>IF(B943="보세",C943&amp;" "&amp;D943&amp;" "&amp;E943&amp;" "&amp;F943&amp;" ["&amp;H943&amp;"]",IF(G943="JPN","[JPN] "&amp;B943&amp;" "&amp;C943&amp;" "&amp;D943&amp;" "&amp;E943&amp;" "&amp;F943&amp;" ["&amp;H943&amp;"]",B943&amp;" "&amp;C943&amp;" "&amp;D943&amp;" "&amp;E943&amp;" "&amp;F943&amp;" ["&amp;H943&amp;"]"))</f>
        <v/>
      </c>
      <c r="J943" s="7" t="inlineStr">
        <is>
          <t>bonispax 카키 면 백페이크포켓핀턱와이드반바지 [76-98]</t>
        </is>
      </c>
      <c r="K943" s="7" t="inlineStr">
        <is>
          <t>bonispax 카키 면 백페이크포켓핀턱와이드반바지</t>
        </is>
      </c>
      <c r="L943" s="7">
        <f>IF(B943="보세",C943&amp;" "&amp;F943,B943&amp;" "&amp;F943)</f>
        <v/>
      </c>
      <c r="M943" s="8" t="inlineStr">
        <is>
          <t>카키  면 백페이크포켓핀턱와이드반바지</t>
        </is>
      </c>
      <c r="N943" s="8" t="inlineStr">
        <is>
          <t>카키  코튼 백페이크포켓핀턱와이드반바지</t>
        </is>
      </c>
      <c r="O943" s="8" t="inlineStr">
        <is>
          <t>카키  면직물 백페이크포켓핀턱와이드반바지</t>
        </is>
      </c>
    </row>
    <row r="944" ht="16.5" customHeight="1" s="16">
      <c r="A944" s="7" t="n">
        <v>13107704</v>
      </c>
      <c r="B944" s="7" t="inlineStr">
        <is>
          <t>h&amp;m</t>
        </is>
      </c>
      <c r="C944" s="7" t="inlineStr">
        <is>
          <t>블랙</t>
        </is>
      </c>
      <c r="D944" s="7" t="inlineStr">
        <is>
          <t>무지</t>
        </is>
      </c>
      <c r="E944" s="7" t="inlineStr">
        <is>
          <t>폴리</t>
        </is>
      </c>
      <c r="F944" s="7" t="inlineStr">
        <is>
          <t>골지절개미니스커트</t>
        </is>
      </c>
      <c r="G944" s="7" t="inlineStr">
        <is>
          <t>KOR</t>
        </is>
      </c>
      <c r="H944" s="7" t="inlineStr">
        <is>
          <t>32</t>
        </is>
      </c>
      <c r="I944" s="7">
        <f>IF(B944="보세",C944&amp;" "&amp;D944&amp;" "&amp;E944&amp;" "&amp;F944&amp;" ["&amp;H944&amp;"]",IF(G944="JPN","[JPN] "&amp;B944&amp;" "&amp;C944&amp;" "&amp;D944&amp;" "&amp;E944&amp;" "&amp;F944&amp;" ["&amp;H944&amp;"]",B944&amp;" "&amp;C944&amp;" "&amp;D944&amp;" "&amp;E944&amp;" "&amp;F944&amp;" ["&amp;H944&amp;"]"))</f>
        <v/>
      </c>
      <c r="J944" s="7" t="inlineStr">
        <is>
          <t>h&amp;m 블랙 골지절개미니스커트 [32]</t>
        </is>
      </c>
      <c r="K944" s="7" t="inlineStr">
        <is>
          <t>h&amp;m 블랙 골지절개미니스커트</t>
        </is>
      </c>
      <c r="L944" s="7">
        <f>IF(B944="보세",C944&amp;" "&amp;F944,B944&amp;" "&amp;F944)</f>
        <v/>
      </c>
      <c r="M944" s="8" t="inlineStr">
        <is>
          <t>블랙   골지절개미니스커트</t>
        </is>
      </c>
      <c r="N944" s="8" t="inlineStr">
        <is>
          <t>블랙   골지절개미니스커트</t>
        </is>
      </c>
      <c r="O944" s="8" t="inlineStr">
        <is>
          <t>블랙   골지절개미니스커트</t>
        </is>
      </c>
    </row>
    <row r="945" ht="16.5" customHeight="1" s="16">
      <c r="A945" s="7" t="n">
        <v>13107705</v>
      </c>
      <c r="B945" s="7" t="inlineStr">
        <is>
          <t>JDX</t>
        </is>
      </c>
      <c r="C945" s="7" t="inlineStr">
        <is>
          <t>블랙</t>
        </is>
      </c>
      <c r="D945" s="7" t="inlineStr">
        <is>
          <t>무지</t>
        </is>
      </c>
      <c r="E945" s="7" t="inlineStr">
        <is>
          <t>폴리</t>
        </is>
      </c>
      <c r="F945" s="7" t="inlineStr">
        <is>
          <t>파이핑배색슬림팬츠</t>
        </is>
      </c>
      <c r="G945" s="7" t="inlineStr">
        <is>
          <t>KOR</t>
        </is>
      </c>
      <c r="H945" s="7" t="inlineStr">
        <is>
          <t>67</t>
        </is>
      </c>
      <c r="I945" s="7">
        <f>IF(B945="보세",C945&amp;" "&amp;D945&amp;" "&amp;E945&amp;" "&amp;F945&amp;" ["&amp;H945&amp;"]",IF(G945="JPN","[JPN] "&amp;B945&amp;" "&amp;C945&amp;" "&amp;D945&amp;" "&amp;E945&amp;" "&amp;F945&amp;" ["&amp;H945&amp;"]",B945&amp;" "&amp;C945&amp;" "&amp;D945&amp;" "&amp;E945&amp;" "&amp;F945&amp;" ["&amp;H945&amp;"]"))</f>
        <v/>
      </c>
      <c r="J945" s="7" t="inlineStr">
        <is>
          <t>JDX 블랙 파이핑배색슬림팬츠 [67]</t>
        </is>
      </c>
      <c r="K945" s="7" t="inlineStr">
        <is>
          <t>JDX 블랙 파이핑배색슬림팬츠</t>
        </is>
      </c>
      <c r="L945" s="7">
        <f>IF(B945="보세",C945&amp;" "&amp;F945,B945&amp;" "&amp;F945)</f>
        <v/>
      </c>
      <c r="M945" s="8" t="inlineStr">
        <is>
          <t>블랙   파이핑배색슬림팬츠</t>
        </is>
      </c>
      <c r="N945" s="8" t="inlineStr">
        <is>
          <t>블랙   파이핑배색슬림팬츠</t>
        </is>
      </c>
      <c r="O945" s="8" t="inlineStr">
        <is>
          <t>블랙   파이핑배색슬림팬츠</t>
        </is>
      </c>
    </row>
    <row r="946" ht="16.5" customHeight="1" s="16">
      <c r="A946" s="7" t="n">
        <v>13107706</v>
      </c>
      <c r="B946" s="7" t="inlineStr">
        <is>
          <t>pxg</t>
        </is>
      </c>
      <c r="C946" s="7" t="inlineStr">
        <is>
          <t>그레이</t>
        </is>
      </c>
      <c r="D946" s="7" t="inlineStr">
        <is>
          <t>프린팅</t>
        </is>
      </c>
      <c r="E946" s="7" t="inlineStr">
        <is>
          <t>폴리</t>
        </is>
      </c>
      <c r="F946" s="7" t="inlineStr">
        <is>
          <t>스트레이트경량팬츠</t>
        </is>
      </c>
      <c r="G946" s="7" t="inlineStr">
        <is>
          <t>KOR</t>
        </is>
      </c>
      <c r="H946" s="7" t="inlineStr">
        <is>
          <t>XL</t>
        </is>
      </c>
      <c r="I946" s="7">
        <f>IF(B946="보세",C946&amp;" "&amp;D946&amp;" "&amp;E946&amp;" "&amp;F946&amp;" ["&amp;H946&amp;"]",IF(G946="JPN","[JPN] "&amp;B946&amp;" "&amp;C946&amp;" "&amp;D946&amp;" "&amp;E946&amp;" "&amp;F946&amp;" ["&amp;H946&amp;"]",B946&amp;" "&amp;C946&amp;" "&amp;D946&amp;" "&amp;E946&amp;" "&amp;F946&amp;" ["&amp;H946&amp;"]"))</f>
        <v/>
      </c>
      <c r="J946" s="7" t="inlineStr">
        <is>
          <t>pxg 그레이 프린팅 스트레이트경량팬츠 [XL]</t>
        </is>
      </c>
      <c r="K946" s="7" t="inlineStr">
        <is>
          <t>pxg 그레이 프린팅 스트레이트경량팬츠</t>
        </is>
      </c>
      <c r="L946" s="7">
        <f>IF(B946="보세",C946&amp;" "&amp;F946,B946&amp;" "&amp;F946)</f>
        <v/>
      </c>
      <c r="M946" s="8" t="inlineStr">
        <is>
          <t>그레이 프린팅  스트레이트경량팬츠</t>
        </is>
      </c>
      <c r="N946" s="8" t="inlineStr">
        <is>
          <t>회색 프린팅  스트레이트경량팬츠</t>
        </is>
      </c>
      <c r="O946" s="8" t="inlineStr">
        <is>
          <t>GRAY 프린팅  스트레이트경량팬츠</t>
        </is>
      </c>
    </row>
    <row r="947" ht="16.5" customHeight="1" s="16">
      <c r="A947" s="7" t="n">
        <v>13107707</v>
      </c>
      <c r="B947" s="7" t="inlineStr">
        <is>
          <t>h&amp;m</t>
        </is>
      </c>
      <c r="C947" s="7" t="inlineStr">
        <is>
          <t>스카이블루</t>
        </is>
      </c>
      <c r="D947" s="7" t="inlineStr">
        <is>
          <t>무지</t>
        </is>
      </c>
      <c r="E947" s="7" t="inlineStr">
        <is>
          <t>폴리</t>
        </is>
      </c>
      <c r="F947" s="7" t="inlineStr">
        <is>
          <t>핀턱튤립절개미니스커트</t>
        </is>
      </c>
      <c r="G947" s="7" t="inlineStr">
        <is>
          <t>KOR</t>
        </is>
      </c>
      <c r="H947" s="7" t="inlineStr">
        <is>
          <t>32</t>
        </is>
      </c>
      <c r="I947" s="7">
        <f>IF(B947="보세",C947&amp;" "&amp;D947&amp;" "&amp;E947&amp;" "&amp;F947&amp;" ["&amp;H947&amp;"]",IF(G947="JPN","[JPN] "&amp;B947&amp;" "&amp;C947&amp;" "&amp;D947&amp;" "&amp;E947&amp;" "&amp;F947&amp;" ["&amp;H947&amp;"]",B947&amp;" "&amp;C947&amp;" "&amp;D947&amp;" "&amp;E947&amp;" "&amp;F947&amp;" ["&amp;H947&amp;"]"))</f>
        <v/>
      </c>
      <c r="J947" s="7" t="inlineStr">
        <is>
          <t>h&amp;m 스카이블루 핀턱튤립절개미니스커트 [32]</t>
        </is>
      </c>
      <c r="K947" s="7" t="inlineStr">
        <is>
          <t>h&amp;m 스카이블루 핀턱튤립절개미니스커트</t>
        </is>
      </c>
      <c r="L947" s="7">
        <f>IF(B947="보세",C947&amp;" "&amp;F947,B947&amp;" "&amp;F947)</f>
        <v/>
      </c>
      <c r="M947" s="8" t="inlineStr">
        <is>
          <t>스카이블루   핀턱튤립절개미니스커트</t>
        </is>
      </c>
      <c r="N947" s="8" t="inlineStr">
        <is>
          <t>스카이블루   핀턱튤립절개미니스커트</t>
        </is>
      </c>
      <c r="O947" s="8" t="inlineStr">
        <is>
          <t>스카이블루   핀턱튤립절개미니스커트</t>
        </is>
      </c>
    </row>
    <row r="948" ht="16.5" customHeight="1" s="16">
      <c r="A948" s="7" t="n">
        <v>13107708</v>
      </c>
      <c r="B948" s="7" t="inlineStr">
        <is>
          <t>자라베이직</t>
        </is>
      </c>
      <c r="C948" s="7" t="inlineStr">
        <is>
          <t>핑크파워</t>
        </is>
      </c>
      <c r="D948" s="7" t="inlineStr">
        <is>
          <t>무지</t>
        </is>
      </c>
      <c r="E948" s="7" t="inlineStr">
        <is>
          <t>면혼방</t>
        </is>
      </c>
      <c r="F948" s="7" t="inlineStr">
        <is>
          <t>펜슬미니스커트</t>
        </is>
      </c>
      <c r="G948" s="7" t="inlineStr">
        <is>
          <t>KOR</t>
        </is>
      </c>
      <c r="H948" s="7" t="inlineStr">
        <is>
          <t>XS</t>
        </is>
      </c>
      <c r="I948" s="7">
        <f>IF(B948="보세",C948&amp;" "&amp;D948&amp;" "&amp;E948&amp;" "&amp;F948&amp;" ["&amp;H948&amp;"]",IF(G948="JPN","[JPN] "&amp;B948&amp;" "&amp;C948&amp;" "&amp;D948&amp;" "&amp;E948&amp;" "&amp;F948&amp;" ["&amp;H948&amp;"]",B948&amp;" "&amp;C948&amp;" "&amp;D948&amp;" "&amp;E948&amp;" "&amp;F948&amp;" ["&amp;H948&amp;"]"))</f>
        <v/>
      </c>
      <c r="J948" s="7" t="inlineStr">
        <is>
          <t>자라베이직 핑크파워 면혼방 펜슬미니스커트 [XS]</t>
        </is>
      </c>
      <c r="K948" s="7" t="inlineStr">
        <is>
          <t>자라베이직 핑크파워 면혼방 펜슬미니스커트</t>
        </is>
      </c>
      <c r="L948" s="7">
        <f>IF(B948="보세",C948&amp;" "&amp;F948,B948&amp;" "&amp;F948)</f>
        <v/>
      </c>
      <c r="M948" s="8" t="inlineStr">
        <is>
          <t>핑크파워  면혼방 펜슬미니스커트</t>
        </is>
      </c>
      <c r="N948" s="8" t="inlineStr">
        <is>
          <t>핑크파워  코튼혼방 펜슬미니스커트</t>
        </is>
      </c>
      <c r="O948" s="8" t="inlineStr">
        <is>
          <t>핑크파워  면믹스 펜슬미니스커트</t>
        </is>
      </c>
    </row>
    <row r="949" ht="16.5" customHeight="1" s="16">
      <c r="A949" s="7" t="n">
        <v>13107709</v>
      </c>
      <c r="B949" s="7" t="inlineStr">
        <is>
          <t>유니클로르메르</t>
        </is>
      </c>
      <c r="C949" s="7" t="inlineStr">
        <is>
          <t>라이트베이지</t>
        </is>
      </c>
      <c r="D949" s="7" t="inlineStr">
        <is>
          <t>무지</t>
        </is>
      </c>
      <c r="E949" s="7" t="inlineStr">
        <is>
          <t>면</t>
        </is>
      </c>
      <c r="F949" s="7" t="inlineStr">
        <is>
          <t>절개반바지</t>
        </is>
      </c>
      <c r="G949" s="7" t="inlineStr">
        <is>
          <t>KOR</t>
        </is>
      </c>
      <c r="H949" s="7" t="inlineStr">
        <is>
          <t>S</t>
        </is>
      </c>
      <c r="I949" s="7">
        <f>IF(B949="보세",C949&amp;" "&amp;D949&amp;" "&amp;E949&amp;" "&amp;F949&amp;" ["&amp;H949&amp;"]",IF(G949="JPN","[JPN] "&amp;B949&amp;" "&amp;C949&amp;" "&amp;D949&amp;" "&amp;E949&amp;" "&amp;F949&amp;" ["&amp;H949&amp;"]",B949&amp;" "&amp;C949&amp;" "&amp;D949&amp;" "&amp;E949&amp;" "&amp;F949&amp;" ["&amp;H949&amp;"]"))</f>
        <v/>
      </c>
      <c r="J949" s="7" t="inlineStr">
        <is>
          <t>유니클로르메르 라이트베이지 면 절개반바지 [S]</t>
        </is>
      </c>
      <c r="K949" s="7" t="inlineStr">
        <is>
          <t>유니클로르메르 라이트베이지 면 절개반바지</t>
        </is>
      </c>
      <c r="L949" s="7">
        <f>IF(B949="보세",C949&amp;" "&amp;F949,B949&amp;" "&amp;F949)</f>
        <v/>
      </c>
      <c r="M949" s="8" t="inlineStr">
        <is>
          <t>라이트베이지  면 절개반바지</t>
        </is>
      </c>
      <c r="N949" s="8" t="inlineStr">
        <is>
          <t>라이트베이지  코튼 절개반바지</t>
        </is>
      </c>
      <c r="O949" s="8" t="inlineStr">
        <is>
          <t>라이트베이지  면직물 절개반바지</t>
        </is>
      </c>
    </row>
    <row r="950" ht="16.5" customHeight="1" s="16">
      <c r="A950" s="7" t="n">
        <v>13107710</v>
      </c>
      <c r="B950" s="7" t="inlineStr">
        <is>
          <t>엘르골프</t>
        </is>
      </c>
      <c r="C950" s="7" t="inlineStr">
        <is>
          <t>블루</t>
        </is>
      </c>
      <c r="D950" s="7" t="inlineStr">
        <is>
          <t>스트라이프</t>
        </is>
      </c>
      <c r="E950" s="7" t="inlineStr">
        <is>
          <t>폴리</t>
        </is>
      </c>
      <c r="F950" s="7" t="inlineStr">
        <is>
          <t>버튼7부팬츠</t>
        </is>
      </c>
      <c r="G950" s="7" t="inlineStr">
        <is>
          <t>KOR</t>
        </is>
      </c>
      <c r="H950" s="7" t="inlineStr">
        <is>
          <t>70</t>
        </is>
      </c>
      <c r="I950" s="7">
        <f>IF(B950="보세",C950&amp;" "&amp;D950&amp;" "&amp;E950&amp;" "&amp;F950&amp;" ["&amp;H950&amp;"]",IF(G950="JPN","[JPN] "&amp;B950&amp;" "&amp;C950&amp;" "&amp;D950&amp;" "&amp;E950&amp;" "&amp;F950&amp;" ["&amp;H950&amp;"]",B950&amp;" "&amp;C950&amp;" "&amp;D950&amp;" "&amp;E950&amp;" "&amp;F950&amp;" ["&amp;H950&amp;"]"))</f>
        <v/>
      </c>
      <c r="J950" s="7" t="inlineStr">
        <is>
          <t>엘르골프 블루 스트라이프 버튼7부팬츠 [70]</t>
        </is>
      </c>
      <c r="K950" s="7" t="inlineStr">
        <is>
          <t>엘르골프 블루 스트라이프 버튼7부팬츠</t>
        </is>
      </c>
      <c r="L950" s="7">
        <f>IF(B950="보세",C950&amp;" "&amp;F950,B950&amp;" "&amp;F950)</f>
        <v/>
      </c>
      <c r="M950" s="8" t="inlineStr">
        <is>
          <t>블루 스트라이프  버튼7부팬츠</t>
        </is>
      </c>
      <c r="N950" s="8" t="inlineStr">
        <is>
          <t>블루 스트라이프  버튼7부팬츠</t>
        </is>
      </c>
      <c r="O950" s="8" t="inlineStr">
        <is>
          <t>블루 스트라이프  버튼7부팬츠</t>
        </is>
      </c>
    </row>
    <row r="951" ht="16.5" customHeight="1" s="16">
      <c r="A951" s="7" t="n">
        <v>13107711</v>
      </c>
      <c r="B951" s="7" t="inlineStr">
        <is>
          <t>폴로</t>
        </is>
      </c>
      <c r="C951" s="7" t="inlineStr">
        <is>
          <t>베이지블루</t>
        </is>
      </c>
      <c r="D951" s="7" t="inlineStr">
        <is>
          <t>스트라이프</t>
        </is>
      </c>
      <c r="E951" s="7" t="inlineStr">
        <is>
          <t>면</t>
        </is>
      </c>
      <c r="F951" s="7" t="inlineStr">
        <is>
          <t>워싱포켓3부팬츠</t>
        </is>
      </c>
      <c r="G951" s="7" t="inlineStr">
        <is>
          <t>KOR</t>
        </is>
      </c>
      <c r="H951" s="7" t="inlineStr">
        <is>
          <t>32</t>
        </is>
      </c>
      <c r="I951" s="7">
        <f>IF(B951="보세",C951&amp;" "&amp;D951&amp;" "&amp;E951&amp;" "&amp;F951&amp;" ["&amp;H951&amp;"]",IF(G951="JPN","[JPN] "&amp;B951&amp;" "&amp;C951&amp;" "&amp;D951&amp;" "&amp;E951&amp;" "&amp;F951&amp;" ["&amp;H951&amp;"]",B951&amp;" "&amp;C951&amp;" "&amp;D951&amp;" "&amp;E951&amp;" "&amp;F951&amp;" ["&amp;H951&amp;"]"))</f>
        <v/>
      </c>
      <c r="J951" s="7" t="inlineStr">
        <is>
          <t>폴로 베이지블루 스트라이프 면 워싱포켓3부팬츠 [32]</t>
        </is>
      </c>
      <c r="K951" s="7" t="inlineStr">
        <is>
          <t>폴로 베이지블루 스트라이프 면 워싱포켓3부팬츠</t>
        </is>
      </c>
      <c r="L951" s="7">
        <f>IF(B951="보세",C951&amp;" "&amp;F951,B951&amp;" "&amp;F951)</f>
        <v/>
      </c>
      <c r="M951" s="8" t="inlineStr">
        <is>
          <t>베이지블루 스트라이프 면 워싱포켓3부팬츠</t>
        </is>
      </c>
      <c r="N951" s="8" t="inlineStr">
        <is>
          <t>베이지블루 스트라이프 코튼 워싱포켓3부팬츠</t>
        </is>
      </c>
      <c r="O951" s="8" t="inlineStr">
        <is>
          <t>베이지블루 스트라이프 면직물 워싱포켓3부팬츠</t>
        </is>
      </c>
    </row>
    <row r="952" ht="16.5" customHeight="1" s="16">
      <c r="A952" s="7" t="n">
        <v>13107712</v>
      </c>
      <c r="B952" s="7" t="inlineStr">
        <is>
          <t>h&amp;m</t>
        </is>
      </c>
      <c r="C952" s="7" t="inlineStr">
        <is>
          <t>핑크블루</t>
        </is>
      </c>
      <c r="D952" s="7" t="inlineStr">
        <is>
          <t>플라워패턴</t>
        </is>
      </c>
      <c r="E952" s="7" t="inlineStr">
        <is>
          <t>면혼방</t>
        </is>
      </c>
      <c r="F952" s="7" t="inlineStr">
        <is>
          <t>절개포켓옴브레미니스커트</t>
        </is>
      </c>
      <c r="G952" s="7" t="inlineStr">
        <is>
          <t>KOR</t>
        </is>
      </c>
      <c r="H952" s="7" t="inlineStr">
        <is>
          <t>34</t>
        </is>
      </c>
      <c r="I952" s="7">
        <f>IF(B952="보세",C952&amp;" "&amp;D952&amp;" "&amp;E952&amp;" "&amp;F952&amp;" ["&amp;H952&amp;"]",IF(G952="JPN","[JPN] "&amp;B952&amp;" "&amp;C952&amp;" "&amp;D952&amp;" "&amp;E952&amp;" "&amp;F952&amp;" ["&amp;H952&amp;"]",B952&amp;" "&amp;C952&amp;" "&amp;D952&amp;" "&amp;E952&amp;" "&amp;F952&amp;" ["&amp;H952&amp;"]"))</f>
        <v/>
      </c>
      <c r="J952" s="7" t="inlineStr">
        <is>
          <t>h&amp;m 핑크블루 플라워패턴 면혼방 절개포켓옴브레미니스커트 [34]</t>
        </is>
      </c>
      <c r="K952" s="7" t="inlineStr">
        <is>
          <t>h&amp;m 핑크블루 플라워패턴 면혼방 절개포켓옴브레미니스커트</t>
        </is>
      </c>
      <c r="L952" s="7">
        <f>IF(B952="보세",C952&amp;" "&amp;F952,B952&amp;" "&amp;F952)</f>
        <v/>
      </c>
      <c r="M952" s="8" t="inlineStr">
        <is>
          <t>핑크블루 플라워패턴 면혼방 절개포켓옴브레미니스커트</t>
        </is>
      </c>
      <c r="N952" s="8" t="inlineStr">
        <is>
          <t>핑크블루 플라워패턴 코튼혼방 절개포켓옴브레미니스커트</t>
        </is>
      </c>
      <c r="O952" s="8" t="inlineStr">
        <is>
          <t>핑크블루 플라워패턴 면믹스 절개포켓옴브레미니스커트</t>
        </is>
      </c>
    </row>
    <row r="953" ht="16.5" customHeight="1" s="16">
      <c r="A953" s="7" t="n">
        <v>13107713</v>
      </c>
      <c r="B953" s="7" t="inlineStr">
        <is>
          <t>자라우먼</t>
        </is>
      </c>
      <c r="C953" s="7" t="inlineStr">
        <is>
          <t>베이지</t>
        </is>
      </c>
      <c r="D953" s="7" t="inlineStr">
        <is>
          <t>무지</t>
        </is>
      </c>
      <c r="E953" s="7" t="inlineStr">
        <is>
          <t>폴리</t>
        </is>
      </c>
      <c r="F953" s="7" t="inlineStr">
        <is>
          <t>버튼플레어페이크포켓미니스커트</t>
        </is>
      </c>
      <c r="G953" s="7" t="inlineStr">
        <is>
          <t>KOR</t>
        </is>
      </c>
      <c r="H953" s="7" t="inlineStr">
        <is>
          <t>XS</t>
        </is>
      </c>
      <c r="I953" s="7">
        <f>IF(B953="보세",C953&amp;" "&amp;D953&amp;" "&amp;E953&amp;" "&amp;F953&amp;" ["&amp;H953&amp;"]",IF(G953="JPN","[JPN] "&amp;B953&amp;" "&amp;C953&amp;" "&amp;D953&amp;" "&amp;E953&amp;" "&amp;F953&amp;" ["&amp;H953&amp;"]",B953&amp;" "&amp;C953&amp;" "&amp;D953&amp;" "&amp;E953&amp;" "&amp;F953&amp;" ["&amp;H953&amp;"]"))</f>
        <v/>
      </c>
      <c r="J953" s="7" t="inlineStr">
        <is>
          <t>자라우먼 베이지 버튼플레어페이크포켓미니스커트 [XS]</t>
        </is>
      </c>
      <c r="K953" s="7" t="inlineStr">
        <is>
          <t>자라우먼 베이지 버튼플레어페이크포켓미니스커트</t>
        </is>
      </c>
      <c r="L953" s="7">
        <f>IF(B953="보세",C953&amp;" "&amp;F953,B953&amp;" "&amp;F953)</f>
        <v/>
      </c>
      <c r="M953" s="8" t="inlineStr">
        <is>
          <t>베이지   버튼플레어페이크포켓미니스커트</t>
        </is>
      </c>
      <c r="N953" s="8" t="inlineStr">
        <is>
          <t>베이지   버튼플레어페이크포켓미니스커트</t>
        </is>
      </c>
      <c r="O953" s="8" t="inlineStr">
        <is>
          <t>베이지   버튼플레어페이크포켓미니스커트</t>
        </is>
      </c>
    </row>
    <row r="954" ht="16.5" customHeight="1" s="16">
      <c r="A954" s="7" t="n">
        <v>13107714</v>
      </c>
      <c r="B954" s="7" t="inlineStr">
        <is>
          <t>h&amp;m</t>
        </is>
      </c>
      <c r="C954" s="7" t="inlineStr">
        <is>
          <t>브라운</t>
        </is>
      </c>
      <c r="D954" s="7" t="inlineStr">
        <is>
          <t>뱀피패턴</t>
        </is>
      </c>
      <c r="E954" s="7" t="inlineStr">
        <is>
          <t>폴리</t>
        </is>
      </c>
      <c r="F954" s="7" t="inlineStr">
        <is>
          <t>슬림스트레치미니스커트</t>
        </is>
      </c>
      <c r="G954" s="7" t="inlineStr">
        <is>
          <t>KOR</t>
        </is>
      </c>
      <c r="H954" s="7" t="inlineStr">
        <is>
          <t>XS</t>
        </is>
      </c>
      <c r="I954" s="7">
        <f>IF(B954="보세",C954&amp;" "&amp;D954&amp;" "&amp;E954&amp;" "&amp;F954&amp;" ["&amp;H954&amp;"]",IF(G954="JPN","[JPN] "&amp;B954&amp;" "&amp;C954&amp;" "&amp;D954&amp;" "&amp;E954&amp;" "&amp;F954&amp;" ["&amp;H954&amp;"]",B954&amp;" "&amp;C954&amp;" "&amp;D954&amp;" "&amp;E954&amp;" "&amp;F954&amp;" ["&amp;H954&amp;"]"))</f>
        <v/>
      </c>
      <c r="J954" s="7" t="inlineStr">
        <is>
          <t>h&amp;m 브라운 뱀피패턴 슬림스트레치미니스커트 [XS]</t>
        </is>
      </c>
      <c r="K954" s="7" t="inlineStr">
        <is>
          <t>h&amp;m 브라운 뱀피패턴 슬림스트레치미니스커트</t>
        </is>
      </c>
      <c r="L954" s="7">
        <f>IF(B954="보세",C954&amp;" "&amp;F954,B954&amp;" "&amp;F954)</f>
        <v/>
      </c>
      <c r="M954" s="8" t="inlineStr">
        <is>
          <t>브라운 뱀피패턴  슬림스트레치미니스커트</t>
        </is>
      </c>
      <c r="N954" s="8" t="inlineStr">
        <is>
          <t>브라운 뱀피패턴  슬림스트레치미니스커트</t>
        </is>
      </c>
      <c r="O954" s="8" t="inlineStr">
        <is>
          <t>브라운 뱀피패턴  슬림스트레치미니스커트</t>
        </is>
      </c>
    </row>
    <row r="955" ht="16.5" customHeight="1" s="16">
      <c r="A955" s="7" t="n">
        <v>13107715</v>
      </c>
      <c r="B955" s="7" t="inlineStr">
        <is>
          <t>파사디</t>
        </is>
      </c>
      <c r="C955" s="7" t="inlineStr">
        <is>
          <t>블루</t>
        </is>
      </c>
      <c r="D955" s="7" t="inlineStr">
        <is>
          <t>플라워패턴</t>
        </is>
      </c>
      <c r="E955" s="7" t="inlineStr">
        <is>
          <t>폴리</t>
        </is>
      </c>
      <c r="F955" s="7" t="inlineStr">
        <is>
          <t>스트레치미니스커트</t>
        </is>
      </c>
      <c r="G955" s="7" t="inlineStr">
        <is>
          <t>KOR</t>
        </is>
      </c>
      <c r="H955" s="7" t="inlineStr">
        <is>
          <t>70-97</t>
        </is>
      </c>
      <c r="I955" s="7">
        <f>IF(B955="보세",C955&amp;" "&amp;D955&amp;" "&amp;E955&amp;" "&amp;F955&amp;" ["&amp;H955&amp;"]",IF(G955="JPN","[JPN] "&amp;B955&amp;" "&amp;C955&amp;" "&amp;D955&amp;" "&amp;E955&amp;" "&amp;F955&amp;" ["&amp;H955&amp;"]",B955&amp;" "&amp;C955&amp;" "&amp;D955&amp;" "&amp;E955&amp;" "&amp;F955&amp;" ["&amp;H955&amp;"]"))</f>
        <v/>
      </c>
      <c r="J955" s="7" t="inlineStr">
        <is>
          <t>파사디 블루 플라워패턴 스트레치미니스커트 [70-97]</t>
        </is>
      </c>
      <c r="K955" s="7" t="inlineStr">
        <is>
          <t>파사디 블루 플라워패턴 스트레치미니스커트</t>
        </is>
      </c>
      <c r="L955" s="7">
        <f>IF(B955="보세",C955&amp;" "&amp;F955,B955&amp;" "&amp;F955)</f>
        <v/>
      </c>
      <c r="M955" s="8" t="inlineStr">
        <is>
          <t>블루 플라워패턴  스트레치미니스커트</t>
        </is>
      </c>
      <c r="N955" s="8" t="inlineStr">
        <is>
          <t>블루 플라워패턴  스트레치미니스커트</t>
        </is>
      </c>
      <c r="O955" s="8" t="inlineStr">
        <is>
          <t>블루 플라워패턴  스트레치미니스커트</t>
        </is>
      </c>
    </row>
    <row r="956" ht="16.5" customHeight="1" s="16">
      <c r="A956" s="7" t="n">
        <v>13107716</v>
      </c>
      <c r="B956" s="7" t="inlineStr">
        <is>
          <t>닥스골프</t>
        </is>
      </c>
      <c r="C956" s="7" t="inlineStr">
        <is>
          <t>메리스로즈핑크</t>
        </is>
      </c>
      <c r="D956" s="7" t="inlineStr">
        <is>
          <t>무지</t>
        </is>
      </c>
      <c r="E956" s="7" t="inlineStr">
        <is>
          <t>폴리</t>
        </is>
      </c>
      <c r="F956" s="7" t="inlineStr">
        <is>
          <t>절개핀턱부츠컷팬츠</t>
        </is>
      </c>
      <c r="G956" s="7" t="inlineStr">
        <is>
          <t>KOR</t>
        </is>
      </c>
      <c r="H956" s="7" t="inlineStr">
        <is>
          <t>64-92</t>
        </is>
      </c>
      <c r="I956" s="7">
        <f>IF(B956="보세",C956&amp;" "&amp;D956&amp;" "&amp;E956&amp;" "&amp;F956&amp;" ["&amp;H956&amp;"]",IF(G956="JPN","[JPN] "&amp;B956&amp;" "&amp;C956&amp;" "&amp;D956&amp;" "&amp;E956&amp;" "&amp;F956&amp;" ["&amp;H956&amp;"]",B956&amp;" "&amp;C956&amp;" "&amp;D956&amp;" "&amp;E956&amp;" "&amp;F956&amp;" ["&amp;H956&amp;"]"))</f>
        <v/>
      </c>
      <c r="J956" s="7" t="inlineStr">
        <is>
          <t>닥스골프 메리스로즈핑크 절개핀턱부츠컷팬츠 [64-92]</t>
        </is>
      </c>
      <c r="K956" s="7" t="inlineStr">
        <is>
          <t>닥스골프 메리스로즈핑크 절개핀턱부츠컷팬츠</t>
        </is>
      </c>
      <c r="L956" s="7">
        <f>IF(B956="보세",C956&amp;" "&amp;F956,B956&amp;" "&amp;F956)</f>
        <v/>
      </c>
      <c r="M956" s="8" t="inlineStr">
        <is>
          <t>메리스로즈핑크   절개핀턱부츠컷팬츠</t>
        </is>
      </c>
      <c r="N956" s="8" t="inlineStr">
        <is>
          <t>메리스로즈핑크   절개핀턱부츠컷팬츠</t>
        </is>
      </c>
      <c r="O956" s="8" t="inlineStr">
        <is>
          <t>메리스로즈핑크   절개핀턱부츠컷팬츠</t>
        </is>
      </c>
    </row>
    <row r="957" ht="16.5" customHeight="1" s="16">
      <c r="A957" s="7" t="n">
        <v>13107717</v>
      </c>
      <c r="B957" s="7" t="inlineStr">
        <is>
          <t>자라</t>
        </is>
      </c>
      <c r="C957" s="7" t="inlineStr">
        <is>
          <t>아이시핑크</t>
        </is>
      </c>
      <c r="D957" s="7" t="inlineStr">
        <is>
          <t>무지</t>
        </is>
      </c>
      <c r="E957" s="7" t="inlineStr">
        <is>
          <t>면</t>
        </is>
      </c>
      <c r="F957" s="7" t="inlineStr">
        <is>
          <t>워싱셔링버튼배기팬츠</t>
        </is>
      </c>
      <c r="G957" s="7" t="inlineStr">
        <is>
          <t>KOR</t>
        </is>
      </c>
      <c r="H957" s="7" t="inlineStr">
        <is>
          <t>32</t>
        </is>
      </c>
      <c r="I957" s="7">
        <f>IF(B957="보세",C957&amp;" "&amp;D957&amp;" "&amp;E957&amp;" "&amp;F957&amp;" ["&amp;H957&amp;"]",IF(G957="JPN","[JPN] "&amp;B957&amp;" "&amp;C957&amp;" "&amp;D957&amp;" "&amp;E957&amp;" "&amp;F957&amp;" ["&amp;H957&amp;"]",B957&amp;" "&amp;C957&amp;" "&amp;D957&amp;" "&amp;E957&amp;" "&amp;F957&amp;" ["&amp;H957&amp;"]"))</f>
        <v/>
      </c>
      <c r="J957" s="7" t="inlineStr">
        <is>
          <t>자라 아이시핑크 면 워싱셔링버튼배기팬츠 [32]</t>
        </is>
      </c>
      <c r="K957" s="7" t="inlineStr">
        <is>
          <t>자라 아이시핑크 면 워싱셔링버튼배기팬츠</t>
        </is>
      </c>
      <c r="L957" s="7">
        <f>IF(B957="보세",C957&amp;" "&amp;F957,B957&amp;" "&amp;F957)</f>
        <v/>
      </c>
      <c r="M957" s="8" t="inlineStr">
        <is>
          <t>아이시핑크  면 워싱셔링버튼배기팬츠</t>
        </is>
      </c>
      <c r="N957" s="8" t="inlineStr">
        <is>
          <t>아이시핑크  코튼 워싱셔링버튼배기팬츠</t>
        </is>
      </c>
      <c r="O957" s="8" t="inlineStr">
        <is>
          <t>아이시핑크  면직물 워싱셔링버튼배기팬츠</t>
        </is>
      </c>
    </row>
    <row r="958" ht="16.5" customHeight="1" s="16">
      <c r="A958" s="7" t="n">
        <v>13107718</v>
      </c>
      <c r="B958" s="7" t="inlineStr">
        <is>
          <t>나이키</t>
        </is>
      </c>
      <c r="C958" s="7" t="inlineStr">
        <is>
          <t>화이트</t>
        </is>
      </c>
      <c r="D958" s="7" t="inlineStr">
        <is>
          <t>프린팅</t>
        </is>
      </c>
      <c r="E958" s="7" t="inlineStr">
        <is>
          <t>면혼방</t>
        </is>
      </c>
      <c r="F958" s="7" t="inlineStr">
        <is>
          <t>골드실버로고조거팬츠</t>
        </is>
      </c>
      <c r="G958" s="7" t="inlineStr">
        <is>
          <t>KOR</t>
        </is>
      </c>
      <c r="H958" s="7" t="inlineStr">
        <is>
          <t>S</t>
        </is>
      </c>
      <c r="I958" s="7">
        <f>IF(B958="보세",C958&amp;" "&amp;D958&amp;" "&amp;E958&amp;" "&amp;F958&amp;" ["&amp;H958&amp;"]",IF(G958="JPN","[JPN] "&amp;B958&amp;" "&amp;C958&amp;" "&amp;D958&amp;" "&amp;E958&amp;" "&amp;F958&amp;" ["&amp;H958&amp;"]",B958&amp;" "&amp;C958&amp;" "&amp;D958&amp;" "&amp;E958&amp;" "&amp;F958&amp;" ["&amp;H958&amp;"]"))</f>
        <v/>
      </c>
      <c r="J958" s="7" t="inlineStr">
        <is>
          <t>나이키 화이트 프린팅 면혼방 골드실버로고조거팬츠 [S]</t>
        </is>
      </c>
      <c r="K958" s="7" t="inlineStr">
        <is>
          <t>나이키 화이트 프린팅 면혼방 골드실버로고조거팬츠</t>
        </is>
      </c>
      <c r="L958" s="7">
        <f>IF(B958="보세",C958&amp;" "&amp;F958,B958&amp;" "&amp;F958)</f>
        <v/>
      </c>
      <c r="M958" s="8" t="inlineStr">
        <is>
          <t>화이트 프린팅 면혼방 골드실버로고조거팬츠</t>
        </is>
      </c>
      <c r="N958" s="8" t="inlineStr">
        <is>
          <t>화이트 프린팅 코튼혼방 골드실버로고조거팬츠</t>
        </is>
      </c>
      <c r="O958" s="8" t="inlineStr">
        <is>
          <t>화이트 프린팅 면믹스 골드실버로고조거팬츠</t>
        </is>
      </c>
    </row>
    <row r="959" ht="16.5" customHeight="1" s="16">
      <c r="A959" s="7" t="n">
        <v>13107719</v>
      </c>
      <c r="B959" s="7" t="inlineStr">
        <is>
          <t>올드네이비</t>
        </is>
      </c>
      <c r="C959" s="7" t="inlineStr">
        <is>
          <t>아이보리</t>
        </is>
      </c>
      <c r="D959" s="7" t="inlineStr">
        <is>
          <t>무지</t>
        </is>
      </c>
      <c r="E959" s="7" t="inlineStr">
        <is>
          <t>면혼방</t>
        </is>
      </c>
      <c r="F959" s="7" t="inlineStr">
        <is>
          <t>바이어스배색타올반바지</t>
        </is>
      </c>
      <c r="G959" s="7" t="inlineStr">
        <is>
          <t>KOR</t>
        </is>
      </c>
      <c r="H959" s="7" t="inlineStr">
        <is>
          <t>M</t>
        </is>
      </c>
      <c r="I959" s="7">
        <f>IF(B959="보세",C959&amp;" "&amp;D959&amp;" "&amp;E959&amp;" "&amp;F959&amp;" ["&amp;H959&amp;"]",IF(G959="JPN","[JPN] "&amp;B959&amp;" "&amp;C959&amp;" "&amp;D959&amp;" "&amp;E959&amp;" "&amp;F959&amp;" ["&amp;H959&amp;"]",B959&amp;" "&amp;C959&amp;" "&amp;D959&amp;" "&amp;E959&amp;" "&amp;F959&amp;" ["&amp;H959&amp;"]"))</f>
        <v/>
      </c>
      <c r="J959" s="7" t="inlineStr">
        <is>
          <t>올드네이비 아이보리 면혼방 바이어스배색타올반바지 [M]</t>
        </is>
      </c>
      <c r="K959" s="7" t="inlineStr">
        <is>
          <t>올드네이비 아이보리 면혼방 바이어스배색타올반바지</t>
        </is>
      </c>
      <c r="L959" s="7">
        <f>IF(B959="보세",C959&amp;" "&amp;F959,B959&amp;" "&amp;F959)</f>
        <v/>
      </c>
      <c r="M959" s="8" t="inlineStr">
        <is>
          <t>아이보리  면혼방 바이어스배색타올반바지</t>
        </is>
      </c>
      <c r="N959" s="8" t="inlineStr">
        <is>
          <t>아이보리  코튼혼방 바이어스배색타올반바지</t>
        </is>
      </c>
      <c r="O959" s="8" t="inlineStr">
        <is>
          <t>아이보리  면믹스 바이어스배색타올반바지</t>
        </is>
      </c>
    </row>
    <row r="960" ht="16.5" customHeight="1" s="16">
      <c r="A960" s="7" t="n">
        <v>13107720</v>
      </c>
      <c r="B960" s="7" t="inlineStr">
        <is>
          <t>트루릴리전</t>
        </is>
      </c>
      <c r="C960" s="7" t="inlineStr">
        <is>
          <t>중청</t>
        </is>
      </c>
      <c r="D960" s="7" t="inlineStr">
        <is>
          <t>무지</t>
        </is>
      </c>
      <c r="E960" s="7" t="inlineStr">
        <is>
          <t>데님</t>
        </is>
      </c>
      <c r="F960" s="7" t="inlineStr">
        <is>
          <t>사전절개스티치플레어크롭진</t>
        </is>
      </c>
      <c r="G960" s="7" t="inlineStr">
        <is>
          <t>KOR</t>
        </is>
      </c>
      <c r="H960" s="7" t="inlineStr">
        <is>
          <t>24</t>
        </is>
      </c>
      <c r="I960" s="7">
        <f>IF(B960="보세",C960&amp;" "&amp;D960&amp;" "&amp;E960&amp;" "&amp;F960&amp;" ["&amp;H960&amp;"]",IF(G960="JPN","[JPN] "&amp;B960&amp;" "&amp;C960&amp;" "&amp;D960&amp;" "&amp;E960&amp;" "&amp;F960&amp;" ["&amp;H960&amp;"]",B960&amp;" "&amp;C960&amp;" "&amp;D960&amp;" "&amp;E960&amp;" "&amp;F960&amp;" ["&amp;H960&amp;"]"))</f>
        <v/>
      </c>
      <c r="J960" s="7" t="inlineStr">
        <is>
          <t>트루릴리전 중청 데님 사전절개스티치플레어크롭진 [24]</t>
        </is>
      </c>
      <c r="K960" s="7" t="inlineStr">
        <is>
          <t>트루릴리전 중청 데님 사전절개스티치플레어크롭진</t>
        </is>
      </c>
      <c r="L960" s="7">
        <f>IF(B960="보세",C960&amp;" "&amp;F960,B960&amp;" "&amp;F960)</f>
        <v/>
      </c>
      <c r="M960" s="8" t="inlineStr">
        <is>
          <t>중청  데님 사전절개스티치플레어크롭진</t>
        </is>
      </c>
      <c r="N960" s="8" t="inlineStr">
        <is>
          <t>중청  데님 사전절개스티치플레어크롭진</t>
        </is>
      </c>
      <c r="O960" s="8" t="inlineStr">
        <is>
          <t>중청  데님 사전절개스티치플레어크롭진</t>
        </is>
      </c>
    </row>
    <row r="961" ht="16.5" customHeight="1" s="16">
      <c r="A961" s="7" t="n">
        <v>13107721</v>
      </c>
      <c r="B961" s="7" t="inlineStr">
        <is>
          <t>앤듀</t>
        </is>
      </c>
      <c r="C961" s="7" t="inlineStr">
        <is>
          <t>중청</t>
        </is>
      </c>
      <c r="D961" s="7" t="inlineStr">
        <is>
          <t>무지</t>
        </is>
      </c>
      <c r="E961" s="7" t="inlineStr">
        <is>
          <t>데님</t>
        </is>
      </c>
      <c r="F961" s="7" t="inlineStr">
        <is>
          <t>슬림스트레이트워싱진</t>
        </is>
      </c>
      <c r="G961" s="7" t="inlineStr">
        <is>
          <t>KOR</t>
        </is>
      </c>
      <c r="H961" s="7" t="inlineStr">
        <is>
          <t>28</t>
        </is>
      </c>
      <c r="I961" s="7">
        <f>IF(B961="보세",C961&amp;" "&amp;D961&amp;" "&amp;E961&amp;" "&amp;F961&amp;" ["&amp;H961&amp;"]",IF(G961="JPN","[JPN] "&amp;B961&amp;" "&amp;C961&amp;" "&amp;D961&amp;" "&amp;E961&amp;" "&amp;F961&amp;" ["&amp;H961&amp;"]",B961&amp;" "&amp;C961&amp;" "&amp;D961&amp;" "&amp;E961&amp;" "&amp;F961&amp;" ["&amp;H961&amp;"]"))</f>
        <v/>
      </c>
      <c r="J961" s="7" t="inlineStr">
        <is>
          <t>앤듀 중청 데님 슬림스트레이트워싱진 [28]</t>
        </is>
      </c>
      <c r="K961" s="7" t="inlineStr">
        <is>
          <t>앤듀 중청 데님 슬림스트레이트워싱진</t>
        </is>
      </c>
      <c r="L961" s="7">
        <f>IF(B961="보세",C961&amp;" "&amp;F961,B961&amp;" "&amp;F961)</f>
        <v/>
      </c>
      <c r="M961" s="8" t="inlineStr">
        <is>
          <t>중청  데님 슬림스트레이트워싱진</t>
        </is>
      </c>
      <c r="N961" s="8" t="inlineStr">
        <is>
          <t>중청  데님 슬림스트레이트워싱진</t>
        </is>
      </c>
      <c r="O961" s="8" t="inlineStr">
        <is>
          <t>중청  데님 슬림스트레이트워싱진</t>
        </is>
      </c>
    </row>
    <row r="962" ht="16.5" customHeight="1" s="16">
      <c r="A962" s="7" t="n">
        <v>13107722</v>
      </c>
      <c r="B962" s="7" t="inlineStr">
        <is>
          <t>아디다스</t>
        </is>
      </c>
      <c r="C962" s="7" t="inlineStr">
        <is>
          <t>청록색</t>
        </is>
      </c>
      <c r="D962" s="7" t="inlineStr">
        <is>
          <t>무지</t>
        </is>
      </c>
      <c r="E962" s="7" t="inlineStr">
        <is>
          <t>클리마웜</t>
        </is>
      </c>
      <c r="F962" s="7" t="inlineStr">
        <is>
          <t>삼선슬림트레이닝팬츠</t>
        </is>
      </c>
      <c r="G962" s="7" t="inlineStr">
        <is>
          <t>KOR</t>
        </is>
      </c>
      <c r="H962" s="7" t="inlineStr">
        <is>
          <t>95</t>
        </is>
      </c>
      <c r="I962" s="7">
        <f>IF(B962="보세",C962&amp;" "&amp;D962&amp;" "&amp;E962&amp;" "&amp;F962&amp;" ["&amp;H962&amp;"]",IF(G962="JPN","[JPN] "&amp;B962&amp;" "&amp;C962&amp;" "&amp;D962&amp;" "&amp;E962&amp;" "&amp;F962&amp;" ["&amp;H962&amp;"]",B962&amp;" "&amp;C962&amp;" "&amp;D962&amp;" "&amp;E962&amp;" "&amp;F962&amp;" ["&amp;H962&amp;"]"))</f>
        <v/>
      </c>
      <c r="J962" s="7" t="inlineStr">
        <is>
          <t>아디다스 청록색 클리마웜 삼선슬림트레이닝팬츠 [95]</t>
        </is>
      </c>
      <c r="K962" s="7" t="inlineStr">
        <is>
          <t>아디다스 청록색 클리마웜 삼선슬림트레이닝팬츠</t>
        </is>
      </c>
      <c r="L962" s="7">
        <f>IF(B962="보세",C962&amp;" "&amp;F962,B962&amp;" "&amp;F962)</f>
        <v/>
      </c>
      <c r="M962" s="8" t="inlineStr">
        <is>
          <t>청록색  클리마웜 삼선슬림트레이닝팬츠</t>
        </is>
      </c>
      <c r="N962" s="8" t="inlineStr">
        <is>
          <t>청록색  클리마웜 삼선슬림트레이닝팬츠</t>
        </is>
      </c>
      <c r="O962" s="8" t="inlineStr">
        <is>
          <t>청록색  클리마웜 삼선슬림트레이닝팬츠</t>
        </is>
      </c>
    </row>
    <row r="963" ht="16.5" customHeight="1" s="16">
      <c r="A963" s="7" t="n">
        <v>13107723</v>
      </c>
      <c r="B963" s="7" t="inlineStr">
        <is>
          <t>유니클로</t>
        </is>
      </c>
      <c r="C963" s="7" t="inlineStr">
        <is>
          <t>블랙</t>
        </is>
      </c>
      <c r="D963" s="7" t="inlineStr">
        <is>
          <t>무지</t>
        </is>
      </c>
      <c r="E963" s="7" t="inlineStr">
        <is>
          <t>면혼방</t>
        </is>
      </c>
      <c r="F963" s="7" t="inlineStr">
        <is>
          <t>워싱카고팬츠</t>
        </is>
      </c>
      <c r="G963" s="7" t="inlineStr">
        <is>
          <t>KOR</t>
        </is>
      </c>
      <c r="H963" s="7" t="inlineStr">
        <is>
          <t>S</t>
        </is>
      </c>
      <c r="I963" s="7">
        <f>IF(B963="보세",C963&amp;" "&amp;D963&amp;" "&amp;E963&amp;" "&amp;F963&amp;" ["&amp;H963&amp;"]",IF(G963="JPN","[JPN] "&amp;B963&amp;" "&amp;C963&amp;" "&amp;D963&amp;" "&amp;E963&amp;" "&amp;F963&amp;" ["&amp;H963&amp;"]",B963&amp;" "&amp;C963&amp;" "&amp;D963&amp;" "&amp;E963&amp;" "&amp;F963&amp;" ["&amp;H963&amp;"]"))</f>
        <v/>
      </c>
      <c r="J963" s="7" t="inlineStr">
        <is>
          <t>유니클로 블랙 면혼방 워싱카고팬츠 [S]</t>
        </is>
      </c>
      <c r="K963" s="7" t="inlineStr">
        <is>
          <t>유니클로 블랙 면혼방 워싱카고팬츠</t>
        </is>
      </c>
      <c r="L963" s="7">
        <f>IF(B963="보세",C963&amp;" "&amp;F963,B963&amp;" "&amp;F963)</f>
        <v/>
      </c>
      <c r="M963" s="8" t="inlineStr">
        <is>
          <t>블랙  면혼방 워싱카고팬츠</t>
        </is>
      </c>
      <c r="N963" s="8" t="inlineStr">
        <is>
          <t>블랙  코튼혼방 워싱카고팬츠</t>
        </is>
      </c>
      <c r="O963" s="8" t="inlineStr">
        <is>
          <t>블랙  면믹스 워싱카고팬츠</t>
        </is>
      </c>
    </row>
    <row r="964" ht="16.5" customHeight="1" s="16">
      <c r="A964" s="7" t="n">
        <v>13107724</v>
      </c>
      <c r="B964" s="7" t="inlineStr">
        <is>
          <t>유니클로</t>
        </is>
      </c>
      <c r="C964" s="7" t="inlineStr">
        <is>
          <t>진청</t>
        </is>
      </c>
      <c r="D964" s="7" t="inlineStr">
        <is>
          <t>무지</t>
        </is>
      </c>
      <c r="E964" s="7" t="inlineStr">
        <is>
          <t>데님</t>
        </is>
      </c>
      <c r="F964" s="7" t="inlineStr">
        <is>
          <t>줄워싱스티치일자진</t>
        </is>
      </c>
      <c r="G964" s="7" t="inlineStr">
        <is>
          <t>KOR</t>
        </is>
      </c>
      <c r="H964" s="7" t="inlineStr">
        <is>
          <t>81</t>
        </is>
      </c>
      <c r="I964" s="7">
        <f>IF(B964="보세",C964&amp;" "&amp;D964&amp;" "&amp;E964&amp;" "&amp;F964&amp;" ["&amp;H964&amp;"]",IF(G964="JPN","[JPN] "&amp;B964&amp;" "&amp;C964&amp;" "&amp;D964&amp;" "&amp;E964&amp;" "&amp;F964&amp;" ["&amp;H964&amp;"]",B964&amp;" "&amp;C964&amp;" "&amp;D964&amp;" "&amp;E964&amp;" "&amp;F964&amp;" ["&amp;H964&amp;"]"))</f>
        <v/>
      </c>
      <c r="J964" s="7" t="inlineStr">
        <is>
          <t>유니클로 진청 데님 줄워싱스티치일자진 [81]</t>
        </is>
      </c>
      <c r="K964" s="7" t="inlineStr">
        <is>
          <t>유니클로 진청 데님 줄워싱스티치일자진</t>
        </is>
      </c>
      <c r="L964" s="7">
        <f>IF(B964="보세",C964&amp;" "&amp;F964,B964&amp;" "&amp;F964)</f>
        <v/>
      </c>
      <c r="M964" s="8" t="inlineStr">
        <is>
          <t>진청  데님 줄워싱스티치일자진</t>
        </is>
      </c>
      <c r="N964" s="8" t="inlineStr">
        <is>
          <t>진청  데님 줄워싱스티치일자진</t>
        </is>
      </c>
      <c r="O964" s="8" t="inlineStr">
        <is>
          <t>진청  데님 줄워싱스티치일자진</t>
        </is>
      </c>
    </row>
    <row r="965" ht="16.5" customHeight="1" s="16">
      <c r="A965" s="7" t="n">
        <v>13107725</v>
      </c>
      <c r="B965" s="7" t="inlineStr">
        <is>
          <t>엄브로</t>
        </is>
      </c>
      <c r="C965" s="7" t="inlineStr">
        <is>
          <t>블랙</t>
        </is>
      </c>
      <c r="D965" s="7" t="inlineStr">
        <is>
          <t>프린팅</t>
        </is>
      </c>
      <c r="E965" s="7" t="inlineStr">
        <is>
          <t>폴리</t>
        </is>
      </c>
      <c r="F965" s="7" t="inlineStr">
        <is>
          <t>레터링메쉬포켓바스락반바지</t>
        </is>
      </c>
      <c r="G965" s="7" t="inlineStr">
        <is>
          <t>KOR</t>
        </is>
      </c>
      <c r="H965" s="7" t="inlineStr">
        <is>
          <t>65</t>
        </is>
      </c>
      <c r="I965" s="7">
        <f>IF(B965="보세",C965&amp;" "&amp;D965&amp;" "&amp;E965&amp;" "&amp;F965&amp;" ["&amp;H965&amp;"]",IF(G965="JPN","[JPN] "&amp;B965&amp;" "&amp;C965&amp;" "&amp;D965&amp;" "&amp;E965&amp;" "&amp;F965&amp;" ["&amp;H965&amp;"]",B965&amp;" "&amp;C965&amp;" "&amp;D965&amp;" "&amp;E965&amp;" "&amp;F965&amp;" ["&amp;H965&amp;"]"))</f>
        <v/>
      </c>
      <c r="J965" s="7" t="inlineStr">
        <is>
          <t>엄브로 블랙 프린팅 레터링메쉬포켓바스락반바지 [65]</t>
        </is>
      </c>
      <c r="K965" s="7" t="inlineStr">
        <is>
          <t>엄브로 블랙 프린팅 레터링메쉬포켓바스락반바지</t>
        </is>
      </c>
      <c r="L965" s="7">
        <f>IF(B965="보세",C965&amp;" "&amp;F965,B965&amp;" "&amp;F965)</f>
        <v/>
      </c>
      <c r="M965" s="8" t="inlineStr">
        <is>
          <t>블랙 프린팅  레터링메쉬포켓바스락반바지</t>
        </is>
      </c>
      <c r="N965" s="8" t="inlineStr">
        <is>
          <t>블랙 프린팅  레터링메쉬포켓바스락반바지</t>
        </is>
      </c>
      <c r="O965" s="8" t="inlineStr">
        <is>
          <t>블랙 프린팅  레터링메쉬포켓바스락반바지</t>
        </is>
      </c>
    </row>
    <row r="966" ht="16.5" customHeight="1" s="16">
      <c r="A966" s="7" t="n">
        <v>13107726</v>
      </c>
      <c r="B966" s="7" t="inlineStr">
        <is>
          <t>유니클로</t>
        </is>
      </c>
      <c r="C966" s="7" t="inlineStr">
        <is>
          <t>블루</t>
        </is>
      </c>
      <c r="D966" s="7" t="inlineStr">
        <is>
          <t>트로피컬패턴</t>
        </is>
      </c>
      <c r="E966" s="7" t="inlineStr">
        <is>
          <t>면</t>
        </is>
      </c>
      <c r="F966" s="7" t="inlineStr">
        <is>
          <t>보카시워싱반바지</t>
        </is>
      </c>
      <c r="G966" s="7" t="inlineStr">
        <is>
          <t>KOR</t>
        </is>
      </c>
      <c r="H966" s="7" t="inlineStr">
        <is>
          <t>M</t>
        </is>
      </c>
      <c r="I966" s="7">
        <f>IF(B966="보세",C966&amp;" "&amp;D966&amp;" "&amp;E966&amp;" "&amp;F966&amp;" ["&amp;H966&amp;"]",IF(G966="JPN","[JPN] "&amp;B966&amp;" "&amp;C966&amp;" "&amp;D966&amp;" "&amp;E966&amp;" "&amp;F966&amp;" ["&amp;H966&amp;"]",B966&amp;" "&amp;C966&amp;" "&amp;D966&amp;" "&amp;E966&amp;" "&amp;F966&amp;" ["&amp;H966&amp;"]"))</f>
        <v/>
      </c>
      <c r="J966" s="7" t="inlineStr">
        <is>
          <t>유니클로 블루 트로피컬패턴 면 보카시워싱반바지 [M]</t>
        </is>
      </c>
      <c r="K966" s="7" t="inlineStr">
        <is>
          <t>유니클로 블루 트로피컬패턴 면 보카시워싱반바지</t>
        </is>
      </c>
      <c r="L966" s="7">
        <f>IF(B966="보세",C966&amp;" "&amp;F966,B966&amp;" "&amp;F966)</f>
        <v/>
      </c>
      <c r="M966" s="8" t="inlineStr">
        <is>
          <t>블루 트로피컬패턴 면 보카시워싱반바지</t>
        </is>
      </c>
      <c r="N966" s="8" t="inlineStr">
        <is>
          <t>블루 트로피컬패턴 코튼 보카시워싱반바지</t>
        </is>
      </c>
      <c r="O966" s="8" t="inlineStr">
        <is>
          <t>블루 트로피컬패턴 면직물 보카시워싱반바지</t>
        </is>
      </c>
    </row>
    <row r="967" ht="16.5" customHeight="1" s="16">
      <c r="A967" s="7" t="n">
        <v>13107727</v>
      </c>
      <c r="B967" s="7" t="inlineStr">
        <is>
          <t>더엣지</t>
        </is>
      </c>
      <c r="C967" s="7" t="inlineStr">
        <is>
          <t>블랙</t>
        </is>
      </c>
      <c r="D967" s="7" t="inlineStr">
        <is>
          <t>무지</t>
        </is>
      </c>
      <c r="E967" s="7" t="inlineStr">
        <is>
          <t>린넨혼방</t>
        </is>
      </c>
      <c r="F967" s="7" t="inlineStr">
        <is>
          <t>핀턱와이드팬츠</t>
        </is>
      </c>
      <c r="G967" s="7" t="inlineStr">
        <is>
          <t>KOR</t>
        </is>
      </c>
      <c r="H967" s="7" t="inlineStr">
        <is>
          <t>77</t>
        </is>
      </c>
      <c r="I967" s="7">
        <f>IF(B967="보세",C967&amp;" "&amp;D967&amp;" "&amp;E967&amp;" "&amp;F967&amp;" ["&amp;H967&amp;"]",IF(G967="JPN","[JPN] "&amp;B967&amp;" "&amp;C967&amp;" "&amp;D967&amp;" "&amp;E967&amp;" "&amp;F967&amp;" ["&amp;H967&amp;"]",B967&amp;" "&amp;C967&amp;" "&amp;D967&amp;" "&amp;E967&amp;" "&amp;F967&amp;" ["&amp;H967&amp;"]"))</f>
        <v/>
      </c>
      <c r="J967" s="7" t="inlineStr">
        <is>
          <t>더엣지 블랙 린넨혼방 핀턱와이드팬츠 [77]</t>
        </is>
      </c>
      <c r="K967" s="7" t="inlineStr">
        <is>
          <t>더엣지 블랙 린넨혼방 핀턱와이드팬츠</t>
        </is>
      </c>
      <c r="L967" s="7">
        <f>IF(B967="보세",C967&amp;" "&amp;F967,B967&amp;" "&amp;F967)</f>
        <v/>
      </c>
      <c r="M967" s="8" t="inlineStr">
        <is>
          <t>블랙  린넨혼방 핀턱와이드팬츠</t>
        </is>
      </c>
      <c r="N967" s="8" t="inlineStr">
        <is>
          <t>블랙  린넨혼방 핀턱와이드팬츠</t>
        </is>
      </c>
      <c r="O967" s="8" t="inlineStr">
        <is>
          <t>블랙  린넨혼방 핀턱와이드팬츠</t>
        </is>
      </c>
    </row>
    <row r="968" ht="16.5" customHeight="1" s="16">
      <c r="A968" s="7" t="n">
        <v>13107728</v>
      </c>
      <c r="B968" s="7" t="inlineStr">
        <is>
          <t>gap</t>
        </is>
      </c>
      <c r="C968" s="7" t="inlineStr">
        <is>
          <t>오트밀</t>
        </is>
      </c>
      <c r="D968" s="7" t="inlineStr">
        <is>
          <t>무지</t>
        </is>
      </c>
      <c r="E968" s="7" t="inlineStr">
        <is>
          <t>면혼방</t>
        </is>
      </c>
      <c r="F968" s="7" t="inlineStr">
        <is>
          <t>조거팬츠</t>
        </is>
      </c>
      <c r="G968" s="7" t="inlineStr">
        <is>
          <t>KOR</t>
        </is>
      </c>
      <c r="H968" s="7" t="inlineStr">
        <is>
          <t>L</t>
        </is>
      </c>
      <c r="I968" s="7">
        <f>IF(B968="보세",C968&amp;" "&amp;D968&amp;" "&amp;E968&amp;" "&amp;F968&amp;" ["&amp;H968&amp;"]",IF(G968="JPN","[JPN] "&amp;B968&amp;" "&amp;C968&amp;" "&amp;D968&amp;" "&amp;E968&amp;" "&amp;F968&amp;" ["&amp;H968&amp;"]",B968&amp;" "&amp;C968&amp;" "&amp;D968&amp;" "&amp;E968&amp;" "&amp;F968&amp;" ["&amp;H968&amp;"]"))</f>
        <v/>
      </c>
      <c r="J968" s="7" t="inlineStr">
        <is>
          <t>gap 오트밀 면혼방 조거팬츠 [L]</t>
        </is>
      </c>
      <c r="K968" s="7" t="inlineStr">
        <is>
          <t>gap 오트밀 면혼방 조거팬츠</t>
        </is>
      </c>
      <c r="L968" s="7">
        <f>IF(B968="보세",C968&amp;" "&amp;F968,B968&amp;" "&amp;F968)</f>
        <v/>
      </c>
      <c r="M968" s="8" t="inlineStr">
        <is>
          <t>오트밀  면혼방 조거팬츠</t>
        </is>
      </c>
      <c r="N968" s="8" t="inlineStr">
        <is>
          <t>오트밀  코튼혼방 조거팬츠</t>
        </is>
      </c>
      <c r="O968" s="8" t="inlineStr">
        <is>
          <t>오트밀  면믹스 조거팬츠</t>
        </is>
      </c>
    </row>
    <row r="969" ht="16.5" customHeight="1" s="16">
      <c r="A969" s="7" t="n">
        <v>13107729</v>
      </c>
      <c r="B969" s="7" t="inlineStr">
        <is>
          <t>빈폴</t>
        </is>
      </c>
      <c r="C969" s="7" t="inlineStr">
        <is>
          <t>라이트블루</t>
        </is>
      </c>
      <c r="D969" s="7" t="inlineStr">
        <is>
          <t>무지</t>
        </is>
      </c>
      <c r="E969" s="7" t="inlineStr">
        <is>
          <t>면혼방</t>
        </is>
      </c>
      <c r="F969" s="7" t="inlineStr">
        <is>
          <t>워싱치노팬츠</t>
        </is>
      </c>
      <c r="G969" s="7" t="inlineStr">
        <is>
          <t>KOR</t>
        </is>
      </c>
      <c r="H969" s="7" t="inlineStr">
        <is>
          <t>없음</t>
        </is>
      </c>
      <c r="I969" s="7">
        <f>IF(B969="보세",C969&amp;" "&amp;D969&amp;" "&amp;E969&amp;" "&amp;F969&amp;" ["&amp;H969&amp;"]",IF(G969="JPN","[JPN] "&amp;B969&amp;" "&amp;C969&amp;" "&amp;D969&amp;" "&amp;E969&amp;" "&amp;F969&amp;" ["&amp;H969&amp;"]",B969&amp;" "&amp;C969&amp;" "&amp;D969&amp;" "&amp;E969&amp;" "&amp;F969&amp;" ["&amp;H969&amp;"]"))</f>
        <v/>
      </c>
      <c r="J969" s="7" t="inlineStr">
        <is>
          <t xml:space="preserve">빈폴 라이트블루 면혼방 워싱치노팬츠 </t>
        </is>
      </c>
      <c r="K969" s="7" t="inlineStr">
        <is>
          <t xml:space="preserve">빈폴 라이트블루 면혼방 워싱치노팬츠 </t>
        </is>
      </c>
      <c r="L969" s="7">
        <f>IF(B969="보세",C969&amp;" "&amp;F969,B969&amp;" "&amp;F969)</f>
        <v/>
      </c>
      <c r="M969" s="8" t="inlineStr">
        <is>
          <t>라이트블루  면혼방 워싱치노팬츠</t>
        </is>
      </c>
      <c r="N969" s="8" t="inlineStr">
        <is>
          <t>라이트블루  코튼혼방 워싱치노팬츠</t>
        </is>
      </c>
      <c r="O969" s="8" t="inlineStr">
        <is>
          <t>라이트블루  면믹스 워싱치노팬츠</t>
        </is>
      </c>
    </row>
    <row r="970" ht="16.5" customHeight="1" s="16">
      <c r="A970" s="7" t="n">
        <v>13107730</v>
      </c>
      <c r="B970" s="7" t="inlineStr">
        <is>
          <t>무신사스탠다드</t>
        </is>
      </c>
      <c r="C970" s="7" t="inlineStr">
        <is>
          <t>아이보리</t>
        </is>
      </c>
      <c r="D970" s="7" t="inlineStr">
        <is>
          <t>무지</t>
        </is>
      </c>
      <c r="E970" s="7" t="inlineStr">
        <is>
          <t>면혼방</t>
        </is>
      </c>
      <c r="F970" s="7" t="inlineStr">
        <is>
          <t>워싱넵와이드진</t>
        </is>
      </c>
      <c r="G970" s="7" t="inlineStr">
        <is>
          <t>KOR</t>
        </is>
      </c>
      <c r="H970" s="7" t="inlineStr">
        <is>
          <t>30</t>
        </is>
      </c>
      <c r="I970" s="7">
        <f>IF(B970="보세",C970&amp;" "&amp;D970&amp;" "&amp;E970&amp;" "&amp;F970&amp;" ["&amp;H970&amp;"]",IF(G970="JPN","[JPN] "&amp;B970&amp;" "&amp;C970&amp;" "&amp;D970&amp;" "&amp;E970&amp;" "&amp;F970&amp;" ["&amp;H970&amp;"]",B970&amp;" "&amp;C970&amp;" "&amp;D970&amp;" "&amp;E970&amp;" "&amp;F970&amp;" ["&amp;H970&amp;"]"))</f>
        <v/>
      </c>
      <c r="J970" s="7" t="inlineStr">
        <is>
          <t>무신사스탠다드 아이보리 면혼방 워싱넵와이드진 [30]</t>
        </is>
      </c>
      <c r="K970" s="7" t="inlineStr">
        <is>
          <t>무신사스탠다드 아이보리 면혼방 워싱넵와이드진</t>
        </is>
      </c>
      <c r="L970" s="7">
        <f>IF(B970="보세",C970&amp;" "&amp;F970,B970&amp;" "&amp;F970)</f>
        <v/>
      </c>
      <c r="M970" s="8" t="inlineStr">
        <is>
          <t>아이보리  면혼방 워싱넵와이드진</t>
        </is>
      </c>
      <c r="N970" s="8" t="inlineStr">
        <is>
          <t>아이보리  코튼혼방 워싱넵와이드진</t>
        </is>
      </c>
      <c r="O970" s="8" t="inlineStr">
        <is>
          <t>아이보리  면믹스 워싱넵와이드진</t>
        </is>
      </c>
    </row>
    <row r="971" ht="16.5" customHeight="1" s="16">
      <c r="A971" s="7" t="n">
        <v>13107731</v>
      </c>
      <c r="B971" s="7" t="inlineStr">
        <is>
          <t>타이틀리스트</t>
        </is>
      </c>
      <c r="C971" s="7" t="inlineStr">
        <is>
          <t>아이보리</t>
        </is>
      </c>
      <c r="D971" s="7" t="inlineStr">
        <is>
          <t>무지</t>
        </is>
      </c>
      <c r="E971" s="7" t="inlineStr">
        <is>
          <t>면혼방</t>
        </is>
      </c>
      <c r="F971" s="7" t="inlineStr">
        <is>
          <t>도톰스키니팬츠</t>
        </is>
      </c>
      <c r="G971" s="7" t="inlineStr">
        <is>
          <t>KOR</t>
        </is>
      </c>
      <c r="H971" s="7" t="inlineStr">
        <is>
          <t>S</t>
        </is>
      </c>
      <c r="I971" s="7">
        <f>IF(B971="보세",C971&amp;" "&amp;D971&amp;" "&amp;E971&amp;" "&amp;F971&amp;" ["&amp;H971&amp;"]",IF(G971="JPN","[JPN] "&amp;B971&amp;" "&amp;C971&amp;" "&amp;D971&amp;" "&amp;E971&amp;" "&amp;F971&amp;" ["&amp;H971&amp;"]",B971&amp;" "&amp;C971&amp;" "&amp;D971&amp;" "&amp;E971&amp;" "&amp;F971&amp;" ["&amp;H971&amp;"]"))</f>
        <v/>
      </c>
      <c r="J971" s="7" t="inlineStr">
        <is>
          <t>타이틀리스트 아이보리 면혼방 도톰스키니팬츠 [S]</t>
        </is>
      </c>
      <c r="K971" s="7" t="inlineStr">
        <is>
          <t>타이틀리스트 아이보리 면혼방 도톰스키니팬츠</t>
        </is>
      </c>
      <c r="L971" s="7">
        <f>IF(B971="보세",C971&amp;" "&amp;F971,B971&amp;" "&amp;F971)</f>
        <v/>
      </c>
      <c r="M971" s="8" t="inlineStr">
        <is>
          <t>아이보리  면혼방 도톰스키니팬츠</t>
        </is>
      </c>
      <c r="N971" s="8" t="inlineStr">
        <is>
          <t>아이보리  코튼혼방 도톰스키니팬츠</t>
        </is>
      </c>
      <c r="O971" s="8" t="inlineStr">
        <is>
          <t>아이보리  면믹스 도톰스키니팬츠</t>
        </is>
      </c>
    </row>
    <row r="972" ht="16.5" customHeight="1" s="16">
      <c r="A972" s="7" t="n">
        <v>13107732</v>
      </c>
      <c r="B972" s="7" t="inlineStr">
        <is>
          <t>나이키</t>
        </is>
      </c>
      <c r="C972" s="7" t="inlineStr">
        <is>
          <t>블랙</t>
        </is>
      </c>
      <c r="D972" s="7" t="inlineStr">
        <is>
          <t>무지</t>
        </is>
      </c>
      <c r="E972" s="7" t="inlineStr">
        <is>
          <t>구스다운</t>
        </is>
      </c>
      <c r="F972" s="7" t="inlineStr">
        <is>
          <t>슬림라이트하프패딩</t>
        </is>
      </c>
      <c r="G972" s="7" t="inlineStr">
        <is>
          <t>KOR</t>
        </is>
      </c>
      <c r="H972" s="7" t="inlineStr">
        <is>
          <t>XS</t>
        </is>
      </c>
      <c r="I972" s="7">
        <f>IF(B972="보세",C972&amp;" "&amp;D972&amp;" "&amp;E972&amp;" "&amp;F972&amp;" ["&amp;H972&amp;"]",IF(G972="JPN","[JPN] "&amp;B972&amp;" "&amp;C972&amp;" "&amp;D972&amp;" "&amp;E972&amp;" "&amp;F972&amp;" ["&amp;H972&amp;"]",B972&amp;" "&amp;C972&amp;" "&amp;D972&amp;" "&amp;E972&amp;" "&amp;F972&amp;" ["&amp;H972&amp;"]"))</f>
        <v/>
      </c>
      <c r="J972" s="7" t="inlineStr">
        <is>
          <t>나이키 블랙 구스다운 슬림라이트하프패딩 [XS]</t>
        </is>
      </c>
      <c r="K972" s="7" t="inlineStr">
        <is>
          <t>나이키 블랙 구스다운 슬림라이트하프패딩</t>
        </is>
      </c>
      <c r="L972" s="7">
        <f>IF(B972="보세",C972&amp;" "&amp;F972,B972&amp;" "&amp;F972)</f>
        <v/>
      </c>
      <c r="M972" s="8" t="inlineStr">
        <is>
          <t>블랙  구스다운 슬림라이트하프패딩</t>
        </is>
      </c>
      <c r="N972" s="8" t="inlineStr">
        <is>
          <t>블랙  구스다운 슬림라이트하프패딩</t>
        </is>
      </c>
      <c r="O972" s="8" t="inlineStr">
        <is>
          <t>블랙  구스다운 슬림라이트하프패딩</t>
        </is>
      </c>
    </row>
    <row r="973" ht="16.5" customHeight="1" s="16">
      <c r="A973" s="7" t="n">
        <v>13107733</v>
      </c>
      <c r="B973" s="7" t="inlineStr">
        <is>
          <t>네파</t>
        </is>
      </c>
      <c r="C973" s="7" t="inlineStr">
        <is>
          <t>블랙</t>
        </is>
      </c>
      <c r="D973" s="7" t="inlineStr">
        <is>
          <t>무지</t>
        </is>
      </c>
      <c r="E973" s="7" t="inlineStr">
        <is>
          <t>덕다운</t>
        </is>
      </c>
      <c r="F973" s="7" t="inlineStr">
        <is>
          <t>로고패딩베스트</t>
        </is>
      </c>
      <c r="G973" s="7" t="inlineStr">
        <is>
          <t>KOR</t>
        </is>
      </c>
      <c r="H973" s="7" t="inlineStr">
        <is>
          <t>95</t>
        </is>
      </c>
      <c r="I973" s="7">
        <f>IF(B973="보세",C973&amp;" "&amp;D973&amp;" "&amp;E973&amp;" "&amp;F973&amp;" ["&amp;H973&amp;"]",IF(G973="JPN","[JPN] "&amp;B973&amp;" "&amp;C973&amp;" "&amp;D973&amp;" "&amp;E973&amp;" "&amp;F973&amp;" ["&amp;H973&amp;"]",B973&amp;" "&amp;C973&amp;" "&amp;D973&amp;" "&amp;E973&amp;" "&amp;F973&amp;" ["&amp;H973&amp;"]"))</f>
        <v/>
      </c>
      <c r="J973" s="7" t="inlineStr">
        <is>
          <t>네파 블랙 덕다운 로고패딩베스트 [95]</t>
        </is>
      </c>
      <c r="K973" s="7" t="inlineStr">
        <is>
          <t>네파 블랙 덕다운 로고패딩베스트</t>
        </is>
      </c>
      <c r="L973" s="7">
        <f>IF(B973="보세",C973&amp;" "&amp;F973,B973&amp;" "&amp;F973)</f>
        <v/>
      </c>
      <c r="M973" s="8" t="inlineStr">
        <is>
          <t>블랙  덕다운 로고패딩베스트</t>
        </is>
      </c>
      <c r="N973" s="8" t="inlineStr">
        <is>
          <t>블랙  덕다운 로고패딩베스트</t>
        </is>
      </c>
      <c r="O973" s="8" t="inlineStr">
        <is>
          <t>블랙  덕다운 로고패딩베스트</t>
        </is>
      </c>
    </row>
    <row r="974" ht="16.5" customHeight="1" s="16">
      <c r="A974" s="7" t="n">
        <v>13107734</v>
      </c>
      <c r="B974" s="7" t="inlineStr">
        <is>
          <t>폴로랄프로렌</t>
        </is>
      </c>
      <c r="C974" s="7" t="inlineStr">
        <is>
          <t>레드블랙</t>
        </is>
      </c>
      <c r="D974" s="7" t="inlineStr">
        <is>
          <t>무지</t>
        </is>
      </c>
      <c r="E974" s="7" t="inlineStr">
        <is>
          <t>덕다운</t>
        </is>
      </c>
      <c r="F974" s="7" t="inlineStr">
        <is>
          <t>빅포니패딩점퍼</t>
        </is>
      </c>
      <c r="G974" s="7" t="inlineStr">
        <is>
          <t>KOR</t>
        </is>
      </c>
      <c r="H974" s="7" t="inlineStr">
        <is>
          <t>L(14-16)</t>
        </is>
      </c>
      <c r="I974" s="7">
        <f>IF(B974="보세",C974&amp;" "&amp;D974&amp;" "&amp;E974&amp;" "&amp;F974&amp;" ["&amp;H974&amp;"]",IF(G974="JPN","[JPN] "&amp;B974&amp;" "&amp;C974&amp;" "&amp;D974&amp;" "&amp;E974&amp;" "&amp;F974&amp;" ["&amp;H974&amp;"]",B974&amp;" "&amp;C974&amp;" "&amp;D974&amp;" "&amp;E974&amp;" "&amp;F974&amp;" ["&amp;H974&amp;"]"))</f>
        <v/>
      </c>
      <c r="J974" s="7" t="inlineStr">
        <is>
          <t>폴로랄프로렌 레드블랙 덕다운 빅포니패딩점퍼 [L(14-16)]</t>
        </is>
      </c>
      <c r="K974" s="7" t="inlineStr">
        <is>
          <t>폴로랄프로렌 레드블랙 덕다운 빅포니패딩점퍼</t>
        </is>
      </c>
      <c r="L974" s="7">
        <f>IF(B974="보세",C974&amp;" "&amp;F974,B974&amp;" "&amp;F974)</f>
        <v/>
      </c>
      <c r="M974" s="8" t="inlineStr">
        <is>
          <t>레드블랙  덕다운 빅포니패딩점퍼</t>
        </is>
      </c>
      <c r="N974" s="8" t="inlineStr">
        <is>
          <t>레드블랙  덕다운 빅포니패딩점퍼</t>
        </is>
      </c>
      <c r="O974" s="8" t="inlineStr">
        <is>
          <t>레드블랙  덕다운 빅포니패딩점퍼</t>
        </is>
      </c>
    </row>
    <row r="975" ht="16.5" customHeight="1" s="16">
      <c r="A975" s="7" t="n">
        <v>13107735</v>
      </c>
      <c r="B975" s="7" t="inlineStr">
        <is>
          <t>마운틴</t>
        </is>
      </c>
      <c r="C975" s="7" t="inlineStr">
        <is>
          <t>블랙</t>
        </is>
      </c>
      <c r="D975" s="7" t="inlineStr">
        <is>
          <t>무지</t>
        </is>
      </c>
      <c r="E975" s="7" t="inlineStr">
        <is>
          <t>구스다운</t>
        </is>
      </c>
      <c r="F975" s="7" t="inlineStr">
        <is>
          <t>라이트경량패딩베스트</t>
        </is>
      </c>
      <c r="G975" s="7" t="inlineStr">
        <is>
          <t>KOR</t>
        </is>
      </c>
      <c r="H975" s="7" t="inlineStr">
        <is>
          <t>없음</t>
        </is>
      </c>
      <c r="I975" s="7">
        <f>IF(B975="보세",C975&amp;" "&amp;D975&amp;" "&amp;E975&amp;" "&amp;F975&amp;" ["&amp;H975&amp;"]",IF(G975="JPN","[JPN] "&amp;B975&amp;" "&amp;C975&amp;" "&amp;D975&amp;" "&amp;E975&amp;" "&amp;F975&amp;" ["&amp;H975&amp;"]",B975&amp;" "&amp;C975&amp;" "&amp;D975&amp;" "&amp;E975&amp;" "&amp;F975&amp;" ["&amp;H975&amp;"]"))</f>
        <v/>
      </c>
      <c r="J975" s="7" t="inlineStr">
        <is>
          <t xml:space="preserve">마운틴 블랙 구스다운 라이트경량패딩베스트 </t>
        </is>
      </c>
      <c r="K975" s="7" t="inlineStr">
        <is>
          <t xml:space="preserve">마운틴 블랙 구스다운 라이트경량패딩베스트 </t>
        </is>
      </c>
      <c r="L975" s="7">
        <f>IF(B975="보세",C975&amp;" "&amp;F975,B975&amp;" "&amp;F975)</f>
        <v/>
      </c>
      <c r="M975" s="8" t="inlineStr">
        <is>
          <t>블랙  구스다운 라이트경량패딩베스트</t>
        </is>
      </c>
      <c r="N975" s="8" t="inlineStr">
        <is>
          <t>블랙  구스다운 라이트경량패딩베스트</t>
        </is>
      </c>
      <c r="O975" s="8" t="inlineStr">
        <is>
          <t>블랙  구스다운 라이트경량패딩베스트</t>
        </is>
      </c>
    </row>
    <row r="976" ht="16.5" customHeight="1" s="16">
      <c r="A976" s="7" t="n">
        <v>13107736</v>
      </c>
      <c r="B976" s="7" t="inlineStr">
        <is>
          <t>나이키</t>
        </is>
      </c>
      <c r="C976" s="7" t="inlineStr">
        <is>
          <t>블랙</t>
        </is>
      </c>
      <c r="D976" s="7" t="inlineStr">
        <is>
          <t>무지</t>
        </is>
      </c>
      <c r="E976" s="7" t="inlineStr">
        <is>
          <t>폴리</t>
        </is>
      </c>
      <c r="F976" s="7" t="inlineStr">
        <is>
          <t>스몰로고경량패딩자켓</t>
        </is>
      </c>
      <c r="G976" s="7" t="inlineStr">
        <is>
          <t>KOR</t>
        </is>
      </c>
      <c r="H976" s="7" t="inlineStr">
        <is>
          <t>90</t>
        </is>
      </c>
      <c r="I976" s="7">
        <f>IF(B976="보세",C976&amp;" "&amp;D976&amp;" "&amp;E976&amp;" "&amp;F976&amp;" ["&amp;H976&amp;"]",IF(G976="JPN","[JPN] "&amp;B976&amp;" "&amp;C976&amp;" "&amp;D976&amp;" "&amp;E976&amp;" "&amp;F976&amp;" ["&amp;H976&amp;"]",B976&amp;" "&amp;C976&amp;" "&amp;D976&amp;" "&amp;E976&amp;" "&amp;F976&amp;" ["&amp;H976&amp;"]"))</f>
        <v/>
      </c>
      <c r="J976" s="7" t="inlineStr">
        <is>
          <t>나이키 블랙 스몰로고경량패딩자켓 [90]</t>
        </is>
      </c>
      <c r="K976" s="7" t="inlineStr">
        <is>
          <t>나이키 블랙 스몰로고경량패딩자켓</t>
        </is>
      </c>
      <c r="L976" s="7">
        <f>IF(B976="보세",C976&amp;" "&amp;F976,B976&amp;" "&amp;F976)</f>
        <v/>
      </c>
      <c r="M976" s="8" t="inlineStr">
        <is>
          <t>블랙   스몰로고경량패딩자켓</t>
        </is>
      </c>
      <c r="N976" s="8" t="inlineStr">
        <is>
          <t>블랙   스몰로고경량패딩자켓</t>
        </is>
      </c>
      <c r="O976" s="8" t="inlineStr">
        <is>
          <t>블랙   스몰로고경량패딩자켓</t>
        </is>
      </c>
    </row>
    <row r="977" ht="16.5" customHeight="1" s="16">
      <c r="A977" s="7" t="n">
        <v>13107737</v>
      </c>
      <c r="B977" s="7" t="inlineStr">
        <is>
          <t>dkny</t>
        </is>
      </c>
      <c r="C977" s="7" t="inlineStr">
        <is>
          <t>딥차콜</t>
        </is>
      </c>
      <c r="D977" s="7" t="inlineStr">
        <is>
          <t>무지</t>
        </is>
      </c>
      <c r="E977" s="7" t="inlineStr">
        <is>
          <t>덕다운</t>
        </is>
      </c>
      <c r="F977" s="7" t="inlineStr">
        <is>
          <t>로고버튼패딩점퍼</t>
        </is>
      </c>
      <c r="G977" s="7" t="inlineStr">
        <is>
          <t>KOR</t>
        </is>
      </c>
      <c r="H977" s="7" t="inlineStr">
        <is>
          <t>XS</t>
        </is>
      </c>
      <c r="I977" s="7">
        <f>IF(B977="보세",C977&amp;" "&amp;D977&amp;" "&amp;E977&amp;" "&amp;F977&amp;" ["&amp;H977&amp;"]",IF(G977="JPN","[JPN] "&amp;B977&amp;" "&amp;C977&amp;" "&amp;D977&amp;" "&amp;E977&amp;" "&amp;F977&amp;" ["&amp;H977&amp;"]",B977&amp;" "&amp;C977&amp;" "&amp;D977&amp;" "&amp;E977&amp;" "&amp;F977&amp;" ["&amp;H977&amp;"]"))</f>
        <v/>
      </c>
      <c r="J977" s="7" t="inlineStr">
        <is>
          <t>dkny 딥차콜 덕다운 로고버튼패딩점퍼 [XS]</t>
        </is>
      </c>
      <c r="K977" s="7" t="inlineStr">
        <is>
          <t>dkny 딥차콜 덕다운 로고버튼패딩점퍼</t>
        </is>
      </c>
      <c r="L977" s="7">
        <f>IF(B977="보세",C977&amp;" "&amp;F977,B977&amp;" "&amp;F977)</f>
        <v/>
      </c>
      <c r="M977" s="8" t="inlineStr">
        <is>
          <t>딥차콜  덕다운 로고버튼패딩점퍼</t>
        </is>
      </c>
      <c r="N977" s="8" t="inlineStr">
        <is>
          <t>딥차콜  덕다운 로고버튼패딩점퍼</t>
        </is>
      </c>
      <c r="O977" s="8" t="inlineStr">
        <is>
          <t>딥차콜  덕다운 로고버튼패딩점퍼</t>
        </is>
      </c>
    </row>
    <row r="978" ht="16.5" customHeight="1" s="16">
      <c r="A978" s="7" t="n">
        <v>13107738</v>
      </c>
      <c r="B978" s="7" t="inlineStr">
        <is>
          <t>clizy</t>
        </is>
      </c>
      <c r="C978" s="7" t="inlineStr">
        <is>
          <t>네이비</t>
        </is>
      </c>
      <c r="D978" s="7" t="inlineStr">
        <is>
          <t>무지</t>
        </is>
      </c>
      <c r="E978" s="7" t="inlineStr">
        <is>
          <t>린넨혼방</t>
        </is>
      </c>
      <c r="F978" s="7" t="inlineStr">
        <is>
          <t>장식고리롱자켓</t>
        </is>
      </c>
      <c r="G978" s="7" t="inlineStr">
        <is>
          <t>KOR</t>
        </is>
      </c>
      <c r="H978" s="7" t="inlineStr">
        <is>
          <t>Free</t>
        </is>
      </c>
      <c r="I978" s="7">
        <f>IF(B978="보세",C978&amp;" "&amp;D978&amp;" "&amp;E978&amp;" "&amp;F978&amp;" ["&amp;H978&amp;"]",IF(G978="JPN","[JPN] "&amp;B978&amp;" "&amp;C978&amp;" "&amp;D978&amp;" "&amp;E978&amp;" "&amp;F978&amp;" ["&amp;H978&amp;"]",B978&amp;" "&amp;C978&amp;" "&amp;D978&amp;" "&amp;E978&amp;" "&amp;F978&amp;" ["&amp;H978&amp;"]"))</f>
        <v/>
      </c>
      <c r="J978" s="7" t="inlineStr">
        <is>
          <t>clizy 네이비 린넨혼방 장식고리롱자켓 [Free]</t>
        </is>
      </c>
      <c r="K978" s="7" t="inlineStr">
        <is>
          <t>clizy 네이비 린넨혼방 장식고리롱자켓</t>
        </is>
      </c>
      <c r="L978" s="7">
        <f>IF(B978="보세",C978&amp;" "&amp;F978,B978&amp;" "&amp;F978)</f>
        <v/>
      </c>
      <c r="M978" s="8" t="inlineStr">
        <is>
          <t>네이비  린넨혼방 장식고리롱자켓</t>
        </is>
      </c>
      <c r="N978" s="8" t="inlineStr">
        <is>
          <t>NAVY  린넨혼방 장식고리롱자켓</t>
        </is>
      </c>
      <c r="O978" s="8" t="inlineStr">
        <is>
          <t>곤색  린넨혼방 장식고리롱자켓</t>
        </is>
      </c>
    </row>
    <row r="979" ht="16.5" customHeight="1" s="16">
      <c r="A979" s="7" t="n">
        <v>13107739</v>
      </c>
      <c r="B979" s="7" t="inlineStr">
        <is>
          <t>콜롬비아</t>
        </is>
      </c>
      <c r="C979" s="7" t="inlineStr">
        <is>
          <t>다크그레이</t>
        </is>
      </c>
      <c r="D979" s="7" t="inlineStr">
        <is>
          <t>무지</t>
        </is>
      </c>
      <c r="E979" s="7" t="inlineStr">
        <is>
          <t>폴리</t>
        </is>
      </c>
      <c r="F979" s="7" t="inlineStr">
        <is>
          <t>건빵라이트등산팬츠</t>
        </is>
      </c>
      <c r="G979" s="7" t="inlineStr">
        <is>
          <t>KOR</t>
        </is>
      </c>
      <c r="H979" s="7" t="inlineStr">
        <is>
          <t>2XL</t>
        </is>
      </c>
      <c r="I979" s="7">
        <f>IF(B979="보세",C979&amp;" "&amp;D979&amp;" "&amp;E979&amp;" "&amp;F979&amp;" ["&amp;H979&amp;"]",IF(G979="JPN","[JPN] "&amp;B979&amp;" "&amp;C979&amp;" "&amp;D979&amp;" "&amp;E979&amp;" "&amp;F979&amp;" ["&amp;H979&amp;"]",B979&amp;" "&amp;C979&amp;" "&amp;D979&amp;" "&amp;E979&amp;" "&amp;F979&amp;" ["&amp;H979&amp;"]"))</f>
        <v/>
      </c>
      <c r="J979" s="7" t="inlineStr">
        <is>
          <t>콜롬비아 다크그레이 건빵라이트등산팬츠 [2XL]</t>
        </is>
      </c>
      <c r="K979" s="7" t="inlineStr">
        <is>
          <t>콜롬비아 다크그레이 건빵라이트등산팬츠</t>
        </is>
      </c>
      <c r="L979" s="7">
        <f>IF(B979="보세",C979&amp;" "&amp;F979,B979&amp;" "&amp;F979)</f>
        <v/>
      </c>
      <c r="M979" s="8" t="inlineStr">
        <is>
          <t>다크그레이   건빵라이트등산팬츠</t>
        </is>
      </c>
      <c r="N979" s="8" t="inlineStr">
        <is>
          <t>다크그레이   건빵라이트등산팬츠</t>
        </is>
      </c>
      <c r="O979" s="8" t="inlineStr">
        <is>
          <t>다크그레이   건빵라이트등산팬츠</t>
        </is>
      </c>
    </row>
    <row r="980" ht="16.5" customHeight="1" s="16">
      <c r="A980" s="7" t="n">
        <v>13107740</v>
      </c>
      <c r="B980" s="7" t="inlineStr">
        <is>
          <t>아디다스</t>
        </is>
      </c>
      <c r="C980" s="7" t="inlineStr">
        <is>
          <t>다크그레이</t>
        </is>
      </c>
      <c r="D980" s="7" t="inlineStr">
        <is>
          <t>무지</t>
        </is>
      </c>
      <c r="E980" s="7" t="inlineStr">
        <is>
          <t>면혼방</t>
        </is>
      </c>
      <c r="F980" s="7" t="inlineStr">
        <is>
          <t>배기트레이닝팬츠</t>
        </is>
      </c>
      <c r="G980" s="7" t="inlineStr">
        <is>
          <t>KOR</t>
        </is>
      </c>
      <c r="H980" s="7" t="inlineStr">
        <is>
          <t>XS</t>
        </is>
      </c>
      <c r="I980" s="7">
        <f>IF(B980="보세",C980&amp;" "&amp;D980&amp;" "&amp;E980&amp;" "&amp;F980&amp;" ["&amp;H980&amp;"]",IF(G980="JPN","[JPN] "&amp;B980&amp;" "&amp;C980&amp;" "&amp;D980&amp;" "&amp;E980&amp;" "&amp;F980&amp;" ["&amp;H980&amp;"]",B980&amp;" "&amp;C980&amp;" "&amp;D980&amp;" "&amp;E980&amp;" "&amp;F980&amp;" ["&amp;H980&amp;"]"))</f>
        <v/>
      </c>
      <c r="J980" s="7" t="inlineStr">
        <is>
          <t>아디다스 다크그레이 면혼방 배기트레이닝팬츠 [XS]</t>
        </is>
      </c>
      <c r="K980" s="7" t="inlineStr">
        <is>
          <t>아디다스 다크그레이 면혼방 배기트레이닝팬츠</t>
        </is>
      </c>
      <c r="L980" s="7">
        <f>IF(B980="보세",C980&amp;" "&amp;F980,B980&amp;" "&amp;F980)</f>
        <v/>
      </c>
      <c r="M980" s="8" t="inlineStr">
        <is>
          <t>다크그레이  면혼방 배기트레이닝팬츠</t>
        </is>
      </c>
      <c r="N980" s="8" t="inlineStr">
        <is>
          <t>다크그레이  코튼혼방 배기트레이닝팬츠</t>
        </is>
      </c>
      <c r="O980" s="8" t="inlineStr">
        <is>
          <t>다크그레이  면믹스 배기트레이닝팬츠</t>
        </is>
      </c>
    </row>
    <row r="981" ht="16.5" customHeight="1" s="16">
      <c r="A981" s="7" t="n">
        <v>13107741</v>
      </c>
      <c r="B981" s="7" t="inlineStr">
        <is>
          <t>안다르</t>
        </is>
      </c>
      <c r="C981" s="7" t="inlineStr">
        <is>
          <t>페어리라일락</t>
        </is>
      </c>
      <c r="D981" s="7" t="inlineStr">
        <is>
          <t>무지</t>
        </is>
      </c>
      <c r="E981" s="7" t="inlineStr">
        <is>
          <t>폴리</t>
        </is>
      </c>
      <c r="F981" s="7" t="inlineStr">
        <is>
          <t>에어쿨링8부레깅스</t>
        </is>
      </c>
      <c r="G981" s="7" t="inlineStr">
        <is>
          <t>KOR</t>
        </is>
      </c>
      <c r="H981" s="7" t="inlineStr">
        <is>
          <t>2</t>
        </is>
      </c>
      <c r="I981" s="7">
        <f>IF(B981="보세",C981&amp;" "&amp;D981&amp;" "&amp;E981&amp;" "&amp;F981&amp;" ["&amp;H981&amp;"]",IF(G981="JPN","[JPN] "&amp;B981&amp;" "&amp;C981&amp;" "&amp;D981&amp;" "&amp;E981&amp;" "&amp;F981&amp;" ["&amp;H981&amp;"]",B981&amp;" "&amp;C981&amp;" "&amp;D981&amp;" "&amp;E981&amp;" "&amp;F981&amp;" ["&amp;H981&amp;"]"))</f>
        <v/>
      </c>
      <c r="J981" s="7" t="inlineStr">
        <is>
          <t>안다르 페어리라일락 에어쿨링8부레깅스 [2]</t>
        </is>
      </c>
      <c r="K981" s="7" t="inlineStr">
        <is>
          <t>안다르 페어리라일락 에어쿨링8부레깅스</t>
        </is>
      </c>
      <c r="L981" s="7">
        <f>IF(B981="보세",C981&amp;" "&amp;F981,B981&amp;" "&amp;F981)</f>
        <v/>
      </c>
      <c r="M981" s="8" t="inlineStr">
        <is>
          <t>페어리라일락   에어쿨링8부레깅스</t>
        </is>
      </c>
      <c r="N981" s="8" t="inlineStr">
        <is>
          <t>페어리라일락   에어쿨링8부레깅스</t>
        </is>
      </c>
      <c r="O981" s="8" t="inlineStr">
        <is>
          <t>페어리라일락   에어쿨링8부레깅스</t>
        </is>
      </c>
    </row>
    <row r="982" ht="16.5" customHeight="1" s="16">
      <c r="A982" s="7" t="n">
        <v>13107742</v>
      </c>
      <c r="B982" s="7" t="inlineStr">
        <is>
          <t>나이키</t>
        </is>
      </c>
      <c r="C982" s="7" t="inlineStr">
        <is>
          <t>딥타우페브라운</t>
        </is>
      </c>
      <c r="D982" s="7" t="inlineStr">
        <is>
          <t>무지</t>
        </is>
      </c>
      <c r="E982" s="7" t="inlineStr">
        <is>
          <t>드라이핏</t>
        </is>
      </c>
      <c r="F982" s="7" t="inlineStr">
        <is>
          <t>하이밴딩부츠컷레깅스</t>
        </is>
      </c>
      <c r="G982" s="7" t="inlineStr">
        <is>
          <t>KOR</t>
        </is>
      </c>
      <c r="H982" s="7" t="inlineStr">
        <is>
          <t>S</t>
        </is>
      </c>
      <c r="I982" s="7">
        <f>IF(B982="보세",C982&amp;" "&amp;D982&amp;" "&amp;E982&amp;" "&amp;F982&amp;" ["&amp;H982&amp;"]",IF(G982="JPN","[JPN] "&amp;B982&amp;" "&amp;C982&amp;" "&amp;D982&amp;" "&amp;E982&amp;" "&amp;F982&amp;" ["&amp;H982&amp;"]",B982&amp;" "&amp;C982&amp;" "&amp;D982&amp;" "&amp;E982&amp;" "&amp;F982&amp;" ["&amp;H982&amp;"]"))</f>
        <v/>
      </c>
      <c r="J982" s="7" t="inlineStr">
        <is>
          <t>나이키 딥타우페브라운 드라이핏 하이밴딩부츠컷레깅스 [S]</t>
        </is>
      </c>
      <c r="K982" s="7" t="inlineStr">
        <is>
          <t>나이키 딥타우페브라운 드라이핏 하이밴딩부츠컷레깅스</t>
        </is>
      </c>
      <c r="L982" s="7">
        <f>IF(B982="보세",C982&amp;" "&amp;F982,B982&amp;" "&amp;F982)</f>
        <v/>
      </c>
      <c r="M982" s="8" t="inlineStr">
        <is>
          <t>딥타우페브라운  드라이핏 하이밴딩부츠컷레깅스</t>
        </is>
      </c>
      <c r="N982" s="8" t="inlineStr">
        <is>
          <t>딥타우페브라운  드라이핏 하이밴딩부츠컷레깅스</t>
        </is>
      </c>
      <c r="O982" s="8" t="inlineStr">
        <is>
          <t>딥타우페브라운  드라이핏 하이밴딩부츠컷레깅스</t>
        </is>
      </c>
    </row>
    <row r="983" ht="16.5" customHeight="1" s="16">
      <c r="A983" s="7" t="n">
        <v>13107743</v>
      </c>
      <c r="B983" s="7" t="inlineStr">
        <is>
          <t>아디다스</t>
        </is>
      </c>
      <c r="C983" s="7" t="inlineStr">
        <is>
          <t>블랙</t>
        </is>
      </c>
      <c r="D983" s="7" t="inlineStr">
        <is>
          <t>무지</t>
        </is>
      </c>
      <c r="E983" s="7" t="inlineStr">
        <is>
          <t>면혼방</t>
        </is>
      </c>
      <c r="F983" s="7" t="inlineStr">
        <is>
          <t>삼선7부조거팬츠</t>
        </is>
      </c>
      <c r="G983" s="7" t="inlineStr">
        <is>
          <t>KOR</t>
        </is>
      </c>
      <c r="H983" s="7" t="inlineStr">
        <is>
          <t>XS</t>
        </is>
      </c>
      <c r="I983" s="7">
        <f>IF(B983="보세",C983&amp;" "&amp;D983&amp;" "&amp;E983&amp;" "&amp;F983&amp;" ["&amp;H983&amp;"]",IF(G983="JPN","[JPN] "&amp;B983&amp;" "&amp;C983&amp;" "&amp;D983&amp;" "&amp;E983&amp;" "&amp;F983&amp;" ["&amp;H983&amp;"]",B983&amp;" "&amp;C983&amp;" "&amp;D983&amp;" "&amp;E983&amp;" "&amp;F983&amp;" ["&amp;H983&amp;"]"))</f>
        <v/>
      </c>
      <c r="J983" s="7" t="inlineStr">
        <is>
          <t>아디다스 블랙 면혼방 삼선7부조거팬츠 [XS]</t>
        </is>
      </c>
      <c r="K983" s="7" t="inlineStr">
        <is>
          <t>아디다스 블랙 면혼방 삼선7부조거팬츠</t>
        </is>
      </c>
      <c r="L983" s="7">
        <f>IF(B983="보세",C983&amp;" "&amp;F983,B983&amp;" "&amp;F983)</f>
        <v/>
      </c>
      <c r="M983" s="8" t="inlineStr">
        <is>
          <t>블랙  면혼방 삼선7부조거팬츠</t>
        </is>
      </c>
      <c r="N983" s="8" t="inlineStr">
        <is>
          <t>블랙  코튼혼방 삼선7부조거팬츠</t>
        </is>
      </c>
      <c r="O983" s="8" t="inlineStr">
        <is>
          <t>블랙  면믹스 삼선7부조거팬츠</t>
        </is>
      </c>
    </row>
    <row r="984" ht="16.5" customHeight="1" s="16">
      <c r="A984" s="7" t="n">
        <v>13107744</v>
      </c>
      <c r="B984" s="7" t="inlineStr">
        <is>
          <t>나이키</t>
        </is>
      </c>
      <c r="C984" s="7" t="inlineStr">
        <is>
          <t>매트블랙</t>
        </is>
      </c>
      <c r="D984" s="7" t="inlineStr">
        <is>
          <t>무지</t>
        </is>
      </c>
      <c r="E984" s="7" t="inlineStr">
        <is>
          <t>드라이핏</t>
        </is>
      </c>
      <c r="F984" s="7" t="inlineStr">
        <is>
          <t>라이트스포츠팬츠</t>
        </is>
      </c>
      <c r="G984" s="7" t="inlineStr">
        <is>
          <t>KOR</t>
        </is>
      </c>
      <c r="H984" s="7" t="inlineStr">
        <is>
          <t>L</t>
        </is>
      </c>
      <c r="I984" s="7">
        <f>IF(B984="보세",C984&amp;" "&amp;D984&amp;" "&amp;E984&amp;" "&amp;F984&amp;" ["&amp;H984&amp;"]",IF(G984="JPN","[JPN] "&amp;B984&amp;" "&amp;C984&amp;" "&amp;D984&amp;" "&amp;E984&amp;" "&amp;F984&amp;" ["&amp;H984&amp;"]",B984&amp;" "&amp;C984&amp;" "&amp;D984&amp;" "&amp;E984&amp;" "&amp;F984&amp;" ["&amp;H984&amp;"]"))</f>
        <v/>
      </c>
      <c r="J984" s="7" t="inlineStr">
        <is>
          <t>나이키 매트블랙 드라이핏 라이트스포츠팬츠 [L]</t>
        </is>
      </c>
      <c r="K984" s="7" t="inlineStr">
        <is>
          <t>나이키 매트블랙 드라이핏 라이트스포츠팬츠</t>
        </is>
      </c>
      <c r="L984" s="7">
        <f>IF(B984="보세",C984&amp;" "&amp;F984,B984&amp;" "&amp;F984)</f>
        <v/>
      </c>
      <c r="M984" s="8" t="inlineStr">
        <is>
          <t>매트블랙  드라이핏 라이트스포츠팬츠</t>
        </is>
      </c>
      <c r="N984" s="8" t="inlineStr">
        <is>
          <t>매트블랙  드라이핏 라이트스포츠팬츠</t>
        </is>
      </c>
      <c r="O984" s="8" t="inlineStr">
        <is>
          <t>매트블랙  드라이핏 라이트스포츠팬츠</t>
        </is>
      </c>
    </row>
    <row r="985" ht="16.5" customHeight="1" s="16">
      <c r="A985" s="7" t="n">
        <v>13107745</v>
      </c>
      <c r="B985" s="7" t="inlineStr">
        <is>
          <t>네파</t>
        </is>
      </c>
      <c r="C985" s="7" t="inlineStr">
        <is>
          <t>다크그레이</t>
        </is>
      </c>
      <c r="D985" s="7" t="inlineStr">
        <is>
          <t>무지</t>
        </is>
      </c>
      <c r="E985" s="7" t="inlineStr">
        <is>
          <t>폴리</t>
        </is>
      </c>
      <c r="F985" s="7" t="inlineStr">
        <is>
          <t>배색라이트등산팬츠</t>
        </is>
      </c>
      <c r="G985" s="7" t="inlineStr">
        <is>
          <t>KOR</t>
        </is>
      </c>
      <c r="H985" s="7" t="inlineStr">
        <is>
          <t>L</t>
        </is>
      </c>
      <c r="I985" s="7">
        <f>IF(B985="보세",C985&amp;" "&amp;D985&amp;" "&amp;E985&amp;" "&amp;F985&amp;" ["&amp;H985&amp;"]",IF(G985="JPN","[JPN] "&amp;B985&amp;" "&amp;C985&amp;" "&amp;D985&amp;" "&amp;E985&amp;" "&amp;F985&amp;" ["&amp;H985&amp;"]",B985&amp;" "&amp;C985&amp;" "&amp;D985&amp;" "&amp;E985&amp;" "&amp;F985&amp;" ["&amp;H985&amp;"]"))</f>
        <v/>
      </c>
      <c r="J985" s="7" t="inlineStr">
        <is>
          <t>네파 다크그레이 배색라이트등산팬츠 [L]</t>
        </is>
      </c>
      <c r="K985" s="7" t="inlineStr">
        <is>
          <t>네파 다크그레이 배색라이트등산팬츠</t>
        </is>
      </c>
      <c r="L985" s="7">
        <f>IF(B985="보세",C985&amp;" "&amp;F985,B985&amp;" "&amp;F985)</f>
        <v/>
      </c>
      <c r="M985" s="8" t="inlineStr">
        <is>
          <t>다크그레이   배색라이트등산팬츠</t>
        </is>
      </c>
      <c r="N985" s="8" t="inlineStr">
        <is>
          <t>다크그레이   배색라이트등산팬츠</t>
        </is>
      </c>
      <c r="O985" s="8" t="inlineStr">
        <is>
          <t>다크그레이   배색라이트등산팬츠</t>
        </is>
      </c>
    </row>
    <row r="986" ht="16.5" customHeight="1" s="16">
      <c r="A986" s="7" t="n">
        <v>13107746</v>
      </c>
      <c r="B986" s="7" t="inlineStr">
        <is>
          <t>제이크루</t>
        </is>
      </c>
      <c r="C986" s="7" t="inlineStr">
        <is>
          <t>네이비</t>
        </is>
      </c>
      <c r="D986" s="7" t="inlineStr">
        <is>
          <t>무지</t>
        </is>
      </c>
      <c r="E986" s="7" t="inlineStr">
        <is>
          <t>면혼방</t>
        </is>
      </c>
      <c r="F986" s="7" t="inlineStr">
        <is>
          <t>스트레치치노팬츠</t>
        </is>
      </c>
      <c r="G986" s="7" t="inlineStr">
        <is>
          <t>KOR</t>
        </is>
      </c>
      <c r="H986" s="7" t="inlineStr">
        <is>
          <t>30</t>
        </is>
      </c>
      <c r="I986" s="7">
        <f>IF(B986="보세",C986&amp;" "&amp;D986&amp;" "&amp;E986&amp;" "&amp;F986&amp;" ["&amp;H986&amp;"]",IF(G986="JPN","[JPN] "&amp;B986&amp;" "&amp;C986&amp;" "&amp;D986&amp;" "&amp;E986&amp;" "&amp;F986&amp;" ["&amp;H986&amp;"]",B986&amp;" "&amp;C986&amp;" "&amp;D986&amp;" "&amp;E986&amp;" "&amp;F986&amp;" ["&amp;H986&amp;"]"))</f>
        <v/>
      </c>
      <c r="J986" s="7" t="inlineStr">
        <is>
          <t>제이크루 네이비 면혼방 스트레치치노팬츠 [30]</t>
        </is>
      </c>
      <c r="K986" s="7" t="inlineStr">
        <is>
          <t>제이크루 네이비 면혼방 스트레치치노팬츠</t>
        </is>
      </c>
      <c r="L986" s="7">
        <f>IF(B986="보세",C986&amp;" "&amp;F986,B986&amp;" "&amp;F986)</f>
        <v/>
      </c>
      <c r="M986" s="8" t="inlineStr">
        <is>
          <t>네이비  면혼방 스트레치치노팬츠</t>
        </is>
      </c>
      <c r="N986" s="8" t="inlineStr">
        <is>
          <t>NAVY  면혼방 스트레치치노팬츠</t>
        </is>
      </c>
      <c r="O986" s="8" t="inlineStr">
        <is>
          <t>곤색  면혼방 스트레치치노팬츠</t>
        </is>
      </c>
    </row>
    <row r="987" ht="16.5" customHeight="1" s="16">
      <c r="A987" s="7" t="n">
        <v>13107747</v>
      </c>
      <c r="B987" s="7" t="inlineStr">
        <is>
          <t>안다르</t>
        </is>
      </c>
      <c r="C987" s="7" t="inlineStr">
        <is>
          <t>블랙</t>
        </is>
      </c>
      <c r="D987" s="7" t="inlineStr">
        <is>
          <t>무지</t>
        </is>
      </c>
      <c r="E987" s="7" t="inlineStr">
        <is>
          <t>폴리</t>
        </is>
      </c>
      <c r="F987" s="7" t="inlineStr">
        <is>
          <t>로고하이밴딩웜레깅스</t>
        </is>
      </c>
      <c r="G987" s="7" t="inlineStr">
        <is>
          <t>KOR</t>
        </is>
      </c>
      <c r="H987" s="7" t="inlineStr">
        <is>
          <t>0</t>
        </is>
      </c>
      <c r="I987" s="7">
        <f>IF(B987="보세",C987&amp;" "&amp;D987&amp;" "&amp;E987&amp;" "&amp;F987&amp;" ["&amp;H987&amp;"]",IF(G987="JPN","[JPN] "&amp;B987&amp;" "&amp;C987&amp;" "&amp;D987&amp;" "&amp;E987&amp;" "&amp;F987&amp;" ["&amp;H987&amp;"]",B987&amp;" "&amp;C987&amp;" "&amp;D987&amp;" "&amp;E987&amp;" "&amp;F987&amp;" ["&amp;H987&amp;"]"))</f>
        <v/>
      </c>
      <c r="J987" s="7" t="inlineStr">
        <is>
          <t>안다르 블랙 로고하이밴딩웜레깅스 [0]</t>
        </is>
      </c>
      <c r="K987" s="7" t="inlineStr">
        <is>
          <t>안다르 블랙 로고하이밴딩웜레깅스</t>
        </is>
      </c>
      <c r="L987" s="7">
        <f>IF(B987="보세",C987&amp;" "&amp;F987,B987&amp;" "&amp;F987)</f>
        <v/>
      </c>
      <c r="M987" s="8" t="inlineStr">
        <is>
          <t>블랙   로고하이밴딩웜레깅스</t>
        </is>
      </c>
      <c r="N987" s="8" t="inlineStr">
        <is>
          <t>블랙   로고하이밴딩웜레깅스</t>
        </is>
      </c>
      <c r="O987" s="8" t="inlineStr">
        <is>
          <t>블랙   로고하이밴딩웜레깅스</t>
        </is>
      </c>
    </row>
    <row r="988" ht="16.5" customHeight="1" s="16">
      <c r="A988" s="7" t="n">
        <v>13107748</v>
      </c>
      <c r="B988" s="7" t="inlineStr">
        <is>
          <t>콜롬비아</t>
        </is>
      </c>
      <c r="C988" s="7" t="inlineStr">
        <is>
          <t>페일월넛브라운</t>
        </is>
      </c>
      <c r="D988" s="7" t="inlineStr">
        <is>
          <t>무지</t>
        </is>
      </c>
      <c r="E988" s="7" t="inlineStr">
        <is>
          <t>면혼방</t>
        </is>
      </c>
      <c r="F988" s="7" t="inlineStr">
        <is>
          <t>아웃도어와이드하프팬츠</t>
        </is>
      </c>
      <c r="G988" s="7" t="inlineStr">
        <is>
          <t>KOR</t>
        </is>
      </c>
      <c r="H988" s="7" t="inlineStr">
        <is>
          <t>XL</t>
        </is>
      </c>
      <c r="I988" s="7">
        <f>IF(B988="보세",C988&amp;" "&amp;D988&amp;" "&amp;E988&amp;" "&amp;F988&amp;" ["&amp;H988&amp;"]",IF(G988="JPN","[JPN] "&amp;B988&amp;" "&amp;C988&amp;" "&amp;D988&amp;" "&amp;E988&amp;" "&amp;F988&amp;" ["&amp;H988&amp;"]",B988&amp;" "&amp;C988&amp;" "&amp;D988&amp;" "&amp;E988&amp;" "&amp;F988&amp;" ["&amp;H988&amp;"]"))</f>
        <v/>
      </c>
      <c r="J988" s="7" t="inlineStr">
        <is>
          <t>콜롬비아 페일월넛브라운 면혼방 아웃도어와이드하프팬츠 [XL]</t>
        </is>
      </c>
      <c r="K988" s="7" t="inlineStr">
        <is>
          <t>콜롬비아 페일월넛브라운 면혼방 아웃도어와이드하프팬츠</t>
        </is>
      </c>
      <c r="L988" s="7">
        <f>IF(B988="보세",C988&amp;" "&amp;F988,B988&amp;" "&amp;F988)</f>
        <v/>
      </c>
      <c r="M988" s="8" t="inlineStr">
        <is>
          <t>페일월넛브라운  면혼방 아웃도어와이드하프팬츠</t>
        </is>
      </c>
      <c r="N988" s="8" t="inlineStr">
        <is>
          <t>페일월넛브라운  코튼혼방 아웃도어와이드하프팬츠</t>
        </is>
      </c>
      <c r="O988" s="8" t="inlineStr">
        <is>
          <t>페일월넛브라운  면믹스 아웃도어와이드하프팬츠</t>
        </is>
      </c>
    </row>
    <row r="989" ht="16.5" customHeight="1" s="16">
      <c r="A989" s="7" t="n">
        <v>13107749</v>
      </c>
      <c r="B989" s="7" t="inlineStr">
        <is>
          <t>아이잗바바</t>
        </is>
      </c>
      <c r="C989" s="7" t="inlineStr">
        <is>
          <t>퍼플리쉬그레이</t>
        </is>
      </c>
      <c r="D989" s="7" t="inlineStr">
        <is>
          <t>무지</t>
        </is>
      </c>
      <c r="E989" s="7" t="inlineStr">
        <is>
          <t>울혼방</t>
        </is>
      </c>
      <c r="F989" s="7" t="inlineStr">
        <is>
          <t>절개라인h라인스커트</t>
        </is>
      </c>
      <c r="G989" s="7" t="inlineStr">
        <is>
          <t>KOR</t>
        </is>
      </c>
      <c r="H989" s="7" t="inlineStr">
        <is>
          <t>70-90</t>
        </is>
      </c>
      <c r="I989" s="7">
        <f>IF(B989="보세",C989&amp;" "&amp;D989&amp;" "&amp;E989&amp;" "&amp;F989&amp;" ["&amp;H989&amp;"]",IF(G989="JPN","[JPN] "&amp;B989&amp;" "&amp;C989&amp;" "&amp;D989&amp;" "&amp;E989&amp;" "&amp;F989&amp;" ["&amp;H989&amp;"]",B989&amp;" "&amp;C989&amp;" "&amp;D989&amp;" "&amp;E989&amp;" "&amp;F989&amp;" ["&amp;H989&amp;"]"))</f>
        <v/>
      </c>
      <c r="J989" s="7" t="inlineStr">
        <is>
          <t>아이잗바바 퍼플리쉬그레이 울혼방 절개라인h라인스커트 [70-90]</t>
        </is>
      </c>
      <c r="K989" s="7" t="inlineStr">
        <is>
          <t>아이잗바바 퍼플리쉬그레이 울혼방 절개라인h라인스커트</t>
        </is>
      </c>
      <c r="L989" s="7">
        <f>IF(B989="보세",C989&amp;" "&amp;F989,B989&amp;" "&amp;F989)</f>
        <v/>
      </c>
      <c r="M989" s="8" t="inlineStr">
        <is>
          <t>퍼플리쉬그레이  울혼방 절개라인h라인스커트</t>
        </is>
      </c>
      <c r="N989" s="8" t="inlineStr">
        <is>
          <t>퍼플리쉬그레이  울혼방 절개라인h라인스커트</t>
        </is>
      </c>
      <c r="O989" s="8" t="inlineStr">
        <is>
          <t>퍼플리쉬그레이  울혼방 절개라인h라인스커트</t>
        </is>
      </c>
    </row>
    <row r="990" ht="16.5" customHeight="1" s="16">
      <c r="A990" s="7" t="n">
        <v>13107750</v>
      </c>
      <c r="B990" s="7" t="inlineStr">
        <is>
          <t>루이까스텔</t>
        </is>
      </c>
      <c r="C990" s="7" t="inlineStr">
        <is>
          <t>브라이트레드블루</t>
        </is>
      </c>
      <c r="D990" s="7" t="inlineStr">
        <is>
          <t>체크</t>
        </is>
      </c>
      <c r="E990" s="7" t="inlineStr">
        <is>
          <t>면혼방</t>
        </is>
      </c>
      <c r="F990" s="7" t="inlineStr">
        <is>
          <t>자수패치라이트골프팬츠</t>
        </is>
      </c>
      <c r="G990" s="7" t="inlineStr">
        <is>
          <t>KOR</t>
        </is>
      </c>
      <c r="H990" s="7" t="inlineStr">
        <is>
          <t>67</t>
        </is>
      </c>
      <c r="I990" s="7">
        <f>IF(B990="보세",C990&amp;" "&amp;D990&amp;" "&amp;E990&amp;" "&amp;F990&amp;" ["&amp;H990&amp;"]",IF(G990="JPN","[JPN] "&amp;B990&amp;" "&amp;C990&amp;" "&amp;D990&amp;" "&amp;E990&amp;" "&amp;F990&amp;" ["&amp;H990&amp;"]",B990&amp;" "&amp;C990&amp;" "&amp;D990&amp;" "&amp;E990&amp;" "&amp;F990&amp;" ["&amp;H990&amp;"]"))</f>
        <v/>
      </c>
      <c r="J990" s="7" t="inlineStr">
        <is>
          <t>루이까스텔 브라이트레드블루 체크 면혼방 자수패치라이트골프팬츠 [67]</t>
        </is>
      </c>
      <c r="K990" s="7" t="inlineStr">
        <is>
          <t>루이까스텔 브라이트레드블루 체크 면혼방 자수패치라이트골프팬츠</t>
        </is>
      </c>
      <c r="L990" s="7">
        <f>IF(B990="보세",C990&amp;" "&amp;F990,B990&amp;" "&amp;F990)</f>
        <v/>
      </c>
      <c r="M990" s="8" t="inlineStr">
        <is>
          <t>브라이트레드블루 체크 면혼방 자수패치라이트골프팬츠</t>
        </is>
      </c>
      <c r="N990" s="8" t="inlineStr">
        <is>
          <t>브라이트레드블루 체크 코튼혼방 자수패치라이트골프팬츠</t>
        </is>
      </c>
      <c r="O990" s="8" t="inlineStr">
        <is>
          <t>브라이트레드블루 체크 면믹스 자수패치라이트골프팬츠</t>
        </is>
      </c>
    </row>
    <row r="991" ht="16.5" customHeight="1" s="16">
      <c r="A991" s="7" t="n">
        <v>13107751</v>
      </c>
      <c r="B991" s="7" t="inlineStr">
        <is>
          <t>아디다스</t>
        </is>
      </c>
      <c r="C991" s="7" t="inlineStr">
        <is>
          <t>블랙</t>
        </is>
      </c>
      <c r="D991" s="7" t="inlineStr">
        <is>
          <t>무지</t>
        </is>
      </c>
      <c r="E991" s="7" t="inlineStr">
        <is>
          <t>폴리</t>
        </is>
      </c>
      <c r="F991" s="7" t="inlineStr">
        <is>
          <t>삼선트랙웜팬츠</t>
        </is>
      </c>
      <c r="G991" s="7" t="inlineStr">
        <is>
          <t>KOR</t>
        </is>
      </c>
      <c r="H991" s="7" t="inlineStr">
        <is>
          <t>M</t>
        </is>
      </c>
      <c r="I991" s="7">
        <f>IF(B991="보세",C991&amp;" "&amp;D991&amp;" "&amp;E991&amp;" "&amp;F991&amp;" ["&amp;H991&amp;"]",IF(G991="JPN","[JPN] "&amp;B991&amp;" "&amp;C991&amp;" "&amp;D991&amp;" "&amp;E991&amp;" "&amp;F991&amp;" ["&amp;H991&amp;"]",B991&amp;" "&amp;C991&amp;" "&amp;D991&amp;" "&amp;E991&amp;" "&amp;F991&amp;" ["&amp;H991&amp;"]"))</f>
        <v/>
      </c>
      <c r="J991" s="7" t="inlineStr">
        <is>
          <t>아디다스 블랙 삼선트랙웜팬츠 [M]</t>
        </is>
      </c>
      <c r="K991" s="7" t="inlineStr">
        <is>
          <t>아디다스 블랙 삼선트랙웜팬츠</t>
        </is>
      </c>
      <c r="L991" s="7">
        <f>IF(B991="보세",C991&amp;" "&amp;F991,B991&amp;" "&amp;F991)</f>
        <v/>
      </c>
      <c r="M991" s="8" t="inlineStr">
        <is>
          <t>블랙   삼선트랙웜팬츠</t>
        </is>
      </c>
      <c r="N991" s="8" t="inlineStr">
        <is>
          <t>블랙   삼선트랙웜팬츠</t>
        </is>
      </c>
      <c r="O991" s="8" t="inlineStr">
        <is>
          <t>블랙   삼선트랙웜팬츠</t>
        </is>
      </c>
    </row>
    <row r="992" ht="16.5" customHeight="1" s="16">
      <c r="A992" s="7" t="n">
        <v>13107752</v>
      </c>
      <c r="B992" s="7" t="inlineStr">
        <is>
          <t>팬텀</t>
        </is>
      </c>
      <c r="C992" s="7" t="inlineStr">
        <is>
          <t>네이비</t>
        </is>
      </c>
      <c r="D992" s="7" t="inlineStr">
        <is>
          <t>무지</t>
        </is>
      </c>
      <c r="E992" s="7" t="inlineStr">
        <is>
          <t>폴리</t>
        </is>
      </c>
      <c r="F992" s="7" t="inlineStr">
        <is>
          <t>릴렉스핏골프핀턱팬츠</t>
        </is>
      </c>
      <c r="G992" s="7" t="inlineStr">
        <is>
          <t>KOR</t>
        </is>
      </c>
      <c r="H992" s="7" t="inlineStr">
        <is>
          <t>96</t>
        </is>
      </c>
      <c r="I992" s="7">
        <f>IF(B992="보세",C992&amp;" "&amp;D992&amp;" "&amp;E992&amp;" "&amp;F992&amp;" ["&amp;H992&amp;"]",IF(G992="JPN","[JPN] "&amp;B992&amp;" "&amp;C992&amp;" "&amp;D992&amp;" "&amp;E992&amp;" "&amp;F992&amp;" ["&amp;H992&amp;"]",B992&amp;" "&amp;C992&amp;" "&amp;D992&amp;" "&amp;E992&amp;" "&amp;F992&amp;" ["&amp;H992&amp;"]"))</f>
        <v/>
      </c>
      <c r="J992" s="7" t="inlineStr">
        <is>
          <t>팬텀 네이비 릴렉스핏골프핀턱팬츠 [96]</t>
        </is>
      </c>
      <c r="K992" s="7" t="inlineStr">
        <is>
          <t>팬텀 네이비 릴렉스핏골프핀턱팬츠</t>
        </is>
      </c>
      <c r="L992" s="7">
        <f>IF(B992="보세",C992&amp;" "&amp;F992,B992&amp;" "&amp;F992)</f>
        <v/>
      </c>
      <c r="M992" s="8" t="inlineStr">
        <is>
          <t>네이비   릴렉스핏골프핀턱팬츠</t>
        </is>
      </c>
      <c r="N992" s="8" t="inlineStr">
        <is>
          <t>NAVY   릴렉스핏골프핀턱팬츠</t>
        </is>
      </c>
      <c r="O992" s="8" t="inlineStr">
        <is>
          <t>곤색   릴렉스핏골프핀턱팬츠</t>
        </is>
      </c>
    </row>
    <row r="993" ht="16.5" customHeight="1" s="16">
      <c r="A993" s="7" t="n">
        <v>13107753</v>
      </c>
      <c r="B993" s="7" t="inlineStr">
        <is>
          <t>콜롬비아</t>
        </is>
      </c>
      <c r="C993" s="7" t="inlineStr">
        <is>
          <t>베이지</t>
        </is>
      </c>
      <c r="D993" s="7" t="inlineStr">
        <is>
          <t>무지</t>
        </is>
      </c>
      <c r="E993" s="7" t="inlineStr">
        <is>
          <t>폴리</t>
        </is>
      </c>
      <c r="F993" s="7" t="inlineStr">
        <is>
          <t>사이드포켓등산팬츠</t>
        </is>
      </c>
      <c r="G993" s="7" t="inlineStr">
        <is>
          <t>KOR</t>
        </is>
      </c>
      <c r="H993" s="7" t="inlineStr">
        <is>
          <t>90</t>
        </is>
      </c>
      <c r="I993" s="7">
        <f>IF(B993="보세",C993&amp;" "&amp;D993&amp;" "&amp;E993&amp;" "&amp;F993&amp;" ["&amp;H993&amp;"]",IF(G993="JPN","[JPN] "&amp;B993&amp;" "&amp;C993&amp;" "&amp;D993&amp;" "&amp;E993&amp;" "&amp;F993&amp;" ["&amp;H993&amp;"]",B993&amp;" "&amp;C993&amp;" "&amp;D993&amp;" "&amp;E993&amp;" "&amp;F993&amp;" ["&amp;H993&amp;"]"))</f>
        <v/>
      </c>
      <c r="J993" s="7" t="inlineStr">
        <is>
          <t>콜롬비아 베이지 사이드포켓등산팬츠 [90]</t>
        </is>
      </c>
      <c r="K993" s="7" t="inlineStr">
        <is>
          <t>콜롬비아 베이지 사이드포켓등산팬츠</t>
        </is>
      </c>
      <c r="L993" s="7">
        <f>IF(B993="보세",C993&amp;" "&amp;F993,B993&amp;" "&amp;F993)</f>
        <v/>
      </c>
      <c r="M993" s="8" t="inlineStr">
        <is>
          <t>베이지   사이드포켓등산팬츠</t>
        </is>
      </c>
      <c r="N993" s="8" t="inlineStr">
        <is>
          <t>베이지   사이드포켓등산팬츠</t>
        </is>
      </c>
      <c r="O993" s="8" t="inlineStr">
        <is>
          <t>베이지   사이드포켓등산팬츠</t>
        </is>
      </c>
    </row>
    <row r="994" ht="16.5" customHeight="1" s="16">
      <c r="A994" s="7" t="n">
        <v>13107754</v>
      </c>
      <c r="B994" s="7" t="inlineStr">
        <is>
          <t>안다르</t>
        </is>
      </c>
      <c r="C994" s="7" t="inlineStr">
        <is>
          <t>버건디</t>
        </is>
      </c>
      <c r="D994" s="7" t="inlineStr">
        <is>
          <t>무지</t>
        </is>
      </c>
      <c r="E994" s="7" t="inlineStr">
        <is>
          <t>폴리</t>
        </is>
      </c>
      <c r="F994" s="7" t="inlineStr">
        <is>
          <t>로고8부레깅스</t>
        </is>
      </c>
      <c r="G994" s="7" t="inlineStr">
        <is>
          <t>KOR</t>
        </is>
      </c>
      <c r="H994" s="7" t="inlineStr">
        <is>
          <t>2</t>
        </is>
      </c>
      <c r="I994" s="7">
        <f>IF(B994="보세",C994&amp;" "&amp;D994&amp;" "&amp;E994&amp;" "&amp;F994&amp;" ["&amp;H994&amp;"]",IF(G994="JPN","[JPN] "&amp;B994&amp;" "&amp;C994&amp;" "&amp;D994&amp;" "&amp;E994&amp;" "&amp;F994&amp;" ["&amp;H994&amp;"]",B994&amp;" "&amp;C994&amp;" "&amp;D994&amp;" "&amp;E994&amp;" "&amp;F994&amp;" ["&amp;H994&amp;"]"))</f>
        <v/>
      </c>
      <c r="J994" s="7" t="inlineStr">
        <is>
          <t>안다르 버건디 로고8부레깅스 [2]</t>
        </is>
      </c>
      <c r="K994" s="7" t="inlineStr">
        <is>
          <t>안다르 버건디 로고8부레깅스</t>
        </is>
      </c>
      <c r="L994" s="7">
        <f>IF(B994="보세",C994&amp;" "&amp;F994,B994&amp;" "&amp;F994)</f>
        <v/>
      </c>
      <c r="M994" s="8" t="inlineStr">
        <is>
          <t>버건디   로고8부레깅스</t>
        </is>
      </c>
      <c r="N994" s="8" t="inlineStr">
        <is>
          <t>버건디   로고8부레깅스</t>
        </is>
      </c>
      <c r="O994" s="8" t="inlineStr">
        <is>
          <t>버건디   로고8부레깅스</t>
        </is>
      </c>
    </row>
    <row r="995" ht="16.5" customHeight="1" s="16">
      <c r="A995" s="7" t="n">
        <v>13107755</v>
      </c>
      <c r="B995" s="7" t="inlineStr">
        <is>
          <t>타미힐피거</t>
        </is>
      </c>
      <c r="C995" s="7" t="inlineStr">
        <is>
          <t>네이비</t>
        </is>
      </c>
      <c r="D995" s="7" t="inlineStr">
        <is>
          <t>무지</t>
        </is>
      </c>
      <c r="E995" s="7" t="inlineStr">
        <is>
          <t>면혼방</t>
        </is>
      </c>
      <c r="F995" s="7" t="inlineStr">
        <is>
          <t>트레이닝자수로고조거팬츠</t>
        </is>
      </c>
      <c r="G995" s="7" t="inlineStr">
        <is>
          <t>KOR</t>
        </is>
      </c>
      <c r="H995" s="7" t="inlineStr">
        <is>
          <t>S</t>
        </is>
      </c>
      <c r="I995" s="7">
        <f>IF(B995="보세",C995&amp;" "&amp;D995&amp;" "&amp;E995&amp;" "&amp;F995&amp;" ["&amp;H995&amp;"]",IF(G995="JPN","[JPN] "&amp;B995&amp;" "&amp;C995&amp;" "&amp;D995&amp;" "&amp;E995&amp;" "&amp;F995&amp;" ["&amp;H995&amp;"]",B995&amp;" "&amp;C995&amp;" "&amp;D995&amp;" "&amp;E995&amp;" "&amp;F995&amp;" ["&amp;H995&amp;"]"))</f>
        <v/>
      </c>
      <c r="J995" s="7" t="inlineStr">
        <is>
          <t>타미힐피거 네이비 면혼방 트레이닝자수로고조거팬츠 [S]</t>
        </is>
      </c>
      <c r="K995" s="7" t="inlineStr">
        <is>
          <t>타미힐피거 네이비 면혼방 트레이닝자수로고조거팬츠</t>
        </is>
      </c>
      <c r="L995" s="7">
        <f>IF(B995="보세",C995&amp;" "&amp;F995,B995&amp;" "&amp;F995)</f>
        <v/>
      </c>
      <c r="M995" s="8" t="inlineStr">
        <is>
          <t>네이비  면혼방 트레이닝자수로고조거팬츠</t>
        </is>
      </c>
      <c r="N995" s="8" t="inlineStr">
        <is>
          <t>NAVY  면혼방 트레이닝자수로고조거팬츠</t>
        </is>
      </c>
      <c r="O995" s="8" t="inlineStr">
        <is>
          <t>곤색  면혼방 트레이닝자수로고조거팬츠</t>
        </is>
      </c>
    </row>
    <row r="996" ht="16.5" customHeight="1" s="16">
      <c r="A996" s="7" t="n">
        <v>13107756</v>
      </c>
      <c r="B996" s="7" t="inlineStr">
        <is>
          <t>힐피거데님</t>
        </is>
      </c>
      <c r="C996" s="7" t="inlineStr">
        <is>
          <t>진청</t>
        </is>
      </c>
      <c r="D996" s="7" t="inlineStr">
        <is>
          <t>무지</t>
        </is>
      </c>
      <c r="E996" s="7" t="inlineStr">
        <is>
          <t>데님</t>
        </is>
      </c>
      <c r="F996" s="7" t="inlineStr">
        <is>
          <t>워싱커팅스키니진</t>
        </is>
      </c>
      <c r="G996" s="7" t="inlineStr">
        <is>
          <t>KOR</t>
        </is>
      </c>
      <c r="H996" s="7" t="inlineStr">
        <is>
          <t>24</t>
        </is>
      </c>
      <c r="I996" s="7">
        <f>IF(B996="보세",C996&amp;" "&amp;D996&amp;" "&amp;E996&amp;" "&amp;F996&amp;" ["&amp;H996&amp;"]",IF(G996="JPN","[JPN] "&amp;B996&amp;" "&amp;C996&amp;" "&amp;D996&amp;" "&amp;E996&amp;" "&amp;F996&amp;" ["&amp;H996&amp;"]",B996&amp;" "&amp;C996&amp;" "&amp;D996&amp;" "&amp;E996&amp;" "&amp;F996&amp;" ["&amp;H996&amp;"]"))</f>
        <v/>
      </c>
      <c r="J996" s="7" t="inlineStr">
        <is>
          <t>힐피거데님 진청 데님 워싱커팅스키니진 [24]</t>
        </is>
      </c>
      <c r="K996" s="7" t="inlineStr">
        <is>
          <t>힐피거데님 진청 데님 워싱커팅스키니진</t>
        </is>
      </c>
      <c r="L996" s="7">
        <f>IF(B996="보세",C996&amp;" "&amp;F996,B996&amp;" "&amp;F996)</f>
        <v/>
      </c>
      <c r="M996" s="8" t="inlineStr">
        <is>
          <t>진청  데님 워싱커팅스키니진</t>
        </is>
      </c>
      <c r="N996" s="8" t="inlineStr">
        <is>
          <t>진청  데님 워싱커팅스키니진</t>
        </is>
      </c>
      <c r="O996" s="8" t="inlineStr">
        <is>
          <t>진청  데님 워싱커팅스키니진</t>
        </is>
      </c>
    </row>
    <row r="997" ht="16.5" customHeight="1" s="16">
      <c r="A997" s="7" t="n">
        <v>13107757</v>
      </c>
      <c r="B997" s="7" t="inlineStr">
        <is>
          <t>안다르</t>
        </is>
      </c>
      <c r="C997" s="7" t="inlineStr">
        <is>
          <t>다크그레이</t>
        </is>
      </c>
      <c r="D997" s="7" t="inlineStr">
        <is>
          <t>무지</t>
        </is>
      </c>
      <c r="E997" s="7" t="inlineStr">
        <is>
          <t>폴리</t>
        </is>
      </c>
      <c r="F997" s="7" t="inlineStr">
        <is>
          <t>로고윈터레깅스</t>
        </is>
      </c>
      <c r="G997" s="7" t="inlineStr">
        <is>
          <t>KOR</t>
        </is>
      </c>
      <c r="H997" s="7" t="inlineStr">
        <is>
          <t>2</t>
        </is>
      </c>
      <c r="I997" s="7">
        <f>IF(B997="보세",C997&amp;" "&amp;D997&amp;" "&amp;E997&amp;" "&amp;F997&amp;" ["&amp;H997&amp;"]",IF(G997="JPN","[JPN] "&amp;B997&amp;" "&amp;C997&amp;" "&amp;D997&amp;" "&amp;E997&amp;" "&amp;F997&amp;" ["&amp;H997&amp;"]",B997&amp;" "&amp;C997&amp;" "&amp;D997&amp;" "&amp;E997&amp;" "&amp;F997&amp;" ["&amp;H997&amp;"]"))</f>
        <v/>
      </c>
      <c r="J997" s="7" t="inlineStr">
        <is>
          <t>안다르 다크그레이 로고윈터레깅스 [2]</t>
        </is>
      </c>
      <c r="K997" s="7" t="inlineStr">
        <is>
          <t>안다르 다크그레이 로고윈터레깅스</t>
        </is>
      </c>
      <c r="L997" s="7">
        <f>IF(B997="보세",C997&amp;" "&amp;F997,B997&amp;" "&amp;F997)</f>
        <v/>
      </c>
      <c r="M997" s="8" t="inlineStr">
        <is>
          <t>다크그레이   로고윈터레깅스</t>
        </is>
      </c>
      <c r="N997" s="8" t="inlineStr">
        <is>
          <t>다크그레이   로고윈터레깅스</t>
        </is>
      </c>
      <c r="O997" s="8" t="inlineStr">
        <is>
          <t>다크그레이   로고윈터레깅스</t>
        </is>
      </c>
    </row>
    <row r="998" ht="16.5" customHeight="1" s="16">
      <c r="A998" s="7" t="n">
        <v>13107758</v>
      </c>
      <c r="B998" s="7" t="inlineStr">
        <is>
          <t>루이까스텔</t>
        </is>
      </c>
      <c r="C998" s="7" t="inlineStr">
        <is>
          <t>오렌지</t>
        </is>
      </c>
      <c r="D998" s="7" t="inlineStr">
        <is>
          <t>캐릭터자수패턴</t>
        </is>
      </c>
      <c r="E998" s="7" t="inlineStr">
        <is>
          <t>면혼방</t>
        </is>
      </c>
      <c r="F998" s="7" t="inlineStr">
        <is>
          <t>골프핀턱숏팬츠</t>
        </is>
      </c>
      <c r="G998" s="7" t="inlineStr">
        <is>
          <t>KOR</t>
        </is>
      </c>
      <c r="H998" s="7" t="inlineStr">
        <is>
          <t>70</t>
        </is>
      </c>
      <c r="I998" s="7">
        <f>IF(B998="보세",C998&amp;" "&amp;D998&amp;" "&amp;E998&amp;" "&amp;F998&amp;" ["&amp;H998&amp;"]",IF(G998="JPN","[JPN] "&amp;B998&amp;" "&amp;C998&amp;" "&amp;D998&amp;" "&amp;E998&amp;" "&amp;F998&amp;" ["&amp;H998&amp;"]",B998&amp;" "&amp;C998&amp;" "&amp;D998&amp;" "&amp;E998&amp;" "&amp;F998&amp;" ["&amp;H998&amp;"]"))</f>
        <v/>
      </c>
      <c r="J998" s="7" t="inlineStr">
        <is>
          <t>루이까스텔 오렌지 캐릭터자수패턴 면혼방 골프핀턱숏팬츠 [70]</t>
        </is>
      </c>
      <c r="K998" s="7" t="inlineStr">
        <is>
          <t>루이까스텔 오렌지 캐릭터자수패턴 면혼방 골프핀턱숏팬츠</t>
        </is>
      </c>
      <c r="L998" s="7">
        <f>IF(B998="보세",C998&amp;" "&amp;F998,B998&amp;" "&amp;F998)</f>
        <v/>
      </c>
      <c r="M998" s="8" t="inlineStr">
        <is>
          <t>오렌지 캐릭터자수패턴 면혼방 골프핀턱숏팬츠</t>
        </is>
      </c>
      <c r="N998" s="8" t="inlineStr">
        <is>
          <t>오렌지 캐릭터자수패턴 코튼혼방 골프핀턱숏팬츠</t>
        </is>
      </c>
      <c r="O998" s="8" t="inlineStr">
        <is>
          <t>오렌지 캐릭터자수패턴 면믹스 골프핀턱숏팬츠</t>
        </is>
      </c>
    </row>
    <row r="999" ht="16.5" customHeight="1" s="16">
      <c r="A999" s="7" t="n">
        <v>13107759</v>
      </c>
      <c r="B999" s="7" t="inlineStr">
        <is>
          <t>콜핑</t>
        </is>
      </c>
      <c r="C999" s="7" t="inlineStr">
        <is>
          <t>다크그레이</t>
        </is>
      </c>
      <c r="D999" s="7" t="inlineStr">
        <is>
          <t>무지</t>
        </is>
      </c>
      <c r="E999" s="7" t="inlineStr">
        <is>
          <t>폴리</t>
        </is>
      </c>
      <c r="F999" s="7" t="inlineStr">
        <is>
          <t>바스락골프팬츠</t>
        </is>
      </c>
      <c r="G999" s="7" t="inlineStr">
        <is>
          <t>KOR</t>
        </is>
      </c>
      <c r="H999" s="7" t="inlineStr">
        <is>
          <t>38</t>
        </is>
      </c>
      <c r="I999" s="7">
        <f>IF(B999="보세",C999&amp;" "&amp;D999&amp;" "&amp;E999&amp;" "&amp;F999&amp;" ["&amp;H999&amp;"]",IF(G999="JPN","[JPN] "&amp;B999&amp;" "&amp;C999&amp;" "&amp;D999&amp;" "&amp;E999&amp;" "&amp;F999&amp;" ["&amp;H999&amp;"]",B999&amp;" "&amp;C999&amp;" "&amp;D999&amp;" "&amp;E999&amp;" "&amp;F999&amp;" ["&amp;H999&amp;"]"))</f>
        <v/>
      </c>
      <c r="J999" s="7" t="inlineStr">
        <is>
          <t>콜핑 다크그레이 바스락골프팬츠 [38]</t>
        </is>
      </c>
      <c r="K999" s="7" t="inlineStr">
        <is>
          <t>콜핑 다크그레이 바스락골프팬츠</t>
        </is>
      </c>
      <c r="L999" s="7">
        <f>IF(B999="보세",C999&amp;" "&amp;F999,B999&amp;" "&amp;F999)</f>
        <v/>
      </c>
      <c r="M999" s="8" t="inlineStr">
        <is>
          <t>다크그레이   바스락골프팬츠</t>
        </is>
      </c>
      <c r="N999" s="8" t="inlineStr">
        <is>
          <t>다크그레이   바스락골프팬츠</t>
        </is>
      </c>
      <c r="O999" s="8" t="inlineStr">
        <is>
          <t>다크그레이   바스락골프팬츠</t>
        </is>
      </c>
    </row>
    <row r="1000" ht="16.5" customHeight="1" s="16">
      <c r="A1000" s="7" t="n">
        <v>13107760</v>
      </c>
      <c r="B1000" s="7" t="inlineStr">
        <is>
          <t>젝시믹스</t>
        </is>
      </c>
      <c r="C1000" s="7" t="inlineStr">
        <is>
          <t>다크그레이</t>
        </is>
      </c>
      <c r="D1000" s="7" t="inlineStr">
        <is>
          <t>무지</t>
        </is>
      </c>
      <c r="E1000" s="7" t="inlineStr">
        <is>
          <t>폴리</t>
        </is>
      </c>
      <c r="F1000" s="7" t="inlineStr">
        <is>
          <t>하이밴딩레깅스</t>
        </is>
      </c>
      <c r="G1000" s="7" t="inlineStr">
        <is>
          <t>KOR</t>
        </is>
      </c>
      <c r="H1000" s="7" t="inlineStr">
        <is>
          <t>XL</t>
        </is>
      </c>
      <c r="I1000" s="7">
        <f>IF(B1000="보세",C1000&amp;" "&amp;D1000&amp;" "&amp;E1000&amp;" "&amp;F1000&amp;" ["&amp;H1000&amp;"]",IF(G1000="JPN","[JPN] "&amp;B1000&amp;" "&amp;C1000&amp;" "&amp;D1000&amp;" "&amp;E1000&amp;" "&amp;F1000&amp;" ["&amp;H1000&amp;"]",B1000&amp;" "&amp;C1000&amp;" "&amp;D1000&amp;" "&amp;E1000&amp;" "&amp;F1000&amp;" ["&amp;H1000&amp;"]"))</f>
        <v/>
      </c>
      <c r="J1000" s="7" t="inlineStr">
        <is>
          <t>젝시믹스 다크그레이 하이밴딩레깅스 [XL]</t>
        </is>
      </c>
      <c r="K1000" s="7" t="inlineStr">
        <is>
          <t>젝시믹스 다크그레이 하이밴딩레깅스</t>
        </is>
      </c>
      <c r="L1000" s="7">
        <f>IF(B1000="보세",C1000&amp;" "&amp;F1000,B1000&amp;" "&amp;F1000)</f>
        <v/>
      </c>
      <c r="M1000" s="8" t="inlineStr">
        <is>
          <t>다크그레이   하이밴딩레깅스</t>
        </is>
      </c>
      <c r="N1000" s="8" t="inlineStr">
        <is>
          <t>다크그레이   하이밴딩레깅스</t>
        </is>
      </c>
      <c r="O1000" s="8" t="inlineStr">
        <is>
          <t>다크그레이   하이밴딩레깅스</t>
        </is>
      </c>
    </row>
    <row r="1001" ht="16.5" customHeight="1" s="16">
      <c r="A1001" s="7" t="n">
        <v>13107761</v>
      </c>
      <c r="B1001" s="7" t="inlineStr">
        <is>
          <t>k2</t>
        </is>
      </c>
      <c r="C1001" s="7" t="inlineStr">
        <is>
          <t>딥카키</t>
        </is>
      </c>
      <c r="D1001" s="7" t="inlineStr">
        <is>
          <t>무지</t>
        </is>
      </c>
      <c r="E1001" s="7" t="inlineStr">
        <is>
          <t>폴리</t>
        </is>
      </c>
      <c r="F1001" s="7" t="inlineStr">
        <is>
          <t>아웃도어라이트하프팬츠</t>
        </is>
      </c>
      <c r="G1001" s="7" t="inlineStr">
        <is>
          <t>KOR</t>
        </is>
      </c>
      <c r="H1001" s="7" t="inlineStr">
        <is>
          <t>96</t>
        </is>
      </c>
      <c r="I1001" s="7">
        <f>IF(B1001="보세",C1001&amp;" "&amp;D1001&amp;" "&amp;E1001&amp;" "&amp;F1001&amp;" ["&amp;H1001&amp;"]",IF(G1001="JPN","[JPN] "&amp;B1001&amp;" "&amp;C1001&amp;" "&amp;D1001&amp;" "&amp;E1001&amp;" "&amp;F1001&amp;" ["&amp;H1001&amp;"]",B1001&amp;" "&amp;C1001&amp;" "&amp;D1001&amp;" "&amp;E1001&amp;" "&amp;F1001&amp;" ["&amp;H1001&amp;"]"))</f>
        <v/>
      </c>
      <c r="J1001" s="7" t="inlineStr">
        <is>
          <t>k2 딥카키 아웃도어라이트하프팬츠 [96]</t>
        </is>
      </c>
      <c r="K1001" s="7" t="inlineStr">
        <is>
          <t>k2 딥카키 아웃도어라이트하프팬츠</t>
        </is>
      </c>
      <c r="L1001" s="7">
        <f>IF(B1001="보세",C1001&amp;" "&amp;F1001,B1001&amp;" "&amp;F1001)</f>
        <v/>
      </c>
      <c r="M1001" s="8" t="inlineStr">
        <is>
          <t>딥카키   아웃도어라이트하프팬츠</t>
        </is>
      </c>
      <c r="N1001" s="8" t="inlineStr">
        <is>
          <t>딥카키   아웃도어라이트하프팬츠</t>
        </is>
      </c>
      <c r="O1001" s="8" t="inlineStr">
        <is>
          <t>딥카키   아웃도어라이트하프팬츠</t>
        </is>
      </c>
    </row>
    <row r="1002" ht="16.5" customHeight="1" s="16">
      <c r="A1002" s="7" t="n">
        <v>13107762</v>
      </c>
      <c r="B1002" s="7" t="inlineStr">
        <is>
          <t>나이키</t>
        </is>
      </c>
      <c r="C1002" s="7" t="inlineStr">
        <is>
          <t>블랙</t>
        </is>
      </c>
      <c r="D1002" s="7" t="inlineStr">
        <is>
          <t>무지</t>
        </is>
      </c>
      <c r="E1002" s="7" t="inlineStr">
        <is>
          <t>드라이핏</t>
        </is>
      </c>
      <c r="F1002" s="7" t="inlineStr">
        <is>
          <t>러닝레깅스</t>
        </is>
      </c>
      <c r="G1002" s="7" t="inlineStr">
        <is>
          <t>KOR</t>
        </is>
      </c>
      <c r="H1002" s="7" t="inlineStr">
        <is>
          <t>XL</t>
        </is>
      </c>
      <c r="I1002" s="7">
        <f>IF(B1002="보세",C1002&amp;" "&amp;D1002&amp;" "&amp;E1002&amp;" "&amp;F1002&amp;" ["&amp;H1002&amp;"]",IF(G1002="JPN","[JPN] "&amp;B1002&amp;" "&amp;C1002&amp;" "&amp;D1002&amp;" "&amp;E1002&amp;" "&amp;F1002&amp;" ["&amp;H1002&amp;"]",B1002&amp;" "&amp;C1002&amp;" "&amp;D1002&amp;" "&amp;E1002&amp;" "&amp;F1002&amp;" ["&amp;H1002&amp;"]"))</f>
        <v/>
      </c>
      <c r="J1002" s="7" t="inlineStr">
        <is>
          <t>나이키 블랙 드라이핏 러닝레깅스 [XL]</t>
        </is>
      </c>
      <c r="K1002" s="7" t="inlineStr">
        <is>
          <t>나이키 블랙 드라이핏 러닝레깅스</t>
        </is>
      </c>
      <c r="L1002" s="7">
        <f>IF(B1002="보세",C1002&amp;" "&amp;F1002,B1002&amp;" "&amp;F1002)</f>
        <v/>
      </c>
      <c r="M1002" s="8" t="inlineStr">
        <is>
          <t>블랙  드라이핏 러닝레깅스</t>
        </is>
      </c>
      <c r="N1002" s="8" t="inlineStr">
        <is>
          <t>블랙  드라이핏 러닝레깅스</t>
        </is>
      </c>
      <c r="O1002" s="8" t="inlineStr">
        <is>
          <t>블랙  드라이핏 러닝레깅스</t>
        </is>
      </c>
    </row>
    <row r="1003" ht="16.5" customHeight="1" s="16">
      <c r="A1003" s="7" t="n">
        <v>13107763</v>
      </c>
      <c r="B1003" s="7" t="inlineStr">
        <is>
          <t>아디다스</t>
        </is>
      </c>
      <c r="C1003" s="7" t="inlineStr">
        <is>
          <t>블랙</t>
        </is>
      </c>
      <c r="D1003" s="7" t="inlineStr">
        <is>
          <t>무지</t>
        </is>
      </c>
      <c r="E1003" s="7" t="inlineStr">
        <is>
          <t>폴리</t>
        </is>
      </c>
      <c r="F1003" s="7" t="inlineStr">
        <is>
          <t>라이트크롭스포츠팬츠</t>
        </is>
      </c>
      <c r="G1003" s="7" t="inlineStr">
        <is>
          <t>KOR</t>
        </is>
      </c>
      <c r="H1003" s="7" t="inlineStr">
        <is>
          <t>28</t>
        </is>
      </c>
      <c r="I1003" s="7">
        <f>IF(B1003="보세",C1003&amp;" "&amp;D1003&amp;" "&amp;E1003&amp;" "&amp;F1003&amp;" ["&amp;H1003&amp;"]",IF(G1003="JPN","[JPN] "&amp;B1003&amp;" "&amp;C1003&amp;" "&amp;D1003&amp;" "&amp;E1003&amp;" "&amp;F1003&amp;" ["&amp;H1003&amp;"]",B1003&amp;" "&amp;C1003&amp;" "&amp;D1003&amp;" "&amp;E1003&amp;" "&amp;F1003&amp;" ["&amp;H1003&amp;"]"))</f>
        <v/>
      </c>
      <c r="J1003" s="7" t="inlineStr">
        <is>
          <t>아디다스 블랙 라이트크롭스포츠팬츠 [28]</t>
        </is>
      </c>
      <c r="K1003" s="7" t="inlineStr">
        <is>
          <t>아디다스 블랙 라이트크롭스포츠팬츠</t>
        </is>
      </c>
      <c r="L1003" s="7">
        <f>IF(B1003="보세",C1003&amp;" "&amp;F1003,B1003&amp;" "&amp;F1003)</f>
        <v/>
      </c>
      <c r="M1003" s="8" t="inlineStr">
        <is>
          <t>블랙   라이트크롭스포츠팬츠</t>
        </is>
      </c>
      <c r="N1003" s="8" t="inlineStr">
        <is>
          <t>블랙   라이트크롭스포츠팬츠</t>
        </is>
      </c>
      <c r="O1003" s="8" t="inlineStr">
        <is>
          <t>블랙   라이트크롭스포츠팬츠</t>
        </is>
      </c>
    </row>
    <row r="1004" ht="16.5" customHeight="1" s="16">
      <c r="A1004" s="7" t="n">
        <v>13107764</v>
      </c>
      <c r="B1004" s="7" t="inlineStr">
        <is>
          <t>아디다스</t>
        </is>
      </c>
      <c r="C1004" s="7" t="inlineStr">
        <is>
          <t>블랙</t>
        </is>
      </c>
      <c r="D1004" s="7" t="inlineStr">
        <is>
          <t>무지</t>
        </is>
      </c>
      <c r="E1004" s="7" t="inlineStr">
        <is>
          <t>클리마라이트</t>
        </is>
      </c>
      <c r="F1004" s="7" t="inlineStr">
        <is>
          <t>삼선레깅스</t>
        </is>
      </c>
      <c r="G1004" s="7" t="inlineStr">
        <is>
          <t>KOR</t>
        </is>
      </c>
      <c r="H1004" s="7" t="inlineStr">
        <is>
          <t>XS</t>
        </is>
      </c>
      <c r="I1004" s="7">
        <f>IF(B1004="보세",C1004&amp;" "&amp;D1004&amp;" "&amp;E1004&amp;" "&amp;F1004&amp;" ["&amp;H1004&amp;"]",IF(G1004="JPN","[JPN] "&amp;B1004&amp;" "&amp;C1004&amp;" "&amp;D1004&amp;" "&amp;E1004&amp;" "&amp;F1004&amp;" ["&amp;H1004&amp;"]",B1004&amp;" "&amp;C1004&amp;" "&amp;D1004&amp;" "&amp;E1004&amp;" "&amp;F1004&amp;" ["&amp;H1004&amp;"]"))</f>
        <v/>
      </c>
      <c r="J1004" s="7" t="inlineStr">
        <is>
          <t>아디다스 블랙 클리마라이트 삼선레깅스 [XS]</t>
        </is>
      </c>
      <c r="K1004" s="7" t="inlineStr">
        <is>
          <t>아디다스 블랙 클리마라이트 삼선레깅스</t>
        </is>
      </c>
      <c r="L1004" s="7">
        <f>IF(B1004="보세",C1004&amp;" "&amp;F1004,B1004&amp;" "&amp;F1004)</f>
        <v/>
      </c>
      <c r="M1004" s="8" t="inlineStr">
        <is>
          <t>블랙  클리마라이트 삼선레깅스</t>
        </is>
      </c>
      <c r="N1004" s="8" t="inlineStr">
        <is>
          <t>블랙  클리마라이트 삼선레깅스</t>
        </is>
      </c>
      <c r="O1004" s="8" t="inlineStr">
        <is>
          <t>블랙  클리마라이트 삼선레깅스</t>
        </is>
      </c>
    </row>
    <row r="1005" ht="16.5" customHeight="1" s="16">
      <c r="A1005" s="7" t="n">
        <v>13107765</v>
      </c>
      <c r="B1005" s="7" t="inlineStr">
        <is>
          <t>유니클로유</t>
        </is>
      </c>
      <c r="C1005" s="7" t="inlineStr">
        <is>
          <t>연청</t>
        </is>
      </c>
      <c r="D1005" s="7" t="inlineStr">
        <is>
          <t>무지</t>
        </is>
      </c>
      <c r="E1005" s="7" t="inlineStr">
        <is>
          <t>데님</t>
        </is>
      </c>
      <c r="F1005" s="7" t="inlineStr">
        <is>
          <t>빈티지워싱스트레이트진</t>
        </is>
      </c>
      <c r="G1005" s="7" t="inlineStr">
        <is>
          <t>KOR</t>
        </is>
      </c>
      <c r="H1005" s="7" t="inlineStr">
        <is>
          <t>32</t>
        </is>
      </c>
      <c r="I1005" s="7">
        <f>IF(B1005="보세",C1005&amp;" "&amp;D1005&amp;" "&amp;E1005&amp;" "&amp;F1005&amp;" ["&amp;H1005&amp;"]",IF(G1005="JPN","[JPN] "&amp;B1005&amp;" "&amp;C1005&amp;" "&amp;D1005&amp;" "&amp;E1005&amp;" "&amp;F1005&amp;" ["&amp;H1005&amp;"]",B1005&amp;" "&amp;C1005&amp;" "&amp;D1005&amp;" "&amp;E1005&amp;" "&amp;F1005&amp;" ["&amp;H1005&amp;"]"))</f>
        <v/>
      </c>
      <c r="J1005" s="7" t="inlineStr">
        <is>
          <t>유니클로유 연청 데님 빈티지워싱스트레이트진 [32]</t>
        </is>
      </c>
      <c r="K1005" s="7" t="inlineStr">
        <is>
          <t>유니클로유 연청 데님 빈티지워싱스트레이트진</t>
        </is>
      </c>
      <c r="L1005" s="7">
        <f>IF(B1005="보세",C1005&amp;" "&amp;F1005,B1005&amp;" "&amp;F1005)</f>
        <v/>
      </c>
      <c r="M1005" s="8" t="inlineStr">
        <is>
          <t>연청  데님 빈티지워싱스트레이트진</t>
        </is>
      </c>
      <c r="N1005" s="8" t="inlineStr">
        <is>
          <t>연청  데님 빈티지워싱스트레이트진</t>
        </is>
      </c>
      <c r="O1005" s="8" t="inlineStr">
        <is>
          <t>연청  데님 빈티지워싱스트레이트진</t>
        </is>
      </c>
    </row>
    <row r="1006" ht="16.5" customHeight="1" s="16">
      <c r="A1006" s="7" t="n">
        <v>13107766</v>
      </c>
      <c r="B1006" s="7" t="inlineStr">
        <is>
          <t>plac</t>
        </is>
      </c>
      <c r="C1006" s="7" t="inlineStr">
        <is>
          <t>빈티지캐슈브라운</t>
        </is>
      </c>
      <c r="D1006" s="7" t="inlineStr">
        <is>
          <t>무지</t>
        </is>
      </c>
      <c r="E1006" s="7" t="inlineStr">
        <is>
          <t>데님</t>
        </is>
      </c>
      <c r="F1006" s="7" t="inlineStr">
        <is>
          <t>레귤러라이즈크롭스트레이트진</t>
        </is>
      </c>
      <c r="G1006" s="7" t="inlineStr">
        <is>
          <t>KOR</t>
        </is>
      </c>
      <c r="H1006" s="7" t="inlineStr">
        <is>
          <t>32</t>
        </is>
      </c>
      <c r="I1006" s="7">
        <f>IF(B1006="보세",C1006&amp;" "&amp;D1006&amp;" "&amp;E1006&amp;" "&amp;F1006&amp;" ["&amp;H1006&amp;"]",IF(G1006="JPN","[JPN] "&amp;B1006&amp;" "&amp;C1006&amp;" "&amp;D1006&amp;" "&amp;E1006&amp;" "&amp;F1006&amp;" ["&amp;H1006&amp;"]",B1006&amp;" "&amp;C1006&amp;" "&amp;D1006&amp;" "&amp;E1006&amp;" "&amp;F1006&amp;" ["&amp;H1006&amp;"]"))</f>
        <v/>
      </c>
      <c r="J1006" s="7" t="inlineStr">
        <is>
          <t>plac 빈티지캐슈브라운 데님 레귤러라이즈크롭스트레이트진 [32]</t>
        </is>
      </c>
      <c r="K1006" s="7" t="inlineStr">
        <is>
          <t>plac 빈티지캐슈브라운 데님 레귤러라이즈크롭스트레이트진</t>
        </is>
      </c>
      <c r="L1006" s="7">
        <f>IF(B1006="보세",C1006&amp;" "&amp;F1006,B1006&amp;" "&amp;F1006)</f>
        <v/>
      </c>
      <c r="M1006" s="8" t="inlineStr">
        <is>
          <t>빈티지캐슈브라운  데님 레귤러라이즈크롭스트레이트진</t>
        </is>
      </c>
      <c r="N1006" s="8" t="inlineStr">
        <is>
          <t>빈티지캐슈브라운  데님 레귤러라이즈크롭스트레이트진</t>
        </is>
      </c>
      <c r="O1006" s="8" t="inlineStr">
        <is>
          <t>빈티지캐슈브라운  데님 레귤러라이즈크롭스트레이트진</t>
        </is>
      </c>
    </row>
    <row r="1007" ht="16.5" customHeight="1" s="16">
      <c r="A1007" s="7" t="n">
        <v>13107767</v>
      </c>
      <c r="B1007" s="7" t="inlineStr">
        <is>
          <t>캘빈클라인</t>
        </is>
      </c>
      <c r="C1007" s="7" t="inlineStr">
        <is>
          <t>베이지</t>
        </is>
      </c>
      <c r="D1007" s="7" t="inlineStr">
        <is>
          <t>무지</t>
        </is>
      </c>
      <c r="E1007" s="7" t="inlineStr">
        <is>
          <t>데님</t>
        </is>
      </c>
      <c r="F1007" s="7" t="inlineStr">
        <is>
          <t>이지핏진</t>
        </is>
      </c>
      <c r="G1007" s="7" t="inlineStr">
        <is>
          <t>KOR</t>
        </is>
      </c>
      <c r="H1007" s="7" t="inlineStr">
        <is>
          <t>32</t>
        </is>
      </c>
      <c r="I1007" s="7">
        <f>IF(B1007="보세",C1007&amp;" "&amp;D1007&amp;" "&amp;E1007&amp;" "&amp;F1007&amp;" ["&amp;H1007&amp;"]",IF(G1007="JPN","[JPN] "&amp;B1007&amp;" "&amp;C1007&amp;" "&amp;D1007&amp;" "&amp;E1007&amp;" "&amp;F1007&amp;" ["&amp;H1007&amp;"]",B1007&amp;" "&amp;C1007&amp;" "&amp;D1007&amp;" "&amp;E1007&amp;" "&amp;F1007&amp;" ["&amp;H1007&amp;"]"))</f>
        <v/>
      </c>
      <c r="J1007" s="7" t="inlineStr">
        <is>
          <t>캘빈클라인 베이지 데님 이지핏진 [32]</t>
        </is>
      </c>
      <c r="K1007" s="7" t="inlineStr">
        <is>
          <t>캘빈클라인 베이지 데님 이지핏진</t>
        </is>
      </c>
      <c r="L1007" s="7">
        <f>IF(B1007="보세",C1007&amp;" "&amp;F1007,B1007&amp;" "&amp;F1007)</f>
        <v/>
      </c>
      <c r="M1007" s="8" t="inlineStr">
        <is>
          <t>베이지  데님 이지핏진</t>
        </is>
      </c>
      <c r="N1007" s="8" t="inlineStr">
        <is>
          <t>베이지  데님 이지핏진</t>
        </is>
      </c>
      <c r="O1007" s="8" t="inlineStr">
        <is>
          <t>베이지  데님 이지핏진</t>
        </is>
      </c>
    </row>
    <row r="1008" ht="16.5" customHeight="1" s="16">
      <c r="A1008" s="7" t="n">
        <v>13107768</v>
      </c>
      <c r="B1008" s="7" t="inlineStr">
        <is>
          <t>자라</t>
        </is>
      </c>
      <c r="C1008" s="7" t="inlineStr">
        <is>
          <t>진청</t>
        </is>
      </c>
      <c r="D1008" s="7" t="inlineStr">
        <is>
          <t>무지</t>
        </is>
      </c>
      <c r="E1008" s="7" t="inlineStr">
        <is>
          <t>데님</t>
        </is>
      </c>
      <c r="F1008" s="7" t="inlineStr">
        <is>
          <t>하이라이즈부츠컷컷팅진</t>
        </is>
      </c>
      <c r="G1008" s="7" t="inlineStr">
        <is>
          <t>KOR</t>
        </is>
      </c>
      <c r="H1008" s="7" t="inlineStr">
        <is>
          <t>26</t>
        </is>
      </c>
      <c r="I1008" s="7">
        <f>IF(B1008="보세",C1008&amp;" "&amp;D1008&amp;" "&amp;E1008&amp;" "&amp;F1008&amp;" ["&amp;H1008&amp;"]",IF(G1008="JPN","[JPN] "&amp;B1008&amp;" "&amp;C1008&amp;" "&amp;D1008&amp;" "&amp;E1008&amp;" "&amp;F1008&amp;" ["&amp;H1008&amp;"]",B1008&amp;" "&amp;C1008&amp;" "&amp;D1008&amp;" "&amp;E1008&amp;" "&amp;F1008&amp;" ["&amp;H1008&amp;"]"))</f>
        <v/>
      </c>
      <c r="J1008" s="7" t="inlineStr">
        <is>
          <t>자라 진청 데님 하이라이즈부츠컷컷팅진 [26]</t>
        </is>
      </c>
      <c r="K1008" s="7" t="inlineStr">
        <is>
          <t>자라 진청 데님 하이라이즈부츠컷컷팅진</t>
        </is>
      </c>
      <c r="L1008" s="7">
        <f>IF(B1008="보세",C1008&amp;" "&amp;F1008,B1008&amp;" "&amp;F1008)</f>
        <v/>
      </c>
      <c r="M1008" s="8" t="inlineStr">
        <is>
          <t>진청  데님 하이라이즈부츠컷컷팅진</t>
        </is>
      </c>
      <c r="N1008" s="8" t="inlineStr">
        <is>
          <t>진청  데님 하이라이즈부츠컷컷팅진</t>
        </is>
      </c>
      <c r="O1008" s="8" t="inlineStr">
        <is>
          <t>진청  데님 하이라이즈부츠컷컷팅진</t>
        </is>
      </c>
    </row>
    <row r="1009" ht="16.5" customHeight="1" s="16">
      <c r="A1009" s="7" t="n">
        <v>13107769</v>
      </c>
      <c r="B1009" s="7" t="inlineStr">
        <is>
          <t>not4nerd</t>
        </is>
      </c>
      <c r="C1009" s="7" t="inlineStr">
        <is>
          <t>블랙</t>
        </is>
      </c>
      <c r="D1009" s="7" t="inlineStr">
        <is>
          <t>무지</t>
        </is>
      </c>
      <c r="E1009" s="7" t="inlineStr">
        <is>
          <t>면</t>
        </is>
      </c>
      <c r="F1009" s="7" t="inlineStr">
        <is>
          <t>레터링프린팅트레이닝팬츠</t>
        </is>
      </c>
      <c r="G1009" s="7" t="inlineStr">
        <is>
          <t>KOR</t>
        </is>
      </c>
      <c r="H1009" s="7" t="inlineStr">
        <is>
          <t>L</t>
        </is>
      </c>
      <c r="I1009" s="7">
        <f>IF(B1009="보세",C1009&amp;" "&amp;D1009&amp;" "&amp;E1009&amp;" "&amp;F1009&amp;" ["&amp;H1009&amp;"]",IF(G1009="JPN","[JPN] "&amp;B1009&amp;" "&amp;C1009&amp;" "&amp;D1009&amp;" "&amp;E1009&amp;" "&amp;F1009&amp;" ["&amp;H1009&amp;"]",B1009&amp;" "&amp;C1009&amp;" "&amp;D1009&amp;" "&amp;E1009&amp;" "&amp;F1009&amp;" ["&amp;H1009&amp;"]"))</f>
        <v/>
      </c>
      <c r="J1009" s="7" t="inlineStr">
        <is>
          <t>not4nerd 블랙 면 레터링프린팅트레이닝팬츠 [L]</t>
        </is>
      </c>
      <c r="K1009" s="7" t="inlineStr">
        <is>
          <t>not4nerd 블랙 면 레터링프린팅트레이닝팬츠</t>
        </is>
      </c>
      <c r="L1009" s="7">
        <f>IF(B1009="보세",C1009&amp;" "&amp;F1009,B1009&amp;" "&amp;F1009)</f>
        <v/>
      </c>
      <c r="M1009" s="8" t="inlineStr">
        <is>
          <t>블랙  면 레터링프린팅트레이닝팬츠</t>
        </is>
      </c>
      <c r="N1009" s="8" t="inlineStr">
        <is>
          <t>블랙  코튼 레터링프린팅트레이닝팬츠</t>
        </is>
      </c>
      <c r="O1009" s="8" t="inlineStr">
        <is>
          <t>블랙  면직물 레터링프린팅트레이닝팬츠</t>
        </is>
      </c>
    </row>
    <row r="1010" ht="16.5" customHeight="1" s="16">
      <c r="A1010" s="7" t="n">
        <v>13107770</v>
      </c>
      <c r="B1010" s="7" t="inlineStr">
        <is>
          <t>캘빈클라인</t>
        </is>
      </c>
      <c r="C1010" s="7" t="inlineStr">
        <is>
          <t>블랙</t>
        </is>
      </c>
      <c r="D1010" s="7" t="inlineStr">
        <is>
          <t>무지</t>
        </is>
      </c>
      <c r="E1010" s="7" t="inlineStr">
        <is>
          <t>면혼방</t>
        </is>
      </c>
      <c r="F1010" s="7" t="inlineStr">
        <is>
          <t>빈티지코팅스키니크롭진</t>
        </is>
      </c>
      <c r="G1010" s="7" t="inlineStr">
        <is>
          <t>KOR</t>
        </is>
      </c>
      <c r="H1010" s="7" t="inlineStr">
        <is>
          <t>28</t>
        </is>
      </c>
      <c r="I1010" s="7">
        <f>IF(B1010="보세",C1010&amp;" "&amp;D1010&amp;" "&amp;E1010&amp;" "&amp;F1010&amp;" ["&amp;H1010&amp;"]",IF(G1010="JPN","[JPN] "&amp;B1010&amp;" "&amp;C1010&amp;" "&amp;D1010&amp;" "&amp;E1010&amp;" "&amp;F1010&amp;" ["&amp;H1010&amp;"]",B1010&amp;" "&amp;C1010&amp;" "&amp;D1010&amp;" "&amp;E1010&amp;" "&amp;F1010&amp;" ["&amp;H1010&amp;"]"))</f>
        <v/>
      </c>
      <c r="J1010" s="7" t="inlineStr">
        <is>
          <t>캘빈클라인 블랙 면혼방 빈티지코팅스키니크롭진 [28]</t>
        </is>
      </c>
      <c r="K1010" s="7" t="inlineStr">
        <is>
          <t>캘빈클라인 블랙 면혼방 빈티지코팅스키니크롭진</t>
        </is>
      </c>
      <c r="L1010" s="7">
        <f>IF(B1010="보세",C1010&amp;" "&amp;F1010,B1010&amp;" "&amp;F1010)</f>
        <v/>
      </c>
      <c r="M1010" s="8" t="inlineStr">
        <is>
          <t>블랙  면혼방 빈티지코팅스키니크롭진</t>
        </is>
      </c>
      <c r="N1010" s="8" t="inlineStr">
        <is>
          <t>블랙  코튼혼방 빈티지코팅스키니크롭진</t>
        </is>
      </c>
      <c r="O1010" s="8" t="inlineStr">
        <is>
          <t>블랙  면믹스 빈티지코팅스키니크롭진</t>
        </is>
      </c>
    </row>
    <row r="1011" ht="16.5" customHeight="1" s="16">
      <c r="A1011" s="7" t="n">
        <v>13107771</v>
      </c>
      <c r="B1011" s="7" t="inlineStr">
        <is>
          <t>무신사스탠다드</t>
        </is>
      </c>
      <c r="C1011" s="7" t="inlineStr">
        <is>
          <t>워시드블랙</t>
        </is>
      </c>
      <c r="D1011" s="7" t="inlineStr">
        <is>
          <t>무지</t>
        </is>
      </c>
      <c r="E1011" s="7" t="inlineStr">
        <is>
          <t>데님</t>
        </is>
      </c>
      <c r="F1011" s="7" t="inlineStr">
        <is>
          <t>스트레이트진</t>
        </is>
      </c>
      <c r="G1011" s="7" t="inlineStr">
        <is>
          <t>KOR</t>
        </is>
      </c>
      <c r="H1011" s="7" t="inlineStr">
        <is>
          <t>28</t>
        </is>
      </c>
      <c r="I1011" s="7">
        <f>IF(B1011="보세",C1011&amp;" "&amp;D1011&amp;" "&amp;E1011&amp;" "&amp;F1011&amp;" ["&amp;H1011&amp;"]",IF(G1011="JPN","[JPN] "&amp;B1011&amp;" "&amp;C1011&amp;" "&amp;D1011&amp;" "&amp;E1011&amp;" "&amp;F1011&amp;" ["&amp;H1011&amp;"]",B1011&amp;" "&amp;C1011&amp;" "&amp;D1011&amp;" "&amp;E1011&amp;" "&amp;F1011&amp;" ["&amp;H1011&amp;"]"))</f>
        <v/>
      </c>
      <c r="J1011" s="7" t="inlineStr">
        <is>
          <t>무신사스탠다드 워시드블랙 데님 스트레이트진 [28]</t>
        </is>
      </c>
      <c r="K1011" s="7" t="inlineStr">
        <is>
          <t>무신사스탠다드 워시드블랙 데님 스트레이트진</t>
        </is>
      </c>
      <c r="L1011" s="7">
        <f>IF(B1011="보세",C1011&amp;" "&amp;F1011,B1011&amp;" "&amp;F1011)</f>
        <v/>
      </c>
      <c r="M1011" s="8" t="inlineStr">
        <is>
          <t>워시드블랙  데님 스트레이트진</t>
        </is>
      </c>
      <c r="N1011" s="8" t="inlineStr">
        <is>
          <t>워시드블랙  데님 스트레이트진</t>
        </is>
      </c>
      <c r="O1011" s="8" t="inlineStr">
        <is>
          <t>워시드블랙  데님 스트레이트진</t>
        </is>
      </c>
    </row>
    <row r="1012" ht="16.5" customHeight="1" s="16">
      <c r="A1012" s="7" t="n">
        <v>13107772</v>
      </c>
      <c r="B1012" s="7" t="inlineStr">
        <is>
          <t>안다르</t>
        </is>
      </c>
      <c r="C1012" s="7" t="inlineStr">
        <is>
          <t>캐스터그레이</t>
        </is>
      </c>
      <c r="D1012" s="7" t="inlineStr">
        <is>
          <t>무지</t>
        </is>
      </c>
      <c r="E1012" s="7" t="inlineStr">
        <is>
          <t>폴리</t>
        </is>
      </c>
      <c r="F1012" s="7" t="inlineStr">
        <is>
          <t>라이트조거스포츠팬츠</t>
        </is>
      </c>
      <c r="G1012" s="7" t="inlineStr">
        <is>
          <t>KOR</t>
        </is>
      </c>
      <c r="H1012" s="7" t="inlineStr">
        <is>
          <t>M</t>
        </is>
      </c>
      <c r="I1012" s="7">
        <f>IF(B1012="보세",C1012&amp;" "&amp;D1012&amp;" "&amp;E1012&amp;" "&amp;F1012&amp;" ["&amp;H1012&amp;"]",IF(G1012="JPN","[JPN] "&amp;B1012&amp;" "&amp;C1012&amp;" "&amp;D1012&amp;" "&amp;E1012&amp;" "&amp;F1012&amp;" ["&amp;H1012&amp;"]",B1012&amp;" "&amp;C1012&amp;" "&amp;D1012&amp;" "&amp;E1012&amp;" "&amp;F1012&amp;" ["&amp;H1012&amp;"]"))</f>
        <v/>
      </c>
      <c r="J1012" s="7" t="inlineStr">
        <is>
          <t>안다르 캐스터그레이 라이트조거스포츠팬츠 [M]</t>
        </is>
      </c>
      <c r="K1012" s="7" t="inlineStr">
        <is>
          <t>안다르 캐스터그레이 라이트조거스포츠팬츠</t>
        </is>
      </c>
      <c r="L1012" s="7">
        <f>IF(B1012="보세",C1012&amp;" "&amp;F1012,B1012&amp;" "&amp;F1012)</f>
        <v/>
      </c>
      <c r="M1012" s="8" t="inlineStr">
        <is>
          <t>캐스터그레이   라이트조거스포츠팬츠</t>
        </is>
      </c>
      <c r="N1012" s="8" t="inlineStr">
        <is>
          <t>캐스터그레이   라이트조거스포츠팬츠</t>
        </is>
      </c>
      <c r="O1012" s="8" t="inlineStr">
        <is>
          <t>캐스터그레이   라이트조거스포츠팬츠</t>
        </is>
      </c>
    </row>
    <row r="1013" ht="16.5" customHeight="1" s="16">
      <c r="A1013" s="7" t="n">
        <v>13107773</v>
      </c>
      <c r="B1013" s="7" t="inlineStr">
        <is>
          <t>나이키</t>
        </is>
      </c>
      <c r="C1013" s="7" t="inlineStr">
        <is>
          <t>멜란지그레이</t>
        </is>
      </c>
      <c r="D1013" s="7" t="inlineStr">
        <is>
          <t>무지</t>
        </is>
      </c>
      <c r="E1013" s="7" t="inlineStr">
        <is>
          <t>면혼방</t>
        </is>
      </c>
      <c r="F1013" s="7" t="inlineStr">
        <is>
          <t>트레이닝조거팬츠</t>
        </is>
      </c>
      <c r="G1013" s="7" t="inlineStr">
        <is>
          <t>KOR</t>
        </is>
      </c>
      <c r="H1013" s="7" t="inlineStr">
        <is>
          <t>M</t>
        </is>
      </c>
      <c r="I1013" s="7">
        <f>IF(B1013="보세",C1013&amp;" "&amp;D1013&amp;" "&amp;E1013&amp;" "&amp;F1013&amp;" ["&amp;H1013&amp;"]",IF(G1013="JPN","[JPN] "&amp;B1013&amp;" "&amp;C1013&amp;" "&amp;D1013&amp;" "&amp;E1013&amp;" "&amp;F1013&amp;" ["&amp;H1013&amp;"]",B1013&amp;" "&amp;C1013&amp;" "&amp;D1013&amp;" "&amp;E1013&amp;" "&amp;F1013&amp;" ["&amp;H1013&amp;"]"))</f>
        <v/>
      </c>
      <c r="J1013" s="7" t="inlineStr">
        <is>
          <t>나이키 멜란지그레이 면혼방 트레이닝조거팬츠 [M]</t>
        </is>
      </c>
      <c r="K1013" s="7" t="inlineStr">
        <is>
          <t>나이키 멜란지그레이 면혼방 트레이닝조거팬츠</t>
        </is>
      </c>
      <c r="L1013" s="7">
        <f>IF(B1013="보세",C1013&amp;" "&amp;F1013,B1013&amp;" "&amp;F1013)</f>
        <v/>
      </c>
      <c r="M1013" s="8" t="inlineStr">
        <is>
          <t>멜란지그레이  면혼방 트레이닝조거팬츠</t>
        </is>
      </c>
      <c r="N1013" s="8" t="inlineStr">
        <is>
          <t>멜란지그레이  코튼혼방 트레이닝조거팬츠</t>
        </is>
      </c>
      <c r="O1013" s="8" t="inlineStr">
        <is>
          <t>멜란지그레이  면믹스 트레이닝조거팬츠</t>
        </is>
      </c>
    </row>
    <row r="1014" ht="16.5" customHeight="1" s="16">
      <c r="A1014" s="7" t="n">
        <v>13107774</v>
      </c>
      <c r="B1014" s="7" t="inlineStr">
        <is>
          <t>나이키</t>
        </is>
      </c>
      <c r="C1014" s="7" t="inlineStr">
        <is>
          <t>워시드딥그레이</t>
        </is>
      </c>
      <c r="D1014" s="7" t="inlineStr">
        <is>
          <t>무지</t>
        </is>
      </c>
      <c r="E1014" s="7" t="inlineStr">
        <is>
          <t>면혼방</t>
        </is>
      </c>
      <c r="F1014" s="7" t="inlineStr">
        <is>
          <t>멀티로고트레이닝조거팬츠</t>
        </is>
      </c>
      <c r="G1014" s="7" t="inlineStr">
        <is>
          <t>KOR</t>
        </is>
      </c>
      <c r="H1014" s="7" t="inlineStr">
        <is>
          <t>XL</t>
        </is>
      </c>
      <c r="I1014" s="7">
        <f>IF(B1014="보세",C1014&amp;" "&amp;D1014&amp;" "&amp;E1014&amp;" "&amp;F1014&amp;" ["&amp;H1014&amp;"]",IF(G1014="JPN","[JPN] "&amp;B1014&amp;" "&amp;C1014&amp;" "&amp;D1014&amp;" "&amp;E1014&amp;" "&amp;F1014&amp;" ["&amp;H1014&amp;"]",B1014&amp;" "&amp;C1014&amp;" "&amp;D1014&amp;" "&amp;E1014&amp;" "&amp;F1014&amp;" ["&amp;H1014&amp;"]"))</f>
        <v/>
      </c>
      <c r="J1014" s="7" t="inlineStr">
        <is>
          <t>나이키 워시드딥그레이 면혼방 멀티로고트레이닝조거팬츠 [XL]</t>
        </is>
      </c>
      <c r="K1014" s="7" t="inlineStr">
        <is>
          <t>나이키 워시드딥그레이 면혼방 멀티로고트레이닝조거팬츠</t>
        </is>
      </c>
      <c r="L1014" s="7">
        <f>IF(B1014="보세",C1014&amp;" "&amp;F1014,B1014&amp;" "&amp;F1014)</f>
        <v/>
      </c>
      <c r="M1014" s="8" t="inlineStr">
        <is>
          <t>워시드딥그레이  면혼방 멀티로고트레이닝조거팬츠</t>
        </is>
      </c>
      <c r="N1014" s="8" t="inlineStr">
        <is>
          <t>워시드딥그레이  코튼혼방 멀티로고트레이닝조거팬츠</t>
        </is>
      </c>
      <c r="O1014" s="8" t="inlineStr">
        <is>
          <t>워시드딥그레이  면믹스 멀티로고트레이닝조거팬츠</t>
        </is>
      </c>
    </row>
    <row r="1015" ht="16.5" customHeight="1" s="16">
      <c r="A1015" s="7" t="n">
        <v>13107775</v>
      </c>
      <c r="B1015" s="7" t="inlineStr">
        <is>
          <t>바나나리퍼블릭</t>
        </is>
      </c>
      <c r="C1015" s="7" t="inlineStr">
        <is>
          <t>우드그레이</t>
        </is>
      </c>
      <c r="D1015" s="7" t="inlineStr">
        <is>
          <t>체크</t>
        </is>
      </c>
      <c r="E1015" s="7" t="inlineStr">
        <is>
          <t>면</t>
        </is>
      </c>
      <c r="F1015" s="7" t="inlineStr">
        <is>
          <t>플란넬슬랙스</t>
        </is>
      </c>
      <c r="G1015" s="7" t="inlineStr">
        <is>
          <t>KOR</t>
        </is>
      </c>
      <c r="H1015" s="7" t="inlineStr">
        <is>
          <t>32</t>
        </is>
      </c>
      <c r="I1015" s="7">
        <f>IF(B1015="보세",C1015&amp;" "&amp;D1015&amp;" "&amp;E1015&amp;" "&amp;F1015&amp;" ["&amp;H1015&amp;"]",IF(G1015="JPN","[JPN] "&amp;B1015&amp;" "&amp;C1015&amp;" "&amp;D1015&amp;" "&amp;E1015&amp;" "&amp;F1015&amp;" ["&amp;H1015&amp;"]",B1015&amp;" "&amp;C1015&amp;" "&amp;D1015&amp;" "&amp;E1015&amp;" "&amp;F1015&amp;" ["&amp;H1015&amp;"]"))</f>
        <v/>
      </c>
      <c r="J1015" s="7" t="inlineStr">
        <is>
          <t>바나나리퍼블릭 우드그레이 체크 면 플란넬슬랙스 [32]</t>
        </is>
      </c>
      <c r="K1015" s="7" t="inlineStr">
        <is>
          <t>바나나리퍼블릭 우드그레이 체크 면 플란넬슬랙스</t>
        </is>
      </c>
      <c r="L1015" s="7">
        <f>IF(B1015="보세",C1015&amp;" "&amp;F1015,B1015&amp;" "&amp;F1015)</f>
        <v/>
      </c>
      <c r="M1015" s="8" t="inlineStr">
        <is>
          <t>우드그레이 체크 면 플란넬슬랙스</t>
        </is>
      </c>
      <c r="N1015" s="8" t="inlineStr">
        <is>
          <t>우드그레이 체크 코튼 플란넬슬랙스</t>
        </is>
      </c>
      <c r="O1015" s="8" t="inlineStr">
        <is>
          <t>우드그레이 체크 면직물 플란넬슬랙스</t>
        </is>
      </c>
    </row>
    <row r="1016" ht="16.5" customHeight="1" s="16">
      <c r="A1016" s="7" t="n">
        <v>13107776</v>
      </c>
      <c r="B1016" s="7" t="inlineStr">
        <is>
          <t>자라</t>
        </is>
      </c>
      <c r="C1016" s="7" t="inlineStr">
        <is>
          <t>중청</t>
        </is>
      </c>
      <c r="D1016" s="7" t="inlineStr">
        <is>
          <t>무지</t>
        </is>
      </c>
      <c r="E1016" s="7" t="inlineStr">
        <is>
          <t>데님</t>
        </is>
      </c>
      <c r="F1016" s="7" t="inlineStr">
        <is>
          <t>하이라이즈커팅부츠컷진</t>
        </is>
      </c>
      <c r="G1016" s="7" t="inlineStr">
        <is>
          <t>KOR</t>
        </is>
      </c>
      <c r="H1016" s="7" t="inlineStr">
        <is>
          <t>28</t>
        </is>
      </c>
      <c r="I1016" s="7">
        <f>IF(B1016="보세",C1016&amp;" "&amp;D1016&amp;" "&amp;E1016&amp;" "&amp;F1016&amp;" ["&amp;H1016&amp;"]",IF(G1016="JPN","[JPN] "&amp;B1016&amp;" "&amp;C1016&amp;" "&amp;D1016&amp;" "&amp;E1016&amp;" "&amp;F1016&amp;" ["&amp;H1016&amp;"]",B1016&amp;" "&amp;C1016&amp;" "&amp;D1016&amp;" "&amp;E1016&amp;" "&amp;F1016&amp;" ["&amp;H1016&amp;"]"))</f>
        <v/>
      </c>
      <c r="J1016" s="7" t="inlineStr">
        <is>
          <t>자라 중청 데님 하이라이즈커팅부츠컷진 [28]</t>
        </is>
      </c>
      <c r="K1016" s="7" t="inlineStr">
        <is>
          <t>자라 중청 데님 하이라이즈커팅부츠컷진</t>
        </is>
      </c>
      <c r="L1016" s="7">
        <f>IF(B1016="보세",C1016&amp;" "&amp;F1016,B1016&amp;" "&amp;F1016)</f>
        <v/>
      </c>
      <c r="M1016" s="8" t="inlineStr">
        <is>
          <t>중청  데님 하이라이즈커팅부츠컷진</t>
        </is>
      </c>
      <c r="N1016" s="8" t="inlineStr">
        <is>
          <t>중청  데님 하이라이즈커팅부츠컷진</t>
        </is>
      </c>
      <c r="O1016" s="8" t="inlineStr">
        <is>
          <t>중청  데님 하이라이즈커팅부츠컷진</t>
        </is>
      </c>
    </row>
    <row r="1017" ht="16.5" customHeight="1" s="16">
      <c r="A1017" s="7" t="n">
        <v>13107777</v>
      </c>
      <c r="B1017" s="7" t="inlineStr">
        <is>
          <t>콜롬비아</t>
        </is>
      </c>
      <c r="C1017" s="7" t="inlineStr">
        <is>
          <t>카키</t>
        </is>
      </c>
      <c r="D1017" s="7" t="inlineStr">
        <is>
          <t>무지</t>
        </is>
      </c>
      <c r="E1017" s="7" t="inlineStr">
        <is>
          <t>면</t>
        </is>
      </c>
      <c r="F1017" s="7" t="inlineStr">
        <is>
          <t>아웃도어하프팬츠</t>
        </is>
      </c>
      <c r="G1017" s="7" t="inlineStr">
        <is>
          <t>KOR</t>
        </is>
      </c>
      <c r="H1017" s="7" t="inlineStr">
        <is>
          <t>38</t>
        </is>
      </c>
      <c r="I1017" s="7">
        <f>IF(B1017="보세",C1017&amp;" "&amp;D1017&amp;" "&amp;E1017&amp;" "&amp;F1017&amp;" ["&amp;H1017&amp;"]",IF(G1017="JPN","[JPN] "&amp;B1017&amp;" "&amp;C1017&amp;" "&amp;D1017&amp;" "&amp;E1017&amp;" "&amp;F1017&amp;" ["&amp;H1017&amp;"]",B1017&amp;" "&amp;C1017&amp;" "&amp;D1017&amp;" "&amp;E1017&amp;" "&amp;F1017&amp;" ["&amp;H1017&amp;"]"))</f>
        <v/>
      </c>
      <c r="J1017" s="7" t="inlineStr">
        <is>
          <t>콜롬비아 카키 면 아웃도어하프팬츠 [38]</t>
        </is>
      </c>
      <c r="K1017" s="7" t="inlineStr">
        <is>
          <t>콜롬비아 카키 면 아웃도어하프팬츠</t>
        </is>
      </c>
      <c r="L1017" s="7">
        <f>IF(B1017="보세",C1017&amp;" "&amp;F1017,B1017&amp;" "&amp;F1017)</f>
        <v/>
      </c>
      <c r="M1017" s="8" t="inlineStr">
        <is>
          <t>카키  면 아웃도어하프팬츠</t>
        </is>
      </c>
      <c r="N1017" s="8" t="inlineStr">
        <is>
          <t>카키  코튼 아웃도어하프팬츠</t>
        </is>
      </c>
      <c r="O1017" s="8" t="inlineStr">
        <is>
          <t>카키  면직물 아웃도어하프팬츠</t>
        </is>
      </c>
    </row>
    <row r="1018" ht="16.5" customHeight="1" s="16">
      <c r="A1018" s="7" t="n">
        <v>13107778</v>
      </c>
      <c r="B1018" s="7" t="inlineStr">
        <is>
          <t>보브</t>
        </is>
      </c>
      <c r="C1018" s="7" t="inlineStr">
        <is>
          <t>블랙</t>
        </is>
      </c>
      <c r="D1018" s="7" t="inlineStr">
        <is>
          <t>무지</t>
        </is>
      </c>
      <c r="E1018" s="7" t="inlineStr">
        <is>
          <t>폴리</t>
        </is>
      </c>
      <c r="F1018" s="7" t="inlineStr">
        <is>
          <t>슈퍼라이트크롭슬랙스</t>
        </is>
      </c>
      <c r="G1018" s="7" t="inlineStr">
        <is>
          <t>KOR</t>
        </is>
      </c>
      <c r="H1018" s="7" t="inlineStr">
        <is>
          <t>64-94</t>
        </is>
      </c>
      <c r="I1018" s="7">
        <f>IF(B1018="보세",C1018&amp;" "&amp;D1018&amp;" "&amp;E1018&amp;" "&amp;F1018&amp;" ["&amp;H1018&amp;"]",IF(G1018="JPN","[JPN] "&amp;B1018&amp;" "&amp;C1018&amp;" "&amp;D1018&amp;" "&amp;E1018&amp;" "&amp;F1018&amp;" ["&amp;H1018&amp;"]",B1018&amp;" "&amp;C1018&amp;" "&amp;D1018&amp;" "&amp;E1018&amp;" "&amp;F1018&amp;" ["&amp;H1018&amp;"]"))</f>
        <v/>
      </c>
      <c r="J1018" s="7" t="inlineStr">
        <is>
          <t>보브 블랙 슈퍼라이트크롭슬랙스 [64-94]</t>
        </is>
      </c>
      <c r="K1018" s="7" t="inlineStr">
        <is>
          <t>보브 블랙 슈퍼라이트크롭슬랙스</t>
        </is>
      </c>
      <c r="L1018" s="7">
        <f>IF(B1018="보세",C1018&amp;" "&amp;F1018,B1018&amp;" "&amp;F1018)</f>
        <v/>
      </c>
      <c r="M1018" s="8" t="inlineStr">
        <is>
          <t>블랙   슈퍼라이트크롭슬랙스</t>
        </is>
      </c>
      <c r="N1018" s="8" t="inlineStr">
        <is>
          <t>블랙   슈퍼라이트크롭슬랙스</t>
        </is>
      </c>
      <c r="O1018" s="8" t="inlineStr">
        <is>
          <t>블랙   슈퍼라이트크롭슬랙스</t>
        </is>
      </c>
    </row>
    <row r="1019" ht="16.5" customHeight="1" s="16">
      <c r="A1019" s="7" t="n">
        <v>13107779</v>
      </c>
      <c r="B1019" s="7" t="inlineStr">
        <is>
          <t>루이까스텔</t>
        </is>
      </c>
      <c r="C1019" s="7" t="inlineStr">
        <is>
          <t>다크머드브라운</t>
        </is>
      </c>
      <c r="D1019" s="7" t="inlineStr">
        <is>
          <t>무지</t>
        </is>
      </c>
      <c r="E1019" s="7" t="inlineStr">
        <is>
          <t>폴리</t>
        </is>
      </c>
      <c r="F1019" s="7" t="inlineStr">
        <is>
          <t>스트레이트웜골프팬츠</t>
        </is>
      </c>
      <c r="G1019" s="7" t="inlineStr">
        <is>
          <t>KOR</t>
        </is>
      </c>
      <c r="H1019" s="7" t="inlineStr">
        <is>
          <t>84</t>
        </is>
      </c>
      <c r="I1019" s="7">
        <f>IF(B1019="보세",C1019&amp;" "&amp;D1019&amp;" "&amp;E1019&amp;" "&amp;F1019&amp;" ["&amp;H1019&amp;"]",IF(G1019="JPN","[JPN] "&amp;B1019&amp;" "&amp;C1019&amp;" "&amp;D1019&amp;" "&amp;E1019&amp;" "&amp;F1019&amp;" ["&amp;H1019&amp;"]",B1019&amp;" "&amp;C1019&amp;" "&amp;D1019&amp;" "&amp;E1019&amp;" "&amp;F1019&amp;" ["&amp;H1019&amp;"]"))</f>
        <v/>
      </c>
      <c r="J1019" s="7" t="inlineStr">
        <is>
          <t>루이까스텔 다크머드브라운 스트레이트웜골프팬츠 [84]</t>
        </is>
      </c>
      <c r="K1019" s="7" t="inlineStr">
        <is>
          <t>루이까스텔 다크머드브라운 스트레이트웜골프팬츠</t>
        </is>
      </c>
      <c r="L1019" s="7">
        <f>IF(B1019="보세",C1019&amp;" "&amp;F1019,B1019&amp;" "&amp;F1019)</f>
        <v/>
      </c>
      <c r="M1019" s="8" t="inlineStr">
        <is>
          <t>다크머드브라운   스트레이트웜골프팬츠</t>
        </is>
      </c>
      <c r="N1019" s="8" t="inlineStr">
        <is>
          <t>다크머드브라운   스트레이트웜골프팬츠</t>
        </is>
      </c>
      <c r="O1019" s="8" t="inlineStr">
        <is>
          <t>다크머드브라운   스트레이트웜골프팬츠</t>
        </is>
      </c>
    </row>
    <row r="1020" ht="16.5" customHeight="1" s="16">
      <c r="A1020" s="7" t="n">
        <v>13107780</v>
      </c>
      <c r="B1020" s="7" t="inlineStr">
        <is>
          <t>닥스</t>
        </is>
      </c>
      <c r="C1020" s="7" t="inlineStr">
        <is>
          <t>비틀브라운</t>
        </is>
      </c>
      <c r="D1020" s="7" t="inlineStr">
        <is>
          <t>무지</t>
        </is>
      </c>
      <c r="E1020" s="7" t="inlineStr">
        <is>
          <t>폴리</t>
        </is>
      </c>
      <c r="F1020" s="7" t="inlineStr">
        <is>
          <t>플란넬투턱슬랙스</t>
        </is>
      </c>
      <c r="G1020" s="7" t="inlineStr">
        <is>
          <t>KOR</t>
        </is>
      </c>
      <c r="H1020" s="7" t="inlineStr">
        <is>
          <t>없음</t>
        </is>
      </c>
      <c r="I1020" s="7">
        <f>IF(B1020="보세",C1020&amp;" "&amp;D1020&amp;" "&amp;E1020&amp;" "&amp;F1020&amp;" ["&amp;H1020&amp;"]",IF(G1020="JPN","[JPN] "&amp;B1020&amp;" "&amp;C1020&amp;" "&amp;D1020&amp;" "&amp;E1020&amp;" "&amp;F1020&amp;" ["&amp;H1020&amp;"]",B1020&amp;" "&amp;C1020&amp;" "&amp;D1020&amp;" "&amp;E1020&amp;" "&amp;F1020&amp;" ["&amp;H1020&amp;"]"))</f>
        <v/>
      </c>
      <c r="J1020" s="7" t="inlineStr">
        <is>
          <t xml:space="preserve">닥스 비틀브라운 플란넬투턱슬랙스 </t>
        </is>
      </c>
      <c r="K1020" s="7" t="inlineStr">
        <is>
          <t xml:space="preserve">닥스 비틀브라운 플란넬투턱슬랙스 </t>
        </is>
      </c>
      <c r="L1020" s="7">
        <f>IF(B1020="보세",C1020&amp;" "&amp;F1020,B1020&amp;" "&amp;F1020)</f>
        <v/>
      </c>
      <c r="M1020" s="8" t="inlineStr">
        <is>
          <t>비틀브라운   플란넬투턱슬랙스</t>
        </is>
      </c>
      <c r="N1020" s="8" t="inlineStr">
        <is>
          <t>비틀브라운   플란넬투턱슬랙스</t>
        </is>
      </c>
      <c r="O1020" s="8" t="inlineStr">
        <is>
          <t>비틀브라운   플란넬투턱슬랙스</t>
        </is>
      </c>
    </row>
    <row r="1021" ht="16.5" customHeight="1" s="16">
      <c r="A1021" s="7" t="n">
        <v>13107781</v>
      </c>
      <c r="B1021" s="7" t="inlineStr">
        <is>
          <t>캘빈클라인</t>
        </is>
      </c>
      <c r="C1021" s="7" t="inlineStr">
        <is>
          <t>진청</t>
        </is>
      </c>
      <c r="D1021" s="7" t="inlineStr">
        <is>
          <t>무지</t>
        </is>
      </c>
      <c r="E1021" s="7" t="inlineStr">
        <is>
          <t>데님</t>
        </is>
      </c>
      <c r="F1021" s="7" t="inlineStr">
        <is>
          <t>로우라이트쿨부츠컷진</t>
        </is>
      </c>
      <c r="G1021" s="7" t="inlineStr">
        <is>
          <t>KOR</t>
        </is>
      </c>
      <c r="H1021" s="7" t="inlineStr">
        <is>
          <t>없음</t>
        </is>
      </c>
      <c r="I1021" s="7">
        <f>IF(B1021="보세",C1021&amp;" "&amp;D1021&amp;" "&amp;E1021&amp;" "&amp;F1021&amp;" ["&amp;H1021&amp;"]",IF(G1021="JPN","[JPN] "&amp;B1021&amp;" "&amp;C1021&amp;" "&amp;D1021&amp;" "&amp;E1021&amp;" "&amp;F1021&amp;" ["&amp;H1021&amp;"]",B1021&amp;" "&amp;C1021&amp;" "&amp;D1021&amp;" "&amp;E1021&amp;" "&amp;F1021&amp;" ["&amp;H1021&amp;"]"))</f>
        <v/>
      </c>
      <c r="J1021" s="7" t="inlineStr">
        <is>
          <t xml:space="preserve">캘빈클라인 진청 데님 로우라이트쿨부츠컷진 </t>
        </is>
      </c>
      <c r="K1021" s="7" t="inlineStr">
        <is>
          <t xml:space="preserve">캘빈클라인 진청 데님 로우라이트쿨부츠컷진 </t>
        </is>
      </c>
      <c r="L1021" s="7">
        <f>IF(B1021="보세",C1021&amp;" "&amp;F1021,B1021&amp;" "&amp;F1021)</f>
        <v/>
      </c>
      <c r="M1021" s="8" t="inlineStr">
        <is>
          <t>진청  데님 로우라이트쿨부츠컷진</t>
        </is>
      </c>
      <c r="N1021" s="8" t="inlineStr">
        <is>
          <t>진청  데님 로우라이트쿨부츠컷진</t>
        </is>
      </c>
      <c r="O1021" s="8" t="inlineStr">
        <is>
          <t>진청  데님 로우라이트쿨부츠컷진</t>
        </is>
      </c>
    </row>
    <row r="1022" ht="16.5" customHeight="1" s="16">
      <c r="A1022" s="7" t="n">
        <v>13107782</v>
      </c>
      <c r="B1022" s="7" t="inlineStr">
        <is>
          <t>무신사스탠다드</t>
        </is>
      </c>
      <c r="C1022" s="7" t="inlineStr">
        <is>
          <t>라이트인디고</t>
        </is>
      </c>
      <c r="D1022" s="7" t="inlineStr">
        <is>
          <t>무지</t>
        </is>
      </c>
      <c r="E1022" s="7" t="inlineStr">
        <is>
          <t>데님</t>
        </is>
      </c>
      <c r="F1022" s="7" t="inlineStr">
        <is>
          <t>빈티지워싱스트레이트진</t>
        </is>
      </c>
      <c r="G1022" s="7" t="inlineStr">
        <is>
          <t>KOR</t>
        </is>
      </c>
      <c r="H1022" s="7" t="inlineStr">
        <is>
          <t>28</t>
        </is>
      </c>
      <c r="I1022" s="7">
        <f>IF(B1022="보세",C1022&amp;" "&amp;D1022&amp;" "&amp;E1022&amp;" "&amp;F1022&amp;" ["&amp;H1022&amp;"]",IF(G1022="JPN","[JPN] "&amp;B1022&amp;" "&amp;C1022&amp;" "&amp;D1022&amp;" "&amp;E1022&amp;" "&amp;F1022&amp;" ["&amp;H1022&amp;"]",B1022&amp;" "&amp;C1022&amp;" "&amp;D1022&amp;" "&amp;E1022&amp;" "&amp;F1022&amp;" ["&amp;H1022&amp;"]"))</f>
        <v/>
      </c>
      <c r="J1022" s="7" t="inlineStr">
        <is>
          <t>무신사스탠다드 라이트인디고 데님 빈티지워싱스트레이트진 [28]</t>
        </is>
      </c>
      <c r="K1022" s="7" t="inlineStr">
        <is>
          <t>무신사스탠다드 라이트인디고 데님 빈티지워싱스트레이트진</t>
        </is>
      </c>
      <c r="L1022" s="7">
        <f>IF(B1022="보세",C1022&amp;" "&amp;F1022,B1022&amp;" "&amp;F1022)</f>
        <v/>
      </c>
      <c r="M1022" s="8" t="inlineStr">
        <is>
          <t>라이트인디고  데님 빈티지워싱스트레이트진</t>
        </is>
      </c>
      <c r="N1022" s="8" t="inlineStr">
        <is>
          <t>라이트인디고  데님 빈티지워싱스트레이트진</t>
        </is>
      </c>
      <c r="O1022" s="8" t="inlineStr">
        <is>
          <t>라이트인디고  데님 빈티지워싱스트레이트진</t>
        </is>
      </c>
    </row>
    <row r="1023" ht="16.5" customHeight="1" s="16">
      <c r="A1023" s="7" t="n">
        <v>13107783</v>
      </c>
      <c r="B1023" s="7" t="inlineStr">
        <is>
          <t>루이까스텔</t>
        </is>
      </c>
      <c r="C1023" s="7" t="inlineStr">
        <is>
          <t>블랙</t>
        </is>
      </c>
      <c r="D1023" s="7" t="inlineStr">
        <is>
          <t>무지</t>
        </is>
      </c>
      <c r="E1023" s="7" t="inlineStr">
        <is>
          <t>폴리</t>
        </is>
      </c>
      <c r="F1023" s="7" t="inlineStr">
        <is>
          <t>골프윈터팬츠</t>
        </is>
      </c>
      <c r="G1023" s="7" t="inlineStr">
        <is>
          <t>KOR</t>
        </is>
      </c>
      <c r="H1023" s="7" t="inlineStr">
        <is>
          <t>84</t>
        </is>
      </c>
      <c r="I1023" s="7">
        <f>IF(B1023="보세",C1023&amp;" "&amp;D1023&amp;" "&amp;E1023&amp;" "&amp;F1023&amp;" ["&amp;H1023&amp;"]",IF(G1023="JPN","[JPN] "&amp;B1023&amp;" "&amp;C1023&amp;" "&amp;D1023&amp;" "&amp;E1023&amp;" "&amp;F1023&amp;" ["&amp;H1023&amp;"]",B1023&amp;" "&amp;C1023&amp;" "&amp;D1023&amp;" "&amp;E1023&amp;" "&amp;F1023&amp;" ["&amp;H1023&amp;"]"))</f>
        <v/>
      </c>
      <c r="J1023" s="7" t="inlineStr">
        <is>
          <t>루이까스텔 블랙 골프윈터팬츠 [84]</t>
        </is>
      </c>
      <c r="K1023" s="7" t="inlineStr">
        <is>
          <t>루이까스텔 블랙 골프윈터팬츠</t>
        </is>
      </c>
      <c r="L1023" s="7">
        <f>IF(B1023="보세",C1023&amp;" "&amp;F1023,B1023&amp;" "&amp;F1023)</f>
        <v/>
      </c>
      <c r="M1023" s="8" t="inlineStr">
        <is>
          <t>블랙   골프윈터팬츠</t>
        </is>
      </c>
      <c r="N1023" s="8" t="inlineStr">
        <is>
          <t>블랙   골프윈터팬츠</t>
        </is>
      </c>
      <c r="O1023" s="8" t="inlineStr">
        <is>
          <t>블랙   골프윈터팬츠</t>
        </is>
      </c>
    </row>
    <row r="1024" ht="16.5" customHeight="1" s="16">
      <c r="A1024" s="7" t="n">
        <v>13107784</v>
      </c>
      <c r="B1024" s="7" t="inlineStr">
        <is>
          <t>푸마</t>
        </is>
      </c>
      <c r="C1024" s="7" t="inlineStr">
        <is>
          <t>블랙</t>
        </is>
      </c>
      <c r="D1024" s="7" t="inlineStr">
        <is>
          <t>무지</t>
        </is>
      </c>
      <c r="E1024" s="7" t="inlineStr">
        <is>
          <t>면</t>
        </is>
      </c>
      <c r="F1024" s="7" t="inlineStr">
        <is>
          <t>절개라인트레이닝카고조거팬츠</t>
        </is>
      </c>
      <c r="G1024" s="7" t="inlineStr">
        <is>
          <t>KOR</t>
        </is>
      </c>
      <c r="H1024" s="7" t="inlineStr">
        <is>
          <t>XL</t>
        </is>
      </c>
      <c r="I1024" s="7">
        <f>IF(B1024="보세",C1024&amp;" "&amp;D1024&amp;" "&amp;E1024&amp;" "&amp;F1024&amp;" ["&amp;H1024&amp;"]",IF(G1024="JPN","[JPN] "&amp;B1024&amp;" "&amp;C1024&amp;" "&amp;D1024&amp;" "&amp;E1024&amp;" "&amp;F1024&amp;" ["&amp;H1024&amp;"]",B1024&amp;" "&amp;C1024&amp;" "&amp;D1024&amp;" "&amp;E1024&amp;" "&amp;F1024&amp;" ["&amp;H1024&amp;"]"))</f>
        <v/>
      </c>
      <c r="J1024" s="7" t="inlineStr">
        <is>
          <t>푸마 블랙 면 절개라인트레이닝카고조거팬츠 [XL]</t>
        </is>
      </c>
      <c r="K1024" s="7" t="inlineStr">
        <is>
          <t>푸마 블랙 면 절개라인트레이닝카고조거팬츠</t>
        </is>
      </c>
      <c r="L1024" s="7">
        <f>IF(B1024="보세",C1024&amp;" "&amp;F1024,B1024&amp;" "&amp;F1024)</f>
        <v/>
      </c>
      <c r="M1024" s="8" t="inlineStr">
        <is>
          <t>블랙  면 절개라인트레이닝카고조거팬츠</t>
        </is>
      </c>
      <c r="N1024" s="8" t="inlineStr">
        <is>
          <t>블랙  코튼 절개라인트레이닝카고조거팬츠</t>
        </is>
      </c>
      <c r="O1024" s="8" t="inlineStr">
        <is>
          <t>블랙  면직물 절개라인트레이닝카고조거팬츠</t>
        </is>
      </c>
    </row>
    <row r="1025" ht="16.5" customHeight="1" s="16">
      <c r="A1025" s="7" t="n">
        <v>13107785</v>
      </c>
      <c r="B1025" s="7" t="inlineStr">
        <is>
          <t>버커루</t>
        </is>
      </c>
      <c r="C1025" s="7" t="inlineStr">
        <is>
          <t>진청</t>
        </is>
      </c>
      <c r="D1025" s="7" t="inlineStr">
        <is>
          <t>무지</t>
        </is>
      </c>
      <c r="E1025" s="7" t="inlineStr">
        <is>
          <t>데님</t>
        </is>
      </c>
      <c r="F1025" s="7" t="inlineStr">
        <is>
          <t>워시드스키니진</t>
        </is>
      </c>
      <c r="G1025" s="7" t="inlineStr">
        <is>
          <t>KOR</t>
        </is>
      </c>
      <c r="H1025" s="7" t="inlineStr">
        <is>
          <t>30</t>
        </is>
      </c>
      <c r="I1025" s="7">
        <f>IF(B1025="보세",C1025&amp;" "&amp;D1025&amp;" "&amp;E1025&amp;" "&amp;F1025&amp;" ["&amp;H1025&amp;"]",IF(G1025="JPN","[JPN] "&amp;B1025&amp;" "&amp;C1025&amp;" "&amp;D1025&amp;" "&amp;E1025&amp;" "&amp;F1025&amp;" ["&amp;H1025&amp;"]",B1025&amp;" "&amp;C1025&amp;" "&amp;D1025&amp;" "&amp;E1025&amp;" "&amp;F1025&amp;" ["&amp;H1025&amp;"]"))</f>
        <v/>
      </c>
      <c r="J1025" s="7" t="inlineStr">
        <is>
          <t>버커루 진청 데님 워시드스키니진 [30]</t>
        </is>
      </c>
      <c r="K1025" s="7" t="inlineStr">
        <is>
          <t>버커루 진청 데님 워시드스키니진</t>
        </is>
      </c>
      <c r="L1025" s="7">
        <f>IF(B1025="보세",C1025&amp;" "&amp;F1025,B1025&amp;" "&amp;F1025)</f>
        <v/>
      </c>
      <c r="M1025" s="8" t="inlineStr">
        <is>
          <t>진청  데님 워시드스키니진</t>
        </is>
      </c>
      <c r="N1025" s="8" t="inlineStr">
        <is>
          <t>진청  데님 워시드스키니진</t>
        </is>
      </c>
      <c r="O1025" s="8" t="inlineStr">
        <is>
          <t>진청  데님 워시드스키니진</t>
        </is>
      </c>
    </row>
    <row r="1026" ht="16.5" customHeight="1" s="16">
      <c r="A1026" s="7" t="n">
        <v>13107786</v>
      </c>
      <c r="B1026" s="7" t="inlineStr">
        <is>
          <t>cos</t>
        </is>
      </c>
      <c r="C1026" s="7" t="inlineStr">
        <is>
          <t>블랙</t>
        </is>
      </c>
      <c r="D1026" s="7" t="inlineStr">
        <is>
          <t>무지</t>
        </is>
      </c>
      <c r="E1026" s="7" t="inlineStr">
        <is>
          <t>데님</t>
        </is>
      </c>
      <c r="F1026" s="7" t="inlineStr">
        <is>
          <t>하이라이즈크롭진</t>
        </is>
      </c>
      <c r="G1026" s="7" t="inlineStr">
        <is>
          <t>KOR</t>
        </is>
      </c>
      <c r="H1026" s="7" t="inlineStr">
        <is>
          <t>없음</t>
        </is>
      </c>
      <c r="I1026" s="7">
        <f>IF(B1026="보세",C1026&amp;" "&amp;D1026&amp;" "&amp;E1026&amp;" "&amp;F1026&amp;" ["&amp;H1026&amp;"]",IF(G1026="JPN","[JPN] "&amp;B1026&amp;" "&amp;C1026&amp;" "&amp;D1026&amp;" "&amp;E1026&amp;" "&amp;F1026&amp;" ["&amp;H1026&amp;"]",B1026&amp;" "&amp;C1026&amp;" "&amp;D1026&amp;" "&amp;E1026&amp;" "&amp;F1026&amp;" ["&amp;H1026&amp;"]"))</f>
        <v/>
      </c>
      <c r="J1026" s="7" t="inlineStr">
        <is>
          <t xml:space="preserve">cos 블랙 데님 하이라이즈크롭진 </t>
        </is>
      </c>
      <c r="K1026" s="7" t="inlineStr">
        <is>
          <t xml:space="preserve">cos 블랙 데님 하이라이즈크롭진 </t>
        </is>
      </c>
      <c r="L1026" s="7">
        <f>IF(B1026="보세",C1026&amp;" "&amp;F1026,B1026&amp;" "&amp;F1026)</f>
        <v/>
      </c>
      <c r="M1026" s="8" t="inlineStr">
        <is>
          <t>블랙  데님 하이라이즈크롭진</t>
        </is>
      </c>
      <c r="N1026" s="8" t="inlineStr">
        <is>
          <t>블랙  데님 하이라이즈크롭진</t>
        </is>
      </c>
      <c r="O1026" s="8" t="inlineStr">
        <is>
          <t>블랙  데님 하이라이즈크롭진</t>
        </is>
      </c>
    </row>
    <row r="1027" ht="16.5" customHeight="1" s="16">
      <c r="A1027" s="7" t="n">
        <v>13107787</v>
      </c>
      <c r="B1027" s="7" t="inlineStr">
        <is>
          <t>타미힐피거</t>
        </is>
      </c>
      <c r="C1027" s="7" t="inlineStr">
        <is>
          <t>중청</t>
        </is>
      </c>
      <c r="D1027" s="7" t="inlineStr">
        <is>
          <t>무지</t>
        </is>
      </c>
      <c r="E1027" s="7" t="inlineStr">
        <is>
          <t>데님</t>
        </is>
      </c>
      <c r="F1027" s="7" t="inlineStr">
        <is>
          <t>워싱클래식핏진</t>
        </is>
      </c>
      <c r="G1027" s="7" t="inlineStr">
        <is>
          <t>KOR</t>
        </is>
      </c>
      <c r="H1027" s="7" t="inlineStr">
        <is>
          <t>36</t>
        </is>
      </c>
      <c r="I1027" s="7">
        <f>IF(B1027="보세",C1027&amp;" "&amp;D1027&amp;" "&amp;E1027&amp;" "&amp;F1027&amp;" ["&amp;H1027&amp;"]",IF(G1027="JPN","[JPN] "&amp;B1027&amp;" "&amp;C1027&amp;" "&amp;D1027&amp;" "&amp;E1027&amp;" "&amp;F1027&amp;" ["&amp;H1027&amp;"]",B1027&amp;" "&amp;C1027&amp;" "&amp;D1027&amp;" "&amp;E1027&amp;" "&amp;F1027&amp;" ["&amp;H1027&amp;"]"))</f>
        <v/>
      </c>
      <c r="J1027" s="7" t="inlineStr">
        <is>
          <t>타미힐피거 중청 데님 워싱클래식핏진 [36]</t>
        </is>
      </c>
      <c r="K1027" s="7" t="inlineStr">
        <is>
          <t>타미힐피거 중청 데님 워싱클래식핏진</t>
        </is>
      </c>
      <c r="L1027" s="7">
        <f>IF(B1027="보세",C1027&amp;" "&amp;F1027,B1027&amp;" "&amp;F1027)</f>
        <v/>
      </c>
      <c r="M1027" s="8" t="inlineStr">
        <is>
          <t>중청  데님 워싱클래식핏진</t>
        </is>
      </c>
      <c r="N1027" s="8" t="inlineStr">
        <is>
          <t>중청  데님 워싱클래식핏진</t>
        </is>
      </c>
      <c r="O1027" s="8" t="inlineStr">
        <is>
          <t>중청  데님 워싱클래식핏진</t>
        </is>
      </c>
    </row>
    <row r="1028" ht="16.5" customHeight="1" s="16">
      <c r="A1028" s="7" t="n">
        <v>13107788</v>
      </c>
      <c r="B1028" s="7" t="inlineStr">
        <is>
          <t>커터앤벅</t>
        </is>
      </c>
      <c r="C1028" s="7" t="inlineStr">
        <is>
          <t>브라이트블루</t>
        </is>
      </c>
      <c r="D1028" s="7" t="inlineStr">
        <is>
          <t>무지</t>
        </is>
      </c>
      <c r="E1028" s="7" t="inlineStr">
        <is>
          <t>폴리</t>
        </is>
      </c>
      <c r="F1028" s="7" t="inlineStr">
        <is>
          <t>라이트골프스키니팬츠</t>
        </is>
      </c>
      <c r="G1028" s="7" t="inlineStr">
        <is>
          <t>KOR</t>
        </is>
      </c>
      <c r="H1028" s="7" t="inlineStr">
        <is>
          <t>67</t>
        </is>
      </c>
      <c r="I1028" s="7">
        <f>IF(B1028="보세",C1028&amp;" "&amp;D1028&amp;" "&amp;E1028&amp;" "&amp;F1028&amp;" ["&amp;H1028&amp;"]",IF(G1028="JPN","[JPN] "&amp;B1028&amp;" "&amp;C1028&amp;" "&amp;D1028&amp;" "&amp;E1028&amp;" "&amp;F1028&amp;" ["&amp;H1028&amp;"]",B1028&amp;" "&amp;C1028&amp;" "&amp;D1028&amp;" "&amp;E1028&amp;" "&amp;F1028&amp;" ["&amp;H1028&amp;"]"))</f>
        <v/>
      </c>
      <c r="J1028" s="7" t="inlineStr">
        <is>
          <t>커터앤벅 브라이트블루 라이트골프스키니팬츠 [67]</t>
        </is>
      </c>
      <c r="K1028" s="7" t="inlineStr">
        <is>
          <t>커터앤벅 브라이트블루 라이트골프스키니팬츠</t>
        </is>
      </c>
      <c r="L1028" s="7">
        <f>IF(B1028="보세",C1028&amp;" "&amp;F1028,B1028&amp;" "&amp;F1028)</f>
        <v/>
      </c>
      <c r="M1028" s="8" t="inlineStr">
        <is>
          <t>브라이트블루   라이트골프스키니팬츠</t>
        </is>
      </c>
      <c r="N1028" s="8" t="inlineStr">
        <is>
          <t>브라이트블루   라이트골프스키니팬츠</t>
        </is>
      </c>
      <c r="O1028" s="8" t="inlineStr">
        <is>
          <t>브라이트블루   라이트골프스키니팬츠</t>
        </is>
      </c>
    </row>
    <row r="1029" ht="16.5" customHeight="1" s="16">
      <c r="A1029" s="7" t="n">
        <v>13107789</v>
      </c>
      <c r="B1029" s="7" t="inlineStr">
        <is>
          <t>캠브리지</t>
        </is>
      </c>
      <c r="C1029" s="7" t="inlineStr">
        <is>
          <t>그레이</t>
        </is>
      </c>
      <c r="D1029" s="7" t="inlineStr">
        <is>
          <t>무지</t>
        </is>
      </c>
      <c r="E1029" s="7" t="inlineStr">
        <is>
          <t>울혼방</t>
        </is>
      </c>
      <c r="F1029" s="7" t="inlineStr">
        <is>
          <t>핀턱라이트일자슬랙스</t>
        </is>
      </c>
      <c r="G1029" s="7" t="inlineStr">
        <is>
          <t>KOR</t>
        </is>
      </c>
      <c r="H1029" s="7" t="inlineStr">
        <is>
          <t>92-106</t>
        </is>
      </c>
      <c r="I1029" s="7">
        <f>IF(B1029="보세",C1029&amp;" "&amp;D1029&amp;" "&amp;E1029&amp;" "&amp;F1029&amp;" ["&amp;H1029&amp;"]",IF(G1029="JPN","[JPN] "&amp;B1029&amp;" "&amp;C1029&amp;" "&amp;D1029&amp;" "&amp;E1029&amp;" "&amp;F1029&amp;" ["&amp;H1029&amp;"]",B1029&amp;" "&amp;C1029&amp;" "&amp;D1029&amp;" "&amp;E1029&amp;" "&amp;F1029&amp;" ["&amp;H1029&amp;"]"))</f>
        <v/>
      </c>
      <c r="J1029" s="7" t="inlineStr">
        <is>
          <t>캠브리지 그레이 울혼방 핀턱라이트일자슬랙스 [92-106]</t>
        </is>
      </c>
      <c r="K1029" s="7" t="inlineStr">
        <is>
          <t>캠브리지 그레이 울혼방 핀턱라이트일자슬랙스</t>
        </is>
      </c>
      <c r="L1029" s="7">
        <f>IF(B1029="보세",C1029&amp;" "&amp;F1029,B1029&amp;" "&amp;F1029)</f>
        <v/>
      </c>
      <c r="M1029" s="8" t="inlineStr">
        <is>
          <t>그레이  울혼방 핀턱라이트일자슬랙스</t>
        </is>
      </c>
      <c r="N1029" s="8" t="inlineStr">
        <is>
          <t>회색  울혼방 핀턱라이트일자슬랙스</t>
        </is>
      </c>
      <c r="O1029" s="8" t="inlineStr">
        <is>
          <t>GRAY  울혼방 핀턱라이트일자슬랙스</t>
        </is>
      </c>
    </row>
    <row r="1030" ht="16.5" customHeight="1" s="16">
      <c r="A1030" s="7" t="n">
        <v>13107790</v>
      </c>
      <c r="B1030" s="7" t="inlineStr">
        <is>
          <t>무신사스탠다드</t>
        </is>
      </c>
      <c r="C1030" s="7" t="inlineStr">
        <is>
          <t>빈티지크림</t>
        </is>
      </c>
      <c r="D1030" s="7" t="inlineStr">
        <is>
          <t>무지</t>
        </is>
      </c>
      <c r="E1030" s="7" t="inlineStr">
        <is>
          <t>데님</t>
        </is>
      </c>
      <c r="F1030" s="7" t="inlineStr">
        <is>
          <t>스트레이트진</t>
        </is>
      </c>
      <c r="G1030" s="7" t="inlineStr">
        <is>
          <t>KOR</t>
        </is>
      </c>
      <c r="H1030" s="7" t="inlineStr">
        <is>
          <t>28</t>
        </is>
      </c>
      <c r="I1030" s="7">
        <f>IF(B1030="보세",C1030&amp;" "&amp;D1030&amp;" "&amp;E1030&amp;" "&amp;F1030&amp;" ["&amp;H1030&amp;"]",IF(G1030="JPN","[JPN] "&amp;B1030&amp;" "&amp;C1030&amp;" "&amp;D1030&amp;" "&amp;E1030&amp;" "&amp;F1030&amp;" ["&amp;H1030&amp;"]",B1030&amp;" "&amp;C1030&amp;" "&amp;D1030&amp;" "&amp;E1030&amp;" "&amp;F1030&amp;" ["&amp;H1030&amp;"]"))</f>
        <v/>
      </c>
      <c r="J1030" s="7" t="inlineStr">
        <is>
          <t>무신사스탠다드 빈티지크림 데님 스트레이트진 [28]</t>
        </is>
      </c>
      <c r="K1030" s="7" t="inlineStr">
        <is>
          <t>무신사스탠다드 빈티지크림 데님 스트레이트진</t>
        </is>
      </c>
      <c r="L1030" s="7">
        <f>IF(B1030="보세",C1030&amp;" "&amp;F1030,B1030&amp;" "&amp;F1030)</f>
        <v/>
      </c>
      <c r="M1030" s="8" t="inlineStr">
        <is>
          <t>빈티지크림  데님 스트레이트진</t>
        </is>
      </c>
      <c r="N1030" s="8" t="inlineStr">
        <is>
          <t>빈티지크림  데님 스트레이트진</t>
        </is>
      </c>
      <c r="O1030" s="8" t="inlineStr">
        <is>
          <t>빈티지크림  데님 스트레이트진</t>
        </is>
      </c>
    </row>
    <row r="1031" ht="16.5" customHeight="1" s="16">
      <c r="A1031" s="7" t="n">
        <v>13107791</v>
      </c>
      <c r="B1031" s="7" t="inlineStr">
        <is>
          <t>Guess</t>
        </is>
      </c>
      <c r="C1031" s="7" t="inlineStr">
        <is>
          <t>크림</t>
        </is>
      </c>
      <c r="D1031" s="7" t="inlineStr">
        <is>
          <t>무지</t>
        </is>
      </c>
      <c r="E1031" s="7" t="inlineStr">
        <is>
          <t>데님</t>
        </is>
      </c>
      <c r="F1031" s="7" t="inlineStr">
        <is>
          <t>스키니진</t>
        </is>
      </c>
      <c r="G1031" s="7" t="inlineStr">
        <is>
          <t>KOR</t>
        </is>
      </c>
      <c r="H1031" s="7" t="inlineStr">
        <is>
          <t>28</t>
        </is>
      </c>
      <c r="I1031" s="7">
        <f>IF(B1031="보세",C1031&amp;" "&amp;D1031&amp;" "&amp;E1031&amp;" "&amp;F1031&amp;" ["&amp;H1031&amp;"]",IF(G1031="JPN","[JPN] "&amp;B1031&amp;" "&amp;C1031&amp;" "&amp;D1031&amp;" "&amp;E1031&amp;" "&amp;F1031&amp;" ["&amp;H1031&amp;"]",B1031&amp;" "&amp;C1031&amp;" "&amp;D1031&amp;" "&amp;E1031&amp;" "&amp;F1031&amp;" ["&amp;H1031&amp;"]"))</f>
        <v/>
      </c>
      <c r="J1031" s="7" t="inlineStr">
        <is>
          <t>Guess 크림 데님 스키니진 [28]</t>
        </is>
      </c>
      <c r="K1031" s="7" t="inlineStr">
        <is>
          <t>Guess 크림 데님 스키니진</t>
        </is>
      </c>
      <c r="L1031" s="7">
        <f>IF(B1031="보세",C1031&amp;" "&amp;F1031,B1031&amp;" "&amp;F1031)</f>
        <v/>
      </c>
      <c r="M1031" s="8" t="inlineStr">
        <is>
          <t>크림  데님 스키니진</t>
        </is>
      </c>
      <c r="N1031" s="8" t="inlineStr">
        <is>
          <t>크림  데님 스키니진</t>
        </is>
      </c>
      <c r="O1031" s="8" t="inlineStr">
        <is>
          <t>크림  데님 스키니진</t>
        </is>
      </c>
    </row>
    <row r="1032" ht="16.5" customHeight="1" s="16">
      <c r="A1032" s="7" t="n">
        <v>13107792</v>
      </c>
      <c r="B1032" s="7" t="inlineStr">
        <is>
          <t>망고</t>
        </is>
      </c>
      <c r="C1032" s="7" t="inlineStr">
        <is>
          <t>아이보리</t>
        </is>
      </c>
      <c r="D1032" s="7" t="inlineStr">
        <is>
          <t>무지</t>
        </is>
      </c>
      <c r="E1032" s="7" t="inlineStr">
        <is>
          <t>비스코스혼방</t>
        </is>
      </c>
      <c r="F1032" s="7" t="inlineStr">
        <is>
          <t>시스루7부롱블라우스</t>
        </is>
      </c>
      <c r="G1032" s="7" t="inlineStr">
        <is>
          <t>KOR</t>
        </is>
      </c>
      <c r="H1032" s="7" t="inlineStr">
        <is>
          <t>S</t>
        </is>
      </c>
      <c r="I1032" s="7">
        <f>IF(B1032="보세",C1032&amp;" "&amp;D1032&amp;" "&amp;E1032&amp;" "&amp;F1032&amp;" ["&amp;H1032&amp;"]",IF(G1032="JPN","[JPN] "&amp;B1032&amp;" "&amp;C1032&amp;" "&amp;D1032&amp;" "&amp;E1032&amp;" "&amp;F1032&amp;" ["&amp;H1032&amp;"]",B1032&amp;" "&amp;C1032&amp;" "&amp;D1032&amp;" "&amp;E1032&amp;" "&amp;F1032&amp;" ["&amp;H1032&amp;"]"))</f>
        <v/>
      </c>
      <c r="J1032" s="7" t="inlineStr">
        <is>
          <t>망고 아이보리 비스코스혼방 시스루7부롱블라우스 [S]</t>
        </is>
      </c>
      <c r="K1032" s="7" t="inlineStr">
        <is>
          <t>망고 아이보리 비스코스혼방 시스루7부롱블라우스</t>
        </is>
      </c>
      <c r="L1032" s="7">
        <f>IF(B1032="보세",C1032&amp;" "&amp;F1032,B1032&amp;" "&amp;F1032)</f>
        <v/>
      </c>
      <c r="M1032" s="8" t="inlineStr">
        <is>
          <t>아이보리  비스코스혼방 시스루7부롱블라우스</t>
        </is>
      </c>
      <c r="N1032" s="8" t="inlineStr">
        <is>
          <t>아이보리  비스코스혼방 시스루7부롱블라우스</t>
        </is>
      </c>
      <c r="O1032" s="8" t="inlineStr">
        <is>
          <t>아이보리  비스코스혼방 시스루7부롱블라우스</t>
        </is>
      </c>
    </row>
    <row r="1033" ht="16.5" customHeight="1" s="16">
      <c r="A1033" s="7" t="n">
        <v>13107794</v>
      </c>
      <c r="B1033" s="7" t="inlineStr">
        <is>
          <t>올드네이비</t>
        </is>
      </c>
      <c r="C1033" s="7" t="inlineStr">
        <is>
          <t>딥그레이</t>
        </is>
      </c>
      <c r="D1033" s="7" t="inlineStr">
        <is>
          <t>무지</t>
        </is>
      </c>
      <c r="E1033" s="7" t="inlineStr">
        <is>
          <t>면혼방</t>
        </is>
      </c>
      <c r="F1033" s="7" t="inlineStr">
        <is>
          <t>보카시와플버튼티</t>
        </is>
      </c>
      <c r="G1033" s="7" t="inlineStr">
        <is>
          <t>KOR</t>
        </is>
      </c>
      <c r="H1033" s="7" t="inlineStr">
        <is>
          <t>M</t>
        </is>
      </c>
      <c r="I1033" s="7">
        <f>IF(B1033="보세",C1033&amp;" "&amp;D1033&amp;" "&amp;E1033&amp;" "&amp;F1033&amp;" ["&amp;H1033&amp;"]",IF(G1033="JPN","[JPN] "&amp;B1033&amp;" "&amp;C1033&amp;" "&amp;D1033&amp;" "&amp;E1033&amp;" "&amp;F1033&amp;" ["&amp;H1033&amp;"]",B1033&amp;" "&amp;C1033&amp;" "&amp;D1033&amp;" "&amp;E1033&amp;" "&amp;F1033&amp;" ["&amp;H1033&amp;"]"))</f>
        <v/>
      </c>
      <c r="J1033" s="7" t="inlineStr">
        <is>
          <t>올드네이비 딥그레이 면혼방 보카시와플버튼티 [M]</t>
        </is>
      </c>
      <c r="K1033" s="7" t="inlineStr">
        <is>
          <t>올드네이비 딥그레이 면혼방 보카시와플버튼티</t>
        </is>
      </c>
      <c r="L1033" s="7">
        <f>IF(B1033="보세",C1033&amp;" "&amp;F1033,B1033&amp;" "&amp;F1033)</f>
        <v/>
      </c>
      <c r="M1033" s="8" t="inlineStr">
        <is>
          <t>딥그레이  면혼방 보카시와플버튼티</t>
        </is>
      </c>
      <c r="N1033" s="8" t="inlineStr">
        <is>
          <t>딥그레이  코튼혼방 보카시와플버튼티</t>
        </is>
      </c>
      <c r="O1033" s="8" t="inlineStr">
        <is>
          <t>딥그레이  면믹스 보카시와플버튼티</t>
        </is>
      </c>
    </row>
    <row r="1034" ht="16.5" customHeight="1" s="16">
      <c r="A1034" s="7" t="n">
        <v>13107795</v>
      </c>
      <c r="B1034" s="7" t="inlineStr">
        <is>
          <t>나이키</t>
        </is>
      </c>
      <c r="C1034" s="7" t="inlineStr">
        <is>
          <t>블랙</t>
        </is>
      </c>
      <c r="D1034" s="7" t="inlineStr">
        <is>
          <t>프린팅</t>
        </is>
      </c>
      <c r="E1034" s="7" t="inlineStr">
        <is>
          <t>드라이핏</t>
        </is>
      </c>
      <c r="F1034" s="7" t="inlineStr">
        <is>
          <t>로고반팔티</t>
        </is>
      </c>
      <c r="G1034" s="7" t="inlineStr">
        <is>
          <t>KOR</t>
        </is>
      </c>
      <c r="H1034" s="7" t="inlineStr">
        <is>
          <t>L</t>
        </is>
      </c>
      <c r="I1034" s="7">
        <f>IF(B1034="보세",C1034&amp;" "&amp;D1034&amp;" "&amp;E1034&amp;" "&amp;F1034&amp;" ["&amp;H1034&amp;"]",IF(G1034="JPN","[JPN] "&amp;B1034&amp;" "&amp;C1034&amp;" "&amp;D1034&amp;" "&amp;E1034&amp;" "&amp;F1034&amp;" ["&amp;H1034&amp;"]",B1034&amp;" "&amp;C1034&amp;" "&amp;D1034&amp;" "&amp;E1034&amp;" "&amp;F1034&amp;" ["&amp;H1034&amp;"]"))</f>
        <v/>
      </c>
      <c r="J1034" s="7" t="inlineStr">
        <is>
          <t>나이키 블랙 프린팅 드라이핏 로고반팔티 [L]</t>
        </is>
      </c>
      <c r="K1034" s="7" t="inlineStr">
        <is>
          <t>나이키 블랙 프린팅 드라이핏 로고반팔티</t>
        </is>
      </c>
      <c r="L1034" s="7">
        <f>IF(B1034="보세",C1034&amp;" "&amp;F1034,B1034&amp;" "&amp;F1034)</f>
        <v/>
      </c>
      <c r="M1034" s="8" t="inlineStr">
        <is>
          <t>블랙 프린팅 드라이핏 로고반팔티</t>
        </is>
      </c>
      <c r="N1034" s="8" t="inlineStr">
        <is>
          <t>블랙 프린팅 드라이핏 로고반팔티</t>
        </is>
      </c>
      <c r="O1034" s="8" t="inlineStr">
        <is>
          <t>블랙 프린팅 드라이핏 로고반팔티</t>
        </is>
      </c>
    </row>
    <row r="1035" ht="16.5" customHeight="1" s="16">
      <c r="A1035" s="7" t="n">
        <v>13107797</v>
      </c>
      <c r="B1035" s="7" t="inlineStr">
        <is>
          <t>폴햄</t>
        </is>
      </c>
      <c r="C1035" s="7" t="inlineStr">
        <is>
          <t>블랙</t>
        </is>
      </c>
      <c r="D1035" s="7" t="inlineStr">
        <is>
          <t>무지</t>
        </is>
      </c>
      <c r="E1035" s="7" t="inlineStr">
        <is>
          <t>면</t>
        </is>
      </c>
      <c r="F1035" s="7" t="inlineStr">
        <is>
          <t>레이어드스타일반팔티</t>
        </is>
      </c>
      <c r="G1035" s="7" t="inlineStr">
        <is>
          <t>KOR</t>
        </is>
      </c>
      <c r="H1035" s="7" t="inlineStr">
        <is>
          <t>105</t>
        </is>
      </c>
      <c r="I1035" s="7">
        <f>IF(B1035="보세",C1035&amp;" "&amp;D1035&amp;" "&amp;E1035&amp;" "&amp;F1035&amp;" ["&amp;H1035&amp;"]",IF(G1035="JPN","[JPN] "&amp;B1035&amp;" "&amp;C1035&amp;" "&amp;D1035&amp;" "&amp;E1035&amp;" "&amp;F1035&amp;" ["&amp;H1035&amp;"]",B1035&amp;" "&amp;C1035&amp;" "&amp;D1035&amp;" "&amp;E1035&amp;" "&amp;F1035&amp;" ["&amp;H1035&amp;"]"))</f>
        <v/>
      </c>
      <c r="J1035" s="7" t="inlineStr">
        <is>
          <t>폴햄 블랙 면 레이어드스타일반팔티 [105]</t>
        </is>
      </c>
      <c r="K1035" s="7" t="inlineStr">
        <is>
          <t>폴햄 블랙 면 레이어드스타일반팔티</t>
        </is>
      </c>
      <c r="L1035" s="7">
        <f>IF(B1035="보세",C1035&amp;" "&amp;F1035,B1035&amp;" "&amp;F1035)</f>
        <v/>
      </c>
      <c r="M1035" s="8" t="inlineStr">
        <is>
          <t>블랙  면 레이어드스타일반팔티</t>
        </is>
      </c>
      <c r="N1035" s="8" t="inlineStr">
        <is>
          <t>블랙  코튼 레이어드스타일반팔티</t>
        </is>
      </c>
      <c r="O1035" s="8" t="inlineStr">
        <is>
          <t>블랙  면직물 레이어드스타일반팔티</t>
        </is>
      </c>
    </row>
    <row r="1036" ht="16.5" customHeight="1" s="16">
      <c r="A1036" s="7" t="n">
        <v>13107798</v>
      </c>
      <c r="B1036" s="7" t="inlineStr">
        <is>
          <t>포에버21</t>
        </is>
      </c>
      <c r="C1036" s="7" t="inlineStr">
        <is>
          <t>블랙</t>
        </is>
      </c>
      <c r="D1036" s="7" t="inlineStr">
        <is>
          <t>플라워패턴</t>
        </is>
      </c>
      <c r="E1036" s="7" t="inlineStr">
        <is>
          <t>폴리</t>
        </is>
      </c>
      <c r="F1036" s="7" t="inlineStr">
        <is>
          <t>반집업끈나시블라우스</t>
        </is>
      </c>
      <c r="G1036" s="7" t="inlineStr">
        <is>
          <t>KOR</t>
        </is>
      </c>
      <c r="H1036" s="7" t="inlineStr">
        <is>
          <t>S</t>
        </is>
      </c>
      <c r="I1036" s="7">
        <f>IF(B1036="보세",C1036&amp;" "&amp;D1036&amp;" "&amp;E1036&amp;" "&amp;F1036&amp;" ["&amp;H1036&amp;"]",IF(G1036="JPN","[JPN] "&amp;B1036&amp;" "&amp;C1036&amp;" "&amp;D1036&amp;" "&amp;E1036&amp;" "&amp;F1036&amp;" ["&amp;H1036&amp;"]",B1036&amp;" "&amp;C1036&amp;" "&amp;D1036&amp;" "&amp;E1036&amp;" "&amp;F1036&amp;" ["&amp;H1036&amp;"]"))</f>
        <v/>
      </c>
      <c r="J1036" s="7" t="inlineStr">
        <is>
          <t>포에버21 블랙 플라워패턴 반집업끈나시블라우스 [S]</t>
        </is>
      </c>
      <c r="K1036" s="7" t="inlineStr">
        <is>
          <t>포에버21 블랙 플라워패턴 반집업끈나시블라우스</t>
        </is>
      </c>
      <c r="L1036" s="7">
        <f>IF(B1036="보세",C1036&amp;" "&amp;F1036,B1036&amp;" "&amp;F1036)</f>
        <v/>
      </c>
      <c r="M1036" s="8" t="inlineStr">
        <is>
          <t>블랙 플라워패턴  반집업끈나시블라우스</t>
        </is>
      </c>
      <c r="N1036" s="8" t="inlineStr">
        <is>
          <t>블랙 플라워패턴  반집업끈나시블라우스</t>
        </is>
      </c>
      <c r="O1036" s="8" t="inlineStr">
        <is>
          <t>블랙 플라워패턴  반집업끈나시블라우스</t>
        </is>
      </c>
    </row>
    <row r="1037" ht="16.5" customHeight="1" s="16">
      <c r="A1037" s="7" t="n">
        <v>13107799</v>
      </c>
      <c r="B1037" s="7" t="inlineStr">
        <is>
          <t>아디다스오리지널</t>
        </is>
      </c>
      <c r="C1037" s="7" t="inlineStr">
        <is>
          <t>네이비</t>
        </is>
      </c>
      <c r="D1037" s="7" t="inlineStr">
        <is>
          <t>무지</t>
        </is>
      </c>
      <c r="E1037" s="7" t="inlineStr">
        <is>
          <t>면</t>
        </is>
      </c>
      <c r="F1037" s="7" t="inlineStr">
        <is>
          <t>스몰로고후드집업</t>
        </is>
      </c>
      <c r="G1037" s="7" t="inlineStr">
        <is>
          <t>KOR</t>
        </is>
      </c>
      <c r="H1037" s="7" t="inlineStr">
        <is>
          <t>100</t>
        </is>
      </c>
      <c r="I1037" s="7">
        <f>IF(B1037="보세",C1037&amp;" "&amp;D1037&amp;" "&amp;E1037&amp;" "&amp;F1037&amp;" ["&amp;H1037&amp;"]",IF(G1037="JPN","[JPN] "&amp;B1037&amp;" "&amp;C1037&amp;" "&amp;D1037&amp;" "&amp;E1037&amp;" "&amp;F1037&amp;" ["&amp;H1037&amp;"]",B1037&amp;" "&amp;C1037&amp;" "&amp;D1037&amp;" "&amp;E1037&amp;" "&amp;F1037&amp;" ["&amp;H1037&amp;"]"))</f>
        <v/>
      </c>
      <c r="J1037" s="7" t="inlineStr">
        <is>
          <t>아디다스오리지널 네이비 면 스몰로고후드집업 [100]</t>
        </is>
      </c>
      <c r="K1037" s="7" t="inlineStr">
        <is>
          <t>아디다스오리지널 네이비 면 스몰로고후드집업</t>
        </is>
      </c>
      <c r="L1037" s="7">
        <f>IF(B1037="보세",C1037&amp;" "&amp;F1037,B1037&amp;" "&amp;F1037)</f>
        <v/>
      </c>
      <c r="M1037" s="8" t="inlineStr">
        <is>
          <t>네이비  면 스몰로고후드집업</t>
        </is>
      </c>
      <c r="N1037" s="8" t="inlineStr">
        <is>
          <t>NAVY  면 스몰로고후드집업</t>
        </is>
      </c>
      <c r="O1037" s="8" t="inlineStr">
        <is>
          <t>곤색  면 스몰로고후드집업</t>
        </is>
      </c>
    </row>
    <row r="1038" ht="16.5" customHeight="1" s="16">
      <c r="A1038" s="7" t="n">
        <v>13107800</v>
      </c>
      <c r="B1038" s="7" t="inlineStr">
        <is>
          <t>아디다스</t>
        </is>
      </c>
      <c r="C1038" s="7" t="inlineStr">
        <is>
          <t>블랙</t>
        </is>
      </c>
      <c r="D1038" s="7" t="inlineStr">
        <is>
          <t>무지</t>
        </is>
      </c>
      <c r="E1038" s="7" t="inlineStr">
        <is>
          <t>폴리</t>
        </is>
      </c>
      <c r="F1038" s="7" t="inlineStr">
        <is>
          <t>골프자켓</t>
        </is>
      </c>
      <c r="G1038" s="7" t="inlineStr">
        <is>
          <t>KOR</t>
        </is>
      </c>
      <c r="H1038" s="7" t="inlineStr">
        <is>
          <t>M</t>
        </is>
      </c>
      <c r="I1038" s="7">
        <f>IF(B1038="보세",C1038&amp;" "&amp;D1038&amp;" "&amp;E1038&amp;" "&amp;F1038&amp;" ["&amp;H1038&amp;"]",IF(G1038="JPN","[JPN] "&amp;B1038&amp;" "&amp;C1038&amp;" "&amp;D1038&amp;" "&amp;E1038&amp;" "&amp;F1038&amp;" ["&amp;H1038&amp;"]",B1038&amp;" "&amp;C1038&amp;" "&amp;D1038&amp;" "&amp;E1038&amp;" "&amp;F1038&amp;" ["&amp;H1038&amp;"]"))</f>
        <v/>
      </c>
      <c r="J1038" s="7" t="inlineStr">
        <is>
          <t>아디다스 블랙 골프자켓 [M]</t>
        </is>
      </c>
      <c r="K1038" s="7" t="inlineStr">
        <is>
          <t>아디다스 블랙 골프자켓</t>
        </is>
      </c>
      <c r="L1038" s="7">
        <f>IF(B1038="보세",C1038&amp;" "&amp;F1038,B1038&amp;" "&amp;F1038)</f>
        <v/>
      </c>
      <c r="M1038" s="8" t="inlineStr">
        <is>
          <t>블랙   골프자켓</t>
        </is>
      </c>
      <c r="N1038" s="8" t="inlineStr">
        <is>
          <t>블랙   골프자켓</t>
        </is>
      </c>
      <c r="O1038" s="8" t="inlineStr">
        <is>
          <t>블랙   골프자켓</t>
        </is>
      </c>
    </row>
    <row r="1039" ht="16.5" customHeight="1" s="16">
      <c r="A1039" s="7" t="n">
        <v>13107801</v>
      </c>
      <c r="B1039" s="7" t="inlineStr">
        <is>
          <t>코오롱스포츠</t>
        </is>
      </c>
      <c r="C1039" s="7" t="inlineStr">
        <is>
          <t>다크그레이</t>
        </is>
      </c>
      <c r="D1039" s="7" t="inlineStr">
        <is>
          <t>무지</t>
        </is>
      </c>
      <c r="E1039" s="7" t="inlineStr">
        <is>
          <t>폴리</t>
        </is>
      </c>
      <c r="F1039" s="7" t="inlineStr">
        <is>
          <t>roka반팔티</t>
        </is>
      </c>
      <c r="G1039" s="7" t="inlineStr">
        <is>
          <t>KOR</t>
        </is>
      </c>
      <c r="H1039" s="7" t="inlineStr">
        <is>
          <t>105</t>
        </is>
      </c>
      <c r="I1039" s="7">
        <f>IF(B1039="보세",C1039&amp;" "&amp;D1039&amp;" "&amp;E1039&amp;" "&amp;F1039&amp;" ["&amp;H1039&amp;"]",IF(G1039="JPN","[JPN] "&amp;B1039&amp;" "&amp;C1039&amp;" "&amp;D1039&amp;" "&amp;E1039&amp;" "&amp;F1039&amp;" ["&amp;H1039&amp;"]",B1039&amp;" "&amp;C1039&amp;" "&amp;D1039&amp;" "&amp;E1039&amp;" "&amp;F1039&amp;" ["&amp;H1039&amp;"]"))</f>
        <v/>
      </c>
      <c r="J1039" s="7" t="inlineStr">
        <is>
          <t>코오롱스포츠 다크그레이 roka반팔티 [105]</t>
        </is>
      </c>
      <c r="K1039" s="7" t="inlineStr">
        <is>
          <t>코오롱스포츠 다크그레이 roka반팔티</t>
        </is>
      </c>
      <c r="L1039" s="7">
        <f>IF(B1039="보세",C1039&amp;" "&amp;F1039,B1039&amp;" "&amp;F1039)</f>
        <v/>
      </c>
      <c r="M1039" s="8" t="inlineStr">
        <is>
          <t>다크그레이   roka반팔티</t>
        </is>
      </c>
      <c r="N1039" s="8" t="inlineStr">
        <is>
          <t>다크그레이   roka반팔티</t>
        </is>
      </c>
      <c r="O1039" s="8" t="inlineStr">
        <is>
          <t>다크그레이   roka반팔티</t>
        </is>
      </c>
    </row>
    <row r="1040" ht="16.5" customHeight="1" s="16">
      <c r="A1040" s="7" t="n">
        <v>13107802</v>
      </c>
      <c r="B1040" s="7" t="inlineStr">
        <is>
          <t>푸마</t>
        </is>
      </c>
      <c r="C1040" s="7" t="inlineStr">
        <is>
          <t>네이비</t>
        </is>
      </c>
      <c r="D1040" s="7" t="inlineStr">
        <is>
          <t>스트라이프</t>
        </is>
      </c>
      <c r="E1040" s="7" t="inlineStr">
        <is>
          <t>폴리</t>
        </is>
      </c>
      <c r="F1040" s="7" t="inlineStr">
        <is>
          <t>로프조임줄반팔피케원피스</t>
        </is>
      </c>
      <c r="G1040" s="7" t="inlineStr">
        <is>
          <t>KOR</t>
        </is>
      </c>
      <c r="H1040" s="7" t="inlineStr">
        <is>
          <t>S</t>
        </is>
      </c>
      <c r="I1040" s="7">
        <f>IF(B1040="보세",C1040&amp;" "&amp;D1040&amp;" "&amp;E1040&amp;" "&amp;F1040&amp;" ["&amp;H1040&amp;"]",IF(G1040="JPN","[JPN] "&amp;B1040&amp;" "&amp;C1040&amp;" "&amp;D1040&amp;" "&amp;E1040&amp;" "&amp;F1040&amp;" ["&amp;H1040&amp;"]",B1040&amp;" "&amp;C1040&amp;" "&amp;D1040&amp;" "&amp;E1040&amp;" "&amp;F1040&amp;" ["&amp;H1040&amp;"]"))</f>
        <v/>
      </c>
      <c r="J1040" s="7" t="inlineStr">
        <is>
          <t>푸마 네이비 스트라이프 로프조임줄반팔피케원피스 [S]</t>
        </is>
      </c>
      <c r="K1040" s="7" t="inlineStr">
        <is>
          <t>푸마 네이비 스트라이프 로프조임줄반팔피케원피스</t>
        </is>
      </c>
      <c r="L1040" s="7">
        <f>IF(B1040="보세",C1040&amp;" "&amp;F1040,B1040&amp;" "&amp;F1040)</f>
        <v/>
      </c>
      <c r="M1040" s="8" t="inlineStr">
        <is>
          <t>네이비 스트라이프  로프조임줄반팔피케원피스</t>
        </is>
      </c>
      <c r="N1040" s="8" t="inlineStr">
        <is>
          <t>NAVY 스트라이프  로프조임줄반팔피케원피스</t>
        </is>
      </c>
      <c r="O1040" s="8" t="inlineStr">
        <is>
          <t>곤색 스트라이프  로프조임줄반팔피케원피스</t>
        </is>
      </c>
    </row>
    <row r="1041" ht="16.5" customHeight="1" s="16">
      <c r="A1041" s="7" t="n">
        <v>13107803</v>
      </c>
      <c r="B1041" s="7" t="inlineStr">
        <is>
          <t>마이클코어스</t>
        </is>
      </c>
      <c r="C1041" s="7" t="inlineStr">
        <is>
          <t>청록색</t>
        </is>
      </c>
      <c r="D1041" s="7" t="inlineStr">
        <is>
          <t>무지</t>
        </is>
      </c>
      <c r="E1041" s="7" t="inlineStr">
        <is>
          <t>면혼방</t>
        </is>
      </c>
      <c r="F1041" s="7" t="inlineStr">
        <is>
          <t>골드버튼언발니트</t>
        </is>
      </c>
      <c r="G1041" s="7" t="inlineStr">
        <is>
          <t>KOR</t>
        </is>
      </c>
      <c r="H1041" s="7" t="inlineStr">
        <is>
          <t>없음</t>
        </is>
      </c>
      <c r="I1041" s="7">
        <f>IF(B1041="보세",C1041&amp;" "&amp;D1041&amp;" "&amp;E1041&amp;" "&amp;F1041&amp;" ["&amp;H1041&amp;"]",IF(G1041="JPN","[JPN] "&amp;B1041&amp;" "&amp;C1041&amp;" "&amp;D1041&amp;" "&amp;E1041&amp;" "&amp;F1041&amp;" ["&amp;H1041&amp;"]",B1041&amp;" "&amp;C1041&amp;" "&amp;D1041&amp;" "&amp;E1041&amp;" "&amp;F1041&amp;" ["&amp;H1041&amp;"]"))</f>
        <v/>
      </c>
      <c r="J1041" s="7" t="inlineStr">
        <is>
          <t xml:space="preserve">마이클코어스 청록색 면혼방 골드버튼언발니트 </t>
        </is>
      </c>
      <c r="K1041" s="7" t="inlineStr">
        <is>
          <t xml:space="preserve">마이클코어스 청록색 면혼방 골드버튼언발니트 </t>
        </is>
      </c>
      <c r="L1041" s="7">
        <f>IF(B1041="보세",C1041&amp;" "&amp;F1041,B1041&amp;" "&amp;F1041)</f>
        <v/>
      </c>
      <c r="M1041" s="8" t="inlineStr">
        <is>
          <t>청록색  면혼방 골드버튼언발니트</t>
        </is>
      </c>
      <c r="N1041" s="8" t="inlineStr">
        <is>
          <t>청록색  코튼혼방 골드버튼언발니트</t>
        </is>
      </c>
      <c r="O1041" s="8" t="inlineStr">
        <is>
          <t>청록색  면믹스 골드버튼언발니트</t>
        </is>
      </c>
    </row>
    <row r="1042" ht="16.5" customHeight="1" s="16">
      <c r="A1042" s="7" t="n">
        <v>13107804</v>
      </c>
      <c r="B1042" s="7" t="inlineStr">
        <is>
          <t>라코스테</t>
        </is>
      </c>
      <c r="C1042" s="7" t="inlineStr">
        <is>
          <t>코랄파라다이스핑크</t>
        </is>
      </c>
      <c r="D1042" s="7" t="inlineStr">
        <is>
          <t>무지</t>
        </is>
      </c>
      <c r="E1042" s="7" t="inlineStr">
        <is>
          <t>면혼방</t>
        </is>
      </c>
      <c r="F1042" s="7" t="inlineStr">
        <is>
          <t>스몰로고민소매피케티</t>
        </is>
      </c>
      <c r="G1042" s="7" t="inlineStr">
        <is>
          <t>KOR</t>
        </is>
      </c>
      <c r="H1042" s="7" t="inlineStr">
        <is>
          <t>95</t>
        </is>
      </c>
      <c r="I1042" s="7">
        <f>IF(B1042="보세",C1042&amp;" "&amp;D1042&amp;" "&amp;E1042&amp;" "&amp;F1042&amp;" ["&amp;H1042&amp;"]",IF(G1042="JPN","[JPN] "&amp;B1042&amp;" "&amp;C1042&amp;" "&amp;D1042&amp;" "&amp;E1042&amp;" "&amp;F1042&amp;" ["&amp;H1042&amp;"]",B1042&amp;" "&amp;C1042&amp;" "&amp;D1042&amp;" "&amp;E1042&amp;" "&amp;F1042&amp;" ["&amp;H1042&amp;"]"))</f>
        <v/>
      </c>
      <c r="J1042" s="7" t="inlineStr">
        <is>
          <t>라코스테 코랄파라다이스핑크 면혼방 스몰로고민소매피케티 [95]</t>
        </is>
      </c>
      <c r="K1042" s="7" t="inlineStr">
        <is>
          <t>라코스테 코랄파라다이스핑크 면혼방 스몰로고민소매피케티</t>
        </is>
      </c>
      <c r="L1042" s="7">
        <f>IF(B1042="보세",C1042&amp;" "&amp;F1042,B1042&amp;" "&amp;F1042)</f>
        <v/>
      </c>
      <c r="M1042" s="8" t="inlineStr">
        <is>
          <t>코랄파라다이스핑크  면혼방 스몰로고민소매피케티</t>
        </is>
      </c>
      <c r="N1042" s="8" t="inlineStr">
        <is>
          <t>코랄파라다이스핑크  코튼혼방 스몰로고민소매피케티</t>
        </is>
      </c>
      <c r="O1042" s="8" t="inlineStr">
        <is>
          <t>코랄파라다이스핑크  면믹스 스몰로고민소매피케티</t>
        </is>
      </c>
    </row>
    <row r="1043" ht="16.5" customHeight="1" s="16">
      <c r="A1043" s="7" t="n">
        <v>13107805</v>
      </c>
      <c r="B1043" s="7" t="inlineStr">
        <is>
          <t>라코스테</t>
        </is>
      </c>
      <c r="C1043" s="7" t="inlineStr">
        <is>
          <t>레드</t>
        </is>
      </c>
      <c r="D1043" s="7" t="inlineStr">
        <is>
          <t>스트라이프</t>
        </is>
      </c>
      <c r="E1043" s="7" t="inlineStr">
        <is>
          <t>면</t>
        </is>
      </c>
      <c r="F1043" s="7" t="inlineStr">
        <is>
          <t>스몰로고크루넥티</t>
        </is>
      </c>
      <c r="G1043" s="7" t="inlineStr">
        <is>
          <t>KOR</t>
        </is>
      </c>
      <c r="H1043" s="7" t="inlineStr">
        <is>
          <t>90</t>
        </is>
      </c>
      <c r="I1043" s="7">
        <f>IF(B1043="보세",C1043&amp;" "&amp;D1043&amp;" "&amp;E1043&amp;" "&amp;F1043&amp;" ["&amp;H1043&amp;"]",IF(G1043="JPN","[JPN] "&amp;B1043&amp;" "&amp;C1043&amp;" "&amp;D1043&amp;" "&amp;E1043&amp;" "&amp;F1043&amp;" ["&amp;H1043&amp;"]",B1043&amp;" "&amp;C1043&amp;" "&amp;D1043&amp;" "&amp;E1043&amp;" "&amp;F1043&amp;" ["&amp;H1043&amp;"]"))</f>
        <v/>
      </c>
      <c r="J1043" s="7" t="inlineStr">
        <is>
          <t>라코스테 레드 스트라이프 면 스몰로고크루넥티 [90]</t>
        </is>
      </c>
      <c r="K1043" s="7" t="inlineStr">
        <is>
          <t>라코스테 레드 스트라이프 면 스몰로고크루넥티</t>
        </is>
      </c>
      <c r="L1043" s="7">
        <f>IF(B1043="보세",C1043&amp;" "&amp;F1043,B1043&amp;" "&amp;F1043)</f>
        <v/>
      </c>
      <c r="M1043" s="8" t="inlineStr">
        <is>
          <t>레드 스트라이프 면 스몰로고크루넥티</t>
        </is>
      </c>
      <c r="N1043" s="8" t="inlineStr">
        <is>
          <t>레드 스트라이프 코튼 스몰로고크루넥티</t>
        </is>
      </c>
      <c r="O1043" s="8" t="inlineStr">
        <is>
          <t>레드 스트라이프 면직물 스몰로고크루넥티</t>
        </is>
      </c>
    </row>
    <row r="1044" ht="16.5" customHeight="1" s="16">
      <c r="A1044" s="7" t="n">
        <v>13107806</v>
      </c>
      <c r="B1044" s="7" t="inlineStr">
        <is>
          <t>폴로랄프로렌</t>
        </is>
      </c>
      <c r="C1044" s="7" t="inlineStr">
        <is>
          <t>다크그레이</t>
        </is>
      </c>
      <c r="D1044" s="7" t="inlineStr">
        <is>
          <t>무지</t>
        </is>
      </c>
      <c r="E1044" s="7" t="inlineStr">
        <is>
          <t>면</t>
        </is>
      </c>
      <c r="F1044" s="7" t="inlineStr">
        <is>
          <t>형광빅포니반팔피케티</t>
        </is>
      </c>
      <c r="G1044" s="7" t="inlineStr">
        <is>
          <t>KOR</t>
        </is>
      </c>
      <c r="H1044" s="7" t="inlineStr">
        <is>
          <t>L</t>
        </is>
      </c>
      <c r="I1044" s="7">
        <f>IF(B1044="보세",C1044&amp;" "&amp;D1044&amp;" "&amp;E1044&amp;" "&amp;F1044&amp;" ["&amp;H1044&amp;"]",IF(G1044="JPN","[JPN] "&amp;B1044&amp;" "&amp;C1044&amp;" "&amp;D1044&amp;" "&amp;E1044&amp;" "&amp;F1044&amp;" ["&amp;H1044&amp;"]",B1044&amp;" "&amp;C1044&amp;" "&amp;D1044&amp;" "&amp;E1044&amp;" "&amp;F1044&amp;" ["&amp;H1044&amp;"]"))</f>
        <v/>
      </c>
      <c r="J1044" s="7" t="inlineStr">
        <is>
          <t>폴로랄프로렌 다크그레이 면 형광빅포니반팔피케티 [L]</t>
        </is>
      </c>
      <c r="K1044" s="7" t="inlineStr">
        <is>
          <t>폴로랄프로렌 다크그레이 면 형광빅포니반팔피케티</t>
        </is>
      </c>
      <c r="L1044" s="7">
        <f>IF(B1044="보세",C1044&amp;" "&amp;F1044,B1044&amp;" "&amp;F1044)</f>
        <v/>
      </c>
      <c r="M1044" s="8" t="inlineStr">
        <is>
          <t>다크그레이  면 형광빅포니반팔피케티</t>
        </is>
      </c>
      <c r="N1044" s="8" t="inlineStr">
        <is>
          <t>다크그레이  코튼 형광빅포니반팔피케티</t>
        </is>
      </c>
      <c r="O1044" s="8" t="inlineStr">
        <is>
          <t>다크그레이  면직물 형광빅포니반팔피케티</t>
        </is>
      </c>
    </row>
    <row r="1045" ht="16.5" customHeight="1" s="16">
      <c r="A1045" s="7" t="n">
        <v>13107807</v>
      </c>
      <c r="B1045" s="7" t="inlineStr">
        <is>
          <t>보세</t>
        </is>
      </c>
      <c r="C1045" s="7" t="inlineStr">
        <is>
          <t>레드</t>
        </is>
      </c>
      <c r="D1045" s="7" t="inlineStr">
        <is>
          <t>프린팅</t>
        </is>
      </c>
      <c r="E1045" s="7" t="inlineStr">
        <is>
          <t>폴리</t>
        </is>
      </c>
      <c r="F1045" s="7" t="inlineStr">
        <is>
          <t>브라질월드컵반팔티</t>
        </is>
      </c>
      <c r="G1045" s="7" t="inlineStr">
        <is>
          <t>KOR</t>
        </is>
      </c>
      <c r="H1045" s="7" t="inlineStr">
        <is>
          <t>95</t>
        </is>
      </c>
      <c r="I1045" s="7">
        <f>IF(B1045="보세",C1045&amp;" "&amp;D1045&amp;" "&amp;E1045&amp;" "&amp;F1045&amp;" ["&amp;H1045&amp;"]",IF(G1045="JPN","[JPN] "&amp;B1045&amp;" "&amp;C1045&amp;" "&amp;D1045&amp;" "&amp;E1045&amp;" "&amp;F1045&amp;" ["&amp;H1045&amp;"]",B1045&amp;" "&amp;C1045&amp;" "&amp;D1045&amp;" "&amp;E1045&amp;" "&amp;F1045&amp;" ["&amp;H1045&amp;"]"))</f>
        <v/>
      </c>
      <c r="J1045" s="7" t="inlineStr">
        <is>
          <t>레드 프린팅 브라질월드컵반팔티 [95]</t>
        </is>
      </c>
      <c r="K1045" s="7" t="inlineStr">
        <is>
          <t>레드 프린팅 브라질월드컵반팔티</t>
        </is>
      </c>
      <c r="L1045" s="7">
        <f>IF(B1045="보세",C1045&amp;" "&amp;F1045,B1045&amp;" "&amp;F1045)</f>
        <v/>
      </c>
      <c r="M1045" s="8" t="inlineStr">
        <is>
          <t>레드 프린팅  브라질월드컵반팔티</t>
        </is>
      </c>
      <c r="N1045" s="8" t="inlineStr">
        <is>
          <t>레드 프린팅  브라질월드컵반팔티</t>
        </is>
      </c>
      <c r="O1045" s="8" t="inlineStr">
        <is>
          <t>레드 프린팅  브라질월드컵반팔티</t>
        </is>
      </c>
    </row>
    <row r="1046" ht="16.5" customHeight="1" s="16">
      <c r="A1046" s="7" t="n">
        <v>13107808</v>
      </c>
      <c r="B1046" s="7" t="inlineStr">
        <is>
          <t>빈폴</t>
        </is>
      </c>
      <c r="C1046" s="7" t="inlineStr">
        <is>
          <t>멜란지버건디</t>
        </is>
      </c>
      <c r="D1046" s="7" t="inlineStr">
        <is>
          <t>무지</t>
        </is>
      </c>
      <c r="E1046" s="7" t="inlineStr">
        <is>
          <t>면</t>
        </is>
      </c>
      <c r="F1046" s="7" t="inlineStr">
        <is>
          <t>로고피케티</t>
        </is>
      </c>
      <c r="G1046" s="7" t="inlineStr">
        <is>
          <t>KOR</t>
        </is>
      </c>
      <c r="H1046" s="7" t="inlineStr">
        <is>
          <t>105</t>
        </is>
      </c>
      <c r="I1046" s="7">
        <f>IF(B1046="보세",C1046&amp;" "&amp;D1046&amp;" "&amp;E1046&amp;" "&amp;F1046&amp;" ["&amp;H1046&amp;"]",IF(G1046="JPN","[JPN] "&amp;B1046&amp;" "&amp;C1046&amp;" "&amp;D1046&amp;" "&amp;E1046&amp;" "&amp;F1046&amp;" ["&amp;H1046&amp;"]",B1046&amp;" "&amp;C1046&amp;" "&amp;D1046&amp;" "&amp;E1046&amp;" "&amp;F1046&amp;" ["&amp;H1046&amp;"]"))</f>
        <v/>
      </c>
      <c r="J1046" s="7" t="inlineStr">
        <is>
          <t>빈폴 멜란지버건디 면 로고피케티 [105]</t>
        </is>
      </c>
      <c r="K1046" s="7" t="inlineStr">
        <is>
          <t>빈폴 멜란지버건디 면 로고피케티</t>
        </is>
      </c>
      <c r="L1046" s="7">
        <f>IF(B1046="보세",C1046&amp;" "&amp;F1046,B1046&amp;" "&amp;F1046)</f>
        <v/>
      </c>
      <c r="M1046" s="8" t="inlineStr">
        <is>
          <t>멜란지버건디  면 로고피케티</t>
        </is>
      </c>
      <c r="N1046" s="8" t="inlineStr">
        <is>
          <t>멜란지버건디  코튼 로고피케티</t>
        </is>
      </c>
      <c r="O1046" s="8" t="inlineStr">
        <is>
          <t>멜란지버건디  면직물 로고피케티</t>
        </is>
      </c>
    </row>
    <row r="1047" ht="16.5" customHeight="1" s="16">
      <c r="A1047" s="7" t="n">
        <v>13107809</v>
      </c>
      <c r="B1047" s="7" t="inlineStr">
        <is>
          <t>MLB</t>
        </is>
      </c>
      <c r="C1047" s="7" t="inlineStr">
        <is>
          <t>네이비</t>
        </is>
      </c>
      <c r="D1047" s="7" t="inlineStr">
        <is>
          <t>무지</t>
        </is>
      </c>
      <c r="E1047" s="7" t="inlineStr">
        <is>
          <t>면</t>
        </is>
      </c>
      <c r="F1047" s="7" t="inlineStr">
        <is>
          <t>오리올스볼티모어패치원피스</t>
        </is>
      </c>
      <c r="G1047" s="7" t="inlineStr">
        <is>
          <t>KOR</t>
        </is>
      </c>
      <c r="H1047" s="7" t="inlineStr">
        <is>
          <t>85</t>
        </is>
      </c>
      <c r="I1047" s="7">
        <f>IF(B1047="보세",C1047&amp;" "&amp;D1047&amp;" "&amp;E1047&amp;" "&amp;F1047&amp;" ["&amp;H1047&amp;"]",IF(G1047="JPN","[JPN] "&amp;B1047&amp;" "&amp;C1047&amp;" "&amp;D1047&amp;" "&amp;E1047&amp;" "&amp;F1047&amp;" ["&amp;H1047&amp;"]",B1047&amp;" "&amp;C1047&amp;" "&amp;D1047&amp;" "&amp;E1047&amp;" "&amp;F1047&amp;" ["&amp;H1047&amp;"]"))</f>
        <v/>
      </c>
      <c r="J1047" s="7" t="inlineStr">
        <is>
          <t>MLB 네이비 면 오리올스볼티모어패치원피스 [85]</t>
        </is>
      </c>
      <c r="K1047" s="7" t="inlineStr">
        <is>
          <t>MLB 네이비 면 오리올스볼티모어패치원피스</t>
        </is>
      </c>
      <c r="L1047" s="7">
        <f>IF(B1047="보세",C1047&amp;" "&amp;F1047,B1047&amp;" "&amp;F1047)</f>
        <v/>
      </c>
      <c r="M1047" s="8" t="inlineStr">
        <is>
          <t>네이비  면 오리올스볼티모어패치원피스</t>
        </is>
      </c>
      <c r="N1047" s="8" t="inlineStr">
        <is>
          <t>NAVY  면 오리올스볼티모어패치원피스</t>
        </is>
      </c>
      <c r="O1047" s="8" t="inlineStr">
        <is>
          <t>곤색  면 오리올스볼티모어패치원피스</t>
        </is>
      </c>
    </row>
    <row r="1048" ht="16.5" customHeight="1" s="16">
      <c r="A1048" s="7" t="n">
        <v>13107810</v>
      </c>
      <c r="B1048" s="7" t="inlineStr">
        <is>
          <t>stefanel</t>
        </is>
      </c>
      <c r="C1048" s="7" t="inlineStr">
        <is>
          <t>핑크</t>
        </is>
      </c>
      <c r="D1048" s="7" t="inlineStr">
        <is>
          <t>무지</t>
        </is>
      </c>
      <c r="E1048" s="7" t="inlineStr">
        <is>
          <t>폴리</t>
        </is>
      </c>
      <c r="F1048" s="7" t="inlineStr">
        <is>
          <t>커팅넥니트</t>
        </is>
      </c>
      <c r="G1048" s="7" t="inlineStr">
        <is>
          <t>KOR</t>
        </is>
      </c>
      <c r="H1048" s="7" t="inlineStr">
        <is>
          <t>82-94-160</t>
        </is>
      </c>
      <c r="I1048" s="7">
        <f>IF(B1048="보세",C1048&amp;" "&amp;D1048&amp;" "&amp;E1048&amp;" "&amp;F1048&amp;" ["&amp;H1048&amp;"]",IF(G1048="JPN","[JPN] "&amp;B1048&amp;" "&amp;C1048&amp;" "&amp;D1048&amp;" "&amp;E1048&amp;" "&amp;F1048&amp;" ["&amp;H1048&amp;"]",B1048&amp;" "&amp;C1048&amp;" "&amp;D1048&amp;" "&amp;E1048&amp;" "&amp;F1048&amp;" ["&amp;H1048&amp;"]"))</f>
        <v/>
      </c>
      <c r="J1048" s="7" t="inlineStr">
        <is>
          <t>stefanel 핑크 커팅넥니트 [82-94-160]</t>
        </is>
      </c>
      <c r="K1048" s="7" t="inlineStr">
        <is>
          <t>stefanel 핑크 커팅넥니트</t>
        </is>
      </c>
      <c r="L1048" s="7">
        <f>IF(B1048="보세",C1048&amp;" "&amp;F1048,B1048&amp;" "&amp;F1048)</f>
        <v/>
      </c>
      <c r="M1048" s="8" t="inlineStr">
        <is>
          <t>핑크   커팅넥니트</t>
        </is>
      </c>
      <c r="N1048" s="8" t="inlineStr">
        <is>
          <t>핑크   커팅넥니트</t>
        </is>
      </c>
      <c r="O1048" s="8" t="inlineStr">
        <is>
          <t>핑크   커팅넥니트</t>
        </is>
      </c>
    </row>
    <row r="1049" ht="16.5" customHeight="1" s="16">
      <c r="A1049" s="7" t="n">
        <v>13107811</v>
      </c>
      <c r="B1049" s="7" t="inlineStr">
        <is>
          <t>밀레</t>
        </is>
      </c>
      <c r="C1049" s="7" t="inlineStr">
        <is>
          <t>스카이블루</t>
        </is>
      </c>
      <c r="D1049" s="7" t="inlineStr">
        <is>
          <t>체크</t>
        </is>
      </c>
      <c r="E1049" s="7" t="inlineStr">
        <is>
          <t>폴리</t>
        </is>
      </c>
      <c r="F1049" s="7" t="inlineStr">
        <is>
          <t>골프쿨반팔셔츠</t>
        </is>
      </c>
      <c r="G1049" s="7" t="inlineStr">
        <is>
          <t>KOR</t>
        </is>
      </c>
      <c r="H1049" s="7" t="inlineStr">
        <is>
          <t>100</t>
        </is>
      </c>
      <c r="I1049" s="7">
        <f>IF(B1049="보세",C1049&amp;" "&amp;D1049&amp;" "&amp;E1049&amp;" "&amp;F1049&amp;" ["&amp;H1049&amp;"]",IF(G1049="JPN","[JPN] "&amp;B1049&amp;" "&amp;C1049&amp;" "&amp;D1049&amp;" "&amp;E1049&amp;" "&amp;F1049&amp;" ["&amp;H1049&amp;"]",B1049&amp;" "&amp;C1049&amp;" "&amp;D1049&amp;" "&amp;E1049&amp;" "&amp;F1049&amp;" ["&amp;H1049&amp;"]"))</f>
        <v/>
      </c>
      <c r="J1049" s="7" t="inlineStr">
        <is>
          <t>밀레 스카이블루 체크 골프쿨반팔셔츠 [100]</t>
        </is>
      </c>
      <c r="K1049" s="7" t="inlineStr">
        <is>
          <t>밀레 스카이블루 체크 골프쿨반팔셔츠</t>
        </is>
      </c>
      <c r="L1049" s="7">
        <f>IF(B1049="보세",C1049&amp;" "&amp;F1049,B1049&amp;" "&amp;F1049)</f>
        <v/>
      </c>
      <c r="M1049" s="8" t="inlineStr">
        <is>
          <t>스카이블루 체크  골프쿨반팔셔츠</t>
        </is>
      </c>
      <c r="N1049" s="8" t="inlineStr">
        <is>
          <t>스카이블루 체크  골프쿨반팔셔츠</t>
        </is>
      </c>
      <c r="O1049" s="8" t="inlineStr">
        <is>
          <t>스카이블루 체크  골프쿨반팔셔츠</t>
        </is>
      </c>
    </row>
    <row r="1050" ht="16.5" customHeight="1" s="16">
      <c r="A1050" s="7" t="n">
        <v>13107812</v>
      </c>
      <c r="B1050" s="7" t="inlineStr">
        <is>
          <t>데상트</t>
        </is>
      </c>
      <c r="C1050" s="7" t="inlineStr">
        <is>
          <t>멜란지그레이</t>
        </is>
      </c>
      <c r="D1050" s="7" t="inlineStr">
        <is>
          <t>무지</t>
        </is>
      </c>
      <c r="E1050" s="7" t="inlineStr">
        <is>
          <t>면혼방</t>
        </is>
      </c>
      <c r="F1050" s="7" t="inlineStr">
        <is>
          <t>하이넥로고후드집업</t>
        </is>
      </c>
      <c r="G1050" s="7" t="inlineStr">
        <is>
          <t>KOR</t>
        </is>
      </c>
      <c r="H1050" s="7" t="inlineStr">
        <is>
          <t>85</t>
        </is>
      </c>
      <c r="I1050" s="7">
        <f>IF(B1050="보세",C1050&amp;" "&amp;D1050&amp;" "&amp;E1050&amp;" "&amp;F1050&amp;" ["&amp;H1050&amp;"]",IF(G1050="JPN","[JPN] "&amp;B1050&amp;" "&amp;C1050&amp;" "&amp;D1050&amp;" "&amp;E1050&amp;" "&amp;F1050&amp;" ["&amp;H1050&amp;"]",B1050&amp;" "&amp;C1050&amp;" "&amp;D1050&amp;" "&amp;E1050&amp;" "&amp;F1050&amp;" ["&amp;H1050&amp;"]"))</f>
        <v/>
      </c>
      <c r="J1050" s="7" t="inlineStr">
        <is>
          <t>데상트 멜란지그레이 면혼방 하이넥로고후드집업 [85]</t>
        </is>
      </c>
      <c r="K1050" s="7" t="inlineStr">
        <is>
          <t>데상트 멜란지그레이 면혼방 하이넥로고후드집업</t>
        </is>
      </c>
      <c r="L1050" s="7">
        <f>IF(B1050="보세",C1050&amp;" "&amp;F1050,B1050&amp;" "&amp;F1050)</f>
        <v/>
      </c>
      <c r="M1050" s="8" t="inlineStr">
        <is>
          <t>멜란지그레이  면혼방 하이넥로고후드집업</t>
        </is>
      </c>
      <c r="N1050" s="8" t="inlineStr">
        <is>
          <t>멜란지그레이  코튼혼방 하이넥로고후드집업</t>
        </is>
      </c>
      <c r="O1050" s="8" t="inlineStr">
        <is>
          <t>멜란지그레이  면믹스 하이넥로고후드집업</t>
        </is>
      </c>
    </row>
    <row r="1051" ht="16.5" customHeight="1" s="16">
      <c r="A1051" s="7" t="n">
        <v>13107813</v>
      </c>
      <c r="B1051" s="7" t="inlineStr">
        <is>
          <t>pxg</t>
        </is>
      </c>
      <c r="C1051" s="7" t="inlineStr">
        <is>
          <t>블랙</t>
        </is>
      </c>
      <c r="D1051" s="7" t="inlineStr">
        <is>
          <t>무지</t>
        </is>
      </c>
      <c r="E1051" s="7" t="inlineStr">
        <is>
          <t>폴리</t>
        </is>
      </c>
      <c r="F1051" s="7" t="inlineStr">
        <is>
          <t>로고쿨골프베스트</t>
        </is>
      </c>
      <c r="G1051" s="7" t="inlineStr">
        <is>
          <t>KOR</t>
        </is>
      </c>
      <c r="H1051" s="7" t="inlineStr">
        <is>
          <t>L</t>
        </is>
      </c>
      <c r="I1051" s="7">
        <f>IF(B1051="보세",C1051&amp;" "&amp;D1051&amp;" "&amp;E1051&amp;" "&amp;F1051&amp;" ["&amp;H1051&amp;"]",IF(G1051="JPN","[JPN] "&amp;B1051&amp;" "&amp;C1051&amp;" "&amp;D1051&amp;" "&amp;E1051&amp;" "&amp;F1051&amp;" ["&amp;H1051&amp;"]",B1051&amp;" "&amp;C1051&amp;" "&amp;D1051&amp;" "&amp;E1051&amp;" "&amp;F1051&amp;" ["&amp;H1051&amp;"]"))</f>
        <v/>
      </c>
      <c r="J1051" s="7" t="inlineStr">
        <is>
          <t>pxg 블랙 로고쿨골프베스트 [L]</t>
        </is>
      </c>
      <c r="K1051" s="7" t="inlineStr">
        <is>
          <t>pxg 블랙 로고쿨골프베스트</t>
        </is>
      </c>
      <c r="L1051" s="7">
        <f>IF(B1051="보세",C1051&amp;" "&amp;F1051,B1051&amp;" "&amp;F1051)</f>
        <v/>
      </c>
      <c r="M1051" s="8" t="inlineStr">
        <is>
          <t>블랙   로고쿨골프베스트</t>
        </is>
      </c>
      <c r="N1051" s="8" t="inlineStr">
        <is>
          <t>블랙   로고쿨골프베스트</t>
        </is>
      </c>
      <c r="O1051" s="8" t="inlineStr">
        <is>
          <t>블랙   로고쿨골프베스트</t>
        </is>
      </c>
    </row>
    <row r="1052" ht="16.5" customHeight="1" s="16">
      <c r="A1052" s="7" t="n">
        <v>13107814</v>
      </c>
      <c r="B1052" s="7" t="inlineStr">
        <is>
          <t>uspa</t>
        </is>
      </c>
      <c r="C1052" s="7" t="inlineStr">
        <is>
          <t>딥블루</t>
        </is>
      </c>
      <c r="D1052" s="7" t="inlineStr">
        <is>
          <t>무지</t>
        </is>
      </c>
      <c r="E1052" s="7" t="inlineStr">
        <is>
          <t>면혼방</t>
        </is>
      </c>
      <c r="F1052" s="7" t="inlineStr">
        <is>
          <t>반팔피케티</t>
        </is>
      </c>
      <c r="G1052" s="7" t="inlineStr">
        <is>
          <t>KOR</t>
        </is>
      </c>
      <c r="H1052" s="7" t="inlineStr">
        <is>
          <t>115</t>
        </is>
      </c>
      <c r="I1052" s="7">
        <f>IF(B1052="보세",C1052&amp;" "&amp;D1052&amp;" "&amp;E1052&amp;" "&amp;F1052&amp;" ["&amp;H1052&amp;"]",IF(G1052="JPN","[JPN] "&amp;B1052&amp;" "&amp;C1052&amp;" "&amp;D1052&amp;" "&amp;E1052&amp;" "&amp;F1052&amp;" ["&amp;H1052&amp;"]",B1052&amp;" "&amp;C1052&amp;" "&amp;D1052&amp;" "&amp;E1052&amp;" "&amp;F1052&amp;" ["&amp;H1052&amp;"]"))</f>
        <v/>
      </c>
      <c r="J1052" s="7" t="inlineStr">
        <is>
          <t>uspa 딥블루 면혼방 반팔피케티 [115]</t>
        </is>
      </c>
      <c r="K1052" s="7" t="inlineStr">
        <is>
          <t>uspa 딥블루 면혼방 반팔피케티</t>
        </is>
      </c>
      <c r="L1052" s="7">
        <f>IF(B1052="보세",C1052&amp;" "&amp;F1052,B1052&amp;" "&amp;F1052)</f>
        <v/>
      </c>
      <c r="M1052" s="8" t="inlineStr">
        <is>
          <t>딥블루  면혼방 반팔피케티</t>
        </is>
      </c>
      <c r="N1052" s="8" t="inlineStr">
        <is>
          <t>딥블루  코튼혼방 반팔피케티</t>
        </is>
      </c>
      <c r="O1052" s="8" t="inlineStr">
        <is>
          <t>딥블루  면믹스 반팔피케티</t>
        </is>
      </c>
    </row>
    <row r="1053" ht="16.5" customHeight="1" s="16">
      <c r="A1053" s="7" t="n">
        <v>13107815</v>
      </c>
      <c r="B1053" s="7" t="inlineStr">
        <is>
          <t>폴로랄프로렌</t>
        </is>
      </c>
      <c r="C1053" s="7" t="inlineStr">
        <is>
          <t>라일락</t>
        </is>
      </c>
      <c r="D1053" s="7" t="inlineStr">
        <is>
          <t>프린팅</t>
        </is>
      </c>
      <c r="E1053" s="7" t="inlineStr">
        <is>
          <t>면</t>
        </is>
      </c>
      <c r="F1053" s="7" t="inlineStr">
        <is>
          <t>로고반팔티</t>
        </is>
      </c>
      <c r="G1053" s="7" t="inlineStr">
        <is>
          <t>KOR</t>
        </is>
      </c>
      <c r="H1053" s="7" t="inlineStr">
        <is>
          <t>S</t>
        </is>
      </c>
      <c r="I1053" s="7">
        <f>IF(B1053="보세",C1053&amp;" "&amp;D1053&amp;" "&amp;E1053&amp;" "&amp;F1053&amp;" ["&amp;H1053&amp;"]",IF(G1053="JPN","[JPN] "&amp;B1053&amp;" "&amp;C1053&amp;" "&amp;D1053&amp;" "&amp;E1053&amp;" "&amp;F1053&amp;" ["&amp;H1053&amp;"]",B1053&amp;" "&amp;C1053&amp;" "&amp;D1053&amp;" "&amp;E1053&amp;" "&amp;F1053&amp;" ["&amp;H1053&amp;"]"))</f>
        <v/>
      </c>
      <c r="J1053" s="7" t="inlineStr">
        <is>
          <t>폴로랄프로렌 라일락 프린팅 면 로고반팔티 [S]</t>
        </is>
      </c>
      <c r="K1053" s="7" t="inlineStr">
        <is>
          <t>폴로랄프로렌 라일락 프린팅 면 로고반팔티</t>
        </is>
      </c>
      <c r="L1053" s="7">
        <f>IF(B1053="보세",C1053&amp;" "&amp;F1053,B1053&amp;" "&amp;F1053)</f>
        <v/>
      </c>
      <c r="M1053" s="8" t="inlineStr">
        <is>
          <t>라일락 프린팅 면 로고반팔티</t>
        </is>
      </c>
      <c r="N1053" s="8" t="inlineStr">
        <is>
          <t>라일락 프린팅 코튼 로고반팔티</t>
        </is>
      </c>
      <c r="O1053" s="8" t="inlineStr">
        <is>
          <t>라일락 프린팅 면직물 로고반팔티</t>
        </is>
      </c>
    </row>
    <row r="1054" ht="16.5" customHeight="1" s="16">
      <c r="A1054" s="7" t="n">
        <v>13107816</v>
      </c>
      <c r="B1054" s="7" t="inlineStr">
        <is>
          <t>잇미샤</t>
        </is>
      </c>
      <c r="C1054" s="7" t="inlineStr">
        <is>
          <t>블랙</t>
        </is>
      </c>
      <c r="D1054" s="7" t="inlineStr">
        <is>
          <t>무지</t>
        </is>
      </c>
      <c r="E1054" s="7" t="inlineStr">
        <is>
          <t>면혼방</t>
        </is>
      </c>
      <c r="F1054" s="7" t="inlineStr">
        <is>
          <t>더블버튼트렌치코트</t>
        </is>
      </c>
      <c r="G1054" s="7" t="inlineStr">
        <is>
          <t>KOR</t>
        </is>
      </c>
      <c r="H1054" s="7" t="inlineStr">
        <is>
          <t>85-94-160</t>
        </is>
      </c>
      <c r="I1054" s="7">
        <f>IF(B1054="보세",C1054&amp;" "&amp;D1054&amp;" "&amp;E1054&amp;" "&amp;F1054&amp;" ["&amp;H1054&amp;"]",IF(G1054="JPN","[JPN] "&amp;B1054&amp;" "&amp;C1054&amp;" "&amp;D1054&amp;" "&amp;E1054&amp;" "&amp;F1054&amp;" ["&amp;H1054&amp;"]",B1054&amp;" "&amp;C1054&amp;" "&amp;D1054&amp;" "&amp;E1054&amp;" "&amp;F1054&amp;" ["&amp;H1054&amp;"]"))</f>
        <v/>
      </c>
      <c r="J1054" s="7" t="inlineStr">
        <is>
          <t>잇미샤 블랙 면혼방 더블버튼트렌치코트 [85-94-160]</t>
        </is>
      </c>
      <c r="K1054" s="7" t="inlineStr">
        <is>
          <t>잇미샤 블랙 면혼방 더블버튼트렌치코트</t>
        </is>
      </c>
      <c r="L1054" s="7">
        <f>IF(B1054="보세",C1054&amp;" "&amp;F1054,B1054&amp;" "&amp;F1054)</f>
        <v/>
      </c>
      <c r="M1054" s="8" t="inlineStr">
        <is>
          <t>블랙  면혼방 더블버튼트렌치코트</t>
        </is>
      </c>
      <c r="N1054" s="8" t="inlineStr">
        <is>
          <t>블랙  코튼혼방 더블버튼트렌치코트</t>
        </is>
      </c>
      <c r="O1054" s="8" t="inlineStr">
        <is>
          <t>블랙  면믹스 더블버튼트렌치코트</t>
        </is>
      </c>
    </row>
    <row r="1055" ht="16.5" customHeight="1" s="16">
      <c r="A1055" s="7" t="n">
        <v>13107817</v>
      </c>
      <c r="B1055" s="7" t="inlineStr">
        <is>
          <t>푸마</t>
        </is>
      </c>
      <c r="C1055" s="7" t="inlineStr">
        <is>
          <t>블랙</t>
        </is>
      </c>
      <c r="D1055" s="7" t="inlineStr">
        <is>
          <t>프린팅</t>
        </is>
      </c>
      <c r="E1055" s="7" t="inlineStr">
        <is>
          <t>면혼방</t>
        </is>
      </c>
      <c r="F1055" s="7" t="inlineStr">
        <is>
          <t>라운드펀칭배색민소매티</t>
        </is>
      </c>
      <c r="G1055" s="7" t="inlineStr">
        <is>
          <t>KOR</t>
        </is>
      </c>
      <c r="H1055" s="7" t="inlineStr">
        <is>
          <t>없음</t>
        </is>
      </c>
      <c r="I1055" s="7">
        <f>IF(B1055="보세",C1055&amp;" "&amp;D1055&amp;" "&amp;E1055&amp;" "&amp;F1055&amp;" ["&amp;H1055&amp;"]",IF(G1055="JPN","[JPN] "&amp;B1055&amp;" "&amp;C1055&amp;" "&amp;D1055&amp;" "&amp;E1055&amp;" "&amp;F1055&amp;" ["&amp;H1055&amp;"]",B1055&amp;" "&amp;C1055&amp;" "&amp;D1055&amp;" "&amp;E1055&amp;" "&amp;F1055&amp;" ["&amp;H1055&amp;"]"))</f>
        <v/>
      </c>
      <c r="J1055" s="7" t="inlineStr">
        <is>
          <t xml:space="preserve">푸마 블랙 프린팅 면혼방 라운드펀칭배색민소매티 </t>
        </is>
      </c>
      <c r="K1055" s="7" t="inlineStr">
        <is>
          <t xml:space="preserve">푸마 블랙 프린팅 면혼방 라운드펀칭배색민소매티 </t>
        </is>
      </c>
      <c r="L1055" s="7">
        <f>IF(B1055="보세",C1055&amp;" "&amp;F1055,B1055&amp;" "&amp;F1055)</f>
        <v/>
      </c>
      <c r="M1055" s="8" t="inlineStr">
        <is>
          <t>블랙 프린팅 면혼방 라운드펀칭배색민소매티</t>
        </is>
      </c>
      <c r="N1055" s="8" t="inlineStr">
        <is>
          <t>블랙 프린팅 코튼혼방 라운드펀칭배색민소매티</t>
        </is>
      </c>
      <c r="O1055" s="8" t="inlineStr">
        <is>
          <t>블랙 프린팅 면믹스 라운드펀칭배색민소매티</t>
        </is>
      </c>
    </row>
    <row r="1056" ht="16.5" customHeight="1" s="16">
      <c r="A1056" s="7" t="n">
        <v>13107818</v>
      </c>
      <c r="B1056" s="7" t="inlineStr">
        <is>
          <t>닥스</t>
        </is>
      </c>
      <c r="C1056" s="7" t="inlineStr">
        <is>
          <t>그레이</t>
        </is>
      </c>
      <c r="D1056" s="7" t="inlineStr">
        <is>
          <t>무지</t>
        </is>
      </c>
      <c r="E1056" s="7" t="inlineStr">
        <is>
          <t>면혼방</t>
        </is>
      </c>
      <c r="F1056" s="7" t="inlineStr">
        <is>
          <t>반팔셔츠</t>
        </is>
      </c>
      <c r="G1056" s="7" t="inlineStr">
        <is>
          <t>KOR</t>
        </is>
      </c>
      <c r="H1056" s="7" t="inlineStr">
        <is>
          <t>100</t>
        </is>
      </c>
      <c r="I1056" s="7">
        <f>IF(B1056="보세",C1056&amp;" "&amp;D1056&amp;" "&amp;E1056&amp;" "&amp;F1056&amp;" ["&amp;H1056&amp;"]",IF(G1056="JPN","[JPN] "&amp;B1056&amp;" "&amp;C1056&amp;" "&amp;D1056&amp;" "&amp;E1056&amp;" "&amp;F1056&amp;" ["&amp;H1056&amp;"]",B1056&amp;" "&amp;C1056&amp;" "&amp;D1056&amp;" "&amp;E1056&amp;" "&amp;F1056&amp;" ["&amp;H1056&amp;"]"))</f>
        <v/>
      </c>
      <c r="J1056" s="7" t="inlineStr">
        <is>
          <t>닥스 그레이 면혼방 반팔셔츠 [100]</t>
        </is>
      </c>
      <c r="K1056" s="7" t="inlineStr">
        <is>
          <t>닥스 그레이 면혼방 반팔셔츠</t>
        </is>
      </c>
      <c r="L1056" s="7">
        <f>IF(B1056="보세",C1056&amp;" "&amp;F1056,B1056&amp;" "&amp;F1056)</f>
        <v/>
      </c>
      <c r="M1056" s="8" t="inlineStr">
        <is>
          <t>그레이  면혼방 반팔셔츠</t>
        </is>
      </c>
      <c r="N1056" s="8" t="inlineStr">
        <is>
          <t>회색  면혼방 반팔셔츠</t>
        </is>
      </c>
      <c r="O1056" s="8" t="inlineStr">
        <is>
          <t>GRAY  면혼방 반팔셔츠</t>
        </is>
      </c>
    </row>
    <row r="1057" ht="16.5" customHeight="1" s="16">
      <c r="A1057" s="7" t="n">
        <v>13107819</v>
      </c>
      <c r="B1057" s="7" t="inlineStr">
        <is>
          <t>레드페이스</t>
        </is>
      </c>
      <c r="C1057" s="7" t="inlineStr">
        <is>
          <t>레드블루</t>
        </is>
      </c>
      <c r="D1057" s="7" t="inlineStr">
        <is>
          <t>체크</t>
        </is>
      </c>
      <c r="E1057" s="7" t="inlineStr">
        <is>
          <t>폴리</t>
        </is>
      </c>
      <c r="F1057" s="7" t="inlineStr">
        <is>
          <t>쿨링익스트림7부셔츠</t>
        </is>
      </c>
      <c r="G1057" s="7" t="inlineStr">
        <is>
          <t>KOR</t>
        </is>
      </c>
      <c r="H1057" s="7" t="inlineStr">
        <is>
          <t>100</t>
        </is>
      </c>
      <c r="I1057" s="7">
        <f>IF(B1057="보세",C1057&amp;" "&amp;D1057&amp;" "&amp;E1057&amp;" "&amp;F1057&amp;" ["&amp;H1057&amp;"]",IF(G1057="JPN","[JPN] "&amp;B1057&amp;" "&amp;C1057&amp;" "&amp;D1057&amp;" "&amp;E1057&amp;" "&amp;F1057&amp;" ["&amp;H1057&amp;"]",B1057&amp;" "&amp;C1057&amp;" "&amp;D1057&amp;" "&amp;E1057&amp;" "&amp;F1057&amp;" ["&amp;H1057&amp;"]"))</f>
        <v/>
      </c>
      <c r="J1057" s="7" t="inlineStr">
        <is>
          <t>레드페이스 레드블루 체크 쿨링익스트림7부셔츠 [100]</t>
        </is>
      </c>
      <c r="K1057" s="7" t="inlineStr">
        <is>
          <t>레드페이스 레드블루 체크 쿨링익스트림7부셔츠</t>
        </is>
      </c>
      <c r="L1057" s="7">
        <f>IF(B1057="보세",C1057&amp;" "&amp;F1057,B1057&amp;" "&amp;F1057)</f>
        <v/>
      </c>
      <c r="M1057" s="8" t="inlineStr">
        <is>
          <t>레드블루 체크  쿨링익스트림7부셔츠</t>
        </is>
      </c>
      <c r="N1057" s="8" t="inlineStr">
        <is>
          <t>레드블루 체크  쿨링익스트림7부셔츠</t>
        </is>
      </c>
      <c r="O1057" s="8" t="inlineStr">
        <is>
          <t>레드블루 체크  쿨링익스트림7부셔츠</t>
        </is>
      </c>
    </row>
    <row r="1058" ht="16.5" customHeight="1" s="16">
      <c r="A1058" s="7" t="n">
        <v>13107820</v>
      </c>
      <c r="B1058" s="7" t="inlineStr">
        <is>
          <t>망고</t>
        </is>
      </c>
      <c r="C1058" s="7" t="inlineStr">
        <is>
          <t>딥블루큐</t>
        </is>
      </c>
      <c r="D1058" s="7" t="inlineStr">
        <is>
          <t>플라워패턴</t>
        </is>
      </c>
      <c r="E1058" s="7" t="inlineStr">
        <is>
          <t>폴리</t>
        </is>
      </c>
      <c r="F1058" s="7" t="inlineStr">
        <is>
          <t>빅레이스카라블라우스</t>
        </is>
      </c>
      <c r="G1058" s="7" t="inlineStr">
        <is>
          <t>KOR</t>
        </is>
      </c>
      <c r="H1058" s="7" t="inlineStr">
        <is>
          <t>S</t>
        </is>
      </c>
      <c r="I1058" s="7">
        <f>IF(B1058="보세",C1058&amp;" "&amp;D1058&amp;" "&amp;E1058&amp;" "&amp;F1058&amp;" ["&amp;H1058&amp;"]",IF(G1058="JPN","[JPN] "&amp;B1058&amp;" "&amp;C1058&amp;" "&amp;D1058&amp;" "&amp;E1058&amp;" "&amp;F1058&amp;" ["&amp;H1058&amp;"]",B1058&amp;" "&amp;C1058&amp;" "&amp;D1058&amp;" "&amp;E1058&amp;" "&amp;F1058&amp;" ["&amp;H1058&amp;"]"))</f>
        <v/>
      </c>
      <c r="J1058" s="7" t="inlineStr">
        <is>
          <t>망고 딥블루큐 플라워패턴 빅레이스카라블라우스 [S]</t>
        </is>
      </c>
      <c r="K1058" s="7" t="inlineStr">
        <is>
          <t>망고 딥블루큐 플라워패턴 빅레이스카라블라우스</t>
        </is>
      </c>
      <c r="L1058" s="7">
        <f>IF(B1058="보세",C1058&amp;" "&amp;F1058,B1058&amp;" "&amp;F1058)</f>
        <v/>
      </c>
      <c r="M1058" s="8" t="inlineStr">
        <is>
          <t>딥블루큐 플라워패턴  빅레이스카라블라우스</t>
        </is>
      </c>
      <c r="N1058" s="8" t="inlineStr">
        <is>
          <t>딥블루큐 플라워패턴  빅레이스카라블라우스</t>
        </is>
      </c>
      <c r="O1058" s="8" t="inlineStr">
        <is>
          <t>딥블루큐 플라워패턴  빅레이스카라블라우스</t>
        </is>
      </c>
    </row>
    <row r="1059" ht="16.5" customHeight="1" s="16">
      <c r="A1059" s="7" t="n">
        <v>13107821</v>
      </c>
      <c r="B1059" s="7" t="inlineStr">
        <is>
          <t>르까프</t>
        </is>
      </c>
      <c r="C1059" s="7" t="inlineStr">
        <is>
          <t>딥핑크퍼퓸</t>
        </is>
      </c>
      <c r="D1059" s="7" t="inlineStr">
        <is>
          <t>무지</t>
        </is>
      </c>
      <c r="E1059" s="7" t="inlineStr">
        <is>
          <t>폴리</t>
        </is>
      </c>
      <c r="F1059" s="7" t="inlineStr">
        <is>
          <t>쿨링스포츠집업</t>
        </is>
      </c>
      <c r="G1059" s="7" t="inlineStr">
        <is>
          <t>KOR</t>
        </is>
      </c>
      <c r="H1059" s="7" t="inlineStr">
        <is>
          <t>S</t>
        </is>
      </c>
      <c r="I1059" s="7">
        <f>IF(B1059="보세",C1059&amp;" "&amp;D1059&amp;" "&amp;E1059&amp;" "&amp;F1059&amp;" ["&amp;H1059&amp;"]",IF(G1059="JPN","[JPN] "&amp;B1059&amp;" "&amp;C1059&amp;" "&amp;D1059&amp;" "&amp;E1059&amp;" "&amp;F1059&amp;" ["&amp;H1059&amp;"]",B1059&amp;" "&amp;C1059&amp;" "&amp;D1059&amp;" "&amp;E1059&amp;" "&amp;F1059&amp;" ["&amp;H1059&amp;"]"))</f>
        <v/>
      </c>
      <c r="J1059" s="7" t="inlineStr">
        <is>
          <t>르까프 딥핑크퍼퓸 쿨링스포츠집업 [S]</t>
        </is>
      </c>
      <c r="K1059" s="7" t="inlineStr">
        <is>
          <t>르까프 딥핑크퍼퓸 쿨링스포츠집업</t>
        </is>
      </c>
      <c r="L1059" s="7">
        <f>IF(B1059="보세",C1059&amp;" "&amp;F1059,B1059&amp;" "&amp;F1059)</f>
        <v/>
      </c>
      <c r="M1059" s="8" t="inlineStr">
        <is>
          <t>딥핑크퍼퓸   쿨링스포츠집업</t>
        </is>
      </c>
      <c r="N1059" s="8" t="inlineStr">
        <is>
          <t>딥핑크퍼퓸   쿨링스포츠집업</t>
        </is>
      </c>
      <c r="O1059" s="8" t="inlineStr">
        <is>
          <t>딥핑크퍼퓸   쿨링스포츠집업</t>
        </is>
      </c>
    </row>
    <row r="1060" ht="16.5" customHeight="1" s="16">
      <c r="A1060" s="7" t="n">
        <v>13107822</v>
      </c>
      <c r="B1060" s="7" t="inlineStr">
        <is>
          <t>수어사이드스쿼드</t>
        </is>
      </c>
      <c r="C1060" s="7" t="inlineStr">
        <is>
          <t>블랙</t>
        </is>
      </c>
      <c r="D1060" s="7" t="inlineStr">
        <is>
          <t>프린팅</t>
        </is>
      </c>
      <c r="E1060" s="7" t="inlineStr">
        <is>
          <t>면</t>
        </is>
      </c>
      <c r="F1060" s="7" t="inlineStr">
        <is>
          <t>라운드반팔티</t>
        </is>
      </c>
      <c r="G1060" s="7" t="inlineStr">
        <is>
          <t>KOR</t>
        </is>
      </c>
      <c r="H1060" s="7" t="inlineStr">
        <is>
          <t>XL</t>
        </is>
      </c>
      <c r="I1060" s="7">
        <f>IF(B1060="보세",C1060&amp;" "&amp;D1060&amp;" "&amp;E1060&amp;" "&amp;F1060&amp;" ["&amp;H1060&amp;"]",IF(G1060="JPN","[JPN] "&amp;B1060&amp;" "&amp;C1060&amp;" "&amp;D1060&amp;" "&amp;E1060&amp;" "&amp;F1060&amp;" ["&amp;H1060&amp;"]",B1060&amp;" "&amp;C1060&amp;" "&amp;D1060&amp;" "&amp;E1060&amp;" "&amp;F1060&amp;" ["&amp;H1060&amp;"]"))</f>
        <v/>
      </c>
      <c r="J1060" s="7" t="inlineStr">
        <is>
          <t>수어사이드스쿼드 블랙 프린팅 면 라운드반팔티 [XL]</t>
        </is>
      </c>
      <c r="K1060" s="7" t="inlineStr">
        <is>
          <t>수어사이드스쿼드 블랙 프린팅 면 라운드반팔티</t>
        </is>
      </c>
      <c r="L1060" s="7">
        <f>IF(B1060="보세",C1060&amp;" "&amp;F1060,B1060&amp;" "&amp;F1060)</f>
        <v/>
      </c>
      <c r="M1060" s="8" t="inlineStr">
        <is>
          <t>블랙 프린팅 면 라운드반팔티</t>
        </is>
      </c>
      <c r="N1060" s="8" t="inlineStr">
        <is>
          <t>블랙 프린팅 코튼 라운드반팔티</t>
        </is>
      </c>
      <c r="O1060" s="8" t="inlineStr">
        <is>
          <t>블랙 프린팅 면직물 라운드반팔티</t>
        </is>
      </c>
    </row>
    <row r="1061" ht="16.5" customHeight="1" s="16">
      <c r="A1061" s="7" t="n">
        <v>13107823</v>
      </c>
      <c r="B1061" s="7" t="inlineStr">
        <is>
          <t>쥬시꾸뛰르</t>
        </is>
      </c>
      <c r="C1061" s="7" t="inlineStr">
        <is>
          <t>네이비</t>
        </is>
      </c>
      <c r="D1061" s="7" t="inlineStr">
        <is>
          <t>무지</t>
        </is>
      </c>
      <c r="E1061" s="7" t="inlineStr">
        <is>
          <t>면혼방</t>
        </is>
      </c>
      <c r="F1061" s="7" t="inlineStr">
        <is>
          <t>벨벳백포인트후드집업</t>
        </is>
      </c>
      <c r="G1061" s="7" t="inlineStr">
        <is>
          <t>KOR</t>
        </is>
      </c>
      <c r="H1061" s="7" t="inlineStr">
        <is>
          <t>M</t>
        </is>
      </c>
      <c r="I1061" s="7">
        <f>IF(B1061="보세",C1061&amp;" "&amp;D1061&amp;" "&amp;E1061&amp;" "&amp;F1061&amp;" ["&amp;H1061&amp;"]",IF(G1061="JPN","[JPN] "&amp;B1061&amp;" "&amp;C1061&amp;" "&amp;D1061&amp;" "&amp;E1061&amp;" "&amp;F1061&amp;" ["&amp;H1061&amp;"]",B1061&amp;" "&amp;C1061&amp;" "&amp;D1061&amp;" "&amp;E1061&amp;" "&amp;F1061&amp;" ["&amp;H1061&amp;"]"))</f>
        <v/>
      </c>
      <c r="J1061" s="7" t="inlineStr">
        <is>
          <t>쥬시꾸뛰르 네이비 면혼방 벨벳백포인트후드집업 [M]</t>
        </is>
      </c>
      <c r="K1061" s="7" t="inlineStr">
        <is>
          <t>쥬시꾸뛰르 네이비 면혼방 벨벳백포인트후드집업</t>
        </is>
      </c>
      <c r="L1061" s="7">
        <f>IF(B1061="보세",C1061&amp;" "&amp;F1061,B1061&amp;" "&amp;F1061)</f>
        <v/>
      </c>
      <c r="M1061" s="8" t="inlineStr">
        <is>
          <t>네이비  면혼방 벨벳백포인트후드집업</t>
        </is>
      </c>
      <c r="N1061" s="8" t="inlineStr">
        <is>
          <t>NAVY  면혼방 벨벳백포인트후드집업</t>
        </is>
      </c>
      <c r="O1061" s="8" t="inlineStr">
        <is>
          <t>곤색  면혼방 벨벳백포인트후드집업</t>
        </is>
      </c>
    </row>
    <row r="1062" ht="16.5" customHeight="1" s="16">
      <c r="A1062" s="7" t="n">
        <v>13107824</v>
      </c>
      <c r="B1062" s="7" t="inlineStr">
        <is>
          <t>안나수이</t>
        </is>
      </c>
      <c r="C1062" s="7" t="inlineStr">
        <is>
          <t>퍼플</t>
        </is>
      </c>
      <c r="D1062" s="7" t="inlineStr">
        <is>
          <t>무지</t>
        </is>
      </c>
      <c r="E1062" s="7" t="inlineStr">
        <is>
          <t>면</t>
        </is>
      </c>
      <c r="F1062" s="7" t="inlineStr">
        <is>
          <t>로고소매퍼프반팔티</t>
        </is>
      </c>
      <c r="G1062" s="7" t="inlineStr">
        <is>
          <t>KOR</t>
        </is>
      </c>
      <c r="H1062" s="7" t="inlineStr">
        <is>
          <t>90</t>
        </is>
      </c>
      <c r="I1062" s="7">
        <f>IF(B1062="보세",C1062&amp;" "&amp;D1062&amp;" "&amp;E1062&amp;" "&amp;F1062&amp;" ["&amp;H1062&amp;"]",IF(G1062="JPN","[JPN] "&amp;B1062&amp;" "&amp;C1062&amp;" "&amp;D1062&amp;" "&amp;E1062&amp;" "&amp;F1062&amp;" ["&amp;H1062&amp;"]",B1062&amp;" "&amp;C1062&amp;" "&amp;D1062&amp;" "&amp;E1062&amp;" "&amp;F1062&amp;" ["&amp;H1062&amp;"]"))</f>
        <v/>
      </c>
      <c r="J1062" s="7" t="inlineStr">
        <is>
          <t>안나수이 퍼플 면 로고소매퍼프반팔티 [90]</t>
        </is>
      </c>
      <c r="K1062" s="7" t="inlineStr">
        <is>
          <t>안나수이 퍼플 면 로고소매퍼프반팔티</t>
        </is>
      </c>
      <c r="L1062" s="7">
        <f>IF(B1062="보세",C1062&amp;" "&amp;F1062,B1062&amp;" "&amp;F1062)</f>
        <v/>
      </c>
      <c r="M1062" s="8" t="inlineStr">
        <is>
          <t>퍼플  면 로고소매퍼프반팔티</t>
        </is>
      </c>
      <c r="N1062" s="8" t="inlineStr">
        <is>
          <t>퍼플  코튼 로고소매퍼프반팔티</t>
        </is>
      </c>
      <c r="O1062" s="8" t="inlineStr">
        <is>
          <t>퍼플  면직물 로고소매퍼프반팔티</t>
        </is>
      </c>
    </row>
    <row r="1063" ht="16.5" customHeight="1" s="16">
      <c r="A1063" s="7" t="n">
        <v>13107825</v>
      </c>
      <c r="B1063" s="7" t="inlineStr">
        <is>
          <t>팜스프링스</t>
        </is>
      </c>
      <c r="C1063" s="7" t="inlineStr">
        <is>
          <t>페일스모크그린</t>
        </is>
      </c>
      <c r="D1063" s="7" t="inlineStr">
        <is>
          <t>무지</t>
        </is>
      </c>
      <c r="E1063" s="7" t="inlineStr">
        <is>
          <t>폴리</t>
        </is>
      </c>
      <c r="F1063" s="7" t="inlineStr">
        <is>
          <t>라이트메쉬배색바람막이</t>
        </is>
      </c>
      <c r="G1063" s="7" t="inlineStr">
        <is>
          <t>KOR</t>
        </is>
      </c>
      <c r="H1063" s="7" t="inlineStr">
        <is>
          <t>100</t>
        </is>
      </c>
      <c r="I1063" s="7">
        <f>IF(B1063="보세",C1063&amp;" "&amp;D1063&amp;" "&amp;E1063&amp;" "&amp;F1063&amp;" ["&amp;H1063&amp;"]",IF(G1063="JPN","[JPN] "&amp;B1063&amp;" "&amp;C1063&amp;" "&amp;D1063&amp;" "&amp;E1063&amp;" "&amp;F1063&amp;" ["&amp;H1063&amp;"]",B1063&amp;" "&amp;C1063&amp;" "&amp;D1063&amp;" "&amp;E1063&amp;" "&amp;F1063&amp;" ["&amp;H1063&amp;"]"))</f>
        <v/>
      </c>
      <c r="J1063" s="7" t="inlineStr">
        <is>
          <t>팜스프링스 페일스모크그린 라이트메쉬배색바람막이 [100]</t>
        </is>
      </c>
      <c r="K1063" s="7" t="inlineStr">
        <is>
          <t>팜스프링스 페일스모크그린 라이트메쉬배색바람막이</t>
        </is>
      </c>
      <c r="L1063" s="7">
        <f>IF(B1063="보세",C1063&amp;" "&amp;F1063,B1063&amp;" "&amp;F1063)</f>
        <v/>
      </c>
      <c r="M1063" s="8" t="inlineStr">
        <is>
          <t>페일스모크그린   라이트메쉬배색바람막이</t>
        </is>
      </c>
      <c r="N1063" s="8" t="inlineStr">
        <is>
          <t>페일스모크그린   라이트메쉬배색바람막이</t>
        </is>
      </c>
      <c r="O1063" s="8" t="inlineStr">
        <is>
          <t>페일스모크그린   라이트메쉬배색바람막이</t>
        </is>
      </c>
    </row>
    <row r="1064" ht="16.5" customHeight="1" s="16">
      <c r="A1064" s="7" t="n">
        <v>13107826</v>
      </c>
      <c r="B1064" s="7" t="inlineStr">
        <is>
          <t>PAT</t>
        </is>
      </c>
      <c r="C1064" s="7" t="inlineStr">
        <is>
          <t>스카이블루</t>
        </is>
      </c>
      <c r="D1064" s="7" t="inlineStr">
        <is>
          <t>스트라이프</t>
        </is>
      </c>
      <c r="E1064" s="7" t="inlineStr">
        <is>
          <t>린넨혼방</t>
        </is>
      </c>
      <c r="F1064" s="7" t="inlineStr">
        <is>
          <t>쿨반팔셔츠</t>
        </is>
      </c>
      <c r="G1064" s="7" t="inlineStr">
        <is>
          <t>KOR</t>
        </is>
      </c>
      <c r="H1064" s="7" t="inlineStr">
        <is>
          <t>100</t>
        </is>
      </c>
      <c r="I1064" s="7">
        <f>IF(B1064="보세",C1064&amp;" "&amp;D1064&amp;" "&amp;E1064&amp;" "&amp;F1064&amp;" ["&amp;H1064&amp;"]",IF(G1064="JPN","[JPN] "&amp;B1064&amp;" "&amp;C1064&amp;" "&amp;D1064&amp;" "&amp;E1064&amp;" "&amp;F1064&amp;" ["&amp;H1064&amp;"]",B1064&amp;" "&amp;C1064&amp;" "&amp;D1064&amp;" "&amp;E1064&amp;" "&amp;F1064&amp;" ["&amp;H1064&amp;"]"))</f>
        <v/>
      </c>
      <c r="J1064" s="7" t="inlineStr">
        <is>
          <t>PAT 스카이블루 스트라이프 린넨혼방 쿨반팔셔츠 [100]</t>
        </is>
      </c>
      <c r="K1064" s="7" t="inlineStr">
        <is>
          <t>PAT 스카이블루 스트라이프 린넨혼방 쿨반팔셔츠</t>
        </is>
      </c>
      <c r="L1064" s="7">
        <f>IF(B1064="보세",C1064&amp;" "&amp;F1064,B1064&amp;" "&amp;F1064)</f>
        <v/>
      </c>
      <c r="M1064" s="8" t="inlineStr">
        <is>
          <t>스카이블루 스트라이프 린넨혼방 쿨반팔셔츠</t>
        </is>
      </c>
      <c r="N1064" s="8" t="inlineStr">
        <is>
          <t>스카이블루 스트라이프 린넨혼방 쿨반팔셔츠</t>
        </is>
      </c>
      <c r="O1064" s="8" t="inlineStr">
        <is>
          <t>스카이블루 스트라이프 린넨혼방 쿨반팔셔츠</t>
        </is>
      </c>
    </row>
    <row r="1065" ht="16.5" customHeight="1" s="16">
      <c r="A1065" s="7" t="n">
        <v>13107827</v>
      </c>
      <c r="B1065" s="7" t="inlineStr">
        <is>
          <t>gap</t>
        </is>
      </c>
      <c r="C1065" s="7" t="inlineStr">
        <is>
          <t>멜란지오트밀</t>
        </is>
      </c>
      <c r="D1065" s="7" t="inlineStr">
        <is>
          <t>무지</t>
        </is>
      </c>
      <c r="E1065" s="7" t="inlineStr">
        <is>
          <t>면</t>
        </is>
      </c>
      <c r="F1065" s="7" t="inlineStr">
        <is>
          <t>하프버튼와플티</t>
        </is>
      </c>
      <c r="G1065" s="7" t="inlineStr">
        <is>
          <t>KOR</t>
        </is>
      </c>
      <c r="H1065" s="7" t="inlineStr">
        <is>
          <t>M</t>
        </is>
      </c>
      <c r="I1065" s="7">
        <f>IF(B1065="보세",C1065&amp;" "&amp;D1065&amp;" "&amp;E1065&amp;" "&amp;F1065&amp;" ["&amp;H1065&amp;"]",IF(G1065="JPN","[JPN] "&amp;B1065&amp;" "&amp;C1065&amp;" "&amp;D1065&amp;" "&amp;E1065&amp;" "&amp;F1065&amp;" ["&amp;H1065&amp;"]",B1065&amp;" "&amp;C1065&amp;" "&amp;D1065&amp;" "&amp;E1065&amp;" "&amp;F1065&amp;" ["&amp;H1065&amp;"]"))</f>
        <v/>
      </c>
      <c r="J1065" s="7" t="inlineStr">
        <is>
          <t>gap 멜란지오트밀 면 하프버튼와플티 [M]</t>
        </is>
      </c>
      <c r="K1065" s="7" t="inlineStr">
        <is>
          <t>gap 멜란지오트밀 면 하프버튼와플티</t>
        </is>
      </c>
      <c r="L1065" s="7">
        <f>IF(B1065="보세",C1065&amp;" "&amp;F1065,B1065&amp;" "&amp;F1065)</f>
        <v/>
      </c>
      <c r="M1065" s="8" t="inlineStr">
        <is>
          <t>멜란지오트밀  면 하프버튼와플티</t>
        </is>
      </c>
      <c r="N1065" s="8" t="inlineStr">
        <is>
          <t>멜란지오트밀  코튼 하프버튼와플티</t>
        </is>
      </c>
      <c r="O1065" s="8" t="inlineStr">
        <is>
          <t>멜란지오트밀  면직물 하프버튼와플티</t>
        </is>
      </c>
    </row>
    <row r="1066" ht="16.5" customHeight="1" s="16">
      <c r="A1066" s="7" t="n">
        <v>13107828</v>
      </c>
      <c r="B1066" s="7" t="inlineStr">
        <is>
          <t>PAT</t>
        </is>
      </c>
      <c r="C1066" s="7" t="inlineStr">
        <is>
          <t>그레이</t>
        </is>
      </c>
      <c r="D1066" s="7" t="inlineStr">
        <is>
          <t>체크</t>
        </is>
      </c>
      <c r="E1066" s="7" t="inlineStr">
        <is>
          <t>린넨혼방</t>
        </is>
      </c>
      <c r="F1066" s="7" t="inlineStr">
        <is>
          <t>반팔셔츠</t>
        </is>
      </c>
      <c r="G1066" s="7" t="inlineStr">
        <is>
          <t>KOR</t>
        </is>
      </c>
      <c r="H1066" s="7" t="inlineStr">
        <is>
          <t>100</t>
        </is>
      </c>
      <c r="I1066" s="7">
        <f>IF(B1066="보세",C1066&amp;" "&amp;D1066&amp;" "&amp;E1066&amp;" "&amp;F1066&amp;" ["&amp;H1066&amp;"]",IF(G1066="JPN","[JPN] "&amp;B1066&amp;" "&amp;C1066&amp;" "&amp;D1066&amp;" "&amp;E1066&amp;" "&amp;F1066&amp;" ["&amp;H1066&amp;"]",B1066&amp;" "&amp;C1066&amp;" "&amp;D1066&amp;" "&amp;E1066&amp;" "&amp;F1066&amp;" ["&amp;H1066&amp;"]"))</f>
        <v/>
      </c>
      <c r="J1066" s="7" t="inlineStr">
        <is>
          <t>PAT 그레이 체크 린넨혼방 반팔셔츠 [100]</t>
        </is>
      </c>
      <c r="K1066" s="7" t="inlineStr">
        <is>
          <t>PAT 그레이 체크 린넨혼방 반팔셔츠</t>
        </is>
      </c>
      <c r="L1066" s="7">
        <f>IF(B1066="보세",C1066&amp;" "&amp;F1066,B1066&amp;" "&amp;F1066)</f>
        <v/>
      </c>
      <c r="M1066" s="8" t="inlineStr">
        <is>
          <t>그레이 체크 린넨혼방 반팔셔츠</t>
        </is>
      </c>
      <c r="N1066" s="8" t="inlineStr">
        <is>
          <t>회색 체크 린넨혼방 반팔셔츠</t>
        </is>
      </c>
      <c r="O1066" s="8" t="inlineStr">
        <is>
          <t>GRAY 체크 린넨혼방 반팔셔츠</t>
        </is>
      </c>
    </row>
    <row r="1067" ht="16.5" customHeight="1" s="16">
      <c r="A1067" s="7" t="n">
        <v>13107829</v>
      </c>
      <c r="B1067" s="7" t="inlineStr">
        <is>
          <t>타미힐피거</t>
        </is>
      </c>
      <c r="C1067" s="7" t="inlineStr">
        <is>
          <t>캐터필라그린</t>
        </is>
      </c>
      <c r="D1067" s="7" t="inlineStr">
        <is>
          <t>스트라이프</t>
        </is>
      </c>
      <c r="E1067" s="7" t="inlineStr">
        <is>
          <t>면</t>
        </is>
      </c>
      <c r="F1067" s="7" t="inlineStr">
        <is>
          <t>반팔피케티</t>
        </is>
      </c>
      <c r="G1067" s="7" t="inlineStr">
        <is>
          <t>KOR</t>
        </is>
      </c>
      <c r="H1067" s="7" t="inlineStr">
        <is>
          <t>2XL</t>
        </is>
      </c>
      <c r="I1067" s="7">
        <f>IF(B1067="보세",C1067&amp;" "&amp;D1067&amp;" "&amp;E1067&amp;" "&amp;F1067&amp;" ["&amp;H1067&amp;"]",IF(G1067="JPN","[JPN] "&amp;B1067&amp;" "&amp;C1067&amp;" "&amp;D1067&amp;" "&amp;E1067&amp;" "&amp;F1067&amp;" ["&amp;H1067&amp;"]",B1067&amp;" "&amp;C1067&amp;" "&amp;D1067&amp;" "&amp;E1067&amp;" "&amp;F1067&amp;" ["&amp;H1067&amp;"]"))</f>
        <v/>
      </c>
      <c r="J1067" s="7" t="inlineStr">
        <is>
          <t>타미힐피거 캐터필라그린 스트라이프 면 반팔피케티 [2XL]</t>
        </is>
      </c>
      <c r="K1067" s="7" t="inlineStr">
        <is>
          <t>타미힐피거 캐터필라그린 스트라이프 면 반팔피케티</t>
        </is>
      </c>
      <c r="L1067" s="7">
        <f>IF(B1067="보세",C1067&amp;" "&amp;F1067,B1067&amp;" "&amp;F1067)</f>
        <v/>
      </c>
      <c r="M1067" s="8" t="inlineStr">
        <is>
          <t>캐터필라그린 스트라이프 면 반팔피케티</t>
        </is>
      </c>
      <c r="N1067" s="8" t="inlineStr">
        <is>
          <t>캐터필라그린 스트라이프 코튼 반팔피케티</t>
        </is>
      </c>
      <c r="O1067" s="8" t="inlineStr">
        <is>
          <t>캐터필라그린 스트라이프 면직물 반팔피케티</t>
        </is>
      </c>
    </row>
    <row r="1068" ht="16.5" customHeight="1" s="16">
      <c r="A1068" s="7" t="n">
        <v>13107830</v>
      </c>
      <c r="B1068" s="7" t="inlineStr">
        <is>
          <t>모조에스핀</t>
        </is>
      </c>
      <c r="C1068" s="7" t="inlineStr">
        <is>
          <t>블랙</t>
        </is>
      </c>
      <c r="D1068" s="7" t="inlineStr">
        <is>
          <t>무지</t>
        </is>
      </c>
      <c r="E1068" s="7" t="inlineStr">
        <is>
          <t>울</t>
        </is>
      </c>
      <c r="F1068" s="7" t="inlineStr">
        <is>
          <t>쓰리버튼슬림블레이저</t>
        </is>
      </c>
      <c r="G1068" s="7" t="inlineStr">
        <is>
          <t>KOR</t>
        </is>
      </c>
      <c r="H1068" s="7" t="inlineStr">
        <is>
          <t>85-91-164</t>
        </is>
      </c>
      <c r="I1068" s="7">
        <f>IF(B1068="보세",C1068&amp;" "&amp;D1068&amp;" "&amp;E1068&amp;" "&amp;F1068&amp;" ["&amp;H1068&amp;"]",IF(G1068="JPN","[JPN] "&amp;B1068&amp;" "&amp;C1068&amp;" "&amp;D1068&amp;" "&amp;E1068&amp;" "&amp;F1068&amp;" ["&amp;H1068&amp;"]",B1068&amp;" "&amp;C1068&amp;" "&amp;D1068&amp;" "&amp;E1068&amp;" "&amp;F1068&amp;" ["&amp;H1068&amp;"]"))</f>
        <v/>
      </c>
      <c r="J1068" s="7" t="inlineStr">
        <is>
          <t>모조에스핀 블랙 울 쓰리버튼슬림블레이저 [85-91-164]</t>
        </is>
      </c>
      <c r="K1068" s="7" t="inlineStr">
        <is>
          <t>모조에스핀 블랙 울 쓰리버튼슬림블레이저</t>
        </is>
      </c>
      <c r="L1068" s="7">
        <f>IF(B1068="보세",C1068&amp;" "&amp;F1068,B1068&amp;" "&amp;F1068)</f>
        <v/>
      </c>
      <c r="M1068" s="8" t="inlineStr">
        <is>
          <t>블랙  울 쓰리버튼슬림블레이저</t>
        </is>
      </c>
      <c r="N1068" s="8" t="inlineStr">
        <is>
          <t>블랙  울 쓰리버튼슬림블레이저</t>
        </is>
      </c>
      <c r="O1068" s="8" t="inlineStr">
        <is>
          <t>블랙  울 쓰리버튼슬림블레이저</t>
        </is>
      </c>
    </row>
    <row r="1069" ht="16.5" customHeight="1" s="16">
      <c r="A1069" s="7" t="n">
        <v>13107831</v>
      </c>
      <c r="B1069" s="7" t="inlineStr">
        <is>
          <t>제시뉴욕</t>
        </is>
      </c>
      <c r="C1069" s="7" t="inlineStr">
        <is>
          <t>황토색</t>
        </is>
      </c>
      <c r="D1069" s="7" t="inlineStr">
        <is>
          <t>체크</t>
        </is>
      </c>
      <c r="E1069" s="7" t="inlineStr">
        <is>
          <t>폴리</t>
        </is>
      </c>
      <c r="F1069" s="7" t="inlineStr">
        <is>
          <t>더블버튼롱블레이저</t>
        </is>
      </c>
      <c r="G1069" s="7" t="inlineStr">
        <is>
          <t>KOR</t>
        </is>
      </c>
      <c r="H1069" s="7" t="inlineStr">
        <is>
          <t>80-86-155</t>
        </is>
      </c>
      <c r="I1069" s="7">
        <f>IF(B1069="보세",C1069&amp;" "&amp;D1069&amp;" "&amp;E1069&amp;" "&amp;F1069&amp;" ["&amp;H1069&amp;"]",IF(G1069="JPN","[JPN] "&amp;B1069&amp;" "&amp;C1069&amp;" "&amp;D1069&amp;" "&amp;E1069&amp;" "&amp;F1069&amp;" ["&amp;H1069&amp;"]",B1069&amp;" "&amp;C1069&amp;" "&amp;D1069&amp;" "&amp;E1069&amp;" "&amp;F1069&amp;" ["&amp;H1069&amp;"]"))</f>
        <v/>
      </c>
      <c r="J1069" s="7" t="inlineStr">
        <is>
          <t>제시뉴욕 황토색 체크 더블버튼롱블레이저 [80-86-155]</t>
        </is>
      </c>
      <c r="K1069" s="7" t="inlineStr">
        <is>
          <t>제시뉴욕 황토색 체크 더블버튼롱블레이저</t>
        </is>
      </c>
      <c r="L1069" s="7">
        <f>IF(B1069="보세",C1069&amp;" "&amp;F1069,B1069&amp;" "&amp;F1069)</f>
        <v/>
      </c>
      <c r="M1069" s="8" t="inlineStr">
        <is>
          <t>황토색 체크  더블버튼롱블레이저</t>
        </is>
      </c>
      <c r="N1069" s="8" t="inlineStr">
        <is>
          <t>황토색 체크  더블버튼롱블레이저</t>
        </is>
      </c>
      <c r="O1069" s="8" t="inlineStr">
        <is>
          <t>황토색 체크  더블버튼롱블레이저</t>
        </is>
      </c>
    </row>
    <row r="1070" ht="16.5" customHeight="1" s="16">
      <c r="A1070" s="7" t="n">
        <v>13107832</v>
      </c>
      <c r="B1070" s="7" t="inlineStr">
        <is>
          <t>닥스</t>
        </is>
      </c>
      <c r="C1070" s="7" t="inlineStr">
        <is>
          <t>블랙</t>
        </is>
      </c>
      <c r="D1070" s="7" t="inlineStr">
        <is>
          <t>체크</t>
        </is>
      </c>
      <c r="E1070" s="7" t="inlineStr">
        <is>
          <t>폴리</t>
        </is>
      </c>
      <c r="F1070" s="7" t="inlineStr">
        <is>
          <t>브이넥니트베스트</t>
        </is>
      </c>
      <c r="G1070" s="7" t="inlineStr">
        <is>
          <t>KOR</t>
        </is>
      </c>
      <c r="H1070" s="7" t="inlineStr">
        <is>
          <t>100</t>
        </is>
      </c>
      <c r="I1070" s="7">
        <f>IF(B1070="보세",C1070&amp;" "&amp;D1070&amp;" "&amp;E1070&amp;" "&amp;F1070&amp;" ["&amp;H1070&amp;"]",IF(G1070="JPN","[JPN] "&amp;B1070&amp;" "&amp;C1070&amp;" "&amp;D1070&amp;" "&amp;E1070&amp;" "&amp;F1070&amp;" ["&amp;H1070&amp;"]",B1070&amp;" "&amp;C1070&amp;" "&amp;D1070&amp;" "&amp;E1070&amp;" "&amp;F1070&amp;" ["&amp;H1070&amp;"]"))</f>
        <v/>
      </c>
      <c r="J1070" s="7" t="inlineStr">
        <is>
          <t>닥스 블랙 체크 브이넥니트베스트 [100]</t>
        </is>
      </c>
      <c r="K1070" s="7" t="inlineStr">
        <is>
          <t>닥스 블랙 체크 브이넥니트베스트</t>
        </is>
      </c>
      <c r="L1070" s="7">
        <f>IF(B1070="보세",C1070&amp;" "&amp;F1070,B1070&amp;" "&amp;F1070)</f>
        <v/>
      </c>
      <c r="M1070" s="8" t="inlineStr">
        <is>
          <t>블랙 체크  브이넥니트베스트</t>
        </is>
      </c>
      <c r="N1070" s="8" t="inlineStr">
        <is>
          <t>블랙 체크  브이넥니트베스트</t>
        </is>
      </c>
      <c r="O1070" s="8" t="inlineStr">
        <is>
          <t>블랙 체크  브이넥니트베스트</t>
        </is>
      </c>
    </row>
    <row r="1071" ht="16.5" customHeight="1" s="16">
      <c r="A1071" s="7" t="n">
        <v>13107833</v>
      </c>
      <c r="B1071" s="7" t="inlineStr">
        <is>
          <t>라코스테</t>
        </is>
      </c>
      <c r="C1071" s="7" t="inlineStr">
        <is>
          <t>네이비</t>
        </is>
      </c>
      <c r="D1071" s="7" t="inlineStr">
        <is>
          <t>무지</t>
        </is>
      </c>
      <c r="E1071" s="7" t="inlineStr">
        <is>
          <t>면</t>
        </is>
      </c>
      <c r="F1071" s="7" t="inlineStr">
        <is>
          <t>배색피케반팔티</t>
        </is>
      </c>
      <c r="G1071" s="7" t="inlineStr">
        <is>
          <t>KOR</t>
        </is>
      </c>
      <c r="H1071" s="7" t="inlineStr">
        <is>
          <t>95</t>
        </is>
      </c>
      <c r="I1071" s="7">
        <f>IF(B1071="보세",C1071&amp;" "&amp;D1071&amp;" "&amp;E1071&amp;" "&amp;F1071&amp;" ["&amp;H1071&amp;"]",IF(G1071="JPN","[JPN] "&amp;B1071&amp;" "&amp;C1071&amp;" "&amp;D1071&amp;" "&amp;E1071&amp;" "&amp;F1071&amp;" ["&amp;H1071&amp;"]",B1071&amp;" "&amp;C1071&amp;" "&amp;D1071&amp;" "&amp;E1071&amp;" "&amp;F1071&amp;" ["&amp;H1071&amp;"]"))</f>
        <v/>
      </c>
      <c r="J1071" s="7" t="inlineStr">
        <is>
          <t>라코스테 네이비 면 배색피케반팔티 [95]</t>
        </is>
      </c>
      <c r="K1071" s="7" t="inlineStr">
        <is>
          <t>라코스테 네이비 면 배색피케반팔티</t>
        </is>
      </c>
      <c r="L1071" s="7">
        <f>IF(B1071="보세",C1071&amp;" "&amp;F1071,B1071&amp;" "&amp;F1071)</f>
        <v/>
      </c>
      <c r="M1071" s="8" t="inlineStr">
        <is>
          <t>네이비  면 배색피케반팔티</t>
        </is>
      </c>
      <c r="N1071" s="8" t="inlineStr">
        <is>
          <t>NAVY  면 배색피케반팔티</t>
        </is>
      </c>
      <c r="O1071" s="8" t="inlineStr">
        <is>
          <t>곤색  면 배색피케반팔티</t>
        </is>
      </c>
    </row>
    <row r="1072" ht="16.5" customHeight="1" s="16">
      <c r="A1072" s="7" t="n">
        <v>13107834</v>
      </c>
      <c r="B1072" s="7" t="inlineStr">
        <is>
          <t>타미힐피거</t>
        </is>
      </c>
      <c r="C1072" s="7" t="inlineStr">
        <is>
          <t>그린</t>
        </is>
      </c>
      <c r="D1072" s="7" t="inlineStr">
        <is>
          <t>무지</t>
        </is>
      </c>
      <c r="E1072" s="7" t="inlineStr">
        <is>
          <t>면혼방</t>
        </is>
      </c>
      <c r="F1072" s="7" t="inlineStr">
        <is>
          <t>반팔피케티</t>
        </is>
      </c>
      <c r="G1072" s="7" t="inlineStr">
        <is>
          <t>KOR</t>
        </is>
      </c>
      <c r="H1072" s="7" t="inlineStr">
        <is>
          <t>M</t>
        </is>
      </c>
      <c r="I1072" s="7">
        <f>IF(B1072="보세",C1072&amp;" "&amp;D1072&amp;" "&amp;E1072&amp;" "&amp;F1072&amp;" ["&amp;H1072&amp;"]",IF(G1072="JPN","[JPN] "&amp;B1072&amp;" "&amp;C1072&amp;" "&amp;D1072&amp;" "&amp;E1072&amp;" "&amp;F1072&amp;" ["&amp;H1072&amp;"]",B1072&amp;" "&amp;C1072&amp;" "&amp;D1072&amp;" "&amp;E1072&amp;" "&amp;F1072&amp;" ["&amp;H1072&amp;"]"))</f>
        <v/>
      </c>
      <c r="J1072" s="7" t="inlineStr">
        <is>
          <t>타미힐피거 그린 면혼방 반팔피케티 [M]</t>
        </is>
      </c>
      <c r="K1072" s="7" t="inlineStr">
        <is>
          <t>타미힐피거 그린 면혼방 반팔피케티</t>
        </is>
      </c>
      <c r="L1072" s="7">
        <f>IF(B1072="보세",C1072&amp;" "&amp;F1072,B1072&amp;" "&amp;F1072)</f>
        <v/>
      </c>
      <c r="M1072" s="8" t="inlineStr">
        <is>
          <t>그린  면혼방 반팔피케티</t>
        </is>
      </c>
      <c r="N1072" s="8" t="inlineStr">
        <is>
          <t>그린  코튼혼방 반팔피케티</t>
        </is>
      </c>
      <c r="O1072" s="8" t="inlineStr">
        <is>
          <t>그린  면믹스 반팔피케티</t>
        </is>
      </c>
    </row>
    <row r="1073" ht="16.5" customHeight="1" s="16">
      <c r="A1073" s="7" t="n">
        <v>13107835</v>
      </c>
      <c r="B1073" s="7" t="inlineStr">
        <is>
          <t>조던</t>
        </is>
      </c>
      <c r="C1073" s="7" t="inlineStr">
        <is>
          <t>멜란지그레이</t>
        </is>
      </c>
      <c r="D1073" s="7" t="inlineStr">
        <is>
          <t>무지</t>
        </is>
      </c>
      <c r="E1073" s="7" t="inlineStr">
        <is>
          <t>면혼방</t>
        </is>
      </c>
      <c r="F1073" s="7" t="inlineStr">
        <is>
          <t>크루넥로고맨투맨</t>
        </is>
      </c>
      <c r="G1073" s="7" t="inlineStr">
        <is>
          <t>KOR</t>
        </is>
      </c>
      <c r="H1073" s="7" t="inlineStr">
        <is>
          <t>100</t>
        </is>
      </c>
      <c r="I1073" s="7">
        <f>IF(B1073="보세",C1073&amp;" "&amp;D1073&amp;" "&amp;E1073&amp;" "&amp;F1073&amp;" ["&amp;H1073&amp;"]",IF(G1073="JPN","[JPN] "&amp;B1073&amp;" "&amp;C1073&amp;" "&amp;D1073&amp;" "&amp;E1073&amp;" "&amp;F1073&amp;" ["&amp;H1073&amp;"]",B1073&amp;" "&amp;C1073&amp;" "&amp;D1073&amp;" "&amp;E1073&amp;" "&amp;F1073&amp;" ["&amp;H1073&amp;"]"))</f>
        <v/>
      </c>
      <c r="J1073" s="7" t="inlineStr">
        <is>
          <t>조던 멜란지그레이 면혼방 크루넥로고맨투맨 [100]</t>
        </is>
      </c>
      <c r="K1073" s="7" t="inlineStr">
        <is>
          <t>조던 멜란지그레이 면혼방 크루넥로고맨투맨</t>
        </is>
      </c>
      <c r="L1073" s="7">
        <f>IF(B1073="보세",C1073&amp;" "&amp;F1073,B1073&amp;" "&amp;F1073)</f>
        <v/>
      </c>
      <c r="M1073" s="8" t="inlineStr">
        <is>
          <t>멜란지그레이  면혼방 크루넥로고맨투맨</t>
        </is>
      </c>
      <c r="N1073" s="8" t="inlineStr">
        <is>
          <t>멜란지그레이  코튼혼방 크루넥로고맨투맨</t>
        </is>
      </c>
      <c r="O1073" s="8" t="inlineStr">
        <is>
          <t>멜란지그레이  면믹스 크루넥로고맨투맨</t>
        </is>
      </c>
    </row>
    <row r="1074" ht="16.5" customHeight="1" s="16">
      <c r="A1074" s="7" t="n">
        <v>13107836</v>
      </c>
      <c r="B1074" s="7" t="inlineStr">
        <is>
          <t>폴햄</t>
        </is>
      </c>
      <c r="C1074" s="7" t="inlineStr">
        <is>
          <t>진청</t>
        </is>
      </c>
      <c r="D1074" s="7" t="inlineStr">
        <is>
          <t>무지</t>
        </is>
      </c>
      <c r="E1074" s="7" t="inlineStr">
        <is>
          <t>데님</t>
        </is>
      </c>
      <c r="F1074" s="7" t="inlineStr">
        <is>
          <t>긴팔셔츠</t>
        </is>
      </c>
      <c r="G1074" s="7" t="inlineStr">
        <is>
          <t>KOR</t>
        </is>
      </c>
      <c r="H1074" s="7" t="inlineStr">
        <is>
          <t>105</t>
        </is>
      </c>
      <c r="I1074" s="7">
        <f>IF(B1074="보세",C1074&amp;" "&amp;D1074&amp;" "&amp;E1074&amp;" "&amp;F1074&amp;" ["&amp;H1074&amp;"]",IF(G1074="JPN","[JPN] "&amp;B1074&amp;" "&amp;C1074&amp;" "&amp;D1074&amp;" "&amp;E1074&amp;" "&amp;F1074&amp;" ["&amp;H1074&amp;"]",B1074&amp;" "&amp;C1074&amp;" "&amp;D1074&amp;" "&amp;E1074&amp;" "&amp;F1074&amp;" ["&amp;H1074&amp;"]"))</f>
        <v/>
      </c>
      <c r="J1074" s="7" t="inlineStr">
        <is>
          <t>폴햄 진청 데님 긴팔셔츠 [105]</t>
        </is>
      </c>
      <c r="K1074" s="7" t="inlineStr">
        <is>
          <t>폴햄 진청 데님 긴팔셔츠</t>
        </is>
      </c>
      <c r="L1074" s="7">
        <f>IF(B1074="보세",C1074&amp;" "&amp;F1074,B1074&amp;" "&amp;F1074)</f>
        <v/>
      </c>
      <c r="M1074" s="8" t="inlineStr">
        <is>
          <t>진청  데님 긴팔셔츠</t>
        </is>
      </c>
      <c r="N1074" s="8" t="inlineStr">
        <is>
          <t>진청  데님 긴팔셔츠</t>
        </is>
      </c>
      <c r="O1074" s="8" t="inlineStr">
        <is>
          <t>진청  데님 긴팔셔츠</t>
        </is>
      </c>
    </row>
    <row r="1075" ht="16.5" customHeight="1" s="16">
      <c r="A1075" s="7" t="n">
        <v>13107837</v>
      </c>
      <c r="B1075" s="7" t="inlineStr">
        <is>
          <t>반스</t>
        </is>
      </c>
      <c r="C1075" s="7" t="inlineStr">
        <is>
          <t>블랙</t>
        </is>
      </c>
      <c r="D1075" s="7" t="inlineStr">
        <is>
          <t>프린팅</t>
        </is>
      </c>
      <c r="E1075" s="7" t="inlineStr">
        <is>
          <t>면</t>
        </is>
      </c>
      <c r="F1075" s="7" t="inlineStr">
        <is>
          <t>로고반팔티</t>
        </is>
      </c>
      <c r="G1075" s="7" t="inlineStr">
        <is>
          <t>KOR</t>
        </is>
      </c>
      <c r="H1075" s="7" t="inlineStr">
        <is>
          <t>M</t>
        </is>
      </c>
      <c r="I1075" s="7">
        <f>IF(B1075="보세",C1075&amp;" "&amp;D1075&amp;" "&amp;E1075&amp;" "&amp;F1075&amp;" ["&amp;H1075&amp;"]",IF(G1075="JPN","[JPN] "&amp;B1075&amp;" "&amp;C1075&amp;" "&amp;D1075&amp;" "&amp;E1075&amp;" "&amp;F1075&amp;" ["&amp;H1075&amp;"]",B1075&amp;" "&amp;C1075&amp;" "&amp;D1075&amp;" "&amp;E1075&amp;" "&amp;F1075&amp;" ["&amp;H1075&amp;"]"))</f>
        <v/>
      </c>
      <c r="J1075" s="7" t="inlineStr">
        <is>
          <t>반스 블랙 프린팅 면 로고반팔티 [M]</t>
        </is>
      </c>
      <c r="K1075" s="7" t="inlineStr">
        <is>
          <t>반스 블랙 프린팅 면 로고반팔티</t>
        </is>
      </c>
      <c r="L1075" s="7">
        <f>IF(B1075="보세",C1075&amp;" "&amp;F1075,B1075&amp;" "&amp;F1075)</f>
        <v/>
      </c>
      <c r="M1075" s="8" t="inlineStr">
        <is>
          <t>블랙 프린팅 면 로고반팔티</t>
        </is>
      </c>
      <c r="N1075" s="8" t="inlineStr">
        <is>
          <t>블랙 프린팅 코튼 로고반팔티</t>
        </is>
      </c>
      <c r="O1075" s="8" t="inlineStr">
        <is>
          <t>블랙 프린팅 면직물 로고반팔티</t>
        </is>
      </c>
    </row>
    <row r="1076" ht="16.5" customHeight="1" s="16">
      <c r="A1076" s="7" t="n">
        <v>13107838</v>
      </c>
      <c r="B1076" s="7" t="inlineStr">
        <is>
          <t>뉴발란스</t>
        </is>
      </c>
      <c r="C1076" s="7" t="inlineStr">
        <is>
          <t>네이비</t>
        </is>
      </c>
      <c r="D1076" s="7" t="inlineStr">
        <is>
          <t>무지</t>
        </is>
      </c>
      <c r="E1076" s="7" t="inlineStr">
        <is>
          <t>면혼방</t>
        </is>
      </c>
      <c r="F1076" s="7" t="inlineStr">
        <is>
          <t>사이드소매선집업</t>
        </is>
      </c>
      <c r="G1076" s="7" t="inlineStr">
        <is>
          <t>KOR</t>
        </is>
      </c>
      <c r="H1076" s="7" t="inlineStr">
        <is>
          <t>M</t>
        </is>
      </c>
      <c r="I1076" s="7">
        <f>IF(B1076="보세",C1076&amp;" "&amp;D1076&amp;" "&amp;E1076&amp;" "&amp;F1076&amp;" ["&amp;H1076&amp;"]",IF(G1076="JPN","[JPN] "&amp;B1076&amp;" "&amp;C1076&amp;" "&amp;D1076&amp;" "&amp;E1076&amp;" "&amp;F1076&amp;" ["&amp;H1076&amp;"]",B1076&amp;" "&amp;C1076&amp;" "&amp;D1076&amp;" "&amp;E1076&amp;" "&amp;F1076&amp;" ["&amp;H1076&amp;"]"))</f>
        <v/>
      </c>
      <c r="J1076" s="7" t="inlineStr">
        <is>
          <t>뉴발란스 네이비 면혼방 사이드소매선집업 [M]</t>
        </is>
      </c>
      <c r="K1076" s="7" t="inlineStr">
        <is>
          <t>뉴발란스 네이비 면혼방 사이드소매선집업</t>
        </is>
      </c>
      <c r="L1076" s="7">
        <f>IF(B1076="보세",C1076&amp;" "&amp;F1076,B1076&amp;" "&amp;F1076)</f>
        <v/>
      </c>
      <c r="M1076" s="8" t="inlineStr">
        <is>
          <t>네이비  면혼방 사이드소매선집업</t>
        </is>
      </c>
      <c r="N1076" s="8" t="inlineStr">
        <is>
          <t>NAVY  면혼방 사이드소매선집업</t>
        </is>
      </c>
      <c r="O1076" s="8" t="inlineStr">
        <is>
          <t>곤색  면혼방 사이드소매선집업</t>
        </is>
      </c>
    </row>
    <row r="1077" ht="16.5" customHeight="1" s="16">
      <c r="A1077" s="7" t="n">
        <v>13107839</v>
      </c>
      <c r="B1077" s="7" t="inlineStr">
        <is>
          <t>topdressing</t>
        </is>
      </c>
      <c r="C1077" s="7" t="inlineStr">
        <is>
          <t>블랙</t>
        </is>
      </c>
      <c r="D1077" s="7" t="inlineStr">
        <is>
          <t>프린팅</t>
        </is>
      </c>
      <c r="E1077" s="7" t="inlineStr">
        <is>
          <t>폴리</t>
        </is>
      </c>
      <c r="F1077" s="7" t="inlineStr">
        <is>
          <t>어깨구슬민소매티</t>
        </is>
      </c>
      <c r="G1077" s="7" t="inlineStr">
        <is>
          <t>KOR</t>
        </is>
      </c>
      <c r="H1077" s="7" t="inlineStr">
        <is>
          <t>없음</t>
        </is>
      </c>
      <c r="I1077" s="7">
        <f>IF(B1077="보세",C1077&amp;" "&amp;D1077&amp;" "&amp;E1077&amp;" "&amp;F1077&amp;" ["&amp;H1077&amp;"]",IF(G1077="JPN","[JPN] "&amp;B1077&amp;" "&amp;C1077&amp;" "&amp;D1077&amp;" "&amp;E1077&amp;" "&amp;F1077&amp;" ["&amp;H1077&amp;"]",B1077&amp;" "&amp;C1077&amp;" "&amp;D1077&amp;" "&amp;E1077&amp;" "&amp;F1077&amp;" ["&amp;H1077&amp;"]"))</f>
        <v/>
      </c>
      <c r="J1077" s="7" t="inlineStr">
        <is>
          <t xml:space="preserve">topdressing 블랙 프린팅 어깨구슬민소매티 </t>
        </is>
      </c>
      <c r="K1077" s="7" t="inlineStr">
        <is>
          <t xml:space="preserve">topdressing 블랙 프린팅 어깨구슬민소매티 </t>
        </is>
      </c>
      <c r="L1077" s="7">
        <f>IF(B1077="보세",C1077&amp;" "&amp;F1077,B1077&amp;" "&amp;F1077)</f>
        <v/>
      </c>
      <c r="M1077" s="8" t="inlineStr">
        <is>
          <t>블랙 프린팅  어깨구슬민소매티</t>
        </is>
      </c>
      <c r="N1077" s="8" t="inlineStr">
        <is>
          <t>블랙 프린팅  어깨구슬민소매티</t>
        </is>
      </c>
      <c r="O1077" s="8" t="inlineStr">
        <is>
          <t>블랙 프린팅  어깨구슬민소매티</t>
        </is>
      </c>
    </row>
    <row r="1078" ht="16.5" customHeight="1" s="16">
      <c r="A1078" s="7" t="n">
        <v>13107840</v>
      </c>
      <c r="B1078" s="7" t="inlineStr">
        <is>
          <t>로미스토리</t>
        </is>
      </c>
      <c r="C1078" s="7" t="inlineStr">
        <is>
          <t>블랙</t>
        </is>
      </c>
      <c r="D1078" s="7" t="inlineStr">
        <is>
          <t>무지</t>
        </is>
      </c>
      <c r="E1078" s="7" t="inlineStr">
        <is>
          <t>폴리</t>
        </is>
      </c>
      <c r="F1078" s="7" t="inlineStr">
        <is>
          <t>더블버튼루즈핏블레이저</t>
        </is>
      </c>
      <c r="G1078" s="7" t="inlineStr">
        <is>
          <t>KOR</t>
        </is>
      </c>
      <c r="H1078" s="7" t="inlineStr">
        <is>
          <t>2</t>
        </is>
      </c>
      <c r="I1078" s="7">
        <f>IF(B1078="보세",C1078&amp;" "&amp;D1078&amp;" "&amp;E1078&amp;" "&amp;F1078&amp;" ["&amp;H1078&amp;"]",IF(G1078="JPN","[JPN] "&amp;B1078&amp;" "&amp;C1078&amp;" "&amp;D1078&amp;" "&amp;E1078&amp;" "&amp;F1078&amp;" ["&amp;H1078&amp;"]",B1078&amp;" "&amp;C1078&amp;" "&amp;D1078&amp;" "&amp;E1078&amp;" "&amp;F1078&amp;" ["&amp;H1078&amp;"]"))</f>
        <v/>
      </c>
      <c r="J1078" s="7" t="inlineStr">
        <is>
          <t>로미스토리 블랙 더블버튼루즈핏블레이저 [2]</t>
        </is>
      </c>
      <c r="K1078" s="7" t="inlineStr">
        <is>
          <t>로미스토리 블랙 더블버튼루즈핏블레이저</t>
        </is>
      </c>
      <c r="L1078" s="7">
        <f>IF(B1078="보세",C1078&amp;" "&amp;F1078,B1078&amp;" "&amp;F1078)</f>
        <v/>
      </c>
      <c r="M1078" s="8" t="inlineStr">
        <is>
          <t>블랙   더블버튼루즈핏블레이저</t>
        </is>
      </c>
      <c r="N1078" s="8" t="inlineStr">
        <is>
          <t>블랙   더블버튼루즈핏블레이저</t>
        </is>
      </c>
      <c r="O1078" s="8" t="inlineStr">
        <is>
          <t>블랙   더블버튼루즈핏블레이저</t>
        </is>
      </c>
    </row>
    <row r="1079" ht="16.5" customHeight="1" s="16">
      <c r="A1079" s="7" t="n">
        <v>13107841</v>
      </c>
      <c r="B1079" s="7" t="inlineStr">
        <is>
          <t>폴햄</t>
        </is>
      </c>
      <c r="C1079" s="7" t="inlineStr">
        <is>
          <t>퍼플</t>
        </is>
      </c>
      <c r="D1079" s="7" t="inlineStr">
        <is>
          <t>무지</t>
        </is>
      </c>
      <c r="E1079" s="7" t="inlineStr">
        <is>
          <t>면</t>
        </is>
      </c>
      <c r="F1079" s="7" t="inlineStr">
        <is>
          <t>레터링자수레이어드반팔티</t>
        </is>
      </c>
      <c r="G1079" s="7" t="inlineStr">
        <is>
          <t>KOR</t>
        </is>
      </c>
      <c r="H1079" s="7" t="inlineStr">
        <is>
          <t>105</t>
        </is>
      </c>
      <c r="I1079" s="7">
        <f>IF(B1079="보세",C1079&amp;" "&amp;D1079&amp;" "&amp;E1079&amp;" "&amp;F1079&amp;" ["&amp;H1079&amp;"]",IF(G1079="JPN","[JPN] "&amp;B1079&amp;" "&amp;C1079&amp;" "&amp;D1079&amp;" "&amp;E1079&amp;" "&amp;F1079&amp;" ["&amp;H1079&amp;"]",B1079&amp;" "&amp;C1079&amp;" "&amp;D1079&amp;" "&amp;E1079&amp;" "&amp;F1079&amp;" ["&amp;H1079&amp;"]"))</f>
        <v/>
      </c>
      <c r="J1079" s="7" t="inlineStr">
        <is>
          <t>폴햄 퍼플 면 레터링자수레이어드반팔티 [105]</t>
        </is>
      </c>
      <c r="K1079" s="7" t="inlineStr">
        <is>
          <t>폴햄 퍼플 면 레터링자수레이어드반팔티</t>
        </is>
      </c>
      <c r="L1079" s="7">
        <f>IF(B1079="보세",C1079&amp;" "&amp;F1079,B1079&amp;" "&amp;F1079)</f>
        <v/>
      </c>
      <c r="M1079" s="8" t="inlineStr">
        <is>
          <t>퍼플  면 레터링자수레이어드반팔티</t>
        </is>
      </c>
      <c r="N1079" s="8" t="inlineStr">
        <is>
          <t>퍼플  코튼 레터링자수레이어드반팔티</t>
        </is>
      </c>
      <c r="O1079" s="8" t="inlineStr">
        <is>
          <t>퍼플  면직물 레터링자수레이어드반팔티</t>
        </is>
      </c>
    </row>
    <row r="1080" ht="16.5" customHeight="1" s="16">
      <c r="A1080" s="7" t="n">
        <v>13107842</v>
      </c>
      <c r="B1080" s="7" t="inlineStr">
        <is>
          <t>케이스위스</t>
        </is>
      </c>
      <c r="C1080" s="7" t="inlineStr">
        <is>
          <t>멜란지벽돌레드</t>
        </is>
      </c>
      <c r="D1080" s="7" t="inlineStr">
        <is>
          <t>무지</t>
        </is>
      </c>
      <c r="E1080" s="7" t="inlineStr">
        <is>
          <t>폴리</t>
        </is>
      </c>
      <c r="F1080" s="7" t="inlineStr">
        <is>
          <t>쿨피케반팔티</t>
        </is>
      </c>
      <c r="G1080" s="7" t="inlineStr">
        <is>
          <t>KOR</t>
        </is>
      </c>
      <c r="H1080" s="7" t="inlineStr">
        <is>
          <t>L</t>
        </is>
      </c>
      <c r="I1080" s="7">
        <f>IF(B1080="보세",C1080&amp;" "&amp;D1080&amp;" "&amp;E1080&amp;" "&amp;F1080&amp;" ["&amp;H1080&amp;"]",IF(G1080="JPN","[JPN] "&amp;B1080&amp;" "&amp;C1080&amp;" "&amp;D1080&amp;" "&amp;E1080&amp;" "&amp;F1080&amp;" ["&amp;H1080&amp;"]",B1080&amp;" "&amp;C1080&amp;" "&amp;D1080&amp;" "&amp;E1080&amp;" "&amp;F1080&amp;" ["&amp;H1080&amp;"]"))</f>
        <v/>
      </c>
      <c r="J1080" s="7" t="inlineStr">
        <is>
          <t>케이스위스 멜란지벽돌레드 쿨피케반팔티 [L]</t>
        </is>
      </c>
      <c r="K1080" s="7" t="inlineStr">
        <is>
          <t>케이스위스 멜란지벽돌레드 쿨피케반팔티</t>
        </is>
      </c>
      <c r="L1080" s="7">
        <f>IF(B1080="보세",C1080&amp;" "&amp;F1080,B1080&amp;" "&amp;F1080)</f>
        <v/>
      </c>
      <c r="M1080" s="8" t="inlineStr">
        <is>
          <t>멜란지벽돌레드   쿨피케반팔티</t>
        </is>
      </c>
      <c r="N1080" s="8" t="inlineStr">
        <is>
          <t>멜란지벽돌레드   쿨피케반팔티</t>
        </is>
      </c>
      <c r="O1080" s="8" t="inlineStr">
        <is>
          <t>멜란지벽돌레드   쿨피케반팔티</t>
        </is>
      </c>
    </row>
    <row r="1081" ht="16.5" customHeight="1" s="16">
      <c r="A1081" s="7" t="n">
        <v>13107843</v>
      </c>
      <c r="B1081" s="7" t="inlineStr">
        <is>
          <t>뉴발란스</t>
        </is>
      </c>
      <c r="C1081" s="7" t="inlineStr">
        <is>
          <t>문빔그레이</t>
        </is>
      </c>
      <c r="D1081" s="7" t="inlineStr">
        <is>
          <t>무지</t>
        </is>
      </c>
      <c r="E1081" s="7" t="inlineStr">
        <is>
          <t>면</t>
        </is>
      </c>
      <c r="F1081" s="7" t="inlineStr">
        <is>
          <t>반집업로고후리스티</t>
        </is>
      </c>
      <c r="G1081" s="7" t="inlineStr">
        <is>
          <t>KOR</t>
        </is>
      </c>
      <c r="H1081" s="7" t="inlineStr">
        <is>
          <t>S</t>
        </is>
      </c>
      <c r="I1081" s="7">
        <f>IF(B1081="보세",C1081&amp;" "&amp;D1081&amp;" "&amp;E1081&amp;" "&amp;F1081&amp;" ["&amp;H1081&amp;"]",IF(G1081="JPN","[JPN] "&amp;B1081&amp;" "&amp;C1081&amp;" "&amp;D1081&amp;" "&amp;E1081&amp;" "&amp;F1081&amp;" ["&amp;H1081&amp;"]",B1081&amp;" "&amp;C1081&amp;" "&amp;D1081&amp;" "&amp;E1081&amp;" "&amp;F1081&amp;" ["&amp;H1081&amp;"]"))</f>
        <v/>
      </c>
      <c r="J1081" s="7" t="inlineStr">
        <is>
          <t>뉴발란스 문빔그레이 면 반집업로고후리스티 [S]</t>
        </is>
      </c>
      <c r="K1081" s="7" t="inlineStr">
        <is>
          <t>뉴발란스 문빔그레이 면 반집업로고후리스티</t>
        </is>
      </c>
      <c r="L1081" s="7">
        <f>IF(B1081="보세",C1081&amp;" "&amp;F1081,B1081&amp;" "&amp;F1081)</f>
        <v/>
      </c>
      <c r="M1081" s="8" t="inlineStr">
        <is>
          <t>문빔그레이  면 반집업로고후리스티</t>
        </is>
      </c>
      <c r="N1081" s="8" t="inlineStr">
        <is>
          <t>문빔그레이  코튼 반집업로고후리스티</t>
        </is>
      </c>
      <c r="O1081" s="8" t="inlineStr">
        <is>
          <t>문빔그레이  면직물 반집업로고후리스티</t>
        </is>
      </c>
    </row>
    <row r="1082" ht="16.5" customHeight="1" s="16">
      <c r="A1082" s="7" t="n">
        <v>13107844</v>
      </c>
      <c r="B1082" s="7" t="inlineStr">
        <is>
          <t>h&amp;m</t>
        </is>
      </c>
      <c r="C1082" s="7" t="inlineStr">
        <is>
          <t>앤틱베이지</t>
        </is>
      </c>
      <c r="D1082" s="7" t="inlineStr">
        <is>
          <t>플라워레이스패턴</t>
        </is>
      </c>
      <c r="E1082" s="7" t="inlineStr">
        <is>
          <t>비스코스혼방</t>
        </is>
      </c>
      <c r="F1082" s="7" t="inlineStr">
        <is>
          <t>실버포인트자수반팔티</t>
        </is>
      </c>
      <c r="G1082" s="7" t="inlineStr">
        <is>
          <t>KOR</t>
        </is>
      </c>
      <c r="H1082" s="7" t="inlineStr">
        <is>
          <t>S</t>
        </is>
      </c>
      <c r="I1082" s="7">
        <f>IF(B1082="보세",C1082&amp;" "&amp;D1082&amp;" "&amp;E1082&amp;" "&amp;F1082&amp;" ["&amp;H1082&amp;"]",IF(G1082="JPN","[JPN] "&amp;B1082&amp;" "&amp;C1082&amp;" "&amp;D1082&amp;" "&amp;E1082&amp;" "&amp;F1082&amp;" ["&amp;H1082&amp;"]",B1082&amp;" "&amp;C1082&amp;" "&amp;D1082&amp;" "&amp;E1082&amp;" "&amp;F1082&amp;" ["&amp;H1082&amp;"]"))</f>
        <v/>
      </c>
      <c r="J1082" s="7" t="inlineStr">
        <is>
          <t>h&amp;m 앤틱베이지 플라워레이스패턴 비스코스혼방 실버포인트자수반팔티 [S]</t>
        </is>
      </c>
      <c r="K1082" s="7" t="inlineStr">
        <is>
          <t>h&amp;m 앤틱베이지 플라워레이스패턴 비스코스혼방 실버포인트자수반팔티</t>
        </is>
      </c>
      <c r="L1082" s="7">
        <f>IF(B1082="보세",C1082&amp;" "&amp;F1082,B1082&amp;" "&amp;F1082)</f>
        <v/>
      </c>
      <c r="M1082" s="8" t="inlineStr">
        <is>
          <t>앤틱베이지 플라워레이스패턴 비스코스혼방 실버포인트자수반팔티</t>
        </is>
      </c>
      <c r="N1082" s="8" t="inlineStr">
        <is>
          <t>앤틱베이지 플라워레이스패턴 비스코스혼방 실버포인트자수반팔티</t>
        </is>
      </c>
      <c r="O1082" s="8" t="inlineStr">
        <is>
          <t>앤틱베이지 플라워레이스패턴 비스코스혼방 실버포인트자수반팔티</t>
        </is>
      </c>
    </row>
    <row r="1083" ht="16.5" customHeight="1" s="16">
      <c r="A1083" s="7" t="n">
        <v>13107845</v>
      </c>
      <c r="B1083" s="7" t="inlineStr">
        <is>
          <t>포에버21</t>
        </is>
      </c>
      <c r="C1083" s="7" t="inlineStr">
        <is>
          <t>블랙</t>
        </is>
      </c>
      <c r="D1083" s="7" t="inlineStr">
        <is>
          <t>도트</t>
        </is>
      </c>
      <c r="E1083" s="7" t="inlineStr">
        <is>
          <t>폴리</t>
        </is>
      </c>
      <c r="F1083" s="7" t="inlineStr">
        <is>
          <t>딥유넥민소매원피스</t>
        </is>
      </c>
      <c r="G1083" s="7" t="inlineStr">
        <is>
          <t>KOR</t>
        </is>
      </c>
      <c r="H1083" s="7" t="inlineStr">
        <is>
          <t>S</t>
        </is>
      </c>
      <c r="I1083" s="7">
        <f>IF(B1083="보세",C1083&amp;" "&amp;D1083&amp;" "&amp;E1083&amp;" "&amp;F1083&amp;" ["&amp;H1083&amp;"]",IF(G1083="JPN","[JPN] "&amp;B1083&amp;" "&amp;C1083&amp;" "&amp;D1083&amp;" "&amp;E1083&amp;" "&amp;F1083&amp;" ["&amp;H1083&amp;"]",B1083&amp;" "&amp;C1083&amp;" "&amp;D1083&amp;" "&amp;E1083&amp;" "&amp;F1083&amp;" ["&amp;H1083&amp;"]"))</f>
        <v/>
      </c>
      <c r="J1083" s="7" t="inlineStr">
        <is>
          <t>포에버21 블랙 도트 딥유넥민소매원피스 [S]</t>
        </is>
      </c>
      <c r="K1083" s="7" t="inlineStr">
        <is>
          <t>포에버21 블랙 도트 딥유넥민소매원피스</t>
        </is>
      </c>
      <c r="L1083" s="7">
        <f>IF(B1083="보세",C1083&amp;" "&amp;F1083,B1083&amp;" "&amp;F1083)</f>
        <v/>
      </c>
      <c r="M1083" s="8" t="inlineStr">
        <is>
          <t>블랙 도트  딥유넥민소매원피스</t>
        </is>
      </c>
      <c r="N1083" s="8" t="inlineStr">
        <is>
          <t>블랙 도트  딥유넥민소매원피스</t>
        </is>
      </c>
      <c r="O1083" s="8" t="inlineStr">
        <is>
          <t>블랙 도트  딥유넥민소매원피스</t>
        </is>
      </c>
    </row>
    <row r="1084" ht="16.5" customHeight="1" s="16">
      <c r="A1084" s="7" t="n">
        <v>13107846</v>
      </c>
      <c r="B1084" s="7" t="inlineStr">
        <is>
          <t>clovis</t>
        </is>
      </c>
      <c r="C1084" s="7" t="inlineStr">
        <is>
          <t>네이비</t>
        </is>
      </c>
      <c r="D1084" s="7" t="inlineStr">
        <is>
          <t>무지</t>
        </is>
      </c>
      <c r="E1084" s="7" t="inlineStr">
        <is>
          <t>폴리</t>
        </is>
      </c>
      <c r="F1084" s="7" t="inlineStr">
        <is>
          <t>정장원피스</t>
        </is>
      </c>
      <c r="G1084" s="7" t="inlineStr">
        <is>
          <t>KOR</t>
        </is>
      </c>
      <c r="H1084" s="7" t="inlineStr">
        <is>
          <t>88-98-165</t>
        </is>
      </c>
      <c r="I1084" s="7">
        <f>IF(B1084="보세",C1084&amp;" "&amp;D1084&amp;" "&amp;E1084&amp;" "&amp;F1084&amp;" ["&amp;H1084&amp;"]",IF(G1084="JPN","[JPN] "&amp;B1084&amp;" "&amp;C1084&amp;" "&amp;D1084&amp;" "&amp;E1084&amp;" "&amp;F1084&amp;" ["&amp;H1084&amp;"]",B1084&amp;" "&amp;C1084&amp;" "&amp;D1084&amp;" "&amp;E1084&amp;" "&amp;F1084&amp;" ["&amp;H1084&amp;"]"))</f>
        <v/>
      </c>
      <c r="J1084" s="7" t="inlineStr">
        <is>
          <t>clovis 네이비 정장원피스 [88-98-165]</t>
        </is>
      </c>
      <c r="K1084" s="7" t="inlineStr">
        <is>
          <t>clovis 네이비 정장원피스</t>
        </is>
      </c>
      <c r="L1084" s="7">
        <f>IF(B1084="보세",C1084&amp;" "&amp;F1084,B1084&amp;" "&amp;F1084)</f>
        <v/>
      </c>
      <c r="M1084" s="8" t="inlineStr">
        <is>
          <t>네이비   정장원피스</t>
        </is>
      </c>
      <c r="N1084" s="8" t="inlineStr">
        <is>
          <t>NAVY   정장원피스</t>
        </is>
      </c>
      <c r="O1084" s="8" t="inlineStr">
        <is>
          <t>곤색   정장원피스</t>
        </is>
      </c>
    </row>
    <row r="1085" ht="16.5" customHeight="1" s="16">
      <c r="A1085" s="7" t="n">
        <v>13107847</v>
      </c>
      <c r="B1085" s="7" t="inlineStr">
        <is>
          <t>챔피언</t>
        </is>
      </c>
      <c r="C1085" s="7" t="inlineStr">
        <is>
          <t>네이비</t>
        </is>
      </c>
      <c r="D1085" s="7" t="inlineStr">
        <is>
          <t>무지</t>
        </is>
      </c>
      <c r="E1085" s="7" t="inlineStr">
        <is>
          <t>면</t>
        </is>
      </c>
      <c r="F1085" s="7" t="inlineStr">
        <is>
          <t>로고맨투맨</t>
        </is>
      </c>
      <c r="G1085" s="7" t="inlineStr">
        <is>
          <t>KOR</t>
        </is>
      </c>
      <c r="H1085" s="7" t="inlineStr">
        <is>
          <t>L</t>
        </is>
      </c>
      <c r="I1085" s="7">
        <f>IF(B1085="보세",C1085&amp;" "&amp;D1085&amp;" "&amp;E1085&amp;" "&amp;F1085&amp;" ["&amp;H1085&amp;"]",IF(G1085="JPN","[JPN] "&amp;B1085&amp;" "&amp;C1085&amp;" "&amp;D1085&amp;" "&amp;E1085&amp;" "&amp;F1085&amp;" ["&amp;H1085&amp;"]",B1085&amp;" "&amp;C1085&amp;" "&amp;D1085&amp;" "&amp;E1085&amp;" "&amp;F1085&amp;" ["&amp;H1085&amp;"]"))</f>
        <v/>
      </c>
      <c r="J1085" s="7" t="inlineStr">
        <is>
          <t>챔피언 네이비 면 로고맨투맨 [L]</t>
        </is>
      </c>
      <c r="K1085" s="7" t="inlineStr">
        <is>
          <t>챔피언 네이비 면 로고맨투맨</t>
        </is>
      </c>
      <c r="L1085" s="7">
        <f>IF(B1085="보세",C1085&amp;" "&amp;F1085,B1085&amp;" "&amp;F1085)</f>
        <v/>
      </c>
      <c r="M1085" s="8" t="inlineStr">
        <is>
          <t>네이비  면 로고맨투맨</t>
        </is>
      </c>
      <c r="N1085" s="8" t="inlineStr">
        <is>
          <t>NAVY  면 로고맨투맨</t>
        </is>
      </c>
      <c r="O1085" s="8" t="inlineStr">
        <is>
          <t>곤색  면 로고맨투맨</t>
        </is>
      </c>
    </row>
    <row r="1086" ht="16.5" customHeight="1" s="16">
      <c r="A1086" s="7" t="n">
        <v>13107848</v>
      </c>
      <c r="B1086" s="7" t="inlineStr">
        <is>
          <t>레노마</t>
        </is>
      </c>
      <c r="C1086" s="7" t="inlineStr">
        <is>
          <t>다크브라운</t>
        </is>
      </c>
      <c r="D1086" s="7" t="inlineStr">
        <is>
          <t>스트라이프</t>
        </is>
      </c>
      <c r="E1086" s="7" t="inlineStr">
        <is>
          <t>플란넬</t>
        </is>
      </c>
      <c r="F1086" s="7" t="inlineStr">
        <is>
          <t>긴팔셔츠</t>
        </is>
      </c>
      <c r="G1086" s="7" t="inlineStr">
        <is>
          <t>KOR</t>
        </is>
      </c>
      <c r="H1086" s="7" t="inlineStr">
        <is>
          <t>M</t>
        </is>
      </c>
      <c r="I1086" s="7">
        <f>IF(B1086="보세",C1086&amp;" "&amp;D1086&amp;" "&amp;E1086&amp;" "&amp;F1086&amp;" ["&amp;H1086&amp;"]",IF(G1086="JPN","[JPN] "&amp;B1086&amp;" "&amp;C1086&amp;" "&amp;D1086&amp;" "&amp;E1086&amp;" "&amp;F1086&amp;" ["&amp;H1086&amp;"]",B1086&amp;" "&amp;C1086&amp;" "&amp;D1086&amp;" "&amp;E1086&amp;" "&amp;F1086&amp;" ["&amp;H1086&amp;"]"))</f>
        <v/>
      </c>
      <c r="J1086" s="7" t="inlineStr">
        <is>
          <t>레노마 다크브라운 스트라이프 플란넬 긴팔셔츠 [M]</t>
        </is>
      </c>
      <c r="K1086" s="7" t="inlineStr">
        <is>
          <t>레노마 다크브라운 스트라이프 플란넬 긴팔셔츠</t>
        </is>
      </c>
      <c r="L1086" s="7">
        <f>IF(B1086="보세",C1086&amp;" "&amp;F1086,B1086&amp;" "&amp;F1086)</f>
        <v/>
      </c>
      <c r="M1086" s="8" t="inlineStr">
        <is>
          <t>다크브라운 스트라이프 플란넬 긴팔셔츠</t>
        </is>
      </c>
      <c r="N1086" s="8" t="inlineStr">
        <is>
          <t>다크브라운 스트라이프 플란넬 긴팔셔츠</t>
        </is>
      </c>
      <c r="O1086" s="8" t="inlineStr">
        <is>
          <t>다크브라운 스트라이프 플란넬 긴팔셔츠</t>
        </is>
      </c>
    </row>
    <row r="1087" ht="16.5" customHeight="1" s="16">
      <c r="A1087" s="7" t="n">
        <v>13107849</v>
      </c>
      <c r="B1087" s="7" t="inlineStr">
        <is>
          <t>자라</t>
        </is>
      </c>
      <c r="C1087" s="7" t="inlineStr">
        <is>
          <t>멀티컬러</t>
        </is>
      </c>
      <c r="D1087" s="7" t="inlineStr">
        <is>
          <t>플라워패턴</t>
        </is>
      </c>
      <c r="E1087" s="7" t="inlineStr">
        <is>
          <t>폴리</t>
        </is>
      </c>
      <c r="F1087" s="7" t="inlineStr">
        <is>
          <t>하프소매루즈핏블라우스</t>
        </is>
      </c>
      <c r="G1087" s="7" t="inlineStr">
        <is>
          <t>KOR</t>
        </is>
      </c>
      <c r="H1087" s="7" t="inlineStr">
        <is>
          <t>S</t>
        </is>
      </c>
      <c r="I1087" s="7">
        <f>IF(B1087="보세",C1087&amp;" "&amp;D1087&amp;" "&amp;E1087&amp;" "&amp;F1087&amp;" ["&amp;H1087&amp;"]",IF(G1087="JPN","[JPN] "&amp;B1087&amp;" "&amp;C1087&amp;" "&amp;D1087&amp;" "&amp;E1087&amp;" "&amp;F1087&amp;" ["&amp;H1087&amp;"]",B1087&amp;" "&amp;C1087&amp;" "&amp;D1087&amp;" "&amp;E1087&amp;" "&amp;F1087&amp;" ["&amp;H1087&amp;"]"))</f>
        <v/>
      </c>
      <c r="J1087" s="7" t="inlineStr">
        <is>
          <t>자라 멀티컬러 플라워패턴 하프소매루즈핏블라우스 [S]</t>
        </is>
      </c>
      <c r="K1087" s="7" t="inlineStr">
        <is>
          <t>자라 멀티컬러 플라워패턴 하프소매루즈핏블라우스</t>
        </is>
      </c>
      <c r="L1087" s="7">
        <f>IF(B1087="보세",C1087&amp;" "&amp;F1087,B1087&amp;" "&amp;F1087)</f>
        <v/>
      </c>
      <c r="M1087" s="8" t="inlineStr">
        <is>
          <t>멀티컬러 플라워패턴  하프소매루즈핏블라우스</t>
        </is>
      </c>
      <c r="N1087" s="8" t="inlineStr">
        <is>
          <t>멀티컬러 플라워패턴  하프소매루즈핏블라우스</t>
        </is>
      </c>
      <c r="O1087" s="8" t="inlineStr">
        <is>
          <t>멀티컬러 플라워패턴  하프소매루즈핏블라우스</t>
        </is>
      </c>
    </row>
    <row r="1088" ht="16.5" customHeight="1" s="16">
      <c r="A1088" s="7" t="n">
        <v>13107850</v>
      </c>
      <c r="B1088" s="7" t="inlineStr">
        <is>
          <t>파리게이츠</t>
        </is>
      </c>
      <c r="C1088" s="7" t="inlineStr">
        <is>
          <t>딥옐로우</t>
        </is>
      </c>
      <c r="D1088" s="7" t="inlineStr">
        <is>
          <t>바나나패턴</t>
        </is>
      </c>
      <c r="E1088" s="7" t="inlineStr">
        <is>
          <t>폴리</t>
        </is>
      </c>
      <c r="F1088" s="7" t="inlineStr">
        <is>
          <t>로고패치반팔피케티</t>
        </is>
      </c>
      <c r="G1088" s="7" t="inlineStr">
        <is>
          <t>KOR</t>
        </is>
      </c>
      <c r="H1088" s="7" t="inlineStr">
        <is>
          <t>1</t>
        </is>
      </c>
      <c r="I1088" s="7">
        <f>IF(B1088="보세",C1088&amp;" "&amp;D1088&amp;" "&amp;E1088&amp;" "&amp;F1088&amp;" ["&amp;H1088&amp;"]",IF(G1088="JPN","[JPN] "&amp;B1088&amp;" "&amp;C1088&amp;" "&amp;D1088&amp;" "&amp;E1088&amp;" "&amp;F1088&amp;" ["&amp;H1088&amp;"]",B1088&amp;" "&amp;C1088&amp;" "&amp;D1088&amp;" "&amp;E1088&amp;" "&amp;F1088&amp;" ["&amp;H1088&amp;"]"))</f>
        <v/>
      </c>
      <c r="J1088" s="7" t="inlineStr">
        <is>
          <t>파리게이츠 딥옐로우 바나나패턴 로고패치반팔피케티 [1]</t>
        </is>
      </c>
      <c r="K1088" s="7" t="inlineStr">
        <is>
          <t>파리게이츠 딥옐로우 바나나패턴 로고패치반팔피케티</t>
        </is>
      </c>
      <c r="L1088" s="7">
        <f>IF(B1088="보세",C1088&amp;" "&amp;F1088,B1088&amp;" "&amp;F1088)</f>
        <v/>
      </c>
      <c r="M1088" s="8" t="inlineStr">
        <is>
          <t>딥옐로우 바나나패턴  로고패치반팔피케티</t>
        </is>
      </c>
      <c r="N1088" s="8" t="inlineStr">
        <is>
          <t>딥옐로우 바나나패턴  로고패치반팔피케티</t>
        </is>
      </c>
      <c r="O1088" s="8" t="inlineStr">
        <is>
          <t>딥옐로우 바나나패턴  로고패치반팔피케티</t>
        </is>
      </c>
    </row>
    <row r="1089" ht="16.5" customHeight="1" s="16">
      <c r="A1089" s="7" t="n">
        <v>13107851</v>
      </c>
      <c r="B1089" s="7" t="inlineStr">
        <is>
          <t>올드네이비</t>
        </is>
      </c>
      <c r="C1089" s="7" t="inlineStr">
        <is>
          <t>멜란지펜넬시드그린</t>
        </is>
      </c>
      <c r="D1089" s="7" t="inlineStr">
        <is>
          <t>무지</t>
        </is>
      </c>
      <c r="E1089" s="7" t="inlineStr">
        <is>
          <t>면혼방</t>
        </is>
      </c>
      <c r="F1089" s="7" t="inlineStr">
        <is>
          <t>소프트워시드반팔티</t>
        </is>
      </c>
      <c r="G1089" s="7" t="inlineStr">
        <is>
          <t>KOR</t>
        </is>
      </c>
      <c r="H1089" s="7" t="inlineStr">
        <is>
          <t>M</t>
        </is>
      </c>
      <c r="I1089" s="7">
        <f>IF(B1089="보세",C1089&amp;" "&amp;D1089&amp;" "&amp;E1089&amp;" "&amp;F1089&amp;" ["&amp;H1089&amp;"]",IF(G1089="JPN","[JPN] "&amp;B1089&amp;" "&amp;C1089&amp;" "&amp;D1089&amp;" "&amp;E1089&amp;" "&amp;F1089&amp;" ["&amp;H1089&amp;"]",B1089&amp;" "&amp;C1089&amp;" "&amp;D1089&amp;" "&amp;E1089&amp;" "&amp;F1089&amp;" ["&amp;H1089&amp;"]"))</f>
        <v/>
      </c>
      <c r="J1089" s="7" t="inlineStr">
        <is>
          <t>올드네이비 멜란지펜넬시드그린 면혼방 소프트워시드반팔티 [M]</t>
        </is>
      </c>
      <c r="K1089" s="7" t="inlineStr">
        <is>
          <t>올드네이비 멜란지펜넬시드그린 면혼방 소프트워시드반팔티</t>
        </is>
      </c>
      <c r="L1089" s="7">
        <f>IF(B1089="보세",C1089&amp;" "&amp;F1089,B1089&amp;" "&amp;F1089)</f>
        <v/>
      </c>
      <c r="M1089" s="8" t="inlineStr">
        <is>
          <t>멜란지펜넬시드그린  면혼방 소프트워시드반팔티</t>
        </is>
      </c>
      <c r="N1089" s="8" t="inlineStr">
        <is>
          <t>멜란지펜넬시드그린  코튼혼방 소프트워시드반팔티</t>
        </is>
      </c>
      <c r="O1089" s="8" t="inlineStr">
        <is>
          <t>멜란지펜넬시드그린  면믹스 소프트워시드반팔티</t>
        </is>
      </c>
    </row>
    <row r="1090" ht="16.5" customHeight="1" s="16">
      <c r="A1090" s="7" t="n">
        <v>13107852</v>
      </c>
      <c r="B1090" s="7" t="inlineStr">
        <is>
          <t>아메리칸이글</t>
        </is>
      </c>
      <c r="C1090" s="7" t="inlineStr">
        <is>
          <t>빈티지그린</t>
        </is>
      </c>
      <c r="D1090" s="7" t="inlineStr">
        <is>
          <t>무지</t>
        </is>
      </c>
      <c r="E1090" s="7" t="inlineStr">
        <is>
          <t>면</t>
        </is>
      </c>
      <c r="F1090" s="7" t="inlineStr">
        <is>
          <t>셔츠스타일자켓</t>
        </is>
      </c>
      <c r="G1090" s="7" t="inlineStr">
        <is>
          <t>KOR</t>
        </is>
      </c>
      <c r="H1090" s="7" t="inlineStr">
        <is>
          <t>M</t>
        </is>
      </c>
      <c r="I1090" s="7">
        <f>IF(B1090="보세",C1090&amp;" "&amp;D1090&amp;" "&amp;E1090&amp;" "&amp;F1090&amp;" ["&amp;H1090&amp;"]",IF(G1090="JPN","[JPN] "&amp;B1090&amp;" "&amp;C1090&amp;" "&amp;D1090&amp;" "&amp;E1090&amp;" "&amp;F1090&amp;" ["&amp;H1090&amp;"]",B1090&amp;" "&amp;C1090&amp;" "&amp;D1090&amp;" "&amp;E1090&amp;" "&amp;F1090&amp;" ["&amp;H1090&amp;"]"))</f>
        <v/>
      </c>
      <c r="J1090" s="7" t="inlineStr">
        <is>
          <t>아메리칸이글 빈티지그린 면 셔츠스타일자켓 [M]</t>
        </is>
      </c>
      <c r="K1090" s="7" t="inlineStr">
        <is>
          <t>아메리칸이글 빈티지그린 면 셔츠스타일자켓</t>
        </is>
      </c>
      <c r="L1090" s="7">
        <f>IF(B1090="보세",C1090&amp;" "&amp;F1090,B1090&amp;" "&amp;F1090)</f>
        <v/>
      </c>
      <c r="M1090" s="8" t="inlineStr">
        <is>
          <t>빈티지그린  면 셔츠스타일자켓</t>
        </is>
      </c>
      <c r="N1090" s="8" t="inlineStr">
        <is>
          <t>빈티지그린  코튼 셔츠스타일자켓</t>
        </is>
      </c>
      <c r="O1090" s="8" t="inlineStr">
        <is>
          <t>빈티지그린  면직물 셔츠스타일자켓</t>
        </is>
      </c>
    </row>
    <row r="1091" ht="16.5" customHeight="1" s="16">
      <c r="A1091" s="7" t="n">
        <v>13107853</v>
      </c>
      <c r="B1091" s="7" t="inlineStr">
        <is>
          <t>MLB</t>
        </is>
      </c>
      <c r="C1091" s="7" t="inlineStr">
        <is>
          <t>캔디핑크</t>
        </is>
      </c>
      <c r="D1091" s="7" t="inlineStr">
        <is>
          <t>프린팅</t>
        </is>
      </c>
      <c r="E1091" s="7" t="inlineStr">
        <is>
          <t>면혼방</t>
        </is>
      </c>
      <c r="F1091" s="7" t="inlineStr">
        <is>
          <t>LA원피스</t>
        </is>
      </c>
      <c r="G1091" s="7" t="inlineStr">
        <is>
          <t>KOR</t>
        </is>
      </c>
      <c r="H1091" s="7" t="inlineStr">
        <is>
          <t>155</t>
        </is>
      </c>
      <c r="I1091" s="7">
        <f>IF(B1091="보세",C1091&amp;" "&amp;D1091&amp;" "&amp;E1091&amp;" "&amp;F1091&amp;" ["&amp;H1091&amp;"]",IF(G1091="JPN","[JPN] "&amp;B1091&amp;" "&amp;C1091&amp;" "&amp;D1091&amp;" "&amp;E1091&amp;" "&amp;F1091&amp;" ["&amp;H1091&amp;"]",B1091&amp;" "&amp;C1091&amp;" "&amp;D1091&amp;" "&amp;E1091&amp;" "&amp;F1091&amp;" ["&amp;H1091&amp;"]"))</f>
        <v/>
      </c>
      <c r="J1091" s="7" t="inlineStr">
        <is>
          <t>MLB 캔디핑크 프린팅 면혼방 LA원피스 [155]</t>
        </is>
      </c>
      <c r="K1091" s="7" t="inlineStr">
        <is>
          <t>MLB 캔디핑크 프린팅 면혼방 LA원피스</t>
        </is>
      </c>
      <c r="L1091" s="7">
        <f>IF(B1091="보세",C1091&amp;" "&amp;F1091,B1091&amp;" "&amp;F1091)</f>
        <v/>
      </c>
      <c r="M1091" s="8" t="inlineStr">
        <is>
          <t>캔디핑크 프린팅 면혼방 LA원피스</t>
        </is>
      </c>
      <c r="N1091" s="8" t="inlineStr">
        <is>
          <t>캔디핑크 프린팅 코튼혼방 LA원피스</t>
        </is>
      </c>
      <c r="O1091" s="8" t="inlineStr">
        <is>
          <t>캔디핑크 프린팅 면믹스 LA원피스</t>
        </is>
      </c>
    </row>
    <row r="1092" ht="16.5" customHeight="1" s="16">
      <c r="A1092" s="7" t="n">
        <v>13107854</v>
      </c>
      <c r="B1092" s="7" t="inlineStr">
        <is>
          <t>아베크롬비</t>
        </is>
      </c>
      <c r="C1092" s="7" t="inlineStr">
        <is>
          <t>딥핑크</t>
        </is>
      </c>
      <c r="D1092" s="7" t="inlineStr">
        <is>
          <t>무지</t>
        </is>
      </c>
      <c r="E1092" s="7" t="inlineStr">
        <is>
          <t>면혼방</t>
        </is>
      </c>
      <c r="F1092" s="7" t="inlineStr">
        <is>
          <t>로고패치나그랑후드집업</t>
        </is>
      </c>
      <c r="G1092" s="7" t="inlineStr">
        <is>
          <t>KOR</t>
        </is>
      </c>
      <c r="H1092" s="7" t="inlineStr">
        <is>
          <t>L</t>
        </is>
      </c>
      <c r="I1092" s="7">
        <f>IF(B1092="보세",C1092&amp;" "&amp;D1092&amp;" "&amp;E1092&amp;" "&amp;F1092&amp;" ["&amp;H1092&amp;"]",IF(G1092="JPN","[JPN] "&amp;B1092&amp;" "&amp;C1092&amp;" "&amp;D1092&amp;" "&amp;E1092&amp;" "&amp;F1092&amp;" ["&amp;H1092&amp;"]",B1092&amp;" "&amp;C1092&amp;" "&amp;D1092&amp;" "&amp;E1092&amp;" "&amp;F1092&amp;" ["&amp;H1092&amp;"]"))</f>
        <v/>
      </c>
      <c r="J1092" s="7" t="inlineStr">
        <is>
          <t>아베크롬비 딥핑크 면혼방 로고패치나그랑후드집업 [L]</t>
        </is>
      </c>
      <c r="K1092" s="7" t="inlineStr">
        <is>
          <t>아베크롬비 딥핑크 면혼방 로고패치나그랑후드집업</t>
        </is>
      </c>
      <c r="L1092" s="7">
        <f>IF(B1092="보세",C1092&amp;" "&amp;F1092,B1092&amp;" "&amp;F1092)</f>
        <v/>
      </c>
      <c r="M1092" s="8" t="inlineStr">
        <is>
          <t>딥핑크  면혼방 로고패치나그랑후드집업</t>
        </is>
      </c>
      <c r="N1092" s="8" t="inlineStr">
        <is>
          <t>딥핑크  코튼혼방 로고패치나그랑후드집업</t>
        </is>
      </c>
      <c r="O1092" s="8" t="inlineStr">
        <is>
          <t>딥핑크  면믹스 로고패치나그랑후드집업</t>
        </is>
      </c>
    </row>
    <row r="1093" ht="16.5" customHeight="1" s="16">
      <c r="A1093" s="7" t="n">
        <v>13107855</v>
      </c>
      <c r="B1093" s="7" t="inlineStr">
        <is>
          <t>JDX</t>
        </is>
      </c>
      <c r="C1093" s="7" t="inlineStr">
        <is>
          <t>레드</t>
        </is>
      </c>
      <c r="D1093" s="7" t="inlineStr">
        <is>
          <t>무지</t>
        </is>
      </c>
      <c r="E1093" s="7" t="inlineStr">
        <is>
          <t>면혼방</t>
        </is>
      </c>
      <c r="F1093" s="7" t="inlineStr">
        <is>
          <t>배색반집업니트티</t>
        </is>
      </c>
      <c r="G1093" s="7" t="inlineStr">
        <is>
          <t>KOR</t>
        </is>
      </c>
      <c r="H1093" s="7" t="inlineStr">
        <is>
          <t>100</t>
        </is>
      </c>
      <c r="I1093" s="7">
        <f>IF(B1093="보세",C1093&amp;" "&amp;D1093&amp;" "&amp;E1093&amp;" "&amp;F1093&amp;" ["&amp;H1093&amp;"]",IF(G1093="JPN","[JPN] "&amp;B1093&amp;" "&amp;C1093&amp;" "&amp;D1093&amp;" "&amp;E1093&amp;" "&amp;F1093&amp;" ["&amp;H1093&amp;"]",B1093&amp;" "&amp;C1093&amp;" "&amp;D1093&amp;" "&amp;E1093&amp;" "&amp;F1093&amp;" ["&amp;H1093&amp;"]"))</f>
        <v/>
      </c>
      <c r="J1093" s="7" t="inlineStr">
        <is>
          <t>JDX 레드 면혼방 배색반집업니트티 [100]</t>
        </is>
      </c>
      <c r="K1093" s="7" t="inlineStr">
        <is>
          <t>JDX 레드 면혼방 배색반집업니트티</t>
        </is>
      </c>
      <c r="L1093" s="7">
        <f>IF(B1093="보세",C1093&amp;" "&amp;F1093,B1093&amp;" "&amp;F1093)</f>
        <v/>
      </c>
      <c r="M1093" s="8" t="inlineStr">
        <is>
          <t>레드  면혼방 배색반집업니트티</t>
        </is>
      </c>
      <c r="N1093" s="8" t="inlineStr">
        <is>
          <t>레드  코튼혼방 배색반집업니트티</t>
        </is>
      </c>
      <c r="O1093" s="8" t="inlineStr">
        <is>
          <t>레드  면믹스 배색반집업니트티</t>
        </is>
      </c>
    </row>
    <row r="1094" ht="16.5" customHeight="1" s="16">
      <c r="A1094" s="7" t="n">
        <v>13107856</v>
      </c>
      <c r="B1094" s="7" t="inlineStr">
        <is>
          <t>올드네이비</t>
        </is>
      </c>
      <c r="C1094" s="7" t="inlineStr">
        <is>
          <t>멜란지블루</t>
        </is>
      </c>
      <c r="D1094" s="7" t="inlineStr">
        <is>
          <t>무지</t>
        </is>
      </c>
      <c r="E1094" s="7" t="inlineStr">
        <is>
          <t>면혼방</t>
        </is>
      </c>
      <c r="F1094" s="7" t="inlineStr">
        <is>
          <t>브이넥반팔티</t>
        </is>
      </c>
      <c r="G1094" s="7" t="inlineStr">
        <is>
          <t>KOR</t>
        </is>
      </c>
      <c r="H1094" s="7" t="inlineStr">
        <is>
          <t>XL</t>
        </is>
      </c>
      <c r="I1094" s="7">
        <f>IF(B1094="보세",C1094&amp;" "&amp;D1094&amp;" "&amp;E1094&amp;" "&amp;F1094&amp;" ["&amp;H1094&amp;"]",IF(G1094="JPN","[JPN] "&amp;B1094&amp;" "&amp;C1094&amp;" "&amp;D1094&amp;" "&amp;E1094&amp;" "&amp;F1094&amp;" ["&amp;H1094&amp;"]",B1094&amp;" "&amp;C1094&amp;" "&amp;D1094&amp;" "&amp;E1094&amp;" "&amp;F1094&amp;" ["&amp;H1094&amp;"]"))</f>
        <v/>
      </c>
      <c r="J1094" s="7" t="inlineStr">
        <is>
          <t>올드네이비 멜란지블루 면혼방 브이넥반팔티 [XL]</t>
        </is>
      </c>
      <c r="K1094" s="7" t="inlineStr">
        <is>
          <t>올드네이비 멜란지블루 면혼방 브이넥반팔티</t>
        </is>
      </c>
      <c r="L1094" s="7">
        <f>IF(B1094="보세",C1094&amp;" "&amp;F1094,B1094&amp;" "&amp;F1094)</f>
        <v/>
      </c>
      <c r="M1094" s="8" t="inlineStr">
        <is>
          <t>멜란지블루  면혼방 브이넥반팔티</t>
        </is>
      </c>
      <c r="N1094" s="8" t="inlineStr">
        <is>
          <t>멜란지블루  코튼혼방 브이넥반팔티</t>
        </is>
      </c>
      <c r="O1094" s="8" t="inlineStr">
        <is>
          <t>멜란지블루  면믹스 브이넥반팔티</t>
        </is>
      </c>
    </row>
    <row r="1095" ht="16.5" customHeight="1" s="16">
      <c r="A1095" s="7" t="n">
        <v>13107857</v>
      </c>
      <c r="B1095" s="7" t="inlineStr">
        <is>
          <t>lyle&amp;Scott</t>
        </is>
      </c>
      <c r="C1095" s="7" t="inlineStr">
        <is>
          <t>파스텔옐로우</t>
        </is>
      </c>
      <c r="D1095" s="7" t="inlineStr">
        <is>
          <t>스트라이프</t>
        </is>
      </c>
      <c r="E1095" s="7" t="inlineStr">
        <is>
          <t>면</t>
        </is>
      </c>
      <c r="F1095" s="7" t="inlineStr">
        <is>
          <t>반팔피케티</t>
        </is>
      </c>
      <c r="G1095" s="7" t="inlineStr">
        <is>
          <t>KOR</t>
        </is>
      </c>
      <c r="H1095" s="7" t="inlineStr">
        <is>
          <t>105</t>
        </is>
      </c>
      <c r="I1095" s="7">
        <f>IF(B1095="보세",C1095&amp;" "&amp;D1095&amp;" "&amp;E1095&amp;" "&amp;F1095&amp;" ["&amp;H1095&amp;"]",IF(G1095="JPN","[JPN] "&amp;B1095&amp;" "&amp;C1095&amp;" "&amp;D1095&amp;" "&amp;E1095&amp;" "&amp;F1095&amp;" ["&amp;H1095&amp;"]",B1095&amp;" "&amp;C1095&amp;" "&amp;D1095&amp;" "&amp;E1095&amp;" "&amp;F1095&amp;" ["&amp;H1095&amp;"]"))</f>
        <v/>
      </c>
      <c r="J1095" s="7" t="inlineStr">
        <is>
          <t>lyle&amp;Scott 파스텔옐로우 스트라이프 면 반팔피케티 [105]</t>
        </is>
      </c>
      <c r="K1095" s="7" t="inlineStr">
        <is>
          <t>lyle&amp;Scott 파스텔옐로우 스트라이프 면 반팔피케티</t>
        </is>
      </c>
      <c r="L1095" s="7">
        <f>IF(B1095="보세",C1095&amp;" "&amp;F1095,B1095&amp;" "&amp;F1095)</f>
        <v/>
      </c>
      <c r="M1095" s="8" t="inlineStr">
        <is>
          <t>파스텔옐로우 스트라이프 면 반팔피케티</t>
        </is>
      </c>
      <c r="N1095" s="8" t="inlineStr">
        <is>
          <t>파스텔옐로우 스트라이프 코튼 반팔피케티</t>
        </is>
      </c>
      <c r="O1095" s="8" t="inlineStr">
        <is>
          <t>파스텔옐로우 스트라이프 면직물 반팔피케티</t>
        </is>
      </c>
    </row>
    <row r="1096" ht="16.5" customHeight="1" s="16">
      <c r="A1096" s="7" t="n">
        <v>13107858</v>
      </c>
      <c r="B1096" s="7" t="inlineStr">
        <is>
          <t>뉴발란스</t>
        </is>
      </c>
      <c r="C1096" s="7" t="inlineStr">
        <is>
          <t>레디컬레드그레이</t>
        </is>
      </c>
      <c r="D1096" s="7" t="inlineStr">
        <is>
          <t>잔체크</t>
        </is>
      </c>
      <c r="E1096" s="7" t="inlineStr">
        <is>
          <t>폴리</t>
        </is>
      </c>
      <c r="F1096" s="7" t="inlineStr">
        <is>
          <t>바람막이</t>
        </is>
      </c>
      <c r="G1096" s="7" t="inlineStr">
        <is>
          <t>KOR</t>
        </is>
      </c>
      <c r="H1096" s="7" t="inlineStr">
        <is>
          <t>M</t>
        </is>
      </c>
      <c r="I1096" s="7">
        <f>IF(B1096="보세",C1096&amp;" "&amp;D1096&amp;" "&amp;E1096&amp;" "&amp;F1096&amp;" ["&amp;H1096&amp;"]",IF(G1096="JPN","[JPN] "&amp;B1096&amp;" "&amp;C1096&amp;" "&amp;D1096&amp;" "&amp;E1096&amp;" "&amp;F1096&amp;" ["&amp;H1096&amp;"]",B1096&amp;" "&amp;C1096&amp;" "&amp;D1096&amp;" "&amp;E1096&amp;" "&amp;F1096&amp;" ["&amp;H1096&amp;"]"))</f>
        <v/>
      </c>
      <c r="J1096" s="7" t="inlineStr">
        <is>
          <t>뉴발란스 레디컬레드그레이 잔체크 바람막이 [M]</t>
        </is>
      </c>
      <c r="K1096" s="7" t="inlineStr">
        <is>
          <t>뉴발란스 레디컬레드그레이 잔체크 바람막이</t>
        </is>
      </c>
      <c r="L1096" s="7">
        <f>IF(B1096="보세",C1096&amp;" "&amp;F1096,B1096&amp;" "&amp;F1096)</f>
        <v/>
      </c>
      <c r="M1096" s="8" t="inlineStr">
        <is>
          <t>레디컬레드그레이 잔체크  바람막이</t>
        </is>
      </c>
      <c r="N1096" s="8" t="inlineStr">
        <is>
          <t>레디컬레드그레이 잔체크  바람막이</t>
        </is>
      </c>
      <c r="O1096" s="8" t="inlineStr">
        <is>
          <t>레디컬레드그레이 잔체크  바람막이</t>
        </is>
      </c>
    </row>
    <row r="1097" ht="16.5" customHeight="1" s="16">
      <c r="A1097" s="7" t="n">
        <v>13107860</v>
      </c>
      <c r="B1097" s="7" t="inlineStr">
        <is>
          <t>안나수이</t>
        </is>
      </c>
      <c r="C1097" s="7" t="inlineStr">
        <is>
          <t>블랙</t>
        </is>
      </c>
      <c r="D1097" s="7" t="inlineStr">
        <is>
          <t>프린팅</t>
        </is>
      </c>
      <c r="E1097" s="7" t="inlineStr">
        <is>
          <t>면</t>
        </is>
      </c>
      <c r="F1097" s="7" t="inlineStr">
        <is>
          <t>소매퍼프7부티</t>
        </is>
      </c>
      <c r="G1097" s="7" t="inlineStr">
        <is>
          <t>KOR</t>
        </is>
      </c>
      <c r="H1097" s="7" t="inlineStr">
        <is>
          <t>90</t>
        </is>
      </c>
      <c r="I1097" s="7">
        <f>IF(B1097="보세",C1097&amp;" "&amp;D1097&amp;" "&amp;E1097&amp;" "&amp;F1097&amp;" ["&amp;H1097&amp;"]",IF(G1097="JPN","[JPN] "&amp;B1097&amp;" "&amp;C1097&amp;" "&amp;D1097&amp;" "&amp;E1097&amp;" "&amp;F1097&amp;" ["&amp;H1097&amp;"]",B1097&amp;" "&amp;C1097&amp;" "&amp;D1097&amp;" "&amp;E1097&amp;" "&amp;F1097&amp;" ["&amp;H1097&amp;"]"))</f>
        <v/>
      </c>
      <c r="J1097" s="7" t="inlineStr">
        <is>
          <t>안나수이 블랙 프린팅 면 소매퍼프7부티 [90]</t>
        </is>
      </c>
      <c r="K1097" s="7" t="inlineStr">
        <is>
          <t>안나수이 블랙 프린팅 면 소매퍼프7부티</t>
        </is>
      </c>
      <c r="L1097" s="7">
        <f>IF(B1097="보세",C1097&amp;" "&amp;F1097,B1097&amp;" "&amp;F1097)</f>
        <v/>
      </c>
      <c r="M1097" s="8" t="inlineStr">
        <is>
          <t>블랙 프린팅 면 소매퍼프7부티</t>
        </is>
      </c>
      <c r="N1097" s="8" t="inlineStr">
        <is>
          <t>블랙 프린팅 코튼 소매퍼프7부티</t>
        </is>
      </c>
      <c r="O1097" s="8" t="inlineStr">
        <is>
          <t>블랙 프린팅 면직물 소매퍼프7부티</t>
        </is>
      </c>
    </row>
    <row r="1098" ht="16.5" customHeight="1" s="16">
      <c r="A1098" s="7" t="n">
        <v>13107861</v>
      </c>
      <c r="B1098" s="7" t="inlineStr">
        <is>
          <t>레드페이스</t>
        </is>
      </c>
      <c r="C1098" s="7" t="inlineStr">
        <is>
          <t>클래식블루</t>
        </is>
      </c>
      <c r="D1098" s="7" t="inlineStr">
        <is>
          <t>무지</t>
        </is>
      </c>
      <c r="E1098" s="7" t="inlineStr">
        <is>
          <t>폴리</t>
        </is>
      </c>
      <c r="F1098" s="7" t="inlineStr">
        <is>
          <t>나그랑경량바람막이</t>
        </is>
      </c>
      <c r="G1098" s="7" t="inlineStr">
        <is>
          <t>KOR</t>
        </is>
      </c>
      <c r="H1098" s="7" t="inlineStr">
        <is>
          <t>100</t>
        </is>
      </c>
      <c r="I1098" s="7">
        <f>IF(B1098="보세",C1098&amp;" "&amp;D1098&amp;" "&amp;E1098&amp;" "&amp;F1098&amp;" ["&amp;H1098&amp;"]",IF(G1098="JPN","[JPN] "&amp;B1098&amp;" "&amp;C1098&amp;" "&amp;D1098&amp;" "&amp;E1098&amp;" "&amp;F1098&amp;" ["&amp;H1098&amp;"]",B1098&amp;" "&amp;C1098&amp;" "&amp;D1098&amp;" "&amp;E1098&amp;" "&amp;F1098&amp;" ["&amp;H1098&amp;"]"))</f>
        <v/>
      </c>
      <c r="J1098" s="7" t="inlineStr">
        <is>
          <t>레드페이스 클래식블루 나그랑경량바람막이 [100]</t>
        </is>
      </c>
      <c r="K1098" s="7" t="inlineStr">
        <is>
          <t>레드페이스 클래식블루 나그랑경량바람막이</t>
        </is>
      </c>
      <c r="L1098" s="7">
        <f>IF(B1098="보세",C1098&amp;" "&amp;F1098,B1098&amp;" "&amp;F1098)</f>
        <v/>
      </c>
      <c r="M1098" s="8" t="inlineStr">
        <is>
          <t>클래식블루   나그랑경량바람막이</t>
        </is>
      </c>
      <c r="N1098" s="8" t="inlineStr">
        <is>
          <t>클래식블루   나그랑경량바람막이</t>
        </is>
      </c>
      <c r="O1098" s="8" t="inlineStr">
        <is>
          <t>클래식블루   나그랑경량바람막이</t>
        </is>
      </c>
    </row>
    <row r="1099" ht="16.5" customHeight="1" s="16">
      <c r="A1099" s="7" t="n">
        <v>13107862</v>
      </c>
      <c r="B1099" s="7" t="inlineStr">
        <is>
          <t>아베크롬비</t>
        </is>
      </c>
      <c r="C1099" s="7" t="inlineStr">
        <is>
          <t>다크그레이</t>
        </is>
      </c>
      <c r="D1099" s="7" t="inlineStr">
        <is>
          <t>무지</t>
        </is>
      </c>
      <c r="E1099" s="7" t="inlineStr">
        <is>
          <t>면혼방</t>
        </is>
      </c>
      <c r="F1099" s="7" t="inlineStr">
        <is>
          <t>와플나그랑티</t>
        </is>
      </c>
      <c r="G1099" s="7" t="inlineStr">
        <is>
          <t>KOR</t>
        </is>
      </c>
      <c r="H1099" s="7" t="inlineStr">
        <is>
          <t>XL</t>
        </is>
      </c>
      <c r="I1099" s="7">
        <f>IF(B1099="보세",C1099&amp;" "&amp;D1099&amp;" "&amp;E1099&amp;" "&amp;F1099&amp;" ["&amp;H1099&amp;"]",IF(G1099="JPN","[JPN] "&amp;B1099&amp;" "&amp;C1099&amp;" "&amp;D1099&amp;" "&amp;E1099&amp;" "&amp;F1099&amp;" ["&amp;H1099&amp;"]",B1099&amp;" "&amp;C1099&amp;" "&amp;D1099&amp;" "&amp;E1099&amp;" "&amp;F1099&amp;" ["&amp;H1099&amp;"]"))</f>
        <v/>
      </c>
      <c r="J1099" s="7" t="inlineStr">
        <is>
          <t>아베크롬비 다크그레이 면혼방 와플나그랑티 [XL]</t>
        </is>
      </c>
      <c r="K1099" s="7" t="inlineStr">
        <is>
          <t>아베크롬비 다크그레이 면혼방 와플나그랑티</t>
        </is>
      </c>
      <c r="L1099" s="7">
        <f>IF(B1099="보세",C1099&amp;" "&amp;F1099,B1099&amp;" "&amp;F1099)</f>
        <v/>
      </c>
      <c r="M1099" s="8" t="inlineStr">
        <is>
          <t>다크그레이  면혼방 와플나그랑티</t>
        </is>
      </c>
      <c r="N1099" s="8" t="inlineStr">
        <is>
          <t>다크그레이  코튼혼방 와플나그랑티</t>
        </is>
      </c>
      <c r="O1099" s="8" t="inlineStr">
        <is>
          <t>다크그레이  면믹스 와플나그랑티</t>
        </is>
      </c>
    </row>
    <row r="1100" ht="16.5" customHeight="1" s="16">
      <c r="A1100" s="7" t="n">
        <v>13107863</v>
      </c>
      <c r="B1100" s="7" t="inlineStr">
        <is>
          <t>gap</t>
        </is>
      </c>
      <c r="C1100" s="7" t="inlineStr">
        <is>
          <t>그린</t>
        </is>
      </c>
      <c r="D1100" s="7" t="inlineStr">
        <is>
          <t>무지</t>
        </is>
      </c>
      <c r="E1100" s="7" t="inlineStr">
        <is>
          <t>면혼방</t>
        </is>
      </c>
      <c r="F1100" s="7" t="inlineStr">
        <is>
          <t>크루넥와플티</t>
        </is>
      </c>
      <c r="G1100" s="7" t="inlineStr">
        <is>
          <t>KOR</t>
        </is>
      </c>
      <c r="H1100" s="7" t="inlineStr">
        <is>
          <t>M</t>
        </is>
      </c>
      <c r="I1100" s="7">
        <f>IF(B1100="보세",C1100&amp;" "&amp;D1100&amp;" "&amp;E1100&amp;" "&amp;F1100&amp;" ["&amp;H1100&amp;"]",IF(G1100="JPN","[JPN] "&amp;B1100&amp;" "&amp;C1100&amp;" "&amp;D1100&amp;" "&amp;E1100&amp;" "&amp;F1100&amp;" ["&amp;H1100&amp;"]",B1100&amp;" "&amp;C1100&amp;" "&amp;D1100&amp;" "&amp;E1100&amp;" "&amp;F1100&amp;" ["&amp;H1100&amp;"]"))</f>
        <v/>
      </c>
      <c r="J1100" s="7" t="inlineStr">
        <is>
          <t>gap 그린 면혼방 크루넥와플티 [M]</t>
        </is>
      </c>
      <c r="K1100" s="7" t="inlineStr">
        <is>
          <t>gap 그린 면혼방 크루넥와플티</t>
        </is>
      </c>
      <c r="L1100" s="7">
        <f>IF(B1100="보세",C1100&amp;" "&amp;F1100,B1100&amp;" "&amp;F1100)</f>
        <v/>
      </c>
      <c r="M1100" s="8" t="inlineStr">
        <is>
          <t>그린  면혼방 크루넥와플티</t>
        </is>
      </c>
      <c r="N1100" s="8" t="inlineStr">
        <is>
          <t>그린  코튼혼방 크루넥와플티</t>
        </is>
      </c>
      <c r="O1100" s="8" t="inlineStr">
        <is>
          <t>그린  면믹스 크루넥와플티</t>
        </is>
      </c>
    </row>
    <row r="1101" ht="16.5" customHeight="1" s="16">
      <c r="A1101" s="7" t="n">
        <v>13107864</v>
      </c>
      <c r="B1101" s="7" t="inlineStr">
        <is>
          <t>아식스</t>
        </is>
      </c>
      <c r="C1101" s="7" t="inlineStr">
        <is>
          <t>화이트그레이</t>
        </is>
      </c>
      <c r="D1101" s="7" t="inlineStr">
        <is>
          <t>스트라이프</t>
        </is>
      </c>
      <c r="E1101" s="7" t="inlineStr">
        <is>
          <t>폴리</t>
        </is>
      </c>
      <c r="F1101" s="7" t="inlineStr">
        <is>
          <t>반집업스포츠반팔티</t>
        </is>
      </c>
      <c r="G1101" s="7" t="inlineStr">
        <is>
          <t>KOR</t>
        </is>
      </c>
      <c r="H1101" s="7" t="inlineStr">
        <is>
          <t>100</t>
        </is>
      </c>
      <c r="I1101" s="7">
        <f>IF(B1101="보세",C1101&amp;" "&amp;D1101&amp;" "&amp;E1101&amp;" "&amp;F1101&amp;" ["&amp;H1101&amp;"]",IF(G1101="JPN","[JPN] "&amp;B1101&amp;" "&amp;C1101&amp;" "&amp;D1101&amp;" "&amp;E1101&amp;" "&amp;F1101&amp;" ["&amp;H1101&amp;"]",B1101&amp;" "&amp;C1101&amp;" "&amp;D1101&amp;" "&amp;E1101&amp;" "&amp;F1101&amp;" ["&amp;H1101&amp;"]"))</f>
        <v/>
      </c>
      <c r="J1101" s="7" t="inlineStr">
        <is>
          <t>아식스 화이트그레이 스트라이프 반집업스포츠반팔티 [100]</t>
        </is>
      </c>
      <c r="K1101" s="7" t="inlineStr">
        <is>
          <t>아식스 화이트그레이 스트라이프 반집업스포츠반팔티</t>
        </is>
      </c>
      <c r="L1101" s="7">
        <f>IF(B1101="보세",C1101&amp;" "&amp;F1101,B1101&amp;" "&amp;F1101)</f>
        <v/>
      </c>
      <c r="M1101" s="8" t="inlineStr">
        <is>
          <t>화이트그레이 스트라이프  반집업스포츠반팔티</t>
        </is>
      </c>
      <c r="N1101" s="8" t="inlineStr">
        <is>
          <t>화이트그레이 스트라이프  반집업스포츠반팔티</t>
        </is>
      </c>
      <c r="O1101" s="8" t="inlineStr">
        <is>
          <t>화이트그레이 스트라이프  반집업스포츠반팔티</t>
        </is>
      </c>
    </row>
    <row r="1102" ht="16.5" customHeight="1" s="16">
      <c r="A1102" s="7" t="n">
        <v>13107865</v>
      </c>
      <c r="B1102" s="7" t="inlineStr">
        <is>
          <t>리바이스</t>
        </is>
      </c>
      <c r="C1102" s="7" t="inlineStr">
        <is>
          <t>크림</t>
        </is>
      </c>
      <c r="D1102" s="7" t="inlineStr">
        <is>
          <t>무지</t>
        </is>
      </c>
      <c r="E1102" s="7" t="inlineStr">
        <is>
          <t>면</t>
        </is>
      </c>
      <c r="F1102" s="7" t="inlineStr">
        <is>
          <t>스티치나그랑타입원맨투맨</t>
        </is>
      </c>
      <c r="G1102" s="7" t="inlineStr">
        <is>
          <t>KOR</t>
        </is>
      </c>
      <c r="H1102" s="7" t="inlineStr">
        <is>
          <t>105</t>
        </is>
      </c>
      <c r="I1102" s="7">
        <f>IF(B1102="보세",C1102&amp;" "&amp;D1102&amp;" "&amp;E1102&amp;" "&amp;F1102&amp;" ["&amp;H1102&amp;"]",IF(G1102="JPN","[JPN] "&amp;B1102&amp;" "&amp;C1102&amp;" "&amp;D1102&amp;" "&amp;E1102&amp;" "&amp;F1102&amp;" ["&amp;H1102&amp;"]",B1102&amp;" "&amp;C1102&amp;" "&amp;D1102&amp;" "&amp;E1102&amp;" "&amp;F1102&amp;" ["&amp;H1102&amp;"]"))</f>
        <v/>
      </c>
      <c r="J1102" s="7" t="inlineStr">
        <is>
          <t>리바이스 크림 면 스티치나그랑타입원맨투맨 [105]</t>
        </is>
      </c>
      <c r="K1102" s="7" t="inlineStr">
        <is>
          <t>리바이스 크림 면 스티치나그랑타입원맨투맨</t>
        </is>
      </c>
      <c r="L1102" s="7">
        <f>IF(B1102="보세",C1102&amp;" "&amp;F1102,B1102&amp;" "&amp;F1102)</f>
        <v/>
      </c>
      <c r="M1102" s="8" t="inlineStr">
        <is>
          <t>크림  면 스티치나그랑타입원맨투맨</t>
        </is>
      </c>
      <c r="N1102" s="8" t="inlineStr">
        <is>
          <t>크림  코튼 스티치나그랑타입원맨투맨</t>
        </is>
      </c>
      <c r="O1102" s="8" t="inlineStr">
        <is>
          <t>크림  면직물 스티치나그랑타입원맨투맨</t>
        </is>
      </c>
    </row>
    <row r="1103" ht="16.5" customHeight="1" s="16">
      <c r="A1103" s="7" t="n">
        <v>13107866</v>
      </c>
      <c r="B1103" s="7" t="inlineStr">
        <is>
          <t>잇미샤</t>
        </is>
      </c>
      <c r="C1103" s="7" t="inlineStr">
        <is>
          <t>화이트</t>
        </is>
      </c>
      <c r="D1103" s="7" t="inlineStr">
        <is>
          <t>무지</t>
        </is>
      </c>
      <c r="E1103" s="7" t="inlineStr">
        <is>
          <t>폴리</t>
        </is>
      </c>
      <c r="F1103" s="7" t="inlineStr">
        <is>
          <t>장식캡소매블라우스</t>
        </is>
      </c>
      <c r="G1103" s="7" t="inlineStr">
        <is>
          <t>KOR</t>
        </is>
      </c>
      <c r="H1103" s="7" t="inlineStr">
        <is>
          <t>82-88-160</t>
        </is>
      </c>
      <c r="I1103" s="7">
        <f>IF(B1103="보세",C1103&amp;" "&amp;D1103&amp;" "&amp;E1103&amp;" "&amp;F1103&amp;" ["&amp;H1103&amp;"]",IF(G1103="JPN","[JPN] "&amp;B1103&amp;" "&amp;C1103&amp;" "&amp;D1103&amp;" "&amp;E1103&amp;" "&amp;F1103&amp;" ["&amp;H1103&amp;"]",B1103&amp;" "&amp;C1103&amp;" "&amp;D1103&amp;" "&amp;E1103&amp;" "&amp;F1103&amp;" ["&amp;H1103&amp;"]"))</f>
        <v/>
      </c>
      <c r="J1103" s="7" t="inlineStr">
        <is>
          <t>잇미샤 화이트 장식캡소매블라우스 [82-88-160]</t>
        </is>
      </c>
      <c r="K1103" s="7" t="inlineStr">
        <is>
          <t>잇미샤 화이트 장식캡소매블라우스</t>
        </is>
      </c>
      <c r="L1103" s="7">
        <f>IF(B1103="보세",C1103&amp;" "&amp;F1103,B1103&amp;" "&amp;F1103)</f>
        <v/>
      </c>
      <c r="M1103" s="8" t="inlineStr">
        <is>
          <t>화이트   장식캡소매블라우스</t>
        </is>
      </c>
      <c r="N1103" s="8" t="inlineStr">
        <is>
          <t>화이트   장식캡소매블라우스</t>
        </is>
      </c>
      <c r="O1103" s="8" t="inlineStr">
        <is>
          <t>화이트   장식캡소매블라우스</t>
        </is>
      </c>
    </row>
    <row r="1104" ht="16.5" customHeight="1" s="16">
      <c r="A1104" s="7" t="n">
        <v>13107867</v>
      </c>
      <c r="B1104" s="7" t="inlineStr">
        <is>
          <t>보세</t>
        </is>
      </c>
      <c r="C1104" s="7" t="inlineStr">
        <is>
          <t>화이트</t>
        </is>
      </c>
      <c r="D1104" s="7" t="inlineStr">
        <is>
          <t>무지</t>
        </is>
      </c>
      <c r="E1104" s="7" t="inlineStr">
        <is>
          <t>면혼방</t>
        </is>
      </c>
      <c r="F1104" s="7" t="inlineStr">
        <is>
          <t>민소매티</t>
        </is>
      </c>
      <c r="G1104" s="7" t="inlineStr">
        <is>
          <t>KOR</t>
        </is>
      </c>
      <c r="H1104" s="7" t="inlineStr">
        <is>
          <t>없음</t>
        </is>
      </c>
      <c r="I1104" s="7">
        <f>IF(B1104="보세",C1104&amp;" "&amp;D1104&amp;" "&amp;E1104&amp;" "&amp;F1104&amp;" ["&amp;H1104&amp;"]",IF(G1104="JPN","[JPN] "&amp;B1104&amp;" "&amp;C1104&amp;" "&amp;D1104&amp;" "&amp;E1104&amp;" "&amp;F1104&amp;" ["&amp;H1104&amp;"]",B1104&amp;" "&amp;C1104&amp;" "&amp;D1104&amp;" "&amp;E1104&amp;" "&amp;F1104&amp;" ["&amp;H1104&amp;"]"))</f>
        <v/>
      </c>
      <c r="J1104" s="7" t="inlineStr">
        <is>
          <t xml:space="preserve">화이트 면혼방 민소매티 </t>
        </is>
      </c>
      <c r="K1104" s="7" t="inlineStr">
        <is>
          <t xml:space="preserve">화이트 면혼방 민소매티 </t>
        </is>
      </c>
      <c r="L1104" s="7">
        <f>IF(B1104="보세",C1104&amp;" "&amp;F1104,B1104&amp;" "&amp;F1104)</f>
        <v/>
      </c>
      <c r="M1104" s="8" t="inlineStr">
        <is>
          <t>화이트  면혼방 민소매티</t>
        </is>
      </c>
      <c r="N1104" s="8" t="inlineStr">
        <is>
          <t>화이트  코튼혼방 민소매티</t>
        </is>
      </c>
      <c r="O1104" s="8" t="inlineStr">
        <is>
          <t>화이트  면믹스 민소매티</t>
        </is>
      </c>
    </row>
    <row r="1105" ht="16.5" customHeight="1" s="16">
      <c r="A1105" s="7" t="n">
        <v>13107868</v>
      </c>
      <c r="B1105" s="7" t="inlineStr">
        <is>
          <t>아디다스오리지널</t>
        </is>
      </c>
      <c r="C1105" s="7" t="inlineStr">
        <is>
          <t>화이트</t>
        </is>
      </c>
      <c r="D1105" s="7" t="inlineStr">
        <is>
          <t>프린팅</t>
        </is>
      </c>
      <c r="E1105" s="7" t="inlineStr">
        <is>
          <t>면</t>
        </is>
      </c>
      <c r="F1105" s="7" t="inlineStr">
        <is>
          <t>라운드반팔티</t>
        </is>
      </c>
      <c r="G1105" s="7" t="inlineStr">
        <is>
          <t>KOR</t>
        </is>
      </c>
      <c r="H1105" s="7" t="inlineStr">
        <is>
          <t>85</t>
        </is>
      </c>
      <c r="I1105" s="7">
        <f>IF(B1105="보세",C1105&amp;" "&amp;D1105&amp;" "&amp;E1105&amp;" "&amp;F1105&amp;" ["&amp;H1105&amp;"]",IF(G1105="JPN","[JPN] "&amp;B1105&amp;" "&amp;C1105&amp;" "&amp;D1105&amp;" "&amp;E1105&amp;" "&amp;F1105&amp;" ["&amp;H1105&amp;"]",B1105&amp;" "&amp;C1105&amp;" "&amp;D1105&amp;" "&amp;E1105&amp;" "&amp;F1105&amp;" ["&amp;H1105&amp;"]"))</f>
        <v/>
      </c>
      <c r="J1105" s="7" t="inlineStr">
        <is>
          <t>아디다스오리지널 화이트 프린팅 면 라운드반팔티 [85]</t>
        </is>
      </c>
      <c r="K1105" s="7" t="inlineStr">
        <is>
          <t>아디다스오리지널 화이트 프린팅 면 라운드반팔티</t>
        </is>
      </c>
      <c r="L1105" s="7">
        <f>IF(B1105="보세",C1105&amp;" "&amp;F1105,B1105&amp;" "&amp;F1105)</f>
        <v/>
      </c>
      <c r="M1105" s="8" t="inlineStr">
        <is>
          <t>화이트 프린팅 면 라운드반팔티</t>
        </is>
      </c>
      <c r="N1105" s="8" t="inlineStr">
        <is>
          <t>화이트 프린팅 코튼 라운드반팔티</t>
        </is>
      </c>
      <c r="O1105" s="8" t="inlineStr">
        <is>
          <t>화이트 프린팅 면직물 라운드반팔티</t>
        </is>
      </c>
    </row>
    <row r="1106" ht="16.5" customHeight="1" s="16">
      <c r="A1106" s="7" t="n">
        <v>13107869</v>
      </c>
      <c r="B1106" s="7" t="inlineStr">
        <is>
          <t>내셔널지오그래픽</t>
        </is>
      </c>
      <c r="C1106" s="7" t="inlineStr">
        <is>
          <t>화이트</t>
        </is>
      </c>
      <c r="D1106" s="7" t="inlineStr">
        <is>
          <t>무지</t>
        </is>
      </c>
      <c r="E1106" s="7" t="inlineStr">
        <is>
          <t>면혼방</t>
        </is>
      </c>
      <c r="F1106" s="7" t="inlineStr">
        <is>
          <t>로고반팔티</t>
        </is>
      </c>
      <c r="G1106" s="7" t="inlineStr">
        <is>
          <t>KOR</t>
        </is>
      </c>
      <c r="H1106" s="7" t="inlineStr">
        <is>
          <t>XL</t>
        </is>
      </c>
      <c r="I1106" s="7">
        <f>IF(B1106="보세",C1106&amp;" "&amp;D1106&amp;" "&amp;E1106&amp;" "&amp;F1106&amp;" ["&amp;H1106&amp;"]",IF(G1106="JPN","[JPN] "&amp;B1106&amp;" "&amp;C1106&amp;" "&amp;D1106&amp;" "&amp;E1106&amp;" "&amp;F1106&amp;" ["&amp;H1106&amp;"]",B1106&amp;" "&amp;C1106&amp;" "&amp;D1106&amp;" "&amp;E1106&amp;" "&amp;F1106&amp;" ["&amp;H1106&amp;"]"))</f>
        <v/>
      </c>
      <c r="J1106" s="7" t="inlineStr">
        <is>
          <t>내셔널지오그래픽 화이트 면혼방 로고반팔티 [XL]</t>
        </is>
      </c>
      <c r="K1106" s="7" t="inlineStr">
        <is>
          <t>내셔널지오그래픽 화이트 면혼방 로고반팔티</t>
        </is>
      </c>
      <c r="L1106" s="7">
        <f>IF(B1106="보세",C1106&amp;" "&amp;F1106,B1106&amp;" "&amp;F1106)</f>
        <v/>
      </c>
      <c r="M1106" s="8" t="inlineStr">
        <is>
          <t>화이트  면혼방 로고반팔티</t>
        </is>
      </c>
      <c r="N1106" s="8" t="inlineStr">
        <is>
          <t>화이트  코튼혼방 로고반팔티</t>
        </is>
      </c>
      <c r="O1106" s="8" t="inlineStr">
        <is>
          <t>화이트  면믹스 로고반팔티</t>
        </is>
      </c>
    </row>
    <row r="1107" ht="16.5" customHeight="1" s="16">
      <c r="A1107" s="7" t="n">
        <v>13107870</v>
      </c>
      <c r="B1107" s="7" t="inlineStr">
        <is>
          <t>아디다스오리지널</t>
        </is>
      </c>
      <c r="C1107" s="7" t="inlineStr">
        <is>
          <t>화이트</t>
        </is>
      </c>
      <c r="D1107" s="7" t="inlineStr">
        <is>
          <t>프린팅</t>
        </is>
      </c>
      <c r="E1107" s="7" t="inlineStr">
        <is>
          <t>면혼방</t>
        </is>
      </c>
      <c r="F1107" s="7" t="inlineStr">
        <is>
          <t>빅로고반팔티</t>
        </is>
      </c>
      <c r="G1107" s="7" t="inlineStr">
        <is>
          <t>KOR</t>
        </is>
      </c>
      <c r="H1107" s="7" t="inlineStr">
        <is>
          <t>L</t>
        </is>
      </c>
      <c r="I1107" s="7">
        <f>IF(B1107="보세",C1107&amp;" "&amp;D1107&amp;" "&amp;E1107&amp;" "&amp;F1107&amp;" ["&amp;H1107&amp;"]",IF(G1107="JPN","[JPN] "&amp;B1107&amp;" "&amp;C1107&amp;" "&amp;D1107&amp;" "&amp;E1107&amp;" "&amp;F1107&amp;" ["&amp;H1107&amp;"]",B1107&amp;" "&amp;C1107&amp;" "&amp;D1107&amp;" "&amp;E1107&amp;" "&amp;F1107&amp;" ["&amp;H1107&amp;"]"))</f>
        <v/>
      </c>
      <c r="J1107" s="7" t="inlineStr">
        <is>
          <t>아디다스오리지널 화이트 프린팅 면혼방 빅로고반팔티 [L]</t>
        </is>
      </c>
      <c r="K1107" s="7" t="inlineStr">
        <is>
          <t>아디다스오리지널 화이트 프린팅 면혼방 빅로고반팔티</t>
        </is>
      </c>
      <c r="L1107" s="7">
        <f>IF(B1107="보세",C1107&amp;" "&amp;F1107,B1107&amp;" "&amp;F1107)</f>
        <v/>
      </c>
      <c r="M1107" s="8" t="inlineStr">
        <is>
          <t>화이트 프린팅 면혼방 빅로고반팔티</t>
        </is>
      </c>
      <c r="N1107" s="8" t="inlineStr">
        <is>
          <t>화이트 프린팅 코튼혼방 빅로고반팔티</t>
        </is>
      </c>
      <c r="O1107" s="8" t="inlineStr">
        <is>
          <t>화이트 프린팅 면믹스 빅로고반팔티</t>
        </is>
      </c>
    </row>
    <row r="1108" ht="16.5" customHeight="1" s="16">
      <c r="A1108" s="7" t="n">
        <v>13107871</v>
      </c>
      <c r="B1108" s="7" t="inlineStr">
        <is>
          <t>지오지아</t>
        </is>
      </c>
      <c r="C1108" s="7" t="inlineStr">
        <is>
          <t>화이트</t>
        </is>
      </c>
      <c r="D1108" s="7" t="inlineStr">
        <is>
          <t>세모패턴</t>
        </is>
      </c>
      <c r="E1108" s="7" t="inlineStr">
        <is>
          <t>면혼방</t>
        </is>
      </c>
      <c r="F1108" s="7" t="inlineStr">
        <is>
          <t>롱반팔셔츠</t>
        </is>
      </c>
      <c r="G1108" s="7" t="inlineStr">
        <is>
          <t>KOR</t>
        </is>
      </c>
      <c r="H1108" s="7" t="inlineStr">
        <is>
          <t>105</t>
        </is>
      </c>
      <c r="I1108" s="7">
        <f>IF(B1108="보세",C1108&amp;" "&amp;D1108&amp;" "&amp;E1108&amp;" "&amp;F1108&amp;" ["&amp;H1108&amp;"]",IF(G1108="JPN","[JPN] "&amp;B1108&amp;" "&amp;C1108&amp;" "&amp;D1108&amp;" "&amp;E1108&amp;" "&amp;F1108&amp;" ["&amp;H1108&amp;"]",B1108&amp;" "&amp;C1108&amp;" "&amp;D1108&amp;" "&amp;E1108&amp;" "&amp;F1108&amp;" ["&amp;H1108&amp;"]"))</f>
        <v/>
      </c>
      <c r="J1108" s="7" t="inlineStr">
        <is>
          <t>지오지아 화이트 세모패턴 면혼방 롱반팔셔츠 [105]</t>
        </is>
      </c>
      <c r="K1108" s="7" t="inlineStr">
        <is>
          <t>지오지아 화이트 세모패턴 면혼방 롱반팔셔츠</t>
        </is>
      </c>
      <c r="L1108" s="7">
        <f>IF(B1108="보세",C1108&amp;" "&amp;F1108,B1108&amp;" "&amp;F1108)</f>
        <v/>
      </c>
      <c r="M1108" s="8" t="inlineStr">
        <is>
          <t>화이트 세모패턴 면혼방 롱반팔셔츠</t>
        </is>
      </c>
      <c r="N1108" s="8" t="inlineStr">
        <is>
          <t>화이트 세모패턴 코튼혼방 롱반팔셔츠</t>
        </is>
      </c>
      <c r="O1108" s="8" t="inlineStr">
        <is>
          <t>화이트 세모패턴 면믹스 롱반팔셔츠</t>
        </is>
      </c>
    </row>
    <row r="1109" ht="16.5" customHeight="1" s="16">
      <c r="A1109" s="7" t="n">
        <v>13107872</v>
      </c>
      <c r="B1109" s="7" t="inlineStr">
        <is>
          <t>알마니</t>
        </is>
      </c>
      <c r="C1109" s="7" t="inlineStr">
        <is>
          <t>앤틱화이트</t>
        </is>
      </c>
      <c r="D1109" s="7" t="inlineStr">
        <is>
          <t>무지</t>
        </is>
      </c>
      <c r="E1109" s="7" t="inlineStr">
        <is>
          <t>면혼방</t>
        </is>
      </c>
      <c r="F1109" s="7" t="inlineStr">
        <is>
          <t>로고반팔티</t>
        </is>
      </c>
      <c r="G1109" s="7" t="inlineStr">
        <is>
          <t>KOR</t>
        </is>
      </c>
      <c r="H1109" s="7" t="inlineStr">
        <is>
          <t>S</t>
        </is>
      </c>
      <c r="I1109" s="7">
        <f>IF(B1109="보세",C1109&amp;" "&amp;D1109&amp;" "&amp;E1109&amp;" "&amp;F1109&amp;" ["&amp;H1109&amp;"]",IF(G1109="JPN","[JPN] "&amp;B1109&amp;" "&amp;C1109&amp;" "&amp;D1109&amp;" "&amp;E1109&amp;" "&amp;F1109&amp;" ["&amp;H1109&amp;"]",B1109&amp;" "&amp;C1109&amp;" "&amp;D1109&amp;" "&amp;E1109&amp;" "&amp;F1109&amp;" ["&amp;H1109&amp;"]"))</f>
        <v/>
      </c>
      <c r="J1109" s="7" t="inlineStr">
        <is>
          <t>알마니 앤틱화이트 면혼방 로고반팔티 [S]</t>
        </is>
      </c>
      <c r="K1109" s="7" t="inlineStr">
        <is>
          <t>알마니 앤틱화이트 면혼방 로고반팔티</t>
        </is>
      </c>
      <c r="L1109" s="7">
        <f>IF(B1109="보세",C1109&amp;" "&amp;F1109,B1109&amp;" "&amp;F1109)</f>
        <v/>
      </c>
      <c r="M1109" s="8" t="inlineStr">
        <is>
          <t>앤틱화이트  면혼방 로고반팔티</t>
        </is>
      </c>
      <c r="N1109" s="8" t="inlineStr">
        <is>
          <t>앤틱화이트  코튼혼방 로고반팔티</t>
        </is>
      </c>
      <c r="O1109" s="8" t="inlineStr">
        <is>
          <t>앤틱화이트  면믹스 로고반팔티</t>
        </is>
      </c>
    </row>
    <row r="1110" ht="16.5" customHeight="1" s="16">
      <c r="A1110" s="7" t="n">
        <v>13107873</v>
      </c>
      <c r="B1110" s="7" t="inlineStr">
        <is>
          <t>타미힐피거</t>
        </is>
      </c>
      <c r="C1110" s="7" t="inlineStr">
        <is>
          <t>화이트</t>
        </is>
      </c>
      <c r="D1110" s="7" t="inlineStr">
        <is>
          <t>무지</t>
        </is>
      </c>
      <c r="E1110" s="7" t="inlineStr">
        <is>
          <t>면</t>
        </is>
      </c>
      <c r="F1110" s="7" t="inlineStr">
        <is>
          <t>로고반팔티</t>
        </is>
      </c>
      <c r="G1110" s="7" t="inlineStr">
        <is>
          <t>KOR</t>
        </is>
      </c>
      <c r="H1110" s="7" t="inlineStr">
        <is>
          <t>S</t>
        </is>
      </c>
      <c r="I1110" s="7">
        <f>IF(B1110="보세",C1110&amp;" "&amp;D1110&amp;" "&amp;E1110&amp;" "&amp;F1110&amp;" ["&amp;H1110&amp;"]",IF(G1110="JPN","[JPN] "&amp;B1110&amp;" "&amp;C1110&amp;" "&amp;D1110&amp;" "&amp;E1110&amp;" "&amp;F1110&amp;" ["&amp;H1110&amp;"]",B1110&amp;" "&amp;C1110&amp;" "&amp;D1110&amp;" "&amp;E1110&amp;" "&amp;F1110&amp;" ["&amp;H1110&amp;"]"))</f>
        <v/>
      </c>
      <c r="J1110" s="7" t="inlineStr">
        <is>
          <t>타미힐피거 화이트 면 로고반팔티 [S]</t>
        </is>
      </c>
      <c r="K1110" s="7" t="inlineStr">
        <is>
          <t>타미힐피거 화이트 면 로고반팔티</t>
        </is>
      </c>
      <c r="L1110" s="7">
        <f>IF(B1110="보세",C1110&amp;" "&amp;F1110,B1110&amp;" "&amp;F1110)</f>
        <v/>
      </c>
      <c r="M1110" s="8" t="inlineStr">
        <is>
          <t>화이트  면 로고반팔티</t>
        </is>
      </c>
      <c r="N1110" s="8" t="inlineStr">
        <is>
          <t>화이트  코튼 로고반팔티</t>
        </is>
      </c>
      <c r="O1110" s="8" t="inlineStr">
        <is>
          <t>화이트  면직물 로고반팔티</t>
        </is>
      </c>
    </row>
    <row r="1111" ht="16.5" customHeight="1" s="16">
      <c r="A1111" s="7" t="n">
        <v>13107874</v>
      </c>
      <c r="B1111" s="7" t="inlineStr">
        <is>
          <t>아디다스오리지널</t>
        </is>
      </c>
      <c r="C1111" s="7" t="inlineStr">
        <is>
          <t>네이비</t>
        </is>
      </c>
      <c r="D1111" s="7" t="inlineStr">
        <is>
          <t>무지</t>
        </is>
      </c>
      <c r="E1111" s="7" t="inlineStr">
        <is>
          <t>면혼방</t>
        </is>
      </c>
      <c r="F1111" s="7" t="inlineStr">
        <is>
          <t>소매배색크루넥맨투맨</t>
        </is>
      </c>
      <c r="G1111" s="7" t="inlineStr">
        <is>
          <t>KOR</t>
        </is>
      </c>
      <c r="H1111" s="7" t="inlineStr">
        <is>
          <t>M</t>
        </is>
      </c>
      <c r="I1111" s="7">
        <f>IF(B1111="보세",C1111&amp;" "&amp;D1111&amp;" "&amp;E1111&amp;" "&amp;F1111&amp;" ["&amp;H1111&amp;"]",IF(G1111="JPN","[JPN] "&amp;B1111&amp;" "&amp;C1111&amp;" "&amp;D1111&amp;" "&amp;E1111&amp;" "&amp;F1111&amp;" ["&amp;H1111&amp;"]",B1111&amp;" "&amp;C1111&amp;" "&amp;D1111&amp;" "&amp;E1111&amp;" "&amp;F1111&amp;" ["&amp;H1111&amp;"]"))</f>
        <v/>
      </c>
      <c r="J1111" s="7" t="inlineStr">
        <is>
          <t>아디다스오리지널 네이비 면혼방 소매배색크루넥맨투맨 [M]</t>
        </is>
      </c>
      <c r="K1111" s="7" t="inlineStr">
        <is>
          <t>아디다스오리지널 네이비 면혼방 소매배색크루넥맨투맨</t>
        </is>
      </c>
      <c r="L1111" s="7">
        <f>IF(B1111="보세",C1111&amp;" "&amp;F1111,B1111&amp;" "&amp;F1111)</f>
        <v/>
      </c>
      <c r="M1111" s="8" t="inlineStr">
        <is>
          <t>네이비  면혼방 소매배색크루넥맨투맨</t>
        </is>
      </c>
      <c r="N1111" s="8" t="inlineStr">
        <is>
          <t>NAVY  면혼방 소매배색크루넥맨투맨</t>
        </is>
      </c>
      <c r="O1111" s="8" t="inlineStr">
        <is>
          <t>곤색  면혼방 소매배색크루넥맨투맨</t>
        </is>
      </c>
    </row>
    <row r="1112" ht="16.5" customHeight="1" s="16">
      <c r="A1112" s="7" t="n">
        <v>13107875</v>
      </c>
      <c r="B1112" s="7" t="inlineStr">
        <is>
          <t>폴로랄프로렌</t>
        </is>
      </c>
      <c r="C1112" s="7" t="inlineStr">
        <is>
          <t>네이비</t>
        </is>
      </c>
      <c r="D1112" s="7" t="inlineStr">
        <is>
          <t>무지</t>
        </is>
      </c>
      <c r="E1112" s="7" t="inlineStr">
        <is>
          <t>면</t>
        </is>
      </c>
      <c r="F1112" s="7" t="inlineStr">
        <is>
          <t>PK빅포니반팔원피스</t>
        </is>
      </c>
      <c r="G1112" s="7" t="inlineStr">
        <is>
          <t>KOR</t>
        </is>
      </c>
      <c r="H1112" s="7" t="inlineStr">
        <is>
          <t>L</t>
        </is>
      </c>
      <c r="I1112" s="7">
        <f>IF(B1112="보세",C1112&amp;" "&amp;D1112&amp;" "&amp;E1112&amp;" "&amp;F1112&amp;" ["&amp;H1112&amp;"]",IF(G1112="JPN","[JPN] "&amp;B1112&amp;" "&amp;C1112&amp;" "&amp;D1112&amp;" "&amp;E1112&amp;" "&amp;F1112&amp;" ["&amp;H1112&amp;"]",B1112&amp;" "&amp;C1112&amp;" "&amp;D1112&amp;" "&amp;E1112&amp;" "&amp;F1112&amp;" ["&amp;H1112&amp;"]"))</f>
        <v/>
      </c>
      <c r="J1112" s="7" t="inlineStr">
        <is>
          <t>폴로랄프로렌 네이비 면 PK빅포니반팔원피스 [L]</t>
        </is>
      </c>
      <c r="K1112" s="7" t="inlineStr">
        <is>
          <t>폴로랄프로렌 네이비 면 PK빅포니반팔원피스</t>
        </is>
      </c>
      <c r="L1112" s="7">
        <f>IF(B1112="보세",C1112&amp;" "&amp;F1112,B1112&amp;" "&amp;F1112)</f>
        <v/>
      </c>
      <c r="M1112" s="8" t="inlineStr">
        <is>
          <t>네이비  면 PK빅포니반팔원피스</t>
        </is>
      </c>
      <c r="N1112" s="8" t="inlineStr">
        <is>
          <t>NAVY  면 PK빅포니반팔원피스</t>
        </is>
      </c>
      <c r="O1112" s="8" t="inlineStr">
        <is>
          <t>곤색  면 PK빅포니반팔원피스</t>
        </is>
      </c>
    </row>
    <row r="1113" ht="16.5" customHeight="1" s="16">
      <c r="A1113" s="7" t="n">
        <v>13107876</v>
      </c>
      <c r="B1113" s="7" t="inlineStr">
        <is>
          <t>오브제</t>
        </is>
      </c>
      <c r="C1113" s="7" t="inlineStr">
        <is>
          <t>블랙</t>
        </is>
      </c>
      <c r="D1113" s="7" t="inlineStr">
        <is>
          <t>무지</t>
        </is>
      </c>
      <c r="E1113" s="7" t="inlineStr">
        <is>
          <t>린넨혼방</t>
        </is>
      </c>
      <c r="F1113" s="7" t="inlineStr">
        <is>
          <t>프릴레이스니트</t>
        </is>
      </c>
      <c r="G1113" s="7" t="inlineStr">
        <is>
          <t>KOR</t>
        </is>
      </c>
      <c r="H1113" s="7" t="inlineStr">
        <is>
          <t>90</t>
        </is>
      </c>
      <c r="I1113" s="7">
        <f>IF(B1113="보세",C1113&amp;" "&amp;D1113&amp;" "&amp;E1113&amp;" "&amp;F1113&amp;" ["&amp;H1113&amp;"]",IF(G1113="JPN","[JPN] "&amp;B1113&amp;" "&amp;C1113&amp;" "&amp;D1113&amp;" "&amp;E1113&amp;" "&amp;F1113&amp;" ["&amp;H1113&amp;"]",B1113&amp;" "&amp;C1113&amp;" "&amp;D1113&amp;" "&amp;E1113&amp;" "&amp;F1113&amp;" ["&amp;H1113&amp;"]"))</f>
        <v/>
      </c>
      <c r="J1113" s="7" t="inlineStr">
        <is>
          <t>오브제 블랙 린넨혼방 프릴레이스니트 [90]</t>
        </is>
      </c>
      <c r="K1113" s="7" t="inlineStr">
        <is>
          <t>오브제 블랙 린넨혼방 프릴레이스니트</t>
        </is>
      </c>
      <c r="L1113" s="7">
        <f>IF(B1113="보세",C1113&amp;" "&amp;F1113,B1113&amp;" "&amp;F1113)</f>
        <v/>
      </c>
      <c r="M1113" s="8" t="inlineStr">
        <is>
          <t>블랙  린넨혼방 프릴레이스니트</t>
        </is>
      </c>
      <c r="N1113" s="8" t="inlineStr">
        <is>
          <t>블랙  린넨혼방 프릴레이스니트</t>
        </is>
      </c>
      <c r="O1113" s="8" t="inlineStr">
        <is>
          <t>블랙  린넨혼방 프릴레이스니트</t>
        </is>
      </c>
    </row>
    <row r="1114" ht="16.5" customHeight="1" s="16">
      <c r="A1114" s="7" t="n">
        <v>13107877</v>
      </c>
      <c r="B1114" s="7" t="inlineStr">
        <is>
          <t>Guess</t>
        </is>
      </c>
      <c r="C1114" s="7" t="inlineStr">
        <is>
          <t>네이비</t>
        </is>
      </c>
      <c r="D1114" s="7" t="inlineStr">
        <is>
          <t>무지</t>
        </is>
      </c>
      <c r="E1114" s="7" t="inlineStr">
        <is>
          <t>면</t>
        </is>
      </c>
      <c r="F1114" s="7" t="inlineStr">
        <is>
          <t>로고프린팅맨투맨</t>
        </is>
      </c>
      <c r="G1114" s="7" t="inlineStr">
        <is>
          <t>KOR</t>
        </is>
      </c>
      <c r="H1114" s="7" t="inlineStr">
        <is>
          <t>L</t>
        </is>
      </c>
      <c r="I1114" s="7">
        <f>IF(B1114="보세",C1114&amp;" "&amp;D1114&amp;" "&amp;E1114&amp;" "&amp;F1114&amp;" ["&amp;H1114&amp;"]",IF(G1114="JPN","[JPN] "&amp;B1114&amp;" "&amp;C1114&amp;" "&amp;D1114&amp;" "&amp;E1114&amp;" "&amp;F1114&amp;" ["&amp;H1114&amp;"]",B1114&amp;" "&amp;C1114&amp;" "&amp;D1114&amp;" "&amp;E1114&amp;" "&amp;F1114&amp;" ["&amp;H1114&amp;"]"))</f>
        <v/>
      </c>
      <c r="J1114" s="7" t="inlineStr">
        <is>
          <t>Guess 네이비 면 로고프린팅맨투맨 [L]</t>
        </is>
      </c>
      <c r="K1114" s="7" t="inlineStr">
        <is>
          <t>Guess 네이비 면 로고프린팅맨투맨</t>
        </is>
      </c>
      <c r="L1114" s="7">
        <f>IF(B1114="보세",C1114&amp;" "&amp;F1114,B1114&amp;" "&amp;F1114)</f>
        <v/>
      </c>
      <c r="M1114" s="8" t="inlineStr">
        <is>
          <t>네이비  면 로고프린팅맨투맨</t>
        </is>
      </c>
      <c r="N1114" s="8" t="inlineStr">
        <is>
          <t>NAVY  면 로고프린팅맨투맨</t>
        </is>
      </c>
      <c r="O1114" s="8" t="inlineStr">
        <is>
          <t>곤색  면 로고프린팅맨투맨</t>
        </is>
      </c>
    </row>
    <row r="1115" ht="16.5" customHeight="1" s="16">
      <c r="A1115" s="7" t="n">
        <v>13107878</v>
      </c>
      <c r="B1115" s="7" t="inlineStr">
        <is>
          <t>드로우핏</t>
        </is>
      </c>
      <c r="C1115" s="7" t="inlineStr">
        <is>
          <t>블랙</t>
        </is>
      </c>
      <c r="D1115" s="7" t="inlineStr">
        <is>
          <t>무지</t>
        </is>
      </c>
      <c r="E1115" s="7" t="inlineStr">
        <is>
          <t>면혼방</t>
        </is>
      </c>
      <c r="F1115" s="7" t="inlineStr">
        <is>
          <t>피케티</t>
        </is>
      </c>
      <c r="G1115" s="7" t="inlineStr">
        <is>
          <t>KOR</t>
        </is>
      </c>
      <c r="H1115" s="7" t="inlineStr">
        <is>
          <t>L</t>
        </is>
      </c>
      <c r="I1115" s="7">
        <f>IF(B1115="보세",C1115&amp;" "&amp;D1115&amp;" "&amp;E1115&amp;" "&amp;F1115&amp;" ["&amp;H1115&amp;"]",IF(G1115="JPN","[JPN] "&amp;B1115&amp;" "&amp;C1115&amp;" "&amp;D1115&amp;" "&amp;E1115&amp;" "&amp;F1115&amp;" ["&amp;H1115&amp;"]",B1115&amp;" "&amp;C1115&amp;" "&amp;D1115&amp;" "&amp;E1115&amp;" "&amp;F1115&amp;" ["&amp;H1115&amp;"]"))</f>
        <v/>
      </c>
      <c r="J1115" s="7" t="inlineStr">
        <is>
          <t>드로우핏 블랙 면혼방 피케티 [L]</t>
        </is>
      </c>
      <c r="K1115" s="7" t="inlineStr">
        <is>
          <t>드로우핏 블랙 면혼방 피케티</t>
        </is>
      </c>
      <c r="L1115" s="7">
        <f>IF(B1115="보세",C1115&amp;" "&amp;F1115,B1115&amp;" "&amp;F1115)</f>
        <v/>
      </c>
      <c r="M1115" s="8" t="inlineStr">
        <is>
          <t>블랙  면혼방 피케티</t>
        </is>
      </c>
      <c r="N1115" s="8" t="inlineStr">
        <is>
          <t>블랙  코튼혼방 피케티</t>
        </is>
      </c>
      <c r="O1115" s="8" t="inlineStr">
        <is>
          <t>블랙  면믹스 피케티</t>
        </is>
      </c>
    </row>
    <row r="1116" ht="16.5" customHeight="1" s="16">
      <c r="A1116" s="7" t="n">
        <v>13107879</v>
      </c>
      <c r="B1116" s="7" t="inlineStr">
        <is>
          <t>올포유</t>
        </is>
      </c>
      <c r="C1116" s="7" t="inlineStr">
        <is>
          <t>와인다크그레이</t>
        </is>
      </c>
      <c r="D1116" s="7" t="inlineStr">
        <is>
          <t>무지</t>
        </is>
      </c>
      <c r="E1116" s="7" t="inlineStr">
        <is>
          <t>덕다운</t>
        </is>
      </c>
      <c r="F1116" s="7" t="inlineStr">
        <is>
          <t>배색패딩자켓</t>
        </is>
      </c>
      <c r="G1116" s="7" t="inlineStr">
        <is>
          <t>KOR</t>
        </is>
      </c>
      <c r="H1116" s="7" t="inlineStr">
        <is>
          <t>100</t>
        </is>
      </c>
      <c r="I1116" s="7">
        <f>IF(B1116="보세",C1116&amp;" "&amp;D1116&amp;" "&amp;E1116&amp;" "&amp;F1116&amp;" ["&amp;H1116&amp;"]",IF(G1116="JPN","[JPN] "&amp;B1116&amp;" "&amp;C1116&amp;" "&amp;D1116&amp;" "&amp;E1116&amp;" "&amp;F1116&amp;" ["&amp;H1116&amp;"]",B1116&amp;" "&amp;C1116&amp;" "&amp;D1116&amp;" "&amp;E1116&amp;" "&amp;F1116&amp;" ["&amp;H1116&amp;"]"))</f>
        <v/>
      </c>
      <c r="J1116" s="7" t="inlineStr">
        <is>
          <t>올포유 와인다크그레이 덕다운 배색패딩자켓 [100]</t>
        </is>
      </c>
      <c r="K1116" s="7" t="inlineStr">
        <is>
          <t>올포유 와인다크그레이 덕다운 배색패딩자켓</t>
        </is>
      </c>
      <c r="L1116" s="7">
        <f>IF(B1116="보세",C1116&amp;" "&amp;F1116,B1116&amp;" "&amp;F1116)</f>
        <v/>
      </c>
      <c r="M1116" s="8" t="inlineStr">
        <is>
          <t>와인다크그레이  덕다운 배색패딩자켓</t>
        </is>
      </c>
      <c r="N1116" s="8" t="inlineStr">
        <is>
          <t>와인다크그레이  덕다운 배색패딩자켓</t>
        </is>
      </c>
      <c r="O1116" s="8" t="inlineStr">
        <is>
          <t>와인다크그레이  덕다운 배색패딩자켓</t>
        </is>
      </c>
    </row>
    <row r="1117" ht="16.5" customHeight="1" s="16">
      <c r="A1117" s="7" t="n">
        <v>13107880</v>
      </c>
      <c r="B1117" s="7" t="inlineStr">
        <is>
          <t>노스페이스</t>
        </is>
      </c>
      <c r="C1117" s="7" t="inlineStr">
        <is>
          <t>딥레드다크그레이</t>
        </is>
      </c>
      <c r="D1117" s="7" t="inlineStr">
        <is>
          <t>무지</t>
        </is>
      </c>
      <c r="E1117" s="7" t="inlineStr">
        <is>
          <t>구스다운</t>
        </is>
      </c>
      <c r="F1117" s="7" t="inlineStr">
        <is>
          <t>패딩베스트</t>
        </is>
      </c>
      <c r="G1117" s="7" t="inlineStr">
        <is>
          <t>KOR</t>
        </is>
      </c>
      <c r="H1117" s="7" t="inlineStr">
        <is>
          <t>M</t>
        </is>
      </c>
      <c r="I1117" s="7">
        <f>IF(B1117="보세",C1117&amp;" "&amp;D1117&amp;" "&amp;E1117&amp;" "&amp;F1117&amp;" ["&amp;H1117&amp;"]",IF(G1117="JPN","[JPN] "&amp;B1117&amp;" "&amp;C1117&amp;" "&amp;D1117&amp;" "&amp;E1117&amp;" "&amp;F1117&amp;" ["&amp;H1117&amp;"]",B1117&amp;" "&amp;C1117&amp;" "&amp;D1117&amp;" "&amp;E1117&amp;" "&amp;F1117&amp;" ["&amp;H1117&amp;"]"))</f>
        <v/>
      </c>
      <c r="J1117" s="7" t="inlineStr">
        <is>
          <t>노스페이스 딥레드다크그레이 구스다운 패딩베스트 [M]</t>
        </is>
      </c>
      <c r="K1117" s="7" t="inlineStr">
        <is>
          <t>노스페이스 딥레드다크그레이 구스다운 패딩베스트</t>
        </is>
      </c>
      <c r="L1117" s="7">
        <f>IF(B1117="보세",C1117&amp;" "&amp;F1117,B1117&amp;" "&amp;F1117)</f>
        <v/>
      </c>
      <c r="M1117" s="8" t="inlineStr">
        <is>
          <t>딥레드다크그레이  구스다운 패딩베스트</t>
        </is>
      </c>
      <c r="N1117" s="8" t="inlineStr">
        <is>
          <t>딥레드다크그레이  구스다운 패딩베스트</t>
        </is>
      </c>
      <c r="O1117" s="8" t="inlineStr">
        <is>
          <t>딥레드다크그레이  구스다운 패딩베스트</t>
        </is>
      </c>
    </row>
    <row r="1118" ht="16.5" customHeight="1" s="16">
      <c r="A1118" s="7" t="n">
        <v>13107881</v>
      </c>
      <c r="B1118" s="7" t="inlineStr">
        <is>
          <t>블랙야크</t>
        </is>
      </c>
      <c r="C1118" s="7" t="inlineStr">
        <is>
          <t>블랙</t>
        </is>
      </c>
      <c r="D1118" s="7" t="inlineStr">
        <is>
          <t>무지</t>
        </is>
      </c>
      <c r="E1118" s="7" t="inlineStr">
        <is>
          <t>구스다운</t>
        </is>
      </c>
      <c r="F1118" s="7" t="inlineStr">
        <is>
          <t>경량패딩</t>
        </is>
      </c>
      <c r="G1118" s="7" t="inlineStr">
        <is>
          <t>KOR</t>
        </is>
      </c>
      <c r="H1118" s="7" t="inlineStr">
        <is>
          <t>95</t>
        </is>
      </c>
      <c r="I1118" s="7">
        <f>IF(B1118="보세",C1118&amp;" "&amp;D1118&amp;" "&amp;E1118&amp;" "&amp;F1118&amp;" ["&amp;H1118&amp;"]",IF(G1118="JPN","[JPN] "&amp;B1118&amp;" "&amp;C1118&amp;" "&amp;D1118&amp;" "&amp;E1118&amp;" "&amp;F1118&amp;" ["&amp;H1118&amp;"]",B1118&amp;" "&amp;C1118&amp;" "&amp;D1118&amp;" "&amp;E1118&amp;" "&amp;F1118&amp;" ["&amp;H1118&amp;"]"))</f>
        <v/>
      </c>
      <c r="J1118" s="7" t="inlineStr">
        <is>
          <t>블랙야크 블랙 구스다운 경량패딩 [95]</t>
        </is>
      </c>
      <c r="K1118" s="7" t="inlineStr">
        <is>
          <t>블랙야크 블랙 구스다운 경량패딩</t>
        </is>
      </c>
      <c r="L1118" s="7">
        <f>IF(B1118="보세",C1118&amp;" "&amp;F1118,B1118&amp;" "&amp;F1118)</f>
        <v/>
      </c>
      <c r="M1118" s="8" t="inlineStr">
        <is>
          <t>블랙  구스다운 경량패딩</t>
        </is>
      </c>
      <c r="N1118" s="8" t="inlineStr">
        <is>
          <t>블랙  구스다운 경량패딩</t>
        </is>
      </c>
      <c r="O1118" s="8" t="inlineStr">
        <is>
          <t>블랙  구스다운 경량패딩</t>
        </is>
      </c>
    </row>
    <row r="1119" ht="16.5" customHeight="1" s="16">
      <c r="A1119" s="7" t="n">
        <v>13107882</v>
      </c>
      <c r="B1119" s="7" t="inlineStr">
        <is>
          <t>몬트픽</t>
        </is>
      </c>
      <c r="C1119" s="7" t="inlineStr">
        <is>
          <t>앤틱레드블랙</t>
        </is>
      </c>
      <c r="D1119" s="7" t="inlineStr">
        <is>
          <t>무지</t>
        </is>
      </c>
      <c r="E1119" s="7" t="inlineStr">
        <is>
          <t>폴리</t>
        </is>
      </c>
      <c r="F1119" s="7" t="inlineStr">
        <is>
          <t>익스트림반집업티</t>
        </is>
      </c>
      <c r="G1119" s="7" t="inlineStr">
        <is>
          <t>KOR</t>
        </is>
      </c>
      <c r="H1119" s="7" t="inlineStr">
        <is>
          <t>105</t>
        </is>
      </c>
      <c r="I1119" s="7">
        <f>IF(B1119="보세",C1119&amp;" "&amp;D1119&amp;" "&amp;E1119&amp;" "&amp;F1119&amp;" ["&amp;H1119&amp;"]",IF(G1119="JPN","[JPN] "&amp;B1119&amp;" "&amp;C1119&amp;" "&amp;D1119&amp;" "&amp;E1119&amp;" "&amp;F1119&amp;" ["&amp;H1119&amp;"]",B1119&amp;" "&amp;C1119&amp;" "&amp;D1119&amp;" "&amp;E1119&amp;" "&amp;F1119&amp;" ["&amp;H1119&amp;"]"))</f>
        <v/>
      </c>
      <c r="J1119" s="7" t="inlineStr">
        <is>
          <t>몬트픽 앤틱레드블랙 익스트림반집업티 [105]</t>
        </is>
      </c>
      <c r="K1119" s="7" t="inlineStr">
        <is>
          <t>몬트픽 앤틱레드블랙 익스트림반집업티</t>
        </is>
      </c>
      <c r="L1119" s="7">
        <f>IF(B1119="보세",C1119&amp;" "&amp;F1119,B1119&amp;" "&amp;F1119)</f>
        <v/>
      </c>
      <c r="M1119" s="8" t="inlineStr">
        <is>
          <t>앤틱레드블랙   익스트림반집업티</t>
        </is>
      </c>
      <c r="N1119" s="8" t="inlineStr">
        <is>
          <t>앤틱레드블랙   익스트림반집업티</t>
        </is>
      </c>
      <c r="O1119" s="8" t="inlineStr">
        <is>
          <t>앤틱레드블랙   익스트림반집업티</t>
        </is>
      </c>
    </row>
    <row r="1120" ht="16.5" customHeight="1" s="16">
      <c r="A1120" s="7" t="n">
        <v>13107883</v>
      </c>
      <c r="B1120" s="7" t="inlineStr">
        <is>
          <t>루이티크라운</t>
        </is>
      </c>
      <c r="C1120" s="7" t="inlineStr">
        <is>
          <t>버건디다크네이비</t>
        </is>
      </c>
      <c r="D1120" s="7" t="inlineStr">
        <is>
          <t>무지</t>
        </is>
      </c>
      <c r="E1120" s="7" t="inlineStr">
        <is>
          <t>폴리</t>
        </is>
      </c>
      <c r="F1120" s="7" t="inlineStr">
        <is>
          <t>투톤반집업티</t>
        </is>
      </c>
      <c r="G1120" s="7" t="inlineStr">
        <is>
          <t>KOR</t>
        </is>
      </c>
      <c r="H1120" s="7" t="inlineStr">
        <is>
          <t>105</t>
        </is>
      </c>
      <c r="I1120" s="7">
        <f>IF(B1120="보세",C1120&amp;" "&amp;D1120&amp;" "&amp;E1120&amp;" "&amp;F1120&amp;" ["&amp;H1120&amp;"]",IF(G1120="JPN","[JPN] "&amp;B1120&amp;" "&amp;C1120&amp;" "&amp;D1120&amp;" "&amp;E1120&amp;" "&amp;F1120&amp;" ["&amp;H1120&amp;"]",B1120&amp;" "&amp;C1120&amp;" "&amp;D1120&amp;" "&amp;E1120&amp;" "&amp;F1120&amp;" ["&amp;H1120&amp;"]"))</f>
        <v/>
      </c>
      <c r="J1120" s="7" t="inlineStr">
        <is>
          <t>루이티크라운 버건디다크네이비 투톤반집업티 [105]</t>
        </is>
      </c>
      <c r="K1120" s="7" t="inlineStr">
        <is>
          <t>루이티크라운 버건디다크네이비 투톤반집업티</t>
        </is>
      </c>
      <c r="L1120" s="7">
        <f>IF(B1120="보세",C1120&amp;" "&amp;F1120,B1120&amp;" "&amp;F1120)</f>
        <v/>
      </c>
      <c r="M1120" s="8" t="inlineStr">
        <is>
          <t>버건디다크네이비   투톤반집업티</t>
        </is>
      </c>
      <c r="N1120" s="8" t="inlineStr">
        <is>
          <t>버건디다크네이비   투톤반집업티</t>
        </is>
      </c>
      <c r="O1120" s="8" t="inlineStr">
        <is>
          <t>버건디다크네이비   투톤반집업티</t>
        </is>
      </c>
    </row>
    <row r="1121" ht="16.5" customHeight="1" s="16">
      <c r="A1121" s="7" t="n">
        <v>13107884</v>
      </c>
      <c r="B1121" s="7" t="inlineStr">
        <is>
          <t>lusen</t>
        </is>
      </c>
      <c r="C1121" s="7" t="inlineStr">
        <is>
          <t>네이비</t>
        </is>
      </c>
      <c r="D1121" s="7" t="inlineStr">
        <is>
          <t>무지</t>
        </is>
      </c>
      <c r="E1121" s="7" t="inlineStr">
        <is>
          <t>덕다운</t>
        </is>
      </c>
      <c r="F1121" s="7" t="inlineStr">
        <is>
          <t>블럭하프패딩</t>
        </is>
      </c>
      <c r="G1121" s="7" t="inlineStr">
        <is>
          <t>KOR</t>
        </is>
      </c>
      <c r="H1121" s="7" t="inlineStr">
        <is>
          <t>105</t>
        </is>
      </c>
      <c r="I1121" s="7">
        <f>IF(B1121="보세",C1121&amp;" "&amp;D1121&amp;" "&amp;E1121&amp;" "&amp;F1121&amp;" ["&amp;H1121&amp;"]",IF(G1121="JPN","[JPN] "&amp;B1121&amp;" "&amp;C1121&amp;" "&amp;D1121&amp;" "&amp;E1121&amp;" "&amp;F1121&amp;" ["&amp;H1121&amp;"]",B1121&amp;" "&amp;C1121&amp;" "&amp;D1121&amp;" "&amp;E1121&amp;" "&amp;F1121&amp;" ["&amp;H1121&amp;"]"))</f>
        <v/>
      </c>
      <c r="J1121" s="7" t="inlineStr">
        <is>
          <t>lusen 네이비 덕다운 블럭하프패딩 [105]</t>
        </is>
      </c>
      <c r="K1121" s="7" t="inlineStr">
        <is>
          <t>lusen 네이비 덕다운 블럭하프패딩</t>
        </is>
      </c>
      <c r="L1121" s="7">
        <f>IF(B1121="보세",C1121&amp;" "&amp;F1121,B1121&amp;" "&amp;F1121)</f>
        <v/>
      </c>
      <c r="M1121" s="8" t="inlineStr">
        <is>
          <t>네이비  덕다운 블럭하프패딩</t>
        </is>
      </c>
      <c r="N1121" s="8" t="inlineStr">
        <is>
          <t>NAVY  덕다운 블럭하프패딩</t>
        </is>
      </c>
      <c r="O1121" s="8" t="inlineStr">
        <is>
          <t>곤색  덕다운 블럭하프패딩</t>
        </is>
      </c>
    </row>
    <row r="1122" ht="16.5" customHeight="1" s="16">
      <c r="A1122" s="7" t="n">
        <v>13107885</v>
      </c>
      <c r="B1122" s="7" t="inlineStr">
        <is>
          <t>아디다스오리지널</t>
        </is>
      </c>
      <c r="C1122" s="7" t="inlineStr">
        <is>
          <t>레드</t>
        </is>
      </c>
      <c r="D1122" s="7" t="inlineStr">
        <is>
          <t>무지</t>
        </is>
      </c>
      <c r="E1122" s="7" t="inlineStr">
        <is>
          <t>면혼방</t>
        </is>
      </c>
      <c r="F1122" s="7" t="inlineStr">
        <is>
          <t>하이넥삼선유로파트랙탑</t>
        </is>
      </c>
      <c r="G1122" s="7" t="inlineStr">
        <is>
          <t>KOR</t>
        </is>
      </c>
      <c r="H1122" s="7" t="inlineStr">
        <is>
          <t>100</t>
        </is>
      </c>
      <c r="I1122" s="7">
        <f>IF(B1122="보세",C1122&amp;" "&amp;D1122&amp;" "&amp;E1122&amp;" "&amp;F1122&amp;" ["&amp;H1122&amp;"]",IF(G1122="JPN","[JPN] "&amp;B1122&amp;" "&amp;C1122&amp;" "&amp;D1122&amp;" "&amp;E1122&amp;" "&amp;F1122&amp;" ["&amp;H1122&amp;"]",B1122&amp;" "&amp;C1122&amp;" "&amp;D1122&amp;" "&amp;E1122&amp;" "&amp;F1122&amp;" ["&amp;H1122&amp;"]"))</f>
        <v/>
      </c>
      <c r="J1122" s="7" t="inlineStr">
        <is>
          <t>아디다스오리지널 레드 면혼방 하이넥삼선유로파트랙탑 [100]</t>
        </is>
      </c>
      <c r="K1122" s="7" t="inlineStr">
        <is>
          <t>아디다스오리지널 레드 면혼방 하이넥삼선유로파트랙탑</t>
        </is>
      </c>
      <c r="L1122" s="7">
        <f>IF(B1122="보세",C1122&amp;" "&amp;F1122,B1122&amp;" "&amp;F1122)</f>
        <v/>
      </c>
      <c r="M1122" s="8" t="inlineStr">
        <is>
          <t>레드  면혼방 하이넥삼선유로파트랙탑</t>
        </is>
      </c>
      <c r="N1122" s="8" t="inlineStr">
        <is>
          <t>레드  코튼혼방 하이넥삼선유로파트랙탑</t>
        </is>
      </c>
      <c r="O1122" s="8" t="inlineStr">
        <is>
          <t>레드  면믹스 하이넥삼선유로파트랙탑</t>
        </is>
      </c>
    </row>
    <row r="1123" ht="16.5" customHeight="1" s="16">
      <c r="A1123" s="7" t="n">
        <v>13107886</v>
      </c>
      <c r="B1123" s="7" t="inlineStr">
        <is>
          <t>volcom</t>
        </is>
      </c>
      <c r="C1123" s="7" t="inlineStr">
        <is>
          <t>블랙</t>
        </is>
      </c>
      <c r="D1123" s="7" t="inlineStr">
        <is>
          <t>무지</t>
        </is>
      </c>
      <c r="E1123" s="7" t="inlineStr">
        <is>
          <t>면</t>
        </is>
      </c>
      <c r="F1123" s="7" t="inlineStr">
        <is>
          <t>로고긴팔티</t>
        </is>
      </c>
      <c r="G1123" s="7" t="inlineStr">
        <is>
          <t>KOR</t>
        </is>
      </c>
      <c r="H1123" s="7" t="inlineStr">
        <is>
          <t>XL</t>
        </is>
      </c>
      <c r="I1123" s="7">
        <f>IF(B1123="보세",C1123&amp;" "&amp;D1123&amp;" "&amp;E1123&amp;" "&amp;F1123&amp;" ["&amp;H1123&amp;"]",IF(G1123="JPN","[JPN] "&amp;B1123&amp;" "&amp;C1123&amp;" "&amp;D1123&amp;" "&amp;E1123&amp;" "&amp;F1123&amp;" ["&amp;H1123&amp;"]",B1123&amp;" "&amp;C1123&amp;" "&amp;D1123&amp;" "&amp;E1123&amp;" "&amp;F1123&amp;" ["&amp;H1123&amp;"]"))</f>
        <v/>
      </c>
      <c r="J1123" s="7" t="inlineStr">
        <is>
          <t>volcom 블랙 면 로고긴팔티 [XL]</t>
        </is>
      </c>
      <c r="K1123" s="7" t="inlineStr">
        <is>
          <t>volcom 블랙 면 로고긴팔티</t>
        </is>
      </c>
      <c r="L1123" s="7">
        <f>IF(B1123="보세",C1123&amp;" "&amp;F1123,B1123&amp;" "&amp;F1123)</f>
        <v/>
      </c>
      <c r="M1123" s="8" t="inlineStr">
        <is>
          <t>블랙  면 로고긴팔티</t>
        </is>
      </c>
      <c r="N1123" s="8" t="inlineStr">
        <is>
          <t>블랙  코튼 로고긴팔티</t>
        </is>
      </c>
      <c r="O1123" s="8" t="inlineStr">
        <is>
          <t>블랙  면직물 로고긴팔티</t>
        </is>
      </c>
    </row>
    <row r="1124" ht="16.5" customHeight="1" s="16">
      <c r="A1124" s="7" t="n">
        <v>13107887</v>
      </c>
      <c r="B1124" s="7" t="inlineStr">
        <is>
          <t>나이키</t>
        </is>
      </c>
      <c r="C1124" s="7" t="inlineStr">
        <is>
          <t>웜모브초크핑크</t>
        </is>
      </c>
      <c r="D1124" s="7" t="inlineStr">
        <is>
          <t>무지</t>
        </is>
      </c>
      <c r="E1124" s="7" t="inlineStr">
        <is>
          <t>드라이핏</t>
        </is>
      </c>
      <c r="F1124" s="7" t="inlineStr">
        <is>
          <t>로고레터링스포츠민소매티</t>
        </is>
      </c>
      <c r="G1124" s="7" t="inlineStr">
        <is>
          <t>KOR</t>
        </is>
      </c>
      <c r="H1124" s="7" t="inlineStr">
        <is>
          <t>M</t>
        </is>
      </c>
      <c r="I1124" s="7">
        <f>IF(B1124="보세",C1124&amp;" "&amp;D1124&amp;" "&amp;E1124&amp;" "&amp;F1124&amp;" ["&amp;H1124&amp;"]",IF(G1124="JPN","[JPN] "&amp;B1124&amp;" "&amp;C1124&amp;" "&amp;D1124&amp;" "&amp;E1124&amp;" "&amp;F1124&amp;" ["&amp;H1124&amp;"]",B1124&amp;" "&amp;C1124&amp;" "&amp;D1124&amp;" "&amp;E1124&amp;" "&amp;F1124&amp;" ["&amp;H1124&amp;"]"))</f>
        <v/>
      </c>
      <c r="J1124" s="7" t="inlineStr">
        <is>
          <t>나이키 웜모브초크핑크 드라이핏 로고레터링스포츠민소매티 [M]</t>
        </is>
      </c>
      <c r="K1124" s="7" t="inlineStr">
        <is>
          <t>나이키 웜모브초크핑크 드라이핏 로고레터링스포츠민소매티</t>
        </is>
      </c>
      <c r="L1124" s="7">
        <f>IF(B1124="보세",C1124&amp;" "&amp;F1124,B1124&amp;" "&amp;F1124)</f>
        <v/>
      </c>
      <c r="M1124" s="8" t="inlineStr">
        <is>
          <t>웜모브초크핑크  드라이핏 로고레터링스포츠민소매티</t>
        </is>
      </c>
      <c r="N1124" s="8" t="inlineStr">
        <is>
          <t>웜모브초크핑크  드라이핏 로고레터링스포츠민소매티</t>
        </is>
      </c>
      <c r="O1124" s="8" t="inlineStr">
        <is>
          <t>웜모브초크핑크  드라이핏 로고레터링스포츠민소매티</t>
        </is>
      </c>
    </row>
    <row r="1125" ht="16.5" customHeight="1" s="16">
      <c r="A1125" s="7" t="n">
        <v>13107888</v>
      </c>
      <c r="B1125" s="7" t="inlineStr">
        <is>
          <t>리복</t>
        </is>
      </c>
      <c r="C1125" s="7" t="inlineStr">
        <is>
          <t>블랙</t>
        </is>
      </c>
      <c r="D1125" s="7" t="inlineStr">
        <is>
          <t>무지</t>
        </is>
      </c>
      <c r="E1125" s="7" t="inlineStr">
        <is>
          <t>면</t>
        </is>
      </c>
      <c r="F1125" s="7" t="inlineStr">
        <is>
          <t>맨투맨</t>
        </is>
      </c>
      <c r="G1125" s="7" t="inlineStr">
        <is>
          <t>KOR</t>
        </is>
      </c>
      <c r="H1125" s="7" t="inlineStr">
        <is>
          <t>M</t>
        </is>
      </c>
      <c r="I1125" s="7">
        <f>IF(B1125="보세",C1125&amp;" "&amp;D1125&amp;" "&amp;E1125&amp;" "&amp;F1125&amp;" ["&amp;H1125&amp;"]",IF(G1125="JPN","[JPN] "&amp;B1125&amp;" "&amp;C1125&amp;" "&amp;D1125&amp;" "&amp;E1125&amp;" "&amp;F1125&amp;" ["&amp;H1125&amp;"]",B1125&amp;" "&amp;C1125&amp;" "&amp;D1125&amp;" "&amp;E1125&amp;" "&amp;F1125&amp;" ["&amp;H1125&amp;"]"))</f>
        <v/>
      </c>
      <c r="J1125" s="7" t="inlineStr">
        <is>
          <t>리복 블랙 면 맨투맨 [M]</t>
        </is>
      </c>
      <c r="K1125" s="7" t="inlineStr">
        <is>
          <t>리복 블랙 면 맨투맨</t>
        </is>
      </c>
      <c r="L1125" s="7">
        <f>IF(B1125="보세",C1125&amp;" "&amp;F1125,B1125&amp;" "&amp;F1125)</f>
        <v/>
      </c>
      <c r="M1125" s="8" t="inlineStr">
        <is>
          <t>블랙  면 맨투맨</t>
        </is>
      </c>
      <c r="N1125" s="8" t="inlineStr">
        <is>
          <t>블랙  코튼 맨투맨</t>
        </is>
      </c>
      <c r="O1125" s="8" t="inlineStr">
        <is>
          <t>블랙  면직물 맨투맨</t>
        </is>
      </c>
    </row>
    <row r="1126" ht="16.5" customHeight="1" s="16">
      <c r="A1126" s="7" t="n">
        <v>13107889</v>
      </c>
      <c r="B1126" s="7" t="inlineStr">
        <is>
          <t>르꼬끄</t>
        </is>
      </c>
      <c r="C1126" s="7" t="inlineStr">
        <is>
          <t>블랙</t>
        </is>
      </c>
      <c r="D1126" s="7" t="inlineStr">
        <is>
          <t>무지</t>
        </is>
      </c>
      <c r="E1126" s="7" t="inlineStr">
        <is>
          <t>면혼방</t>
        </is>
      </c>
      <c r="F1126" s="7" t="inlineStr">
        <is>
          <t>어깨로고반팔티</t>
        </is>
      </c>
      <c r="G1126" s="7" t="inlineStr">
        <is>
          <t>KOR</t>
        </is>
      </c>
      <c r="H1126" s="7" t="inlineStr">
        <is>
          <t>100</t>
        </is>
      </c>
      <c r="I1126" s="7">
        <f>IF(B1126="보세",C1126&amp;" "&amp;D1126&amp;" "&amp;E1126&amp;" "&amp;F1126&amp;" ["&amp;H1126&amp;"]",IF(G1126="JPN","[JPN] "&amp;B1126&amp;" "&amp;C1126&amp;" "&amp;D1126&amp;" "&amp;E1126&amp;" "&amp;F1126&amp;" ["&amp;H1126&amp;"]",B1126&amp;" "&amp;C1126&amp;" "&amp;D1126&amp;" "&amp;E1126&amp;" "&amp;F1126&amp;" ["&amp;H1126&amp;"]"))</f>
        <v/>
      </c>
      <c r="J1126" s="7" t="inlineStr">
        <is>
          <t>르꼬끄 블랙 면혼방 어깨로고반팔티 [100]</t>
        </is>
      </c>
      <c r="K1126" s="7" t="inlineStr">
        <is>
          <t>르꼬끄 블랙 면혼방 어깨로고반팔티</t>
        </is>
      </c>
      <c r="L1126" s="7">
        <f>IF(B1126="보세",C1126&amp;" "&amp;F1126,B1126&amp;" "&amp;F1126)</f>
        <v/>
      </c>
      <c r="M1126" s="8" t="inlineStr">
        <is>
          <t>블랙  면혼방 어깨로고반팔티</t>
        </is>
      </c>
      <c r="N1126" s="8" t="inlineStr">
        <is>
          <t>블랙  코튼혼방 어깨로고반팔티</t>
        </is>
      </c>
      <c r="O1126" s="8" t="inlineStr">
        <is>
          <t>블랙  면믹스 어깨로고반팔티</t>
        </is>
      </c>
    </row>
    <row r="1127" ht="16.5" customHeight="1" s="16">
      <c r="A1127" s="7" t="n">
        <v>13107890</v>
      </c>
      <c r="B1127" s="7" t="inlineStr">
        <is>
          <t>JDX</t>
        </is>
      </c>
      <c r="C1127" s="7" t="inlineStr">
        <is>
          <t>터쿼스블루</t>
        </is>
      </c>
      <c r="D1127" s="7" t="inlineStr">
        <is>
          <t>무지</t>
        </is>
      </c>
      <c r="E1127" s="7" t="inlineStr">
        <is>
          <t>폴리</t>
        </is>
      </c>
      <c r="F1127" s="7" t="inlineStr">
        <is>
          <t>기능성골프반팔피케티</t>
        </is>
      </c>
      <c r="G1127" s="7" t="inlineStr">
        <is>
          <t>KOR</t>
        </is>
      </c>
      <c r="H1127" s="7" t="inlineStr">
        <is>
          <t>105</t>
        </is>
      </c>
      <c r="I1127" s="7">
        <f>IF(B1127="보세",C1127&amp;" "&amp;D1127&amp;" "&amp;E1127&amp;" "&amp;F1127&amp;" ["&amp;H1127&amp;"]",IF(G1127="JPN","[JPN] "&amp;B1127&amp;" "&amp;C1127&amp;" "&amp;D1127&amp;" "&amp;E1127&amp;" "&amp;F1127&amp;" ["&amp;H1127&amp;"]",B1127&amp;" "&amp;C1127&amp;" "&amp;D1127&amp;" "&amp;E1127&amp;" "&amp;F1127&amp;" ["&amp;H1127&amp;"]"))</f>
        <v/>
      </c>
      <c r="J1127" s="7" t="inlineStr">
        <is>
          <t>JDX 터쿼스블루 기능성골프반팔피케티 [105]</t>
        </is>
      </c>
      <c r="K1127" s="7" t="inlineStr">
        <is>
          <t>JDX 터쿼스블루 기능성골프반팔피케티</t>
        </is>
      </c>
      <c r="L1127" s="7">
        <f>IF(B1127="보세",C1127&amp;" "&amp;F1127,B1127&amp;" "&amp;F1127)</f>
        <v/>
      </c>
      <c r="M1127" s="8" t="inlineStr">
        <is>
          <t>터쿼스블루   기능성골프반팔피케티</t>
        </is>
      </c>
      <c r="N1127" s="8" t="inlineStr">
        <is>
          <t>터쿼스블루   기능성골프반팔피케티</t>
        </is>
      </c>
      <c r="O1127" s="8" t="inlineStr">
        <is>
          <t>터쿼스블루   기능성골프반팔피케티</t>
        </is>
      </c>
    </row>
    <row r="1128" ht="16.5" customHeight="1" s="16">
      <c r="A1128" s="7" t="n">
        <v>13107891</v>
      </c>
      <c r="B1128" s="7" t="inlineStr">
        <is>
          <t>아디다스</t>
        </is>
      </c>
      <c r="C1128" s="7" t="inlineStr">
        <is>
          <t>다크그레이</t>
        </is>
      </c>
      <c r="D1128" s="7" t="inlineStr">
        <is>
          <t>무지</t>
        </is>
      </c>
      <c r="E1128" s="7" t="inlineStr">
        <is>
          <t>면혼방</t>
        </is>
      </c>
      <c r="F1128" s="7" t="inlineStr">
        <is>
          <t>레터링로고맨투맨</t>
        </is>
      </c>
      <c r="G1128" s="7" t="inlineStr">
        <is>
          <t>KOR</t>
        </is>
      </c>
      <c r="H1128" s="7" t="inlineStr">
        <is>
          <t>95</t>
        </is>
      </c>
      <c r="I1128" s="7">
        <f>IF(B1128="보세",C1128&amp;" "&amp;D1128&amp;" "&amp;E1128&amp;" "&amp;F1128&amp;" ["&amp;H1128&amp;"]",IF(G1128="JPN","[JPN] "&amp;B1128&amp;" "&amp;C1128&amp;" "&amp;D1128&amp;" "&amp;E1128&amp;" "&amp;F1128&amp;" ["&amp;H1128&amp;"]",B1128&amp;" "&amp;C1128&amp;" "&amp;D1128&amp;" "&amp;E1128&amp;" "&amp;F1128&amp;" ["&amp;H1128&amp;"]"))</f>
        <v/>
      </c>
      <c r="J1128" s="7" t="inlineStr">
        <is>
          <t>아디다스 다크그레이 면혼방 레터링로고맨투맨 [95]</t>
        </is>
      </c>
      <c r="K1128" s="7" t="inlineStr">
        <is>
          <t>아디다스 다크그레이 면혼방 레터링로고맨투맨</t>
        </is>
      </c>
      <c r="L1128" s="7">
        <f>IF(B1128="보세",C1128&amp;" "&amp;F1128,B1128&amp;" "&amp;F1128)</f>
        <v/>
      </c>
      <c r="M1128" s="8" t="inlineStr">
        <is>
          <t>다크그레이  면혼방 레터링로고맨투맨</t>
        </is>
      </c>
      <c r="N1128" s="8" t="inlineStr">
        <is>
          <t>다크그레이  코튼혼방 레터링로고맨투맨</t>
        </is>
      </c>
      <c r="O1128" s="8" t="inlineStr">
        <is>
          <t>다크그레이  면믹스 레터링로고맨투맨</t>
        </is>
      </c>
    </row>
    <row r="1129" ht="16.5" customHeight="1" s="16">
      <c r="A1129" s="7" t="n">
        <v>13107892</v>
      </c>
      <c r="B1129" s="7" t="inlineStr">
        <is>
          <t>닥스</t>
        </is>
      </c>
      <c r="C1129" s="7" t="inlineStr">
        <is>
          <t>프레첼브라운블루</t>
        </is>
      </c>
      <c r="D1129" s="7" t="inlineStr">
        <is>
          <t>체크</t>
        </is>
      </c>
      <c r="E1129" s="7" t="inlineStr">
        <is>
          <t>면</t>
        </is>
      </c>
      <c r="F1129" s="7" t="inlineStr">
        <is>
          <t>긴팔셔츠</t>
        </is>
      </c>
      <c r="G1129" s="7" t="inlineStr">
        <is>
          <t>KOR</t>
        </is>
      </c>
      <c r="H1129" s="7" t="inlineStr">
        <is>
          <t>95</t>
        </is>
      </c>
      <c r="I1129" s="7">
        <f>IF(B1129="보세",C1129&amp;" "&amp;D1129&amp;" "&amp;E1129&amp;" "&amp;F1129&amp;" ["&amp;H1129&amp;"]",IF(G1129="JPN","[JPN] "&amp;B1129&amp;" "&amp;C1129&amp;" "&amp;D1129&amp;" "&amp;E1129&amp;" "&amp;F1129&amp;" ["&amp;H1129&amp;"]",B1129&amp;" "&amp;C1129&amp;" "&amp;D1129&amp;" "&amp;E1129&amp;" "&amp;F1129&amp;" ["&amp;H1129&amp;"]"))</f>
        <v/>
      </c>
      <c r="J1129" s="7" t="inlineStr">
        <is>
          <t>닥스 프레첼브라운블루 체크 면 긴팔셔츠 [95]</t>
        </is>
      </c>
      <c r="K1129" s="7" t="inlineStr">
        <is>
          <t>닥스 프레첼브라운블루 체크 면 긴팔셔츠</t>
        </is>
      </c>
      <c r="L1129" s="7">
        <f>IF(B1129="보세",C1129&amp;" "&amp;F1129,B1129&amp;" "&amp;F1129)</f>
        <v/>
      </c>
      <c r="M1129" s="8" t="inlineStr">
        <is>
          <t>프레첼브라운블루 체크 면 긴팔셔츠</t>
        </is>
      </c>
      <c r="N1129" s="8" t="inlineStr">
        <is>
          <t>프레첼브라운블루 체크 코튼 긴팔셔츠</t>
        </is>
      </c>
      <c r="O1129" s="8" t="inlineStr">
        <is>
          <t>프레첼브라운블루 체크 면직물 긴팔셔츠</t>
        </is>
      </c>
    </row>
    <row r="1130" ht="16.5" customHeight="1" s="16">
      <c r="A1130" s="7" t="n">
        <v>13107893</v>
      </c>
      <c r="B1130" s="7" t="inlineStr">
        <is>
          <t>tngt</t>
        </is>
      </c>
      <c r="C1130" s="7" t="inlineStr">
        <is>
          <t>네이비</t>
        </is>
      </c>
      <c r="D1130" s="7" t="inlineStr">
        <is>
          <t>무지</t>
        </is>
      </c>
      <c r="E1130" s="7" t="inlineStr">
        <is>
          <t>면</t>
        </is>
      </c>
      <c r="F1130" s="7" t="inlineStr">
        <is>
          <t>라운드반팔티</t>
        </is>
      </c>
      <c r="G1130" s="7" t="inlineStr">
        <is>
          <t>KOR</t>
        </is>
      </c>
      <c r="H1130" s="7" t="inlineStr">
        <is>
          <t>110</t>
        </is>
      </c>
      <c r="I1130" s="7">
        <f>IF(B1130="보세",C1130&amp;" "&amp;D1130&amp;" "&amp;E1130&amp;" "&amp;F1130&amp;" ["&amp;H1130&amp;"]",IF(G1130="JPN","[JPN] "&amp;B1130&amp;" "&amp;C1130&amp;" "&amp;D1130&amp;" "&amp;E1130&amp;" "&amp;F1130&amp;" ["&amp;H1130&amp;"]",B1130&amp;" "&amp;C1130&amp;" "&amp;D1130&amp;" "&amp;E1130&amp;" "&amp;F1130&amp;" ["&amp;H1130&amp;"]"))</f>
        <v/>
      </c>
      <c r="J1130" s="7" t="inlineStr">
        <is>
          <t>tngt 네이비 면 라운드반팔티 [110]</t>
        </is>
      </c>
      <c r="K1130" s="7" t="inlineStr">
        <is>
          <t>tngt 네이비 면 라운드반팔티</t>
        </is>
      </c>
      <c r="L1130" s="7">
        <f>IF(B1130="보세",C1130&amp;" "&amp;F1130,B1130&amp;" "&amp;F1130)</f>
        <v/>
      </c>
      <c r="M1130" s="8" t="inlineStr">
        <is>
          <t>네이비  면 라운드반팔티</t>
        </is>
      </c>
      <c r="N1130" s="8" t="inlineStr">
        <is>
          <t>NAVY  면 라운드반팔티</t>
        </is>
      </c>
      <c r="O1130" s="8" t="inlineStr">
        <is>
          <t>곤색  면 라운드반팔티</t>
        </is>
      </c>
    </row>
    <row r="1131" ht="16.5" customHeight="1" s="16">
      <c r="A1131" s="7" t="n">
        <v>13107894</v>
      </c>
      <c r="B1131" s="7" t="inlineStr">
        <is>
          <t>폴로랄프로렌</t>
        </is>
      </c>
      <c r="C1131" s="7" t="inlineStr">
        <is>
          <t>레드</t>
        </is>
      </c>
      <c r="D1131" s="7" t="inlineStr">
        <is>
          <t>무지</t>
        </is>
      </c>
      <c r="E1131" s="7" t="inlineStr">
        <is>
          <t>면</t>
        </is>
      </c>
      <c r="F1131" s="7" t="inlineStr">
        <is>
          <t>커스텀핏피케반팔티</t>
        </is>
      </c>
      <c r="G1131" s="7" t="inlineStr">
        <is>
          <t>KOR</t>
        </is>
      </c>
      <c r="H1131" s="7" t="inlineStr">
        <is>
          <t>M</t>
        </is>
      </c>
      <c r="I1131" s="7">
        <f>IF(B1131="보세",C1131&amp;" "&amp;D1131&amp;" "&amp;E1131&amp;" "&amp;F1131&amp;" ["&amp;H1131&amp;"]",IF(G1131="JPN","[JPN] "&amp;B1131&amp;" "&amp;C1131&amp;" "&amp;D1131&amp;" "&amp;E1131&amp;" "&amp;F1131&amp;" ["&amp;H1131&amp;"]",B1131&amp;" "&amp;C1131&amp;" "&amp;D1131&amp;" "&amp;E1131&amp;" "&amp;F1131&amp;" ["&amp;H1131&amp;"]"))</f>
        <v/>
      </c>
      <c r="J1131" s="7" t="inlineStr">
        <is>
          <t>폴로랄프로렌 레드 면 커스텀핏피케반팔티 [M]</t>
        </is>
      </c>
      <c r="K1131" s="7" t="inlineStr">
        <is>
          <t>폴로랄프로렌 레드 면 커스텀핏피케반팔티</t>
        </is>
      </c>
      <c r="L1131" s="7">
        <f>IF(B1131="보세",C1131&amp;" "&amp;F1131,B1131&amp;" "&amp;F1131)</f>
        <v/>
      </c>
      <c r="M1131" s="8" t="inlineStr">
        <is>
          <t>레드  면 커스텀핏피케반팔티</t>
        </is>
      </c>
      <c r="N1131" s="8" t="inlineStr">
        <is>
          <t>레드  코튼 커스텀핏피케반팔티</t>
        </is>
      </c>
      <c r="O1131" s="8" t="inlineStr">
        <is>
          <t>레드  면직물 커스텀핏피케반팔티</t>
        </is>
      </c>
    </row>
    <row r="1132" ht="16.5" customHeight="1" s="16">
      <c r="A1132" s="7" t="n">
        <v>13107895</v>
      </c>
      <c r="B1132" s="7" t="inlineStr">
        <is>
          <t>자라우먼</t>
        </is>
      </c>
      <c r="C1132" s="7" t="inlineStr">
        <is>
          <t>네이비</t>
        </is>
      </c>
      <c r="D1132" s="7" t="inlineStr">
        <is>
          <t>별패턴</t>
        </is>
      </c>
      <c r="E1132" s="7" t="inlineStr">
        <is>
          <t>폴리</t>
        </is>
      </c>
      <c r="F1132" s="7" t="inlineStr">
        <is>
          <t>블라우스</t>
        </is>
      </c>
      <c r="G1132" s="7" t="inlineStr">
        <is>
          <t>KOR</t>
        </is>
      </c>
      <c r="H1132" s="7" t="inlineStr">
        <is>
          <t>M</t>
        </is>
      </c>
      <c r="I1132" s="7">
        <f>IF(B1132="보세",C1132&amp;" "&amp;D1132&amp;" "&amp;E1132&amp;" "&amp;F1132&amp;" ["&amp;H1132&amp;"]",IF(G1132="JPN","[JPN] "&amp;B1132&amp;" "&amp;C1132&amp;" "&amp;D1132&amp;" "&amp;E1132&amp;" "&amp;F1132&amp;" ["&amp;H1132&amp;"]",B1132&amp;" "&amp;C1132&amp;" "&amp;D1132&amp;" "&amp;E1132&amp;" "&amp;F1132&amp;" ["&amp;H1132&amp;"]"))</f>
        <v/>
      </c>
      <c r="J1132" s="7" t="inlineStr">
        <is>
          <t>자라우먼 네이비 별패턴 블라우스 [M]</t>
        </is>
      </c>
      <c r="K1132" s="7" t="inlineStr">
        <is>
          <t>자라우먼 네이비 별패턴 블라우스</t>
        </is>
      </c>
      <c r="L1132" s="7">
        <f>IF(B1132="보세",C1132&amp;" "&amp;F1132,B1132&amp;" "&amp;F1132)</f>
        <v/>
      </c>
      <c r="M1132" s="8" t="inlineStr">
        <is>
          <t>네이비 별패턴  블라우스</t>
        </is>
      </c>
      <c r="N1132" s="8" t="inlineStr">
        <is>
          <t>NAVY 별패턴  블라우스</t>
        </is>
      </c>
      <c r="O1132" s="8" t="inlineStr">
        <is>
          <t>곤색 별패턴  블라우스</t>
        </is>
      </c>
    </row>
    <row r="1133" ht="16.5" customHeight="1" s="16">
      <c r="A1133" s="7" t="n">
        <v>13107896</v>
      </c>
      <c r="B1133" s="7" t="inlineStr">
        <is>
          <t>랄프로렌</t>
        </is>
      </c>
      <c r="C1133" s="7" t="inlineStr">
        <is>
          <t>퍼플</t>
        </is>
      </c>
      <c r="D1133" s="7" t="inlineStr">
        <is>
          <t>무지</t>
        </is>
      </c>
      <c r="E1133" s="7" t="inlineStr">
        <is>
          <t>면</t>
        </is>
      </c>
      <c r="F1133" s="7" t="inlineStr">
        <is>
          <t>스키니반팔폴로티</t>
        </is>
      </c>
      <c r="G1133" s="7" t="inlineStr">
        <is>
          <t>KOR</t>
        </is>
      </c>
      <c r="H1133" s="7" t="inlineStr">
        <is>
          <t>S</t>
        </is>
      </c>
      <c r="I1133" s="7">
        <f>IF(B1133="보세",C1133&amp;" "&amp;D1133&amp;" "&amp;E1133&amp;" "&amp;F1133&amp;" ["&amp;H1133&amp;"]",IF(G1133="JPN","[JPN] "&amp;B1133&amp;" "&amp;C1133&amp;" "&amp;D1133&amp;" "&amp;E1133&amp;" "&amp;F1133&amp;" ["&amp;H1133&amp;"]",B1133&amp;" "&amp;C1133&amp;" "&amp;D1133&amp;" "&amp;E1133&amp;" "&amp;F1133&amp;" ["&amp;H1133&amp;"]"))</f>
        <v/>
      </c>
      <c r="J1133" s="7" t="inlineStr">
        <is>
          <t>랄프로렌 퍼플 면 스키니반팔폴로티 [S]</t>
        </is>
      </c>
      <c r="K1133" s="7" t="inlineStr">
        <is>
          <t>랄프로렌 퍼플 면 스키니반팔폴로티</t>
        </is>
      </c>
      <c r="L1133" s="7">
        <f>IF(B1133="보세",C1133&amp;" "&amp;F1133,B1133&amp;" "&amp;F1133)</f>
        <v/>
      </c>
      <c r="M1133" s="8" t="inlineStr">
        <is>
          <t>퍼플  면 스키니반팔폴로티</t>
        </is>
      </c>
      <c r="N1133" s="8" t="inlineStr">
        <is>
          <t>퍼플  코튼 스키니반팔폴로티</t>
        </is>
      </c>
      <c r="O1133" s="8" t="inlineStr">
        <is>
          <t>퍼플  면직물 스키니반팔폴로티</t>
        </is>
      </c>
    </row>
    <row r="1134" ht="16.5" customHeight="1" s="16">
      <c r="A1134" s="7" t="n">
        <v>13107897</v>
      </c>
      <c r="B1134" s="7" t="inlineStr">
        <is>
          <t>파리게이츠</t>
        </is>
      </c>
      <c r="C1134" s="7" t="inlineStr">
        <is>
          <t>빈티지캔디레드</t>
        </is>
      </c>
      <c r="D1134" s="7" t="inlineStr">
        <is>
          <t>체크</t>
        </is>
      </c>
      <c r="E1134" s="7" t="inlineStr">
        <is>
          <t>면</t>
        </is>
      </c>
      <c r="F1134" s="7" t="inlineStr">
        <is>
          <t>긴팔셔츠</t>
        </is>
      </c>
      <c r="G1134" s="7" t="inlineStr">
        <is>
          <t>KOR</t>
        </is>
      </c>
      <c r="H1134" s="7" t="inlineStr">
        <is>
          <t>3</t>
        </is>
      </c>
      <c r="I1134" s="7">
        <f>IF(B1134="보세",C1134&amp;" "&amp;D1134&amp;" "&amp;E1134&amp;" "&amp;F1134&amp;" ["&amp;H1134&amp;"]",IF(G1134="JPN","[JPN] "&amp;B1134&amp;" "&amp;C1134&amp;" "&amp;D1134&amp;" "&amp;E1134&amp;" "&amp;F1134&amp;" ["&amp;H1134&amp;"]",B1134&amp;" "&amp;C1134&amp;" "&amp;D1134&amp;" "&amp;E1134&amp;" "&amp;F1134&amp;" ["&amp;H1134&amp;"]"))</f>
        <v/>
      </c>
      <c r="J1134" s="7" t="inlineStr">
        <is>
          <t>파리게이츠 빈티지캔디레드 체크 면 긴팔셔츠 [3]</t>
        </is>
      </c>
      <c r="K1134" s="7" t="inlineStr">
        <is>
          <t>파리게이츠 빈티지캔디레드 체크 면 긴팔셔츠</t>
        </is>
      </c>
      <c r="L1134" s="7">
        <f>IF(B1134="보세",C1134&amp;" "&amp;F1134,B1134&amp;" "&amp;F1134)</f>
        <v/>
      </c>
      <c r="M1134" s="8" t="inlineStr">
        <is>
          <t>빈티지캔디레드 체크 면 긴팔셔츠</t>
        </is>
      </c>
      <c r="N1134" s="8" t="inlineStr">
        <is>
          <t>빈티지캔디레드 체크 코튼 긴팔셔츠</t>
        </is>
      </c>
      <c r="O1134" s="8" t="inlineStr">
        <is>
          <t>빈티지캔디레드 체크 면직물 긴팔셔츠</t>
        </is>
      </c>
    </row>
    <row r="1135" ht="16.5" customHeight="1" s="16">
      <c r="A1135" s="7" t="n">
        <v>13107898</v>
      </c>
      <c r="B1135" s="7" t="inlineStr">
        <is>
          <t>아디다스오리지널</t>
        </is>
      </c>
      <c r="C1135" s="7" t="inlineStr">
        <is>
          <t>빈티지블랙</t>
        </is>
      </c>
      <c r="D1135" s="7" t="inlineStr">
        <is>
          <t>프린팅</t>
        </is>
      </c>
      <c r="E1135" s="7" t="inlineStr">
        <is>
          <t>면</t>
        </is>
      </c>
      <c r="F1135" s="7" t="inlineStr">
        <is>
          <t>불꽃빅로고반팔티</t>
        </is>
      </c>
      <c r="G1135" s="7" t="inlineStr">
        <is>
          <t>KOR</t>
        </is>
      </c>
      <c r="H1135" s="7" t="inlineStr">
        <is>
          <t>M</t>
        </is>
      </c>
      <c r="I1135" s="7">
        <f>IF(B1135="보세",C1135&amp;" "&amp;D1135&amp;" "&amp;E1135&amp;" "&amp;F1135&amp;" ["&amp;H1135&amp;"]",IF(G1135="JPN","[JPN] "&amp;B1135&amp;" "&amp;C1135&amp;" "&amp;D1135&amp;" "&amp;E1135&amp;" "&amp;F1135&amp;" ["&amp;H1135&amp;"]",B1135&amp;" "&amp;C1135&amp;" "&amp;D1135&amp;" "&amp;E1135&amp;" "&amp;F1135&amp;" ["&amp;H1135&amp;"]"))</f>
        <v/>
      </c>
      <c r="J1135" s="7" t="inlineStr">
        <is>
          <t>아디다스오리지널 빈티지블랙 프린팅 면 불꽃빅로고반팔티 [M]</t>
        </is>
      </c>
      <c r="K1135" s="7" t="inlineStr">
        <is>
          <t>아디다스오리지널 빈티지블랙 프린팅 면 불꽃빅로고반팔티</t>
        </is>
      </c>
      <c r="L1135" s="7">
        <f>IF(B1135="보세",C1135&amp;" "&amp;F1135,B1135&amp;" "&amp;F1135)</f>
        <v/>
      </c>
      <c r="M1135" s="8" t="inlineStr">
        <is>
          <t>빈티지블랙 프린팅 면 불꽃빅로고반팔티</t>
        </is>
      </c>
      <c r="N1135" s="8" t="inlineStr">
        <is>
          <t>빈티지블랙 프린팅 코튼 불꽃빅로고반팔티</t>
        </is>
      </c>
      <c r="O1135" s="8" t="inlineStr">
        <is>
          <t>빈티지블랙 프린팅 면직물 불꽃빅로고반팔티</t>
        </is>
      </c>
    </row>
    <row r="1136" ht="16.5" customHeight="1" s="16">
      <c r="A1136" s="7" t="n">
        <v>13107899</v>
      </c>
      <c r="B1136" s="7" t="inlineStr">
        <is>
          <t>pxg</t>
        </is>
      </c>
      <c r="C1136" s="7" t="inlineStr">
        <is>
          <t>블랙</t>
        </is>
      </c>
      <c r="D1136" s="7" t="inlineStr">
        <is>
          <t>무지</t>
        </is>
      </c>
      <c r="E1136" s="7" t="inlineStr">
        <is>
          <t>폴리</t>
        </is>
      </c>
      <c r="F1136" s="7" t="inlineStr">
        <is>
          <t>쿨반팔티</t>
        </is>
      </c>
      <c r="G1136" s="7" t="inlineStr">
        <is>
          <t>KOR</t>
        </is>
      </c>
      <c r="H1136" s="7" t="inlineStr">
        <is>
          <t>M</t>
        </is>
      </c>
      <c r="I1136" s="7">
        <f>IF(B1136="보세",C1136&amp;" "&amp;D1136&amp;" "&amp;E1136&amp;" "&amp;F1136&amp;" ["&amp;H1136&amp;"]",IF(G1136="JPN","[JPN] "&amp;B1136&amp;" "&amp;C1136&amp;" "&amp;D1136&amp;" "&amp;E1136&amp;" "&amp;F1136&amp;" ["&amp;H1136&amp;"]",B1136&amp;" "&amp;C1136&amp;" "&amp;D1136&amp;" "&amp;E1136&amp;" "&amp;F1136&amp;" ["&amp;H1136&amp;"]"))</f>
        <v/>
      </c>
      <c r="J1136" s="7" t="inlineStr">
        <is>
          <t>pxg 블랙 쿨반팔티 [M]</t>
        </is>
      </c>
      <c r="K1136" s="7" t="inlineStr">
        <is>
          <t>pxg 블랙 쿨반팔티</t>
        </is>
      </c>
      <c r="L1136" s="7">
        <f>IF(B1136="보세",C1136&amp;" "&amp;F1136,B1136&amp;" "&amp;F1136)</f>
        <v/>
      </c>
      <c r="M1136" s="8" t="inlineStr">
        <is>
          <t>블랙   쿨반팔티</t>
        </is>
      </c>
      <c r="N1136" s="8" t="inlineStr">
        <is>
          <t>블랙   쿨반팔티</t>
        </is>
      </c>
      <c r="O1136" s="8" t="inlineStr">
        <is>
          <t>블랙   쿨반팔티</t>
        </is>
      </c>
    </row>
    <row r="1137" ht="16.5" customHeight="1" s="16">
      <c r="A1137" s="7" t="n">
        <v>13107900</v>
      </c>
      <c r="B1137" s="7" t="inlineStr">
        <is>
          <t>k2</t>
        </is>
      </c>
      <c r="C1137" s="7" t="inlineStr">
        <is>
          <t>레드</t>
        </is>
      </c>
      <c r="D1137" s="7" t="inlineStr">
        <is>
          <t>무지</t>
        </is>
      </c>
      <c r="E1137" s="7" t="inlineStr">
        <is>
          <t>폴리</t>
        </is>
      </c>
      <c r="F1137" s="7" t="inlineStr">
        <is>
          <t>하이넥패딩베스트</t>
        </is>
      </c>
      <c r="G1137" s="7" t="inlineStr">
        <is>
          <t>KOR</t>
        </is>
      </c>
      <c r="H1137" s="7" t="inlineStr">
        <is>
          <t>90</t>
        </is>
      </c>
      <c r="I1137" s="7">
        <f>IF(B1137="보세",C1137&amp;" "&amp;D1137&amp;" "&amp;E1137&amp;" "&amp;F1137&amp;" ["&amp;H1137&amp;"]",IF(G1137="JPN","[JPN] "&amp;B1137&amp;" "&amp;C1137&amp;" "&amp;D1137&amp;" "&amp;E1137&amp;" "&amp;F1137&amp;" ["&amp;H1137&amp;"]",B1137&amp;" "&amp;C1137&amp;" "&amp;D1137&amp;" "&amp;E1137&amp;" "&amp;F1137&amp;" ["&amp;H1137&amp;"]"))</f>
        <v/>
      </c>
      <c r="J1137" s="7" t="inlineStr">
        <is>
          <t>k2 레드 하이넥패딩베스트 [90]</t>
        </is>
      </c>
      <c r="K1137" s="7" t="inlineStr">
        <is>
          <t>k2 레드 하이넥패딩베스트</t>
        </is>
      </c>
      <c r="L1137" s="7">
        <f>IF(B1137="보세",C1137&amp;" "&amp;F1137,B1137&amp;" "&amp;F1137)</f>
        <v/>
      </c>
      <c r="M1137" s="8" t="inlineStr">
        <is>
          <t>레드   하이넥패딩베스트</t>
        </is>
      </c>
      <c r="N1137" s="8" t="inlineStr">
        <is>
          <t>레드   하이넥패딩베스트</t>
        </is>
      </c>
      <c r="O1137" s="8" t="inlineStr">
        <is>
          <t>레드   하이넥패딩베스트</t>
        </is>
      </c>
    </row>
    <row r="1138" ht="16.5" customHeight="1" s="16">
      <c r="A1138" s="7" t="n">
        <v>13107901</v>
      </c>
      <c r="B1138" s="7" t="inlineStr">
        <is>
          <t>나이키</t>
        </is>
      </c>
      <c r="C1138" s="7" t="inlineStr">
        <is>
          <t>레드</t>
        </is>
      </c>
      <c r="D1138" s="7" t="inlineStr">
        <is>
          <t>무지</t>
        </is>
      </c>
      <c r="E1138" s="7" t="inlineStr">
        <is>
          <t>면혼방</t>
        </is>
      </c>
      <c r="F1138" s="7" t="inlineStr">
        <is>
          <t>스우시레터링맨투맨</t>
        </is>
      </c>
      <c r="G1138" s="7" t="inlineStr">
        <is>
          <t>KOR</t>
        </is>
      </c>
      <c r="H1138" s="7" t="inlineStr">
        <is>
          <t>XL</t>
        </is>
      </c>
      <c r="I1138" s="7">
        <f>IF(B1138="보세",C1138&amp;" "&amp;D1138&amp;" "&amp;E1138&amp;" "&amp;F1138&amp;" ["&amp;H1138&amp;"]",IF(G1138="JPN","[JPN] "&amp;B1138&amp;" "&amp;C1138&amp;" "&amp;D1138&amp;" "&amp;E1138&amp;" "&amp;F1138&amp;" ["&amp;H1138&amp;"]",B1138&amp;" "&amp;C1138&amp;" "&amp;D1138&amp;" "&amp;E1138&amp;" "&amp;F1138&amp;" ["&amp;H1138&amp;"]"))</f>
        <v/>
      </c>
      <c r="J1138" s="7" t="inlineStr">
        <is>
          <t>나이키 레드 면혼방 스우시레터링맨투맨 [XL]</t>
        </is>
      </c>
      <c r="K1138" s="7" t="inlineStr">
        <is>
          <t>나이키 레드 면혼방 스우시레터링맨투맨</t>
        </is>
      </c>
      <c r="L1138" s="7">
        <f>IF(B1138="보세",C1138&amp;" "&amp;F1138,B1138&amp;" "&amp;F1138)</f>
        <v/>
      </c>
      <c r="M1138" s="8" t="inlineStr">
        <is>
          <t>레드  면혼방 스우시레터링맨투맨</t>
        </is>
      </c>
      <c r="N1138" s="8" t="inlineStr">
        <is>
          <t>레드  코튼혼방 스우시레터링맨투맨</t>
        </is>
      </c>
      <c r="O1138" s="8" t="inlineStr">
        <is>
          <t>레드  면믹스 스우시레터링맨투맨</t>
        </is>
      </c>
    </row>
    <row r="1139" ht="16.5" customHeight="1" s="16">
      <c r="A1139" s="7" t="n">
        <v>13107902</v>
      </c>
      <c r="B1139" s="7" t="inlineStr">
        <is>
          <t>망고</t>
        </is>
      </c>
      <c r="C1139" s="7" t="inlineStr">
        <is>
          <t>아이보리</t>
        </is>
      </c>
      <c r="D1139" s="7" t="inlineStr">
        <is>
          <t>화살멀티패턴</t>
        </is>
      </c>
      <c r="E1139" s="7" t="inlineStr">
        <is>
          <t>폴리</t>
        </is>
      </c>
      <c r="F1139" s="7" t="inlineStr">
        <is>
          <t>플리츠수술오픈형가디건</t>
        </is>
      </c>
      <c r="G1139" s="7" t="inlineStr">
        <is>
          <t>KOR</t>
        </is>
      </c>
      <c r="H1139" s="7" t="inlineStr">
        <is>
          <t>ONESIZE</t>
        </is>
      </c>
      <c r="I1139" s="7">
        <f>IF(B1139="보세",C1139&amp;" "&amp;D1139&amp;" "&amp;E1139&amp;" "&amp;F1139&amp;" ["&amp;H1139&amp;"]",IF(G1139="JPN","[JPN] "&amp;B1139&amp;" "&amp;C1139&amp;" "&amp;D1139&amp;" "&amp;E1139&amp;" "&amp;F1139&amp;" ["&amp;H1139&amp;"]",B1139&amp;" "&amp;C1139&amp;" "&amp;D1139&amp;" "&amp;E1139&amp;" "&amp;F1139&amp;" ["&amp;H1139&amp;"]"))</f>
        <v/>
      </c>
      <c r="J1139" s="7" t="inlineStr">
        <is>
          <t>망고 아이보리 화살멀티패턴 플리츠수술오픈형가디건 [ONESIZE]</t>
        </is>
      </c>
      <c r="K1139" s="7" t="inlineStr">
        <is>
          <t>망고 아이보리 화살멀티패턴 플리츠수술오픈형가디건</t>
        </is>
      </c>
      <c r="L1139" s="7">
        <f>IF(B1139="보세",C1139&amp;" "&amp;F1139,B1139&amp;" "&amp;F1139)</f>
        <v/>
      </c>
      <c r="M1139" s="8" t="inlineStr">
        <is>
          <t>아이보리 화살멀티패턴  플리츠수술오픈형가디건</t>
        </is>
      </c>
      <c r="N1139" s="8" t="inlineStr">
        <is>
          <t>아이보리 화살멀티패턴  플리츠수술오픈형가디건</t>
        </is>
      </c>
      <c r="O1139" s="8" t="inlineStr">
        <is>
          <t>아이보리 화살멀티패턴  플리츠수술오픈형가디건</t>
        </is>
      </c>
    </row>
    <row r="1140" ht="16.5" customHeight="1" s="16">
      <c r="A1140" s="7" t="n">
        <v>13107903</v>
      </c>
      <c r="B1140" s="7" t="inlineStr">
        <is>
          <t>k2</t>
        </is>
      </c>
      <c r="C1140" s="7" t="inlineStr">
        <is>
          <t>화이트아이스그레이</t>
        </is>
      </c>
      <c r="D1140" s="7" t="inlineStr">
        <is>
          <t>무지</t>
        </is>
      </c>
      <c r="E1140" s="7" t="inlineStr">
        <is>
          <t>면혼방</t>
        </is>
      </c>
      <c r="F1140" s="7" t="inlineStr">
        <is>
          <t>절개라인배색반팔피케티</t>
        </is>
      </c>
      <c r="G1140" s="7" t="inlineStr">
        <is>
          <t>KOR</t>
        </is>
      </c>
      <c r="H1140" s="7" t="inlineStr">
        <is>
          <t>95</t>
        </is>
      </c>
      <c r="I1140" s="7">
        <f>IF(B1140="보세",C1140&amp;" "&amp;D1140&amp;" "&amp;E1140&amp;" "&amp;F1140&amp;" ["&amp;H1140&amp;"]",IF(G1140="JPN","[JPN] "&amp;B1140&amp;" "&amp;C1140&amp;" "&amp;D1140&amp;" "&amp;E1140&amp;" "&amp;F1140&amp;" ["&amp;H1140&amp;"]",B1140&amp;" "&amp;C1140&amp;" "&amp;D1140&amp;" "&amp;E1140&amp;" "&amp;F1140&amp;" ["&amp;H1140&amp;"]"))</f>
        <v/>
      </c>
      <c r="J1140" s="7" t="inlineStr">
        <is>
          <t>k2 화이트아이스그레이 면혼방 절개라인배색반팔피케티 [95]</t>
        </is>
      </c>
      <c r="K1140" s="7" t="inlineStr">
        <is>
          <t>k2 화이트아이스그레이 면혼방 절개라인배색반팔피케티</t>
        </is>
      </c>
      <c r="L1140" s="7">
        <f>IF(B1140="보세",C1140&amp;" "&amp;F1140,B1140&amp;" "&amp;F1140)</f>
        <v/>
      </c>
      <c r="M1140" s="8" t="inlineStr">
        <is>
          <t>화이트아이스그레이  면혼방 절개라인배색반팔피케티</t>
        </is>
      </c>
      <c r="N1140" s="8" t="inlineStr">
        <is>
          <t>화이트아이스그레이  코튼혼방 절개라인배색반팔피케티</t>
        </is>
      </c>
      <c r="O1140" s="8" t="inlineStr">
        <is>
          <t>화이트아이스그레이  면믹스 절개라인배색반팔피케티</t>
        </is>
      </c>
    </row>
    <row r="1141" ht="16.5" customHeight="1" s="16">
      <c r="A1141" s="7" t="n">
        <v>13107904</v>
      </c>
      <c r="B1141" s="7" t="inlineStr">
        <is>
          <t>폴로랄프로렌</t>
        </is>
      </c>
      <c r="C1141" s="7" t="inlineStr">
        <is>
          <t>화이트</t>
        </is>
      </c>
      <c r="D1141" s="7" t="inlineStr">
        <is>
          <t>무지</t>
        </is>
      </c>
      <c r="E1141" s="7" t="inlineStr">
        <is>
          <t>폴리</t>
        </is>
      </c>
      <c r="F1141" s="7" t="inlineStr">
        <is>
          <t>빅포니반팔피케티</t>
        </is>
      </c>
      <c r="G1141" s="7" t="inlineStr">
        <is>
          <t>KOR</t>
        </is>
      </c>
      <c r="H1141" s="7" t="inlineStr">
        <is>
          <t>L</t>
        </is>
      </c>
      <c r="I1141" s="7">
        <f>IF(B1141="보세",C1141&amp;" "&amp;D1141&amp;" "&amp;E1141&amp;" "&amp;F1141&amp;" ["&amp;H1141&amp;"]",IF(G1141="JPN","[JPN] "&amp;B1141&amp;" "&amp;C1141&amp;" "&amp;D1141&amp;" "&amp;E1141&amp;" "&amp;F1141&amp;" ["&amp;H1141&amp;"]",B1141&amp;" "&amp;C1141&amp;" "&amp;D1141&amp;" "&amp;E1141&amp;" "&amp;F1141&amp;" ["&amp;H1141&amp;"]"))</f>
        <v/>
      </c>
      <c r="J1141" s="7" t="inlineStr">
        <is>
          <t>폴로랄프로렌 화이트 빅포니반팔피케티 [L]</t>
        </is>
      </c>
      <c r="K1141" s="7" t="inlineStr">
        <is>
          <t>폴로랄프로렌 화이트 빅포니반팔피케티</t>
        </is>
      </c>
      <c r="L1141" s="7">
        <f>IF(B1141="보세",C1141&amp;" "&amp;F1141,B1141&amp;" "&amp;F1141)</f>
        <v/>
      </c>
      <c r="M1141" s="8" t="inlineStr">
        <is>
          <t>화이트   빅포니반팔피케티</t>
        </is>
      </c>
      <c r="N1141" s="8" t="inlineStr">
        <is>
          <t>화이트   빅포니반팔피케티</t>
        </is>
      </c>
      <c r="O1141" s="8" t="inlineStr">
        <is>
          <t>화이트   빅포니반팔피케티</t>
        </is>
      </c>
    </row>
    <row r="1142" ht="16.5" customHeight="1" s="16">
      <c r="A1142" s="7" t="n">
        <v>13107905</v>
      </c>
      <c r="B1142" s="7" t="inlineStr">
        <is>
          <t>지고트</t>
        </is>
      </c>
      <c r="C1142" s="7" t="inlineStr">
        <is>
          <t>린넨베이지</t>
        </is>
      </c>
      <c r="D1142" s="7" t="inlineStr">
        <is>
          <t>무지</t>
        </is>
      </c>
      <c r="E1142" s="7" t="inlineStr">
        <is>
          <t>린넨혼방</t>
        </is>
      </c>
      <c r="F1142" s="7" t="inlineStr">
        <is>
          <t>언발버튼민소매블라우스</t>
        </is>
      </c>
      <c r="G1142" s="7" t="inlineStr">
        <is>
          <t>KOR</t>
        </is>
      </c>
      <c r="H1142" s="7" t="inlineStr">
        <is>
          <t>85-155</t>
        </is>
      </c>
      <c r="I1142" s="7">
        <f>IF(B1142="보세",C1142&amp;" "&amp;D1142&amp;" "&amp;E1142&amp;" "&amp;F1142&amp;" ["&amp;H1142&amp;"]",IF(G1142="JPN","[JPN] "&amp;B1142&amp;" "&amp;C1142&amp;" "&amp;D1142&amp;" "&amp;E1142&amp;" "&amp;F1142&amp;" ["&amp;H1142&amp;"]",B1142&amp;" "&amp;C1142&amp;" "&amp;D1142&amp;" "&amp;E1142&amp;" "&amp;F1142&amp;" ["&amp;H1142&amp;"]"))</f>
        <v/>
      </c>
      <c r="J1142" s="7" t="inlineStr">
        <is>
          <t>지고트 린넨베이지 린넨혼방 언발버튼민소매블라우스 [85-155]</t>
        </is>
      </c>
      <c r="K1142" s="7" t="inlineStr">
        <is>
          <t>지고트 린넨베이지 린넨혼방 언발버튼민소매블라우스</t>
        </is>
      </c>
      <c r="L1142" s="7">
        <f>IF(B1142="보세",C1142&amp;" "&amp;F1142,B1142&amp;" "&amp;F1142)</f>
        <v/>
      </c>
      <c r="M1142" s="8" t="inlineStr">
        <is>
          <t>린넨베이지  린넨혼방 언발버튼민소매블라우스</t>
        </is>
      </c>
      <c r="N1142" s="8" t="inlineStr">
        <is>
          <t>린넨베이지  린넨혼방 언발버튼민소매블라우스</t>
        </is>
      </c>
      <c r="O1142" s="8" t="inlineStr">
        <is>
          <t>린넨베이지  린넨혼방 언발버튼민소매블라우스</t>
        </is>
      </c>
    </row>
    <row r="1143" ht="16.5" customHeight="1" s="16">
      <c r="A1143" s="7" t="n">
        <v>13107906</v>
      </c>
      <c r="B1143" s="7" t="inlineStr">
        <is>
          <t>districtmade</t>
        </is>
      </c>
      <c r="C1143" s="7" t="inlineStr">
        <is>
          <t>화이트</t>
        </is>
      </c>
      <c r="D1143" s="7" t="inlineStr">
        <is>
          <t>물감패턴</t>
        </is>
      </c>
      <c r="E1143" s="7" t="inlineStr">
        <is>
          <t>면혼방</t>
        </is>
      </c>
      <c r="F1143" s="7" t="inlineStr">
        <is>
          <t>레터링반팔티</t>
        </is>
      </c>
      <c r="G1143" s="7" t="inlineStr">
        <is>
          <t>KOR</t>
        </is>
      </c>
      <c r="H1143" s="7" t="inlineStr">
        <is>
          <t>M</t>
        </is>
      </c>
      <c r="I1143" s="7">
        <f>IF(B1143="보세",C1143&amp;" "&amp;D1143&amp;" "&amp;E1143&amp;" "&amp;F1143&amp;" ["&amp;H1143&amp;"]",IF(G1143="JPN","[JPN] "&amp;B1143&amp;" "&amp;C1143&amp;" "&amp;D1143&amp;" "&amp;E1143&amp;" "&amp;F1143&amp;" ["&amp;H1143&amp;"]",B1143&amp;" "&amp;C1143&amp;" "&amp;D1143&amp;" "&amp;E1143&amp;" "&amp;F1143&amp;" ["&amp;H1143&amp;"]"))</f>
        <v/>
      </c>
      <c r="J1143" s="7" t="inlineStr">
        <is>
          <t>districtmade 화이트 물감패턴 면혼방 레터링반팔티 [M]</t>
        </is>
      </c>
      <c r="K1143" s="7" t="inlineStr">
        <is>
          <t>districtmade 화이트 물감패턴 면혼방 레터링반팔티</t>
        </is>
      </c>
      <c r="L1143" s="7">
        <f>IF(B1143="보세",C1143&amp;" "&amp;F1143,B1143&amp;" "&amp;F1143)</f>
        <v/>
      </c>
      <c r="M1143" s="8" t="inlineStr">
        <is>
          <t>화이트 물감패턴 면혼방 레터링반팔티</t>
        </is>
      </c>
      <c r="N1143" s="8" t="inlineStr">
        <is>
          <t>화이트 물감패턴 코튼혼방 레터링반팔티</t>
        </is>
      </c>
      <c r="O1143" s="8" t="inlineStr">
        <is>
          <t>화이트 물감패턴 면믹스 레터링반팔티</t>
        </is>
      </c>
    </row>
    <row r="1144" ht="16.5" customHeight="1" s="16">
      <c r="A1144" s="7" t="n">
        <v>13107907</v>
      </c>
      <c r="B1144" s="7" t="inlineStr">
        <is>
          <t>폴로랄프로렌</t>
        </is>
      </c>
      <c r="C1144" s="7" t="inlineStr">
        <is>
          <t>블랙</t>
        </is>
      </c>
      <c r="D1144" s="7" t="inlineStr">
        <is>
          <t>무지</t>
        </is>
      </c>
      <c r="E1144" s="7" t="inlineStr">
        <is>
          <t>면</t>
        </is>
      </c>
      <c r="F1144" s="7" t="inlineStr">
        <is>
          <t>레드포니피케반팔티</t>
        </is>
      </c>
      <c r="G1144" s="7" t="inlineStr">
        <is>
          <t>KOR</t>
        </is>
      </c>
      <c r="H1144" s="7" t="inlineStr">
        <is>
          <t>95</t>
        </is>
      </c>
      <c r="I1144" s="7">
        <f>IF(B1144="보세",C1144&amp;" "&amp;D1144&amp;" "&amp;E1144&amp;" "&amp;F1144&amp;" ["&amp;H1144&amp;"]",IF(G1144="JPN","[JPN] "&amp;B1144&amp;" "&amp;C1144&amp;" "&amp;D1144&amp;" "&amp;E1144&amp;" "&amp;F1144&amp;" ["&amp;H1144&amp;"]",B1144&amp;" "&amp;C1144&amp;" "&amp;D1144&amp;" "&amp;E1144&amp;" "&amp;F1144&amp;" ["&amp;H1144&amp;"]"))</f>
        <v/>
      </c>
      <c r="J1144" s="7" t="inlineStr">
        <is>
          <t>폴로랄프로렌 블랙 면 레드포니피케반팔티 [95]</t>
        </is>
      </c>
      <c r="K1144" s="7" t="inlineStr">
        <is>
          <t>폴로랄프로렌 블랙 면 레드포니피케반팔티</t>
        </is>
      </c>
      <c r="L1144" s="7">
        <f>IF(B1144="보세",C1144&amp;" "&amp;F1144,B1144&amp;" "&amp;F1144)</f>
        <v/>
      </c>
      <c r="M1144" s="8" t="inlineStr">
        <is>
          <t>블랙  면 레드포니피케반팔티</t>
        </is>
      </c>
      <c r="N1144" s="8" t="inlineStr">
        <is>
          <t>블랙  코튼 레드포니피케반팔티</t>
        </is>
      </c>
      <c r="O1144" s="8" t="inlineStr">
        <is>
          <t>블랙  면직물 레드포니피케반팔티</t>
        </is>
      </c>
    </row>
    <row r="1145" ht="16.5" customHeight="1" s="16">
      <c r="A1145" s="7" t="n">
        <v>13107908</v>
      </c>
      <c r="B1145" s="7" t="inlineStr">
        <is>
          <t>포에버21</t>
        </is>
      </c>
      <c r="C1145" s="7" t="inlineStr">
        <is>
          <t>라이트라임</t>
        </is>
      </c>
      <c r="D1145" s="7" t="inlineStr">
        <is>
          <t>무지</t>
        </is>
      </c>
      <c r="E1145" s="7" t="inlineStr">
        <is>
          <t>폴리</t>
        </is>
      </c>
      <c r="F1145" s="7" t="inlineStr">
        <is>
          <t>반팔소매퍼프스퀘어넥블라우스</t>
        </is>
      </c>
      <c r="G1145" s="7" t="inlineStr">
        <is>
          <t>KOR</t>
        </is>
      </c>
      <c r="H1145" s="7" t="inlineStr">
        <is>
          <t>S</t>
        </is>
      </c>
      <c r="I1145" s="7">
        <f>IF(B1145="보세",C1145&amp;" "&amp;D1145&amp;" "&amp;E1145&amp;" "&amp;F1145&amp;" ["&amp;H1145&amp;"]",IF(G1145="JPN","[JPN] "&amp;B1145&amp;" "&amp;C1145&amp;" "&amp;D1145&amp;" "&amp;E1145&amp;" "&amp;F1145&amp;" ["&amp;H1145&amp;"]",B1145&amp;" "&amp;C1145&amp;" "&amp;D1145&amp;" "&amp;E1145&amp;" "&amp;F1145&amp;" ["&amp;H1145&amp;"]"))</f>
        <v/>
      </c>
      <c r="J1145" s="7" t="inlineStr">
        <is>
          <t>포에버21 라이트라임 반팔소매퍼프스퀘어넥블라우스 [S]</t>
        </is>
      </c>
      <c r="K1145" s="7" t="inlineStr">
        <is>
          <t>포에버21 라이트라임 반팔소매퍼프스퀘어넥블라우스</t>
        </is>
      </c>
      <c r="L1145" s="7">
        <f>IF(B1145="보세",C1145&amp;" "&amp;F1145,B1145&amp;" "&amp;F1145)</f>
        <v/>
      </c>
      <c r="M1145" s="8" t="inlineStr">
        <is>
          <t>라이트라임   반팔소매퍼프스퀘어넥블라우스</t>
        </is>
      </c>
      <c r="N1145" s="8" t="inlineStr">
        <is>
          <t>라이트라임   반팔소매퍼프스퀘어넥블라우스</t>
        </is>
      </c>
      <c r="O1145" s="8" t="inlineStr">
        <is>
          <t>라이트라임   반팔소매퍼프스퀘어넥블라우스</t>
        </is>
      </c>
    </row>
    <row r="1146" ht="16.5" customHeight="1" s="16">
      <c r="A1146" s="7" t="n">
        <v>13107909</v>
      </c>
      <c r="B1146" s="7" t="inlineStr">
        <is>
          <t>라코스테</t>
        </is>
      </c>
      <c r="C1146" s="7" t="inlineStr">
        <is>
          <t>블랙</t>
        </is>
      </c>
      <c r="D1146" s="7" t="inlineStr">
        <is>
          <t>무지</t>
        </is>
      </c>
      <c r="E1146" s="7" t="inlineStr">
        <is>
          <t>면</t>
        </is>
      </c>
      <c r="F1146" s="7" t="inlineStr">
        <is>
          <t>라운드반팔티</t>
        </is>
      </c>
      <c r="G1146" s="7" t="inlineStr">
        <is>
          <t>KOR</t>
        </is>
      </c>
      <c r="H1146" s="7" t="inlineStr">
        <is>
          <t>L</t>
        </is>
      </c>
      <c r="I1146" s="7">
        <f>IF(B1146="보세",C1146&amp;" "&amp;D1146&amp;" "&amp;E1146&amp;" "&amp;F1146&amp;" ["&amp;H1146&amp;"]",IF(G1146="JPN","[JPN] "&amp;B1146&amp;" "&amp;C1146&amp;" "&amp;D1146&amp;" "&amp;E1146&amp;" "&amp;F1146&amp;" ["&amp;H1146&amp;"]",B1146&amp;" "&amp;C1146&amp;" "&amp;D1146&amp;" "&amp;E1146&amp;" "&amp;F1146&amp;" ["&amp;H1146&amp;"]"))</f>
        <v/>
      </c>
      <c r="J1146" s="7" t="inlineStr">
        <is>
          <t>라코스테 블랙 면 라운드반팔티 [L]</t>
        </is>
      </c>
      <c r="K1146" s="7" t="inlineStr">
        <is>
          <t>라코스테 블랙 면 라운드반팔티</t>
        </is>
      </c>
      <c r="L1146" s="7">
        <f>IF(B1146="보세",C1146&amp;" "&amp;F1146,B1146&amp;" "&amp;F1146)</f>
        <v/>
      </c>
      <c r="M1146" s="8" t="inlineStr">
        <is>
          <t>블랙  면 라운드반팔티</t>
        </is>
      </c>
      <c r="N1146" s="8" t="inlineStr">
        <is>
          <t>블랙  코튼 라운드반팔티</t>
        </is>
      </c>
      <c r="O1146" s="8" t="inlineStr">
        <is>
          <t>블랙  면직물 라운드반팔티</t>
        </is>
      </c>
    </row>
    <row r="1147" ht="16.5" customHeight="1" s="16">
      <c r="A1147" s="7" t="n">
        <v>13107910</v>
      </c>
      <c r="B1147" s="7" t="inlineStr">
        <is>
          <t>랄프로렌</t>
        </is>
      </c>
      <c r="C1147" s="7" t="inlineStr">
        <is>
          <t>핫핑크</t>
        </is>
      </c>
      <c r="D1147" s="7" t="inlineStr">
        <is>
          <t>무지</t>
        </is>
      </c>
      <c r="E1147" s="7" t="inlineStr">
        <is>
          <t>면</t>
        </is>
      </c>
      <c r="F1147" s="7" t="inlineStr">
        <is>
          <t>형광빅포니피케반팔티</t>
        </is>
      </c>
      <c r="G1147" s="7" t="inlineStr">
        <is>
          <t>KOR</t>
        </is>
      </c>
      <c r="H1147" s="7" t="inlineStr">
        <is>
          <t>XS</t>
        </is>
      </c>
      <c r="I1147" s="7">
        <f>IF(B1147="보세",C1147&amp;" "&amp;D1147&amp;" "&amp;E1147&amp;" "&amp;F1147&amp;" ["&amp;H1147&amp;"]",IF(G1147="JPN","[JPN] "&amp;B1147&amp;" "&amp;C1147&amp;" "&amp;D1147&amp;" "&amp;E1147&amp;" "&amp;F1147&amp;" ["&amp;H1147&amp;"]",B1147&amp;" "&amp;C1147&amp;" "&amp;D1147&amp;" "&amp;E1147&amp;" "&amp;F1147&amp;" ["&amp;H1147&amp;"]"))</f>
        <v/>
      </c>
      <c r="J1147" s="7" t="inlineStr">
        <is>
          <t>랄프로렌 핫핑크 면 형광빅포니피케반팔티 [XS]</t>
        </is>
      </c>
      <c r="K1147" s="7" t="inlineStr">
        <is>
          <t>랄프로렌 핫핑크 면 형광빅포니피케반팔티</t>
        </is>
      </c>
      <c r="L1147" s="7">
        <f>IF(B1147="보세",C1147&amp;" "&amp;F1147,B1147&amp;" "&amp;F1147)</f>
        <v/>
      </c>
      <c r="M1147" s="8" t="inlineStr">
        <is>
          <t>핫핑크  면 형광빅포니피케반팔티</t>
        </is>
      </c>
      <c r="N1147" s="8" t="inlineStr">
        <is>
          <t>핫핑크  코튼 형광빅포니피케반팔티</t>
        </is>
      </c>
      <c r="O1147" s="8" t="inlineStr">
        <is>
          <t>핫핑크  면직물 형광빅포니피케반팔티</t>
        </is>
      </c>
    </row>
    <row r="1148" ht="16.5" customHeight="1" s="16">
      <c r="A1148" s="7" t="n">
        <v>13107911</v>
      </c>
      <c r="B1148" s="7" t="inlineStr">
        <is>
          <t>gildan</t>
        </is>
      </c>
      <c r="C1148" s="7" t="inlineStr">
        <is>
          <t>다크네이비</t>
        </is>
      </c>
      <c r="D1148" s="7" t="inlineStr">
        <is>
          <t>프린팅</t>
        </is>
      </c>
      <c r="E1148" s="7" t="inlineStr">
        <is>
          <t>면</t>
        </is>
      </c>
      <c r="F1148" s="7" t="inlineStr">
        <is>
          <t>라운드반팔티</t>
        </is>
      </c>
      <c r="G1148" s="7" t="inlineStr">
        <is>
          <t>KOR</t>
        </is>
      </c>
      <c r="H1148" s="7" t="inlineStr">
        <is>
          <t>M</t>
        </is>
      </c>
      <c r="I1148" s="7">
        <f>IF(B1148="보세",C1148&amp;" "&amp;D1148&amp;" "&amp;E1148&amp;" "&amp;F1148&amp;" ["&amp;H1148&amp;"]",IF(G1148="JPN","[JPN] "&amp;B1148&amp;" "&amp;C1148&amp;" "&amp;D1148&amp;" "&amp;E1148&amp;" "&amp;F1148&amp;" ["&amp;H1148&amp;"]",B1148&amp;" "&amp;C1148&amp;" "&amp;D1148&amp;" "&amp;E1148&amp;" "&amp;F1148&amp;" ["&amp;H1148&amp;"]"))</f>
        <v/>
      </c>
      <c r="J1148" s="7" t="inlineStr">
        <is>
          <t>gildan 다크네이비 프린팅 면 라운드반팔티 [M]</t>
        </is>
      </c>
      <c r="K1148" s="7" t="inlineStr">
        <is>
          <t>gildan 다크네이비 프린팅 면 라운드반팔티</t>
        </is>
      </c>
      <c r="L1148" s="7">
        <f>IF(B1148="보세",C1148&amp;" "&amp;F1148,B1148&amp;" "&amp;F1148)</f>
        <v/>
      </c>
      <c r="M1148" s="8" t="inlineStr">
        <is>
          <t>다크네이비 프린팅 면 라운드반팔티</t>
        </is>
      </c>
      <c r="N1148" s="8" t="inlineStr">
        <is>
          <t>DARK NAVY 프린팅 면 라운드반팔티</t>
        </is>
      </c>
      <c r="O1148" s="8" t="inlineStr">
        <is>
          <t>딥네이비 프린팅 면 라운드반팔티</t>
        </is>
      </c>
    </row>
    <row r="1149" ht="16.5" customHeight="1" s="16">
      <c r="A1149" s="7" t="n">
        <v>13107912</v>
      </c>
      <c r="B1149" s="7" t="inlineStr">
        <is>
          <t>보세</t>
        </is>
      </c>
      <c r="C1149" s="7" t="inlineStr">
        <is>
          <t>블랙</t>
        </is>
      </c>
      <c r="D1149" s="7" t="inlineStr">
        <is>
          <t>프린팅</t>
        </is>
      </c>
      <c r="E1149" s="7" t="inlineStr">
        <is>
          <t>면</t>
        </is>
      </c>
      <c r="F1149" s="7" t="inlineStr">
        <is>
          <t>라운드반팔티</t>
        </is>
      </c>
      <c r="G1149" s="7" t="inlineStr">
        <is>
          <t>KOR</t>
        </is>
      </c>
      <c r="H1149" s="7" t="inlineStr">
        <is>
          <t>M</t>
        </is>
      </c>
      <c r="I1149" s="7">
        <f>IF(B1149="보세",C1149&amp;" "&amp;D1149&amp;" "&amp;E1149&amp;" "&amp;F1149&amp;" ["&amp;H1149&amp;"]",IF(G1149="JPN","[JPN] "&amp;B1149&amp;" "&amp;C1149&amp;" "&amp;D1149&amp;" "&amp;E1149&amp;" "&amp;F1149&amp;" ["&amp;H1149&amp;"]",B1149&amp;" "&amp;C1149&amp;" "&amp;D1149&amp;" "&amp;E1149&amp;" "&amp;F1149&amp;" ["&amp;H1149&amp;"]"))</f>
        <v/>
      </c>
      <c r="J1149" s="7" t="inlineStr">
        <is>
          <t>블랙 프린팅 면 라운드반팔티 [M]</t>
        </is>
      </c>
      <c r="K1149" s="7" t="inlineStr">
        <is>
          <t>블랙 프린팅 면 라운드반팔티</t>
        </is>
      </c>
      <c r="L1149" s="7">
        <f>IF(B1149="보세",C1149&amp;" "&amp;F1149,B1149&amp;" "&amp;F1149)</f>
        <v/>
      </c>
      <c r="M1149" s="8" t="inlineStr">
        <is>
          <t>블랙 프린팅 면 라운드반팔티</t>
        </is>
      </c>
      <c r="N1149" s="8" t="inlineStr">
        <is>
          <t>블랙 프린팅 코튼 라운드반팔티</t>
        </is>
      </c>
      <c r="O1149" s="8" t="inlineStr">
        <is>
          <t>블랙 프린팅 면직물 라운드반팔티</t>
        </is>
      </c>
    </row>
    <row r="1150" ht="16.5" customHeight="1" s="16">
      <c r="A1150" s="7" t="n">
        <v>13107913</v>
      </c>
      <c r="B1150" s="7" t="inlineStr">
        <is>
          <t>라코스테</t>
        </is>
      </c>
      <c r="C1150" s="7" t="inlineStr">
        <is>
          <t>네이비</t>
        </is>
      </c>
      <c r="D1150" s="7" t="inlineStr">
        <is>
          <t>스트라이프</t>
        </is>
      </c>
      <c r="E1150" s="7" t="inlineStr">
        <is>
          <t>면</t>
        </is>
      </c>
      <c r="F1150" s="7" t="inlineStr">
        <is>
          <t>라운드반팔티</t>
        </is>
      </c>
      <c r="G1150" s="7" t="inlineStr">
        <is>
          <t>KOR</t>
        </is>
      </c>
      <c r="H1150" s="7" t="inlineStr">
        <is>
          <t>95</t>
        </is>
      </c>
      <c r="I1150" s="7">
        <f>IF(B1150="보세",C1150&amp;" "&amp;D1150&amp;" "&amp;E1150&amp;" "&amp;F1150&amp;" ["&amp;H1150&amp;"]",IF(G1150="JPN","[JPN] "&amp;B1150&amp;" "&amp;C1150&amp;" "&amp;D1150&amp;" "&amp;E1150&amp;" "&amp;F1150&amp;" ["&amp;H1150&amp;"]",B1150&amp;" "&amp;C1150&amp;" "&amp;D1150&amp;" "&amp;E1150&amp;" "&amp;F1150&amp;" ["&amp;H1150&amp;"]"))</f>
        <v/>
      </c>
      <c r="J1150" s="7" t="inlineStr">
        <is>
          <t>라코스테 네이비 스트라이프 면 라운드반팔티 [95]</t>
        </is>
      </c>
      <c r="K1150" s="7" t="inlineStr">
        <is>
          <t>라코스테 네이비 스트라이프 면 라운드반팔티</t>
        </is>
      </c>
      <c r="L1150" s="7">
        <f>IF(B1150="보세",C1150&amp;" "&amp;F1150,B1150&amp;" "&amp;F1150)</f>
        <v/>
      </c>
      <c r="M1150" s="8" t="inlineStr">
        <is>
          <t>네이비 스트라이프 면 라운드반팔티</t>
        </is>
      </c>
      <c r="N1150" s="8" t="inlineStr">
        <is>
          <t>NAVY 스트라이프 면 라운드반팔티</t>
        </is>
      </c>
      <c r="O1150" s="8" t="inlineStr">
        <is>
          <t>곤색 스트라이프 면 라운드반팔티</t>
        </is>
      </c>
    </row>
    <row r="1151" ht="16.5" customHeight="1" s="16">
      <c r="A1151" s="7" t="n">
        <v>13107914</v>
      </c>
      <c r="B1151" s="7" t="inlineStr">
        <is>
          <t>라코스테</t>
        </is>
      </c>
      <c r="C1151" s="7" t="inlineStr">
        <is>
          <t>스카이블루라이트코랄</t>
        </is>
      </c>
      <c r="D1151" s="7" t="inlineStr">
        <is>
          <t>스트라이프</t>
        </is>
      </c>
      <c r="E1151" s="7" t="inlineStr">
        <is>
          <t>면혼방</t>
        </is>
      </c>
      <c r="F1151" s="7" t="inlineStr">
        <is>
          <t>pk반팔원피스</t>
        </is>
      </c>
      <c r="G1151" s="7" t="inlineStr">
        <is>
          <t>KOR</t>
        </is>
      </c>
      <c r="H1151" s="7" t="inlineStr">
        <is>
          <t>XS</t>
        </is>
      </c>
      <c r="I1151" s="7">
        <f>IF(B1151="보세",C1151&amp;" "&amp;D1151&amp;" "&amp;E1151&amp;" "&amp;F1151&amp;" ["&amp;H1151&amp;"]",IF(G1151="JPN","[JPN] "&amp;B1151&amp;" "&amp;C1151&amp;" "&amp;D1151&amp;" "&amp;E1151&amp;" "&amp;F1151&amp;" ["&amp;H1151&amp;"]",B1151&amp;" "&amp;C1151&amp;" "&amp;D1151&amp;" "&amp;E1151&amp;" "&amp;F1151&amp;" ["&amp;H1151&amp;"]"))</f>
        <v/>
      </c>
      <c r="J1151" s="7" t="inlineStr">
        <is>
          <t>라코스테 스카이블루라이트코랄 스트라이프 면혼방 pk반팔원피스 [XS]</t>
        </is>
      </c>
      <c r="K1151" s="7" t="inlineStr">
        <is>
          <t>라코스테 스카이블루라이트코랄 스트라이프 면혼방 pk반팔원피스</t>
        </is>
      </c>
      <c r="L1151" s="7">
        <f>IF(B1151="보세",C1151&amp;" "&amp;F1151,B1151&amp;" "&amp;F1151)</f>
        <v/>
      </c>
      <c r="M1151" s="8" t="inlineStr">
        <is>
          <t>스카이블루라이트코랄 스트라이프 면혼방 pk반팔원피스</t>
        </is>
      </c>
      <c r="N1151" s="8" t="inlineStr">
        <is>
          <t>스카이블루라이트코랄 스트라이프 코튼혼방 pk반팔원피스</t>
        </is>
      </c>
      <c r="O1151" s="8" t="inlineStr">
        <is>
          <t>스카이블루라이트코랄 스트라이프 면믹스 pk반팔원피스</t>
        </is>
      </c>
    </row>
    <row r="1152" ht="16.5" customHeight="1" s="16">
      <c r="A1152" s="7" t="n">
        <v>13107915</v>
      </c>
      <c r="B1152" s="7" t="inlineStr">
        <is>
          <t>아디다스</t>
        </is>
      </c>
      <c r="C1152" s="7" t="inlineStr">
        <is>
          <t>파스텔옐로우</t>
        </is>
      </c>
      <c r="D1152" s="7" t="inlineStr">
        <is>
          <t>무지</t>
        </is>
      </c>
      <c r="E1152" s="7" t="inlineStr">
        <is>
          <t>폴리</t>
        </is>
      </c>
      <c r="F1152" s="7" t="inlineStr">
        <is>
          <t>넥로고나그랑반집업스포츠티</t>
        </is>
      </c>
      <c r="G1152" s="7" t="inlineStr">
        <is>
          <t>KOR</t>
        </is>
      </c>
      <c r="H1152" s="7" t="inlineStr">
        <is>
          <t>L</t>
        </is>
      </c>
      <c r="I1152" s="7">
        <f>IF(B1152="보세",C1152&amp;" "&amp;D1152&amp;" "&amp;E1152&amp;" "&amp;F1152&amp;" ["&amp;H1152&amp;"]",IF(G1152="JPN","[JPN] "&amp;B1152&amp;" "&amp;C1152&amp;" "&amp;D1152&amp;" "&amp;E1152&amp;" "&amp;F1152&amp;" ["&amp;H1152&amp;"]",B1152&amp;" "&amp;C1152&amp;" "&amp;D1152&amp;" "&amp;E1152&amp;" "&amp;F1152&amp;" ["&amp;H1152&amp;"]"))</f>
        <v/>
      </c>
      <c r="J1152" s="7" t="inlineStr">
        <is>
          <t>아디다스 파스텔옐로우 넥로고나그랑반집업스포츠티 [L]</t>
        </is>
      </c>
      <c r="K1152" s="7" t="inlineStr">
        <is>
          <t>아디다스 파스텔옐로우 넥로고나그랑반집업스포츠티</t>
        </is>
      </c>
      <c r="L1152" s="7">
        <f>IF(B1152="보세",C1152&amp;" "&amp;F1152,B1152&amp;" "&amp;F1152)</f>
        <v/>
      </c>
      <c r="M1152" s="8" t="inlineStr">
        <is>
          <t>파스텔옐로우   넥로고나그랑반집업스포츠티</t>
        </is>
      </c>
      <c r="N1152" s="8" t="inlineStr">
        <is>
          <t>파스텔옐로우   넥로고나그랑반집업스포츠티</t>
        </is>
      </c>
      <c r="O1152" s="8" t="inlineStr">
        <is>
          <t>파스텔옐로우   넥로고나그랑반집업스포츠티</t>
        </is>
      </c>
    </row>
    <row r="1153" ht="16.5" customHeight="1" s="16">
      <c r="A1153" s="7" t="n">
        <v>13107916</v>
      </c>
      <c r="B1153" s="7" t="inlineStr">
        <is>
          <t>필라</t>
        </is>
      </c>
      <c r="C1153" s="7" t="inlineStr">
        <is>
          <t>라벤더포그파스텔옐로우</t>
        </is>
      </c>
      <c r="D1153" s="7" t="inlineStr">
        <is>
          <t>스트라이프</t>
        </is>
      </c>
      <c r="E1153" s="7" t="inlineStr">
        <is>
          <t>면</t>
        </is>
      </c>
      <c r="F1153" s="7" t="inlineStr">
        <is>
          <t>로고라운드티</t>
        </is>
      </c>
      <c r="G1153" s="7" t="inlineStr">
        <is>
          <t>KOR</t>
        </is>
      </c>
      <c r="H1153" s="7" t="inlineStr">
        <is>
          <t>M</t>
        </is>
      </c>
      <c r="I1153" s="7">
        <f>IF(B1153="보세",C1153&amp;" "&amp;D1153&amp;" "&amp;E1153&amp;" "&amp;F1153&amp;" ["&amp;H1153&amp;"]",IF(G1153="JPN","[JPN] "&amp;B1153&amp;" "&amp;C1153&amp;" "&amp;D1153&amp;" "&amp;E1153&amp;" "&amp;F1153&amp;" ["&amp;H1153&amp;"]",B1153&amp;" "&amp;C1153&amp;" "&amp;D1153&amp;" "&amp;E1153&amp;" "&amp;F1153&amp;" ["&amp;H1153&amp;"]"))</f>
        <v/>
      </c>
      <c r="J1153" s="7" t="inlineStr">
        <is>
          <t>필라 라벤더포그파스텔옐로우 스트라이프 면 로고라운드티 [M]</t>
        </is>
      </c>
      <c r="K1153" s="7" t="inlineStr">
        <is>
          <t>필라 라벤더포그파스텔옐로우 스트라이프 면 로고라운드티</t>
        </is>
      </c>
      <c r="L1153" s="7">
        <f>IF(B1153="보세",C1153&amp;" "&amp;F1153,B1153&amp;" "&amp;F1153)</f>
        <v/>
      </c>
      <c r="M1153" s="8" t="inlineStr">
        <is>
          <t>라벤더포그파스텔옐로우 스트라이프 면 로고라운드티</t>
        </is>
      </c>
      <c r="N1153" s="8" t="inlineStr">
        <is>
          <t>라벤더포그파스텔옐로우 스트라이프 코튼 로고라운드티</t>
        </is>
      </c>
      <c r="O1153" s="8" t="inlineStr">
        <is>
          <t>라벤더포그파스텔옐로우 스트라이프 면직물 로고라운드티</t>
        </is>
      </c>
    </row>
    <row r="1154" ht="16.5" customHeight="1" s="16">
      <c r="A1154" s="7" t="n">
        <v>13107917</v>
      </c>
      <c r="B1154" s="7" t="inlineStr">
        <is>
          <t>라코스테</t>
        </is>
      </c>
      <c r="C1154" s="7" t="inlineStr">
        <is>
          <t>세레니티블루</t>
        </is>
      </c>
      <c r="D1154" s="7" t="inlineStr">
        <is>
          <t>무지</t>
        </is>
      </c>
      <c r="E1154" s="7" t="inlineStr">
        <is>
          <t>면</t>
        </is>
      </c>
      <c r="F1154" s="7" t="inlineStr">
        <is>
          <t>하트로고패치셔츠</t>
        </is>
      </c>
      <c r="G1154" s="7" t="inlineStr">
        <is>
          <t>KOR</t>
        </is>
      </c>
      <c r="H1154" s="7" t="inlineStr">
        <is>
          <t>95</t>
        </is>
      </c>
      <c r="I1154" s="7">
        <f>IF(B1154="보세",C1154&amp;" "&amp;D1154&amp;" "&amp;E1154&amp;" "&amp;F1154&amp;" ["&amp;H1154&amp;"]",IF(G1154="JPN","[JPN] "&amp;B1154&amp;" "&amp;C1154&amp;" "&amp;D1154&amp;" "&amp;E1154&amp;" "&amp;F1154&amp;" ["&amp;H1154&amp;"]",B1154&amp;" "&amp;C1154&amp;" "&amp;D1154&amp;" "&amp;E1154&amp;" "&amp;F1154&amp;" ["&amp;H1154&amp;"]"))</f>
        <v/>
      </c>
      <c r="J1154" s="7" t="inlineStr">
        <is>
          <t>라코스테 세레니티블루 면 하트로고패치셔츠 [95]</t>
        </is>
      </c>
      <c r="K1154" s="7" t="inlineStr">
        <is>
          <t>라코스테 세레니티블루 면 하트로고패치셔츠</t>
        </is>
      </c>
      <c r="L1154" s="7">
        <f>IF(B1154="보세",C1154&amp;" "&amp;F1154,B1154&amp;" "&amp;F1154)</f>
        <v/>
      </c>
      <c r="M1154" s="8" t="inlineStr">
        <is>
          <t>세레니티블루  면 하트로고패치셔츠</t>
        </is>
      </c>
      <c r="N1154" s="8" t="inlineStr">
        <is>
          <t>세레니티블루  코튼 하트로고패치셔츠</t>
        </is>
      </c>
      <c r="O1154" s="8" t="inlineStr">
        <is>
          <t>세레니티블루  면직물 하트로고패치셔츠</t>
        </is>
      </c>
    </row>
    <row r="1155" ht="16.5" customHeight="1" s="16">
      <c r="A1155" s="7" t="n">
        <v>13107918</v>
      </c>
      <c r="B1155" s="7" t="inlineStr">
        <is>
          <t>아디다스</t>
        </is>
      </c>
      <c r="C1155" s="7" t="inlineStr">
        <is>
          <t>블랙</t>
        </is>
      </c>
      <c r="D1155" s="7" t="inlineStr">
        <is>
          <t>무지</t>
        </is>
      </c>
      <c r="E1155" s="7" t="inlineStr">
        <is>
          <t>면혼방</t>
        </is>
      </c>
      <c r="F1155" s="7" t="inlineStr">
        <is>
          <t>뽀글이로고스웻셔츠</t>
        </is>
      </c>
      <c r="G1155" s="7" t="inlineStr">
        <is>
          <t>KOR</t>
        </is>
      </c>
      <c r="H1155" s="7" t="inlineStr">
        <is>
          <t>S</t>
        </is>
      </c>
      <c r="I1155" s="7">
        <f>IF(B1155="보세",C1155&amp;" "&amp;D1155&amp;" "&amp;E1155&amp;" "&amp;F1155&amp;" ["&amp;H1155&amp;"]",IF(G1155="JPN","[JPN] "&amp;B1155&amp;" "&amp;C1155&amp;" "&amp;D1155&amp;" "&amp;E1155&amp;" "&amp;F1155&amp;" ["&amp;H1155&amp;"]",B1155&amp;" "&amp;C1155&amp;" "&amp;D1155&amp;" "&amp;E1155&amp;" "&amp;F1155&amp;" ["&amp;H1155&amp;"]"))</f>
        <v/>
      </c>
      <c r="J1155" s="7" t="inlineStr">
        <is>
          <t>아디다스 블랙 면혼방 뽀글이로고스웻셔츠 [S]</t>
        </is>
      </c>
      <c r="K1155" s="7" t="inlineStr">
        <is>
          <t>아디다스 블랙 면혼방 뽀글이로고스웻셔츠</t>
        </is>
      </c>
      <c r="L1155" s="7">
        <f>IF(B1155="보세",C1155&amp;" "&amp;F1155,B1155&amp;" "&amp;F1155)</f>
        <v/>
      </c>
      <c r="M1155" s="8" t="inlineStr">
        <is>
          <t>블랙  면혼방 뽀글이로고스웻셔츠</t>
        </is>
      </c>
      <c r="N1155" s="8" t="inlineStr">
        <is>
          <t>블랙  코튼혼방 뽀글이로고스웻셔츠</t>
        </is>
      </c>
      <c r="O1155" s="8" t="inlineStr">
        <is>
          <t>블랙  면믹스 뽀글이로고스웻셔츠</t>
        </is>
      </c>
    </row>
    <row r="1156" ht="16.5" customHeight="1" s="16">
      <c r="A1156" s="7" t="n">
        <v>13107919</v>
      </c>
      <c r="B1156" s="7" t="inlineStr">
        <is>
          <t>폴로랄프로렌</t>
        </is>
      </c>
      <c r="C1156" s="7" t="inlineStr">
        <is>
          <t>오보이블루</t>
        </is>
      </c>
      <c r="D1156" s="7" t="inlineStr">
        <is>
          <t>무지</t>
        </is>
      </c>
      <c r="E1156" s="7" t="inlineStr">
        <is>
          <t>면</t>
        </is>
      </c>
      <c r="F1156" s="7" t="inlineStr">
        <is>
          <t>커스텀핏반팔피케티</t>
        </is>
      </c>
      <c r="G1156" s="7" t="inlineStr">
        <is>
          <t>KOR</t>
        </is>
      </c>
      <c r="H1156" s="7" t="inlineStr">
        <is>
          <t>S</t>
        </is>
      </c>
      <c r="I1156" s="7">
        <f>IF(B1156="보세",C1156&amp;" "&amp;D1156&amp;" "&amp;E1156&amp;" "&amp;F1156&amp;" ["&amp;H1156&amp;"]",IF(G1156="JPN","[JPN] "&amp;B1156&amp;" "&amp;C1156&amp;" "&amp;D1156&amp;" "&amp;E1156&amp;" "&amp;F1156&amp;" ["&amp;H1156&amp;"]",B1156&amp;" "&amp;C1156&amp;" "&amp;D1156&amp;" "&amp;E1156&amp;" "&amp;F1156&amp;" ["&amp;H1156&amp;"]"))</f>
        <v/>
      </c>
      <c r="J1156" s="7" t="inlineStr">
        <is>
          <t>폴로랄프로렌 오보이블루 면 커스텀핏반팔피케티 [S]</t>
        </is>
      </c>
      <c r="K1156" s="7" t="inlineStr">
        <is>
          <t>폴로랄프로렌 오보이블루 면 커스텀핏반팔피케티</t>
        </is>
      </c>
      <c r="L1156" s="7">
        <f>IF(B1156="보세",C1156&amp;" "&amp;F1156,B1156&amp;" "&amp;F1156)</f>
        <v/>
      </c>
      <c r="M1156" s="8" t="inlineStr">
        <is>
          <t>오보이블루  면 커스텀핏반팔피케티</t>
        </is>
      </c>
      <c r="N1156" s="8" t="inlineStr">
        <is>
          <t>오보이블루  코튼 커스텀핏반팔피케티</t>
        </is>
      </c>
      <c r="O1156" s="8" t="inlineStr">
        <is>
          <t>오보이블루  면직물 커스텀핏반팔피케티</t>
        </is>
      </c>
    </row>
    <row r="1157" ht="16.5" customHeight="1" s="16">
      <c r="A1157" s="7" t="n">
        <v>13107920</v>
      </c>
      <c r="B1157" s="7" t="inlineStr">
        <is>
          <t>폴로랄프로렌</t>
        </is>
      </c>
      <c r="C1157" s="7" t="inlineStr">
        <is>
          <t>오팔블루</t>
        </is>
      </c>
      <c r="D1157" s="7" t="inlineStr">
        <is>
          <t>무지</t>
        </is>
      </c>
      <c r="E1157" s="7" t="inlineStr">
        <is>
          <t>면</t>
        </is>
      </c>
      <c r="F1157" s="7" t="inlineStr">
        <is>
          <t>반팔pk티</t>
        </is>
      </c>
      <c r="G1157" s="7" t="inlineStr">
        <is>
          <t>KOR</t>
        </is>
      </c>
      <c r="H1157" s="7" t="inlineStr">
        <is>
          <t>XL</t>
        </is>
      </c>
      <c r="I1157" s="7">
        <f>IF(B1157="보세",C1157&amp;" "&amp;D1157&amp;" "&amp;E1157&amp;" "&amp;F1157&amp;" ["&amp;H1157&amp;"]",IF(G1157="JPN","[JPN] "&amp;B1157&amp;" "&amp;C1157&amp;" "&amp;D1157&amp;" "&amp;E1157&amp;" "&amp;F1157&amp;" ["&amp;H1157&amp;"]",B1157&amp;" "&amp;C1157&amp;" "&amp;D1157&amp;" "&amp;E1157&amp;" "&amp;F1157&amp;" ["&amp;H1157&amp;"]"))</f>
        <v/>
      </c>
      <c r="J1157" s="7" t="inlineStr">
        <is>
          <t>폴로랄프로렌 오팔블루 면 반팔pk티 [XL]</t>
        </is>
      </c>
      <c r="K1157" s="7" t="inlineStr">
        <is>
          <t>폴로랄프로렌 오팔블루 면 반팔pk티</t>
        </is>
      </c>
      <c r="L1157" s="7">
        <f>IF(B1157="보세",C1157&amp;" "&amp;F1157,B1157&amp;" "&amp;F1157)</f>
        <v/>
      </c>
      <c r="M1157" s="8" t="inlineStr">
        <is>
          <t>오팔블루  면 반팔pk티</t>
        </is>
      </c>
      <c r="N1157" s="8" t="inlineStr">
        <is>
          <t>오팔블루  코튼 반팔pk티</t>
        </is>
      </c>
      <c r="O1157" s="8" t="inlineStr">
        <is>
          <t>오팔블루  면직물 반팔pk티</t>
        </is>
      </c>
    </row>
    <row r="1158" ht="16.5" customHeight="1" s="16">
      <c r="A1158" s="7" t="n">
        <v>13107921</v>
      </c>
      <c r="B1158" s="7" t="inlineStr">
        <is>
          <t>gildan</t>
        </is>
      </c>
      <c r="C1158" s="7" t="inlineStr">
        <is>
          <t>브라이트옐로우다크핑크</t>
        </is>
      </c>
      <c r="D1158" s="7" t="inlineStr">
        <is>
          <t>레터링프린팅</t>
        </is>
      </c>
      <c r="E1158" s="7" t="inlineStr">
        <is>
          <t>면</t>
        </is>
      </c>
      <c r="F1158" s="7" t="inlineStr">
        <is>
          <t>타이다이루즈핏반팔티</t>
        </is>
      </c>
      <c r="G1158" s="7" t="inlineStr">
        <is>
          <t>KOR</t>
        </is>
      </c>
      <c r="H1158" s="7" t="inlineStr">
        <is>
          <t>XL</t>
        </is>
      </c>
      <c r="I1158" s="7">
        <f>IF(B1158="보세",C1158&amp;" "&amp;D1158&amp;" "&amp;E1158&amp;" "&amp;F1158&amp;" ["&amp;H1158&amp;"]",IF(G1158="JPN","[JPN] "&amp;B1158&amp;" "&amp;C1158&amp;" "&amp;D1158&amp;" "&amp;E1158&amp;" "&amp;F1158&amp;" ["&amp;H1158&amp;"]",B1158&amp;" "&amp;C1158&amp;" "&amp;D1158&amp;" "&amp;E1158&amp;" "&amp;F1158&amp;" ["&amp;H1158&amp;"]"))</f>
        <v/>
      </c>
      <c r="J1158" s="7" t="inlineStr">
        <is>
          <t>gildan 브라이트옐로우다크핑크 레터링프린팅 면 타이다이루즈핏반팔티 [XL]</t>
        </is>
      </c>
      <c r="K1158" s="7" t="inlineStr">
        <is>
          <t>gildan 브라이트옐로우다크핑크 레터링프린팅 면 타이다이루즈핏반팔티</t>
        </is>
      </c>
      <c r="L1158" s="7">
        <f>IF(B1158="보세",C1158&amp;" "&amp;F1158,B1158&amp;" "&amp;F1158)</f>
        <v/>
      </c>
      <c r="M1158" s="8" t="inlineStr">
        <is>
          <t>브라이트옐로우다크핑크 레터링프린팅 면 타이다이루즈핏반팔티</t>
        </is>
      </c>
      <c r="N1158" s="8" t="inlineStr">
        <is>
          <t>브라이트옐로우다크핑크 레터링프린팅 코튼 타이다이루즈핏반팔티</t>
        </is>
      </c>
      <c r="O1158" s="8" t="inlineStr">
        <is>
          <t>브라이트옐로우다크핑크 레터링프린팅 면직물 타이다이루즈핏반팔티</t>
        </is>
      </c>
    </row>
    <row r="1159" ht="16.5" customHeight="1" s="16">
      <c r="A1159" s="7" t="n">
        <v>13107922</v>
      </c>
      <c r="B1159" s="7" t="inlineStr">
        <is>
          <t>나이키</t>
        </is>
      </c>
      <c r="C1159" s="7" t="inlineStr">
        <is>
          <t>다크그레이</t>
        </is>
      </c>
      <c r="D1159" s="7" t="inlineStr">
        <is>
          <t>무지</t>
        </is>
      </c>
      <c r="E1159" s="7" t="inlineStr">
        <is>
          <t>폴리</t>
        </is>
      </c>
      <c r="F1159" s="7" t="inlineStr">
        <is>
          <t>로고후드집업</t>
        </is>
      </c>
      <c r="G1159" s="7" t="inlineStr">
        <is>
          <t>KOR</t>
        </is>
      </c>
      <c r="H1159" s="7" t="inlineStr">
        <is>
          <t>L</t>
        </is>
      </c>
      <c r="I1159" s="7">
        <f>IF(B1159="보세",C1159&amp;" "&amp;D1159&amp;" "&amp;E1159&amp;" "&amp;F1159&amp;" ["&amp;H1159&amp;"]",IF(G1159="JPN","[JPN] "&amp;B1159&amp;" "&amp;C1159&amp;" "&amp;D1159&amp;" "&amp;E1159&amp;" "&amp;F1159&amp;" ["&amp;H1159&amp;"]",B1159&amp;" "&amp;C1159&amp;" "&amp;D1159&amp;" "&amp;E1159&amp;" "&amp;F1159&amp;" ["&amp;H1159&amp;"]"))</f>
        <v/>
      </c>
      <c r="J1159" s="7" t="inlineStr">
        <is>
          <t>나이키 다크그레이 로고후드집업 [L]</t>
        </is>
      </c>
      <c r="K1159" s="7" t="inlineStr">
        <is>
          <t>나이키 다크그레이 로고후드집업</t>
        </is>
      </c>
      <c r="L1159" s="7">
        <f>IF(B1159="보세",C1159&amp;" "&amp;F1159,B1159&amp;" "&amp;F1159)</f>
        <v/>
      </c>
      <c r="M1159" s="8" t="inlineStr">
        <is>
          <t>다크그레이   로고후드집업</t>
        </is>
      </c>
      <c r="N1159" s="8" t="inlineStr">
        <is>
          <t>다크그레이   로고후드집업</t>
        </is>
      </c>
      <c r="O1159" s="8" t="inlineStr">
        <is>
          <t>다크그레이   로고후드집업</t>
        </is>
      </c>
    </row>
    <row r="1160" ht="16.5" customHeight="1" s="16">
      <c r="A1160" s="7" t="n">
        <v>13107923</v>
      </c>
      <c r="B1160" s="7" t="inlineStr">
        <is>
          <t>배트맨</t>
        </is>
      </c>
      <c r="C1160" s="7" t="inlineStr">
        <is>
          <t>블랙</t>
        </is>
      </c>
      <c r="D1160" s="7" t="inlineStr">
        <is>
          <t>프린팅</t>
        </is>
      </c>
      <c r="E1160" s="7" t="inlineStr">
        <is>
          <t>면</t>
        </is>
      </c>
      <c r="F1160" s="7" t="inlineStr">
        <is>
          <t>빈티지하프소매반팔티</t>
        </is>
      </c>
      <c r="G1160" s="7" t="inlineStr">
        <is>
          <t>KOR</t>
        </is>
      </c>
      <c r="H1160" s="7" t="inlineStr">
        <is>
          <t>M</t>
        </is>
      </c>
      <c r="I1160" s="7">
        <f>IF(B1160="보세",C1160&amp;" "&amp;D1160&amp;" "&amp;E1160&amp;" "&amp;F1160&amp;" ["&amp;H1160&amp;"]",IF(G1160="JPN","[JPN] "&amp;B1160&amp;" "&amp;C1160&amp;" "&amp;D1160&amp;" "&amp;E1160&amp;" "&amp;F1160&amp;" ["&amp;H1160&amp;"]",B1160&amp;" "&amp;C1160&amp;" "&amp;D1160&amp;" "&amp;E1160&amp;" "&amp;F1160&amp;" ["&amp;H1160&amp;"]"))</f>
        <v/>
      </c>
      <c r="J1160" s="7" t="inlineStr">
        <is>
          <t>배트맨 블랙 프린팅 면 빈티지하프소매반팔티 [M]</t>
        </is>
      </c>
      <c r="K1160" s="7" t="inlineStr">
        <is>
          <t>배트맨 블랙 프린팅 면 빈티지하프소매반팔티</t>
        </is>
      </c>
      <c r="L1160" s="7">
        <f>IF(B1160="보세",C1160&amp;" "&amp;F1160,B1160&amp;" "&amp;F1160)</f>
        <v/>
      </c>
      <c r="M1160" s="8" t="inlineStr">
        <is>
          <t>블랙 프린팅 면 빈티지하프소매반팔티</t>
        </is>
      </c>
      <c r="N1160" s="8" t="inlineStr">
        <is>
          <t>블랙 프린팅 코튼 빈티지하프소매반팔티</t>
        </is>
      </c>
      <c r="O1160" s="8" t="inlineStr">
        <is>
          <t>블랙 프린팅 면직물 빈티지하프소매반팔티</t>
        </is>
      </c>
    </row>
    <row r="1161" ht="16.5" customHeight="1" s="16">
      <c r="A1161" s="7" t="n">
        <v>13107924</v>
      </c>
      <c r="B1161" s="7" t="inlineStr">
        <is>
          <t>챔피언</t>
        </is>
      </c>
      <c r="C1161" s="7" t="inlineStr">
        <is>
          <t>멜란지그레이</t>
        </is>
      </c>
      <c r="D1161" s="7" t="inlineStr">
        <is>
          <t>무지</t>
        </is>
      </c>
      <c r="E1161" s="7" t="inlineStr">
        <is>
          <t>면혼방</t>
        </is>
      </c>
      <c r="F1161" s="7" t="inlineStr">
        <is>
          <t>로고반팔티</t>
        </is>
      </c>
      <c r="G1161" s="7" t="inlineStr">
        <is>
          <t>KOR</t>
        </is>
      </c>
      <c r="H1161" s="7" t="inlineStr">
        <is>
          <t>L</t>
        </is>
      </c>
      <c r="I1161" s="7">
        <f>IF(B1161="보세",C1161&amp;" "&amp;D1161&amp;" "&amp;E1161&amp;" "&amp;F1161&amp;" ["&amp;H1161&amp;"]",IF(G1161="JPN","[JPN] "&amp;B1161&amp;" "&amp;C1161&amp;" "&amp;D1161&amp;" "&amp;E1161&amp;" "&amp;F1161&amp;" ["&amp;H1161&amp;"]",B1161&amp;" "&amp;C1161&amp;" "&amp;D1161&amp;" "&amp;E1161&amp;" "&amp;F1161&amp;" ["&amp;H1161&amp;"]"))</f>
        <v/>
      </c>
      <c r="J1161" s="7" t="inlineStr">
        <is>
          <t>챔피언 멜란지그레이 면혼방 로고반팔티 [L]</t>
        </is>
      </c>
      <c r="K1161" s="7" t="inlineStr">
        <is>
          <t>챔피언 멜란지그레이 면혼방 로고반팔티</t>
        </is>
      </c>
      <c r="L1161" s="7">
        <f>IF(B1161="보세",C1161&amp;" "&amp;F1161,B1161&amp;" "&amp;F1161)</f>
        <v/>
      </c>
      <c r="M1161" s="8" t="inlineStr">
        <is>
          <t>멜란지그레이  면혼방 로고반팔티</t>
        </is>
      </c>
      <c r="N1161" s="8" t="inlineStr">
        <is>
          <t>멜란지그레이  코튼혼방 로고반팔티</t>
        </is>
      </c>
      <c r="O1161" s="8" t="inlineStr">
        <is>
          <t>멜란지그레이  면믹스 로고반팔티</t>
        </is>
      </c>
    </row>
    <row r="1162" ht="16.5" customHeight="1" s="16">
      <c r="A1162" s="7" t="n">
        <v>13107925</v>
      </c>
      <c r="B1162" s="7" t="inlineStr">
        <is>
          <t>아디다스</t>
        </is>
      </c>
      <c r="C1162" s="7" t="inlineStr">
        <is>
          <t>다크카키</t>
        </is>
      </c>
      <c r="D1162" s="7" t="inlineStr">
        <is>
          <t>무지</t>
        </is>
      </c>
      <c r="E1162" s="7" t="inlineStr">
        <is>
          <t>폴리</t>
        </is>
      </c>
      <c r="F1162" s="7" t="inlineStr">
        <is>
          <t>하이넥방풍후드집업</t>
        </is>
      </c>
      <c r="G1162" s="7" t="inlineStr">
        <is>
          <t>KOR</t>
        </is>
      </c>
      <c r="H1162" s="7" t="inlineStr">
        <is>
          <t>100</t>
        </is>
      </c>
      <c r="I1162" s="7">
        <f>IF(B1162="보세",C1162&amp;" "&amp;D1162&amp;" "&amp;E1162&amp;" "&amp;F1162&amp;" ["&amp;H1162&amp;"]",IF(G1162="JPN","[JPN] "&amp;B1162&amp;" "&amp;C1162&amp;" "&amp;D1162&amp;" "&amp;E1162&amp;" "&amp;F1162&amp;" ["&amp;H1162&amp;"]",B1162&amp;" "&amp;C1162&amp;" "&amp;D1162&amp;" "&amp;E1162&amp;" "&amp;F1162&amp;" ["&amp;H1162&amp;"]"))</f>
        <v/>
      </c>
      <c r="J1162" s="7" t="inlineStr">
        <is>
          <t>아디다스 다크카키 하이넥방풍후드집업 [100]</t>
        </is>
      </c>
      <c r="K1162" s="7" t="inlineStr">
        <is>
          <t>아디다스 다크카키 하이넥방풍후드집업</t>
        </is>
      </c>
      <c r="L1162" s="7">
        <f>IF(B1162="보세",C1162&amp;" "&amp;F1162,B1162&amp;" "&amp;F1162)</f>
        <v/>
      </c>
      <c r="M1162" s="8" t="inlineStr">
        <is>
          <t>다크카키   하이넥방풍후드집업</t>
        </is>
      </c>
      <c r="N1162" s="8" t="inlineStr">
        <is>
          <t>다크카키   하이넥방풍후드집업</t>
        </is>
      </c>
      <c r="O1162" s="8" t="inlineStr">
        <is>
          <t>다크카키   하이넥방풍후드집업</t>
        </is>
      </c>
    </row>
    <row r="1163" ht="16.5" customHeight="1" s="16">
      <c r="A1163" s="7" t="n">
        <v>13107926</v>
      </c>
      <c r="B1163" s="7" t="inlineStr">
        <is>
          <t>라코스테</t>
        </is>
      </c>
      <c r="C1163" s="7" t="inlineStr">
        <is>
          <t>네이비레드</t>
        </is>
      </c>
      <c r="D1163" s="7" t="inlineStr">
        <is>
          <t>스트라이프</t>
        </is>
      </c>
      <c r="E1163" s="7" t="inlineStr">
        <is>
          <t>면혼방</t>
        </is>
      </c>
      <c r="F1163" s="7" t="inlineStr">
        <is>
          <t>긴팔라운드티</t>
        </is>
      </c>
      <c r="G1163" s="7" t="inlineStr">
        <is>
          <t>KOR</t>
        </is>
      </c>
      <c r="H1163" s="7" t="inlineStr">
        <is>
          <t>4</t>
        </is>
      </c>
      <c r="I1163" s="7">
        <f>IF(B1163="보세",C1163&amp;" "&amp;D1163&amp;" "&amp;E1163&amp;" "&amp;F1163&amp;" ["&amp;H1163&amp;"]",IF(G1163="JPN","[JPN] "&amp;B1163&amp;" "&amp;C1163&amp;" "&amp;D1163&amp;" "&amp;E1163&amp;" "&amp;F1163&amp;" ["&amp;H1163&amp;"]",B1163&amp;" "&amp;C1163&amp;" "&amp;D1163&amp;" "&amp;E1163&amp;" "&amp;F1163&amp;" ["&amp;H1163&amp;"]"))</f>
        <v/>
      </c>
      <c r="J1163" s="7" t="inlineStr">
        <is>
          <t>라코스테 네이비레드 스트라이프 면혼방 긴팔라운드티 [4]</t>
        </is>
      </c>
      <c r="K1163" s="7" t="inlineStr">
        <is>
          <t>라코스테 네이비레드 스트라이프 면혼방 긴팔라운드티</t>
        </is>
      </c>
      <c r="L1163" s="7">
        <f>IF(B1163="보세",C1163&amp;" "&amp;F1163,B1163&amp;" "&amp;F1163)</f>
        <v/>
      </c>
      <c r="M1163" s="8" t="inlineStr">
        <is>
          <t>네이비레드 스트라이프 면혼방 긴팔라운드티</t>
        </is>
      </c>
      <c r="N1163" s="8" t="inlineStr">
        <is>
          <t>네이비레드 스트라이프 코튼혼방 긴팔라운드티</t>
        </is>
      </c>
      <c r="O1163" s="8" t="inlineStr">
        <is>
          <t>네이비레드 스트라이프 면믹스 긴팔라운드티</t>
        </is>
      </c>
    </row>
    <row r="1164" ht="16.5" customHeight="1" s="16">
      <c r="A1164" s="7" t="n">
        <v>13107927</v>
      </c>
      <c r="B1164" s="7" t="inlineStr">
        <is>
          <t>아디다스오리지널</t>
        </is>
      </c>
      <c r="C1164" s="7" t="inlineStr">
        <is>
          <t>블랙</t>
        </is>
      </c>
      <c r="D1164" s="7" t="inlineStr">
        <is>
          <t>프린팅</t>
        </is>
      </c>
      <c r="E1164" s="7" t="inlineStr">
        <is>
          <t>면</t>
        </is>
      </c>
      <c r="F1164" s="7" t="inlineStr">
        <is>
          <t>빅로고오버사이즈반팔티</t>
        </is>
      </c>
      <c r="G1164" s="7" t="inlineStr">
        <is>
          <t>KOR</t>
        </is>
      </c>
      <c r="H1164" s="7" t="inlineStr">
        <is>
          <t>L</t>
        </is>
      </c>
      <c r="I1164" s="7">
        <f>IF(B1164="보세",C1164&amp;" "&amp;D1164&amp;" "&amp;E1164&amp;" "&amp;F1164&amp;" ["&amp;H1164&amp;"]",IF(G1164="JPN","[JPN] "&amp;B1164&amp;" "&amp;C1164&amp;" "&amp;D1164&amp;" "&amp;E1164&amp;" "&amp;F1164&amp;" ["&amp;H1164&amp;"]",B1164&amp;" "&amp;C1164&amp;" "&amp;D1164&amp;" "&amp;E1164&amp;" "&amp;F1164&amp;" ["&amp;H1164&amp;"]"))</f>
        <v/>
      </c>
      <c r="J1164" s="7" t="inlineStr">
        <is>
          <t>아디다스오리지널 블랙 프린팅 면 빅로고오버사이즈반팔티 [L]</t>
        </is>
      </c>
      <c r="K1164" s="7" t="inlineStr">
        <is>
          <t>아디다스오리지널 블랙 프린팅 면 빅로고오버사이즈반팔티</t>
        </is>
      </c>
      <c r="L1164" s="7">
        <f>IF(B1164="보세",C1164&amp;" "&amp;F1164,B1164&amp;" "&amp;F1164)</f>
        <v/>
      </c>
      <c r="M1164" s="8" t="inlineStr">
        <is>
          <t>블랙 프린팅 면 빅로고오버사이즈반팔티</t>
        </is>
      </c>
      <c r="N1164" s="8" t="inlineStr">
        <is>
          <t>블랙 프린팅 코튼 빅로고오버사이즈반팔티</t>
        </is>
      </c>
      <c r="O1164" s="8" t="inlineStr">
        <is>
          <t>블랙 프린팅 면직물 빅로고오버사이즈반팔티</t>
        </is>
      </c>
    </row>
    <row r="1165" ht="16.5" customHeight="1" s="16">
      <c r="A1165" s="7" t="n">
        <v>13107928</v>
      </c>
      <c r="B1165" s="7" t="inlineStr">
        <is>
          <t>포에버21</t>
        </is>
      </c>
      <c r="C1165" s="7" t="inlineStr">
        <is>
          <t>네이비딥브라운</t>
        </is>
      </c>
      <c r="D1165" s="7" t="inlineStr">
        <is>
          <t>스트라이프</t>
        </is>
      </c>
      <c r="E1165" s="7" t="inlineStr">
        <is>
          <t>폴리</t>
        </is>
      </c>
      <c r="F1165" s="7" t="inlineStr">
        <is>
          <t>반팔슈퍼라이트블라우스</t>
        </is>
      </c>
      <c r="G1165" s="7" t="inlineStr">
        <is>
          <t>KOR</t>
        </is>
      </c>
      <c r="H1165" s="7" t="inlineStr">
        <is>
          <t>S</t>
        </is>
      </c>
      <c r="I1165" s="7">
        <f>IF(B1165="보세",C1165&amp;" "&amp;D1165&amp;" "&amp;E1165&amp;" "&amp;F1165&amp;" ["&amp;H1165&amp;"]",IF(G1165="JPN","[JPN] "&amp;B1165&amp;" "&amp;C1165&amp;" "&amp;D1165&amp;" "&amp;E1165&amp;" "&amp;F1165&amp;" ["&amp;H1165&amp;"]",B1165&amp;" "&amp;C1165&amp;" "&amp;D1165&amp;" "&amp;E1165&amp;" "&amp;F1165&amp;" ["&amp;H1165&amp;"]"))</f>
        <v/>
      </c>
      <c r="J1165" s="7" t="inlineStr">
        <is>
          <t>포에버21 네이비딥브라운 스트라이프 반팔슈퍼라이트블라우스 [S]</t>
        </is>
      </c>
      <c r="K1165" s="7" t="inlineStr">
        <is>
          <t>포에버21 네이비딥브라운 스트라이프 반팔슈퍼라이트블라우스</t>
        </is>
      </c>
      <c r="L1165" s="7">
        <f>IF(B1165="보세",C1165&amp;" "&amp;F1165,B1165&amp;" "&amp;F1165)</f>
        <v/>
      </c>
      <c r="M1165" s="8" t="inlineStr">
        <is>
          <t>네이비딥브라운 스트라이프  반팔슈퍼라이트블라우스</t>
        </is>
      </c>
      <c r="N1165" s="8" t="inlineStr">
        <is>
          <t>네이비딥브라운 스트라이프  반팔슈퍼라이트블라우스</t>
        </is>
      </c>
      <c r="O1165" s="8" t="inlineStr">
        <is>
          <t>네이비딥브라운 스트라이프  반팔슈퍼라이트블라우스</t>
        </is>
      </c>
    </row>
    <row r="1166" ht="16.5" customHeight="1" s="16">
      <c r="A1166" s="7" t="n">
        <v>13107929</v>
      </c>
      <c r="B1166" s="7" t="inlineStr">
        <is>
          <t>티니위니</t>
        </is>
      </c>
      <c r="C1166" s="7" t="inlineStr">
        <is>
          <t>크리미옐로우</t>
        </is>
      </c>
      <c r="D1166" s="7" t="inlineStr">
        <is>
          <t>무지</t>
        </is>
      </c>
      <c r="E1166" s="7" t="inlineStr">
        <is>
          <t>면</t>
        </is>
      </c>
      <c r="F1166" s="7" t="inlineStr">
        <is>
          <t>로고반팔티</t>
        </is>
      </c>
      <c r="G1166" s="7" t="inlineStr">
        <is>
          <t>KOR</t>
        </is>
      </c>
      <c r="H1166" s="7" t="inlineStr">
        <is>
          <t>L</t>
        </is>
      </c>
      <c r="I1166" s="7">
        <f>IF(B1166="보세",C1166&amp;" "&amp;D1166&amp;" "&amp;E1166&amp;" "&amp;F1166&amp;" ["&amp;H1166&amp;"]",IF(G1166="JPN","[JPN] "&amp;B1166&amp;" "&amp;C1166&amp;" "&amp;D1166&amp;" "&amp;E1166&amp;" "&amp;F1166&amp;" ["&amp;H1166&amp;"]",B1166&amp;" "&amp;C1166&amp;" "&amp;D1166&amp;" "&amp;E1166&amp;" "&amp;F1166&amp;" ["&amp;H1166&amp;"]"))</f>
        <v/>
      </c>
      <c r="J1166" s="7" t="inlineStr">
        <is>
          <t>티니위니 크리미옐로우 면 로고반팔티 [L]</t>
        </is>
      </c>
      <c r="K1166" s="7" t="inlineStr">
        <is>
          <t>티니위니 크리미옐로우 면 로고반팔티</t>
        </is>
      </c>
      <c r="L1166" s="7">
        <f>IF(B1166="보세",C1166&amp;" "&amp;F1166,B1166&amp;" "&amp;F1166)</f>
        <v/>
      </c>
      <c r="M1166" s="8" t="inlineStr">
        <is>
          <t>크리미옐로우  면 로고반팔티</t>
        </is>
      </c>
      <c r="N1166" s="8" t="inlineStr">
        <is>
          <t>크리미옐로우  코튼 로고반팔티</t>
        </is>
      </c>
      <c r="O1166" s="8" t="inlineStr">
        <is>
          <t>크리미옐로우  면직물 로고반팔티</t>
        </is>
      </c>
    </row>
    <row r="1167" ht="16.5" customHeight="1" s="16">
      <c r="A1167" s="7" t="n">
        <v>13107930</v>
      </c>
      <c r="B1167" s="7" t="inlineStr">
        <is>
          <t>클럽모나코</t>
        </is>
      </c>
      <c r="C1167" s="7" t="inlineStr">
        <is>
          <t>폰더로사파인그린</t>
        </is>
      </c>
      <c r="D1167" s="7" t="inlineStr">
        <is>
          <t>무지</t>
        </is>
      </c>
      <c r="E1167" s="7" t="inlineStr">
        <is>
          <t>폴리</t>
        </is>
      </c>
      <c r="F1167" s="7" t="inlineStr">
        <is>
          <t>보트넥언발실키원피스</t>
        </is>
      </c>
      <c r="G1167" s="7" t="inlineStr">
        <is>
          <t>KOR</t>
        </is>
      </c>
      <c r="H1167" s="7" t="inlineStr">
        <is>
          <t>00</t>
        </is>
      </c>
      <c r="I1167" s="7">
        <f>IF(B1167="보세",C1167&amp;" "&amp;D1167&amp;" "&amp;E1167&amp;" "&amp;F1167&amp;" ["&amp;H1167&amp;"]",IF(G1167="JPN","[JPN] "&amp;B1167&amp;" "&amp;C1167&amp;" "&amp;D1167&amp;" "&amp;E1167&amp;" "&amp;F1167&amp;" ["&amp;H1167&amp;"]",B1167&amp;" "&amp;C1167&amp;" "&amp;D1167&amp;" "&amp;E1167&amp;" "&amp;F1167&amp;" ["&amp;H1167&amp;"]"))</f>
        <v/>
      </c>
      <c r="J1167" s="7" t="inlineStr">
        <is>
          <t>클럽모나코 폰더로사파인그린 보트넥언발실키원피스 [00]</t>
        </is>
      </c>
      <c r="K1167" s="7" t="inlineStr">
        <is>
          <t>클럽모나코 폰더로사파인그린 보트넥언발실키원피스</t>
        </is>
      </c>
      <c r="L1167" s="7">
        <f>IF(B1167="보세",C1167&amp;" "&amp;F1167,B1167&amp;" "&amp;F1167)</f>
        <v/>
      </c>
      <c r="M1167" s="8" t="inlineStr">
        <is>
          <t>폰더로사파인그린   보트넥언발실키원피스</t>
        </is>
      </c>
      <c r="N1167" s="8" t="inlineStr">
        <is>
          <t>폰더로사파인그린   보트넥언발실키원피스</t>
        </is>
      </c>
      <c r="O1167" s="8" t="inlineStr">
        <is>
          <t>폰더로사파인그린   보트넥언발실키원피스</t>
        </is>
      </c>
    </row>
    <row r="1168" ht="16.5" customHeight="1" s="16">
      <c r="A1168" s="7" t="n">
        <v>13107931</v>
      </c>
      <c r="B1168" s="7" t="inlineStr">
        <is>
          <t>브룩스브라더스</t>
        </is>
      </c>
      <c r="C1168" s="7" t="inlineStr">
        <is>
          <t>핫핑크</t>
        </is>
      </c>
      <c r="D1168" s="7" t="inlineStr">
        <is>
          <t>플라워패턴</t>
        </is>
      </c>
      <c r="E1168" s="7" t="inlineStr">
        <is>
          <t>면혼방</t>
        </is>
      </c>
      <c r="F1168" s="7" t="inlineStr">
        <is>
          <t>유넥민소매원피스</t>
        </is>
      </c>
      <c r="G1168" s="7" t="inlineStr">
        <is>
          <t>KOR</t>
        </is>
      </c>
      <c r="H1168" s="7" t="inlineStr">
        <is>
          <t>6</t>
        </is>
      </c>
      <c r="I1168" s="7">
        <f>IF(B1168="보세",C1168&amp;" "&amp;D1168&amp;" "&amp;E1168&amp;" "&amp;F1168&amp;" ["&amp;H1168&amp;"]",IF(G1168="JPN","[JPN] "&amp;B1168&amp;" "&amp;C1168&amp;" "&amp;D1168&amp;" "&amp;E1168&amp;" "&amp;F1168&amp;" ["&amp;H1168&amp;"]",B1168&amp;" "&amp;C1168&amp;" "&amp;D1168&amp;" "&amp;E1168&amp;" "&amp;F1168&amp;" ["&amp;H1168&amp;"]"))</f>
        <v/>
      </c>
      <c r="J1168" s="7" t="inlineStr">
        <is>
          <t>브룩스브라더스 핫핑크 플라워패턴 면혼방 유넥민소매원피스 [6]</t>
        </is>
      </c>
      <c r="K1168" s="7" t="inlineStr">
        <is>
          <t>브룩스브라더스 핫핑크 플라워패턴 면혼방 유넥민소매원피스</t>
        </is>
      </c>
      <c r="L1168" s="7">
        <f>IF(B1168="보세",C1168&amp;" "&amp;F1168,B1168&amp;" "&amp;F1168)</f>
        <v/>
      </c>
      <c r="M1168" s="8" t="inlineStr">
        <is>
          <t>핫핑크 플라워패턴 면혼방 유넥민소매원피스</t>
        </is>
      </c>
      <c r="N1168" s="8" t="inlineStr">
        <is>
          <t>핫핑크 플라워패턴 코튼혼방 유넥민소매원피스</t>
        </is>
      </c>
      <c r="O1168" s="8" t="inlineStr">
        <is>
          <t>핫핑크 플라워패턴 면믹스 유넥민소매원피스</t>
        </is>
      </c>
    </row>
    <row r="1169" ht="16.5" customHeight="1" s="16">
      <c r="A1169" s="7" t="n">
        <v>13107932</v>
      </c>
      <c r="B1169" s="7" t="inlineStr">
        <is>
          <t>gildan</t>
        </is>
      </c>
      <c r="C1169" s="7" t="inlineStr">
        <is>
          <t>브라이트그린</t>
        </is>
      </c>
      <c r="D1169" s="7" t="inlineStr">
        <is>
          <t>프린팅</t>
        </is>
      </c>
      <c r="E1169" s="7" t="inlineStr">
        <is>
          <t>면</t>
        </is>
      </c>
      <c r="F1169" s="7" t="inlineStr">
        <is>
          <t>루즈핏반팔티</t>
        </is>
      </c>
      <c r="G1169" s="7" t="inlineStr">
        <is>
          <t>KOR</t>
        </is>
      </c>
      <c r="H1169" s="7" t="inlineStr">
        <is>
          <t>XL</t>
        </is>
      </c>
      <c r="I1169" s="7">
        <f>IF(B1169="보세",C1169&amp;" "&amp;D1169&amp;" "&amp;E1169&amp;" "&amp;F1169&amp;" ["&amp;H1169&amp;"]",IF(G1169="JPN","[JPN] "&amp;B1169&amp;" "&amp;C1169&amp;" "&amp;D1169&amp;" "&amp;E1169&amp;" "&amp;F1169&amp;" ["&amp;H1169&amp;"]",B1169&amp;" "&amp;C1169&amp;" "&amp;D1169&amp;" "&amp;E1169&amp;" "&amp;F1169&amp;" ["&amp;H1169&amp;"]"))</f>
        <v/>
      </c>
      <c r="J1169" s="7" t="inlineStr">
        <is>
          <t>gildan 브라이트그린 프린팅 면 루즈핏반팔티 [XL]</t>
        </is>
      </c>
      <c r="K1169" s="7" t="inlineStr">
        <is>
          <t>gildan 브라이트그린 프린팅 면 루즈핏반팔티</t>
        </is>
      </c>
      <c r="L1169" s="7">
        <f>IF(B1169="보세",C1169&amp;" "&amp;F1169,B1169&amp;" "&amp;F1169)</f>
        <v/>
      </c>
      <c r="M1169" s="8" t="inlineStr">
        <is>
          <t>브라이트그린 프린팅 면 루즈핏반팔티</t>
        </is>
      </c>
      <c r="N1169" s="8" t="inlineStr">
        <is>
          <t>브라이트그린 프린팅 코튼 루즈핏반팔티</t>
        </is>
      </c>
      <c r="O1169" s="8" t="inlineStr">
        <is>
          <t>브라이트그린 프린팅 면직물 루즈핏반팔티</t>
        </is>
      </c>
    </row>
    <row r="1170" ht="16.5" customHeight="1" s="16">
      <c r="A1170" s="7" t="n">
        <v>13107933</v>
      </c>
      <c r="B1170" s="7" t="inlineStr">
        <is>
          <t>폴로랄프로렌</t>
        </is>
      </c>
      <c r="C1170" s="7" t="inlineStr">
        <is>
          <t>레드</t>
        </is>
      </c>
      <c r="D1170" s="7" t="inlineStr">
        <is>
          <t>무지</t>
        </is>
      </c>
      <c r="E1170" s="7" t="inlineStr">
        <is>
          <t>면</t>
        </is>
      </c>
      <c r="F1170" s="7" t="inlineStr">
        <is>
          <t>라운드반팔티</t>
        </is>
      </c>
      <c r="G1170" s="7" t="inlineStr">
        <is>
          <t>KOR</t>
        </is>
      </c>
      <c r="H1170" s="7" t="inlineStr">
        <is>
          <t>L</t>
        </is>
      </c>
      <c r="I1170" s="7">
        <f>IF(B1170="보세",C1170&amp;" "&amp;D1170&amp;" "&amp;E1170&amp;" "&amp;F1170&amp;" ["&amp;H1170&amp;"]",IF(G1170="JPN","[JPN] "&amp;B1170&amp;" "&amp;C1170&amp;" "&amp;D1170&amp;" "&amp;E1170&amp;" "&amp;F1170&amp;" ["&amp;H1170&amp;"]",B1170&amp;" "&amp;C1170&amp;" "&amp;D1170&amp;" "&amp;E1170&amp;" "&amp;F1170&amp;" ["&amp;H1170&amp;"]"))</f>
        <v/>
      </c>
      <c r="J1170" s="7" t="inlineStr">
        <is>
          <t>폴로랄프로렌 레드 면 라운드반팔티 [L]</t>
        </is>
      </c>
      <c r="K1170" s="7" t="inlineStr">
        <is>
          <t>폴로랄프로렌 레드 면 라운드반팔티</t>
        </is>
      </c>
      <c r="L1170" s="7">
        <f>IF(B1170="보세",C1170&amp;" "&amp;F1170,B1170&amp;" "&amp;F1170)</f>
        <v/>
      </c>
      <c r="M1170" s="8" t="inlineStr">
        <is>
          <t>레드  면 라운드반팔티</t>
        </is>
      </c>
      <c r="N1170" s="8" t="inlineStr">
        <is>
          <t>레드  코튼 라운드반팔티</t>
        </is>
      </c>
      <c r="O1170" s="8" t="inlineStr">
        <is>
          <t>레드  면직물 라운드반팔티</t>
        </is>
      </c>
    </row>
    <row r="1171" ht="16.5" customHeight="1" s="16">
      <c r="A1171" s="7" t="n">
        <v>13107934</v>
      </c>
      <c r="B1171" s="7" t="inlineStr">
        <is>
          <t>Port and company</t>
        </is>
      </c>
      <c r="C1171" s="7" t="inlineStr">
        <is>
          <t>멀티컬러</t>
        </is>
      </c>
      <c r="D1171" s="7" t="inlineStr">
        <is>
          <t>프린팅</t>
        </is>
      </c>
      <c r="E1171" s="7" t="inlineStr">
        <is>
          <t>면</t>
        </is>
      </c>
      <c r="F1171" s="7" t="inlineStr">
        <is>
          <t>타이다이플라워반팔티</t>
        </is>
      </c>
      <c r="G1171" s="7" t="inlineStr">
        <is>
          <t>KOR</t>
        </is>
      </c>
      <c r="H1171" s="7" t="inlineStr">
        <is>
          <t>L</t>
        </is>
      </c>
      <c r="I1171" s="7">
        <f>IF(B1171="보세",C1171&amp;" "&amp;D1171&amp;" "&amp;E1171&amp;" "&amp;F1171&amp;" ["&amp;H1171&amp;"]",IF(G1171="JPN","[JPN] "&amp;B1171&amp;" "&amp;C1171&amp;" "&amp;D1171&amp;" "&amp;E1171&amp;" "&amp;F1171&amp;" ["&amp;H1171&amp;"]",B1171&amp;" "&amp;C1171&amp;" "&amp;D1171&amp;" "&amp;E1171&amp;" "&amp;F1171&amp;" ["&amp;H1171&amp;"]"))</f>
        <v/>
      </c>
      <c r="J1171" s="7" t="inlineStr">
        <is>
          <t>Port and company 멀티컬러 프린팅 면 타이다이플라워반팔티 [L]</t>
        </is>
      </c>
      <c r="K1171" s="7" t="inlineStr">
        <is>
          <t>Port and company 멀티컬러 프린팅 면 타이다이플라워반팔티</t>
        </is>
      </c>
      <c r="L1171" s="7">
        <f>IF(B1171="보세",C1171&amp;" "&amp;F1171,B1171&amp;" "&amp;F1171)</f>
        <v/>
      </c>
      <c r="M1171" s="8" t="inlineStr">
        <is>
          <t>멀티컬러 프린팅 면 타이다이플라워반팔티</t>
        </is>
      </c>
      <c r="N1171" s="8" t="inlineStr">
        <is>
          <t>멀티컬러 프린팅 코튼 타이다이플라워반팔티</t>
        </is>
      </c>
      <c r="O1171" s="8" t="inlineStr">
        <is>
          <t>멀티컬러 프린팅 면직물 타이다이플라워반팔티</t>
        </is>
      </c>
    </row>
    <row r="1172" ht="16.5" customHeight="1" s="16">
      <c r="A1172" s="7" t="n">
        <v>13107935</v>
      </c>
      <c r="B1172" s="7" t="inlineStr">
        <is>
          <t>칼라거펠드</t>
        </is>
      </c>
      <c r="C1172" s="7" t="inlineStr">
        <is>
          <t>블랙</t>
        </is>
      </c>
      <c r="D1172" s="7" t="inlineStr">
        <is>
          <t>무지</t>
        </is>
      </c>
      <c r="E1172" s="7" t="inlineStr">
        <is>
          <t>울혼방</t>
        </is>
      </c>
      <c r="F1172" s="7" t="inlineStr">
        <is>
          <t>더블버튼롱원피스</t>
        </is>
      </c>
      <c r="G1172" s="7" t="inlineStr">
        <is>
          <t>KOR</t>
        </is>
      </c>
      <c r="H1172" s="7" t="inlineStr">
        <is>
          <t>90</t>
        </is>
      </c>
      <c r="I1172" s="7">
        <f>IF(B1172="보세",C1172&amp;" "&amp;D1172&amp;" "&amp;E1172&amp;" "&amp;F1172&amp;" ["&amp;H1172&amp;"]",IF(G1172="JPN","[JPN] "&amp;B1172&amp;" "&amp;C1172&amp;" "&amp;D1172&amp;" "&amp;E1172&amp;" "&amp;F1172&amp;" ["&amp;H1172&amp;"]",B1172&amp;" "&amp;C1172&amp;" "&amp;D1172&amp;" "&amp;E1172&amp;" "&amp;F1172&amp;" ["&amp;H1172&amp;"]"))</f>
        <v/>
      </c>
      <c r="J1172" s="7" t="inlineStr">
        <is>
          <t>칼라거펠드 블랙 울혼방 더블버튼롱원피스 [90]</t>
        </is>
      </c>
      <c r="K1172" s="7" t="inlineStr">
        <is>
          <t>칼라거펠드 블랙 울혼방 더블버튼롱원피스</t>
        </is>
      </c>
      <c r="L1172" s="7">
        <f>IF(B1172="보세",C1172&amp;" "&amp;F1172,B1172&amp;" "&amp;F1172)</f>
        <v/>
      </c>
      <c r="M1172" s="8" t="inlineStr">
        <is>
          <t>블랙  울혼방 더블버튼롱원피스</t>
        </is>
      </c>
      <c r="N1172" s="8" t="inlineStr">
        <is>
          <t>블랙  울혼방 더블버튼롱원피스</t>
        </is>
      </c>
      <c r="O1172" s="8" t="inlineStr">
        <is>
          <t>블랙  울혼방 더블버튼롱원피스</t>
        </is>
      </c>
    </row>
    <row r="1173" ht="16.5" customHeight="1" s="16">
      <c r="A1173" s="7" t="n">
        <v>13107936</v>
      </c>
      <c r="B1173" s="7" t="inlineStr">
        <is>
          <t>더엣지</t>
        </is>
      </c>
      <c r="C1173" s="7" t="inlineStr">
        <is>
          <t>진청</t>
        </is>
      </c>
      <c r="D1173" s="7" t="inlineStr">
        <is>
          <t>무지</t>
        </is>
      </c>
      <c r="E1173" s="7" t="inlineStr">
        <is>
          <t>데님</t>
        </is>
      </c>
      <c r="F1173" s="7" t="inlineStr">
        <is>
          <t>절개라인플레어롱스커트</t>
        </is>
      </c>
      <c r="G1173" s="7" t="inlineStr">
        <is>
          <t>KOR</t>
        </is>
      </c>
      <c r="H1173" s="7" t="inlineStr">
        <is>
          <t>66-91</t>
        </is>
      </c>
      <c r="I1173" s="7">
        <f>IF(B1173="보세",C1173&amp;" "&amp;D1173&amp;" "&amp;E1173&amp;" "&amp;F1173&amp;" ["&amp;H1173&amp;"]",IF(G1173="JPN","[JPN] "&amp;B1173&amp;" "&amp;C1173&amp;" "&amp;D1173&amp;" "&amp;E1173&amp;" "&amp;F1173&amp;" ["&amp;H1173&amp;"]",B1173&amp;" "&amp;C1173&amp;" "&amp;D1173&amp;" "&amp;E1173&amp;" "&amp;F1173&amp;" ["&amp;H1173&amp;"]"))</f>
        <v/>
      </c>
      <c r="J1173" s="7" t="inlineStr">
        <is>
          <t>더엣지 진청 데님 절개라인플레어롱스커트 [66-91]</t>
        </is>
      </c>
      <c r="K1173" s="7" t="inlineStr">
        <is>
          <t>더엣지 진청 데님 절개라인플레어롱스커트</t>
        </is>
      </c>
      <c r="L1173" s="7">
        <f>IF(B1173="보세",C1173&amp;" "&amp;F1173,B1173&amp;" "&amp;F1173)</f>
        <v/>
      </c>
      <c r="M1173" s="8" t="inlineStr">
        <is>
          <t>진청  데님 절개라인플레어롱스커트</t>
        </is>
      </c>
      <c r="N1173" s="8" t="inlineStr">
        <is>
          <t>진청  데님 절개라인플레어롱스커트</t>
        </is>
      </c>
      <c r="O1173" s="8" t="inlineStr">
        <is>
          <t>진청  데님 절개라인플레어롱스커트</t>
        </is>
      </c>
    </row>
    <row r="1174" ht="16.5" customHeight="1" s="16">
      <c r="A1174" s="7" t="n">
        <v>13107937</v>
      </c>
      <c r="B1174" s="7" t="inlineStr">
        <is>
          <t>빈폴</t>
        </is>
      </c>
      <c r="C1174" s="7" t="inlineStr">
        <is>
          <t>다크베이지</t>
        </is>
      </c>
      <c r="D1174" s="7" t="inlineStr">
        <is>
          <t>무지</t>
        </is>
      </c>
      <c r="E1174" s="7" t="inlineStr">
        <is>
          <t>면혼방</t>
        </is>
      </c>
      <c r="F1174" s="7" t="inlineStr">
        <is>
          <t>슬림핏팬츠</t>
        </is>
      </c>
      <c r="G1174" s="7" t="inlineStr">
        <is>
          <t>KOR</t>
        </is>
      </c>
      <c r="H1174" s="7" t="inlineStr">
        <is>
          <t>없음</t>
        </is>
      </c>
      <c r="I1174" s="7">
        <f>IF(B1174="보세",C1174&amp;" "&amp;D1174&amp;" "&amp;E1174&amp;" "&amp;F1174&amp;" ["&amp;H1174&amp;"]",IF(G1174="JPN","[JPN] "&amp;B1174&amp;" "&amp;C1174&amp;" "&amp;D1174&amp;" "&amp;E1174&amp;" "&amp;F1174&amp;" ["&amp;H1174&amp;"]",B1174&amp;" "&amp;C1174&amp;" "&amp;D1174&amp;" "&amp;E1174&amp;" "&amp;F1174&amp;" ["&amp;H1174&amp;"]"))</f>
        <v/>
      </c>
      <c r="J1174" s="7" t="inlineStr">
        <is>
          <t xml:space="preserve">빈폴 다크베이지 면혼방 슬림핏팬츠 </t>
        </is>
      </c>
      <c r="K1174" s="7" t="inlineStr">
        <is>
          <t xml:space="preserve">빈폴 다크베이지 면혼방 슬림핏팬츠 </t>
        </is>
      </c>
      <c r="L1174" s="7">
        <f>IF(B1174="보세",C1174&amp;" "&amp;F1174,B1174&amp;" "&amp;F1174)</f>
        <v/>
      </c>
      <c r="M1174" s="8" t="inlineStr">
        <is>
          <t>다크베이지  면혼방 슬림핏팬츠</t>
        </is>
      </c>
      <c r="N1174" s="8" t="inlineStr">
        <is>
          <t>다크베이지  코튼혼방 슬림핏팬츠</t>
        </is>
      </c>
      <c r="O1174" s="8" t="inlineStr">
        <is>
          <t>다크베이지  면믹스 슬림핏팬츠</t>
        </is>
      </c>
    </row>
    <row r="1175" ht="16.5" customHeight="1" s="16">
      <c r="A1175" s="7" t="n">
        <v>13107938</v>
      </c>
      <c r="B1175" s="7" t="inlineStr">
        <is>
          <t>자라우먼</t>
        </is>
      </c>
      <c r="C1175" s="7" t="inlineStr">
        <is>
          <t>다크베이지</t>
        </is>
      </c>
      <c r="D1175" s="7" t="inlineStr">
        <is>
          <t>무지</t>
        </is>
      </c>
      <c r="E1175" s="7" t="inlineStr">
        <is>
          <t>면혼방</t>
        </is>
      </c>
      <c r="F1175" s="7" t="inlineStr">
        <is>
          <t>빅듀엣버튼팬츠</t>
        </is>
      </c>
      <c r="G1175" s="7" t="inlineStr">
        <is>
          <t>KOR</t>
        </is>
      </c>
      <c r="H1175" s="7" t="inlineStr">
        <is>
          <t>L</t>
        </is>
      </c>
      <c r="I1175" s="7">
        <f>IF(B1175="보세",C1175&amp;" "&amp;D1175&amp;" "&amp;E1175&amp;" "&amp;F1175&amp;" ["&amp;H1175&amp;"]",IF(G1175="JPN","[JPN] "&amp;B1175&amp;" "&amp;C1175&amp;" "&amp;D1175&amp;" "&amp;E1175&amp;" "&amp;F1175&amp;" ["&amp;H1175&amp;"]",B1175&amp;" "&amp;C1175&amp;" "&amp;D1175&amp;" "&amp;E1175&amp;" "&amp;F1175&amp;" ["&amp;H1175&amp;"]"))</f>
        <v/>
      </c>
      <c r="J1175" s="7" t="inlineStr">
        <is>
          <t>자라우먼 다크베이지 면혼방 빅듀엣버튼팬츠 [L]</t>
        </is>
      </c>
      <c r="K1175" s="7" t="inlineStr">
        <is>
          <t>자라우먼 다크베이지 면혼방 빅듀엣버튼팬츠</t>
        </is>
      </c>
      <c r="L1175" s="7">
        <f>IF(B1175="보세",C1175&amp;" "&amp;F1175,B1175&amp;" "&amp;F1175)</f>
        <v/>
      </c>
      <c r="M1175" s="8" t="inlineStr">
        <is>
          <t>다크베이지  면혼방 빅듀엣버튼팬츠</t>
        </is>
      </c>
      <c r="N1175" s="8" t="inlineStr">
        <is>
          <t>다크베이지  코튼혼방 빅듀엣버튼팬츠</t>
        </is>
      </c>
      <c r="O1175" s="8" t="inlineStr">
        <is>
          <t>다크베이지  면믹스 빅듀엣버튼팬츠</t>
        </is>
      </c>
    </row>
    <row r="1176" ht="16.5" customHeight="1" s="16">
      <c r="A1176" s="7" t="n">
        <v>13107939</v>
      </c>
      <c r="B1176" s="7" t="inlineStr">
        <is>
          <t>자라</t>
        </is>
      </c>
      <c r="C1176" s="7" t="inlineStr">
        <is>
          <t>라이트흑청</t>
        </is>
      </c>
      <c r="D1176" s="7" t="inlineStr">
        <is>
          <t>무지</t>
        </is>
      </c>
      <c r="E1176" s="7" t="inlineStr">
        <is>
          <t>데님</t>
        </is>
      </c>
      <c r="F1176" s="7" t="inlineStr">
        <is>
          <t>돌청빈티지진</t>
        </is>
      </c>
      <c r="G1176" s="7" t="inlineStr">
        <is>
          <t>KOR</t>
        </is>
      </c>
      <c r="H1176" s="7" t="inlineStr">
        <is>
          <t>28</t>
        </is>
      </c>
      <c r="I1176" s="7">
        <f>IF(B1176="보세",C1176&amp;" "&amp;D1176&amp;" "&amp;E1176&amp;" "&amp;F1176&amp;" ["&amp;H1176&amp;"]",IF(G1176="JPN","[JPN] "&amp;B1176&amp;" "&amp;C1176&amp;" "&amp;D1176&amp;" "&amp;E1176&amp;" "&amp;F1176&amp;" ["&amp;H1176&amp;"]",B1176&amp;" "&amp;C1176&amp;" "&amp;D1176&amp;" "&amp;E1176&amp;" "&amp;F1176&amp;" ["&amp;H1176&amp;"]"))</f>
        <v/>
      </c>
      <c r="J1176" s="7" t="inlineStr">
        <is>
          <t>자라 라이트흑청 데님 돌청빈티지진 [28]</t>
        </is>
      </c>
      <c r="K1176" s="7" t="inlineStr">
        <is>
          <t>자라 라이트흑청 데님 돌청빈티지진</t>
        </is>
      </c>
      <c r="L1176" s="7">
        <f>IF(B1176="보세",C1176&amp;" "&amp;F1176,B1176&amp;" "&amp;F1176)</f>
        <v/>
      </c>
      <c r="M1176" s="8" t="inlineStr">
        <is>
          <t>라이트흑청  데님 돌청빈티지진</t>
        </is>
      </c>
      <c r="N1176" s="8" t="inlineStr">
        <is>
          <t>라이트흑청  데님 돌청빈티지진</t>
        </is>
      </c>
      <c r="O1176" s="8" t="inlineStr">
        <is>
          <t>라이트흑청  데님 돌청빈티지진</t>
        </is>
      </c>
    </row>
    <row r="1177" ht="16.5" customHeight="1" s="16">
      <c r="A1177" s="7" t="n">
        <v>13107940</v>
      </c>
      <c r="B1177" s="7" t="inlineStr">
        <is>
          <t>JDX</t>
        </is>
      </c>
      <c r="C1177" s="7" t="inlineStr">
        <is>
          <t>라임크림</t>
        </is>
      </c>
      <c r="D1177" s="7" t="inlineStr">
        <is>
          <t>무지</t>
        </is>
      </c>
      <c r="E1177" s="7" t="inlineStr">
        <is>
          <t>폴리</t>
        </is>
      </c>
      <c r="F1177" s="7" t="inlineStr">
        <is>
          <t>멀티스포츠팬츠</t>
        </is>
      </c>
      <c r="G1177" s="7" t="inlineStr">
        <is>
          <t>KOR</t>
        </is>
      </c>
      <c r="H1177" s="7" t="inlineStr">
        <is>
          <t>82</t>
        </is>
      </c>
      <c r="I1177" s="7">
        <f>IF(B1177="보세",C1177&amp;" "&amp;D1177&amp;" "&amp;E1177&amp;" "&amp;F1177&amp;" ["&amp;H1177&amp;"]",IF(G1177="JPN","[JPN] "&amp;B1177&amp;" "&amp;C1177&amp;" "&amp;D1177&amp;" "&amp;E1177&amp;" "&amp;F1177&amp;" ["&amp;H1177&amp;"]",B1177&amp;" "&amp;C1177&amp;" "&amp;D1177&amp;" "&amp;E1177&amp;" "&amp;F1177&amp;" ["&amp;H1177&amp;"]"))</f>
        <v/>
      </c>
      <c r="J1177" s="7" t="inlineStr">
        <is>
          <t>JDX 라임크림 멀티스포츠팬츠 [82]</t>
        </is>
      </c>
      <c r="K1177" s="7" t="inlineStr">
        <is>
          <t>JDX 라임크림 멀티스포츠팬츠</t>
        </is>
      </c>
      <c r="L1177" s="7">
        <f>IF(B1177="보세",C1177&amp;" "&amp;F1177,B1177&amp;" "&amp;F1177)</f>
        <v/>
      </c>
      <c r="M1177" s="8" t="inlineStr">
        <is>
          <t>라임크림   멀티스포츠팬츠</t>
        </is>
      </c>
      <c r="N1177" s="8" t="inlineStr">
        <is>
          <t>라임크림   멀티스포츠팬츠</t>
        </is>
      </c>
      <c r="O1177" s="8" t="inlineStr">
        <is>
          <t>라임크림   멀티스포츠팬츠</t>
        </is>
      </c>
    </row>
    <row r="1178" ht="16.5" customHeight="1" s="16">
      <c r="A1178" s="7" t="n">
        <v>13107941</v>
      </c>
      <c r="B1178" s="7" t="inlineStr">
        <is>
          <t>미쏘</t>
        </is>
      </c>
      <c r="C1178" s="7" t="inlineStr">
        <is>
          <t>베이지</t>
        </is>
      </c>
      <c r="D1178" s="7" t="inlineStr">
        <is>
          <t>무지</t>
        </is>
      </c>
      <c r="E1178" s="7" t="inlineStr">
        <is>
          <t>폴리</t>
        </is>
      </c>
      <c r="F1178" s="7" t="inlineStr">
        <is>
          <t>모직a라인스커트</t>
        </is>
      </c>
      <c r="G1178" s="7" t="inlineStr">
        <is>
          <t>KOR</t>
        </is>
      </c>
      <c r="H1178" s="7" t="inlineStr">
        <is>
          <t>30</t>
        </is>
      </c>
      <c r="I1178" s="7">
        <f>IF(B1178="보세",C1178&amp;" "&amp;D1178&amp;" "&amp;E1178&amp;" "&amp;F1178&amp;" ["&amp;H1178&amp;"]",IF(G1178="JPN","[JPN] "&amp;B1178&amp;" "&amp;C1178&amp;" "&amp;D1178&amp;" "&amp;E1178&amp;" "&amp;F1178&amp;" ["&amp;H1178&amp;"]",B1178&amp;" "&amp;C1178&amp;" "&amp;D1178&amp;" "&amp;E1178&amp;" "&amp;F1178&amp;" ["&amp;H1178&amp;"]"))</f>
        <v/>
      </c>
      <c r="J1178" s="7" t="inlineStr">
        <is>
          <t>미쏘 베이지 모직a라인스커트 [30]</t>
        </is>
      </c>
      <c r="K1178" s="7" t="inlineStr">
        <is>
          <t>미쏘 베이지 모직a라인스커트</t>
        </is>
      </c>
      <c r="L1178" s="7">
        <f>IF(B1178="보세",C1178&amp;" "&amp;F1178,B1178&amp;" "&amp;F1178)</f>
        <v/>
      </c>
      <c r="M1178" s="8" t="inlineStr">
        <is>
          <t>베이지   모직a라인스커트</t>
        </is>
      </c>
      <c r="N1178" s="8" t="inlineStr">
        <is>
          <t>베이지   모직a라인스커트</t>
        </is>
      </c>
      <c r="O1178" s="8" t="inlineStr">
        <is>
          <t>베이지   모직a라인스커트</t>
        </is>
      </c>
    </row>
    <row r="1179" ht="16.5" customHeight="1" s="16">
      <c r="A1179" s="7" t="n">
        <v>13107942</v>
      </c>
      <c r="B1179" s="7" t="inlineStr">
        <is>
          <t>앤듀</t>
        </is>
      </c>
      <c r="C1179" s="7" t="inlineStr">
        <is>
          <t>블랙</t>
        </is>
      </c>
      <c r="D1179" s="7" t="inlineStr">
        <is>
          <t>무지</t>
        </is>
      </c>
      <c r="E1179" s="7" t="inlineStr">
        <is>
          <t>폴리</t>
        </is>
      </c>
      <c r="F1179" s="7" t="inlineStr">
        <is>
          <t>테이퍼드슬랙스</t>
        </is>
      </c>
      <c r="G1179" s="7" t="inlineStr">
        <is>
          <t>KOR</t>
        </is>
      </c>
      <c r="H1179" s="7" t="inlineStr">
        <is>
          <t>31</t>
        </is>
      </c>
      <c r="I1179" s="7">
        <f>IF(B1179="보세",C1179&amp;" "&amp;D1179&amp;" "&amp;E1179&amp;" "&amp;F1179&amp;" ["&amp;H1179&amp;"]",IF(G1179="JPN","[JPN] "&amp;B1179&amp;" "&amp;C1179&amp;" "&amp;D1179&amp;" "&amp;E1179&amp;" "&amp;F1179&amp;" ["&amp;H1179&amp;"]",B1179&amp;" "&amp;C1179&amp;" "&amp;D1179&amp;" "&amp;E1179&amp;" "&amp;F1179&amp;" ["&amp;H1179&amp;"]"))</f>
        <v/>
      </c>
      <c r="J1179" s="7" t="inlineStr">
        <is>
          <t>앤듀 블랙 테이퍼드슬랙스 [31]</t>
        </is>
      </c>
      <c r="K1179" s="7" t="inlineStr">
        <is>
          <t>앤듀 블랙 테이퍼드슬랙스</t>
        </is>
      </c>
      <c r="L1179" s="7">
        <f>IF(B1179="보세",C1179&amp;" "&amp;F1179,B1179&amp;" "&amp;F1179)</f>
        <v/>
      </c>
      <c r="M1179" s="8" t="inlineStr">
        <is>
          <t>블랙   테이퍼드슬랙스</t>
        </is>
      </c>
      <c r="N1179" s="8" t="inlineStr">
        <is>
          <t>블랙   테이퍼드슬랙스</t>
        </is>
      </c>
      <c r="O1179" s="8" t="inlineStr">
        <is>
          <t>블랙   테이퍼드슬랙스</t>
        </is>
      </c>
    </row>
    <row r="1180" ht="16.5" customHeight="1" s="16">
      <c r="A1180" s="7" t="n">
        <v>13107943</v>
      </c>
      <c r="B1180" s="7" t="inlineStr">
        <is>
          <t>sevenselah</t>
        </is>
      </c>
      <c r="C1180" s="7" t="inlineStr">
        <is>
          <t>블랙</t>
        </is>
      </c>
      <c r="D1180" s="7" t="inlineStr">
        <is>
          <t>무지</t>
        </is>
      </c>
      <c r="E1180" s="7" t="inlineStr">
        <is>
          <t>면혼방</t>
        </is>
      </c>
      <c r="F1180" s="7" t="inlineStr">
        <is>
          <t>건빵조거팬츠</t>
        </is>
      </c>
      <c r="G1180" s="7" t="inlineStr">
        <is>
          <t>KOR</t>
        </is>
      </c>
      <c r="H1180" s="7" t="inlineStr">
        <is>
          <t>30</t>
        </is>
      </c>
      <c r="I1180" s="7">
        <f>IF(B1180="보세",C1180&amp;" "&amp;D1180&amp;" "&amp;E1180&amp;" "&amp;F1180&amp;" ["&amp;H1180&amp;"]",IF(G1180="JPN","[JPN] "&amp;B1180&amp;" "&amp;C1180&amp;" "&amp;D1180&amp;" "&amp;E1180&amp;" "&amp;F1180&amp;" ["&amp;H1180&amp;"]",B1180&amp;" "&amp;C1180&amp;" "&amp;D1180&amp;" "&amp;E1180&amp;" "&amp;F1180&amp;" ["&amp;H1180&amp;"]"))</f>
        <v/>
      </c>
      <c r="J1180" s="7" t="inlineStr">
        <is>
          <t>sevenselah 블랙 면혼방 건빵조거팬츠 [30]</t>
        </is>
      </c>
      <c r="K1180" s="7" t="inlineStr">
        <is>
          <t>sevenselah 블랙 면혼방 건빵조거팬츠</t>
        </is>
      </c>
      <c r="L1180" s="7">
        <f>IF(B1180="보세",C1180&amp;" "&amp;F1180,B1180&amp;" "&amp;F1180)</f>
        <v/>
      </c>
      <c r="M1180" s="8" t="inlineStr">
        <is>
          <t>블랙  면혼방 건빵조거팬츠</t>
        </is>
      </c>
      <c r="N1180" s="8" t="inlineStr">
        <is>
          <t>블랙  코튼혼방 건빵조거팬츠</t>
        </is>
      </c>
      <c r="O1180" s="8" t="inlineStr">
        <is>
          <t>블랙  면믹스 건빵조거팬츠</t>
        </is>
      </c>
    </row>
    <row r="1181" ht="16.5" customHeight="1" s="16">
      <c r="A1181" s="7" t="n">
        <v>13107944</v>
      </c>
      <c r="B1181" s="7" t="inlineStr">
        <is>
          <t>로엠</t>
        </is>
      </c>
      <c r="C1181" s="7" t="inlineStr">
        <is>
          <t>블랙</t>
        </is>
      </c>
      <c r="D1181" s="7" t="inlineStr">
        <is>
          <t>무지</t>
        </is>
      </c>
      <c r="E1181" s="7" t="inlineStr">
        <is>
          <t>폴리</t>
        </is>
      </c>
      <c r="F1181" s="7" t="inlineStr">
        <is>
          <t>h라인정장스커트</t>
        </is>
      </c>
      <c r="G1181" s="7" t="inlineStr">
        <is>
          <t>KOR</t>
        </is>
      </c>
      <c r="H1181" s="7" t="inlineStr">
        <is>
          <t>73-101</t>
        </is>
      </c>
      <c r="I1181" s="7">
        <f>IF(B1181="보세",C1181&amp;" "&amp;D1181&amp;" "&amp;E1181&amp;" "&amp;F1181&amp;" ["&amp;H1181&amp;"]",IF(G1181="JPN","[JPN] "&amp;B1181&amp;" "&amp;C1181&amp;" "&amp;D1181&amp;" "&amp;E1181&amp;" "&amp;F1181&amp;" ["&amp;H1181&amp;"]",B1181&amp;" "&amp;C1181&amp;" "&amp;D1181&amp;" "&amp;E1181&amp;" "&amp;F1181&amp;" ["&amp;H1181&amp;"]"))</f>
        <v/>
      </c>
      <c r="J1181" s="7" t="inlineStr">
        <is>
          <t>로엠 블랙 h라인정장스커트 [73-101]</t>
        </is>
      </c>
      <c r="K1181" s="7" t="inlineStr">
        <is>
          <t>로엠 블랙 h라인정장스커트</t>
        </is>
      </c>
      <c r="L1181" s="7">
        <f>IF(B1181="보세",C1181&amp;" "&amp;F1181,B1181&amp;" "&amp;F1181)</f>
        <v/>
      </c>
      <c r="M1181" s="8" t="inlineStr">
        <is>
          <t>블랙   h라인정장스커트</t>
        </is>
      </c>
      <c r="N1181" s="8" t="inlineStr">
        <is>
          <t>블랙   h라인정장스커트</t>
        </is>
      </c>
      <c r="O1181" s="8" t="inlineStr">
        <is>
          <t>블랙   h라인정장스커트</t>
        </is>
      </c>
    </row>
    <row r="1182" ht="16.5" customHeight="1" s="16">
      <c r="A1182" s="7" t="n">
        <v>13107945</v>
      </c>
      <c r="B1182" s="7" t="inlineStr">
        <is>
          <t>캘빈클라인</t>
        </is>
      </c>
      <c r="C1182" s="7" t="inlineStr">
        <is>
          <t>진청</t>
        </is>
      </c>
      <c r="D1182" s="7" t="inlineStr">
        <is>
          <t>무지</t>
        </is>
      </c>
      <c r="E1182" s="7" t="inlineStr">
        <is>
          <t>데님</t>
        </is>
      </c>
      <c r="F1182" s="7" t="inlineStr">
        <is>
          <t>워싱스키니진</t>
        </is>
      </c>
      <c r="G1182" s="7" t="inlineStr">
        <is>
          <t>KOR</t>
        </is>
      </c>
      <c r="H1182" s="7" t="inlineStr">
        <is>
          <t>32</t>
        </is>
      </c>
      <c r="I1182" s="7">
        <f>IF(B1182="보세",C1182&amp;" "&amp;D1182&amp;" "&amp;E1182&amp;" "&amp;F1182&amp;" ["&amp;H1182&amp;"]",IF(G1182="JPN","[JPN] "&amp;B1182&amp;" "&amp;C1182&amp;" "&amp;D1182&amp;" "&amp;E1182&amp;" "&amp;F1182&amp;" ["&amp;H1182&amp;"]",B1182&amp;" "&amp;C1182&amp;" "&amp;D1182&amp;" "&amp;E1182&amp;" "&amp;F1182&amp;" ["&amp;H1182&amp;"]"))</f>
        <v/>
      </c>
      <c r="J1182" s="7" t="inlineStr">
        <is>
          <t>캘빈클라인 진청 데님 워싱스키니진 [32]</t>
        </is>
      </c>
      <c r="K1182" s="7" t="inlineStr">
        <is>
          <t>캘빈클라인 진청 데님 워싱스키니진</t>
        </is>
      </c>
      <c r="L1182" s="7">
        <f>IF(B1182="보세",C1182&amp;" "&amp;F1182,B1182&amp;" "&amp;F1182)</f>
        <v/>
      </c>
      <c r="M1182" s="8" t="inlineStr">
        <is>
          <t>진청  데님 워싱스키니진</t>
        </is>
      </c>
      <c r="N1182" s="8" t="inlineStr">
        <is>
          <t>진청  데님 워싱스키니진</t>
        </is>
      </c>
      <c r="O1182" s="8" t="inlineStr">
        <is>
          <t>진청  데님 워싱스키니진</t>
        </is>
      </c>
    </row>
    <row r="1183" ht="16.5" customHeight="1" s="16">
      <c r="A1183" s="7" t="n">
        <v>13107946</v>
      </c>
      <c r="B1183" s="7" t="inlineStr">
        <is>
          <t>나이키</t>
        </is>
      </c>
      <c r="C1183" s="7" t="inlineStr">
        <is>
          <t>다크그레이멜란지그레이</t>
        </is>
      </c>
      <c r="D1183" s="7" t="inlineStr">
        <is>
          <t>무지</t>
        </is>
      </c>
      <c r="E1183" s="7" t="inlineStr">
        <is>
          <t>면혼방</t>
        </is>
      </c>
      <c r="F1183" s="7" t="inlineStr">
        <is>
          <t>투톤배색트레이닝팬츠</t>
        </is>
      </c>
      <c r="G1183" s="7" t="inlineStr">
        <is>
          <t>KOR</t>
        </is>
      </c>
      <c r="H1183" s="7" t="inlineStr">
        <is>
          <t>L</t>
        </is>
      </c>
      <c r="I1183" s="7">
        <f>IF(B1183="보세",C1183&amp;" "&amp;D1183&amp;" "&amp;E1183&amp;" "&amp;F1183&amp;" ["&amp;H1183&amp;"]",IF(G1183="JPN","[JPN] "&amp;B1183&amp;" "&amp;C1183&amp;" "&amp;D1183&amp;" "&amp;E1183&amp;" "&amp;F1183&amp;" ["&amp;H1183&amp;"]",B1183&amp;" "&amp;C1183&amp;" "&amp;D1183&amp;" "&amp;E1183&amp;" "&amp;F1183&amp;" ["&amp;H1183&amp;"]"))</f>
        <v/>
      </c>
      <c r="J1183" s="7" t="inlineStr">
        <is>
          <t>나이키 다크그레이멜란지그레이 면혼방 투톤배색트레이닝팬츠 [L]</t>
        </is>
      </c>
      <c r="K1183" s="7" t="inlineStr">
        <is>
          <t>나이키 다크그레이멜란지그레이 면혼방 투톤배색트레이닝팬츠</t>
        </is>
      </c>
      <c r="L1183" s="7">
        <f>IF(B1183="보세",C1183&amp;" "&amp;F1183,B1183&amp;" "&amp;F1183)</f>
        <v/>
      </c>
      <c r="M1183" s="8" t="inlineStr">
        <is>
          <t>다크그레이멜란지그레이  면혼방 투톤배색트레이닝팬츠</t>
        </is>
      </c>
      <c r="N1183" s="8" t="inlineStr">
        <is>
          <t>다크그레이멜란지그레이  코튼혼방 투톤배색트레이닝팬츠</t>
        </is>
      </c>
      <c r="O1183" s="8" t="inlineStr">
        <is>
          <t>다크그레이멜란지그레이  면믹스 투톤배색트레이닝팬츠</t>
        </is>
      </c>
    </row>
    <row r="1184" ht="16.5" customHeight="1" s="16">
      <c r="A1184" s="7" t="n">
        <v>13107947</v>
      </c>
      <c r="B1184" s="7" t="inlineStr">
        <is>
          <t>JDX</t>
        </is>
      </c>
      <c r="C1184" s="7" t="inlineStr">
        <is>
          <t>블랙</t>
        </is>
      </c>
      <c r="D1184" s="7" t="inlineStr">
        <is>
          <t>무지</t>
        </is>
      </c>
      <c r="E1184" s="7" t="inlineStr">
        <is>
          <t>면혼방</t>
        </is>
      </c>
      <c r="F1184" s="7" t="inlineStr">
        <is>
          <t>골프스키니크롭팬츠</t>
        </is>
      </c>
      <c r="G1184" s="7" t="inlineStr">
        <is>
          <t>KOR</t>
        </is>
      </c>
      <c r="H1184" s="7" t="inlineStr">
        <is>
          <t>76</t>
        </is>
      </c>
      <c r="I1184" s="7">
        <f>IF(B1184="보세",C1184&amp;" "&amp;D1184&amp;" "&amp;E1184&amp;" "&amp;F1184&amp;" ["&amp;H1184&amp;"]",IF(G1184="JPN","[JPN] "&amp;B1184&amp;" "&amp;C1184&amp;" "&amp;D1184&amp;" "&amp;E1184&amp;" "&amp;F1184&amp;" ["&amp;H1184&amp;"]",B1184&amp;" "&amp;C1184&amp;" "&amp;D1184&amp;" "&amp;E1184&amp;" "&amp;F1184&amp;" ["&amp;H1184&amp;"]"))</f>
        <v/>
      </c>
      <c r="J1184" s="7" t="inlineStr">
        <is>
          <t>JDX 블랙 면혼방 골프스키니크롭팬츠 [76]</t>
        </is>
      </c>
      <c r="K1184" s="7" t="inlineStr">
        <is>
          <t>JDX 블랙 면혼방 골프스키니크롭팬츠</t>
        </is>
      </c>
      <c r="L1184" s="7">
        <f>IF(B1184="보세",C1184&amp;" "&amp;F1184,B1184&amp;" "&amp;F1184)</f>
        <v/>
      </c>
      <c r="M1184" s="8" t="inlineStr">
        <is>
          <t>블랙  면혼방 골프스키니크롭팬츠</t>
        </is>
      </c>
      <c r="N1184" s="8" t="inlineStr">
        <is>
          <t>블랙  코튼혼방 골프스키니크롭팬츠</t>
        </is>
      </c>
      <c r="O1184" s="8" t="inlineStr">
        <is>
          <t>블랙  면믹스 골프스키니크롭팬츠</t>
        </is>
      </c>
    </row>
    <row r="1185" ht="16.5" customHeight="1" s="16">
      <c r="A1185" s="7" t="n">
        <v>13107948</v>
      </c>
      <c r="B1185" s="7" t="inlineStr">
        <is>
          <t>미쏘</t>
        </is>
      </c>
      <c r="C1185" s="7" t="inlineStr">
        <is>
          <t>화이트</t>
        </is>
      </c>
      <c r="D1185" s="7" t="inlineStr">
        <is>
          <t>무지</t>
        </is>
      </c>
      <c r="E1185" s="7" t="inlineStr">
        <is>
          <t>데님</t>
        </is>
      </c>
      <c r="F1185" s="7" t="inlineStr">
        <is>
          <t>캐주얼숏진</t>
        </is>
      </c>
      <c r="G1185" s="7" t="inlineStr">
        <is>
          <t>KOR</t>
        </is>
      </c>
      <c r="H1185" s="7" t="inlineStr">
        <is>
          <t>28</t>
        </is>
      </c>
      <c r="I1185" s="7">
        <f>IF(B1185="보세",C1185&amp;" "&amp;D1185&amp;" "&amp;E1185&amp;" "&amp;F1185&amp;" ["&amp;H1185&amp;"]",IF(G1185="JPN","[JPN] "&amp;B1185&amp;" "&amp;C1185&amp;" "&amp;D1185&amp;" "&amp;E1185&amp;" "&amp;F1185&amp;" ["&amp;H1185&amp;"]",B1185&amp;" "&amp;C1185&amp;" "&amp;D1185&amp;" "&amp;E1185&amp;" "&amp;F1185&amp;" ["&amp;H1185&amp;"]"))</f>
        <v/>
      </c>
      <c r="J1185" s="7" t="inlineStr">
        <is>
          <t>미쏘 화이트 데님 캐주얼숏진 [28]</t>
        </is>
      </c>
      <c r="K1185" s="7" t="inlineStr">
        <is>
          <t>미쏘 화이트 데님 캐주얼숏진</t>
        </is>
      </c>
      <c r="L1185" s="7">
        <f>IF(B1185="보세",C1185&amp;" "&amp;F1185,B1185&amp;" "&amp;F1185)</f>
        <v/>
      </c>
      <c r="M1185" s="8" t="inlineStr">
        <is>
          <t>화이트  데님 캐주얼숏진</t>
        </is>
      </c>
      <c r="N1185" s="8" t="inlineStr">
        <is>
          <t>화이트  데님 캐주얼숏진</t>
        </is>
      </c>
      <c r="O1185" s="8" t="inlineStr">
        <is>
          <t>화이트  데님 캐주얼숏진</t>
        </is>
      </c>
    </row>
    <row r="1186" ht="16.5" customHeight="1" s="16">
      <c r="A1186" s="7" t="n">
        <v>13107949</v>
      </c>
      <c r="B1186" s="7" t="inlineStr">
        <is>
          <t>자라</t>
        </is>
      </c>
      <c r="C1186" s="7" t="inlineStr">
        <is>
          <t>화이트</t>
        </is>
      </c>
      <c r="D1186" s="7" t="inlineStr">
        <is>
          <t>무지</t>
        </is>
      </c>
      <c r="E1186" s="7" t="inlineStr">
        <is>
          <t>데님</t>
        </is>
      </c>
      <c r="F1186" s="7" t="inlineStr">
        <is>
          <t>하이웨스트슬림커팅진</t>
        </is>
      </c>
      <c r="G1186" s="7" t="inlineStr">
        <is>
          <t>KOR</t>
        </is>
      </c>
      <c r="H1186" s="7" t="inlineStr">
        <is>
          <t>28</t>
        </is>
      </c>
      <c r="I1186" s="7">
        <f>IF(B1186="보세",C1186&amp;" "&amp;D1186&amp;" "&amp;E1186&amp;" "&amp;F1186&amp;" ["&amp;H1186&amp;"]",IF(G1186="JPN","[JPN] "&amp;B1186&amp;" "&amp;C1186&amp;" "&amp;D1186&amp;" "&amp;E1186&amp;" "&amp;F1186&amp;" ["&amp;H1186&amp;"]",B1186&amp;" "&amp;C1186&amp;" "&amp;D1186&amp;" "&amp;E1186&amp;" "&amp;F1186&amp;" ["&amp;H1186&amp;"]"))</f>
        <v/>
      </c>
      <c r="J1186" s="7" t="inlineStr">
        <is>
          <t>자라 화이트 데님 하이웨스트슬림커팅진 [28]</t>
        </is>
      </c>
      <c r="K1186" s="7" t="inlineStr">
        <is>
          <t>자라 화이트 데님 하이웨스트슬림커팅진</t>
        </is>
      </c>
      <c r="L1186" s="7">
        <f>IF(B1186="보세",C1186&amp;" "&amp;F1186,B1186&amp;" "&amp;F1186)</f>
        <v/>
      </c>
      <c r="M1186" s="8" t="inlineStr">
        <is>
          <t>화이트  데님 하이웨스트슬림커팅진</t>
        </is>
      </c>
      <c r="N1186" s="8" t="inlineStr">
        <is>
          <t>화이트  데님 하이웨스트슬림커팅진</t>
        </is>
      </c>
      <c r="O1186" s="8" t="inlineStr">
        <is>
          <t>화이트  데님 하이웨스트슬림커팅진</t>
        </is>
      </c>
    </row>
    <row r="1187" ht="16.5" customHeight="1" s="16">
      <c r="A1187" s="7" t="n">
        <v>13107950</v>
      </c>
      <c r="B1187" s="7" t="inlineStr">
        <is>
          <t>뉴발란스</t>
        </is>
      </c>
      <c r="C1187" s="7" t="inlineStr">
        <is>
          <t>멜란지블루</t>
        </is>
      </c>
      <c r="D1187" s="7" t="inlineStr">
        <is>
          <t>무지</t>
        </is>
      </c>
      <c r="E1187" s="7" t="inlineStr">
        <is>
          <t>면혼방</t>
        </is>
      </c>
      <c r="F1187" s="7" t="inlineStr">
        <is>
          <t>하이넥후드자켓</t>
        </is>
      </c>
      <c r="G1187" s="7" t="inlineStr">
        <is>
          <t>KOR</t>
        </is>
      </c>
      <c r="H1187" s="7" t="inlineStr">
        <is>
          <t>XL</t>
        </is>
      </c>
      <c r="I1187" s="7">
        <f>IF(B1187="보세",C1187&amp;" "&amp;D1187&amp;" "&amp;E1187&amp;" "&amp;F1187&amp;" ["&amp;H1187&amp;"]",IF(G1187="JPN","[JPN] "&amp;B1187&amp;" "&amp;C1187&amp;" "&amp;D1187&amp;" "&amp;E1187&amp;" "&amp;F1187&amp;" ["&amp;H1187&amp;"]",B1187&amp;" "&amp;C1187&amp;" "&amp;D1187&amp;" "&amp;E1187&amp;" "&amp;F1187&amp;" ["&amp;H1187&amp;"]"))</f>
        <v/>
      </c>
      <c r="J1187" s="7" t="inlineStr">
        <is>
          <t>뉴발란스 멜란지블루 면혼방 하이넥후드자켓 [XL]</t>
        </is>
      </c>
      <c r="K1187" s="7" t="inlineStr">
        <is>
          <t>뉴발란스 멜란지블루 면혼방 하이넥후드자켓</t>
        </is>
      </c>
      <c r="L1187" s="7">
        <f>IF(B1187="보세",C1187&amp;" "&amp;F1187,B1187&amp;" "&amp;F1187)</f>
        <v/>
      </c>
      <c r="M1187" s="8" t="inlineStr">
        <is>
          <t>멜란지블루  면혼방 하이넥후드자켓</t>
        </is>
      </c>
      <c r="N1187" s="8" t="inlineStr">
        <is>
          <t>멜란지블루  코튼혼방 하이넥후드자켓</t>
        </is>
      </c>
      <c r="O1187" s="8" t="inlineStr">
        <is>
          <t>멜란지블루  면믹스 하이넥후드자켓</t>
        </is>
      </c>
    </row>
    <row r="1188" ht="16.5" customHeight="1" s="16">
      <c r="A1188" s="7" t="n">
        <v>13107951</v>
      </c>
      <c r="B1188" s="7" t="inlineStr">
        <is>
          <t>devernois</t>
        </is>
      </c>
      <c r="C1188" s="7" t="inlineStr">
        <is>
          <t>다크네이비</t>
        </is>
      </c>
      <c r="D1188" s="7" t="inlineStr">
        <is>
          <t>무지</t>
        </is>
      </c>
      <c r="E1188" s="7" t="inlineStr">
        <is>
          <t>폴리</t>
        </is>
      </c>
      <c r="F1188" s="7" t="inlineStr">
        <is>
          <t>터틀넥루즈핏니트</t>
        </is>
      </c>
      <c r="G1188" s="7" t="inlineStr">
        <is>
          <t>KOR</t>
        </is>
      </c>
      <c r="H1188" s="7" t="inlineStr">
        <is>
          <t>95</t>
        </is>
      </c>
      <c r="I1188" s="7">
        <f>IF(B1188="보세",C1188&amp;" "&amp;D1188&amp;" "&amp;E1188&amp;" "&amp;F1188&amp;" ["&amp;H1188&amp;"]",IF(G1188="JPN","[JPN] "&amp;B1188&amp;" "&amp;C1188&amp;" "&amp;D1188&amp;" "&amp;E1188&amp;" "&amp;F1188&amp;" ["&amp;H1188&amp;"]",B1188&amp;" "&amp;C1188&amp;" "&amp;D1188&amp;" "&amp;E1188&amp;" "&amp;F1188&amp;" ["&amp;H1188&amp;"]"))</f>
        <v/>
      </c>
      <c r="J1188" s="7" t="inlineStr">
        <is>
          <t>devernois 다크네이비 터틀넥루즈핏니트 [95]</t>
        </is>
      </c>
      <c r="K1188" s="7" t="inlineStr">
        <is>
          <t>devernois 다크네이비 터틀넥루즈핏니트</t>
        </is>
      </c>
      <c r="L1188" s="7">
        <f>IF(B1188="보세",C1188&amp;" "&amp;F1188,B1188&amp;" "&amp;F1188)</f>
        <v/>
      </c>
      <c r="M1188" s="8" t="inlineStr">
        <is>
          <t>다크네이비   터틀넥루즈핏니트</t>
        </is>
      </c>
      <c r="N1188" s="8" t="inlineStr">
        <is>
          <t>DARK NAVY   터틀넥루즈핏니트</t>
        </is>
      </c>
      <c r="O1188" s="8" t="inlineStr">
        <is>
          <t>딥네이비   터틀넥루즈핏니트</t>
        </is>
      </c>
    </row>
    <row r="1189" ht="16.5" customHeight="1" s="16">
      <c r="A1189" s="7" t="n">
        <v>13107952</v>
      </c>
      <c r="B1189" s="7" t="inlineStr">
        <is>
          <t>아디다스오리지널</t>
        </is>
      </c>
      <c r="C1189" s="7" t="inlineStr">
        <is>
          <t>레드</t>
        </is>
      </c>
      <c r="D1189" s="7" t="inlineStr">
        <is>
          <t>무지</t>
        </is>
      </c>
      <c r="E1189" s="7" t="inlineStr">
        <is>
          <t>폴리</t>
        </is>
      </c>
      <c r="F1189" s="7" t="inlineStr">
        <is>
          <t>삼선저지</t>
        </is>
      </c>
      <c r="G1189" s="7" t="inlineStr">
        <is>
          <t>KOR</t>
        </is>
      </c>
      <c r="H1189" s="7" t="inlineStr">
        <is>
          <t>XL</t>
        </is>
      </c>
      <c r="I1189" s="7">
        <f>IF(B1189="보세",C1189&amp;" "&amp;D1189&amp;" "&amp;E1189&amp;" "&amp;F1189&amp;" ["&amp;H1189&amp;"]",IF(G1189="JPN","[JPN] "&amp;B1189&amp;" "&amp;C1189&amp;" "&amp;D1189&amp;" "&amp;E1189&amp;" "&amp;F1189&amp;" ["&amp;H1189&amp;"]",B1189&amp;" "&amp;C1189&amp;" "&amp;D1189&amp;" "&amp;E1189&amp;" "&amp;F1189&amp;" ["&amp;H1189&amp;"]"))</f>
        <v/>
      </c>
      <c r="J1189" s="7" t="inlineStr">
        <is>
          <t>아디다스오리지널 레드 삼선저지 [XL]</t>
        </is>
      </c>
      <c r="K1189" s="7" t="inlineStr">
        <is>
          <t>아디다스오리지널 레드 삼선저지</t>
        </is>
      </c>
      <c r="L1189" s="7">
        <f>IF(B1189="보세",C1189&amp;" "&amp;F1189,B1189&amp;" "&amp;F1189)</f>
        <v/>
      </c>
      <c r="M1189" s="8" t="inlineStr">
        <is>
          <t>레드   삼선저지</t>
        </is>
      </c>
      <c r="N1189" s="8" t="inlineStr">
        <is>
          <t>레드   삼선저지</t>
        </is>
      </c>
      <c r="O1189" s="8" t="inlineStr">
        <is>
          <t>레드   삼선저지</t>
        </is>
      </c>
    </row>
    <row r="1190" ht="16.5" customHeight="1" s="16">
      <c r="A1190" s="7" t="n">
        <v>13107953</v>
      </c>
      <c r="B1190" s="7" t="inlineStr">
        <is>
          <t>언더아머</t>
        </is>
      </c>
      <c r="C1190" s="7" t="inlineStr">
        <is>
          <t>브라이트핫오렌지</t>
        </is>
      </c>
      <c r="D1190" s="7" t="inlineStr">
        <is>
          <t>패턴</t>
        </is>
      </c>
      <c r="E1190" s="7" t="inlineStr">
        <is>
          <t>폴리</t>
        </is>
      </c>
      <c r="F1190" s="7" t="inlineStr">
        <is>
          <t>하프절개라인후드티</t>
        </is>
      </c>
      <c r="G1190" s="7" t="inlineStr">
        <is>
          <t>KOR</t>
        </is>
      </c>
      <c r="H1190" s="7" t="inlineStr">
        <is>
          <t>YXL</t>
        </is>
      </c>
      <c r="I1190" s="7">
        <f>IF(B1190="보세",C1190&amp;" "&amp;D1190&amp;" "&amp;E1190&amp;" "&amp;F1190&amp;" ["&amp;H1190&amp;"]",IF(G1190="JPN","[JPN] "&amp;B1190&amp;" "&amp;C1190&amp;" "&amp;D1190&amp;" "&amp;E1190&amp;" "&amp;F1190&amp;" ["&amp;H1190&amp;"]",B1190&amp;" "&amp;C1190&amp;" "&amp;D1190&amp;" "&amp;E1190&amp;" "&amp;F1190&amp;" ["&amp;H1190&amp;"]"))</f>
        <v/>
      </c>
      <c r="J1190" s="7" t="inlineStr">
        <is>
          <t>언더아머 브라이트핫오렌지 하프절개라인후드티 [YXL]</t>
        </is>
      </c>
      <c r="K1190" s="7" t="inlineStr">
        <is>
          <t>언더아머 브라이트핫오렌지 하프절개라인후드티</t>
        </is>
      </c>
      <c r="L1190" s="7">
        <f>IF(B1190="보세",C1190&amp;" "&amp;F1190,B1190&amp;" "&amp;F1190)</f>
        <v/>
      </c>
      <c r="M1190" s="8" t="inlineStr">
        <is>
          <t>브라이트핫오렌지   하프절개라인후드티</t>
        </is>
      </c>
      <c r="N1190" s="8" t="inlineStr">
        <is>
          <t>브라이트핫오렌지   하프절개라인후드티</t>
        </is>
      </c>
      <c r="O1190" s="8" t="inlineStr">
        <is>
          <t>브라이트핫오렌지   하프절개라인후드티</t>
        </is>
      </c>
    </row>
    <row r="1191" ht="16.5" customHeight="1" s="16">
      <c r="A1191" s="7" t="n">
        <v>13107954</v>
      </c>
      <c r="B1191" s="7" t="inlineStr">
        <is>
          <t>블랙야크</t>
        </is>
      </c>
      <c r="C1191" s="7" t="inlineStr">
        <is>
          <t>블랙</t>
        </is>
      </c>
      <c r="D1191" s="7" t="inlineStr">
        <is>
          <t>무지</t>
        </is>
      </c>
      <c r="E1191" s="7" t="inlineStr">
        <is>
          <t>폴리</t>
        </is>
      </c>
      <c r="F1191" s="7" t="inlineStr">
        <is>
          <t>아웃도어집업</t>
        </is>
      </c>
      <c r="G1191" s="7" t="inlineStr">
        <is>
          <t>KOR</t>
        </is>
      </c>
      <c r="H1191" s="7" t="inlineStr">
        <is>
          <t>100</t>
        </is>
      </c>
      <c r="I1191" s="7">
        <f>IF(B1191="보세",C1191&amp;" "&amp;D1191&amp;" "&amp;E1191&amp;" "&amp;F1191&amp;" ["&amp;H1191&amp;"]",IF(G1191="JPN","[JPN] "&amp;B1191&amp;" "&amp;C1191&amp;" "&amp;D1191&amp;" "&amp;E1191&amp;" "&amp;F1191&amp;" ["&amp;H1191&amp;"]",B1191&amp;" "&amp;C1191&amp;" "&amp;D1191&amp;" "&amp;E1191&amp;" "&amp;F1191&amp;" ["&amp;H1191&amp;"]"))</f>
        <v/>
      </c>
      <c r="J1191" s="7" t="inlineStr">
        <is>
          <t>블랙야크 블랙 아웃도어집업 [100]</t>
        </is>
      </c>
      <c r="K1191" s="7" t="inlineStr">
        <is>
          <t>블랙야크 블랙 아웃도어집업</t>
        </is>
      </c>
      <c r="L1191" s="7">
        <f>IF(B1191="보세",C1191&amp;" "&amp;F1191,B1191&amp;" "&amp;F1191)</f>
        <v/>
      </c>
      <c r="M1191" s="8" t="inlineStr">
        <is>
          <t>블랙   아웃도어집업</t>
        </is>
      </c>
      <c r="N1191" s="8" t="inlineStr">
        <is>
          <t>블랙   아웃도어집업</t>
        </is>
      </c>
      <c r="O1191" s="8" t="inlineStr">
        <is>
          <t>블랙   아웃도어집업</t>
        </is>
      </c>
    </row>
    <row r="1192" ht="16.5" customHeight="1" s="16">
      <c r="A1192" s="7" t="n">
        <v>13107955</v>
      </c>
      <c r="B1192" s="7" t="inlineStr">
        <is>
          <t>Guess</t>
        </is>
      </c>
      <c r="C1192" s="7" t="inlineStr">
        <is>
          <t>매트레드</t>
        </is>
      </c>
      <c r="D1192" s="7" t="inlineStr">
        <is>
          <t>무지</t>
        </is>
      </c>
      <c r="E1192" s="7" t="inlineStr">
        <is>
          <t>덕다운</t>
        </is>
      </c>
      <c r="F1192" s="7" t="inlineStr">
        <is>
          <t>사파리롱패딩</t>
        </is>
      </c>
      <c r="G1192" s="7" t="inlineStr">
        <is>
          <t>KOR</t>
        </is>
      </c>
      <c r="H1192" s="7" t="inlineStr">
        <is>
          <t>XS</t>
        </is>
      </c>
      <c r="I1192" s="7">
        <f>IF(B1192="보세",C1192&amp;" "&amp;D1192&amp;" "&amp;E1192&amp;" "&amp;F1192&amp;" ["&amp;H1192&amp;"]",IF(G1192="JPN","[JPN] "&amp;B1192&amp;" "&amp;C1192&amp;" "&amp;D1192&amp;" "&amp;E1192&amp;" "&amp;F1192&amp;" ["&amp;H1192&amp;"]",B1192&amp;" "&amp;C1192&amp;" "&amp;D1192&amp;" "&amp;E1192&amp;" "&amp;F1192&amp;" ["&amp;H1192&amp;"]"))</f>
        <v/>
      </c>
      <c r="J1192" s="7" t="inlineStr">
        <is>
          <t>Guess 매트레드 덕다운 사파리롱패딩 [XS]</t>
        </is>
      </c>
      <c r="K1192" s="7" t="inlineStr">
        <is>
          <t>Guess 매트레드 덕다운 사파리롱패딩</t>
        </is>
      </c>
      <c r="L1192" s="7">
        <f>IF(B1192="보세",C1192&amp;" "&amp;F1192,B1192&amp;" "&amp;F1192)</f>
        <v/>
      </c>
      <c r="M1192" s="8" t="inlineStr">
        <is>
          <t>매트레드  덕다운 사파리롱패딩</t>
        </is>
      </c>
      <c r="N1192" s="8" t="inlineStr">
        <is>
          <t>매트레드  덕다운 사파리롱패딩</t>
        </is>
      </c>
      <c r="O1192" s="8" t="inlineStr">
        <is>
          <t>매트레드  덕다운 사파리롱패딩</t>
        </is>
      </c>
    </row>
    <row r="1193" ht="16.5" customHeight="1" s="16">
      <c r="A1193" s="7" t="n">
        <v>13107956</v>
      </c>
      <c r="B1193" s="7" t="inlineStr">
        <is>
          <t>빈폴</t>
        </is>
      </c>
      <c r="C1193" s="7" t="inlineStr">
        <is>
          <t>오렌지</t>
        </is>
      </c>
      <c r="D1193" s="7" t="inlineStr">
        <is>
          <t>무지</t>
        </is>
      </c>
      <c r="E1193" s="7" t="inlineStr">
        <is>
          <t>덕다운</t>
        </is>
      </c>
      <c r="F1193" s="7" t="inlineStr">
        <is>
          <t>워크하이넥패딩</t>
        </is>
      </c>
      <c r="G1193" s="7" t="inlineStr">
        <is>
          <t>KOR</t>
        </is>
      </c>
      <c r="H1193" s="7" t="inlineStr">
        <is>
          <t>100</t>
        </is>
      </c>
      <c r="I1193" s="7">
        <f>IF(B1193="보세",C1193&amp;" "&amp;D1193&amp;" "&amp;E1193&amp;" "&amp;F1193&amp;" ["&amp;H1193&amp;"]",IF(G1193="JPN","[JPN] "&amp;B1193&amp;" "&amp;C1193&amp;" "&amp;D1193&amp;" "&amp;E1193&amp;" "&amp;F1193&amp;" ["&amp;H1193&amp;"]",B1193&amp;" "&amp;C1193&amp;" "&amp;D1193&amp;" "&amp;E1193&amp;" "&amp;F1193&amp;" ["&amp;H1193&amp;"]"))</f>
        <v/>
      </c>
      <c r="J1193" s="7" t="inlineStr">
        <is>
          <t>빈폴 오렌지 덕다운 워크하이넥패딩 [100]</t>
        </is>
      </c>
      <c r="K1193" s="7" t="inlineStr">
        <is>
          <t>빈폴 오렌지 덕다운 워크하이넥패딩</t>
        </is>
      </c>
      <c r="L1193" s="7">
        <f>IF(B1193="보세",C1193&amp;" "&amp;F1193,B1193&amp;" "&amp;F1193)</f>
        <v/>
      </c>
      <c r="M1193" s="8" t="inlineStr">
        <is>
          <t>오렌지  덕다운 워크하이넥패딩</t>
        </is>
      </c>
      <c r="N1193" s="8" t="inlineStr">
        <is>
          <t>오렌지  덕다운 워크하이넥패딩</t>
        </is>
      </c>
      <c r="O1193" s="8" t="inlineStr">
        <is>
          <t>오렌지  덕다운 워크하이넥패딩</t>
        </is>
      </c>
    </row>
    <row r="1194" ht="16.5" customHeight="1" s="16">
      <c r="A1194" s="7" t="n">
        <v>13107957</v>
      </c>
      <c r="B1194" s="7" t="inlineStr">
        <is>
          <t>JDX</t>
        </is>
      </c>
      <c r="C1194" s="7" t="inlineStr">
        <is>
          <t>매트레드</t>
        </is>
      </c>
      <c r="D1194" s="7" t="inlineStr">
        <is>
          <t>무지</t>
        </is>
      </c>
      <c r="E1194" s="7" t="inlineStr">
        <is>
          <t>폴리</t>
        </is>
      </c>
      <c r="F1194" s="7" t="inlineStr">
        <is>
          <t>경량멀티스포츠자켓</t>
        </is>
      </c>
      <c r="G1194" s="7" t="inlineStr">
        <is>
          <t>KOR</t>
        </is>
      </c>
      <c r="H1194" s="7" t="inlineStr">
        <is>
          <t>100</t>
        </is>
      </c>
      <c r="I1194" s="7">
        <f>IF(B1194="보세",C1194&amp;" "&amp;D1194&amp;" "&amp;E1194&amp;" "&amp;F1194&amp;" ["&amp;H1194&amp;"]",IF(G1194="JPN","[JPN] "&amp;B1194&amp;" "&amp;C1194&amp;" "&amp;D1194&amp;" "&amp;E1194&amp;" "&amp;F1194&amp;" ["&amp;H1194&amp;"]",B1194&amp;" "&amp;C1194&amp;" "&amp;D1194&amp;" "&amp;E1194&amp;" "&amp;F1194&amp;" ["&amp;H1194&amp;"]"))</f>
        <v/>
      </c>
      <c r="J1194" s="7" t="inlineStr">
        <is>
          <t>JDX 매트레드 경량멀티스포츠자켓 [100]</t>
        </is>
      </c>
      <c r="K1194" s="7" t="inlineStr">
        <is>
          <t>JDX 매트레드 경량멀티스포츠자켓</t>
        </is>
      </c>
      <c r="L1194" s="7">
        <f>IF(B1194="보세",C1194&amp;" "&amp;F1194,B1194&amp;" "&amp;F1194)</f>
        <v/>
      </c>
      <c r="M1194" s="8" t="inlineStr">
        <is>
          <t>매트레드   경량멀티스포츠자켓</t>
        </is>
      </c>
      <c r="N1194" s="8" t="inlineStr">
        <is>
          <t>매트레드   경량멀티스포츠자켓</t>
        </is>
      </c>
      <c r="O1194" s="8" t="inlineStr">
        <is>
          <t>매트레드   경량멀티스포츠자켓</t>
        </is>
      </c>
    </row>
    <row r="1195" ht="16.5" customHeight="1" s="16">
      <c r="A1195" s="7" t="n">
        <v>13107958</v>
      </c>
      <c r="B1195" s="7" t="inlineStr">
        <is>
          <t>노스페이스</t>
        </is>
      </c>
      <c r="C1195" s="7" t="inlineStr">
        <is>
          <t>레드</t>
        </is>
      </c>
      <c r="D1195" s="7" t="inlineStr">
        <is>
          <t>무지</t>
        </is>
      </c>
      <c r="E1195" s="7" t="inlineStr">
        <is>
          <t>구스다운</t>
        </is>
      </c>
      <c r="F1195" s="7" t="inlineStr">
        <is>
          <t>하이넥패딩</t>
        </is>
      </c>
      <c r="G1195" s="7" t="inlineStr">
        <is>
          <t>KOR</t>
        </is>
      </c>
      <c r="H1195" s="7" t="inlineStr">
        <is>
          <t>90</t>
        </is>
      </c>
      <c r="I1195" s="7">
        <f>IF(B1195="보세",C1195&amp;" "&amp;D1195&amp;" "&amp;E1195&amp;" "&amp;F1195&amp;" ["&amp;H1195&amp;"]",IF(G1195="JPN","[JPN] "&amp;B1195&amp;" "&amp;C1195&amp;" "&amp;D1195&amp;" "&amp;E1195&amp;" "&amp;F1195&amp;" ["&amp;H1195&amp;"]",B1195&amp;" "&amp;C1195&amp;" "&amp;D1195&amp;" "&amp;E1195&amp;" "&amp;F1195&amp;" ["&amp;H1195&amp;"]"))</f>
        <v/>
      </c>
      <c r="J1195" s="7" t="inlineStr">
        <is>
          <t>노스페이스 레드 구스다운 하이넥패딩 [90]</t>
        </is>
      </c>
      <c r="K1195" s="7" t="inlineStr">
        <is>
          <t>노스페이스 레드 구스다운 하이넥패딩</t>
        </is>
      </c>
      <c r="L1195" s="7">
        <f>IF(B1195="보세",C1195&amp;" "&amp;F1195,B1195&amp;" "&amp;F1195)</f>
        <v/>
      </c>
      <c r="M1195" s="8" t="inlineStr">
        <is>
          <t>레드  구스다운 하이넥패딩</t>
        </is>
      </c>
      <c r="N1195" s="8" t="inlineStr">
        <is>
          <t>레드  구스다운 하이넥패딩</t>
        </is>
      </c>
      <c r="O1195" s="8" t="inlineStr">
        <is>
          <t>레드  구스다운 하이넥패딩</t>
        </is>
      </c>
    </row>
    <row r="1196" ht="16.5" customHeight="1" s="16">
      <c r="A1196" s="7" t="n">
        <v>13107959</v>
      </c>
      <c r="B1196" s="7" t="inlineStr">
        <is>
          <t>스파이더</t>
        </is>
      </c>
      <c r="C1196" s="7" t="inlineStr">
        <is>
          <t>화이트</t>
        </is>
      </c>
      <c r="D1196" s="7" t="inlineStr">
        <is>
          <t>무지</t>
        </is>
      </c>
      <c r="E1196" s="7" t="inlineStr">
        <is>
          <t>면혼방</t>
        </is>
      </c>
      <c r="F1196" s="7" t="inlineStr">
        <is>
          <t>소매로고후드티</t>
        </is>
      </c>
      <c r="G1196" s="7" t="inlineStr">
        <is>
          <t>KOR</t>
        </is>
      </c>
      <c r="H1196" s="7" t="inlineStr">
        <is>
          <t>XL</t>
        </is>
      </c>
      <c r="I1196" s="7">
        <f>IF(B1196="보세",C1196&amp;" "&amp;D1196&amp;" "&amp;E1196&amp;" "&amp;F1196&amp;" ["&amp;H1196&amp;"]",IF(G1196="JPN","[JPN] "&amp;B1196&amp;" "&amp;C1196&amp;" "&amp;D1196&amp;" "&amp;E1196&amp;" "&amp;F1196&amp;" ["&amp;H1196&amp;"]",B1196&amp;" "&amp;C1196&amp;" "&amp;D1196&amp;" "&amp;E1196&amp;" "&amp;F1196&amp;" ["&amp;H1196&amp;"]"))</f>
        <v/>
      </c>
      <c r="J1196" s="7" t="inlineStr">
        <is>
          <t>스파이더 화이트 면혼방 소매로고후드티 [XL]</t>
        </is>
      </c>
      <c r="K1196" s="7" t="inlineStr">
        <is>
          <t>스파이더 화이트 면혼방 소매로고후드티</t>
        </is>
      </c>
      <c r="L1196" s="7">
        <f>IF(B1196="보세",C1196&amp;" "&amp;F1196,B1196&amp;" "&amp;F1196)</f>
        <v/>
      </c>
      <c r="M1196" s="8" t="inlineStr">
        <is>
          <t>화이트  면혼방 소매로고후드티</t>
        </is>
      </c>
      <c r="N1196" s="8" t="inlineStr">
        <is>
          <t>화이트  코튼혼방 소매로고후드티</t>
        </is>
      </c>
      <c r="O1196" s="8" t="inlineStr">
        <is>
          <t>화이트  면믹스 소매로고후드티</t>
        </is>
      </c>
    </row>
    <row r="1197" ht="16.5" customHeight="1" s="16">
      <c r="A1197" s="7" t="n">
        <v>13107960</v>
      </c>
      <c r="B1197" s="7" t="inlineStr">
        <is>
          <t>NBA</t>
        </is>
      </c>
      <c r="C1197" s="7" t="inlineStr">
        <is>
          <t>네이비</t>
        </is>
      </c>
      <c r="D1197" s="7" t="inlineStr">
        <is>
          <t>무지</t>
        </is>
      </c>
      <c r="E1197" s="7" t="inlineStr">
        <is>
          <t>덕다운</t>
        </is>
      </c>
      <c r="F1197" s="7" t="inlineStr">
        <is>
          <t>시카고불스패치패딩점퍼</t>
        </is>
      </c>
      <c r="G1197" s="7" t="inlineStr">
        <is>
          <t>KOR</t>
        </is>
      </c>
      <c r="H1197" s="7" t="inlineStr">
        <is>
          <t>2XL</t>
        </is>
      </c>
      <c r="I1197" s="7">
        <f>IF(B1197="보세",C1197&amp;" "&amp;D1197&amp;" "&amp;E1197&amp;" "&amp;F1197&amp;" ["&amp;H1197&amp;"]",IF(G1197="JPN","[JPN] "&amp;B1197&amp;" "&amp;C1197&amp;" "&amp;D1197&amp;" "&amp;E1197&amp;" "&amp;F1197&amp;" ["&amp;H1197&amp;"]",B1197&amp;" "&amp;C1197&amp;" "&amp;D1197&amp;" "&amp;E1197&amp;" "&amp;F1197&amp;" ["&amp;H1197&amp;"]"))</f>
        <v/>
      </c>
      <c r="J1197" s="7" t="inlineStr">
        <is>
          <t>NBA 네이비 덕다운 시카고불스패치패딩점퍼 [2XL]</t>
        </is>
      </c>
      <c r="K1197" s="7" t="inlineStr">
        <is>
          <t>NBA 네이비 덕다운 시카고불스패치패딩점퍼</t>
        </is>
      </c>
      <c r="L1197" s="7">
        <f>IF(B1197="보세",C1197&amp;" "&amp;F1197,B1197&amp;" "&amp;F1197)</f>
        <v/>
      </c>
      <c r="M1197" s="8" t="inlineStr">
        <is>
          <t>네이비  덕다운 시카고불스패치패딩점퍼</t>
        </is>
      </c>
      <c r="N1197" s="8" t="inlineStr">
        <is>
          <t>NAVY  덕다운 시카고불스패치패딩점퍼</t>
        </is>
      </c>
      <c r="O1197" s="8" t="inlineStr">
        <is>
          <t>곤색  덕다운 시카고불스패치패딩점퍼</t>
        </is>
      </c>
    </row>
    <row r="1198" ht="16.5" customHeight="1" s="16">
      <c r="A1198" s="7" t="n">
        <v>13107961</v>
      </c>
      <c r="B1198" s="7" t="inlineStr">
        <is>
          <t>k2</t>
        </is>
      </c>
      <c r="C1198" s="7" t="inlineStr">
        <is>
          <t>다크올리브그린블랙</t>
        </is>
      </c>
      <c r="D1198" s="7" t="inlineStr">
        <is>
          <t>체크</t>
        </is>
      </c>
      <c r="E1198" s="7" t="inlineStr">
        <is>
          <t>구스다운</t>
        </is>
      </c>
      <c r="F1198" s="7" t="inlineStr">
        <is>
          <t>배색패딩점퍼</t>
        </is>
      </c>
      <c r="G1198" s="7" t="inlineStr">
        <is>
          <t>KOR</t>
        </is>
      </c>
      <c r="H1198" s="7" t="inlineStr">
        <is>
          <t>95</t>
        </is>
      </c>
      <c r="I1198" s="7">
        <f>IF(B1198="보세",C1198&amp;" "&amp;D1198&amp;" "&amp;E1198&amp;" "&amp;F1198&amp;" ["&amp;H1198&amp;"]",IF(G1198="JPN","[JPN] "&amp;B1198&amp;" "&amp;C1198&amp;" "&amp;D1198&amp;" "&amp;E1198&amp;" "&amp;F1198&amp;" ["&amp;H1198&amp;"]",B1198&amp;" "&amp;C1198&amp;" "&amp;D1198&amp;" "&amp;E1198&amp;" "&amp;F1198&amp;" ["&amp;H1198&amp;"]"))</f>
        <v/>
      </c>
      <c r="J1198" s="7" t="inlineStr">
        <is>
          <t>k2 다크올리브그린블랙 체크 구스다운 배색패딩점퍼 [95]</t>
        </is>
      </c>
      <c r="K1198" s="7" t="inlineStr">
        <is>
          <t>k2 다크올리브그린블랙 체크 구스다운 배색패딩점퍼</t>
        </is>
      </c>
      <c r="L1198" s="7">
        <f>IF(B1198="보세",C1198&amp;" "&amp;F1198,B1198&amp;" "&amp;F1198)</f>
        <v/>
      </c>
      <c r="M1198" s="8" t="inlineStr">
        <is>
          <t>다크올리브그린블랙 체크 구스다운 배색패딩점퍼</t>
        </is>
      </c>
      <c r="N1198" s="8" t="inlineStr">
        <is>
          <t>다크올리브그린블랙 체크 구스다운 배색패딩점퍼</t>
        </is>
      </c>
      <c r="O1198" s="8" t="inlineStr">
        <is>
          <t>다크올리브그린블랙 체크 구스다운 배색패딩점퍼</t>
        </is>
      </c>
    </row>
    <row r="1199" ht="16.5" customHeight="1" s="16">
      <c r="A1199" s="7" t="n">
        <v>13107962</v>
      </c>
      <c r="B1199" s="7" t="inlineStr">
        <is>
          <t>k2</t>
        </is>
      </c>
      <c r="C1199" s="7" t="inlineStr">
        <is>
          <t>다크블루</t>
        </is>
      </c>
      <c r="D1199" s="7" t="inlineStr">
        <is>
          <t>체크</t>
        </is>
      </c>
      <c r="E1199" s="7" t="inlineStr">
        <is>
          <t>구스다운</t>
        </is>
      </c>
      <c r="F1199" s="7" t="inlineStr">
        <is>
          <t>배색헤비패딩</t>
        </is>
      </c>
      <c r="G1199" s="7" t="inlineStr">
        <is>
          <t>KOR</t>
        </is>
      </c>
      <c r="H1199" s="7" t="inlineStr">
        <is>
          <t>95</t>
        </is>
      </c>
      <c r="I1199" s="7">
        <f>IF(B1199="보세",C1199&amp;" "&amp;D1199&amp;" "&amp;E1199&amp;" "&amp;F1199&amp;" ["&amp;H1199&amp;"]",IF(G1199="JPN","[JPN] "&amp;B1199&amp;" "&amp;C1199&amp;" "&amp;D1199&amp;" "&amp;E1199&amp;" "&amp;F1199&amp;" ["&amp;H1199&amp;"]",B1199&amp;" "&amp;C1199&amp;" "&amp;D1199&amp;" "&amp;E1199&amp;" "&amp;F1199&amp;" ["&amp;H1199&amp;"]"))</f>
        <v/>
      </c>
      <c r="J1199" s="7" t="inlineStr">
        <is>
          <t>k2 다크블루 체크 구스다운 배색헤비패딩 [95]</t>
        </is>
      </c>
      <c r="K1199" s="7" t="inlineStr">
        <is>
          <t>k2 다크블루 체크 구스다운 배색헤비패딩</t>
        </is>
      </c>
      <c r="L1199" s="7">
        <f>IF(B1199="보세",C1199&amp;" "&amp;F1199,B1199&amp;" "&amp;F1199)</f>
        <v/>
      </c>
      <c r="M1199" s="8" t="inlineStr">
        <is>
          <t>다크블루 체크 구스다운 배색헤비패딩</t>
        </is>
      </c>
      <c r="N1199" s="8" t="inlineStr">
        <is>
          <t>다크블루 체크 구스다운 배색헤비패딩</t>
        </is>
      </c>
      <c r="O1199" s="8" t="inlineStr">
        <is>
          <t>다크블루 체크 구스다운 배색헤비패딩</t>
        </is>
      </c>
    </row>
    <row r="1200" ht="16.5" customHeight="1" s="16">
      <c r="A1200" s="7" t="n">
        <v>13107963</v>
      </c>
      <c r="B1200" s="7" t="inlineStr">
        <is>
          <t>빈폴</t>
        </is>
      </c>
      <c r="C1200" s="7" t="inlineStr">
        <is>
          <t>매트딥옐로우</t>
        </is>
      </c>
      <c r="D1200" s="7" t="inlineStr">
        <is>
          <t>무지</t>
        </is>
      </c>
      <c r="E1200" s="7" t="inlineStr">
        <is>
          <t>덕다운</t>
        </is>
      </c>
      <c r="F1200" s="7" t="inlineStr">
        <is>
          <t>자수로고아웃도어패딩점퍼</t>
        </is>
      </c>
      <c r="G1200" s="7" t="inlineStr">
        <is>
          <t>KOR</t>
        </is>
      </c>
      <c r="H1200" s="7" t="inlineStr">
        <is>
          <t>95</t>
        </is>
      </c>
      <c r="I1200" s="7">
        <f>IF(B1200="보세",C1200&amp;" "&amp;D1200&amp;" "&amp;E1200&amp;" "&amp;F1200&amp;" ["&amp;H1200&amp;"]",IF(G1200="JPN","[JPN] "&amp;B1200&amp;" "&amp;C1200&amp;" "&amp;D1200&amp;" "&amp;E1200&amp;" "&amp;F1200&amp;" ["&amp;H1200&amp;"]",B1200&amp;" "&amp;C1200&amp;" "&amp;D1200&amp;" "&amp;E1200&amp;" "&amp;F1200&amp;" ["&amp;H1200&amp;"]"))</f>
        <v/>
      </c>
      <c r="J1200" s="7" t="inlineStr">
        <is>
          <t>빈폴 매트딥옐로우 덕다운 자수로고아웃도어패딩점퍼 [95]</t>
        </is>
      </c>
      <c r="K1200" s="7" t="inlineStr">
        <is>
          <t>빈폴 매트딥옐로우 덕다운 자수로고아웃도어패딩점퍼</t>
        </is>
      </c>
      <c r="L1200" s="7">
        <f>IF(B1200="보세",C1200&amp;" "&amp;F1200,B1200&amp;" "&amp;F1200)</f>
        <v/>
      </c>
      <c r="M1200" s="8" t="inlineStr">
        <is>
          <t>매트딥옐로우  덕다운 자수로고아웃도어패딩점퍼</t>
        </is>
      </c>
      <c r="N1200" s="8" t="inlineStr">
        <is>
          <t>매트딥옐로우  덕다운 자수로고아웃도어패딩점퍼</t>
        </is>
      </c>
      <c r="O1200" s="8" t="inlineStr">
        <is>
          <t>매트딥옐로우  덕다운 자수로고아웃도어패딩점퍼</t>
        </is>
      </c>
    </row>
    <row r="1201" ht="16.5" customHeight="1" s="16">
      <c r="A1201" s="7" t="n">
        <v>13107964</v>
      </c>
      <c r="B1201" s="7" t="inlineStr">
        <is>
          <t>노스페이스</t>
        </is>
      </c>
      <c r="C1201" s="7" t="inlineStr">
        <is>
          <t>블랙</t>
        </is>
      </c>
      <c r="D1201" s="7" t="inlineStr">
        <is>
          <t>무지</t>
        </is>
      </c>
      <c r="E1201" s="7" t="inlineStr">
        <is>
          <t>구스다운</t>
        </is>
      </c>
      <c r="F1201" s="7" t="inlineStr">
        <is>
          <t>하프로고패딩점퍼</t>
        </is>
      </c>
      <c r="G1201" s="7" t="inlineStr">
        <is>
          <t>KOR</t>
        </is>
      </c>
      <c r="H1201" s="7" t="inlineStr">
        <is>
          <t>90</t>
        </is>
      </c>
      <c r="I1201" s="7">
        <f>IF(B1201="보세",C1201&amp;" "&amp;D1201&amp;" "&amp;E1201&amp;" "&amp;F1201&amp;" ["&amp;H1201&amp;"]",IF(G1201="JPN","[JPN] "&amp;B1201&amp;" "&amp;C1201&amp;" "&amp;D1201&amp;" "&amp;E1201&amp;" "&amp;F1201&amp;" ["&amp;H1201&amp;"]",B1201&amp;" "&amp;C1201&amp;" "&amp;D1201&amp;" "&amp;E1201&amp;" "&amp;F1201&amp;" ["&amp;H1201&amp;"]"))</f>
        <v/>
      </c>
      <c r="J1201" s="7" t="inlineStr">
        <is>
          <t>노스페이스 블랙 구스다운 하프로고패딩점퍼 [90]</t>
        </is>
      </c>
      <c r="K1201" s="7" t="inlineStr">
        <is>
          <t>노스페이스 블랙 구스다운 하프로고패딩점퍼</t>
        </is>
      </c>
      <c r="L1201" s="7">
        <f>IF(B1201="보세",C1201&amp;" "&amp;F1201,B1201&amp;" "&amp;F1201)</f>
        <v/>
      </c>
      <c r="M1201" s="8" t="inlineStr">
        <is>
          <t>블랙  구스다운 하프로고패딩점퍼</t>
        </is>
      </c>
      <c r="N1201" s="8" t="inlineStr">
        <is>
          <t>블랙  구스다운 하프로고패딩점퍼</t>
        </is>
      </c>
      <c r="O1201" s="8" t="inlineStr">
        <is>
          <t>블랙  구스다운 하프로고패딩점퍼</t>
        </is>
      </c>
    </row>
    <row r="1202" ht="16.5" customHeight="1" s="16">
      <c r="A1202" s="7" t="n">
        <v>13107965</v>
      </c>
      <c r="B1202" s="7" t="inlineStr">
        <is>
          <t>코오롱스포츠</t>
        </is>
      </c>
      <c r="C1202" s="7" t="inlineStr">
        <is>
          <t>멀티컬러</t>
        </is>
      </c>
      <c r="D1202" s="7" t="inlineStr">
        <is>
          <t>기하학워싱패턴</t>
        </is>
      </c>
      <c r="E1202" s="7" t="inlineStr">
        <is>
          <t>구스다운</t>
        </is>
      </c>
      <c r="F1202" s="7" t="inlineStr">
        <is>
          <t>경량슬림패딩</t>
        </is>
      </c>
      <c r="G1202" s="7" t="inlineStr">
        <is>
          <t>KOR</t>
        </is>
      </c>
      <c r="H1202" s="7" t="inlineStr">
        <is>
          <t>90</t>
        </is>
      </c>
      <c r="I1202" s="7">
        <f>IF(B1202="보세",C1202&amp;" "&amp;D1202&amp;" "&amp;E1202&amp;" "&amp;F1202&amp;" ["&amp;H1202&amp;"]",IF(G1202="JPN","[JPN] "&amp;B1202&amp;" "&amp;C1202&amp;" "&amp;D1202&amp;" "&amp;E1202&amp;" "&amp;F1202&amp;" ["&amp;H1202&amp;"]",B1202&amp;" "&amp;C1202&amp;" "&amp;D1202&amp;" "&amp;E1202&amp;" "&amp;F1202&amp;" ["&amp;H1202&amp;"]"))</f>
        <v/>
      </c>
      <c r="J1202" s="7" t="inlineStr">
        <is>
          <t>코오롱스포츠 멀티컬러 기하학워싱패턴 구스다운 경량슬림패딩 [90]</t>
        </is>
      </c>
      <c r="K1202" s="7" t="inlineStr">
        <is>
          <t>코오롱스포츠 멀티컬러 기하학워싱패턴 구스다운 경량슬림패딩</t>
        </is>
      </c>
      <c r="L1202" s="7">
        <f>IF(B1202="보세",C1202&amp;" "&amp;F1202,B1202&amp;" "&amp;F1202)</f>
        <v/>
      </c>
      <c r="M1202" s="8" t="inlineStr">
        <is>
          <t>멀티컬러 기하학워싱패턴 구스다운 경량슬림패딩</t>
        </is>
      </c>
      <c r="N1202" s="8" t="inlineStr">
        <is>
          <t>멀티컬러 기하학워싱패턴 구스다운 경량슬림패딩</t>
        </is>
      </c>
      <c r="O1202" s="8" t="inlineStr">
        <is>
          <t>멀티컬러 기하학워싱패턴 구스다운 경량슬림패딩</t>
        </is>
      </c>
    </row>
    <row r="1203" ht="16.5" customHeight="1" s="16">
      <c r="A1203" s="7" t="n">
        <v>13107966</v>
      </c>
      <c r="B1203" s="7" t="inlineStr">
        <is>
          <t>네파</t>
        </is>
      </c>
      <c r="C1203" s="7" t="inlineStr">
        <is>
          <t>옐로우매트블랙</t>
        </is>
      </c>
      <c r="D1203" s="7" t="inlineStr">
        <is>
          <t>무지</t>
        </is>
      </c>
      <c r="E1203" s="7" t="inlineStr">
        <is>
          <t>구스다운</t>
        </is>
      </c>
      <c r="F1203" s="7" t="inlineStr">
        <is>
          <t>투톤라이트패딩</t>
        </is>
      </c>
      <c r="G1203" s="7" t="inlineStr">
        <is>
          <t>KOR</t>
        </is>
      </c>
      <c r="H1203" s="7" t="inlineStr">
        <is>
          <t>XS</t>
        </is>
      </c>
      <c r="I1203" s="7">
        <f>IF(B1203="보세",C1203&amp;" "&amp;D1203&amp;" "&amp;E1203&amp;" "&amp;F1203&amp;" ["&amp;H1203&amp;"]",IF(G1203="JPN","[JPN] "&amp;B1203&amp;" "&amp;C1203&amp;" "&amp;D1203&amp;" "&amp;E1203&amp;" "&amp;F1203&amp;" ["&amp;H1203&amp;"]",B1203&amp;" "&amp;C1203&amp;" "&amp;D1203&amp;" "&amp;E1203&amp;" "&amp;F1203&amp;" ["&amp;H1203&amp;"]"))</f>
        <v/>
      </c>
      <c r="J1203" s="7" t="inlineStr">
        <is>
          <t>네파 옐로우매트블랙 구스다운 투톤라이트패딩 [XS]</t>
        </is>
      </c>
      <c r="K1203" s="7" t="inlineStr">
        <is>
          <t>네파 옐로우매트블랙 구스다운 투톤라이트패딩</t>
        </is>
      </c>
      <c r="L1203" s="7">
        <f>IF(B1203="보세",C1203&amp;" "&amp;F1203,B1203&amp;" "&amp;F1203)</f>
        <v/>
      </c>
      <c r="M1203" s="8" t="inlineStr">
        <is>
          <t>옐로우매트블랙  구스다운 투톤라이트패딩</t>
        </is>
      </c>
      <c r="N1203" s="8" t="inlineStr">
        <is>
          <t>옐로우매트블랙  구스다운 투톤라이트패딩</t>
        </is>
      </c>
      <c r="O1203" s="8" t="inlineStr">
        <is>
          <t>옐로우매트블랙  구스다운 투톤라이트패딩</t>
        </is>
      </c>
    </row>
    <row r="1204" ht="16.5" customHeight="1" s="16">
      <c r="A1204" s="7" t="n">
        <v>13107967</v>
      </c>
      <c r="B1204" s="7" t="inlineStr">
        <is>
          <t>밀레</t>
        </is>
      </c>
      <c r="C1204" s="7" t="inlineStr">
        <is>
          <t>다크오렌지블랙</t>
        </is>
      </c>
      <c r="D1204" s="7" t="inlineStr">
        <is>
          <t>무지</t>
        </is>
      </c>
      <c r="E1204" s="7" t="inlineStr">
        <is>
          <t>구스다운</t>
        </is>
      </c>
      <c r="F1204" s="7" t="inlineStr">
        <is>
          <t>배색나그랑패딩</t>
        </is>
      </c>
      <c r="G1204" s="7" t="inlineStr">
        <is>
          <t>KOR</t>
        </is>
      </c>
      <c r="H1204" s="7" t="inlineStr">
        <is>
          <t>95</t>
        </is>
      </c>
      <c r="I1204" s="7">
        <f>IF(B1204="보세",C1204&amp;" "&amp;D1204&amp;" "&amp;E1204&amp;" "&amp;F1204&amp;" ["&amp;H1204&amp;"]",IF(G1204="JPN","[JPN] "&amp;B1204&amp;" "&amp;C1204&amp;" "&amp;D1204&amp;" "&amp;E1204&amp;" "&amp;F1204&amp;" ["&amp;H1204&amp;"]",B1204&amp;" "&amp;C1204&amp;" "&amp;D1204&amp;" "&amp;E1204&amp;" "&amp;F1204&amp;" ["&amp;H1204&amp;"]"))</f>
        <v/>
      </c>
      <c r="J1204" s="7" t="inlineStr">
        <is>
          <t>밀레 다크오렌지블랙 구스다운 배색나그랑패딩 [95]</t>
        </is>
      </c>
      <c r="K1204" s="7" t="inlineStr">
        <is>
          <t>밀레 다크오렌지블랙 구스다운 배색나그랑패딩</t>
        </is>
      </c>
      <c r="L1204" s="7">
        <f>IF(B1204="보세",C1204&amp;" "&amp;F1204,B1204&amp;" "&amp;F1204)</f>
        <v/>
      </c>
      <c r="M1204" s="8" t="inlineStr">
        <is>
          <t>다크오렌지블랙  구스다운 배색나그랑패딩</t>
        </is>
      </c>
      <c r="N1204" s="8" t="inlineStr">
        <is>
          <t>다크오렌지블랙  구스다운 배색나그랑패딩</t>
        </is>
      </c>
      <c r="O1204" s="8" t="inlineStr">
        <is>
          <t>다크오렌지블랙  구스다운 배색나그랑패딩</t>
        </is>
      </c>
    </row>
    <row r="1205" ht="16.5" customHeight="1" s="16">
      <c r="A1205" s="7" t="n">
        <v>13107968</v>
      </c>
      <c r="B1205" s="7" t="inlineStr">
        <is>
          <t>밀레</t>
        </is>
      </c>
      <c r="C1205" s="7" t="inlineStr">
        <is>
          <t>네온그린</t>
        </is>
      </c>
      <c r="D1205" s="7" t="inlineStr">
        <is>
          <t>무지</t>
        </is>
      </c>
      <c r="E1205" s="7" t="inlineStr">
        <is>
          <t>구스다운</t>
        </is>
      </c>
      <c r="F1205" s="7" t="inlineStr">
        <is>
          <t>라이트패딩</t>
        </is>
      </c>
      <c r="G1205" s="7" t="inlineStr">
        <is>
          <t>KOR</t>
        </is>
      </c>
      <c r="H1205" s="7" t="inlineStr">
        <is>
          <t>100</t>
        </is>
      </c>
      <c r="I1205" s="7">
        <f>IF(B1205="보세",C1205&amp;" "&amp;D1205&amp;" "&amp;E1205&amp;" "&amp;F1205&amp;" ["&amp;H1205&amp;"]",IF(G1205="JPN","[JPN] "&amp;B1205&amp;" "&amp;C1205&amp;" "&amp;D1205&amp;" "&amp;E1205&amp;" "&amp;F1205&amp;" ["&amp;H1205&amp;"]",B1205&amp;" "&amp;C1205&amp;" "&amp;D1205&amp;" "&amp;E1205&amp;" "&amp;F1205&amp;" ["&amp;H1205&amp;"]"))</f>
        <v/>
      </c>
      <c r="J1205" s="7" t="inlineStr">
        <is>
          <t>밀레 네온그린 구스다운 라이트패딩 [100]</t>
        </is>
      </c>
      <c r="K1205" s="7" t="inlineStr">
        <is>
          <t>밀레 네온그린 구스다운 라이트패딩</t>
        </is>
      </c>
      <c r="L1205" s="7">
        <f>IF(B1205="보세",C1205&amp;" "&amp;F1205,B1205&amp;" "&amp;F1205)</f>
        <v/>
      </c>
      <c r="M1205" s="8" t="inlineStr">
        <is>
          <t>네온그린  구스다운 라이트패딩</t>
        </is>
      </c>
      <c r="N1205" s="8" t="inlineStr">
        <is>
          <t>네온그린  구스다운 라이트패딩</t>
        </is>
      </c>
      <c r="O1205" s="8" t="inlineStr">
        <is>
          <t>네온그린  구스다운 라이트패딩</t>
        </is>
      </c>
    </row>
    <row r="1206" ht="16.5" customHeight="1" s="16">
      <c r="A1206" s="7" t="n">
        <v>13107969</v>
      </c>
      <c r="B1206" s="7" t="inlineStr">
        <is>
          <t>잇미샤</t>
        </is>
      </c>
      <c r="C1206" s="7" t="inlineStr">
        <is>
          <t>네이비</t>
        </is>
      </c>
      <c r="D1206" s="7" t="inlineStr">
        <is>
          <t>물결자수패턴</t>
        </is>
      </c>
      <c r="E1206" s="7" t="inlineStr">
        <is>
          <t>실크혼방</t>
        </is>
      </c>
      <c r="F1206" s="7" t="inlineStr">
        <is>
          <t>가오리핏크롭반팔가디건</t>
        </is>
      </c>
      <c r="G1206" s="7" t="inlineStr">
        <is>
          <t>KOR</t>
        </is>
      </c>
      <c r="H1206" s="7" t="inlineStr">
        <is>
          <t>85-160</t>
        </is>
      </c>
      <c r="I1206" s="7">
        <f>IF(B1206="보세",C1206&amp;" "&amp;D1206&amp;" "&amp;E1206&amp;" "&amp;F1206&amp;" ["&amp;H1206&amp;"]",IF(G1206="JPN","[JPN] "&amp;B1206&amp;" "&amp;C1206&amp;" "&amp;D1206&amp;" "&amp;E1206&amp;" "&amp;F1206&amp;" ["&amp;H1206&amp;"]",B1206&amp;" "&amp;C1206&amp;" "&amp;D1206&amp;" "&amp;E1206&amp;" "&amp;F1206&amp;" ["&amp;H1206&amp;"]"))</f>
        <v/>
      </c>
      <c r="J1206" s="7" t="inlineStr">
        <is>
          <t>잇미샤 네이비 물결자수패턴 실크혼방 가오리핏크롭반팔가디건 [85-160]</t>
        </is>
      </c>
      <c r="K1206" s="7" t="inlineStr">
        <is>
          <t>잇미샤 네이비 물결자수패턴 실크혼방 가오리핏크롭반팔가디건</t>
        </is>
      </c>
      <c r="L1206" s="7">
        <f>IF(B1206="보세",C1206&amp;" "&amp;F1206,B1206&amp;" "&amp;F1206)</f>
        <v/>
      </c>
      <c r="M1206" s="8" t="inlineStr">
        <is>
          <t>네이비 물결자수패턴 실크혼방 가오리핏크롭반팔가디건</t>
        </is>
      </c>
      <c r="N1206" s="8" t="inlineStr">
        <is>
          <t>NAVY 물결자수패턴 실크혼방 가오리핏크롭반팔가디건</t>
        </is>
      </c>
      <c r="O1206" s="8" t="inlineStr">
        <is>
          <t>곤색 물결자수패턴 실크혼방 가오리핏크롭반팔가디건</t>
        </is>
      </c>
    </row>
    <row r="1207" ht="16.5" customHeight="1" s="16">
      <c r="A1207" s="7" t="n">
        <v>13107970</v>
      </c>
      <c r="B1207" s="7" t="inlineStr">
        <is>
          <t>엠포리오아르마니</t>
        </is>
      </c>
      <c r="C1207" s="7" t="inlineStr">
        <is>
          <t>블랙</t>
        </is>
      </c>
      <c r="D1207" s="7" t="inlineStr">
        <is>
          <t>무지</t>
        </is>
      </c>
      <c r="E1207" s="7" t="inlineStr">
        <is>
          <t>면혼방</t>
        </is>
      </c>
      <c r="F1207" s="7" t="inlineStr">
        <is>
          <t>시그니처로고라운드반팔티</t>
        </is>
      </c>
      <c r="G1207" s="7" t="inlineStr">
        <is>
          <t>KOR</t>
        </is>
      </c>
      <c r="H1207" s="7" t="inlineStr">
        <is>
          <t>S</t>
        </is>
      </c>
      <c r="I1207" s="7">
        <f>IF(B1207="보세",C1207&amp;" "&amp;D1207&amp;" "&amp;E1207&amp;" "&amp;F1207&amp;" ["&amp;H1207&amp;"]",IF(G1207="JPN","[JPN] "&amp;B1207&amp;" "&amp;C1207&amp;" "&amp;D1207&amp;" "&amp;E1207&amp;" "&amp;F1207&amp;" ["&amp;H1207&amp;"]",B1207&amp;" "&amp;C1207&amp;" "&amp;D1207&amp;" "&amp;E1207&amp;" "&amp;F1207&amp;" ["&amp;H1207&amp;"]"))</f>
        <v/>
      </c>
      <c r="J1207" s="7" t="inlineStr">
        <is>
          <t>엠포리오아르마니 블랙 면혼방 시그니처로고라운드반팔티 [S]</t>
        </is>
      </c>
      <c r="K1207" s="7" t="inlineStr">
        <is>
          <t>엠포리오아르마니 블랙 면혼방 시그니처로고라운드반팔티</t>
        </is>
      </c>
      <c r="L1207" s="7">
        <f>IF(B1207="보세",C1207&amp;" "&amp;F1207,B1207&amp;" "&amp;F1207)</f>
        <v/>
      </c>
      <c r="M1207" s="8" t="inlineStr">
        <is>
          <t>블랙  면혼방 시그니처로고라운드반팔티</t>
        </is>
      </c>
      <c r="N1207" s="8" t="inlineStr">
        <is>
          <t>블랙  코튼혼방 시그니처로고라운드반팔티</t>
        </is>
      </c>
      <c r="O1207" s="8" t="inlineStr">
        <is>
          <t>블랙  면믹스 시그니처로고라운드반팔티</t>
        </is>
      </c>
    </row>
    <row r="1208" ht="16.5" customHeight="1" s="16">
      <c r="A1208" s="7" t="n">
        <v>13107971</v>
      </c>
      <c r="B1208" s="7" t="inlineStr">
        <is>
          <t>폴로</t>
        </is>
      </c>
      <c r="C1208" s="7" t="inlineStr">
        <is>
          <t>블랙</t>
        </is>
      </c>
      <c r="D1208" s="7" t="inlineStr">
        <is>
          <t>무지</t>
        </is>
      </c>
      <c r="E1208" s="7" t="inlineStr">
        <is>
          <t>면</t>
        </is>
      </c>
      <c r="F1208" s="7" t="inlineStr">
        <is>
          <t>커스텀핏도쿄투톤카라반팔티</t>
        </is>
      </c>
      <c r="G1208" s="7" t="inlineStr">
        <is>
          <t>KOR</t>
        </is>
      </c>
      <c r="H1208" s="7" t="inlineStr">
        <is>
          <t>M</t>
        </is>
      </c>
      <c r="I1208" s="7">
        <f>IF(B1208="보세",C1208&amp;" "&amp;D1208&amp;" "&amp;E1208&amp;" "&amp;F1208&amp;" ["&amp;H1208&amp;"]",IF(G1208="JPN","[JPN] "&amp;B1208&amp;" "&amp;C1208&amp;" "&amp;D1208&amp;" "&amp;E1208&amp;" "&amp;F1208&amp;" ["&amp;H1208&amp;"]",B1208&amp;" "&amp;C1208&amp;" "&amp;D1208&amp;" "&amp;E1208&amp;" "&amp;F1208&amp;" ["&amp;H1208&amp;"]"))</f>
        <v/>
      </c>
      <c r="J1208" s="7" t="inlineStr">
        <is>
          <t>폴로 블랙 면 커스텀핏도쿄투톤카라반팔티 [M]</t>
        </is>
      </c>
      <c r="K1208" s="7" t="inlineStr">
        <is>
          <t>폴로 블랙 면 커스텀핏도쿄투톤카라반팔티</t>
        </is>
      </c>
      <c r="L1208" s="7">
        <f>IF(B1208="보세",C1208&amp;" "&amp;F1208,B1208&amp;" "&amp;F1208)</f>
        <v/>
      </c>
      <c r="M1208" s="8" t="inlineStr">
        <is>
          <t>블랙  면 커스텀핏도쿄투톤카라반팔티</t>
        </is>
      </c>
      <c r="N1208" s="8" t="inlineStr">
        <is>
          <t>블랙  코튼 커스텀핏도쿄투톤카라반팔티</t>
        </is>
      </c>
      <c r="O1208" s="8" t="inlineStr">
        <is>
          <t>블랙  면직물 커스텀핏도쿄투톤카라반팔티</t>
        </is>
      </c>
    </row>
    <row r="1209" ht="16.5" customHeight="1" s="16">
      <c r="A1209" s="7" t="n">
        <v>13107972</v>
      </c>
      <c r="B1209" s="7" t="inlineStr">
        <is>
          <t>콜롬비아</t>
        </is>
      </c>
      <c r="C1209" s="7" t="inlineStr">
        <is>
          <t>블랙</t>
        </is>
      </c>
      <c r="D1209" s="7" t="inlineStr">
        <is>
          <t>무지</t>
        </is>
      </c>
      <c r="E1209" s="7" t="inlineStr">
        <is>
          <t>폴리</t>
        </is>
      </c>
      <c r="F1209" s="7" t="inlineStr">
        <is>
          <t>오버로크스포츠긴팔티</t>
        </is>
      </c>
      <c r="G1209" s="7" t="inlineStr">
        <is>
          <t>KOR</t>
        </is>
      </c>
      <c r="H1209" s="7" t="inlineStr">
        <is>
          <t>M</t>
        </is>
      </c>
      <c r="I1209" s="7">
        <f>IF(B1209="보세",C1209&amp;" "&amp;D1209&amp;" "&amp;E1209&amp;" "&amp;F1209&amp;" ["&amp;H1209&amp;"]",IF(G1209="JPN","[JPN] "&amp;B1209&amp;" "&amp;C1209&amp;" "&amp;D1209&amp;" "&amp;E1209&amp;" "&amp;F1209&amp;" ["&amp;H1209&amp;"]",B1209&amp;" "&amp;C1209&amp;" "&amp;D1209&amp;" "&amp;E1209&amp;" "&amp;F1209&amp;" ["&amp;H1209&amp;"]"))</f>
        <v/>
      </c>
      <c r="J1209" s="7" t="inlineStr">
        <is>
          <t>콜롬비아 블랙 오버로크스포츠긴팔티 [M]</t>
        </is>
      </c>
      <c r="K1209" s="7" t="inlineStr">
        <is>
          <t>콜롬비아 블랙 오버로크스포츠긴팔티</t>
        </is>
      </c>
      <c r="L1209" s="7">
        <f>IF(B1209="보세",C1209&amp;" "&amp;F1209,B1209&amp;" "&amp;F1209)</f>
        <v/>
      </c>
      <c r="M1209" s="8" t="inlineStr">
        <is>
          <t>블랙   오버로크스포츠긴팔티</t>
        </is>
      </c>
      <c r="N1209" s="8" t="inlineStr">
        <is>
          <t>블랙   오버로크스포츠긴팔티</t>
        </is>
      </c>
      <c r="O1209" s="8" t="inlineStr">
        <is>
          <t>블랙   오버로크스포츠긴팔티</t>
        </is>
      </c>
    </row>
    <row r="1210" ht="16.5" customHeight="1" s="16">
      <c r="A1210" s="7" t="n">
        <v>13107973</v>
      </c>
      <c r="B1210" s="7" t="inlineStr">
        <is>
          <t>폴로</t>
        </is>
      </c>
      <c r="C1210" s="7" t="inlineStr">
        <is>
          <t>네이비</t>
        </is>
      </c>
      <c r="D1210" s="7" t="inlineStr">
        <is>
          <t>무지</t>
        </is>
      </c>
      <c r="E1210" s="7" t="inlineStr">
        <is>
          <t>면</t>
        </is>
      </c>
      <c r="F1210" s="7" t="inlineStr">
        <is>
          <t>자수포니반소매카라티</t>
        </is>
      </c>
      <c r="G1210" s="7" t="inlineStr">
        <is>
          <t>KOR</t>
        </is>
      </c>
      <c r="H1210" s="7" t="inlineStr">
        <is>
          <t>S</t>
        </is>
      </c>
      <c r="I1210" s="7">
        <f>IF(B1210="보세",C1210&amp;" "&amp;D1210&amp;" "&amp;E1210&amp;" "&amp;F1210&amp;" ["&amp;H1210&amp;"]",IF(G1210="JPN","[JPN] "&amp;B1210&amp;" "&amp;C1210&amp;" "&amp;D1210&amp;" "&amp;E1210&amp;" "&amp;F1210&amp;" ["&amp;H1210&amp;"]",B1210&amp;" "&amp;C1210&amp;" "&amp;D1210&amp;" "&amp;E1210&amp;" "&amp;F1210&amp;" ["&amp;H1210&amp;"]"))</f>
        <v/>
      </c>
      <c r="J1210" s="7" t="inlineStr">
        <is>
          <t>폴로 네이비 면 자수포니반소매카라티 [S]</t>
        </is>
      </c>
      <c r="K1210" s="7" t="inlineStr">
        <is>
          <t>폴로 네이비 면 자수포니반소매카라티</t>
        </is>
      </c>
      <c r="L1210" s="7">
        <f>IF(B1210="보세",C1210&amp;" "&amp;F1210,B1210&amp;" "&amp;F1210)</f>
        <v/>
      </c>
      <c r="M1210" s="8" t="inlineStr">
        <is>
          <t>네이비  면 자수포니반소매카라티</t>
        </is>
      </c>
      <c r="N1210" s="8" t="inlineStr">
        <is>
          <t>NAVY  면 자수포니반소매카라티</t>
        </is>
      </c>
      <c r="O1210" s="8" t="inlineStr">
        <is>
          <t>곤색  면 자수포니반소매카라티</t>
        </is>
      </c>
    </row>
    <row r="1211" ht="16.5" customHeight="1" s="16">
      <c r="A1211" s="7" t="n">
        <v>13107974</v>
      </c>
      <c r="B1211" s="7" t="inlineStr">
        <is>
          <t>빈폴</t>
        </is>
      </c>
      <c r="C1211" s="7" t="inlineStr">
        <is>
          <t>네이비</t>
        </is>
      </c>
      <c r="D1211" s="7" t="inlineStr">
        <is>
          <t>무지</t>
        </is>
      </c>
      <c r="E1211" s="7" t="inlineStr">
        <is>
          <t>면</t>
        </is>
      </c>
      <c r="F1211" s="7" t="inlineStr">
        <is>
          <t>슬림핏반소매카브라셔츠</t>
        </is>
      </c>
      <c r="G1211" s="7" t="inlineStr">
        <is>
          <t>KOR</t>
        </is>
      </c>
      <c r="H1211" s="7" t="inlineStr">
        <is>
          <t>95</t>
        </is>
      </c>
      <c r="I1211" s="7">
        <f>IF(B1211="보세",C1211&amp;" "&amp;D1211&amp;" "&amp;E1211&amp;" "&amp;F1211&amp;" ["&amp;H1211&amp;"]",IF(G1211="JPN","[JPN] "&amp;B1211&amp;" "&amp;C1211&amp;" "&amp;D1211&amp;" "&amp;E1211&amp;" "&amp;F1211&amp;" ["&amp;H1211&amp;"]",B1211&amp;" "&amp;C1211&amp;" "&amp;D1211&amp;" "&amp;E1211&amp;" "&amp;F1211&amp;" ["&amp;H1211&amp;"]"))</f>
        <v/>
      </c>
      <c r="J1211" s="7" t="inlineStr">
        <is>
          <t>빈폴 네이비 면 슬림핏반소매카브라셔츠 [95]</t>
        </is>
      </c>
      <c r="K1211" s="7" t="inlineStr">
        <is>
          <t>빈폴 네이비 면 슬림핏반소매카브라셔츠</t>
        </is>
      </c>
      <c r="L1211" s="7">
        <f>IF(B1211="보세",C1211&amp;" "&amp;F1211,B1211&amp;" "&amp;F1211)</f>
        <v/>
      </c>
      <c r="M1211" s="8" t="inlineStr">
        <is>
          <t>네이비  면 슬림핏반소매카브라셔츠</t>
        </is>
      </c>
      <c r="N1211" s="8" t="inlineStr">
        <is>
          <t>NAVY  면 슬림핏반소매카브라셔츠</t>
        </is>
      </c>
      <c r="O1211" s="8" t="inlineStr">
        <is>
          <t>곤색  면 슬림핏반소매카브라셔츠</t>
        </is>
      </c>
    </row>
    <row r="1212" ht="16.5" customHeight="1" s="16">
      <c r="A1212" s="7" t="n">
        <v>13107975</v>
      </c>
      <c r="B1212" s="7" t="inlineStr">
        <is>
          <t>폴로</t>
        </is>
      </c>
      <c r="C1212" s="7" t="inlineStr">
        <is>
          <t>네이비</t>
        </is>
      </c>
      <c r="D1212" s="7" t="inlineStr">
        <is>
          <t>무지</t>
        </is>
      </c>
      <c r="E1212" s="7" t="inlineStr">
        <is>
          <t>면혼방</t>
        </is>
      </c>
      <c r="F1212" s="7" t="inlineStr">
        <is>
          <t>슬림핏자수포니반팔카라티</t>
        </is>
      </c>
      <c r="G1212" s="7" t="inlineStr">
        <is>
          <t>KOR</t>
        </is>
      </c>
      <c r="H1212" s="7" t="inlineStr">
        <is>
          <t>M</t>
        </is>
      </c>
      <c r="I1212" s="7">
        <f>IF(B1212="보세",C1212&amp;" "&amp;D1212&amp;" "&amp;E1212&amp;" "&amp;F1212&amp;" ["&amp;H1212&amp;"]",IF(G1212="JPN","[JPN] "&amp;B1212&amp;" "&amp;C1212&amp;" "&amp;D1212&amp;" "&amp;E1212&amp;" "&amp;F1212&amp;" ["&amp;H1212&amp;"]",B1212&amp;" "&amp;C1212&amp;" "&amp;D1212&amp;" "&amp;E1212&amp;" "&amp;F1212&amp;" ["&amp;H1212&amp;"]"))</f>
        <v/>
      </c>
      <c r="J1212" s="7" t="inlineStr">
        <is>
          <t>폴로 네이비 면혼방 슬림핏자수포니반팔카라티 [M]</t>
        </is>
      </c>
      <c r="K1212" s="7" t="inlineStr">
        <is>
          <t>폴로 네이비 면혼방 슬림핏자수포니반팔카라티</t>
        </is>
      </c>
      <c r="L1212" s="7">
        <f>IF(B1212="보세",C1212&amp;" "&amp;F1212,B1212&amp;" "&amp;F1212)</f>
        <v/>
      </c>
      <c r="M1212" s="8" t="inlineStr">
        <is>
          <t>네이비  면혼방 슬림핏자수포니반팔카라티</t>
        </is>
      </c>
      <c r="N1212" s="8" t="inlineStr">
        <is>
          <t>NAVY  면혼방 슬림핏자수포니반팔카라티</t>
        </is>
      </c>
      <c r="O1212" s="8" t="inlineStr">
        <is>
          <t>곤색  면혼방 슬림핏자수포니반팔카라티</t>
        </is>
      </c>
    </row>
    <row r="1213" ht="16.5" customHeight="1" s="16">
      <c r="A1213" s="7" t="n">
        <v>13107976</v>
      </c>
      <c r="B1213" s="7" t="inlineStr">
        <is>
          <t>폴로</t>
        </is>
      </c>
      <c r="C1213" s="7" t="inlineStr">
        <is>
          <t>레드</t>
        </is>
      </c>
      <c r="D1213" s="7" t="inlineStr">
        <is>
          <t>무지</t>
        </is>
      </c>
      <c r="E1213" s="7" t="inlineStr">
        <is>
          <t>면</t>
        </is>
      </c>
      <c r="F1213" s="7" t="inlineStr">
        <is>
          <t>커스텀핏히든버튼반팔카라티</t>
        </is>
      </c>
      <c r="G1213" s="7" t="inlineStr">
        <is>
          <t>KOR</t>
        </is>
      </c>
      <c r="H1213" s="7" t="inlineStr">
        <is>
          <t>XL</t>
        </is>
      </c>
      <c r="I1213" s="7">
        <f>IF(B1213="보세",C1213&amp;" "&amp;D1213&amp;" "&amp;E1213&amp;" "&amp;F1213&amp;" ["&amp;H1213&amp;"]",IF(G1213="JPN","[JPN] "&amp;B1213&amp;" "&amp;C1213&amp;" "&amp;D1213&amp;" "&amp;E1213&amp;" "&amp;F1213&amp;" ["&amp;H1213&amp;"]",B1213&amp;" "&amp;C1213&amp;" "&amp;D1213&amp;" "&amp;E1213&amp;" "&amp;F1213&amp;" ["&amp;H1213&amp;"]"))</f>
        <v/>
      </c>
      <c r="J1213" s="7" t="inlineStr">
        <is>
          <t>폴로 레드 면 커스텀핏히든버튼반팔카라티 [XL]</t>
        </is>
      </c>
      <c r="K1213" s="7" t="inlineStr">
        <is>
          <t>폴로 레드 면 커스텀핏히든버튼반팔카라티</t>
        </is>
      </c>
      <c r="L1213" s="7">
        <f>IF(B1213="보세",C1213&amp;" "&amp;F1213,B1213&amp;" "&amp;F1213)</f>
        <v/>
      </c>
      <c r="M1213" s="8" t="inlineStr">
        <is>
          <t>레드  면 커스텀핏히든버튼반팔카라티</t>
        </is>
      </c>
      <c r="N1213" s="8" t="inlineStr">
        <is>
          <t>레드  코튼 커스텀핏히든버튼반팔카라티</t>
        </is>
      </c>
      <c r="O1213" s="8" t="inlineStr">
        <is>
          <t>레드  면직물 커스텀핏히든버튼반팔카라티</t>
        </is>
      </c>
    </row>
    <row r="1214" ht="16.5" customHeight="1" s="16">
      <c r="A1214" s="7" t="n">
        <v>13107977</v>
      </c>
      <c r="B1214" s="7" t="inlineStr">
        <is>
          <t>타미힐피거</t>
        </is>
      </c>
      <c r="C1214" s="7" t="inlineStr">
        <is>
          <t>네이비</t>
        </is>
      </c>
      <c r="D1214" s="7" t="inlineStr">
        <is>
          <t>무지</t>
        </is>
      </c>
      <c r="E1214" s="7" t="inlineStr">
        <is>
          <t>면</t>
        </is>
      </c>
      <c r="F1214" s="7" t="inlineStr">
        <is>
          <t>슬림핏패치배색카라반팔티</t>
        </is>
      </c>
      <c r="G1214" s="7" t="inlineStr">
        <is>
          <t>KOR</t>
        </is>
      </c>
      <c r="H1214" s="7" t="inlineStr">
        <is>
          <t>L</t>
        </is>
      </c>
      <c r="I1214" s="7">
        <f>IF(B1214="보세",C1214&amp;" "&amp;D1214&amp;" "&amp;E1214&amp;" "&amp;F1214&amp;" ["&amp;H1214&amp;"]",IF(G1214="JPN","[JPN] "&amp;B1214&amp;" "&amp;C1214&amp;" "&amp;D1214&amp;" "&amp;E1214&amp;" "&amp;F1214&amp;" ["&amp;H1214&amp;"]",B1214&amp;" "&amp;C1214&amp;" "&amp;D1214&amp;" "&amp;E1214&amp;" "&amp;F1214&amp;" ["&amp;H1214&amp;"]"))</f>
        <v/>
      </c>
      <c r="J1214" s="7" t="inlineStr">
        <is>
          <t>타미힐피거 네이비 면 슬림핏패치배색카라반팔티 [L]</t>
        </is>
      </c>
      <c r="K1214" s="7" t="inlineStr">
        <is>
          <t>타미힐피거 네이비 면 슬림핏패치배색카라반팔티</t>
        </is>
      </c>
      <c r="L1214" s="7">
        <f>IF(B1214="보세",C1214&amp;" "&amp;F1214,B1214&amp;" "&amp;F1214)</f>
        <v/>
      </c>
      <c r="M1214" s="8" t="inlineStr">
        <is>
          <t>네이비  면 슬림핏패치배색카라반팔티</t>
        </is>
      </c>
      <c r="N1214" s="8" t="inlineStr">
        <is>
          <t>NAVY  면 슬림핏패치배색카라반팔티</t>
        </is>
      </c>
      <c r="O1214" s="8" t="inlineStr">
        <is>
          <t>곤색  면 슬림핏패치배색카라반팔티</t>
        </is>
      </c>
    </row>
    <row r="1215" ht="16.5" customHeight="1" s="16">
      <c r="A1215" s="7" t="n">
        <v>13107978</v>
      </c>
      <c r="B1215" s="7" t="inlineStr">
        <is>
          <t>아디다스</t>
        </is>
      </c>
      <c r="C1215" s="7" t="inlineStr">
        <is>
          <t>네이비</t>
        </is>
      </c>
      <c r="D1215" s="7" t="inlineStr">
        <is>
          <t>무지</t>
        </is>
      </c>
      <c r="E1215" s="7" t="inlineStr">
        <is>
          <t>폴리</t>
        </is>
      </c>
      <c r="F1215" s="7" t="inlineStr">
        <is>
          <t>하이넥배색삼선집업</t>
        </is>
      </c>
      <c r="G1215" s="7" t="inlineStr">
        <is>
          <t>KOR</t>
        </is>
      </c>
      <c r="H1215" s="7" t="inlineStr">
        <is>
          <t>100</t>
        </is>
      </c>
      <c r="I1215" s="7">
        <f>IF(B1215="보세",C1215&amp;" "&amp;D1215&amp;" "&amp;E1215&amp;" "&amp;F1215&amp;" ["&amp;H1215&amp;"]",IF(G1215="JPN","[JPN] "&amp;B1215&amp;" "&amp;C1215&amp;" "&amp;D1215&amp;" "&amp;E1215&amp;" "&amp;F1215&amp;" ["&amp;H1215&amp;"]",B1215&amp;" "&amp;C1215&amp;" "&amp;D1215&amp;" "&amp;E1215&amp;" "&amp;F1215&amp;" ["&amp;H1215&amp;"]"))</f>
        <v/>
      </c>
      <c r="J1215" s="7" t="inlineStr">
        <is>
          <t>아디다스 네이비 하이넥배색삼선집업 [100]</t>
        </is>
      </c>
      <c r="K1215" s="7" t="inlineStr">
        <is>
          <t>아디다스 네이비 하이넥배색삼선집업</t>
        </is>
      </c>
      <c r="L1215" s="7">
        <f>IF(B1215="보세",C1215&amp;" "&amp;F1215,B1215&amp;" "&amp;F1215)</f>
        <v/>
      </c>
      <c r="M1215" s="8" t="inlineStr">
        <is>
          <t>네이비   하이넥배색삼선집업</t>
        </is>
      </c>
      <c r="N1215" s="8" t="inlineStr">
        <is>
          <t>NAVY   하이넥배색삼선집업</t>
        </is>
      </c>
      <c r="O1215" s="8" t="inlineStr">
        <is>
          <t>곤색   하이넥배색삼선집업</t>
        </is>
      </c>
    </row>
    <row r="1216" ht="16.5" customHeight="1" s="16">
      <c r="A1216" s="7" t="n">
        <v>13107979</v>
      </c>
      <c r="B1216" s="7" t="inlineStr">
        <is>
          <t>아디다스</t>
        </is>
      </c>
      <c r="C1216" s="7" t="inlineStr">
        <is>
          <t>블랙</t>
        </is>
      </c>
      <c r="D1216" s="7" t="inlineStr">
        <is>
          <t>프린팅</t>
        </is>
      </c>
      <c r="E1216" s="7" t="inlineStr">
        <is>
          <t>면혼방</t>
        </is>
      </c>
      <c r="F1216" s="7" t="inlineStr">
        <is>
          <t>레터링로고맨투맨</t>
        </is>
      </c>
      <c r="G1216" s="7" t="inlineStr">
        <is>
          <t>KOR</t>
        </is>
      </c>
      <c r="H1216" s="7" t="inlineStr">
        <is>
          <t>없음</t>
        </is>
      </c>
      <c r="I1216" s="7">
        <f>IF(B1216="보세",C1216&amp;" "&amp;D1216&amp;" "&amp;E1216&amp;" "&amp;F1216&amp;" ["&amp;H1216&amp;"]",IF(G1216="JPN","[JPN] "&amp;B1216&amp;" "&amp;C1216&amp;" "&amp;D1216&amp;" "&amp;E1216&amp;" "&amp;F1216&amp;" ["&amp;H1216&amp;"]",B1216&amp;" "&amp;C1216&amp;" "&amp;D1216&amp;" "&amp;E1216&amp;" "&amp;F1216&amp;" ["&amp;H1216&amp;"]"))</f>
        <v/>
      </c>
      <c r="J1216" s="7" t="inlineStr">
        <is>
          <t xml:space="preserve">아디다스 블랙 프린팅 면혼방 레터링로고맨투맨 </t>
        </is>
      </c>
      <c r="K1216" s="7" t="inlineStr">
        <is>
          <t xml:space="preserve">아디다스 블랙 프린팅 면혼방 레터링로고맨투맨 </t>
        </is>
      </c>
      <c r="L1216" s="7">
        <f>IF(B1216="보세",C1216&amp;" "&amp;F1216,B1216&amp;" "&amp;F1216)</f>
        <v/>
      </c>
      <c r="M1216" s="8" t="inlineStr">
        <is>
          <t>블랙 프린팅 면혼방 레터링로고맨투맨</t>
        </is>
      </c>
      <c r="N1216" s="8" t="inlineStr">
        <is>
          <t>블랙 프린팅 코튼혼방 레터링로고맨투맨</t>
        </is>
      </c>
      <c r="O1216" s="8" t="inlineStr">
        <is>
          <t>블랙 프린팅 면믹스 레터링로고맨투맨</t>
        </is>
      </c>
    </row>
    <row r="1217" ht="16.5" customHeight="1" s="16">
      <c r="A1217" s="7" t="n">
        <v>13107980</v>
      </c>
      <c r="B1217" s="7" t="inlineStr">
        <is>
          <t>노스페이스</t>
        </is>
      </c>
      <c r="C1217" s="7" t="inlineStr">
        <is>
          <t>블랙</t>
        </is>
      </c>
      <c r="D1217" s="7" t="inlineStr">
        <is>
          <t>무지</t>
        </is>
      </c>
      <c r="E1217" s="7" t="inlineStr">
        <is>
          <t>폴리</t>
        </is>
      </c>
      <c r="F1217" s="7" t="inlineStr">
        <is>
          <t>퀼팅투웨이패딩점퍼</t>
        </is>
      </c>
      <c r="G1217" s="7" t="inlineStr">
        <is>
          <t>KOR</t>
        </is>
      </c>
      <c r="H1217" s="7" t="inlineStr">
        <is>
          <t>L</t>
        </is>
      </c>
      <c r="I1217" s="7">
        <f>IF(B1217="보세",C1217&amp;" "&amp;D1217&amp;" "&amp;E1217&amp;" "&amp;F1217&amp;" ["&amp;H1217&amp;"]",IF(G1217="JPN","[JPN] "&amp;B1217&amp;" "&amp;C1217&amp;" "&amp;D1217&amp;" "&amp;E1217&amp;" "&amp;F1217&amp;" ["&amp;H1217&amp;"]",B1217&amp;" "&amp;C1217&amp;" "&amp;D1217&amp;" "&amp;E1217&amp;" "&amp;F1217&amp;" ["&amp;H1217&amp;"]"))</f>
        <v/>
      </c>
      <c r="J1217" s="7" t="inlineStr">
        <is>
          <t>노스페이스 블랙 퀼팅투웨이패딩점퍼 [L]</t>
        </is>
      </c>
      <c r="K1217" s="7" t="inlineStr">
        <is>
          <t>노스페이스 블랙 퀼팅투웨이패딩점퍼</t>
        </is>
      </c>
      <c r="L1217" s="7">
        <f>IF(B1217="보세",C1217&amp;" "&amp;F1217,B1217&amp;" "&amp;F1217)</f>
        <v/>
      </c>
      <c r="M1217" s="8" t="inlineStr">
        <is>
          <t>블랙   퀼팅투웨이패딩점퍼</t>
        </is>
      </c>
      <c r="N1217" s="8" t="inlineStr">
        <is>
          <t>블랙   퀼팅투웨이패딩점퍼</t>
        </is>
      </c>
      <c r="O1217" s="8" t="inlineStr">
        <is>
          <t>블랙   퀼팅투웨이패딩점퍼</t>
        </is>
      </c>
    </row>
    <row r="1218" ht="16.5" customHeight="1" s="16">
      <c r="A1218" s="7" t="n">
        <v>13107981</v>
      </c>
      <c r="B1218" s="7" t="inlineStr">
        <is>
          <t>랑방</t>
        </is>
      </c>
      <c r="C1218" s="7" t="inlineStr">
        <is>
          <t>블랙</t>
        </is>
      </c>
      <c r="D1218" s="7" t="inlineStr">
        <is>
          <t>무지</t>
        </is>
      </c>
      <c r="E1218" s="7" t="inlineStr">
        <is>
          <t>캐시미어</t>
        </is>
      </c>
      <c r="F1218" s="7" t="inlineStr">
        <is>
          <t>더블웜블레이저</t>
        </is>
      </c>
      <c r="G1218" s="7" t="inlineStr">
        <is>
          <t>KOR</t>
        </is>
      </c>
      <c r="H1218" s="7" t="inlineStr">
        <is>
          <t>50</t>
        </is>
      </c>
      <c r="I1218" s="7">
        <f>IF(B1218="보세",C1218&amp;" "&amp;D1218&amp;" "&amp;E1218&amp;" "&amp;F1218&amp;" ["&amp;H1218&amp;"]",IF(G1218="JPN","[JPN] "&amp;B1218&amp;" "&amp;C1218&amp;" "&amp;D1218&amp;" "&amp;E1218&amp;" "&amp;F1218&amp;" ["&amp;H1218&amp;"]",B1218&amp;" "&amp;C1218&amp;" "&amp;D1218&amp;" "&amp;E1218&amp;" "&amp;F1218&amp;" ["&amp;H1218&amp;"]"))</f>
        <v/>
      </c>
      <c r="J1218" s="7" t="inlineStr">
        <is>
          <t>랑방 블랙 캐시미어 더블웜블레이저 [50]</t>
        </is>
      </c>
      <c r="K1218" s="7" t="inlineStr">
        <is>
          <t>랑방 블랙 캐시미어 더블웜블레이저</t>
        </is>
      </c>
      <c r="L1218" s="7">
        <f>IF(B1218="보세",C1218&amp;" "&amp;F1218,B1218&amp;" "&amp;F1218)</f>
        <v/>
      </c>
      <c r="M1218" s="8" t="inlineStr">
        <is>
          <t>블랙  캐시미어 더블웜블레이저</t>
        </is>
      </c>
      <c r="N1218" s="8" t="inlineStr">
        <is>
          <t>블랙  캐시미어 더블웜블레이저</t>
        </is>
      </c>
      <c r="O1218" s="8" t="inlineStr">
        <is>
          <t>블랙  캐시미어 더블웜블레이저</t>
        </is>
      </c>
    </row>
    <row r="1219" ht="16.5" customHeight="1" s="16">
      <c r="A1219" s="7" t="n">
        <v>13107982</v>
      </c>
      <c r="B1219" s="7" t="inlineStr">
        <is>
          <t>아이더</t>
        </is>
      </c>
      <c r="C1219" s="7" t="inlineStr">
        <is>
          <t>블랙</t>
        </is>
      </c>
      <c r="D1219" s="7" t="inlineStr">
        <is>
          <t>무지</t>
        </is>
      </c>
      <c r="E1219" s="7" t="inlineStr">
        <is>
          <t>구스다운</t>
        </is>
      </c>
      <c r="F1219" s="7" t="inlineStr">
        <is>
          <t>퀼팅하이넥숏패딩점퍼</t>
        </is>
      </c>
      <c r="G1219" s="7" t="inlineStr">
        <is>
          <t>KOR</t>
        </is>
      </c>
      <c r="H1219" s="7" t="inlineStr">
        <is>
          <t>S</t>
        </is>
      </c>
      <c r="I1219" s="7">
        <f>IF(B1219="보세",C1219&amp;" "&amp;D1219&amp;" "&amp;E1219&amp;" "&amp;F1219&amp;" ["&amp;H1219&amp;"]",IF(G1219="JPN","[JPN] "&amp;B1219&amp;" "&amp;C1219&amp;" "&amp;D1219&amp;" "&amp;E1219&amp;" "&amp;F1219&amp;" ["&amp;H1219&amp;"]",B1219&amp;" "&amp;C1219&amp;" "&amp;D1219&amp;" "&amp;E1219&amp;" "&amp;F1219&amp;" ["&amp;H1219&amp;"]"))</f>
        <v/>
      </c>
      <c r="J1219" s="7" t="inlineStr">
        <is>
          <t>아이더 블랙 구스다운 퀼팅하이넥숏패딩점퍼 [S]</t>
        </is>
      </c>
      <c r="K1219" s="7" t="inlineStr">
        <is>
          <t>아이더 블랙 구스다운 퀼팅하이넥숏패딩점퍼</t>
        </is>
      </c>
      <c r="L1219" s="7">
        <f>IF(B1219="보세",C1219&amp;" "&amp;F1219,B1219&amp;" "&amp;F1219)</f>
        <v/>
      </c>
      <c r="M1219" s="8" t="inlineStr">
        <is>
          <t>블랙  구스다운 퀼팅하이넥숏패딩점퍼</t>
        </is>
      </c>
      <c r="N1219" s="8" t="inlineStr">
        <is>
          <t>블랙  구스다운 퀼팅하이넥숏패딩점퍼</t>
        </is>
      </c>
      <c r="O1219" s="8" t="inlineStr">
        <is>
          <t>블랙  구스다운 퀼팅하이넥숏패딩점퍼</t>
        </is>
      </c>
    </row>
    <row r="1220" ht="16.5" customHeight="1" s="16">
      <c r="A1220" s="7" t="n">
        <v>13107983</v>
      </c>
      <c r="B1220" s="7" t="inlineStr">
        <is>
          <t>조르지오아르마니</t>
        </is>
      </c>
      <c r="C1220" s="7" t="inlineStr">
        <is>
          <t>블랙</t>
        </is>
      </c>
      <c r="D1220" s="7" t="inlineStr">
        <is>
          <t>무지</t>
        </is>
      </c>
      <c r="E1220" s="7" t="inlineStr">
        <is>
          <t>폴리</t>
        </is>
      </c>
      <c r="F1220" s="7" t="inlineStr">
        <is>
          <t>백자수레터링스웨이드블루종</t>
        </is>
      </c>
      <c r="G1220" s="7" t="inlineStr">
        <is>
          <t>KOR</t>
        </is>
      </c>
      <c r="H1220" s="7" t="inlineStr">
        <is>
          <t>없음</t>
        </is>
      </c>
      <c r="I1220" s="7">
        <f>IF(B1220="보세",C1220&amp;" "&amp;D1220&amp;" "&amp;E1220&amp;" "&amp;F1220&amp;" ["&amp;H1220&amp;"]",IF(G1220="JPN","[JPN] "&amp;B1220&amp;" "&amp;C1220&amp;" "&amp;D1220&amp;" "&amp;E1220&amp;" "&amp;F1220&amp;" ["&amp;H1220&amp;"]",B1220&amp;" "&amp;C1220&amp;" "&amp;D1220&amp;" "&amp;E1220&amp;" "&amp;F1220&amp;" ["&amp;H1220&amp;"]"))</f>
        <v/>
      </c>
      <c r="J1220" s="7" t="inlineStr">
        <is>
          <t xml:space="preserve">조르지오아르마니 블랙 백자수레터링스웨이드블루종 </t>
        </is>
      </c>
      <c r="K1220" s="7" t="inlineStr">
        <is>
          <t xml:space="preserve">조르지오아르마니 블랙 백자수레터링스웨이드블루종 </t>
        </is>
      </c>
      <c r="L1220" s="7">
        <f>IF(B1220="보세",C1220&amp;" "&amp;F1220,B1220&amp;" "&amp;F1220)</f>
        <v/>
      </c>
      <c r="M1220" s="8" t="inlineStr">
        <is>
          <t>블랙   백자수레터링스웨이드블루종</t>
        </is>
      </c>
      <c r="N1220" s="8" t="inlineStr">
        <is>
          <t>블랙   백자수레터링스웨이드블루종</t>
        </is>
      </c>
      <c r="O1220" s="8" t="inlineStr">
        <is>
          <t>블랙   백자수레터링스웨이드블루종</t>
        </is>
      </c>
    </row>
    <row r="1221" ht="16.5" customHeight="1" s="16">
      <c r="A1221" s="7" t="n">
        <v>13107984</v>
      </c>
      <c r="B1221" s="7" t="inlineStr">
        <is>
          <t>라푸마</t>
        </is>
      </c>
      <c r="C1221" s="7" t="inlineStr">
        <is>
          <t>퍼플</t>
        </is>
      </c>
      <c r="D1221" s="7" t="inlineStr">
        <is>
          <t>무지</t>
        </is>
      </c>
      <c r="E1221" s="7" t="inlineStr">
        <is>
          <t>고어텍스</t>
        </is>
      </c>
      <c r="F1221" s="7" t="inlineStr">
        <is>
          <t>후드윈드스토퍼</t>
        </is>
      </c>
      <c r="G1221" s="7" t="inlineStr">
        <is>
          <t>KOR</t>
        </is>
      </c>
      <c r="H1221" s="7" t="inlineStr">
        <is>
          <t>95</t>
        </is>
      </c>
      <c r="I1221" s="7">
        <f>IF(B1221="보세",C1221&amp;" "&amp;D1221&amp;" "&amp;E1221&amp;" "&amp;F1221&amp;" ["&amp;H1221&amp;"]",IF(G1221="JPN","[JPN] "&amp;B1221&amp;" "&amp;C1221&amp;" "&amp;D1221&amp;" "&amp;E1221&amp;" "&amp;F1221&amp;" ["&amp;H1221&amp;"]",B1221&amp;" "&amp;C1221&amp;" "&amp;D1221&amp;" "&amp;E1221&amp;" "&amp;F1221&amp;" ["&amp;H1221&amp;"]"))</f>
        <v/>
      </c>
      <c r="J1221" s="7" t="inlineStr">
        <is>
          <t>라푸마 퍼플 고어텍스 후드윈드스토퍼 [95]</t>
        </is>
      </c>
      <c r="K1221" s="7" t="inlineStr">
        <is>
          <t>라푸마 퍼플 고어텍스 후드윈드스토퍼</t>
        </is>
      </c>
      <c r="L1221" s="7">
        <f>IF(B1221="보세",C1221&amp;" "&amp;F1221,B1221&amp;" "&amp;F1221)</f>
        <v/>
      </c>
      <c r="M1221" s="8" t="inlineStr">
        <is>
          <t>퍼플  고어텍스 후드윈드스토퍼</t>
        </is>
      </c>
      <c r="N1221" s="8" t="inlineStr">
        <is>
          <t>퍼플  고어텍스 후드윈드스토퍼</t>
        </is>
      </c>
      <c r="O1221" s="8" t="inlineStr">
        <is>
          <t>퍼플  고어텍스 후드윈드스토퍼</t>
        </is>
      </c>
    </row>
    <row r="1222" ht="16.5" customHeight="1" s="16">
      <c r="A1222" s="7" t="n">
        <v>13107985</v>
      </c>
      <c r="B1222" s="7" t="inlineStr">
        <is>
          <t>폴로</t>
        </is>
      </c>
      <c r="C1222" s="7" t="inlineStr">
        <is>
          <t>퍼플</t>
        </is>
      </c>
      <c r="D1222" s="7" t="inlineStr">
        <is>
          <t>무지</t>
        </is>
      </c>
      <c r="E1222" s="7" t="inlineStr">
        <is>
          <t>면</t>
        </is>
      </c>
      <c r="F1222" s="7" t="inlineStr">
        <is>
          <t>자수포니긴소매카라티</t>
        </is>
      </c>
      <c r="G1222" s="7" t="inlineStr">
        <is>
          <t>KOR</t>
        </is>
      </c>
      <c r="H1222" s="7" t="inlineStr">
        <is>
          <t>XL</t>
        </is>
      </c>
      <c r="I1222" s="7">
        <f>IF(B1222="보세",C1222&amp;" "&amp;D1222&amp;" "&amp;E1222&amp;" "&amp;F1222&amp;" ["&amp;H1222&amp;"]",IF(G1222="JPN","[JPN] "&amp;B1222&amp;" "&amp;C1222&amp;" "&amp;D1222&amp;" "&amp;E1222&amp;" "&amp;F1222&amp;" ["&amp;H1222&amp;"]",B1222&amp;" "&amp;C1222&amp;" "&amp;D1222&amp;" "&amp;E1222&amp;" "&amp;F1222&amp;" ["&amp;H1222&amp;"]"))</f>
        <v/>
      </c>
      <c r="J1222" s="7" t="inlineStr">
        <is>
          <t>폴로 퍼플 면 자수포니긴소매카라티 [XL]</t>
        </is>
      </c>
      <c r="K1222" s="7" t="inlineStr">
        <is>
          <t>폴로 퍼플 면 자수포니긴소매카라티</t>
        </is>
      </c>
      <c r="L1222" s="7">
        <f>IF(B1222="보세",C1222&amp;" "&amp;F1222,B1222&amp;" "&amp;F1222)</f>
        <v/>
      </c>
      <c r="M1222" s="8" t="inlineStr">
        <is>
          <t>퍼플  면 자수포니긴소매카라티</t>
        </is>
      </c>
      <c r="N1222" s="8" t="inlineStr">
        <is>
          <t>퍼플  코튼 자수포니긴소매카라티</t>
        </is>
      </c>
      <c r="O1222" s="8" t="inlineStr">
        <is>
          <t>퍼플  면직물 자수포니긴소매카라티</t>
        </is>
      </c>
    </row>
    <row r="1223" ht="16.5" customHeight="1" s="16">
      <c r="A1223" s="7" t="n">
        <v>13107986</v>
      </c>
      <c r="B1223" s="7" t="inlineStr">
        <is>
          <t>라코스테</t>
        </is>
      </c>
      <c r="C1223" s="7" t="inlineStr">
        <is>
          <t>다크레드</t>
        </is>
      </c>
      <c r="D1223" s="7" t="inlineStr">
        <is>
          <t>스트라이프</t>
        </is>
      </c>
      <c r="E1223" s="7" t="inlineStr">
        <is>
          <t>폴리</t>
        </is>
      </c>
      <c r="F1223" s="7" t="inlineStr">
        <is>
          <t>악어로고긴소매피케티</t>
        </is>
      </c>
      <c r="G1223" s="7" t="inlineStr">
        <is>
          <t>KOR</t>
        </is>
      </c>
      <c r="H1223" s="7" t="inlineStr">
        <is>
          <t>100</t>
        </is>
      </c>
      <c r="I1223" s="7">
        <f>IF(B1223="보세",C1223&amp;" "&amp;D1223&amp;" "&amp;E1223&amp;" "&amp;F1223&amp;" ["&amp;H1223&amp;"]",IF(G1223="JPN","[JPN] "&amp;B1223&amp;" "&amp;C1223&amp;" "&amp;D1223&amp;" "&amp;E1223&amp;" "&amp;F1223&amp;" ["&amp;H1223&amp;"]",B1223&amp;" "&amp;C1223&amp;" "&amp;D1223&amp;" "&amp;E1223&amp;" "&amp;F1223&amp;" ["&amp;H1223&amp;"]"))</f>
        <v/>
      </c>
      <c r="J1223" s="7" t="inlineStr">
        <is>
          <t>라코스테 다크레드 스트라이프 악어로고긴소매피케티 [100]</t>
        </is>
      </c>
      <c r="K1223" s="7" t="inlineStr">
        <is>
          <t>라코스테 다크레드 스트라이프 악어로고긴소매피케티</t>
        </is>
      </c>
      <c r="L1223" s="7">
        <f>IF(B1223="보세",C1223&amp;" "&amp;F1223,B1223&amp;" "&amp;F1223)</f>
        <v/>
      </c>
      <c r="M1223" s="8" t="inlineStr">
        <is>
          <t>다크레드 스트라이프  악어로고긴소매피케티</t>
        </is>
      </c>
      <c r="N1223" s="8" t="inlineStr">
        <is>
          <t>다크레드 스트라이프  악어로고긴소매피케티</t>
        </is>
      </c>
      <c r="O1223" s="8" t="inlineStr">
        <is>
          <t>다크레드 스트라이프  악어로고긴소매피케티</t>
        </is>
      </c>
    </row>
    <row r="1224" ht="16.5" customHeight="1" s="16">
      <c r="A1224" s="7" t="n">
        <v>13107987</v>
      </c>
      <c r="B1224" s="7" t="inlineStr">
        <is>
          <t>아디다스</t>
        </is>
      </c>
      <c r="C1224" s="7" t="inlineStr">
        <is>
          <t>레드</t>
        </is>
      </c>
      <c r="D1224" s="7" t="inlineStr">
        <is>
          <t>스트라이프</t>
        </is>
      </c>
      <c r="E1224" s="7" t="inlineStr">
        <is>
          <t>폴리</t>
        </is>
      </c>
      <c r="F1224" s="7" t="inlineStr">
        <is>
          <t>하이넥투톤집업</t>
        </is>
      </c>
      <c r="G1224" s="7" t="inlineStr">
        <is>
          <t>KOR</t>
        </is>
      </c>
      <c r="H1224" s="7" t="inlineStr">
        <is>
          <t>L</t>
        </is>
      </c>
      <c r="I1224" s="7">
        <f>IF(B1224="보세",C1224&amp;" "&amp;D1224&amp;" "&amp;E1224&amp;" "&amp;F1224&amp;" ["&amp;H1224&amp;"]",IF(G1224="JPN","[JPN] "&amp;B1224&amp;" "&amp;C1224&amp;" "&amp;D1224&amp;" "&amp;E1224&amp;" "&amp;F1224&amp;" ["&amp;H1224&amp;"]",B1224&amp;" "&amp;C1224&amp;" "&amp;D1224&amp;" "&amp;E1224&amp;" "&amp;F1224&amp;" ["&amp;H1224&amp;"]"))</f>
        <v/>
      </c>
      <c r="J1224" s="7" t="inlineStr">
        <is>
          <t>아디다스 레드 스트라이프 하이넥투톤집업 [L]</t>
        </is>
      </c>
      <c r="K1224" s="7" t="inlineStr">
        <is>
          <t>아디다스 레드 스트라이프 하이넥투톤집업</t>
        </is>
      </c>
      <c r="L1224" s="7">
        <f>IF(B1224="보세",C1224&amp;" "&amp;F1224,B1224&amp;" "&amp;F1224)</f>
        <v/>
      </c>
      <c r="M1224" s="8" t="inlineStr">
        <is>
          <t>레드 스트라이프  하이넥투톤집업</t>
        </is>
      </c>
      <c r="N1224" s="8" t="inlineStr">
        <is>
          <t>레드 스트라이프  하이넥투톤집업</t>
        </is>
      </c>
      <c r="O1224" s="8" t="inlineStr">
        <is>
          <t>레드 스트라이프  하이넥투톤집업</t>
        </is>
      </c>
    </row>
    <row r="1225" ht="16.5" customHeight="1" s="16">
      <c r="A1225" s="7" t="n">
        <v>13107988</v>
      </c>
      <c r="B1225" s="7" t="inlineStr">
        <is>
          <t>타미힐피거</t>
        </is>
      </c>
      <c r="C1225" s="7" t="inlineStr">
        <is>
          <t>버건디</t>
        </is>
      </c>
      <c r="D1225" s="7" t="inlineStr">
        <is>
          <t>무지</t>
        </is>
      </c>
      <c r="E1225" s="7" t="inlineStr">
        <is>
          <t>면</t>
        </is>
      </c>
      <c r="F1225" s="7" t="inlineStr">
        <is>
          <t>커스텀핏반소매카라티</t>
        </is>
      </c>
      <c r="G1225" s="7" t="inlineStr">
        <is>
          <t>KOR</t>
        </is>
      </c>
      <c r="H1225" s="7" t="inlineStr">
        <is>
          <t>S</t>
        </is>
      </c>
      <c r="I1225" s="7">
        <f>IF(B1225="보세",C1225&amp;" "&amp;D1225&amp;" "&amp;E1225&amp;" "&amp;F1225&amp;" ["&amp;H1225&amp;"]",IF(G1225="JPN","[JPN] "&amp;B1225&amp;" "&amp;C1225&amp;" "&amp;D1225&amp;" "&amp;E1225&amp;" "&amp;F1225&amp;" ["&amp;H1225&amp;"]",B1225&amp;" "&amp;C1225&amp;" "&amp;D1225&amp;" "&amp;E1225&amp;" "&amp;F1225&amp;" ["&amp;H1225&amp;"]"))</f>
        <v/>
      </c>
      <c r="J1225" s="7" t="inlineStr">
        <is>
          <t>타미힐피거 버건디 면 커스텀핏반소매카라티 [S]</t>
        </is>
      </c>
      <c r="K1225" s="7" t="inlineStr">
        <is>
          <t>타미힐피거 버건디 면 커스텀핏반소매카라티</t>
        </is>
      </c>
      <c r="L1225" s="7">
        <f>IF(B1225="보세",C1225&amp;" "&amp;F1225,B1225&amp;" "&amp;F1225)</f>
        <v/>
      </c>
      <c r="M1225" s="8" t="inlineStr">
        <is>
          <t>버건디  면 커스텀핏반소매카라티</t>
        </is>
      </c>
      <c r="N1225" s="8" t="inlineStr">
        <is>
          <t>버건디  코튼 커스텀핏반소매카라티</t>
        </is>
      </c>
      <c r="O1225" s="8" t="inlineStr">
        <is>
          <t>버건디  면직물 커스텀핏반소매카라티</t>
        </is>
      </c>
    </row>
    <row r="1226" ht="16.5" customHeight="1" s="16">
      <c r="A1226" s="7" t="n">
        <v>13107989</v>
      </c>
      <c r="B1226" s="7" t="inlineStr">
        <is>
          <t>타미힐피거</t>
        </is>
      </c>
      <c r="C1226" s="7" t="inlineStr">
        <is>
          <t>그린퍼플</t>
        </is>
      </c>
      <c r="D1226" s="7" t="inlineStr">
        <is>
          <t>스트라이프</t>
        </is>
      </c>
      <c r="E1226" s="7" t="inlineStr">
        <is>
          <t>면</t>
        </is>
      </c>
      <c r="F1226" s="7" t="inlineStr">
        <is>
          <t>투톤반소매카라티</t>
        </is>
      </c>
      <c r="G1226" s="7" t="inlineStr">
        <is>
          <t>KOR</t>
        </is>
      </c>
      <c r="H1226" s="7" t="inlineStr">
        <is>
          <t>L</t>
        </is>
      </c>
      <c r="I1226" s="7">
        <f>IF(B1226="보세",C1226&amp;" "&amp;D1226&amp;" "&amp;E1226&amp;" "&amp;F1226&amp;" ["&amp;H1226&amp;"]",IF(G1226="JPN","[JPN] "&amp;B1226&amp;" "&amp;C1226&amp;" "&amp;D1226&amp;" "&amp;E1226&amp;" "&amp;F1226&amp;" ["&amp;H1226&amp;"]",B1226&amp;" "&amp;C1226&amp;" "&amp;D1226&amp;" "&amp;E1226&amp;" "&amp;F1226&amp;" ["&amp;H1226&amp;"]"))</f>
        <v/>
      </c>
      <c r="J1226" s="7" t="inlineStr">
        <is>
          <t>타미힐피거 그린퍼플 스트라이프 면 투톤반소매카라티 [L]</t>
        </is>
      </c>
      <c r="K1226" s="7" t="inlineStr">
        <is>
          <t>타미힐피거 그린퍼플 스트라이프 면 투톤반소매카라티</t>
        </is>
      </c>
      <c r="L1226" s="7">
        <f>IF(B1226="보세",C1226&amp;" "&amp;F1226,B1226&amp;" "&amp;F1226)</f>
        <v/>
      </c>
      <c r="M1226" s="8" t="inlineStr">
        <is>
          <t>그린퍼플 스트라이프 면 투톤반소매카라티</t>
        </is>
      </c>
      <c r="N1226" s="8" t="inlineStr">
        <is>
          <t>그린퍼플 스트라이프 코튼 투톤반소매카라티</t>
        </is>
      </c>
      <c r="O1226" s="8" t="inlineStr">
        <is>
          <t>그린퍼플 스트라이프 면직물 투톤반소매카라티</t>
        </is>
      </c>
    </row>
    <row r="1227" ht="16.5" customHeight="1" s="16">
      <c r="A1227" s="7" t="n">
        <v>13107990</v>
      </c>
      <c r="B1227" s="7" t="inlineStr">
        <is>
          <t>랄프로렌</t>
        </is>
      </c>
      <c r="C1227" s="7" t="inlineStr">
        <is>
          <t>그린</t>
        </is>
      </c>
      <c r="D1227" s="7" t="inlineStr">
        <is>
          <t>체크</t>
        </is>
      </c>
      <c r="E1227" s="7" t="inlineStr">
        <is>
          <t>면</t>
        </is>
      </c>
      <c r="F1227" s="7" t="inlineStr">
        <is>
          <t>자수포니반소매셔츠</t>
        </is>
      </c>
      <c r="G1227" s="7" t="inlineStr">
        <is>
          <t>KOR</t>
        </is>
      </c>
      <c r="H1227" s="7" t="inlineStr">
        <is>
          <t>M</t>
        </is>
      </c>
      <c r="I1227" s="7">
        <f>IF(B1227="보세",C1227&amp;" "&amp;D1227&amp;" "&amp;E1227&amp;" "&amp;F1227&amp;" ["&amp;H1227&amp;"]",IF(G1227="JPN","[JPN] "&amp;B1227&amp;" "&amp;C1227&amp;" "&amp;D1227&amp;" "&amp;E1227&amp;" "&amp;F1227&amp;" ["&amp;H1227&amp;"]",B1227&amp;" "&amp;C1227&amp;" "&amp;D1227&amp;" "&amp;E1227&amp;" "&amp;F1227&amp;" ["&amp;H1227&amp;"]"))</f>
        <v/>
      </c>
      <c r="J1227" s="7" t="inlineStr">
        <is>
          <t>랄프로렌 그린 체크 면 자수포니반소매셔츠 [M]</t>
        </is>
      </c>
      <c r="K1227" s="7" t="inlineStr">
        <is>
          <t>랄프로렌 그린 체크 면 자수포니반소매셔츠</t>
        </is>
      </c>
      <c r="L1227" s="7">
        <f>IF(B1227="보세",C1227&amp;" "&amp;F1227,B1227&amp;" "&amp;F1227)</f>
        <v/>
      </c>
      <c r="M1227" s="8" t="inlineStr">
        <is>
          <t>그린 체크 면 자수포니반소매셔츠</t>
        </is>
      </c>
      <c r="N1227" s="8" t="inlineStr">
        <is>
          <t>그린 체크 코튼 자수포니반소매셔츠</t>
        </is>
      </c>
      <c r="O1227" s="8" t="inlineStr">
        <is>
          <t>그린 체크 면직물 자수포니반소매셔츠</t>
        </is>
      </c>
    </row>
    <row r="1228" ht="16.5" customHeight="1" s="16">
      <c r="A1228" s="7" t="n">
        <v>13107991</v>
      </c>
      <c r="B1228" s="7" t="inlineStr">
        <is>
          <t>타미힐피거</t>
        </is>
      </c>
      <c r="C1228" s="7" t="inlineStr">
        <is>
          <t>다크파스텔레인보우</t>
        </is>
      </c>
      <c r="D1228" s="7" t="inlineStr">
        <is>
          <t>스트라이프</t>
        </is>
      </c>
      <c r="E1228" s="7" t="inlineStr">
        <is>
          <t>면</t>
        </is>
      </c>
      <c r="F1228" s="7" t="inlineStr">
        <is>
          <t>자수로고반소매셔츠</t>
        </is>
      </c>
      <c r="G1228" s="7" t="inlineStr">
        <is>
          <t>KOR</t>
        </is>
      </c>
      <c r="H1228" s="7" t="inlineStr">
        <is>
          <t>M</t>
        </is>
      </c>
      <c r="I1228" s="7">
        <f>IF(B1228="보세",C1228&amp;" "&amp;D1228&amp;" "&amp;E1228&amp;" "&amp;F1228&amp;" ["&amp;H1228&amp;"]",IF(G1228="JPN","[JPN] "&amp;B1228&amp;" "&amp;C1228&amp;" "&amp;D1228&amp;" "&amp;E1228&amp;" "&amp;F1228&amp;" ["&amp;H1228&amp;"]",B1228&amp;" "&amp;C1228&amp;" "&amp;D1228&amp;" "&amp;E1228&amp;" "&amp;F1228&amp;" ["&amp;H1228&amp;"]"))</f>
        <v/>
      </c>
      <c r="J1228" s="7" t="inlineStr">
        <is>
          <t>타미힐피거 다크파스텔레인보우 스트라이프 면 자수로고반소매셔츠 [M]</t>
        </is>
      </c>
      <c r="K1228" s="7" t="inlineStr">
        <is>
          <t>타미힐피거 다크파스텔레인보우 스트라이프 면 자수로고반소매셔츠</t>
        </is>
      </c>
      <c r="L1228" s="7">
        <f>IF(B1228="보세",C1228&amp;" "&amp;F1228,B1228&amp;" "&amp;F1228)</f>
        <v/>
      </c>
      <c r="M1228" s="8" t="inlineStr">
        <is>
          <t>다크파스텔레인보우 스트라이프 면 자수로고반소매셔츠</t>
        </is>
      </c>
      <c r="N1228" s="8" t="inlineStr">
        <is>
          <t>다크파스텔레인보우 스트라이프 코튼 자수로고반소매셔츠</t>
        </is>
      </c>
      <c r="O1228" s="8" t="inlineStr">
        <is>
          <t>다크파스텔레인보우 스트라이프 면직물 자수로고반소매셔츠</t>
        </is>
      </c>
    </row>
    <row r="1229" ht="16.5" customHeight="1" s="16">
      <c r="A1229" s="7" t="n">
        <v>13107992</v>
      </c>
      <c r="B1229" s="7" t="inlineStr">
        <is>
          <t>타미힐피거</t>
        </is>
      </c>
      <c r="C1229" s="7" t="inlineStr">
        <is>
          <t>빈티지블루오렌지</t>
        </is>
      </c>
      <c r="D1229" s="7" t="inlineStr">
        <is>
          <t>스트라이프</t>
        </is>
      </c>
      <c r="E1229" s="7" t="inlineStr">
        <is>
          <t>면혼방</t>
        </is>
      </c>
      <c r="F1229" s="7" t="inlineStr">
        <is>
          <t>자수로고반팔셔츠</t>
        </is>
      </c>
      <c r="G1229" s="7" t="inlineStr">
        <is>
          <t>KOR</t>
        </is>
      </c>
      <c r="H1229" s="7" t="inlineStr">
        <is>
          <t>L</t>
        </is>
      </c>
      <c r="I1229" s="7">
        <f>IF(B1229="보세",C1229&amp;" "&amp;D1229&amp;" "&amp;E1229&amp;" "&amp;F1229&amp;" ["&amp;H1229&amp;"]",IF(G1229="JPN","[JPN] "&amp;B1229&amp;" "&amp;C1229&amp;" "&amp;D1229&amp;" "&amp;E1229&amp;" "&amp;F1229&amp;" ["&amp;H1229&amp;"]",B1229&amp;" "&amp;C1229&amp;" "&amp;D1229&amp;" "&amp;E1229&amp;" "&amp;F1229&amp;" ["&amp;H1229&amp;"]"))</f>
        <v/>
      </c>
      <c r="J1229" s="7" t="inlineStr">
        <is>
          <t>타미힐피거 빈티지블루오렌지 스트라이프 면혼방 자수로고반팔셔츠 [L]</t>
        </is>
      </c>
      <c r="K1229" s="7" t="inlineStr">
        <is>
          <t>타미힐피거 빈티지블루오렌지 스트라이프 면혼방 자수로고반팔셔츠</t>
        </is>
      </c>
      <c r="L1229" s="7">
        <f>IF(B1229="보세",C1229&amp;" "&amp;F1229,B1229&amp;" "&amp;F1229)</f>
        <v/>
      </c>
      <c r="M1229" s="8" t="inlineStr">
        <is>
          <t>빈티지블루오렌지 스트라이프 면혼방 자수로고반팔셔츠</t>
        </is>
      </c>
      <c r="N1229" s="8" t="inlineStr">
        <is>
          <t>빈티지블루오렌지 스트라이프 코튼혼방 자수로고반팔셔츠</t>
        </is>
      </c>
      <c r="O1229" s="8" t="inlineStr">
        <is>
          <t>빈티지블루오렌지 스트라이프 면믹스 자수로고반팔셔츠</t>
        </is>
      </c>
    </row>
    <row r="1230" ht="16.5" customHeight="1" s="16">
      <c r="A1230" s="7" t="n">
        <v>13107993</v>
      </c>
      <c r="B1230" s="7" t="inlineStr">
        <is>
          <t>헤지스</t>
        </is>
      </c>
      <c r="C1230" s="7" t="inlineStr">
        <is>
          <t>핑크</t>
        </is>
      </c>
      <c r="D1230" s="7" t="inlineStr">
        <is>
          <t>스트라이프</t>
        </is>
      </c>
      <c r="E1230" s="7" t="inlineStr">
        <is>
          <t>면</t>
        </is>
      </c>
      <c r="F1230" s="7" t="inlineStr">
        <is>
          <t>포켓반팔셔츠</t>
        </is>
      </c>
      <c r="G1230" s="7" t="inlineStr">
        <is>
          <t>KOR</t>
        </is>
      </c>
      <c r="H1230" s="7" t="inlineStr">
        <is>
          <t>105</t>
        </is>
      </c>
      <c r="I1230" s="7">
        <f>IF(B1230="보세",C1230&amp;" "&amp;D1230&amp;" "&amp;E1230&amp;" "&amp;F1230&amp;" ["&amp;H1230&amp;"]",IF(G1230="JPN","[JPN] "&amp;B1230&amp;" "&amp;C1230&amp;" "&amp;D1230&amp;" "&amp;E1230&amp;" "&amp;F1230&amp;" ["&amp;H1230&amp;"]",B1230&amp;" "&amp;C1230&amp;" "&amp;D1230&amp;" "&amp;E1230&amp;" "&amp;F1230&amp;" ["&amp;H1230&amp;"]"))</f>
        <v/>
      </c>
      <c r="J1230" s="7" t="inlineStr">
        <is>
          <t>헤지스 핑크 스트라이프 면 포켓반팔셔츠 [105]</t>
        </is>
      </c>
      <c r="K1230" s="7" t="inlineStr">
        <is>
          <t>헤지스 핑크 스트라이프 면 포켓반팔셔츠</t>
        </is>
      </c>
      <c r="L1230" s="7">
        <f>IF(B1230="보세",C1230&amp;" "&amp;F1230,B1230&amp;" "&amp;F1230)</f>
        <v/>
      </c>
      <c r="M1230" s="8" t="inlineStr">
        <is>
          <t>핑크 스트라이프 면 포켓반팔셔츠</t>
        </is>
      </c>
      <c r="N1230" s="8" t="inlineStr">
        <is>
          <t>핑크 스트라이프 코튼 포켓반팔셔츠</t>
        </is>
      </c>
      <c r="O1230" s="8" t="inlineStr">
        <is>
          <t>핑크 스트라이프 면직물 포켓반팔셔츠</t>
        </is>
      </c>
    </row>
    <row r="1231" ht="16.5" customHeight="1" s="16">
      <c r="A1231" s="7" t="n">
        <v>13107994</v>
      </c>
      <c r="B1231" s="7" t="inlineStr">
        <is>
          <t>아디다스</t>
        </is>
      </c>
      <c r="C1231" s="7" t="inlineStr">
        <is>
          <t>딸기우유핑크</t>
        </is>
      </c>
      <c r="D1231" s="7" t="inlineStr">
        <is>
          <t>무지</t>
        </is>
      </c>
      <c r="E1231" s="7" t="inlineStr">
        <is>
          <t>폴리</t>
        </is>
      </c>
      <c r="F1231" s="7" t="inlineStr">
        <is>
          <t>자수로고긴소매폴로티</t>
        </is>
      </c>
      <c r="G1231" s="7" t="inlineStr">
        <is>
          <t>KOR</t>
        </is>
      </c>
      <c r="H1231" s="7" t="inlineStr">
        <is>
          <t>95</t>
        </is>
      </c>
      <c r="I1231" s="7">
        <f>IF(B1231="보세",C1231&amp;" "&amp;D1231&amp;" "&amp;E1231&amp;" "&amp;F1231&amp;" ["&amp;H1231&amp;"]",IF(G1231="JPN","[JPN] "&amp;B1231&amp;" "&amp;C1231&amp;" "&amp;D1231&amp;" "&amp;E1231&amp;" "&amp;F1231&amp;" ["&amp;H1231&amp;"]",B1231&amp;" "&amp;C1231&amp;" "&amp;D1231&amp;" "&amp;E1231&amp;" "&amp;F1231&amp;" ["&amp;H1231&amp;"]"))</f>
        <v/>
      </c>
      <c r="J1231" s="7" t="inlineStr">
        <is>
          <t>아디다스 딸기우유핑크 자수로고긴소매폴로티 [95]</t>
        </is>
      </c>
      <c r="K1231" s="7" t="inlineStr">
        <is>
          <t>아디다스 딸기우유핑크 자수로고긴소매폴로티</t>
        </is>
      </c>
      <c r="L1231" s="7">
        <f>IF(B1231="보세",C1231&amp;" "&amp;F1231,B1231&amp;" "&amp;F1231)</f>
        <v/>
      </c>
      <c r="M1231" s="8" t="inlineStr">
        <is>
          <t>딸기우유핑크   자수로고긴소매폴로티</t>
        </is>
      </c>
      <c r="N1231" s="8" t="inlineStr">
        <is>
          <t>딸기우유핑크   자수로고긴소매폴로티</t>
        </is>
      </c>
      <c r="O1231" s="8" t="inlineStr">
        <is>
          <t>딸기우유핑크   자수로고긴소매폴로티</t>
        </is>
      </c>
    </row>
    <row r="1232" ht="16.5" customHeight="1" s="16">
      <c r="A1232" s="7" t="n">
        <v>13107995</v>
      </c>
      <c r="B1232" s="7" t="inlineStr">
        <is>
          <t>타미힐피거</t>
        </is>
      </c>
      <c r="C1232" s="7" t="inlineStr">
        <is>
          <t>딸기우유핑크</t>
        </is>
      </c>
      <c r="D1232" s="7" t="inlineStr">
        <is>
          <t>무지</t>
        </is>
      </c>
      <c r="E1232" s="7" t="inlineStr">
        <is>
          <t>면</t>
        </is>
      </c>
      <c r="F1232" s="7" t="inlineStr">
        <is>
          <t>슬림핏반팔카라티</t>
        </is>
      </c>
      <c r="G1232" s="7" t="inlineStr">
        <is>
          <t>KOR</t>
        </is>
      </c>
      <c r="H1232" s="7" t="inlineStr">
        <is>
          <t>L</t>
        </is>
      </c>
      <c r="I1232" s="7">
        <f>IF(B1232="보세",C1232&amp;" "&amp;D1232&amp;" "&amp;E1232&amp;" "&amp;F1232&amp;" ["&amp;H1232&amp;"]",IF(G1232="JPN","[JPN] "&amp;B1232&amp;" "&amp;C1232&amp;" "&amp;D1232&amp;" "&amp;E1232&amp;" "&amp;F1232&amp;" ["&amp;H1232&amp;"]",B1232&amp;" "&amp;C1232&amp;" "&amp;D1232&amp;" "&amp;E1232&amp;" "&amp;F1232&amp;" ["&amp;H1232&amp;"]"))</f>
        <v/>
      </c>
      <c r="J1232" s="7" t="inlineStr">
        <is>
          <t>타미힐피거 딸기우유핑크 면 슬림핏반팔카라티 [L]</t>
        </is>
      </c>
      <c r="K1232" s="7" t="inlineStr">
        <is>
          <t>타미힐피거 딸기우유핑크 면 슬림핏반팔카라티</t>
        </is>
      </c>
      <c r="L1232" s="7">
        <f>IF(B1232="보세",C1232&amp;" "&amp;F1232,B1232&amp;" "&amp;F1232)</f>
        <v/>
      </c>
      <c r="M1232" s="8" t="inlineStr">
        <is>
          <t>딸기우유핑크  면 슬림핏반팔카라티</t>
        </is>
      </c>
      <c r="N1232" s="8" t="inlineStr">
        <is>
          <t>딸기우유핑크  코튼 슬림핏반팔카라티</t>
        </is>
      </c>
      <c r="O1232" s="8" t="inlineStr">
        <is>
          <t>딸기우유핑크  면직물 슬림핏반팔카라티</t>
        </is>
      </c>
    </row>
    <row r="1233" ht="16.5" customHeight="1" s="16">
      <c r="A1233" s="7" t="n">
        <v>13107996</v>
      </c>
      <c r="B1233" s="7" t="inlineStr">
        <is>
          <t>폴로</t>
        </is>
      </c>
      <c r="C1233" s="7" t="inlineStr">
        <is>
          <t>옐로우</t>
        </is>
      </c>
      <c r="D1233" s="7" t="inlineStr">
        <is>
          <t>무지</t>
        </is>
      </c>
      <c r="E1233" s="7" t="inlineStr">
        <is>
          <t>폴리</t>
        </is>
      </c>
      <c r="F1233" s="7" t="inlineStr">
        <is>
          <t>커스텀핏빅포니반팔카라티</t>
        </is>
      </c>
      <c r="G1233" s="7" t="inlineStr">
        <is>
          <t>KOR</t>
        </is>
      </c>
      <c r="H1233" s="7" t="inlineStr">
        <is>
          <t>M</t>
        </is>
      </c>
      <c r="I1233" s="7">
        <f>IF(B1233="보세",C1233&amp;" "&amp;D1233&amp;" "&amp;E1233&amp;" "&amp;F1233&amp;" ["&amp;H1233&amp;"]",IF(G1233="JPN","[JPN] "&amp;B1233&amp;" "&amp;C1233&amp;" "&amp;D1233&amp;" "&amp;E1233&amp;" "&amp;F1233&amp;" ["&amp;H1233&amp;"]",B1233&amp;" "&amp;C1233&amp;" "&amp;D1233&amp;" "&amp;E1233&amp;" "&amp;F1233&amp;" ["&amp;H1233&amp;"]"))</f>
        <v/>
      </c>
      <c r="J1233" s="7" t="inlineStr">
        <is>
          <t>폴로 옐로우 커스텀핏빅포니반팔카라티 [M]</t>
        </is>
      </c>
      <c r="K1233" s="7" t="inlineStr">
        <is>
          <t>폴로 옐로우 커스텀핏빅포니반팔카라티</t>
        </is>
      </c>
      <c r="L1233" s="7">
        <f>IF(B1233="보세",C1233&amp;" "&amp;F1233,B1233&amp;" "&amp;F1233)</f>
        <v/>
      </c>
      <c r="M1233" s="8" t="inlineStr">
        <is>
          <t>옐로우   커스텀핏빅포니반팔카라티</t>
        </is>
      </c>
      <c r="N1233" s="8" t="inlineStr">
        <is>
          <t>옐로우   커스텀핏빅포니반팔카라티</t>
        </is>
      </c>
      <c r="O1233" s="8" t="inlineStr">
        <is>
          <t>옐로우   커스텀핏빅포니반팔카라티</t>
        </is>
      </c>
    </row>
    <row r="1234" ht="16.5" customHeight="1" s="16">
      <c r="A1234" s="7" t="n">
        <v>13107997</v>
      </c>
      <c r="B1234" s="7" t="inlineStr">
        <is>
          <t>알마니익스체인지</t>
        </is>
      </c>
      <c r="C1234" s="7" t="inlineStr">
        <is>
          <t>민트</t>
        </is>
      </c>
      <c r="D1234" s="7" t="inlineStr">
        <is>
          <t>무지</t>
        </is>
      </c>
      <c r="E1234" s="7" t="inlineStr">
        <is>
          <t>면혼방</t>
        </is>
      </c>
      <c r="F1234" s="7" t="inlineStr">
        <is>
          <t>스몰포켓브이넥번아웃반팔티</t>
        </is>
      </c>
      <c r="G1234" s="7" t="inlineStr">
        <is>
          <t>KOR</t>
        </is>
      </c>
      <c r="H1234" s="7" t="inlineStr">
        <is>
          <t>S</t>
        </is>
      </c>
      <c r="I1234" s="7">
        <f>IF(B1234="보세",C1234&amp;" "&amp;D1234&amp;" "&amp;E1234&amp;" "&amp;F1234&amp;" ["&amp;H1234&amp;"]",IF(G1234="JPN","[JPN] "&amp;B1234&amp;" "&amp;C1234&amp;" "&amp;D1234&amp;" "&amp;E1234&amp;" "&amp;F1234&amp;" ["&amp;H1234&amp;"]",B1234&amp;" "&amp;C1234&amp;" "&amp;D1234&amp;" "&amp;E1234&amp;" "&amp;F1234&amp;" ["&amp;H1234&amp;"]"))</f>
        <v/>
      </c>
      <c r="J1234" s="7" t="inlineStr">
        <is>
          <t>알마니익스체인지 민트 면혼방 스몰포켓브이넥번아웃반팔티 [S]</t>
        </is>
      </c>
      <c r="K1234" s="7" t="inlineStr">
        <is>
          <t>알마니익스체인지 민트 면혼방 스몰포켓브이넥번아웃반팔티</t>
        </is>
      </c>
      <c r="L1234" s="7">
        <f>IF(B1234="보세",C1234&amp;" "&amp;F1234,B1234&amp;" "&amp;F1234)</f>
        <v/>
      </c>
      <c r="M1234" s="8" t="inlineStr">
        <is>
          <t>민트  면혼방 스몰포켓브이넥번아웃반팔티</t>
        </is>
      </c>
      <c r="N1234" s="8" t="inlineStr">
        <is>
          <t>민트  코튼혼방 스몰포켓브이넥번아웃반팔티</t>
        </is>
      </c>
      <c r="O1234" s="8" t="inlineStr">
        <is>
          <t>민트  면믹스 스몰포켓브이넥번아웃반팔티</t>
        </is>
      </c>
    </row>
    <row r="1235" ht="16.5" customHeight="1" s="16">
      <c r="A1235" s="7" t="n">
        <v>13107998</v>
      </c>
      <c r="B1235" s="7" t="inlineStr">
        <is>
          <t>폴로</t>
        </is>
      </c>
      <c r="C1235" s="7" t="inlineStr">
        <is>
          <t>옐로우</t>
        </is>
      </c>
      <c r="D1235" s="7" t="inlineStr">
        <is>
          <t>무지</t>
        </is>
      </c>
      <c r="E1235" s="7" t="inlineStr">
        <is>
          <t>면</t>
        </is>
      </c>
      <c r="F1235" s="7" t="inlineStr">
        <is>
          <t>빅자수포니슬림핏반팔카라티</t>
        </is>
      </c>
      <c r="G1235" s="7" t="inlineStr">
        <is>
          <t>KOR</t>
        </is>
      </c>
      <c r="H1235" s="7" t="inlineStr">
        <is>
          <t>S</t>
        </is>
      </c>
      <c r="I1235" s="7">
        <f>IF(B1235="보세",C1235&amp;" "&amp;D1235&amp;" "&amp;E1235&amp;" "&amp;F1235&amp;" ["&amp;H1235&amp;"]",IF(G1235="JPN","[JPN] "&amp;B1235&amp;" "&amp;C1235&amp;" "&amp;D1235&amp;" "&amp;E1235&amp;" "&amp;F1235&amp;" ["&amp;H1235&amp;"]",B1235&amp;" "&amp;C1235&amp;" "&amp;D1235&amp;" "&amp;E1235&amp;" "&amp;F1235&amp;" ["&amp;H1235&amp;"]"))</f>
        <v/>
      </c>
      <c r="J1235" s="7" t="inlineStr">
        <is>
          <t>폴로 옐로우 면 빅자수포니슬림핏반팔카라티 [S]</t>
        </is>
      </c>
      <c r="K1235" s="7" t="inlineStr">
        <is>
          <t>폴로 옐로우 면 빅자수포니슬림핏반팔카라티</t>
        </is>
      </c>
      <c r="L1235" s="7">
        <f>IF(B1235="보세",C1235&amp;" "&amp;F1235,B1235&amp;" "&amp;F1235)</f>
        <v/>
      </c>
      <c r="M1235" s="8" t="inlineStr">
        <is>
          <t>옐로우  면 빅자수포니슬림핏반팔카라티</t>
        </is>
      </c>
      <c r="N1235" s="8" t="inlineStr">
        <is>
          <t>옐로우  코튼 빅자수포니슬림핏반팔카라티</t>
        </is>
      </c>
      <c r="O1235" s="8" t="inlineStr">
        <is>
          <t>옐로우  면직물 빅자수포니슬림핏반팔카라티</t>
        </is>
      </c>
    </row>
    <row r="1236" ht="16.5" customHeight="1" s="16">
      <c r="A1236" s="7" t="n">
        <v>13107999</v>
      </c>
      <c r="B1236" s="7" t="inlineStr">
        <is>
          <t>랄프로렌</t>
        </is>
      </c>
      <c r="C1236" s="7" t="inlineStr">
        <is>
          <t>오렌지네이비</t>
        </is>
      </c>
      <c r="D1236" s="7" t="inlineStr">
        <is>
          <t>사선스트라이프</t>
        </is>
      </c>
      <c r="E1236" s="7" t="inlineStr">
        <is>
          <t>면</t>
        </is>
      </c>
      <c r="F1236" s="7" t="inlineStr">
        <is>
          <t>투톤스키니반팔폴로티</t>
        </is>
      </c>
      <c r="G1236" s="7" t="inlineStr">
        <is>
          <t>KOR</t>
        </is>
      </c>
      <c r="H1236" s="7" t="inlineStr">
        <is>
          <t>L</t>
        </is>
      </c>
      <c r="I1236" s="7">
        <f>IF(B1236="보세",C1236&amp;" "&amp;D1236&amp;" "&amp;E1236&amp;" "&amp;F1236&amp;" ["&amp;H1236&amp;"]",IF(G1236="JPN","[JPN] "&amp;B1236&amp;" "&amp;C1236&amp;" "&amp;D1236&amp;" "&amp;E1236&amp;" "&amp;F1236&amp;" ["&amp;H1236&amp;"]",B1236&amp;" "&amp;C1236&amp;" "&amp;D1236&amp;" "&amp;E1236&amp;" "&amp;F1236&amp;" ["&amp;H1236&amp;"]"))</f>
        <v/>
      </c>
      <c r="J1236" s="7" t="inlineStr">
        <is>
          <t>랄프로렌 오렌지네이비 사선스트라이프 면 투톤스키니반팔폴로티 [L]</t>
        </is>
      </c>
      <c r="K1236" s="7" t="inlineStr">
        <is>
          <t>랄프로렌 오렌지네이비 사선스트라이프 면 투톤스키니반팔폴로티</t>
        </is>
      </c>
      <c r="L1236" s="7">
        <f>IF(B1236="보세",C1236&amp;" "&amp;F1236,B1236&amp;" "&amp;F1236)</f>
        <v/>
      </c>
      <c r="M1236" s="8" t="inlineStr">
        <is>
          <t>오렌지네이비 사선스트라이프 면 투톤스키니반팔폴로티</t>
        </is>
      </c>
      <c r="N1236" s="8" t="inlineStr">
        <is>
          <t>오렌지네이비 사선스트라이프 코튼 투톤스키니반팔폴로티</t>
        </is>
      </c>
      <c r="O1236" s="8" t="inlineStr">
        <is>
          <t>오렌지네이비 사선스트라이프 면직물 투톤스키니반팔폴로티</t>
        </is>
      </c>
    </row>
    <row r="1237" ht="16.5" customHeight="1" s="16">
      <c r="A1237" s="7" t="n">
        <v>13108000</v>
      </c>
      <c r="B1237" s="7" t="inlineStr">
        <is>
          <t>헤지스</t>
        </is>
      </c>
      <c r="C1237" s="7" t="inlineStr">
        <is>
          <t>옐로우</t>
        </is>
      </c>
      <c r="D1237" s="7" t="inlineStr">
        <is>
          <t>무지</t>
        </is>
      </c>
      <c r="E1237" s="7" t="inlineStr">
        <is>
          <t>면</t>
        </is>
      </c>
      <c r="F1237" s="7" t="inlineStr">
        <is>
          <t>슬림핏시그니처로고반팔카라티</t>
        </is>
      </c>
      <c r="G1237" s="7" t="inlineStr">
        <is>
          <t>KOR</t>
        </is>
      </c>
      <c r="H1237" s="7" t="inlineStr">
        <is>
          <t>100</t>
        </is>
      </c>
      <c r="I1237" s="7">
        <f>IF(B1237="보세",C1237&amp;" "&amp;D1237&amp;" "&amp;E1237&amp;" "&amp;F1237&amp;" ["&amp;H1237&amp;"]",IF(G1237="JPN","[JPN] "&amp;B1237&amp;" "&amp;C1237&amp;" "&amp;D1237&amp;" "&amp;E1237&amp;" "&amp;F1237&amp;" ["&amp;H1237&amp;"]",B1237&amp;" "&amp;C1237&amp;" "&amp;D1237&amp;" "&amp;E1237&amp;" "&amp;F1237&amp;" ["&amp;H1237&amp;"]"))</f>
        <v/>
      </c>
      <c r="J1237" s="7" t="inlineStr">
        <is>
          <t>헤지스 옐로우 면 슬림핏시그니처로고반팔카라티 [100]</t>
        </is>
      </c>
      <c r="K1237" s="7" t="inlineStr">
        <is>
          <t>헤지스 옐로우 면 슬림핏시그니처로고반팔카라티</t>
        </is>
      </c>
      <c r="L1237" s="7">
        <f>IF(B1237="보세",C1237&amp;" "&amp;F1237,B1237&amp;" "&amp;F1237)</f>
        <v/>
      </c>
      <c r="M1237" s="8" t="inlineStr">
        <is>
          <t>옐로우  면 슬림핏시그니처로고반팔카라티</t>
        </is>
      </c>
      <c r="N1237" s="8" t="inlineStr">
        <is>
          <t>옐로우  코튼 슬림핏시그니처로고반팔카라티</t>
        </is>
      </c>
      <c r="O1237" s="8" t="inlineStr">
        <is>
          <t>옐로우  면직물 슬림핏시그니처로고반팔카라티</t>
        </is>
      </c>
    </row>
    <row r="1238" ht="16.5" customHeight="1" s="16">
      <c r="A1238" s="7" t="n">
        <v>13108001</v>
      </c>
      <c r="B1238" s="7" t="inlineStr">
        <is>
          <t>타미힐피거</t>
        </is>
      </c>
      <c r="C1238" s="7" t="inlineStr">
        <is>
          <t>화이트</t>
        </is>
      </c>
      <c r="D1238" s="7" t="inlineStr">
        <is>
          <t>무지</t>
        </is>
      </c>
      <c r="E1238" s="7" t="inlineStr">
        <is>
          <t>면</t>
        </is>
      </c>
      <c r="F1238" s="7" t="inlineStr">
        <is>
          <t>슬림핏배색카라반팔티</t>
        </is>
      </c>
      <c r="G1238" s="7" t="inlineStr">
        <is>
          <t>KOR</t>
        </is>
      </c>
      <c r="H1238" s="7" t="inlineStr">
        <is>
          <t>L</t>
        </is>
      </c>
      <c r="I1238" s="7">
        <f>IF(B1238="보세",C1238&amp;" "&amp;D1238&amp;" "&amp;E1238&amp;" "&amp;F1238&amp;" ["&amp;H1238&amp;"]",IF(G1238="JPN","[JPN] "&amp;B1238&amp;" "&amp;C1238&amp;" "&amp;D1238&amp;" "&amp;E1238&amp;" "&amp;F1238&amp;" ["&amp;H1238&amp;"]",B1238&amp;" "&amp;C1238&amp;" "&amp;D1238&amp;" "&amp;E1238&amp;" "&amp;F1238&amp;" ["&amp;H1238&amp;"]"))</f>
        <v/>
      </c>
      <c r="J1238" s="7" t="inlineStr">
        <is>
          <t>타미힐피거 화이트 면 슬림핏배색카라반팔티 [L]</t>
        </is>
      </c>
      <c r="K1238" s="7" t="inlineStr">
        <is>
          <t>타미힐피거 화이트 면 슬림핏배색카라반팔티</t>
        </is>
      </c>
      <c r="L1238" s="7">
        <f>IF(B1238="보세",C1238&amp;" "&amp;F1238,B1238&amp;" "&amp;F1238)</f>
        <v/>
      </c>
      <c r="M1238" s="8" t="inlineStr">
        <is>
          <t>화이트  면 슬림핏배색카라반팔티</t>
        </is>
      </c>
      <c r="N1238" s="8" t="inlineStr">
        <is>
          <t>화이트  코튼 슬림핏배색카라반팔티</t>
        </is>
      </c>
      <c r="O1238" s="8" t="inlineStr">
        <is>
          <t>화이트  면직물 슬림핏배색카라반팔티</t>
        </is>
      </c>
    </row>
    <row r="1239" ht="16.5" customHeight="1" s="16">
      <c r="A1239" s="7" t="n">
        <v>13108002</v>
      </c>
      <c r="B1239" s="7" t="inlineStr">
        <is>
          <t>아디다스</t>
        </is>
      </c>
      <c r="C1239" s="7" t="inlineStr">
        <is>
          <t>화이트</t>
        </is>
      </c>
      <c r="D1239" s="7" t="inlineStr">
        <is>
          <t>무지</t>
        </is>
      </c>
      <c r="E1239" s="7" t="inlineStr">
        <is>
          <t>폴리</t>
        </is>
      </c>
      <c r="F1239" s="7" t="inlineStr">
        <is>
          <t>반집업투톤스포츠티</t>
        </is>
      </c>
      <c r="G1239" s="7" t="inlineStr">
        <is>
          <t>KOR</t>
        </is>
      </c>
      <c r="H1239" s="7" t="inlineStr">
        <is>
          <t>95</t>
        </is>
      </c>
      <c r="I1239" s="7">
        <f>IF(B1239="보세",C1239&amp;" "&amp;D1239&amp;" "&amp;E1239&amp;" "&amp;F1239&amp;" ["&amp;H1239&amp;"]",IF(G1239="JPN","[JPN] "&amp;B1239&amp;" "&amp;C1239&amp;" "&amp;D1239&amp;" "&amp;E1239&amp;" "&amp;F1239&amp;" ["&amp;H1239&amp;"]",B1239&amp;" "&amp;C1239&amp;" "&amp;D1239&amp;" "&amp;E1239&amp;" "&amp;F1239&amp;" ["&amp;H1239&amp;"]"))</f>
        <v/>
      </c>
      <c r="J1239" s="7" t="inlineStr">
        <is>
          <t>아디다스 화이트 반집업투톤스포츠티 [95]</t>
        </is>
      </c>
      <c r="K1239" s="7" t="inlineStr">
        <is>
          <t>아디다스 화이트 반집업투톤스포츠티</t>
        </is>
      </c>
      <c r="L1239" s="7">
        <f>IF(B1239="보세",C1239&amp;" "&amp;F1239,B1239&amp;" "&amp;F1239)</f>
        <v/>
      </c>
      <c r="M1239" s="8" t="inlineStr">
        <is>
          <t>화이트   반집업투톤스포츠티</t>
        </is>
      </c>
      <c r="N1239" s="8" t="inlineStr">
        <is>
          <t>화이트   반집업투톤스포츠티</t>
        </is>
      </c>
      <c r="O1239" s="8" t="inlineStr">
        <is>
          <t>화이트   반집업투톤스포츠티</t>
        </is>
      </c>
    </row>
    <row r="1240" ht="16.5" customHeight="1" s="16">
      <c r="A1240" s="7" t="n">
        <v>13108003</v>
      </c>
      <c r="B1240" s="7" t="inlineStr">
        <is>
          <t>휴고보스</t>
        </is>
      </c>
      <c r="C1240" s="7" t="inlineStr">
        <is>
          <t>아이보리</t>
        </is>
      </c>
      <c r="D1240" s="7" t="inlineStr">
        <is>
          <t>패턴</t>
        </is>
      </c>
      <c r="E1240" s="7" t="inlineStr">
        <is>
          <t>면혼방</t>
        </is>
      </c>
      <c r="F1240" s="7" t="inlineStr">
        <is>
          <t>슬림핏절개자수긴소매셔츠</t>
        </is>
      </c>
      <c r="G1240" s="7" t="inlineStr">
        <is>
          <t>KOR</t>
        </is>
      </c>
      <c r="H1240" s="7" t="inlineStr">
        <is>
          <t>XL</t>
        </is>
      </c>
      <c r="I1240" s="7">
        <f>IF(B1240="보세",C1240&amp;" "&amp;D1240&amp;" "&amp;E1240&amp;" "&amp;F1240&amp;" ["&amp;H1240&amp;"]",IF(G1240="JPN","[JPN] "&amp;B1240&amp;" "&amp;C1240&amp;" "&amp;D1240&amp;" "&amp;E1240&amp;" "&amp;F1240&amp;" ["&amp;H1240&amp;"]",B1240&amp;" "&amp;C1240&amp;" "&amp;D1240&amp;" "&amp;E1240&amp;" "&amp;F1240&amp;" ["&amp;H1240&amp;"]"))</f>
        <v/>
      </c>
      <c r="J1240" s="7" t="inlineStr">
        <is>
          <t>휴고보스 아이보리 면혼방 슬림핏절개자수긴소매셔츠 [XL]</t>
        </is>
      </c>
      <c r="K1240" s="7" t="inlineStr">
        <is>
          <t>휴고보스 아이보리 면혼방 슬림핏절개자수긴소매셔츠</t>
        </is>
      </c>
      <c r="L1240" s="7">
        <f>IF(B1240="보세",C1240&amp;" "&amp;F1240,B1240&amp;" "&amp;F1240)</f>
        <v/>
      </c>
      <c r="M1240" s="8" t="inlineStr">
        <is>
          <t>아이보리  면혼방 슬림핏절개자수긴소매셔츠</t>
        </is>
      </c>
      <c r="N1240" s="8" t="inlineStr">
        <is>
          <t>아이보리  코튼혼방 슬림핏절개자수긴소매셔츠</t>
        </is>
      </c>
      <c r="O1240" s="8" t="inlineStr">
        <is>
          <t>아이보리  면믹스 슬림핏절개자수긴소매셔츠</t>
        </is>
      </c>
    </row>
    <row r="1241" ht="16.5" customHeight="1" s="16">
      <c r="A1241" s="7" t="n">
        <v>13108004</v>
      </c>
      <c r="B1241" s="7" t="inlineStr">
        <is>
          <t>케이스위스</t>
        </is>
      </c>
      <c r="C1241" s="7" t="inlineStr">
        <is>
          <t>화이트</t>
        </is>
      </c>
      <c r="D1241" s="7" t="inlineStr">
        <is>
          <t>무지</t>
        </is>
      </c>
      <c r="E1241" s="7" t="inlineStr">
        <is>
          <t>폴리</t>
        </is>
      </c>
      <c r="F1241" s="7" t="inlineStr">
        <is>
          <t>절개후드집업</t>
        </is>
      </c>
      <c r="G1241" s="7" t="inlineStr">
        <is>
          <t>KOR</t>
        </is>
      </c>
      <c r="H1241" s="7" t="inlineStr">
        <is>
          <t>S</t>
        </is>
      </c>
      <c r="I1241" s="7">
        <f>IF(B1241="보세",C1241&amp;" "&amp;D1241&amp;" "&amp;E1241&amp;" "&amp;F1241&amp;" ["&amp;H1241&amp;"]",IF(G1241="JPN","[JPN] "&amp;B1241&amp;" "&amp;C1241&amp;" "&amp;D1241&amp;" "&amp;E1241&amp;" "&amp;F1241&amp;" ["&amp;H1241&amp;"]",B1241&amp;" "&amp;C1241&amp;" "&amp;D1241&amp;" "&amp;E1241&amp;" "&amp;F1241&amp;" ["&amp;H1241&amp;"]"))</f>
        <v/>
      </c>
      <c r="J1241" s="7" t="inlineStr">
        <is>
          <t>케이스위스 화이트 절개후드집업 [S]</t>
        </is>
      </c>
      <c r="K1241" s="7" t="inlineStr">
        <is>
          <t>케이스위스 화이트 절개후드집업</t>
        </is>
      </c>
      <c r="L1241" s="7">
        <f>IF(B1241="보세",C1241&amp;" "&amp;F1241,B1241&amp;" "&amp;F1241)</f>
        <v/>
      </c>
      <c r="M1241" s="8" t="inlineStr">
        <is>
          <t>화이트   절개후드집업</t>
        </is>
      </c>
      <c r="N1241" s="8" t="inlineStr">
        <is>
          <t>화이트   절개후드집업</t>
        </is>
      </c>
      <c r="O1241" s="8" t="inlineStr">
        <is>
          <t>화이트   절개후드집업</t>
        </is>
      </c>
    </row>
    <row r="1242" ht="16.5" customHeight="1" s="16">
      <c r="A1242" s="7" t="n">
        <v>13108005</v>
      </c>
      <c r="B1242" s="7" t="inlineStr">
        <is>
          <t>스파오</t>
        </is>
      </c>
      <c r="C1242" s="7" t="inlineStr">
        <is>
          <t>아이보리</t>
        </is>
      </c>
      <c r="D1242" s="7" t="inlineStr">
        <is>
          <t>무지</t>
        </is>
      </c>
      <c r="E1242" s="7" t="inlineStr">
        <is>
          <t>폴리</t>
        </is>
      </c>
      <c r="F1242" s="7" t="inlineStr">
        <is>
          <t>골지퀼팅숏패딩점퍼</t>
        </is>
      </c>
      <c r="G1242" s="7" t="inlineStr">
        <is>
          <t>KOR</t>
        </is>
      </c>
      <c r="H1242" s="7" t="inlineStr">
        <is>
          <t>S</t>
        </is>
      </c>
      <c r="I1242" s="7">
        <f>IF(B1242="보세",C1242&amp;" "&amp;D1242&amp;" "&amp;E1242&amp;" "&amp;F1242&amp;" ["&amp;H1242&amp;"]",IF(G1242="JPN","[JPN] "&amp;B1242&amp;" "&amp;C1242&amp;" "&amp;D1242&amp;" "&amp;E1242&amp;" "&amp;F1242&amp;" ["&amp;H1242&amp;"]",B1242&amp;" "&amp;C1242&amp;" "&amp;D1242&amp;" "&amp;E1242&amp;" "&amp;F1242&amp;" ["&amp;H1242&amp;"]"))</f>
        <v/>
      </c>
      <c r="J1242" s="7" t="inlineStr">
        <is>
          <t>스파오 아이보리 골지퀼팅숏패딩점퍼 [S]</t>
        </is>
      </c>
      <c r="K1242" s="7" t="inlineStr">
        <is>
          <t>스파오 아이보리 골지퀼팅숏패딩점퍼</t>
        </is>
      </c>
      <c r="L1242" s="7">
        <f>IF(B1242="보세",C1242&amp;" "&amp;F1242,B1242&amp;" "&amp;F1242)</f>
        <v/>
      </c>
      <c r="M1242" s="8" t="inlineStr">
        <is>
          <t>아이보리   골지퀼팅숏패딩점퍼</t>
        </is>
      </c>
      <c r="N1242" s="8" t="inlineStr">
        <is>
          <t>아이보리   골지퀼팅숏패딩점퍼</t>
        </is>
      </c>
      <c r="O1242" s="8" t="inlineStr">
        <is>
          <t>아이보리   골지퀼팅숏패딩점퍼</t>
        </is>
      </c>
    </row>
    <row r="1243" ht="16.5" customHeight="1" s="16">
      <c r="A1243" s="7" t="n">
        <v>13108006</v>
      </c>
      <c r="B1243" s="7" t="inlineStr">
        <is>
          <t>나이키</t>
        </is>
      </c>
      <c r="C1243" s="7" t="inlineStr">
        <is>
          <t>그레이퍼플</t>
        </is>
      </c>
      <c r="D1243" s="7" t="inlineStr">
        <is>
          <t>무지</t>
        </is>
      </c>
      <c r="E1243" s="7" t="inlineStr">
        <is>
          <t>드라이핏</t>
        </is>
      </c>
      <c r="F1243" s="7" t="inlineStr">
        <is>
          <t>러닝투톤후드집업</t>
        </is>
      </c>
      <c r="G1243" s="7" t="inlineStr">
        <is>
          <t>KOR</t>
        </is>
      </c>
      <c r="H1243" s="7" t="inlineStr">
        <is>
          <t>M</t>
        </is>
      </c>
      <c r="I1243" s="7">
        <f>IF(B1243="보세",C1243&amp;" "&amp;D1243&amp;" "&amp;E1243&amp;" "&amp;F1243&amp;" ["&amp;H1243&amp;"]",IF(G1243="JPN","[JPN] "&amp;B1243&amp;" "&amp;C1243&amp;" "&amp;D1243&amp;" "&amp;E1243&amp;" "&amp;F1243&amp;" ["&amp;H1243&amp;"]",B1243&amp;" "&amp;C1243&amp;" "&amp;D1243&amp;" "&amp;E1243&amp;" "&amp;F1243&amp;" ["&amp;H1243&amp;"]"))</f>
        <v/>
      </c>
      <c r="J1243" s="7" t="inlineStr">
        <is>
          <t>나이키 그레이퍼플 드라이핏 러닝투톤후드집업 [M]</t>
        </is>
      </c>
      <c r="K1243" s="7" t="inlineStr">
        <is>
          <t>나이키 그레이퍼플 드라이핏 러닝투톤후드집업</t>
        </is>
      </c>
      <c r="L1243" s="7">
        <f>IF(B1243="보세",C1243&amp;" "&amp;F1243,B1243&amp;" "&amp;F1243)</f>
        <v/>
      </c>
      <c r="M1243" s="8" t="inlineStr">
        <is>
          <t>그레이퍼플  드라이핏 러닝투톤후드집업</t>
        </is>
      </c>
      <c r="N1243" s="8" t="inlineStr">
        <is>
          <t>그레이퍼플  드라이핏 러닝투톤후드집업</t>
        </is>
      </c>
      <c r="O1243" s="8" t="inlineStr">
        <is>
          <t>그레이퍼플  드라이핏 러닝투톤후드집업</t>
        </is>
      </c>
    </row>
    <row r="1244" ht="16.5" customHeight="1" s="16">
      <c r="A1244" s="7" t="n">
        <v>13108007</v>
      </c>
      <c r="B1244" s="7" t="inlineStr">
        <is>
          <t>피에르가르뎅</t>
        </is>
      </c>
      <c r="C1244" s="7" t="inlineStr">
        <is>
          <t>초코브라운</t>
        </is>
      </c>
      <c r="D1244" s="7" t="inlineStr">
        <is>
          <t>무지</t>
        </is>
      </c>
      <c r="E1244" s="7" t="inlineStr">
        <is>
          <t>폴리</t>
        </is>
      </c>
      <c r="F1244" s="7" t="inlineStr">
        <is>
          <t>숄카라롱패딩코트</t>
        </is>
      </c>
      <c r="G1244" s="7" t="inlineStr">
        <is>
          <t>KOR</t>
        </is>
      </c>
      <c r="H1244" s="7" t="inlineStr">
        <is>
          <t>88-100</t>
        </is>
      </c>
      <c r="I1244" s="7">
        <f>IF(B1244="보세",C1244&amp;" "&amp;D1244&amp;" "&amp;E1244&amp;" "&amp;F1244&amp;" ["&amp;H1244&amp;"]",IF(G1244="JPN","[JPN] "&amp;B1244&amp;" "&amp;C1244&amp;" "&amp;D1244&amp;" "&amp;E1244&amp;" "&amp;F1244&amp;" ["&amp;H1244&amp;"]",B1244&amp;" "&amp;C1244&amp;" "&amp;D1244&amp;" "&amp;E1244&amp;" "&amp;F1244&amp;" ["&amp;H1244&amp;"]"))</f>
        <v/>
      </c>
      <c r="J1244" s="7" t="inlineStr">
        <is>
          <t>피에르가르뎅 초코브라운 숄카라롱패딩코트 [88-100]</t>
        </is>
      </c>
      <c r="K1244" s="7" t="inlineStr">
        <is>
          <t>피에르가르뎅 초코브라운 숄카라롱패딩코트</t>
        </is>
      </c>
      <c r="L1244" s="7">
        <f>IF(B1244="보세",C1244&amp;" "&amp;F1244,B1244&amp;" "&amp;F1244)</f>
        <v/>
      </c>
      <c r="M1244" s="8" t="inlineStr">
        <is>
          <t>초코브라운   숄카라롱패딩코트</t>
        </is>
      </c>
      <c r="N1244" s="8" t="inlineStr">
        <is>
          <t>초코브라운   숄카라롱패딩코트</t>
        </is>
      </c>
      <c r="O1244" s="8" t="inlineStr">
        <is>
          <t>초코브라운   숄카라롱패딩코트</t>
        </is>
      </c>
    </row>
    <row r="1245" ht="16.5" customHeight="1" s="16">
      <c r="A1245" s="7" t="n">
        <v>13108008</v>
      </c>
      <c r="B1245" s="7" t="inlineStr">
        <is>
          <t>스파오</t>
        </is>
      </c>
      <c r="C1245" s="7" t="inlineStr">
        <is>
          <t>블랙</t>
        </is>
      </c>
      <c r="D1245" s="7" t="inlineStr">
        <is>
          <t>무지</t>
        </is>
      </c>
      <c r="E1245" s="7" t="inlineStr">
        <is>
          <t>폴리</t>
        </is>
      </c>
      <c r="F1245" s="7" t="inlineStr">
        <is>
          <t>뽀글이카라점퍼</t>
        </is>
      </c>
      <c r="G1245" s="7" t="inlineStr">
        <is>
          <t>KOR</t>
        </is>
      </c>
      <c r="H1245" s="7" t="inlineStr">
        <is>
          <t>XL</t>
        </is>
      </c>
      <c r="I1245" s="7">
        <f>IF(B1245="보세",C1245&amp;" "&amp;D1245&amp;" "&amp;E1245&amp;" "&amp;F1245&amp;" ["&amp;H1245&amp;"]",IF(G1245="JPN","[JPN] "&amp;B1245&amp;" "&amp;C1245&amp;" "&amp;D1245&amp;" "&amp;E1245&amp;" "&amp;F1245&amp;" ["&amp;H1245&amp;"]",B1245&amp;" "&amp;C1245&amp;" "&amp;D1245&amp;" "&amp;E1245&amp;" "&amp;F1245&amp;" ["&amp;H1245&amp;"]"))</f>
        <v/>
      </c>
      <c r="J1245" s="7" t="inlineStr">
        <is>
          <t>스파오 블랙 뽀글이카라점퍼 [XL]</t>
        </is>
      </c>
      <c r="K1245" s="7" t="inlineStr">
        <is>
          <t>스파오 블랙 뽀글이카라점퍼</t>
        </is>
      </c>
      <c r="L1245" s="7">
        <f>IF(B1245="보세",C1245&amp;" "&amp;F1245,B1245&amp;" "&amp;F1245)</f>
        <v/>
      </c>
      <c r="M1245" s="8" t="inlineStr">
        <is>
          <t>블랙   뽀글이카라점퍼</t>
        </is>
      </c>
      <c r="N1245" s="8" t="inlineStr">
        <is>
          <t>블랙   뽀글이카라점퍼</t>
        </is>
      </c>
      <c r="O1245" s="8" t="inlineStr">
        <is>
          <t>블랙   뽀글이카라점퍼</t>
        </is>
      </c>
    </row>
    <row r="1246" ht="16.5" customHeight="1" s="16">
      <c r="A1246" s="7" t="n">
        <v>13108009</v>
      </c>
      <c r="B1246" s="7" t="inlineStr">
        <is>
          <t>헤드</t>
        </is>
      </c>
      <c r="C1246" s="7" t="inlineStr">
        <is>
          <t>블랙</t>
        </is>
      </c>
      <c r="D1246" s="7" t="inlineStr">
        <is>
          <t>무지</t>
        </is>
      </c>
      <c r="E1246" s="7" t="inlineStr">
        <is>
          <t>폴리</t>
        </is>
      </c>
      <c r="F1246" s="7" t="inlineStr">
        <is>
          <t>후드바람막이재킷</t>
        </is>
      </c>
      <c r="G1246" s="7" t="inlineStr">
        <is>
          <t>KOR</t>
        </is>
      </c>
      <c r="H1246" s="7" t="inlineStr">
        <is>
          <t>95</t>
        </is>
      </c>
      <c r="I1246" s="7">
        <f>IF(B1246="보세",C1246&amp;" "&amp;D1246&amp;" "&amp;E1246&amp;" "&amp;F1246&amp;" ["&amp;H1246&amp;"]",IF(G1246="JPN","[JPN] "&amp;B1246&amp;" "&amp;C1246&amp;" "&amp;D1246&amp;" "&amp;E1246&amp;" "&amp;F1246&amp;" ["&amp;H1246&amp;"]",B1246&amp;" "&amp;C1246&amp;" "&amp;D1246&amp;" "&amp;E1246&amp;" "&amp;F1246&amp;" ["&amp;H1246&amp;"]"))</f>
        <v/>
      </c>
      <c r="J1246" s="7" t="inlineStr">
        <is>
          <t>헤드 블랙 후드바람막이재킷 [95]</t>
        </is>
      </c>
      <c r="K1246" s="7" t="inlineStr">
        <is>
          <t>헤드 블랙 후드바람막이재킷</t>
        </is>
      </c>
      <c r="L1246" s="7">
        <f>IF(B1246="보세",C1246&amp;" "&amp;F1246,B1246&amp;" "&amp;F1246)</f>
        <v/>
      </c>
      <c r="M1246" s="8" t="inlineStr">
        <is>
          <t>블랙   후드바람막이재킷</t>
        </is>
      </c>
      <c r="N1246" s="8" t="inlineStr">
        <is>
          <t>블랙   후드바람막이재킷</t>
        </is>
      </c>
      <c r="O1246" s="8" t="inlineStr">
        <is>
          <t>블랙   후드바람막이재킷</t>
        </is>
      </c>
    </row>
    <row r="1247" ht="16.5" customHeight="1" s="16">
      <c r="A1247" s="7" t="n">
        <v>13108010</v>
      </c>
      <c r="B1247" s="7" t="inlineStr">
        <is>
          <t>mixxo</t>
        </is>
      </c>
      <c r="C1247" s="7" t="inlineStr">
        <is>
          <t>블랙</t>
        </is>
      </c>
      <c r="D1247" s="7" t="inlineStr">
        <is>
          <t>무지</t>
        </is>
      </c>
      <c r="E1247" s="7" t="inlineStr">
        <is>
          <t>울혼방</t>
        </is>
      </c>
      <c r="F1247" s="7" t="inlineStr">
        <is>
          <t>루즈핏더블하프코트</t>
        </is>
      </c>
      <c r="G1247" s="7" t="inlineStr">
        <is>
          <t>KOR</t>
        </is>
      </c>
      <c r="H1247" s="7" t="inlineStr">
        <is>
          <t>L</t>
        </is>
      </c>
      <c r="I1247" s="7">
        <f>IF(B1247="보세",C1247&amp;" "&amp;D1247&amp;" "&amp;E1247&amp;" "&amp;F1247&amp;" ["&amp;H1247&amp;"]",IF(G1247="JPN","[JPN] "&amp;B1247&amp;" "&amp;C1247&amp;" "&amp;D1247&amp;" "&amp;E1247&amp;" "&amp;F1247&amp;" ["&amp;H1247&amp;"]",B1247&amp;" "&amp;C1247&amp;" "&amp;D1247&amp;" "&amp;E1247&amp;" "&amp;F1247&amp;" ["&amp;H1247&amp;"]"))</f>
        <v/>
      </c>
      <c r="J1247" s="7" t="inlineStr">
        <is>
          <t>mixxo 블랙 울혼방 루즈핏더블하프코트 [L]</t>
        </is>
      </c>
      <c r="K1247" s="7" t="inlineStr">
        <is>
          <t>mixxo 블랙 울혼방 루즈핏더블하프코트</t>
        </is>
      </c>
      <c r="L1247" s="7">
        <f>IF(B1247="보세",C1247&amp;" "&amp;F1247,B1247&amp;" "&amp;F1247)</f>
        <v/>
      </c>
      <c r="M1247" s="8" t="inlineStr">
        <is>
          <t>블랙  울혼방 루즈핏더블하프코트</t>
        </is>
      </c>
      <c r="N1247" s="8" t="inlineStr">
        <is>
          <t>블랙  울혼방 루즈핏더블하프코트</t>
        </is>
      </c>
      <c r="O1247" s="8" t="inlineStr">
        <is>
          <t>블랙  울혼방 루즈핏더블하프코트</t>
        </is>
      </c>
    </row>
    <row r="1248" ht="16.5" customHeight="1" s="16">
      <c r="A1248" s="7" t="n">
        <v>13108011</v>
      </c>
      <c r="B1248" s="7" t="inlineStr">
        <is>
          <t>코오롱스포츠</t>
        </is>
      </c>
      <c r="C1248" s="7" t="inlineStr">
        <is>
          <t>레드</t>
        </is>
      </c>
      <c r="D1248" s="7" t="inlineStr">
        <is>
          <t>체크</t>
        </is>
      </c>
      <c r="E1248" s="7" t="inlineStr">
        <is>
          <t>폴리</t>
        </is>
      </c>
      <c r="F1248" s="7" t="inlineStr">
        <is>
          <t>하이넥점퍼</t>
        </is>
      </c>
      <c r="G1248" s="7" t="inlineStr">
        <is>
          <t>KOR</t>
        </is>
      </c>
      <c r="H1248" s="7" t="inlineStr">
        <is>
          <t>없음</t>
        </is>
      </c>
      <c r="I1248" s="7">
        <f>IF(B1248="보세",C1248&amp;" "&amp;D1248&amp;" "&amp;E1248&amp;" "&amp;F1248&amp;" ["&amp;H1248&amp;"]",IF(G1248="JPN","[JPN] "&amp;B1248&amp;" "&amp;C1248&amp;" "&amp;D1248&amp;" "&amp;E1248&amp;" "&amp;F1248&amp;" ["&amp;H1248&amp;"]",B1248&amp;" "&amp;C1248&amp;" "&amp;D1248&amp;" "&amp;E1248&amp;" "&amp;F1248&amp;" ["&amp;H1248&amp;"]"))</f>
        <v/>
      </c>
      <c r="J1248" s="7" t="inlineStr">
        <is>
          <t xml:space="preserve">코오롱스포츠 레드 체크 하이넥점퍼 </t>
        </is>
      </c>
      <c r="K1248" s="7" t="inlineStr">
        <is>
          <t xml:space="preserve">코오롱스포츠 레드 체크 하이넥점퍼 </t>
        </is>
      </c>
      <c r="L1248" s="7">
        <f>IF(B1248="보세",C1248&amp;" "&amp;F1248,B1248&amp;" "&amp;F1248)</f>
        <v/>
      </c>
      <c r="M1248" s="8" t="inlineStr">
        <is>
          <t>레드 체크  하이넥점퍼</t>
        </is>
      </c>
      <c r="N1248" s="8" t="inlineStr">
        <is>
          <t>레드 체크  하이넥점퍼</t>
        </is>
      </c>
      <c r="O1248" s="8" t="inlineStr">
        <is>
          <t>레드 체크  하이넥점퍼</t>
        </is>
      </c>
    </row>
    <row r="1249" ht="16.5" customHeight="1" s="16">
      <c r="A1249" s="7" t="n">
        <v>13108012</v>
      </c>
      <c r="B1249" s="7" t="inlineStr">
        <is>
          <t>유니클로</t>
        </is>
      </c>
      <c r="C1249" s="7" t="inlineStr">
        <is>
          <t>네이비</t>
        </is>
      </c>
      <c r="D1249" s="7" t="inlineStr">
        <is>
          <t>무지</t>
        </is>
      </c>
      <c r="E1249" s="7" t="inlineStr">
        <is>
          <t>덕다운</t>
        </is>
      </c>
      <c r="F1249" s="7" t="inlineStr">
        <is>
          <t>하이넥솔리드패딩점퍼</t>
        </is>
      </c>
      <c r="G1249" s="7" t="inlineStr">
        <is>
          <t>KOR</t>
        </is>
      </c>
      <c r="H1249" s="7" t="inlineStr">
        <is>
          <t>S</t>
        </is>
      </c>
      <c r="I1249" s="7">
        <f>IF(B1249="보세",C1249&amp;" "&amp;D1249&amp;" "&amp;E1249&amp;" "&amp;F1249&amp;" ["&amp;H1249&amp;"]",IF(G1249="JPN","[JPN] "&amp;B1249&amp;" "&amp;C1249&amp;" "&amp;D1249&amp;" "&amp;E1249&amp;" "&amp;F1249&amp;" ["&amp;H1249&amp;"]",B1249&amp;" "&amp;C1249&amp;" "&amp;D1249&amp;" "&amp;E1249&amp;" "&amp;F1249&amp;" ["&amp;H1249&amp;"]"))</f>
        <v/>
      </c>
      <c r="J1249" s="7" t="inlineStr">
        <is>
          <t>유니클로 네이비 덕다운 하이넥솔리드패딩점퍼 [S]</t>
        </is>
      </c>
      <c r="K1249" s="7" t="inlineStr">
        <is>
          <t>유니클로 네이비 덕다운 하이넥솔리드패딩점퍼</t>
        </is>
      </c>
      <c r="L1249" s="7">
        <f>IF(B1249="보세",C1249&amp;" "&amp;F1249,B1249&amp;" "&amp;F1249)</f>
        <v/>
      </c>
      <c r="M1249" s="8" t="inlineStr">
        <is>
          <t>네이비  덕다운 하이넥솔리드패딩점퍼</t>
        </is>
      </c>
      <c r="N1249" s="8" t="inlineStr">
        <is>
          <t>NAVY  덕다운 하이넥솔리드패딩점퍼</t>
        </is>
      </c>
      <c r="O1249" s="8" t="inlineStr">
        <is>
          <t>곤색  덕다운 하이넥솔리드패딩점퍼</t>
        </is>
      </c>
    </row>
    <row r="1250" ht="16.5" customHeight="1" s="16">
      <c r="A1250" s="7" t="n">
        <v>13108013</v>
      </c>
      <c r="B1250" s="7" t="inlineStr">
        <is>
          <t>헤드</t>
        </is>
      </c>
      <c r="C1250" s="7" t="inlineStr">
        <is>
          <t>네이비</t>
        </is>
      </c>
      <c r="D1250" s="7" t="inlineStr">
        <is>
          <t>무지</t>
        </is>
      </c>
      <c r="E1250" s="7" t="inlineStr">
        <is>
          <t>폴리</t>
        </is>
      </c>
      <c r="F1250" s="7" t="inlineStr">
        <is>
          <t>형광지퍼퀼팅패딩점퍼</t>
        </is>
      </c>
      <c r="G1250" s="7" t="inlineStr">
        <is>
          <t>KOR</t>
        </is>
      </c>
      <c r="H1250" s="7" t="inlineStr">
        <is>
          <t>Free</t>
        </is>
      </c>
      <c r="I1250" s="7">
        <f>IF(B1250="보세",C1250&amp;" "&amp;D1250&amp;" "&amp;E1250&amp;" "&amp;F1250&amp;" ["&amp;H1250&amp;"]",IF(G1250="JPN","[JPN] "&amp;B1250&amp;" "&amp;C1250&amp;" "&amp;D1250&amp;" "&amp;E1250&amp;" "&amp;F1250&amp;" ["&amp;H1250&amp;"]",B1250&amp;" "&amp;C1250&amp;" "&amp;D1250&amp;" "&amp;E1250&amp;" "&amp;F1250&amp;" ["&amp;H1250&amp;"]"))</f>
        <v/>
      </c>
      <c r="J1250" s="7" t="inlineStr">
        <is>
          <t>헤드 네이비 형광지퍼퀼팅패딩점퍼 [Free]</t>
        </is>
      </c>
      <c r="K1250" s="7" t="inlineStr">
        <is>
          <t>헤드 네이비 형광지퍼퀼팅패딩점퍼</t>
        </is>
      </c>
      <c r="L1250" s="7">
        <f>IF(B1250="보세",C1250&amp;" "&amp;F1250,B1250&amp;" "&amp;F1250)</f>
        <v/>
      </c>
      <c r="M1250" s="8" t="inlineStr">
        <is>
          <t>네이비   형광지퍼퀼팅패딩점퍼</t>
        </is>
      </c>
      <c r="N1250" s="8" t="inlineStr">
        <is>
          <t>NAVY   형광지퍼퀼팅패딩점퍼</t>
        </is>
      </c>
      <c r="O1250" s="8" t="inlineStr">
        <is>
          <t>곤색   형광지퍼퀼팅패딩점퍼</t>
        </is>
      </c>
    </row>
    <row r="1251" ht="16.5" customHeight="1" s="16">
      <c r="A1251" s="7" t="n">
        <v>13108014</v>
      </c>
      <c r="B1251" s="7" t="inlineStr">
        <is>
          <t>나이키</t>
        </is>
      </c>
      <c r="C1251" s="7" t="inlineStr">
        <is>
          <t>블랙</t>
        </is>
      </c>
      <c r="D1251" s="7" t="inlineStr">
        <is>
          <t>프린팅</t>
        </is>
      </c>
      <c r="E1251" s="7" t="inlineStr">
        <is>
          <t>면혼방</t>
        </is>
      </c>
      <c r="F1251" s="7" t="inlineStr">
        <is>
          <t>나그랑크롭후드티</t>
        </is>
      </c>
      <c r="G1251" s="7" t="inlineStr">
        <is>
          <t>KOR</t>
        </is>
      </c>
      <c r="H1251" s="7" t="inlineStr">
        <is>
          <t>S</t>
        </is>
      </c>
      <c r="I1251" s="7">
        <f>IF(B1251="보세",C1251&amp;" "&amp;D1251&amp;" "&amp;E1251&amp;" "&amp;F1251&amp;" ["&amp;H1251&amp;"]",IF(G1251="JPN","[JPN] "&amp;B1251&amp;" "&amp;C1251&amp;" "&amp;D1251&amp;" "&amp;E1251&amp;" "&amp;F1251&amp;" ["&amp;H1251&amp;"]",B1251&amp;" "&amp;C1251&amp;" "&amp;D1251&amp;" "&amp;E1251&amp;" "&amp;F1251&amp;" ["&amp;H1251&amp;"]"))</f>
        <v/>
      </c>
      <c r="J1251" s="7" t="inlineStr">
        <is>
          <t>나이키 블랙 프린팅 면혼방 나그랑크롭후드티 [S]</t>
        </is>
      </c>
      <c r="K1251" s="7" t="inlineStr">
        <is>
          <t>나이키 블랙 프린팅 면혼방 나그랑크롭후드티</t>
        </is>
      </c>
      <c r="L1251" s="7">
        <f>IF(B1251="보세",C1251&amp;" "&amp;F1251,B1251&amp;" "&amp;F1251)</f>
        <v/>
      </c>
      <c r="M1251" s="8" t="inlineStr">
        <is>
          <t>블랙 프린팅 면혼방 나그랑크롭후드티</t>
        </is>
      </c>
      <c r="N1251" s="8" t="inlineStr">
        <is>
          <t>블랙 프린팅 코튼혼방 나그랑크롭후드티</t>
        </is>
      </c>
      <c r="O1251" s="8" t="inlineStr">
        <is>
          <t>블랙 프린팅 면믹스 나그랑크롭후드티</t>
        </is>
      </c>
    </row>
    <row r="1252" ht="16.5" customHeight="1" s="16">
      <c r="A1252" s="7" t="n">
        <v>13108015</v>
      </c>
      <c r="B1252" s="7" t="inlineStr">
        <is>
          <t>데상트</t>
        </is>
      </c>
      <c r="C1252" s="7" t="inlineStr">
        <is>
          <t>블랙</t>
        </is>
      </c>
      <c r="D1252" s="7" t="inlineStr">
        <is>
          <t>무지</t>
        </is>
      </c>
      <c r="E1252" s="7" t="inlineStr">
        <is>
          <t>폴리</t>
        </is>
      </c>
      <c r="F1252" s="7" t="inlineStr">
        <is>
          <t>절개레글런투톤하이넥집업</t>
        </is>
      </c>
      <c r="G1252" s="7" t="inlineStr">
        <is>
          <t>KOR</t>
        </is>
      </c>
      <c r="H1252" s="7" t="inlineStr">
        <is>
          <t>100</t>
        </is>
      </c>
      <c r="I1252" s="7">
        <f>IF(B1252="보세",C1252&amp;" "&amp;D1252&amp;" "&amp;E1252&amp;" "&amp;F1252&amp;" ["&amp;H1252&amp;"]",IF(G1252="JPN","[JPN] "&amp;B1252&amp;" "&amp;C1252&amp;" "&amp;D1252&amp;" "&amp;E1252&amp;" "&amp;F1252&amp;" ["&amp;H1252&amp;"]",B1252&amp;" "&amp;C1252&amp;" "&amp;D1252&amp;" "&amp;E1252&amp;" "&amp;F1252&amp;" ["&amp;H1252&amp;"]"))</f>
        <v/>
      </c>
      <c r="J1252" s="7" t="inlineStr">
        <is>
          <t>데상트 블랙 절개레글런투톤하이넥집업 [100]</t>
        </is>
      </c>
      <c r="K1252" s="7" t="inlineStr">
        <is>
          <t>데상트 블랙 절개레글런투톤하이넥집업</t>
        </is>
      </c>
      <c r="L1252" s="7">
        <f>IF(B1252="보세",C1252&amp;" "&amp;F1252,B1252&amp;" "&amp;F1252)</f>
        <v/>
      </c>
      <c r="M1252" s="8" t="inlineStr">
        <is>
          <t>블랙   절개레글런투톤하이넥집업</t>
        </is>
      </c>
      <c r="N1252" s="8" t="inlineStr">
        <is>
          <t>블랙   절개레글런투톤하이넥집업</t>
        </is>
      </c>
      <c r="O1252" s="8" t="inlineStr">
        <is>
          <t>블랙   절개레글런투톤하이넥집업</t>
        </is>
      </c>
    </row>
    <row r="1253" ht="16.5" customHeight="1" s="16">
      <c r="A1253" s="7" t="n">
        <v>13108016</v>
      </c>
      <c r="B1253" s="7" t="inlineStr">
        <is>
          <t>올리비아로렌</t>
        </is>
      </c>
      <c r="C1253" s="7" t="inlineStr">
        <is>
          <t>네이비</t>
        </is>
      </c>
      <c r="D1253" s="7" t="inlineStr">
        <is>
          <t>무지</t>
        </is>
      </c>
      <c r="E1253" s="7" t="inlineStr">
        <is>
          <t>린넨혼방</t>
        </is>
      </c>
      <c r="F1253" s="7" t="inlineStr">
        <is>
          <t>플랩포켓절개원버튼블레이저</t>
        </is>
      </c>
      <c r="G1253" s="7" t="inlineStr">
        <is>
          <t>KOR</t>
        </is>
      </c>
      <c r="H1253" s="7" t="inlineStr">
        <is>
          <t>100</t>
        </is>
      </c>
      <c r="I1253" s="7">
        <f>IF(B1253="보세",C1253&amp;" "&amp;D1253&amp;" "&amp;E1253&amp;" "&amp;F1253&amp;" ["&amp;H1253&amp;"]",IF(G1253="JPN","[JPN] "&amp;B1253&amp;" "&amp;C1253&amp;" "&amp;D1253&amp;" "&amp;E1253&amp;" "&amp;F1253&amp;" ["&amp;H1253&amp;"]",B1253&amp;" "&amp;C1253&amp;" "&amp;D1253&amp;" "&amp;E1253&amp;" "&amp;F1253&amp;" ["&amp;H1253&amp;"]"))</f>
        <v/>
      </c>
      <c r="J1253" s="7" t="inlineStr">
        <is>
          <t>올리비아로렌 네이비 린넨혼방 플랩포켓절개원버튼블레이저 [100]</t>
        </is>
      </c>
      <c r="K1253" s="7" t="inlineStr">
        <is>
          <t>올리비아로렌 네이비 린넨혼방 플랩포켓절개원버튼블레이저</t>
        </is>
      </c>
      <c r="L1253" s="7">
        <f>IF(B1253="보세",C1253&amp;" "&amp;F1253,B1253&amp;" "&amp;F1253)</f>
        <v/>
      </c>
      <c r="M1253" s="8" t="inlineStr">
        <is>
          <t>네이비  린넨혼방 플랩포켓절개원버튼블레이저</t>
        </is>
      </c>
      <c r="N1253" s="8" t="inlineStr">
        <is>
          <t>NAVY  린넨혼방 플랩포켓절개원버튼블레이저</t>
        </is>
      </c>
      <c r="O1253" s="8" t="inlineStr">
        <is>
          <t>곤색  린넨혼방 플랩포켓절개원버튼블레이저</t>
        </is>
      </c>
    </row>
    <row r="1254" ht="16.5" customHeight="1" s="16">
      <c r="A1254" s="7" t="n">
        <v>13108017</v>
      </c>
      <c r="B1254" s="7" t="inlineStr">
        <is>
          <t>자라</t>
        </is>
      </c>
      <c r="C1254" s="7" t="inlineStr">
        <is>
          <t>네이비</t>
        </is>
      </c>
      <c r="D1254" s="7" t="inlineStr">
        <is>
          <t>무지</t>
        </is>
      </c>
      <c r="E1254" s="7" t="inlineStr">
        <is>
          <t>면혼방</t>
        </is>
      </c>
      <c r="F1254" s="7" t="inlineStr">
        <is>
          <t>X짜임레글런니트</t>
        </is>
      </c>
      <c r="G1254" s="7" t="inlineStr">
        <is>
          <t>KOR</t>
        </is>
      </c>
      <c r="H1254" s="7" t="inlineStr">
        <is>
          <t>152</t>
        </is>
      </c>
      <c r="I1254" s="7">
        <f>IF(B1254="보세",C1254&amp;" "&amp;D1254&amp;" "&amp;E1254&amp;" "&amp;F1254&amp;" ["&amp;H1254&amp;"]",IF(G1254="JPN","[JPN] "&amp;B1254&amp;" "&amp;C1254&amp;" "&amp;D1254&amp;" "&amp;E1254&amp;" "&amp;F1254&amp;" ["&amp;H1254&amp;"]",B1254&amp;" "&amp;C1254&amp;" "&amp;D1254&amp;" "&amp;E1254&amp;" "&amp;F1254&amp;" ["&amp;H1254&amp;"]"))</f>
        <v/>
      </c>
      <c r="J1254" s="7" t="inlineStr">
        <is>
          <t>자라 네이비 면혼방 X짜임레글런니트 [152]</t>
        </is>
      </c>
      <c r="K1254" s="7" t="inlineStr">
        <is>
          <t>자라 네이비 면혼방 X짜임레글런니트</t>
        </is>
      </c>
      <c r="L1254" s="7">
        <f>IF(B1254="보세",C1254&amp;" "&amp;F1254,B1254&amp;" "&amp;F1254)</f>
        <v/>
      </c>
      <c r="M1254" s="8" t="inlineStr">
        <is>
          <t>네이비  면혼방 X짜임레글런니트</t>
        </is>
      </c>
      <c r="N1254" s="8" t="inlineStr">
        <is>
          <t>NAVY  면혼방 X짜임레글런니트</t>
        </is>
      </c>
      <c r="O1254" s="8" t="inlineStr">
        <is>
          <t>곤색  면혼방 X짜임레글런니트</t>
        </is>
      </c>
    </row>
    <row r="1255" ht="16.5" customHeight="1" s="16">
      <c r="A1255" s="7" t="n">
        <v>13108018</v>
      </c>
      <c r="B1255" s="7" t="inlineStr">
        <is>
          <t>르샵</t>
        </is>
      </c>
      <c r="C1255" s="7" t="inlineStr">
        <is>
          <t>중청</t>
        </is>
      </c>
      <c r="D1255" s="7" t="inlineStr">
        <is>
          <t>무지</t>
        </is>
      </c>
      <c r="E1255" s="7" t="inlineStr">
        <is>
          <t>면혼방</t>
        </is>
      </c>
      <c r="F1255" s="7" t="inlineStr">
        <is>
          <t>워싱사이드집업숏재킷</t>
        </is>
      </c>
      <c r="G1255" s="7" t="inlineStr">
        <is>
          <t>KOR</t>
        </is>
      </c>
      <c r="H1255" s="7" t="inlineStr">
        <is>
          <t>S</t>
        </is>
      </c>
      <c r="I1255" s="7">
        <f>IF(B1255="보세",C1255&amp;" "&amp;D1255&amp;" "&amp;E1255&amp;" "&amp;F1255&amp;" ["&amp;H1255&amp;"]",IF(G1255="JPN","[JPN] "&amp;B1255&amp;" "&amp;C1255&amp;" "&amp;D1255&amp;" "&amp;E1255&amp;" "&amp;F1255&amp;" ["&amp;H1255&amp;"]",B1255&amp;" "&amp;C1255&amp;" "&amp;D1255&amp;" "&amp;E1255&amp;" "&amp;F1255&amp;" ["&amp;H1255&amp;"]"))</f>
        <v/>
      </c>
      <c r="J1255" s="7" t="inlineStr">
        <is>
          <t>르샵 중청 면혼방 워싱사이드집업숏재킷 [S]</t>
        </is>
      </c>
      <c r="K1255" s="7" t="inlineStr">
        <is>
          <t>르샵 중청 면혼방 워싱사이드집업숏재킷</t>
        </is>
      </c>
      <c r="L1255" s="7">
        <f>IF(B1255="보세",C1255&amp;" "&amp;F1255,B1255&amp;" "&amp;F1255)</f>
        <v/>
      </c>
      <c r="M1255" s="8" t="inlineStr">
        <is>
          <t>중청  면혼방 워싱사이드집업숏재킷</t>
        </is>
      </c>
      <c r="N1255" s="8" t="inlineStr">
        <is>
          <t>중청  코튼혼방 워싱사이드집업숏재킷</t>
        </is>
      </c>
      <c r="O1255" s="8" t="inlineStr">
        <is>
          <t>중청  면믹스 워싱사이드집업숏재킷</t>
        </is>
      </c>
    </row>
    <row r="1256" ht="16.5" customHeight="1" s="16">
      <c r="A1256" s="7" t="n">
        <v>13108019</v>
      </c>
      <c r="B1256" s="7" t="inlineStr">
        <is>
          <t>자라</t>
        </is>
      </c>
      <c r="C1256" s="7" t="inlineStr">
        <is>
          <t>블랙</t>
        </is>
      </c>
      <c r="D1256" s="7" t="inlineStr">
        <is>
          <t>체크</t>
        </is>
      </c>
      <c r="E1256" s="7" t="inlineStr">
        <is>
          <t>면혼방</t>
        </is>
      </c>
      <c r="F1256" s="7" t="inlineStr">
        <is>
          <t>플랩포켓백코르셋코트</t>
        </is>
      </c>
      <c r="G1256" s="7" t="inlineStr">
        <is>
          <t>KOR</t>
        </is>
      </c>
      <c r="H1256" s="7" t="inlineStr">
        <is>
          <t>XS</t>
        </is>
      </c>
      <c r="I1256" s="7">
        <f>IF(B1256="보세",C1256&amp;" "&amp;D1256&amp;" "&amp;E1256&amp;" "&amp;F1256&amp;" ["&amp;H1256&amp;"]",IF(G1256="JPN","[JPN] "&amp;B1256&amp;" "&amp;C1256&amp;" "&amp;D1256&amp;" "&amp;E1256&amp;" "&amp;F1256&amp;" ["&amp;H1256&amp;"]",B1256&amp;" "&amp;C1256&amp;" "&amp;D1256&amp;" "&amp;E1256&amp;" "&amp;F1256&amp;" ["&amp;H1256&amp;"]"))</f>
        <v/>
      </c>
      <c r="J1256" s="7" t="inlineStr">
        <is>
          <t>자라 블랙 체크 면혼방 플랩포켓백코르셋코트 [XS]</t>
        </is>
      </c>
      <c r="K1256" s="7" t="inlineStr">
        <is>
          <t>자라 블랙 체크 면혼방 플랩포켓백코르셋코트</t>
        </is>
      </c>
      <c r="L1256" s="7">
        <f>IF(B1256="보세",C1256&amp;" "&amp;F1256,B1256&amp;" "&amp;F1256)</f>
        <v/>
      </c>
      <c r="M1256" s="8" t="inlineStr">
        <is>
          <t>블랙 체크 면혼방 플랩포켓백코르셋코트</t>
        </is>
      </c>
      <c r="N1256" s="8" t="inlineStr">
        <is>
          <t>블랙 체크 코튼혼방 플랩포켓백코르셋코트</t>
        </is>
      </c>
      <c r="O1256" s="8" t="inlineStr">
        <is>
          <t>블랙 체크 면믹스 플랩포켓백코르셋코트</t>
        </is>
      </c>
    </row>
    <row r="1257" ht="16.5" customHeight="1" s="16">
      <c r="A1257" s="7" t="n">
        <v>13108020</v>
      </c>
      <c r="B1257" s="7" t="inlineStr">
        <is>
          <t>무민</t>
        </is>
      </c>
      <c r="C1257" s="7" t="inlineStr">
        <is>
          <t>블랙</t>
        </is>
      </c>
      <c r="D1257" s="7" t="inlineStr">
        <is>
          <t>무지</t>
        </is>
      </c>
      <c r="E1257" s="7" t="inlineStr">
        <is>
          <t>울혼방</t>
        </is>
      </c>
      <c r="F1257" s="7" t="inlineStr">
        <is>
          <t>하마자수배색카라니트</t>
        </is>
      </c>
      <c r="G1257" s="7" t="inlineStr">
        <is>
          <t>KOR</t>
        </is>
      </c>
      <c r="H1257" s="7" t="inlineStr">
        <is>
          <t>95</t>
        </is>
      </c>
      <c r="I1257" s="7">
        <f>IF(B1257="보세",C1257&amp;" "&amp;D1257&amp;" "&amp;E1257&amp;" "&amp;F1257&amp;" ["&amp;H1257&amp;"]",IF(G1257="JPN","[JPN] "&amp;B1257&amp;" "&amp;C1257&amp;" "&amp;D1257&amp;" "&amp;E1257&amp;" "&amp;F1257&amp;" ["&amp;H1257&amp;"]",B1257&amp;" "&amp;C1257&amp;" "&amp;D1257&amp;" "&amp;E1257&amp;" "&amp;F1257&amp;" ["&amp;H1257&amp;"]"))</f>
        <v/>
      </c>
      <c r="J1257" s="7" t="inlineStr">
        <is>
          <t>무민 블랙 울혼방 하마자수배색카라니트 [95]</t>
        </is>
      </c>
      <c r="K1257" s="7" t="inlineStr">
        <is>
          <t>무민 블랙 울혼방 하마자수배색카라니트</t>
        </is>
      </c>
      <c r="L1257" s="7">
        <f>IF(B1257="보세",C1257&amp;" "&amp;F1257,B1257&amp;" "&amp;F1257)</f>
        <v/>
      </c>
      <c r="M1257" s="8" t="inlineStr">
        <is>
          <t>블랙  울혼방 하마자수배색카라니트</t>
        </is>
      </c>
      <c r="N1257" s="8" t="inlineStr">
        <is>
          <t>블랙  울혼방 하마자수배색카라니트</t>
        </is>
      </c>
      <c r="O1257" s="8" t="inlineStr">
        <is>
          <t>블랙  울혼방 하마자수배색카라니트</t>
        </is>
      </c>
    </row>
    <row r="1258" ht="16.5" customHeight="1" s="16">
      <c r="A1258" s="7" t="n">
        <v>13108021</v>
      </c>
      <c r="B1258" s="7" t="inlineStr">
        <is>
          <t>나이키</t>
        </is>
      </c>
      <c r="C1258" s="7" t="inlineStr">
        <is>
          <t>블랙</t>
        </is>
      </c>
      <c r="D1258" s="7" t="inlineStr">
        <is>
          <t>무지</t>
        </is>
      </c>
      <c r="E1258" s="7" t="inlineStr">
        <is>
          <t>면혼방</t>
        </is>
      </c>
      <c r="F1258" s="7" t="inlineStr">
        <is>
          <t>자수로고스웨트셔츠</t>
        </is>
      </c>
      <c r="G1258" s="7" t="inlineStr">
        <is>
          <t>KOR</t>
        </is>
      </c>
      <c r="H1258" s="7" t="inlineStr">
        <is>
          <t>M</t>
        </is>
      </c>
      <c r="I1258" s="7">
        <f>IF(B1258="보세",C1258&amp;" "&amp;D1258&amp;" "&amp;E1258&amp;" "&amp;F1258&amp;" ["&amp;H1258&amp;"]",IF(G1258="JPN","[JPN] "&amp;B1258&amp;" "&amp;C1258&amp;" "&amp;D1258&amp;" "&amp;E1258&amp;" "&amp;F1258&amp;" ["&amp;H1258&amp;"]",B1258&amp;" "&amp;C1258&amp;" "&amp;D1258&amp;" "&amp;E1258&amp;" "&amp;F1258&amp;" ["&amp;H1258&amp;"]"))</f>
        <v/>
      </c>
      <c r="J1258" s="7" t="inlineStr">
        <is>
          <t>나이키 블랙 면혼방 자수로고스웨트셔츠 [M]</t>
        </is>
      </c>
      <c r="K1258" s="7" t="inlineStr">
        <is>
          <t>나이키 블랙 면혼방 자수로고스웨트셔츠</t>
        </is>
      </c>
      <c r="L1258" s="7">
        <f>IF(B1258="보세",C1258&amp;" "&amp;F1258,B1258&amp;" "&amp;F1258)</f>
        <v/>
      </c>
      <c r="M1258" s="8" t="inlineStr">
        <is>
          <t>블랙  면혼방 자수로고스웨트셔츠</t>
        </is>
      </c>
      <c r="N1258" s="8" t="inlineStr">
        <is>
          <t>블랙  코튼혼방 자수로고스웨트셔츠</t>
        </is>
      </c>
      <c r="O1258" s="8" t="inlineStr">
        <is>
          <t>블랙  면믹스 자수로고스웨트셔츠</t>
        </is>
      </c>
    </row>
    <row r="1259" ht="16.5" customHeight="1" s="16">
      <c r="A1259" s="7" t="n">
        <v>13108022</v>
      </c>
      <c r="B1259" s="7" t="inlineStr">
        <is>
          <t>엘르스포츠</t>
        </is>
      </c>
      <c r="C1259" s="7" t="inlineStr">
        <is>
          <t>레드</t>
        </is>
      </c>
      <c r="D1259" s="7" t="inlineStr">
        <is>
          <t>무지</t>
        </is>
      </c>
      <c r="E1259" s="7" t="inlineStr">
        <is>
          <t>폴리</t>
        </is>
      </c>
      <c r="F1259" s="7" t="inlineStr">
        <is>
          <t>똑딱이플랩포켓숏점퍼</t>
        </is>
      </c>
      <c r="G1259" s="7" t="inlineStr">
        <is>
          <t>KOR</t>
        </is>
      </c>
      <c r="H1259" s="7" t="inlineStr">
        <is>
          <t>95</t>
        </is>
      </c>
      <c r="I1259" s="7">
        <f>IF(B1259="보세",C1259&amp;" "&amp;D1259&amp;" "&amp;E1259&amp;" "&amp;F1259&amp;" ["&amp;H1259&amp;"]",IF(G1259="JPN","[JPN] "&amp;B1259&amp;" "&amp;C1259&amp;" "&amp;D1259&amp;" "&amp;E1259&amp;" "&amp;F1259&amp;" ["&amp;H1259&amp;"]",B1259&amp;" "&amp;C1259&amp;" "&amp;D1259&amp;" "&amp;E1259&amp;" "&amp;F1259&amp;" ["&amp;H1259&amp;"]"))</f>
        <v/>
      </c>
      <c r="J1259" s="7" t="inlineStr">
        <is>
          <t>엘르스포츠 레드 똑딱이플랩포켓숏점퍼 [95]</t>
        </is>
      </c>
      <c r="K1259" s="7" t="inlineStr">
        <is>
          <t>엘르스포츠 레드 똑딱이플랩포켓숏점퍼</t>
        </is>
      </c>
      <c r="L1259" s="7">
        <f>IF(B1259="보세",C1259&amp;" "&amp;F1259,B1259&amp;" "&amp;F1259)</f>
        <v/>
      </c>
      <c r="M1259" s="8" t="inlineStr">
        <is>
          <t>레드   똑딱이플랩포켓숏점퍼</t>
        </is>
      </c>
      <c r="N1259" s="8" t="inlineStr">
        <is>
          <t>레드   똑딱이플랩포켓숏점퍼</t>
        </is>
      </c>
      <c r="O1259" s="8" t="inlineStr">
        <is>
          <t>레드   똑딱이플랩포켓숏점퍼</t>
        </is>
      </c>
    </row>
    <row r="1260" ht="16.5" customHeight="1" s="16">
      <c r="A1260" s="7" t="n">
        <v>13108023</v>
      </c>
      <c r="B1260" s="7" t="inlineStr">
        <is>
          <t>크로커다일</t>
        </is>
      </c>
      <c r="C1260" s="7" t="inlineStr">
        <is>
          <t>퍼플</t>
        </is>
      </c>
      <c r="D1260" s="7" t="inlineStr">
        <is>
          <t>스트라이프</t>
        </is>
      </c>
      <c r="E1260" s="7" t="inlineStr">
        <is>
          <t>울혼방</t>
        </is>
      </c>
      <c r="F1260" s="7" t="inlineStr">
        <is>
          <t>레인보우골지니트베스트</t>
        </is>
      </c>
      <c r="G1260" s="7" t="inlineStr">
        <is>
          <t>KOR</t>
        </is>
      </c>
      <c r="H1260" s="7" t="inlineStr">
        <is>
          <t>95</t>
        </is>
      </c>
      <c r="I1260" s="7">
        <f>IF(B1260="보세",C1260&amp;" "&amp;D1260&amp;" "&amp;E1260&amp;" "&amp;F1260&amp;" ["&amp;H1260&amp;"]",IF(G1260="JPN","[JPN] "&amp;B1260&amp;" "&amp;C1260&amp;" "&amp;D1260&amp;" "&amp;E1260&amp;" "&amp;F1260&amp;" ["&amp;H1260&amp;"]",B1260&amp;" "&amp;C1260&amp;" "&amp;D1260&amp;" "&amp;E1260&amp;" "&amp;F1260&amp;" ["&amp;H1260&amp;"]"))</f>
        <v/>
      </c>
      <c r="J1260" s="7" t="inlineStr">
        <is>
          <t>크로커다일 퍼플 스트라이프 울혼방 레인보우골지니트베스트 [95]</t>
        </is>
      </c>
      <c r="K1260" s="7" t="inlineStr">
        <is>
          <t>크로커다일 퍼플 스트라이프 울혼방 레인보우골지니트베스트</t>
        </is>
      </c>
      <c r="L1260" s="7">
        <f>IF(B1260="보세",C1260&amp;" "&amp;F1260,B1260&amp;" "&amp;F1260)</f>
        <v/>
      </c>
      <c r="M1260" s="8" t="inlineStr">
        <is>
          <t>퍼플 스트라이프 울혼방 레인보우골지니트베스트</t>
        </is>
      </c>
      <c r="N1260" s="8" t="inlineStr">
        <is>
          <t>퍼플 스트라이프 울혼방 레인보우골지니트베스트</t>
        </is>
      </c>
      <c r="O1260" s="8" t="inlineStr">
        <is>
          <t>퍼플 스트라이프 울혼방 레인보우골지니트베스트</t>
        </is>
      </c>
    </row>
    <row r="1261" ht="16.5" customHeight="1" s="16">
      <c r="A1261" s="7" t="n">
        <v>13108024</v>
      </c>
      <c r="B1261" s="7" t="inlineStr">
        <is>
          <t>타미힐피거</t>
        </is>
      </c>
      <c r="C1261" s="7" t="inlineStr">
        <is>
          <t>중청</t>
        </is>
      </c>
      <c r="D1261" s="7" t="inlineStr">
        <is>
          <t>무지</t>
        </is>
      </c>
      <c r="E1261" s="7" t="inlineStr">
        <is>
          <t>데님</t>
        </is>
      </c>
      <c r="F1261" s="7" t="inlineStr">
        <is>
          <t>워싱데미지슬림셔츠</t>
        </is>
      </c>
      <c r="G1261" s="7" t="inlineStr">
        <is>
          <t>KOR</t>
        </is>
      </c>
      <c r="H1261" s="7" t="inlineStr">
        <is>
          <t>XS</t>
        </is>
      </c>
      <c r="I1261" s="7">
        <f>IF(B1261="보세",C1261&amp;" "&amp;D1261&amp;" "&amp;E1261&amp;" "&amp;F1261&amp;" ["&amp;H1261&amp;"]",IF(G1261="JPN","[JPN] "&amp;B1261&amp;" "&amp;C1261&amp;" "&amp;D1261&amp;" "&amp;E1261&amp;" "&amp;F1261&amp;" ["&amp;H1261&amp;"]",B1261&amp;" "&amp;C1261&amp;" "&amp;D1261&amp;" "&amp;E1261&amp;" "&amp;F1261&amp;" ["&amp;H1261&amp;"]"))</f>
        <v/>
      </c>
      <c r="J1261" s="7" t="inlineStr">
        <is>
          <t>타미힐피거 중청 데님 워싱데미지슬림셔츠 [XS]</t>
        </is>
      </c>
      <c r="K1261" s="7" t="inlineStr">
        <is>
          <t>타미힐피거 중청 데님 워싱데미지슬림셔츠</t>
        </is>
      </c>
      <c r="L1261" s="7">
        <f>IF(B1261="보세",C1261&amp;" "&amp;F1261,B1261&amp;" "&amp;F1261)</f>
        <v/>
      </c>
      <c r="M1261" s="8" t="inlineStr">
        <is>
          <t>중청  데님 워싱데미지슬림셔츠</t>
        </is>
      </c>
      <c r="N1261" s="8" t="inlineStr">
        <is>
          <t>중청  데님 워싱데미지슬림셔츠</t>
        </is>
      </c>
      <c r="O1261" s="8" t="inlineStr">
        <is>
          <t>중청  데님 워싱데미지슬림셔츠</t>
        </is>
      </c>
    </row>
    <row r="1262" ht="16.5" customHeight="1" s="16">
      <c r="A1262" s="7" t="n">
        <v>13108025</v>
      </c>
      <c r="B1262" s="7" t="inlineStr">
        <is>
          <t>exr</t>
        </is>
      </c>
      <c r="C1262" s="7" t="inlineStr">
        <is>
          <t>레드블랙</t>
        </is>
      </c>
      <c r="D1262" s="7" t="inlineStr">
        <is>
          <t>무지</t>
        </is>
      </c>
      <c r="E1262" s="7" t="inlineStr">
        <is>
          <t>폴리</t>
        </is>
      </c>
      <c r="F1262" s="7" t="inlineStr">
        <is>
          <t>투톤후드윈드스토퍼</t>
        </is>
      </c>
      <c r="G1262" s="7" t="inlineStr">
        <is>
          <t>KOR</t>
        </is>
      </c>
      <c r="H1262" s="7" t="inlineStr">
        <is>
          <t>90</t>
        </is>
      </c>
      <c r="I1262" s="7">
        <f>IF(B1262="보세",C1262&amp;" "&amp;D1262&amp;" "&amp;E1262&amp;" "&amp;F1262&amp;" ["&amp;H1262&amp;"]",IF(G1262="JPN","[JPN] "&amp;B1262&amp;" "&amp;C1262&amp;" "&amp;D1262&amp;" "&amp;E1262&amp;" "&amp;F1262&amp;" ["&amp;H1262&amp;"]",B1262&amp;" "&amp;C1262&amp;" "&amp;D1262&amp;" "&amp;E1262&amp;" "&amp;F1262&amp;" ["&amp;H1262&amp;"]"))</f>
        <v/>
      </c>
      <c r="J1262" s="7" t="inlineStr">
        <is>
          <t>exr 레드블랙 투톤후드윈드스토퍼 [90]</t>
        </is>
      </c>
      <c r="K1262" s="7" t="inlineStr">
        <is>
          <t>exr 레드블랙 투톤후드윈드스토퍼</t>
        </is>
      </c>
      <c r="L1262" s="7">
        <f>IF(B1262="보세",C1262&amp;" "&amp;F1262,B1262&amp;" "&amp;F1262)</f>
        <v/>
      </c>
      <c r="M1262" s="8" t="inlineStr">
        <is>
          <t>레드블랙   투톤후드윈드스토퍼</t>
        </is>
      </c>
      <c r="N1262" s="8" t="inlineStr">
        <is>
          <t>레드블랙   투톤후드윈드스토퍼</t>
        </is>
      </c>
      <c r="O1262" s="8" t="inlineStr">
        <is>
          <t>레드블랙   투톤후드윈드스토퍼</t>
        </is>
      </c>
    </row>
    <row r="1263" ht="16.5" customHeight="1" s="16">
      <c r="A1263" s="7" t="n">
        <v>13108026</v>
      </c>
      <c r="B1263" s="7" t="inlineStr">
        <is>
          <t>엘르골프</t>
        </is>
      </c>
      <c r="C1263" s="7" t="inlineStr">
        <is>
          <t>발틱씨블루</t>
        </is>
      </c>
      <c r="D1263" s="7" t="inlineStr">
        <is>
          <t>무지</t>
        </is>
      </c>
      <c r="E1263" s="7" t="inlineStr">
        <is>
          <t>폴리</t>
        </is>
      </c>
      <c r="F1263" s="7" t="inlineStr">
        <is>
          <t>절개시보리바람막이</t>
        </is>
      </c>
      <c r="G1263" s="7" t="inlineStr">
        <is>
          <t>KOR</t>
        </is>
      </c>
      <c r="H1263" s="7" t="inlineStr">
        <is>
          <t>95</t>
        </is>
      </c>
      <c r="I1263" s="7">
        <f>IF(B1263="보세",C1263&amp;" "&amp;D1263&amp;" "&amp;E1263&amp;" "&amp;F1263&amp;" ["&amp;H1263&amp;"]",IF(G1263="JPN","[JPN] "&amp;B1263&amp;" "&amp;C1263&amp;" "&amp;D1263&amp;" "&amp;E1263&amp;" "&amp;F1263&amp;" ["&amp;H1263&amp;"]",B1263&amp;" "&amp;C1263&amp;" "&amp;D1263&amp;" "&amp;E1263&amp;" "&amp;F1263&amp;" ["&amp;H1263&amp;"]"))</f>
        <v/>
      </c>
      <c r="J1263" s="7" t="inlineStr">
        <is>
          <t>엘르골프 발틱씨블루 절개시보리바람막이 [95]</t>
        </is>
      </c>
      <c r="K1263" s="7" t="inlineStr">
        <is>
          <t>엘르골프 발틱씨블루 절개시보리바람막이</t>
        </is>
      </c>
      <c r="L1263" s="7">
        <f>IF(B1263="보세",C1263&amp;" "&amp;F1263,B1263&amp;" "&amp;F1263)</f>
        <v/>
      </c>
      <c r="M1263" s="8" t="inlineStr">
        <is>
          <t>발틱씨블루   절개시보리바람막이</t>
        </is>
      </c>
      <c r="N1263" s="8" t="inlineStr">
        <is>
          <t>발틱씨블루   절개시보리바람막이</t>
        </is>
      </c>
      <c r="O1263" s="8" t="inlineStr">
        <is>
          <t>발틱씨블루   절개시보리바람막이</t>
        </is>
      </c>
    </row>
    <row r="1264" ht="16.5" customHeight="1" s="16">
      <c r="A1264" s="7" t="n">
        <v>13108027</v>
      </c>
      <c r="B1264" s="7" t="inlineStr">
        <is>
          <t>카파</t>
        </is>
      </c>
      <c r="C1264" s="7" t="inlineStr">
        <is>
          <t>블루</t>
        </is>
      </c>
      <c r="D1264" s="7" t="inlineStr">
        <is>
          <t>프린팅</t>
        </is>
      </c>
      <c r="E1264" s="7" t="inlineStr">
        <is>
          <t>폴리</t>
        </is>
      </c>
      <c r="F1264" s="7" t="inlineStr">
        <is>
          <t>쉐보레플랩바람막이</t>
        </is>
      </c>
      <c r="G1264" s="7" t="inlineStr">
        <is>
          <t>KOR</t>
        </is>
      </c>
      <c r="H1264" s="7" t="inlineStr">
        <is>
          <t>M</t>
        </is>
      </c>
      <c r="I1264" s="7">
        <f>IF(B1264="보세",C1264&amp;" "&amp;D1264&amp;" "&amp;E1264&amp;" "&amp;F1264&amp;" ["&amp;H1264&amp;"]",IF(G1264="JPN","[JPN] "&amp;B1264&amp;" "&amp;C1264&amp;" "&amp;D1264&amp;" "&amp;E1264&amp;" "&amp;F1264&amp;" ["&amp;H1264&amp;"]",B1264&amp;" "&amp;C1264&amp;" "&amp;D1264&amp;" "&amp;E1264&amp;" "&amp;F1264&amp;" ["&amp;H1264&amp;"]"))</f>
        <v/>
      </c>
      <c r="J1264" s="7" t="inlineStr">
        <is>
          <t>카파 블루 프린팅 쉐보레플랩바람막이 [M]</t>
        </is>
      </c>
      <c r="K1264" s="7" t="inlineStr">
        <is>
          <t>카파 블루 프린팅 쉐보레플랩바람막이</t>
        </is>
      </c>
      <c r="L1264" s="7">
        <f>IF(B1264="보세",C1264&amp;" "&amp;F1264,B1264&amp;" "&amp;F1264)</f>
        <v/>
      </c>
      <c r="M1264" s="8" t="inlineStr">
        <is>
          <t>블루 프린팅  쉐보레플랩바람막이</t>
        </is>
      </c>
      <c r="N1264" s="8" t="inlineStr">
        <is>
          <t>블루 프린팅  쉐보레플랩바람막이</t>
        </is>
      </c>
      <c r="O1264" s="8" t="inlineStr">
        <is>
          <t>블루 프린팅  쉐보레플랩바람막이</t>
        </is>
      </c>
    </row>
    <row r="1265" ht="16.5" customHeight="1" s="16">
      <c r="A1265" s="7" t="n">
        <v>13108028</v>
      </c>
      <c r="B1265" s="7" t="inlineStr">
        <is>
          <t>아레나</t>
        </is>
      </c>
      <c r="C1265" s="7" t="inlineStr">
        <is>
          <t>푸시아페도라핑크</t>
        </is>
      </c>
      <c r="D1265" s="7" t="inlineStr">
        <is>
          <t>무지</t>
        </is>
      </c>
      <c r="E1265" s="7" t="inlineStr">
        <is>
          <t>폴리</t>
        </is>
      </c>
      <c r="F1265" s="7" t="inlineStr">
        <is>
          <t>레터링로고후드바람막이</t>
        </is>
      </c>
      <c r="G1265" s="7" t="inlineStr">
        <is>
          <t>KOR</t>
        </is>
      </c>
      <c r="H1265" s="7" t="inlineStr">
        <is>
          <t>90</t>
        </is>
      </c>
      <c r="I1265" s="7">
        <f>IF(B1265="보세",C1265&amp;" "&amp;D1265&amp;" "&amp;E1265&amp;" "&amp;F1265&amp;" ["&amp;H1265&amp;"]",IF(G1265="JPN","[JPN] "&amp;B1265&amp;" "&amp;C1265&amp;" "&amp;D1265&amp;" "&amp;E1265&amp;" "&amp;F1265&amp;" ["&amp;H1265&amp;"]",B1265&amp;" "&amp;C1265&amp;" "&amp;D1265&amp;" "&amp;E1265&amp;" "&amp;F1265&amp;" ["&amp;H1265&amp;"]"))</f>
        <v/>
      </c>
      <c r="J1265" s="7" t="inlineStr">
        <is>
          <t>아레나 푸시아페도라핑크 레터링로고후드바람막이 [90]</t>
        </is>
      </c>
      <c r="K1265" s="7" t="inlineStr">
        <is>
          <t>아레나 푸시아페도라핑크 레터링로고후드바람막이</t>
        </is>
      </c>
      <c r="L1265" s="7">
        <f>IF(B1265="보세",C1265&amp;" "&amp;F1265,B1265&amp;" "&amp;F1265)</f>
        <v/>
      </c>
      <c r="M1265" s="8" t="inlineStr">
        <is>
          <t>푸시아페도라핑크   레터링로고후드바람막이</t>
        </is>
      </c>
      <c r="N1265" s="8" t="inlineStr">
        <is>
          <t>푸시아페도라핑크   레터링로고후드바람막이</t>
        </is>
      </c>
      <c r="O1265" s="8" t="inlineStr">
        <is>
          <t>푸시아페도라핑크   레터링로고후드바람막이</t>
        </is>
      </c>
    </row>
    <row r="1266" ht="16.5" customHeight="1" s="16">
      <c r="A1266" s="7" t="n">
        <v>13108029</v>
      </c>
      <c r="B1266" s="7" t="inlineStr">
        <is>
          <t>유니클로</t>
        </is>
      </c>
      <c r="C1266" s="7" t="inlineStr">
        <is>
          <t>그레이</t>
        </is>
      </c>
      <c r="D1266" s="7" t="inlineStr">
        <is>
          <t>무지</t>
        </is>
      </c>
      <c r="E1266" s="7" t="inlineStr">
        <is>
          <t>울혼방</t>
        </is>
      </c>
      <c r="F1266" s="7" t="inlineStr">
        <is>
          <t>보카시브이넥시보리가디건</t>
        </is>
      </c>
      <c r="G1266" s="7" t="inlineStr">
        <is>
          <t>KOR</t>
        </is>
      </c>
      <c r="H1266" s="7" t="inlineStr">
        <is>
          <t>L</t>
        </is>
      </c>
      <c r="I1266" s="7">
        <f>IF(B1266="보세",C1266&amp;" "&amp;D1266&amp;" "&amp;E1266&amp;" "&amp;F1266&amp;" ["&amp;H1266&amp;"]",IF(G1266="JPN","[JPN] "&amp;B1266&amp;" "&amp;C1266&amp;" "&amp;D1266&amp;" "&amp;E1266&amp;" "&amp;F1266&amp;" ["&amp;H1266&amp;"]",B1266&amp;" "&amp;C1266&amp;" "&amp;D1266&amp;" "&amp;E1266&amp;" "&amp;F1266&amp;" ["&amp;H1266&amp;"]"))</f>
        <v/>
      </c>
      <c r="J1266" s="7" t="inlineStr">
        <is>
          <t>유니클로 그레이 울혼방 보카시브이넥시보리가디건 [L]</t>
        </is>
      </c>
      <c r="K1266" s="7" t="inlineStr">
        <is>
          <t>유니클로 그레이 울혼방 보카시브이넥시보리가디건</t>
        </is>
      </c>
      <c r="L1266" s="7">
        <f>IF(B1266="보세",C1266&amp;" "&amp;F1266,B1266&amp;" "&amp;F1266)</f>
        <v/>
      </c>
      <c r="M1266" s="8" t="inlineStr">
        <is>
          <t>그레이  울혼방 보카시브이넥시보리가디건</t>
        </is>
      </c>
      <c r="N1266" s="8" t="inlineStr">
        <is>
          <t>회색  울혼방 보카시브이넥시보리가디건</t>
        </is>
      </c>
      <c r="O1266" s="8" t="inlineStr">
        <is>
          <t>GRAY  울혼방 보카시브이넥시보리가디건</t>
        </is>
      </c>
    </row>
    <row r="1267" ht="16.5" customHeight="1" s="16">
      <c r="A1267" s="7" t="n">
        <v>13108030</v>
      </c>
      <c r="B1267" s="7" t="inlineStr">
        <is>
          <t>랩</t>
        </is>
      </c>
      <c r="C1267" s="7" t="inlineStr">
        <is>
          <t>베이지</t>
        </is>
      </c>
      <c r="D1267" s="7" t="inlineStr">
        <is>
          <t>무지</t>
        </is>
      </c>
      <c r="E1267" s="7" t="inlineStr">
        <is>
          <t>울혼방</t>
        </is>
      </c>
      <c r="F1267" s="7" t="inlineStr">
        <is>
          <t>크롭오버로크원버튼롱코트</t>
        </is>
      </c>
      <c r="G1267" s="7" t="inlineStr">
        <is>
          <t>KOR</t>
        </is>
      </c>
      <c r="H1267" s="7" t="inlineStr">
        <is>
          <t>S</t>
        </is>
      </c>
      <c r="I1267" s="7">
        <f>IF(B1267="보세",C1267&amp;" "&amp;D1267&amp;" "&amp;E1267&amp;" "&amp;F1267&amp;" ["&amp;H1267&amp;"]",IF(G1267="JPN","[JPN] "&amp;B1267&amp;" "&amp;C1267&amp;" "&amp;D1267&amp;" "&amp;E1267&amp;" "&amp;F1267&amp;" ["&amp;H1267&amp;"]",B1267&amp;" "&amp;C1267&amp;" "&amp;D1267&amp;" "&amp;E1267&amp;" "&amp;F1267&amp;" ["&amp;H1267&amp;"]"))</f>
        <v/>
      </c>
      <c r="J1267" s="7" t="inlineStr">
        <is>
          <t>랩 베이지 울혼방 크롭오버로크원버튼롱코트 [S]</t>
        </is>
      </c>
      <c r="K1267" s="7" t="inlineStr">
        <is>
          <t>랩 베이지 울혼방 크롭오버로크원버튼롱코트</t>
        </is>
      </c>
      <c r="L1267" s="7">
        <f>IF(B1267="보세",C1267&amp;" "&amp;F1267,B1267&amp;" "&amp;F1267)</f>
        <v/>
      </c>
      <c r="M1267" s="8" t="inlineStr">
        <is>
          <t>베이지  울혼방 크롭오버로크원버튼롱코트</t>
        </is>
      </c>
      <c r="N1267" s="8" t="inlineStr">
        <is>
          <t>베이지  울혼방 크롭오버로크원버튼롱코트</t>
        </is>
      </c>
      <c r="O1267" s="8" t="inlineStr">
        <is>
          <t>베이지  울혼방 크롭오버로크원버튼롱코트</t>
        </is>
      </c>
    </row>
    <row r="1268" ht="16.5" customHeight="1" s="16">
      <c r="A1268" s="7" t="n">
        <v>13108031</v>
      </c>
      <c r="B1268" s="7" t="inlineStr">
        <is>
          <t>kirsh</t>
        </is>
      </c>
      <c r="C1268" s="7" t="inlineStr">
        <is>
          <t>라이트블루</t>
        </is>
      </c>
      <c r="D1268" s="7" t="inlineStr">
        <is>
          <t>무지</t>
        </is>
      </c>
      <c r="E1268" s="7" t="inlineStr">
        <is>
          <t>면혼방</t>
        </is>
      </c>
      <c r="F1268" s="7" t="inlineStr">
        <is>
          <t>보카시포켓타올후드집업</t>
        </is>
      </c>
      <c r="G1268" s="7" t="inlineStr">
        <is>
          <t>KOR</t>
        </is>
      </c>
      <c r="H1268" s="7" t="inlineStr">
        <is>
          <t>1</t>
        </is>
      </c>
      <c r="I1268" s="7">
        <f>IF(B1268="보세",C1268&amp;" "&amp;D1268&amp;" "&amp;E1268&amp;" "&amp;F1268&amp;" ["&amp;H1268&amp;"]",IF(G1268="JPN","[JPN] "&amp;B1268&amp;" "&amp;C1268&amp;" "&amp;D1268&amp;" "&amp;E1268&amp;" "&amp;F1268&amp;" ["&amp;H1268&amp;"]",B1268&amp;" "&amp;C1268&amp;" "&amp;D1268&amp;" "&amp;E1268&amp;" "&amp;F1268&amp;" ["&amp;H1268&amp;"]"))</f>
        <v/>
      </c>
      <c r="J1268" s="7" t="inlineStr">
        <is>
          <t>kirsh 라이트블루 면혼방 보카시포켓타올후드집업 [1]</t>
        </is>
      </c>
      <c r="K1268" s="7" t="inlineStr">
        <is>
          <t>kirsh 라이트블루 면혼방 보카시포켓타올후드집업</t>
        </is>
      </c>
      <c r="L1268" s="7">
        <f>IF(B1268="보세",C1268&amp;" "&amp;F1268,B1268&amp;" "&amp;F1268)</f>
        <v/>
      </c>
      <c r="M1268" s="8" t="inlineStr">
        <is>
          <t>라이트블루  면혼방 보카시포켓타올후드집업</t>
        </is>
      </c>
      <c r="N1268" s="8" t="inlineStr">
        <is>
          <t>라이트블루  코튼혼방 보카시포켓타올후드집업</t>
        </is>
      </c>
      <c r="O1268" s="8" t="inlineStr">
        <is>
          <t>라이트블루  면믹스 보카시포켓타올후드집업</t>
        </is>
      </c>
    </row>
    <row r="1269" ht="16.5" customHeight="1" s="16">
      <c r="A1269" s="7" t="n">
        <v>13108032</v>
      </c>
      <c r="B1269" s="7" t="inlineStr">
        <is>
          <t>아디다스오리지널</t>
        </is>
      </c>
      <c r="C1269" s="7" t="inlineStr">
        <is>
          <t>퍼플</t>
        </is>
      </c>
      <c r="D1269" s="7" t="inlineStr">
        <is>
          <t>불꽃체크</t>
        </is>
      </c>
      <c r="E1269" s="7" t="inlineStr">
        <is>
          <t>면</t>
        </is>
      </c>
      <c r="F1269" s="7" t="inlineStr">
        <is>
          <t>크루넥반팔티</t>
        </is>
      </c>
      <c r="G1269" s="7" t="inlineStr">
        <is>
          <t>KOR</t>
        </is>
      </c>
      <c r="H1269" s="7" t="inlineStr">
        <is>
          <t>100</t>
        </is>
      </c>
      <c r="I1269" s="7">
        <f>IF(B1269="보세",C1269&amp;" "&amp;D1269&amp;" "&amp;E1269&amp;" "&amp;F1269&amp;" ["&amp;H1269&amp;"]",IF(G1269="JPN","[JPN] "&amp;B1269&amp;" "&amp;C1269&amp;" "&amp;D1269&amp;" "&amp;E1269&amp;" "&amp;F1269&amp;" ["&amp;H1269&amp;"]",B1269&amp;" "&amp;C1269&amp;" "&amp;D1269&amp;" "&amp;E1269&amp;" "&amp;F1269&amp;" ["&amp;H1269&amp;"]"))</f>
        <v/>
      </c>
      <c r="J1269" s="7" t="inlineStr">
        <is>
          <t>아디다스오리지널 퍼플 불꽃체크 면 크루넥반팔티 [100]</t>
        </is>
      </c>
      <c r="K1269" s="7" t="inlineStr">
        <is>
          <t>아디다스오리지널 퍼플 불꽃체크 면 크루넥반팔티</t>
        </is>
      </c>
      <c r="L1269" s="7">
        <f>IF(B1269="보세",C1269&amp;" "&amp;F1269,B1269&amp;" "&amp;F1269)</f>
        <v/>
      </c>
      <c r="M1269" s="8" t="inlineStr">
        <is>
          <t>퍼플 불꽃체크 면 크루넥반팔티</t>
        </is>
      </c>
      <c r="N1269" s="8" t="inlineStr">
        <is>
          <t>퍼플 불꽃체크 코튼 크루넥반팔티</t>
        </is>
      </c>
      <c r="O1269" s="8" t="inlineStr">
        <is>
          <t>퍼플 불꽃체크 면직물 크루넥반팔티</t>
        </is>
      </c>
    </row>
    <row r="1270" ht="16.5" customHeight="1" s="16">
      <c r="A1270" s="7" t="n">
        <v>13108033</v>
      </c>
      <c r="B1270" s="7" t="inlineStr">
        <is>
          <t>코오롱스포츠</t>
        </is>
      </c>
      <c r="C1270" s="7" t="inlineStr">
        <is>
          <t>네이비</t>
        </is>
      </c>
      <c r="D1270" s="7" t="inlineStr">
        <is>
          <t>무지</t>
        </is>
      </c>
      <c r="E1270" s="7" t="inlineStr">
        <is>
          <t>폴리</t>
        </is>
      </c>
      <c r="F1270" s="7" t="inlineStr">
        <is>
          <t>저지모크넥반팔집업티</t>
        </is>
      </c>
      <c r="G1270" s="7" t="inlineStr">
        <is>
          <t>KOR</t>
        </is>
      </c>
      <c r="H1270" s="7" t="inlineStr">
        <is>
          <t>95</t>
        </is>
      </c>
      <c r="I1270" s="7">
        <f>IF(B1270="보세",C1270&amp;" "&amp;D1270&amp;" "&amp;E1270&amp;" "&amp;F1270&amp;" ["&amp;H1270&amp;"]",IF(G1270="JPN","[JPN] "&amp;B1270&amp;" "&amp;C1270&amp;" "&amp;D1270&amp;" "&amp;E1270&amp;" "&amp;F1270&amp;" ["&amp;H1270&amp;"]",B1270&amp;" "&amp;C1270&amp;" "&amp;D1270&amp;" "&amp;E1270&amp;" "&amp;F1270&amp;" ["&amp;H1270&amp;"]"))</f>
        <v/>
      </c>
      <c r="J1270" s="7" t="inlineStr">
        <is>
          <t>코오롱스포츠 네이비 저지모크넥반팔집업티 [95]</t>
        </is>
      </c>
      <c r="K1270" s="7" t="inlineStr">
        <is>
          <t>코오롱스포츠 네이비 저지모크넥반팔집업티</t>
        </is>
      </c>
      <c r="L1270" s="7">
        <f>IF(B1270="보세",C1270&amp;" "&amp;F1270,B1270&amp;" "&amp;F1270)</f>
        <v/>
      </c>
      <c r="M1270" s="8" t="inlineStr">
        <is>
          <t>네이비   저지모크넥반팔집업티</t>
        </is>
      </c>
      <c r="N1270" s="8" t="inlineStr">
        <is>
          <t>NAVY   저지모크넥반팔집업티</t>
        </is>
      </c>
      <c r="O1270" s="8" t="inlineStr">
        <is>
          <t>곤색   저지모크넥반팔집업티</t>
        </is>
      </c>
    </row>
    <row r="1271" ht="16.5" customHeight="1" s="16">
      <c r="A1271" s="7" t="n">
        <v>13108034</v>
      </c>
      <c r="B1271" s="7" t="inlineStr">
        <is>
          <t>아이더</t>
        </is>
      </c>
      <c r="C1271" s="7" t="inlineStr">
        <is>
          <t>코발트블루</t>
        </is>
      </c>
      <c r="D1271" s="7" t="inlineStr">
        <is>
          <t>프린팅</t>
        </is>
      </c>
      <c r="E1271" s="7" t="inlineStr">
        <is>
          <t>폴리</t>
        </is>
      </c>
      <c r="F1271" s="7" t="inlineStr">
        <is>
          <t>레터링빅로고저지긴팔티</t>
        </is>
      </c>
      <c r="G1271" s="7" t="inlineStr">
        <is>
          <t>KOR</t>
        </is>
      </c>
      <c r="H1271" s="7" t="inlineStr">
        <is>
          <t>M</t>
        </is>
      </c>
      <c r="I1271" s="7">
        <f>IF(B1271="보세",C1271&amp;" "&amp;D1271&amp;" "&amp;E1271&amp;" "&amp;F1271&amp;" ["&amp;H1271&amp;"]",IF(G1271="JPN","[JPN] "&amp;B1271&amp;" "&amp;C1271&amp;" "&amp;D1271&amp;" "&amp;E1271&amp;" "&amp;F1271&amp;" ["&amp;H1271&amp;"]",B1271&amp;" "&amp;C1271&amp;" "&amp;D1271&amp;" "&amp;E1271&amp;" "&amp;F1271&amp;" ["&amp;H1271&amp;"]"))</f>
        <v/>
      </c>
      <c r="J1271" s="7" t="inlineStr">
        <is>
          <t>아이더 코발트블루 프린팅 레터링빅로고저지긴팔티 [M]</t>
        </is>
      </c>
      <c r="K1271" s="7" t="inlineStr">
        <is>
          <t>아이더 코발트블루 프린팅 레터링빅로고저지긴팔티</t>
        </is>
      </c>
      <c r="L1271" s="7">
        <f>IF(B1271="보세",C1271&amp;" "&amp;F1271,B1271&amp;" "&amp;F1271)</f>
        <v/>
      </c>
      <c r="M1271" s="8" t="inlineStr">
        <is>
          <t>코발트블루 프린팅  레터링빅로고저지긴팔티</t>
        </is>
      </c>
      <c r="N1271" s="8" t="inlineStr">
        <is>
          <t>코발트블루 프린팅  레터링빅로고저지긴팔티</t>
        </is>
      </c>
      <c r="O1271" s="8" t="inlineStr">
        <is>
          <t>코발트블루 프린팅  레터링빅로고저지긴팔티</t>
        </is>
      </c>
    </row>
    <row r="1272" ht="16.5" customHeight="1" s="16">
      <c r="A1272" s="7" t="n">
        <v>13108035</v>
      </c>
      <c r="B1272" s="7" t="inlineStr">
        <is>
          <t>네파</t>
        </is>
      </c>
      <c r="C1272" s="7" t="inlineStr">
        <is>
          <t>블루</t>
        </is>
      </c>
      <c r="D1272" s="7" t="inlineStr">
        <is>
          <t>무지</t>
        </is>
      </c>
      <c r="E1272" s="7" t="inlineStr">
        <is>
          <t>폴리</t>
        </is>
      </c>
      <c r="F1272" s="7" t="inlineStr">
        <is>
          <t>절개투톤반집업티</t>
        </is>
      </c>
      <c r="G1272" s="7" t="inlineStr">
        <is>
          <t>KOR</t>
        </is>
      </c>
      <c r="H1272" s="7" t="inlineStr">
        <is>
          <t>M</t>
        </is>
      </c>
      <c r="I1272" s="7">
        <f>IF(B1272="보세",C1272&amp;" "&amp;D1272&amp;" "&amp;E1272&amp;" "&amp;F1272&amp;" ["&amp;H1272&amp;"]",IF(G1272="JPN","[JPN] "&amp;B1272&amp;" "&amp;C1272&amp;" "&amp;D1272&amp;" "&amp;E1272&amp;" "&amp;F1272&amp;" ["&amp;H1272&amp;"]",B1272&amp;" "&amp;C1272&amp;" "&amp;D1272&amp;" "&amp;E1272&amp;" "&amp;F1272&amp;" ["&amp;H1272&amp;"]"))</f>
        <v/>
      </c>
      <c r="J1272" s="7" t="inlineStr">
        <is>
          <t>네파 블루 절개투톤반집업티 [M]</t>
        </is>
      </c>
      <c r="K1272" s="7" t="inlineStr">
        <is>
          <t>네파 블루 절개투톤반집업티</t>
        </is>
      </c>
      <c r="L1272" s="7">
        <f>IF(B1272="보세",C1272&amp;" "&amp;F1272,B1272&amp;" "&amp;F1272)</f>
        <v/>
      </c>
      <c r="M1272" s="8" t="inlineStr">
        <is>
          <t>블루   절개투톤반집업티</t>
        </is>
      </c>
      <c r="N1272" s="8" t="inlineStr">
        <is>
          <t>블루   절개투톤반집업티</t>
        </is>
      </c>
      <c r="O1272" s="8" t="inlineStr">
        <is>
          <t>블루   절개투톤반집업티</t>
        </is>
      </c>
    </row>
    <row r="1273" ht="16.5" customHeight="1" s="16">
      <c r="A1273" s="7" t="n">
        <v>13108036</v>
      </c>
      <c r="B1273" s="7" t="inlineStr">
        <is>
          <t>르꼬끄</t>
        </is>
      </c>
      <c r="C1273" s="7" t="inlineStr">
        <is>
          <t>블루</t>
        </is>
      </c>
      <c r="D1273" s="7" t="inlineStr">
        <is>
          <t>프린팅</t>
        </is>
      </c>
      <c r="E1273" s="7" t="inlineStr">
        <is>
          <t>면혼방</t>
        </is>
      </c>
      <c r="F1273" s="7" t="inlineStr">
        <is>
          <t>소매레터링패치하이넥집업</t>
        </is>
      </c>
      <c r="G1273" s="7" t="inlineStr">
        <is>
          <t>KOR</t>
        </is>
      </c>
      <c r="H1273" s="7" t="inlineStr">
        <is>
          <t>XL</t>
        </is>
      </c>
      <c r="I1273" s="7">
        <f>IF(B1273="보세",C1273&amp;" "&amp;D1273&amp;" "&amp;E1273&amp;" "&amp;F1273&amp;" ["&amp;H1273&amp;"]",IF(G1273="JPN","[JPN] "&amp;B1273&amp;" "&amp;C1273&amp;" "&amp;D1273&amp;" "&amp;E1273&amp;" "&amp;F1273&amp;" ["&amp;H1273&amp;"]",B1273&amp;" "&amp;C1273&amp;" "&amp;D1273&amp;" "&amp;E1273&amp;" "&amp;F1273&amp;" ["&amp;H1273&amp;"]"))</f>
        <v/>
      </c>
      <c r="J1273" s="7" t="inlineStr">
        <is>
          <t>르꼬끄 블루 프린팅 면혼방 소매레터링패치하이넥집업 [XL]</t>
        </is>
      </c>
      <c r="K1273" s="7" t="inlineStr">
        <is>
          <t>르꼬끄 블루 프린팅 면혼방 소매레터링패치하이넥집업</t>
        </is>
      </c>
      <c r="L1273" s="7">
        <f>IF(B1273="보세",C1273&amp;" "&amp;F1273,B1273&amp;" "&amp;F1273)</f>
        <v/>
      </c>
      <c r="M1273" s="8" t="inlineStr">
        <is>
          <t>블루 프린팅 면혼방 소매레터링패치하이넥집업</t>
        </is>
      </c>
      <c r="N1273" s="8" t="inlineStr">
        <is>
          <t>블루 프린팅 코튼혼방 소매레터링패치하이넥집업</t>
        </is>
      </c>
      <c r="O1273" s="8" t="inlineStr">
        <is>
          <t>블루 프린팅 면믹스 소매레터링패치하이넥집업</t>
        </is>
      </c>
    </row>
    <row r="1274" ht="16.5" customHeight="1" s="16">
      <c r="A1274" s="7" t="n">
        <v>13108037</v>
      </c>
      <c r="B1274" s="7" t="inlineStr">
        <is>
          <t>코오롱스포츠</t>
        </is>
      </c>
      <c r="C1274" s="7" t="inlineStr">
        <is>
          <t>블루</t>
        </is>
      </c>
      <c r="D1274" s="7" t="inlineStr">
        <is>
          <t>무지</t>
        </is>
      </c>
      <c r="E1274" s="7" t="inlineStr">
        <is>
          <t>폴리</t>
        </is>
      </c>
      <c r="F1274" s="7" t="inlineStr">
        <is>
          <t>아웃도어투톤반집업후리스티</t>
        </is>
      </c>
      <c r="G1274" s="7" t="inlineStr">
        <is>
          <t>KOR</t>
        </is>
      </c>
      <c r="H1274" s="7" t="inlineStr">
        <is>
          <t>105</t>
        </is>
      </c>
      <c r="I1274" s="7">
        <f>IF(B1274="보세",C1274&amp;" "&amp;D1274&amp;" "&amp;E1274&amp;" "&amp;F1274&amp;" ["&amp;H1274&amp;"]",IF(G1274="JPN","[JPN] "&amp;B1274&amp;" "&amp;C1274&amp;" "&amp;D1274&amp;" "&amp;E1274&amp;" "&amp;F1274&amp;" ["&amp;H1274&amp;"]",B1274&amp;" "&amp;C1274&amp;" "&amp;D1274&amp;" "&amp;E1274&amp;" "&amp;F1274&amp;" ["&amp;H1274&amp;"]"))</f>
        <v/>
      </c>
      <c r="J1274" s="7" t="inlineStr">
        <is>
          <t>코오롱스포츠 블루 아웃도어투톤반집업후리스티 [105]</t>
        </is>
      </c>
      <c r="K1274" s="7" t="inlineStr">
        <is>
          <t>코오롱스포츠 블루 아웃도어투톤반집업후리스티</t>
        </is>
      </c>
      <c r="L1274" s="7">
        <f>IF(B1274="보세",C1274&amp;" "&amp;F1274,B1274&amp;" "&amp;F1274)</f>
        <v/>
      </c>
      <c r="M1274" s="8" t="inlineStr">
        <is>
          <t>블루   아웃도어투톤반집업후리스티</t>
        </is>
      </c>
      <c r="N1274" s="8" t="inlineStr">
        <is>
          <t>블루   아웃도어투톤반집업후리스티</t>
        </is>
      </c>
      <c r="O1274" s="8" t="inlineStr">
        <is>
          <t>블루   아웃도어투톤반집업후리스티</t>
        </is>
      </c>
    </row>
    <row r="1275" ht="16.5" customHeight="1" s="16">
      <c r="A1275" s="7" t="n">
        <v>13108038</v>
      </c>
      <c r="B1275" s="7" t="inlineStr">
        <is>
          <t>아디다스골프</t>
        </is>
      </c>
      <c r="C1275" s="7" t="inlineStr">
        <is>
          <t>네이비</t>
        </is>
      </c>
      <c r="D1275" s="7" t="inlineStr">
        <is>
          <t>무지</t>
        </is>
      </c>
      <c r="E1275" s="7" t="inlineStr">
        <is>
          <t>폴리</t>
        </is>
      </c>
      <c r="F1275" s="7" t="inlineStr">
        <is>
          <t>다이아퀼팅니트패딩베스트</t>
        </is>
      </c>
      <c r="G1275" s="7" t="inlineStr">
        <is>
          <t>KOR</t>
        </is>
      </c>
      <c r="H1275" s="7" t="inlineStr">
        <is>
          <t>M</t>
        </is>
      </c>
      <c r="I1275" s="7">
        <f>IF(B1275="보세",C1275&amp;" "&amp;D1275&amp;" "&amp;E1275&amp;" "&amp;F1275&amp;" ["&amp;H1275&amp;"]",IF(G1275="JPN","[JPN] "&amp;B1275&amp;" "&amp;C1275&amp;" "&amp;D1275&amp;" "&amp;E1275&amp;" "&amp;F1275&amp;" ["&amp;H1275&amp;"]",B1275&amp;" "&amp;C1275&amp;" "&amp;D1275&amp;" "&amp;E1275&amp;" "&amp;F1275&amp;" ["&amp;H1275&amp;"]"))</f>
        <v/>
      </c>
      <c r="J1275" s="7" t="inlineStr">
        <is>
          <t>아디다스골프 네이비 다이아퀼팅니트패딩베스트 [M]</t>
        </is>
      </c>
      <c r="K1275" s="7" t="inlineStr">
        <is>
          <t>아디다스골프 네이비 다이아퀼팅니트패딩베스트</t>
        </is>
      </c>
      <c r="L1275" s="7">
        <f>IF(B1275="보세",C1275&amp;" "&amp;F1275,B1275&amp;" "&amp;F1275)</f>
        <v/>
      </c>
      <c r="M1275" s="8" t="inlineStr">
        <is>
          <t>네이비   다이아퀼팅니트패딩베스트</t>
        </is>
      </c>
      <c r="N1275" s="8" t="inlineStr">
        <is>
          <t>NAVY   다이아퀼팅니트패딩베스트</t>
        </is>
      </c>
      <c r="O1275" s="8" t="inlineStr">
        <is>
          <t>곤색   다이아퀼팅니트패딩베스트</t>
        </is>
      </c>
    </row>
    <row r="1276" ht="16.5" customHeight="1" s="16">
      <c r="A1276" s="7" t="n">
        <v>13108039</v>
      </c>
      <c r="B1276" s="7" t="inlineStr">
        <is>
          <t>나이키</t>
        </is>
      </c>
      <c r="C1276" s="7" t="inlineStr">
        <is>
          <t>블랙</t>
        </is>
      </c>
      <c r="D1276" s="7" t="inlineStr">
        <is>
          <t>무지</t>
        </is>
      </c>
      <c r="E1276" s="7" t="inlineStr">
        <is>
          <t>드라이핏</t>
        </is>
      </c>
      <c r="F1276" s="7" t="inlineStr">
        <is>
          <t>맨체스터유나이티드후드점퍼</t>
        </is>
      </c>
      <c r="G1276" s="7" t="inlineStr">
        <is>
          <t>KOR</t>
        </is>
      </c>
      <c r="H1276" s="7" t="inlineStr">
        <is>
          <t>L</t>
        </is>
      </c>
      <c r="I1276" s="7">
        <f>IF(B1276="보세",C1276&amp;" "&amp;D1276&amp;" "&amp;E1276&amp;" "&amp;F1276&amp;" ["&amp;H1276&amp;"]",IF(G1276="JPN","[JPN] "&amp;B1276&amp;" "&amp;C1276&amp;" "&amp;D1276&amp;" "&amp;E1276&amp;" "&amp;F1276&amp;" ["&amp;H1276&amp;"]",B1276&amp;" "&amp;C1276&amp;" "&amp;D1276&amp;" "&amp;E1276&amp;" "&amp;F1276&amp;" ["&amp;H1276&amp;"]"))</f>
        <v/>
      </c>
      <c r="J1276" s="7" t="inlineStr">
        <is>
          <t>나이키 블랙 드라이핏 맨체스터유나이티드후드점퍼 [L]</t>
        </is>
      </c>
      <c r="K1276" s="7" t="inlineStr">
        <is>
          <t>나이키 블랙 드라이핏 맨체스터유나이티드후드점퍼</t>
        </is>
      </c>
      <c r="L1276" s="7">
        <f>IF(B1276="보세",C1276&amp;" "&amp;F1276,B1276&amp;" "&amp;F1276)</f>
        <v/>
      </c>
      <c r="M1276" s="8" t="inlineStr">
        <is>
          <t>블랙  드라이핏 맨체스터유나이티드후드점퍼</t>
        </is>
      </c>
      <c r="N1276" s="8" t="inlineStr">
        <is>
          <t>블랙  드라이핏 맨체스터유나이티드후드점퍼</t>
        </is>
      </c>
      <c r="O1276" s="8" t="inlineStr">
        <is>
          <t>블랙  드라이핏 맨체스터유나이티드후드점퍼</t>
        </is>
      </c>
    </row>
    <row r="1277" ht="16.5" customHeight="1" s="16">
      <c r="A1277" s="7" t="n">
        <v>13108040</v>
      </c>
      <c r="B1277" s="7" t="inlineStr">
        <is>
          <t>버커루</t>
        </is>
      </c>
      <c r="C1277" s="7" t="inlineStr">
        <is>
          <t>카키</t>
        </is>
      </c>
      <c r="D1277" s="7" t="inlineStr">
        <is>
          <t>카모플라쥬</t>
        </is>
      </c>
      <c r="E1277" s="7" t="inlineStr">
        <is>
          <t>면혼방</t>
        </is>
      </c>
      <c r="F1277" s="7" t="inlineStr">
        <is>
          <t>워싱사이드집업트렌치코트</t>
        </is>
      </c>
      <c r="G1277" s="7" t="inlineStr">
        <is>
          <t>KOR</t>
        </is>
      </c>
      <c r="H1277" s="7" t="inlineStr">
        <is>
          <t>S</t>
        </is>
      </c>
      <c r="I1277" s="7">
        <f>IF(B1277="보세",C1277&amp;" "&amp;D1277&amp;" "&amp;E1277&amp;" "&amp;F1277&amp;" ["&amp;H1277&amp;"]",IF(G1277="JPN","[JPN] "&amp;B1277&amp;" "&amp;C1277&amp;" "&amp;D1277&amp;" "&amp;E1277&amp;" "&amp;F1277&amp;" ["&amp;H1277&amp;"]",B1277&amp;" "&amp;C1277&amp;" "&amp;D1277&amp;" "&amp;E1277&amp;" "&amp;F1277&amp;" ["&amp;H1277&amp;"]"))</f>
        <v/>
      </c>
      <c r="J1277" s="7" t="inlineStr">
        <is>
          <t>버커루 카키 카모플라쥬 면혼방 워싱사이드집업트렌치코트 [S]</t>
        </is>
      </c>
      <c r="K1277" s="7" t="inlineStr">
        <is>
          <t>버커루 카키 카모플라쥬 면혼방 워싱사이드집업트렌치코트</t>
        </is>
      </c>
      <c r="L1277" s="7">
        <f>IF(B1277="보세",C1277&amp;" "&amp;F1277,B1277&amp;" "&amp;F1277)</f>
        <v/>
      </c>
      <c r="M1277" s="8" t="inlineStr">
        <is>
          <t>카키 카모플라쥬 면혼방 워싱사이드집업트렌치코트</t>
        </is>
      </c>
      <c r="N1277" s="8" t="inlineStr">
        <is>
          <t>카키 카모플라쥬 코튼혼방 워싱사이드집업트렌치코트</t>
        </is>
      </c>
      <c r="O1277" s="8" t="inlineStr">
        <is>
          <t>카키 카모플라쥬 면믹스 워싱사이드집업트렌치코트</t>
        </is>
      </c>
    </row>
    <row r="1278" ht="16.5" customHeight="1" s="16">
      <c r="A1278" s="7" t="n">
        <v>13108041</v>
      </c>
      <c r="B1278" s="7" t="inlineStr">
        <is>
          <t>나이키</t>
        </is>
      </c>
      <c r="C1278" s="7" t="inlineStr">
        <is>
          <t>블랙</t>
        </is>
      </c>
      <c r="D1278" s="7" t="inlineStr">
        <is>
          <t>프린팅</t>
        </is>
      </c>
      <c r="E1278" s="7" t="inlineStr">
        <is>
          <t>드라이핏</t>
        </is>
      </c>
      <c r="F1278" s="7" t="inlineStr">
        <is>
          <t>기능성스포츠긴팔티</t>
        </is>
      </c>
      <c r="G1278" s="7" t="inlineStr">
        <is>
          <t>KOR</t>
        </is>
      </c>
      <c r="H1278" s="7" t="inlineStr">
        <is>
          <t>L</t>
        </is>
      </c>
      <c r="I1278" s="7">
        <f>IF(B1278="보세",C1278&amp;" "&amp;D1278&amp;" "&amp;E1278&amp;" "&amp;F1278&amp;" ["&amp;H1278&amp;"]",IF(G1278="JPN","[JPN] "&amp;B1278&amp;" "&amp;C1278&amp;" "&amp;D1278&amp;" "&amp;E1278&amp;" "&amp;F1278&amp;" ["&amp;H1278&amp;"]",B1278&amp;" "&amp;C1278&amp;" "&amp;D1278&amp;" "&amp;E1278&amp;" "&amp;F1278&amp;" ["&amp;H1278&amp;"]"))</f>
        <v/>
      </c>
      <c r="J1278" s="7" t="inlineStr">
        <is>
          <t>나이키 블랙 프린팅 드라이핏 기능성스포츠긴팔티 [L]</t>
        </is>
      </c>
      <c r="K1278" s="7" t="inlineStr">
        <is>
          <t>나이키 블랙 프린팅 드라이핏 기능성스포츠긴팔티</t>
        </is>
      </c>
      <c r="L1278" s="7">
        <f>IF(B1278="보세",C1278&amp;" "&amp;F1278,B1278&amp;" "&amp;F1278)</f>
        <v/>
      </c>
      <c r="M1278" s="8" t="inlineStr">
        <is>
          <t>블랙 프린팅 드라이핏 기능성스포츠긴팔티</t>
        </is>
      </c>
      <c r="N1278" s="8" t="inlineStr">
        <is>
          <t>블랙 프린팅 드라이핏 기능성스포츠긴팔티</t>
        </is>
      </c>
      <c r="O1278" s="8" t="inlineStr">
        <is>
          <t>블랙 프린팅 드라이핏 기능성스포츠긴팔티</t>
        </is>
      </c>
    </row>
    <row r="1279" ht="16.5" customHeight="1" s="16">
      <c r="A1279" s="7" t="n">
        <v>13108042</v>
      </c>
      <c r="B1279" s="7" t="inlineStr">
        <is>
          <t>나이키</t>
        </is>
      </c>
      <c r="C1279" s="7" t="inlineStr">
        <is>
          <t>네이비</t>
        </is>
      </c>
      <c r="D1279" s="7" t="inlineStr">
        <is>
          <t>무지</t>
        </is>
      </c>
      <c r="E1279" s="7" t="inlineStr">
        <is>
          <t>클리마핏</t>
        </is>
      </c>
      <c r="F1279" s="7" t="inlineStr">
        <is>
          <t>JUVENTUS레글런바람막이</t>
        </is>
      </c>
      <c r="G1279" s="7" t="inlineStr">
        <is>
          <t>KOR</t>
        </is>
      </c>
      <c r="H1279" s="7" t="inlineStr">
        <is>
          <t>M</t>
        </is>
      </c>
      <c r="I1279" s="7">
        <f>IF(B1279="보세",C1279&amp;" "&amp;D1279&amp;" "&amp;E1279&amp;" "&amp;F1279&amp;" ["&amp;H1279&amp;"]",IF(G1279="JPN","[JPN] "&amp;B1279&amp;" "&amp;C1279&amp;" "&amp;D1279&amp;" "&amp;E1279&amp;" "&amp;F1279&amp;" ["&amp;H1279&amp;"]",B1279&amp;" "&amp;C1279&amp;" "&amp;D1279&amp;" "&amp;E1279&amp;" "&amp;F1279&amp;" ["&amp;H1279&amp;"]"))</f>
        <v/>
      </c>
      <c r="J1279" s="7" t="inlineStr">
        <is>
          <t>나이키 네이비 클리마핏 JUVENTUS레글런바람막이 [M]</t>
        </is>
      </c>
      <c r="K1279" s="7" t="inlineStr">
        <is>
          <t>나이키 네이비 클리마핏 JUVENTUS레글런바람막이</t>
        </is>
      </c>
      <c r="L1279" s="7">
        <f>IF(B1279="보세",C1279&amp;" "&amp;F1279,B1279&amp;" "&amp;F1279)</f>
        <v/>
      </c>
      <c r="M1279" s="8" t="inlineStr">
        <is>
          <t>네이비  클리마핏 JUVENTUS레글런바람막이</t>
        </is>
      </c>
      <c r="N1279" s="8" t="inlineStr">
        <is>
          <t>NAVY  클리마핏 JUVENTUS레글런바람막이</t>
        </is>
      </c>
      <c r="O1279" s="8" t="inlineStr">
        <is>
          <t>곤색  클리마핏 JUVENTUS레글런바람막이</t>
        </is>
      </c>
    </row>
    <row r="1280" ht="16.5" customHeight="1" s="16">
      <c r="A1280" s="7" t="n">
        <v>13108043</v>
      </c>
      <c r="B1280" s="7" t="inlineStr">
        <is>
          <t>닥스골프</t>
        </is>
      </c>
      <c r="C1280" s="7" t="inlineStr">
        <is>
          <t>라이트그래스그린</t>
        </is>
      </c>
      <c r="D1280" s="7" t="inlineStr">
        <is>
          <t>체크</t>
        </is>
      </c>
      <c r="E1280" s="7" t="inlineStr">
        <is>
          <t>폴리</t>
        </is>
      </c>
      <c r="F1280" s="7" t="inlineStr">
        <is>
          <t>모크넥반집업웜티</t>
        </is>
      </c>
      <c r="G1280" s="7" t="inlineStr">
        <is>
          <t>KOR</t>
        </is>
      </c>
      <c r="H1280" s="7" t="inlineStr">
        <is>
          <t>100</t>
        </is>
      </c>
      <c r="I1280" s="7">
        <f>IF(B1280="보세",C1280&amp;" "&amp;D1280&amp;" "&amp;E1280&amp;" "&amp;F1280&amp;" ["&amp;H1280&amp;"]",IF(G1280="JPN","[JPN] "&amp;B1280&amp;" "&amp;C1280&amp;" "&amp;D1280&amp;" "&amp;E1280&amp;" "&amp;F1280&amp;" ["&amp;H1280&amp;"]",B1280&amp;" "&amp;C1280&amp;" "&amp;D1280&amp;" "&amp;E1280&amp;" "&amp;F1280&amp;" ["&amp;H1280&amp;"]"))</f>
        <v/>
      </c>
      <c r="J1280" s="7" t="inlineStr">
        <is>
          <t>닥스골프 라이트그래스그린 체크 모크넥반집업웜티 [100]</t>
        </is>
      </c>
      <c r="K1280" s="7" t="inlineStr">
        <is>
          <t>닥스골프 라이트그래스그린 체크 모크넥반집업웜티</t>
        </is>
      </c>
      <c r="L1280" s="7">
        <f>IF(B1280="보세",C1280&amp;" "&amp;F1280,B1280&amp;" "&amp;F1280)</f>
        <v/>
      </c>
      <c r="M1280" s="8" t="inlineStr">
        <is>
          <t>라이트그래스그린 체크  모크넥반집업웜티</t>
        </is>
      </c>
      <c r="N1280" s="8" t="inlineStr">
        <is>
          <t>라이트그래스그린 체크  모크넥반집업웜티</t>
        </is>
      </c>
      <c r="O1280" s="8" t="inlineStr">
        <is>
          <t>라이트그래스그린 체크  모크넥반집업웜티</t>
        </is>
      </c>
    </row>
    <row r="1281" ht="16.5" customHeight="1" s="16">
      <c r="A1281" s="7" t="n">
        <v>13108044</v>
      </c>
      <c r="B1281" s="7" t="inlineStr">
        <is>
          <t>마운틴</t>
        </is>
      </c>
      <c r="C1281" s="7" t="inlineStr">
        <is>
          <t>블랙</t>
        </is>
      </c>
      <c r="D1281" s="7" t="inlineStr">
        <is>
          <t>프린팅</t>
        </is>
      </c>
      <c r="E1281" s="7" t="inlineStr">
        <is>
          <t>면혼방</t>
        </is>
      </c>
      <c r="F1281" s="7" t="inlineStr">
        <is>
          <t>하드웨어라운드반팔티</t>
        </is>
      </c>
      <c r="G1281" s="7" t="inlineStr">
        <is>
          <t>KOR</t>
        </is>
      </c>
      <c r="H1281" s="7" t="inlineStr">
        <is>
          <t>M</t>
        </is>
      </c>
      <c r="I1281" s="7">
        <f>IF(B1281="보세",C1281&amp;" "&amp;D1281&amp;" "&amp;E1281&amp;" "&amp;F1281&amp;" ["&amp;H1281&amp;"]",IF(G1281="JPN","[JPN] "&amp;B1281&amp;" "&amp;C1281&amp;" "&amp;D1281&amp;" "&amp;E1281&amp;" "&amp;F1281&amp;" ["&amp;H1281&amp;"]",B1281&amp;" "&amp;C1281&amp;" "&amp;D1281&amp;" "&amp;E1281&amp;" "&amp;F1281&amp;" ["&amp;H1281&amp;"]"))</f>
        <v/>
      </c>
      <c r="J1281" s="7" t="inlineStr">
        <is>
          <t>마운틴 블랙 프린팅 면혼방 하드웨어라운드반팔티 [M]</t>
        </is>
      </c>
      <c r="K1281" s="7" t="inlineStr">
        <is>
          <t>마운틴 블랙 프린팅 면혼방 하드웨어라운드반팔티</t>
        </is>
      </c>
      <c r="L1281" s="7">
        <f>IF(B1281="보세",C1281&amp;" "&amp;F1281,B1281&amp;" "&amp;F1281)</f>
        <v/>
      </c>
      <c r="M1281" s="8" t="inlineStr">
        <is>
          <t>블랙 프린팅 면혼방 하드웨어라운드반팔티</t>
        </is>
      </c>
      <c r="N1281" s="8" t="inlineStr">
        <is>
          <t>블랙 프린팅 코튼혼방 하드웨어라운드반팔티</t>
        </is>
      </c>
      <c r="O1281" s="8" t="inlineStr">
        <is>
          <t>블랙 프린팅 면믹스 하드웨어라운드반팔티</t>
        </is>
      </c>
    </row>
    <row r="1282" ht="16.5" customHeight="1" s="16">
      <c r="A1282" s="7" t="n">
        <v>13108045</v>
      </c>
      <c r="B1282" s="7" t="inlineStr">
        <is>
          <t>타미힐피거</t>
        </is>
      </c>
      <c r="C1282" s="7" t="inlineStr">
        <is>
          <t>블루</t>
        </is>
      </c>
      <c r="D1282" s="7" t="inlineStr">
        <is>
          <t>무지</t>
        </is>
      </c>
      <c r="E1282" s="7" t="inlineStr">
        <is>
          <t>면</t>
        </is>
      </c>
      <c r="F1282" s="7" t="inlineStr">
        <is>
          <t>커스텀핏레터링로고반팔카라티</t>
        </is>
      </c>
      <c r="G1282" s="7" t="inlineStr">
        <is>
          <t>KOR</t>
        </is>
      </c>
      <c r="H1282" s="7" t="inlineStr">
        <is>
          <t>XS</t>
        </is>
      </c>
      <c r="I1282" s="7">
        <f>IF(B1282="보세",C1282&amp;" "&amp;D1282&amp;" "&amp;E1282&amp;" "&amp;F1282&amp;" ["&amp;H1282&amp;"]",IF(G1282="JPN","[JPN] "&amp;B1282&amp;" "&amp;C1282&amp;" "&amp;D1282&amp;" "&amp;E1282&amp;" "&amp;F1282&amp;" ["&amp;H1282&amp;"]",B1282&amp;" "&amp;C1282&amp;" "&amp;D1282&amp;" "&amp;E1282&amp;" "&amp;F1282&amp;" ["&amp;H1282&amp;"]"))</f>
        <v/>
      </c>
      <c r="J1282" s="7" t="inlineStr">
        <is>
          <t>타미힐피거 블루 면 커스텀핏레터링로고반팔카라티 [XS]</t>
        </is>
      </c>
      <c r="K1282" s="7" t="inlineStr">
        <is>
          <t>타미힐피거 블루 면 커스텀핏레터링로고반팔카라티</t>
        </is>
      </c>
      <c r="L1282" s="7">
        <f>IF(B1282="보세",C1282&amp;" "&amp;F1282,B1282&amp;" "&amp;F1282)</f>
        <v/>
      </c>
      <c r="M1282" s="8" t="inlineStr">
        <is>
          <t>블루  면 커스텀핏레터링로고반팔카라티</t>
        </is>
      </c>
      <c r="N1282" s="8" t="inlineStr">
        <is>
          <t>블루  코튼 커스텀핏레터링로고반팔카라티</t>
        </is>
      </c>
      <c r="O1282" s="8" t="inlineStr">
        <is>
          <t>블루  면직물 커스텀핏레터링로고반팔카라티</t>
        </is>
      </c>
    </row>
    <row r="1283" ht="16.5" customHeight="1" s="16">
      <c r="A1283" s="7" t="n">
        <v>13108046</v>
      </c>
      <c r="B1283" s="7" t="inlineStr">
        <is>
          <t>블랙야크</t>
        </is>
      </c>
      <c r="C1283" s="7" t="inlineStr">
        <is>
          <t>네이비</t>
        </is>
      </c>
      <c r="D1283" s="7" t="inlineStr">
        <is>
          <t>무지</t>
        </is>
      </c>
      <c r="E1283" s="7" t="inlineStr">
        <is>
          <t>폴리</t>
        </is>
      </c>
      <c r="F1283" s="7" t="inlineStr">
        <is>
          <t>투톤아웃도어집업티</t>
        </is>
      </c>
      <c r="G1283" s="7" t="inlineStr">
        <is>
          <t>KOR</t>
        </is>
      </c>
      <c r="H1283" s="7" t="inlineStr">
        <is>
          <t>105</t>
        </is>
      </c>
      <c r="I1283" s="7">
        <f>IF(B1283="보세",C1283&amp;" "&amp;D1283&amp;" "&amp;E1283&amp;" "&amp;F1283&amp;" ["&amp;H1283&amp;"]",IF(G1283="JPN","[JPN] "&amp;B1283&amp;" "&amp;C1283&amp;" "&amp;D1283&amp;" "&amp;E1283&amp;" "&amp;F1283&amp;" ["&amp;H1283&amp;"]",B1283&amp;" "&amp;C1283&amp;" "&amp;D1283&amp;" "&amp;E1283&amp;" "&amp;F1283&amp;" ["&amp;H1283&amp;"]"))</f>
        <v/>
      </c>
      <c r="J1283" s="7" t="inlineStr">
        <is>
          <t>블랙야크 네이비 투톤아웃도어집업티 [105]</t>
        </is>
      </c>
      <c r="K1283" s="7" t="inlineStr">
        <is>
          <t>블랙야크 네이비 투톤아웃도어집업티</t>
        </is>
      </c>
      <c r="L1283" s="7">
        <f>IF(B1283="보세",C1283&amp;" "&amp;F1283,B1283&amp;" "&amp;F1283)</f>
        <v/>
      </c>
      <c r="M1283" s="8" t="inlineStr">
        <is>
          <t>네이비   투톤아웃도어집업티</t>
        </is>
      </c>
      <c r="N1283" s="8" t="inlineStr">
        <is>
          <t>NAVY   투톤아웃도어집업티</t>
        </is>
      </c>
      <c r="O1283" s="8" t="inlineStr">
        <is>
          <t>곤색   투톤아웃도어집업티</t>
        </is>
      </c>
    </row>
    <row r="1284" ht="16.5" customHeight="1" s="16">
      <c r="A1284" s="7" t="n">
        <v>13108047</v>
      </c>
      <c r="B1284" s="7" t="inlineStr">
        <is>
          <t>지프</t>
        </is>
      </c>
      <c r="C1284" s="7" t="inlineStr">
        <is>
          <t>블랙</t>
        </is>
      </c>
      <c r="D1284" s="7" t="inlineStr">
        <is>
          <t>무지</t>
        </is>
      </c>
      <c r="E1284" s="7" t="inlineStr">
        <is>
          <t>면혼방</t>
        </is>
      </c>
      <c r="F1284" s="7" t="inlineStr">
        <is>
          <t>자수로고레글런후드집업</t>
        </is>
      </c>
      <c r="G1284" s="7" t="inlineStr">
        <is>
          <t>KOR</t>
        </is>
      </c>
      <c r="H1284" s="7" t="inlineStr">
        <is>
          <t>M</t>
        </is>
      </c>
      <c r="I1284" s="7">
        <f>IF(B1284="보세",C1284&amp;" "&amp;D1284&amp;" "&amp;E1284&amp;" "&amp;F1284&amp;" ["&amp;H1284&amp;"]",IF(G1284="JPN","[JPN] "&amp;B1284&amp;" "&amp;C1284&amp;" "&amp;D1284&amp;" "&amp;E1284&amp;" "&amp;F1284&amp;" ["&amp;H1284&amp;"]",B1284&amp;" "&amp;C1284&amp;" "&amp;D1284&amp;" "&amp;E1284&amp;" "&amp;F1284&amp;" ["&amp;H1284&amp;"]"))</f>
        <v/>
      </c>
      <c r="J1284" s="7" t="inlineStr">
        <is>
          <t>지프 블랙 면혼방 자수로고레글런후드집업 [M]</t>
        </is>
      </c>
      <c r="K1284" s="7" t="inlineStr">
        <is>
          <t>지프 블랙 면혼방 자수로고레글런후드집업</t>
        </is>
      </c>
      <c r="L1284" s="7">
        <f>IF(B1284="보세",C1284&amp;" "&amp;F1284,B1284&amp;" "&amp;F1284)</f>
        <v/>
      </c>
      <c r="M1284" s="8" t="inlineStr">
        <is>
          <t>블랙  면혼방 자수로고레글런후드집업</t>
        </is>
      </c>
      <c r="N1284" s="8" t="inlineStr">
        <is>
          <t>블랙  코튼혼방 자수로고레글런후드집업</t>
        </is>
      </c>
      <c r="O1284" s="8" t="inlineStr">
        <is>
          <t>블랙  면믹스 자수로고레글런후드집업</t>
        </is>
      </c>
    </row>
    <row r="1285" ht="16.5" customHeight="1" s="16">
      <c r="A1285" s="7" t="n">
        <v>13108048</v>
      </c>
      <c r="B1285" s="7" t="inlineStr">
        <is>
          <t>빈폴</t>
        </is>
      </c>
      <c r="C1285" s="7" t="inlineStr">
        <is>
          <t>네이비</t>
        </is>
      </c>
      <c r="D1285" s="7" t="inlineStr">
        <is>
          <t>무지</t>
        </is>
      </c>
      <c r="E1285" s="7" t="inlineStr">
        <is>
          <t>폴리</t>
        </is>
      </c>
      <c r="F1285" s="7" t="inlineStr">
        <is>
          <t>플랩포켓사파리재킷</t>
        </is>
      </c>
      <c r="G1285" s="7" t="inlineStr">
        <is>
          <t>KOR</t>
        </is>
      </c>
      <c r="H1285" s="7" t="inlineStr">
        <is>
          <t>95</t>
        </is>
      </c>
      <c r="I1285" s="7">
        <f>IF(B1285="보세",C1285&amp;" "&amp;D1285&amp;" "&amp;E1285&amp;" "&amp;F1285&amp;" ["&amp;H1285&amp;"]",IF(G1285="JPN","[JPN] "&amp;B1285&amp;" "&amp;C1285&amp;" "&amp;D1285&amp;" "&amp;E1285&amp;" "&amp;F1285&amp;" ["&amp;H1285&amp;"]",B1285&amp;" "&amp;C1285&amp;" "&amp;D1285&amp;" "&amp;E1285&amp;" "&amp;F1285&amp;" ["&amp;H1285&amp;"]"))</f>
        <v/>
      </c>
      <c r="J1285" s="7" t="inlineStr">
        <is>
          <t>빈폴 네이비 플랩포켓사파리재킷 [95]</t>
        </is>
      </c>
      <c r="K1285" s="7" t="inlineStr">
        <is>
          <t>빈폴 네이비 플랩포켓사파리재킷</t>
        </is>
      </c>
      <c r="L1285" s="7">
        <f>IF(B1285="보세",C1285&amp;" "&amp;F1285,B1285&amp;" "&amp;F1285)</f>
        <v/>
      </c>
      <c r="M1285" s="8" t="inlineStr">
        <is>
          <t>네이비   플랩포켓사파리재킷</t>
        </is>
      </c>
      <c r="N1285" s="8" t="inlineStr">
        <is>
          <t>NAVY   플랩포켓사파리재킷</t>
        </is>
      </c>
      <c r="O1285" s="8" t="inlineStr">
        <is>
          <t>곤색   플랩포켓사파리재킷</t>
        </is>
      </c>
    </row>
    <row r="1286" ht="16.5" customHeight="1" s="16">
      <c r="A1286" s="7" t="n">
        <v>13108049</v>
      </c>
      <c r="B1286" s="7" t="inlineStr">
        <is>
          <t>헤지스골프</t>
        </is>
      </c>
      <c r="C1286" s="7" t="inlineStr">
        <is>
          <t>블루버드그린</t>
        </is>
      </c>
      <c r="D1286" s="7" t="inlineStr">
        <is>
          <t>프린팅</t>
        </is>
      </c>
      <c r="E1286" s="7" t="inlineStr">
        <is>
          <t>폴리</t>
        </is>
      </c>
      <c r="F1286" s="7" t="inlineStr">
        <is>
          <t>홑겹바람막이</t>
        </is>
      </c>
      <c r="G1286" s="7" t="inlineStr">
        <is>
          <t>KOR</t>
        </is>
      </c>
      <c r="H1286" s="7" t="inlineStr">
        <is>
          <t>105</t>
        </is>
      </c>
      <c r="I1286" s="7">
        <f>IF(B1286="보세",C1286&amp;" "&amp;D1286&amp;" "&amp;E1286&amp;" "&amp;F1286&amp;" ["&amp;H1286&amp;"]",IF(G1286="JPN","[JPN] "&amp;B1286&amp;" "&amp;C1286&amp;" "&amp;D1286&amp;" "&amp;E1286&amp;" "&amp;F1286&amp;" ["&amp;H1286&amp;"]",B1286&amp;" "&amp;C1286&amp;" "&amp;D1286&amp;" "&amp;E1286&amp;" "&amp;F1286&amp;" ["&amp;H1286&amp;"]"))</f>
        <v/>
      </c>
      <c r="J1286" s="7" t="inlineStr">
        <is>
          <t>헤지스골프 블루버드그린 프린팅 홑겹바람막이 [105]</t>
        </is>
      </c>
      <c r="K1286" s="7" t="inlineStr">
        <is>
          <t>헤지스골프 블루버드그린 프린팅 홑겹바람막이</t>
        </is>
      </c>
      <c r="L1286" s="7">
        <f>IF(B1286="보세",C1286&amp;" "&amp;F1286,B1286&amp;" "&amp;F1286)</f>
        <v/>
      </c>
      <c r="M1286" s="8" t="inlineStr">
        <is>
          <t>블루버드그린 프린팅  홑겹바람막이</t>
        </is>
      </c>
      <c r="N1286" s="8" t="inlineStr">
        <is>
          <t>블루버드그린 프린팅  홑겹바람막이</t>
        </is>
      </c>
      <c r="O1286" s="8" t="inlineStr">
        <is>
          <t>블루버드그린 프린팅  홑겹바람막이</t>
        </is>
      </c>
    </row>
    <row r="1287" ht="16.5" customHeight="1" s="16">
      <c r="A1287" s="7" t="n">
        <v>13108050</v>
      </c>
      <c r="B1287" s="7" t="inlineStr">
        <is>
          <t>아디다스</t>
        </is>
      </c>
      <c r="C1287" s="7" t="inlineStr">
        <is>
          <t>블랙</t>
        </is>
      </c>
      <c r="D1287" s="7" t="inlineStr">
        <is>
          <t>무지</t>
        </is>
      </c>
      <c r="E1287" s="7" t="inlineStr">
        <is>
          <t>폴리</t>
        </is>
      </c>
      <c r="F1287" s="7" t="inlineStr">
        <is>
          <t>삼선테이핑하이넥집업</t>
        </is>
      </c>
      <c r="G1287" s="7" t="inlineStr">
        <is>
          <t>KOR</t>
        </is>
      </c>
      <c r="H1287" s="7" t="inlineStr">
        <is>
          <t>95</t>
        </is>
      </c>
      <c r="I1287" s="7">
        <f>IF(B1287="보세",C1287&amp;" "&amp;D1287&amp;" "&amp;E1287&amp;" "&amp;F1287&amp;" ["&amp;H1287&amp;"]",IF(G1287="JPN","[JPN] "&amp;B1287&amp;" "&amp;C1287&amp;" "&amp;D1287&amp;" "&amp;E1287&amp;" "&amp;F1287&amp;" ["&amp;H1287&amp;"]",B1287&amp;" "&amp;C1287&amp;" "&amp;D1287&amp;" "&amp;E1287&amp;" "&amp;F1287&amp;" ["&amp;H1287&amp;"]"))</f>
        <v/>
      </c>
      <c r="J1287" s="7" t="inlineStr">
        <is>
          <t>아디다스 블랙 삼선테이핑하이넥집업 [95]</t>
        </is>
      </c>
      <c r="K1287" s="7" t="inlineStr">
        <is>
          <t>아디다스 블랙 삼선테이핑하이넥집업</t>
        </is>
      </c>
      <c r="L1287" s="7">
        <f>IF(B1287="보세",C1287&amp;" "&amp;F1287,B1287&amp;" "&amp;F1287)</f>
        <v/>
      </c>
      <c r="M1287" s="8" t="inlineStr">
        <is>
          <t>블랙   삼선테이핑하이넥집업</t>
        </is>
      </c>
      <c r="N1287" s="8" t="inlineStr">
        <is>
          <t>블랙   삼선테이핑하이넥집업</t>
        </is>
      </c>
      <c r="O1287" s="8" t="inlineStr">
        <is>
          <t>블랙   삼선테이핑하이넥집업</t>
        </is>
      </c>
    </row>
    <row r="1288" ht="16.5" customHeight="1" s="16">
      <c r="A1288" s="7" t="n">
        <v>13108051</v>
      </c>
      <c r="B1288" s="7" t="inlineStr">
        <is>
          <t>아이더</t>
        </is>
      </c>
      <c r="C1288" s="7" t="inlineStr">
        <is>
          <t>다크브라운</t>
        </is>
      </c>
      <c r="D1288" s="7" t="inlineStr">
        <is>
          <t>무지</t>
        </is>
      </c>
      <c r="E1288" s="7" t="inlineStr">
        <is>
          <t>폴리</t>
        </is>
      </c>
      <c r="F1288" s="7" t="inlineStr">
        <is>
          <t>투톤홑겹바람막이</t>
        </is>
      </c>
      <c r="G1288" s="7" t="inlineStr">
        <is>
          <t>KOR</t>
        </is>
      </c>
      <c r="H1288" s="7" t="inlineStr">
        <is>
          <t>없음</t>
        </is>
      </c>
      <c r="I1288" s="7">
        <f>IF(B1288="보세",C1288&amp;" "&amp;D1288&amp;" "&amp;E1288&amp;" "&amp;F1288&amp;" ["&amp;H1288&amp;"]",IF(G1288="JPN","[JPN] "&amp;B1288&amp;" "&amp;C1288&amp;" "&amp;D1288&amp;" "&amp;E1288&amp;" "&amp;F1288&amp;" ["&amp;H1288&amp;"]",B1288&amp;" "&amp;C1288&amp;" "&amp;D1288&amp;" "&amp;E1288&amp;" "&amp;F1288&amp;" ["&amp;H1288&amp;"]"))</f>
        <v/>
      </c>
      <c r="J1288" s="7" t="inlineStr">
        <is>
          <t xml:space="preserve">아이더 다크브라운 투톤홑겹바람막이 </t>
        </is>
      </c>
      <c r="K1288" s="7" t="inlineStr">
        <is>
          <t xml:space="preserve">아이더 다크브라운 투톤홑겹바람막이 </t>
        </is>
      </c>
      <c r="L1288" s="7">
        <f>IF(B1288="보세",C1288&amp;" "&amp;F1288,B1288&amp;" "&amp;F1288)</f>
        <v/>
      </c>
      <c r="M1288" s="8" t="inlineStr">
        <is>
          <t>다크브라운   투톤홑겹바람막이</t>
        </is>
      </c>
      <c r="N1288" s="8" t="inlineStr">
        <is>
          <t>다크브라운   투톤홑겹바람막이</t>
        </is>
      </c>
      <c r="O1288" s="8" t="inlineStr">
        <is>
          <t>다크브라운   투톤홑겹바람막이</t>
        </is>
      </c>
    </row>
    <row r="1289" ht="16.5" customHeight="1" s="16">
      <c r="A1289" s="7" t="n">
        <v>13108052</v>
      </c>
      <c r="B1289" s="7" t="inlineStr">
        <is>
          <t>아디다스</t>
        </is>
      </c>
      <c r="C1289" s="7" t="inlineStr">
        <is>
          <t>블랙</t>
        </is>
      </c>
      <c r="D1289" s="7" t="inlineStr">
        <is>
          <t>프린팅</t>
        </is>
      </c>
      <c r="E1289" s="7" t="inlineStr">
        <is>
          <t>면혼방</t>
        </is>
      </c>
      <c r="F1289" s="7" t="inlineStr">
        <is>
          <t>백레터링모크넥집업</t>
        </is>
      </c>
      <c r="G1289" s="7" t="inlineStr">
        <is>
          <t>KOR</t>
        </is>
      </c>
      <c r="H1289" s="7" t="inlineStr">
        <is>
          <t>2XL</t>
        </is>
      </c>
      <c r="I1289" s="7">
        <f>IF(B1289="보세",C1289&amp;" "&amp;D1289&amp;" "&amp;E1289&amp;" "&amp;F1289&amp;" ["&amp;H1289&amp;"]",IF(G1289="JPN","[JPN] "&amp;B1289&amp;" "&amp;C1289&amp;" "&amp;D1289&amp;" "&amp;E1289&amp;" "&amp;F1289&amp;" ["&amp;H1289&amp;"]",B1289&amp;" "&amp;C1289&amp;" "&amp;D1289&amp;" "&amp;E1289&amp;" "&amp;F1289&amp;" ["&amp;H1289&amp;"]"))</f>
        <v/>
      </c>
      <c r="J1289" s="7" t="inlineStr">
        <is>
          <t>아디다스 블랙 프린팅 면혼방 백레터링모크넥집업 [2XL]</t>
        </is>
      </c>
      <c r="K1289" s="7" t="inlineStr">
        <is>
          <t>아디다스 블랙 프린팅 면혼방 백레터링모크넥집업</t>
        </is>
      </c>
      <c r="L1289" s="7">
        <f>IF(B1289="보세",C1289&amp;" "&amp;F1289,B1289&amp;" "&amp;F1289)</f>
        <v/>
      </c>
      <c r="M1289" s="8" t="inlineStr">
        <is>
          <t>블랙 프린팅 면혼방 백레터링모크넥집업</t>
        </is>
      </c>
      <c r="N1289" s="8" t="inlineStr">
        <is>
          <t>블랙 프린팅 코튼혼방 백레터링모크넥집업</t>
        </is>
      </c>
      <c r="O1289" s="8" t="inlineStr">
        <is>
          <t>블랙 프린팅 면믹스 백레터링모크넥집업</t>
        </is>
      </c>
    </row>
    <row r="1290" ht="16.5" customHeight="1" s="16">
      <c r="A1290" s="7" t="n">
        <v>13108053</v>
      </c>
      <c r="B1290" s="7" t="inlineStr">
        <is>
          <t>아이더</t>
        </is>
      </c>
      <c r="C1290" s="7" t="inlineStr">
        <is>
          <t>그레이화이트</t>
        </is>
      </c>
      <c r="D1290" s="7" t="inlineStr">
        <is>
          <t>무지</t>
        </is>
      </c>
      <c r="E1290" s="7" t="inlineStr">
        <is>
          <t>폴리</t>
        </is>
      </c>
      <c r="F1290" s="7" t="inlineStr">
        <is>
          <t>아웃도어투톤반팔티</t>
        </is>
      </c>
      <c r="G1290" s="7" t="inlineStr">
        <is>
          <t>KOR</t>
        </is>
      </c>
      <c r="H1290" s="7" t="inlineStr">
        <is>
          <t>L</t>
        </is>
      </c>
      <c r="I1290" s="7">
        <f>IF(B1290="보세",C1290&amp;" "&amp;D1290&amp;" "&amp;E1290&amp;" "&amp;F1290&amp;" ["&amp;H1290&amp;"]",IF(G1290="JPN","[JPN] "&amp;B1290&amp;" "&amp;C1290&amp;" "&amp;D1290&amp;" "&amp;E1290&amp;" "&amp;F1290&amp;" ["&amp;H1290&amp;"]",B1290&amp;" "&amp;C1290&amp;" "&amp;D1290&amp;" "&amp;E1290&amp;" "&amp;F1290&amp;" ["&amp;H1290&amp;"]"))</f>
        <v/>
      </c>
      <c r="J1290" s="7" t="inlineStr">
        <is>
          <t>아이더 그레이화이트 아웃도어투톤반팔티 [L]</t>
        </is>
      </c>
      <c r="K1290" s="7" t="inlineStr">
        <is>
          <t>아이더 그레이화이트 아웃도어투톤반팔티</t>
        </is>
      </c>
      <c r="L1290" s="7">
        <f>IF(B1290="보세",C1290&amp;" "&amp;F1290,B1290&amp;" "&amp;F1290)</f>
        <v/>
      </c>
      <c r="M1290" s="8" t="inlineStr">
        <is>
          <t>그레이화이트   아웃도어투톤반팔티</t>
        </is>
      </c>
      <c r="N1290" s="8" t="inlineStr">
        <is>
          <t>그레이화이트   아웃도어투톤반팔티</t>
        </is>
      </c>
      <c r="O1290" s="8" t="inlineStr">
        <is>
          <t>그레이화이트   아웃도어투톤반팔티</t>
        </is>
      </c>
    </row>
    <row r="1291" ht="16.5" customHeight="1" s="16">
      <c r="A1291" s="7" t="n">
        <v>13108054</v>
      </c>
      <c r="B1291" s="7" t="inlineStr">
        <is>
          <t>아디다스</t>
        </is>
      </c>
      <c r="C1291" s="7" t="inlineStr">
        <is>
          <t>화이트</t>
        </is>
      </c>
      <c r="D1291" s="7" t="inlineStr">
        <is>
          <t>무지</t>
        </is>
      </c>
      <c r="E1291" s="7" t="inlineStr">
        <is>
          <t>클리마쿨</t>
        </is>
      </c>
      <c r="F1291" s="7" t="inlineStr">
        <is>
          <t>삼선브이넥절개스포츠티</t>
        </is>
      </c>
      <c r="G1291" s="7" t="inlineStr">
        <is>
          <t>KOR</t>
        </is>
      </c>
      <c r="H1291" s="7" t="inlineStr">
        <is>
          <t>90</t>
        </is>
      </c>
      <c r="I1291" s="7">
        <f>IF(B1291="보세",C1291&amp;" "&amp;D1291&amp;" "&amp;E1291&amp;" "&amp;F1291&amp;" ["&amp;H1291&amp;"]",IF(G1291="JPN","[JPN] "&amp;B1291&amp;" "&amp;C1291&amp;" "&amp;D1291&amp;" "&amp;E1291&amp;" "&amp;F1291&amp;" ["&amp;H1291&amp;"]",B1291&amp;" "&amp;C1291&amp;" "&amp;D1291&amp;" "&amp;E1291&amp;" "&amp;F1291&amp;" ["&amp;H1291&amp;"]"))</f>
        <v/>
      </c>
      <c r="J1291" s="7" t="inlineStr">
        <is>
          <t>아디다스 화이트 클리마쿨 삼선브이넥절개스포츠티 [90]</t>
        </is>
      </c>
      <c r="K1291" s="7" t="inlineStr">
        <is>
          <t>아디다스 화이트 클리마쿨 삼선브이넥절개스포츠티</t>
        </is>
      </c>
      <c r="L1291" s="7">
        <f>IF(B1291="보세",C1291&amp;" "&amp;F1291,B1291&amp;" "&amp;F1291)</f>
        <v/>
      </c>
      <c r="M1291" s="8" t="inlineStr">
        <is>
          <t>화이트  클리마쿨 삼선브이넥절개스포츠티</t>
        </is>
      </c>
      <c r="N1291" s="8" t="inlineStr">
        <is>
          <t>화이트  클리마쿨 삼선브이넥절개스포츠티</t>
        </is>
      </c>
      <c r="O1291" s="8" t="inlineStr">
        <is>
          <t>화이트  클리마쿨 삼선브이넥절개스포츠티</t>
        </is>
      </c>
    </row>
    <row r="1292" ht="16.5" customHeight="1" s="16">
      <c r="A1292" s="7" t="n">
        <v>13108055</v>
      </c>
      <c r="B1292" s="7" t="inlineStr">
        <is>
          <t>마모트</t>
        </is>
      </c>
      <c r="C1292" s="7" t="inlineStr">
        <is>
          <t>아이보리모카</t>
        </is>
      </c>
      <c r="D1292" s="7" t="inlineStr">
        <is>
          <t>무지</t>
        </is>
      </c>
      <c r="E1292" s="7" t="inlineStr">
        <is>
          <t>폴리</t>
        </is>
      </c>
      <c r="F1292" s="7" t="inlineStr">
        <is>
          <t>절개투톤집업반팔티</t>
        </is>
      </c>
      <c r="G1292" s="7" t="inlineStr">
        <is>
          <t>KOR</t>
        </is>
      </c>
      <c r="H1292" s="7" t="inlineStr">
        <is>
          <t>90</t>
        </is>
      </c>
      <c r="I1292" s="7">
        <f>IF(B1292="보세",C1292&amp;" "&amp;D1292&amp;" "&amp;E1292&amp;" "&amp;F1292&amp;" ["&amp;H1292&amp;"]",IF(G1292="JPN","[JPN] "&amp;B1292&amp;" "&amp;C1292&amp;" "&amp;D1292&amp;" "&amp;E1292&amp;" "&amp;F1292&amp;" ["&amp;H1292&amp;"]",B1292&amp;" "&amp;C1292&amp;" "&amp;D1292&amp;" "&amp;E1292&amp;" "&amp;F1292&amp;" ["&amp;H1292&amp;"]"))</f>
        <v/>
      </c>
      <c r="J1292" s="7" t="inlineStr">
        <is>
          <t>마모트 아이보리모카 절개투톤집업반팔티 [90]</t>
        </is>
      </c>
      <c r="K1292" s="7" t="inlineStr">
        <is>
          <t>마모트 아이보리모카 절개투톤집업반팔티</t>
        </is>
      </c>
      <c r="L1292" s="7">
        <f>IF(B1292="보세",C1292&amp;" "&amp;F1292,B1292&amp;" "&amp;F1292)</f>
        <v/>
      </c>
      <c r="M1292" s="8" t="inlineStr">
        <is>
          <t>아이보리모카   절개투톤집업반팔티</t>
        </is>
      </c>
      <c r="N1292" s="8" t="inlineStr">
        <is>
          <t>아이보리모카   절개투톤집업반팔티</t>
        </is>
      </c>
      <c r="O1292" s="8" t="inlineStr">
        <is>
          <t>아이보리모카   절개투톤집업반팔티</t>
        </is>
      </c>
    </row>
    <row r="1293" ht="16.5" customHeight="1" s="16">
      <c r="A1293" s="7" t="n">
        <v>13108056</v>
      </c>
      <c r="B1293" s="7" t="inlineStr">
        <is>
          <t>플랙진</t>
        </is>
      </c>
      <c r="C1293" s="7" t="inlineStr">
        <is>
          <t>진청</t>
        </is>
      </c>
      <c r="D1293" s="7" t="inlineStr">
        <is>
          <t>무지</t>
        </is>
      </c>
      <c r="E1293" s="7" t="inlineStr">
        <is>
          <t>데님</t>
        </is>
      </c>
      <c r="F1293" s="7" t="inlineStr">
        <is>
          <t>워싱슬림스키니진</t>
        </is>
      </c>
      <c r="G1293" s="7" t="inlineStr">
        <is>
          <t>KOR</t>
        </is>
      </c>
      <c r="H1293" s="7" t="inlineStr">
        <is>
          <t>29</t>
        </is>
      </c>
      <c r="I1293" s="7">
        <f>IF(B1293="보세",C1293&amp;" "&amp;D1293&amp;" "&amp;E1293&amp;" "&amp;F1293&amp;" ["&amp;H1293&amp;"]",IF(G1293="JPN","[JPN] "&amp;B1293&amp;" "&amp;C1293&amp;" "&amp;D1293&amp;" "&amp;E1293&amp;" "&amp;F1293&amp;" ["&amp;H1293&amp;"]",B1293&amp;" "&amp;C1293&amp;" "&amp;D1293&amp;" "&amp;E1293&amp;" "&amp;F1293&amp;" ["&amp;H1293&amp;"]"))</f>
        <v/>
      </c>
      <c r="J1293" s="7" t="inlineStr">
        <is>
          <t>플랙진 진청 데님 워싱슬림스키니진 [29]</t>
        </is>
      </c>
      <c r="K1293" s="7" t="inlineStr">
        <is>
          <t>플랙진 진청 데님 워싱슬림스키니진</t>
        </is>
      </c>
      <c r="L1293" s="7">
        <f>IF(B1293="보세",C1293&amp;" "&amp;F1293,B1293&amp;" "&amp;F1293)</f>
        <v/>
      </c>
      <c r="M1293" s="8" t="inlineStr">
        <is>
          <t>진청  데님 워싱슬림스키니진</t>
        </is>
      </c>
      <c r="N1293" s="8" t="inlineStr">
        <is>
          <t>진청  데님 워싱슬림스키니진</t>
        </is>
      </c>
      <c r="O1293" s="8" t="inlineStr">
        <is>
          <t>진청  데님 워싱슬림스키니진</t>
        </is>
      </c>
    </row>
    <row r="1294" ht="16.5" customHeight="1" s="16">
      <c r="A1294" s="7" t="n">
        <v>13108057</v>
      </c>
      <c r="B1294" s="7" t="inlineStr">
        <is>
          <t>아디다스</t>
        </is>
      </c>
      <c r="C1294" s="7" t="inlineStr">
        <is>
          <t>블랙</t>
        </is>
      </c>
      <c r="D1294" s="7" t="inlineStr">
        <is>
          <t>무지</t>
        </is>
      </c>
      <c r="E1294" s="7" t="inlineStr">
        <is>
          <t>폴리</t>
        </is>
      </c>
      <c r="F1294" s="7" t="inlineStr">
        <is>
          <t>삼선와이드트레이닝팬츠</t>
        </is>
      </c>
      <c r="G1294" s="7" t="inlineStr">
        <is>
          <t>KOR</t>
        </is>
      </c>
      <c r="H1294" s="7" t="inlineStr">
        <is>
          <t>L</t>
        </is>
      </c>
      <c r="I1294" s="7">
        <f>IF(B1294="보세",C1294&amp;" "&amp;D1294&amp;" "&amp;E1294&amp;" "&amp;F1294&amp;" ["&amp;H1294&amp;"]",IF(G1294="JPN","[JPN] "&amp;B1294&amp;" "&amp;C1294&amp;" "&amp;D1294&amp;" "&amp;E1294&amp;" "&amp;F1294&amp;" ["&amp;H1294&amp;"]",B1294&amp;" "&amp;C1294&amp;" "&amp;D1294&amp;" "&amp;E1294&amp;" "&amp;F1294&amp;" ["&amp;H1294&amp;"]"))</f>
        <v/>
      </c>
      <c r="J1294" s="7" t="inlineStr">
        <is>
          <t>아디다스 블랙 삼선와이드트레이닝팬츠 [L]</t>
        </is>
      </c>
      <c r="K1294" s="7" t="inlineStr">
        <is>
          <t>아디다스 블랙 삼선와이드트레이닝팬츠</t>
        </is>
      </c>
      <c r="L1294" s="7">
        <f>IF(B1294="보세",C1294&amp;" "&amp;F1294,B1294&amp;" "&amp;F1294)</f>
        <v/>
      </c>
      <c r="M1294" s="8" t="inlineStr">
        <is>
          <t>블랙   삼선와이드트레이닝팬츠</t>
        </is>
      </c>
      <c r="N1294" s="8" t="inlineStr">
        <is>
          <t>블랙   삼선와이드트레이닝팬츠</t>
        </is>
      </c>
      <c r="O1294" s="8" t="inlineStr">
        <is>
          <t>블랙   삼선와이드트레이닝팬츠</t>
        </is>
      </c>
    </row>
    <row r="1295" ht="16.5" customHeight="1" s="16">
      <c r="A1295" s="7" t="n">
        <v>13108058</v>
      </c>
      <c r="B1295" s="7" t="inlineStr">
        <is>
          <t>아디다스</t>
        </is>
      </c>
      <c r="C1295" s="7" t="inlineStr">
        <is>
          <t>그레이</t>
        </is>
      </c>
      <c r="D1295" s="7" t="inlineStr">
        <is>
          <t>무지</t>
        </is>
      </c>
      <c r="E1295" s="7" t="inlineStr">
        <is>
          <t>면혼방</t>
        </is>
      </c>
      <c r="F1295" s="7" t="inlineStr">
        <is>
          <t>절개트레이닝팬츠</t>
        </is>
      </c>
      <c r="G1295" s="7" t="inlineStr">
        <is>
          <t>KOR</t>
        </is>
      </c>
      <c r="H1295" s="7" t="inlineStr">
        <is>
          <t>100</t>
        </is>
      </c>
      <c r="I1295" s="7">
        <f>IF(B1295="보세",C1295&amp;" "&amp;D1295&amp;" "&amp;E1295&amp;" "&amp;F1295&amp;" ["&amp;H1295&amp;"]",IF(G1295="JPN","[JPN] "&amp;B1295&amp;" "&amp;C1295&amp;" "&amp;D1295&amp;" "&amp;E1295&amp;" "&amp;F1295&amp;" ["&amp;H1295&amp;"]",B1295&amp;" "&amp;C1295&amp;" "&amp;D1295&amp;" "&amp;E1295&amp;" "&amp;F1295&amp;" ["&amp;H1295&amp;"]"))</f>
        <v/>
      </c>
      <c r="J1295" s="7" t="inlineStr">
        <is>
          <t>아디다스 그레이 면혼방 절개트레이닝팬츠 [100]</t>
        </is>
      </c>
      <c r="K1295" s="7" t="inlineStr">
        <is>
          <t>아디다스 그레이 면혼방 절개트레이닝팬츠</t>
        </is>
      </c>
      <c r="L1295" s="7">
        <f>IF(B1295="보세",C1295&amp;" "&amp;F1295,B1295&amp;" "&amp;F1295)</f>
        <v/>
      </c>
      <c r="M1295" s="8" t="inlineStr">
        <is>
          <t>그레이  면혼방 절개트레이닝팬츠</t>
        </is>
      </c>
      <c r="N1295" s="8" t="inlineStr">
        <is>
          <t>회색  면혼방 절개트레이닝팬츠</t>
        </is>
      </c>
      <c r="O1295" s="8" t="inlineStr">
        <is>
          <t>GRAY  면혼방 절개트레이닝팬츠</t>
        </is>
      </c>
    </row>
    <row r="1296" ht="16.5" customHeight="1" s="16">
      <c r="A1296" s="7" t="n">
        <v>13108059</v>
      </c>
      <c r="B1296" s="7" t="inlineStr">
        <is>
          <t>빈폴</t>
        </is>
      </c>
      <c r="C1296" s="7" t="inlineStr">
        <is>
          <t>베이지</t>
        </is>
      </c>
      <c r="D1296" s="7" t="inlineStr">
        <is>
          <t>무지</t>
        </is>
      </c>
      <c r="E1296" s="7" t="inlineStr">
        <is>
          <t>면혼방</t>
        </is>
      </c>
      <c r="F1296" s="7" t="inlineStr">
        <is>
          <t>치노팬츠</t>
        </is>
      </c>
      <c r="G1296" s="7" t="inlineStr">
        <is>
          <t>KOR</t>
        </is>
      </c>
      <c r="H1296" s="7" t="inlineStr">
        <is>
          <t>82-97</t>
        </is>
      </c>
      <c r="I1296" s="7">
        <f>IF(B1296="보세",C1296&amp;" "&amp;D1296&amp;" "&amp;E1296&amp;" "&amp;F1296&amp;" ["&amp;H1296&amp;"]",IF(G1296="JPN","[JPN] "&amp;B1296&amp;" "&amp;C1296&amp;" "&amp;D1296&amp;" "&amp;E1296&amp;" "&amp;F1296&amp;" ["&amp;H1296&amp;"]",B1296&amp;" "&amp;C1296&amp;" "&amp;D1296&amp;" "&amp;E1296&amp;" "&amp;F1296&amp;" ["&amp;H1296&amp;"]"))</f>
        <v/>
      </c>
      <c r="J1296" s="7" t="inlineStr">
        <is>
          <t>빈폴 베이지 면혼방 치노팬츠 [82-97]</t>
        </is>
      </c>
      <c r="K1296" s="7" t="inlineStr">
        <is>
          <t>빈폴 베이지 면혼방 치노팬츠</t>
        </is>
      </c>
      <c r="L1296" s="7">
        <f>IF(B1296="보세",C1296&amp;" "&amp;F1296,B1296&amp;" "&amp;F1296)</f>
        <v/>
      </c>
      <c r="M1296" s="8" t="inlineStr">
        <is>
          <t>베이지  면혼방 치노팬츠</t>
        </is>
      </c>
      <c r="N1296" s="8" t="inlineStr">
        <is>
          <t>베이지  코튼혼방 치노팬츠</t>
        </is>
      </c>
      <c r="O1296" s="8" t="inlineStr">
        <is>
          <t>베이지  면믹스 치노팬츠</t>
        </is>
      </c>
    </row>
    <row r="1297" ht="16.5" customHeight="1" s="16">
      <c r="A1297" s="7" t="n">
        <v>13108060</v>
      </c>
      <c r="B1297" s="7" t="inlineStr">
        <is>
          <t>지프</t>
        </is>
      </c>
      <c r="C1297" s="7" t="inlineStr">
        <is>
          <t>중청</t>
        </is>
      </c>
      <c r="D1297" s="7" t="inlineStr">
        <is>
          <t>무지</t>
        </is>
      </c>
      <c r="E1297" s="7" t="inlineStr">
        <is>
          <t>데님</t>
        </is>
      </c>
      <c r="F1297" s="7" t="inlineStr">
        <is>
          <t>사선절개주름워싱진</t>
        </is>
      </c>
      <c r="G1297" s="7" t="inlineStr">
        <is>
          <t>KOR</t>
        </is>
      </c>
      <c r="H1297" s="7" t="inlineStr">
        <is>
          <t>28</t>
        </is>
      </c>
      <c r="I1297" s="7">
        <f>IF(B1297="보세",C1297&amp;" "&amp;D1297&amp;" "&amp;E1297&amp;" "&amp;F1297&amp;" ["&amp;H1297&amp;"]",IF(G1297="JPN","[JPN] "&amp;B1297&amp;" "&amp;C1297&amp;" "&amp;D1297&amp;" "&amp;E1297&amp;" "&amp;F1297&amp;" ["&amp;H1297&amp;"]",B1297&amp;" "&amp;C1297&amp;" "&amp;D1297&amp;" "&amp;E1297&amp;" "&amp;F1297&amp;" ["&amp;H1297&amp;"]"))</f>
        <v/>
      </c>
      <c r="J1297" s="7" t="inlineStr">
        <is>
          <t>지프 중청 데님 사선절개주름워싱진 [28]</t>
        </is>
      </c>
      <c r="K1297" s="7" t="inlineStr">
        <is>
          <t>지프 중청 데님 사선절개주름워싱진</t>
        </is>
      </c>
      <c r="L1297" s="7">
        <f>IF(B1297="보세",C1297&amp;" "&amp;F1297,B1297&amp;" "&amp;F1297)</f>
        <v/>
      </c>
      <c r="M1297" s="8" t="inlineStr">
        <is>
          <t>중청  데님 사선절개주름워싱진</t>
        </is>
      </c>
      <c r="N1297" s="8" t="inlineStr">
        <is>
          <t>중청  데님 사선절개주름워싱진</t>
        </is>
      </c>
      <c r="O1297" s="8" t="inlineStr">
        <is>
          <t>중청  데님 사선절개주름워싱진</t>
        </is>
      </c>
    </row>
    <row r="1298" ht="16.5" customHeight="1" s="16">
      <c r="A1298" s="7" t="n">
        <v>13108061</v>
      </c>
      <c r="B1298" s="7" t="inlineStr">
        <is>
          <t>나이키</t>
        </is>
      </c>
      <c r="C1298" s="7" t="inlineStr">
        <is>
          <t>블랙</t>
        </is>
      </c>
      <c r="D1298" s="7" t="inlineStr">
        <is>
          <t>무지</t>
        </is>
      </c>
      <c r="E1298" s="7" t="inlineStr">
        <is>
          <t>폴리</t>
        </is>
      </c>
      <c r="F1298" s="7" t="inlineStr">
        <is>
          <t>절개스포츠팬츠</t>
        </is>
      </c>
      <c r="G1298" s="7" t="inlineStr">
        <is>
          <t>KOR</t>
        </is>
      </c>
      <c r="H1298" s="7" t="inlineStr">
        <is>
          <t>L</t>
        </is>
      </c>
      <c r="I1298" s="7">
        <f>IF(B1298="보세",C1298&amp;" "&amp;D1298&amp;" "&amp;E1298&amp;" "&amp;F1298&amp;" ["&amp;H1298&amp;"]",IF(G1298="JPN","[JPN] "&amp;B1298&amp;" "&amp;C1298&amp;" "&amp;D1298&amp;" "&amp;E1298&amp;" "&amp;F1298&amp;" ["&amp;H1298&amp;"]",B1298&amp;" "&amp;C1298&amp;" "&amp;D1298&amp;" "&amp;E1298&amp;" "&amp;F1298&amp;" ["&amp;H1298&amp;"]"))</f>
        <v/>
      </c>
      <c r="J1298" s="7" t="inlineStr">
        <is>
          <t>나이키 블랙 절개스포츠팬츠 [L]</t>
        </is>
      </c>
      <c r="K1298" s="7" t="inlineStr">
        <is>
          <t>나이키 블랙 절개스포츠팬츠</t>
        </is>
      </c>
      <c r="L1298" s="7">
        <f>IF(B1298="보세",C1298&amp;" "&amp;F1298,B1298&amp;" "&amp;F1298)</f>
        <v/>
      </c>
      <c r="M1298" s="8" t="inlineStr">
        <is>
          <t>블랙   절개스포츠팬츠</t>
        </is>
      </c>
      <c r="N1298" s="8" t="inlineStr">
        <is>
          <t>블랙   절개스포츠팬츠</t>
        </is>
      </c>
      <c r="O1298" s="8" t="inlineStr">
        <is>
          <t>블랙   절개스포츠팬츠</t>
        </is>
      </c>
    </row>
    <row r="1299" ht="16.5" customHeight="1" s="16">
      <c r="A1299" s="7" t="n">
        <v>13108062</v>
      </c>
      <c r="B1299" s="7" t="inlineStr">
        <is>
          <t>타미힐피거</t>
        </is>
      </c>
      <c r="C1299" s="7" t="inlineStr">
        <is>
          <t>네이비</t>
        </is>
      </c>
      <c r="D1299" s="7" t="inlineStr">
        <is>
          <t>무지</t>
        </is>
      </c>
      <c r="E1299" s="7" t="inlineStr">
        <is>
          <t>면혼방</t>
        </is>
      </c>
      <c r="F1299" s="7" t="inlineStr">
        <is>
          <t>치노팬츠</t>
        </is>
      </c>
      <c r="G1299" s="7" t="inlineStr">
        <is>
          <t>KOR</t>
        </is>
      </c>
      <c r="H1299" s="7" t="inlineStr">
        <is>
          <t>34</t>
        </is>
      </c>
      <c r="I1299" s="7">
        <f>IF(B1299="보세",C1299&amp;" "&amp;D1299&amp;" "&amp;E1299&amp;" "&amp;F1299&amp;" ["&amp;H1299&amp;"]",IF(G1299="JPN","[JPN] "&amp;B1299&amp;" "&amp;C1299&amp;" "&amp;D1299&amp;" "&amp;E1299&amp;" "&amp;F1299&amp;" ["&amp;H1299&amp;"]",B1299&amp;" "&amp;C1299&amp;" "&amp;D1299&amp;" "&amp;E1299&amp;" "&amp;F1299&amp;" ["&amp;H1299&amp;"]"))</f>
        <v/>
      </c>
      <c r="J1299" s="7" t="inlineStr">
        <is>
          <t>타미힐피거 네이비 면혼방 치노팬츠 [34]</t>
        </is>
      </c>
      <c r="K1299" s="7" t="inlineStr">
        <is>
          <t>타미힐피거 네이비 면혼방 치노팬츠</t>
        </is>
      </c>
      <c r="L1299" s="7">
        <f>IF(B1299="보세",C1299&amp;" "&amp;F1299,B1299&amp;" "&amp;F1299)</f>
        <v/>
      </c>
      <c r="M1299" s="8" t="inlineStr">
        <is>
          <t>네이비  면혼방 치노팬츠</t>
        </is>
      </c>
      <c r="N1299" s="8" t="inlineStr">
        <is>
          <t>NAVY  면혼방 치노팬츠</t>
        </is>
      </c>
      <c r="O1299" s="8" t="inlineStr">
        <is>
          <t>곤색  면혼방 치노팬츠</t>
        </is>
      </c>
    </row>
    <row r="1300" ht="16.5" customHeight="1" s="16">
      <c r="A1300" s="7" t="n">
        <v>13108063</v>
      </c>
      <c r="B1300" s="7" t="inlineStr">
        <is>
          <t>나이키</t>
        </is>
      </c>
      <c r="C1300" s="7" t="inlineStr">
        <is>
          <t>블랙</t>
        </is>
      </c>
      <c r="D1300" s="7" t="inlineStr">
        <is>
          <t>프린팅</t>
        </is>
      </c>
      <c r="E1300" s="7" t="inlineStr">
        <is>
          <t>면</t>
        </is>
      </c>
      <c r="F1300" s="7" t="inlineStr">
        <is>
          <t>형광빅스우시반바지</t>
        </is>
      </c>
      <c r="G1300" s="7" t="inlineStr">
        <is>
          <t>KOR</t>
        </is>
      </c>
      <c r="H1300" s="7" t="inlineStr">
        <is>
          <t>L</t>
        </is>
      </c>
      <c r="I1300" s="7">
        <f>IF(B1300="보세",C1300&amp;" "&amp;D1300&amp;" "&amp;E1300&amp;" "&amp;F1300&amp;" ["&amp;H1300&amp;"]",IF(G1300="JPN","[JPN] "&amp;B1300&amp;" "&amp;C1300&amp;" "&amp;D1300&amp;" "&amp;E1300&amp;" "&amp;F1300&amp;" ["&amp;H1300&amp;"]",B1300&amp;" "&amp;C1300&amp;" "&amp;D1300&amp;" "&amp;E1300&amp;" "&amp;F1300&amp;" ["&amp;H1300&amp;"]"))</f>
        <v/>
      </c>
      <c r="J1300" s="7" t="inlineStr">
        <is>
          <t>나이키 블랙 프린팅 면 형광빅스우시반바지 [L]</t>
        </is>
      </c>
      <c r="K1300" s="7" t="inlineStr">
        <is>
          <t>나이키 블랙 프린팅 면 형광빅스우시반바지</t>
        </is>
      </c>
      <c r="L1300" s="7">
        <f>IF(B1300="보세",C1300&amp;" "&amp;F1300,B1300&amp;" "&amp;F1300)</f>
        <v/>
      </c>
      <c r="M1300" s="8" t="inlineStr">
        <is>
          <t>블랙 프린팅 면 형광빅스우시반바지</t>
        </is>
      </c>
      <c r="N1300" s="8" t="inlineStr">
        <is>
          <t>블랙 프린팅 코튼 형광빅스우시반바지</t>
        </is>
      </c>
      <c r="O1300" s="8" t="inlineStr">
        <is>
          <t>블랙 프린팅 면직물 형광빅스우시반바지</t>
        </is>
      </c>
    </row>
    <row r="1301" ht="16.5" customHeight="1" s="16">
      <c r="A1301" s="7" t="n">
        <v>13108064</v>
      </c>
      <c r="B1301" s="7" t="inlineStr">
        <is>
          <t>아디다스</t>
        </is>
      </c>
      <c r="C1301" s="7" t="inlineStr">
        <is>
          <t>네이비</t>
        </is>
      </c>
      <c r="D1301" s="7" t="inlineStr">
        <is>
          <t>프린팅</t>
        </is>
      </c>
      <c r="E1301" s="7" t="inlineStr">
        <is>
          <t>폴리</t>
        </is>
      </c>
      <c r="F1301" s="7" t="inlineStr">
        <is>
          <t>절개슬림트레이닝팬츠</t>
        </is>
      </c>
      <c r="G1301" s="7" t="inlineStr">
        <is>
          <t>KOR</t>
        </is>
      </c>
      <c r="H1301" s="7" t="inlineStr">
        <is>
          <t>160</t>
        </is>
      </c>
      <c r="I1301" s="7">
        <f>IF(B1301="보세",C1301&amp;" "&amp;D1301&amp;" "&amp;E1301&amp;" "&amp;F1301&amp;" ["&amp;H1301&amp;"]",IF(G1301="JPN","[JPN] "&amp;B1301&amp;" "&amp;C1301&amp;" "&amp;D1301&amp;" "&amp;E1301&amp;" "&amp;F1301&amp;" ["&amp;H1301&amp;"]",B1301&amp;" "&amp;C1301&amp;" "&amp;D1301&amp;" "&amp;E1301&amp;" "&amp;F1301&amp;" ["&amp;H1301&amp;"]"))</f>
        <v/>
      </c>
      <c r="J1301" s="7" t="inlineStr">
        <is>
          <t>아디다스 네이비 프린팅 절개슬림트레이닝팬츠 [160]</t>
        </is>
      </c>
      <c r="K1301" s="7" t="inlineStr">
        <is>
          <t>아디다스 네이비 프린팅 절개슬림트레이닝팬츠</t>
        </is>
      </c>
      <c r="L1301" s="7">
        <f>IF(B1301="보세",C1301&amp;" "&amp;F1301,B1301&amp;" "&amp;F1301)</f>
        <v/>
      </c>
      <c r="M1301" s="8" t="inlineStr">
        <is>
          <t>네이비 프린팅  절개슬림트레이닝팬츠</t>
        </is>
      </c>
      <c r="N1301" s="8" t="inlineStr">
        <is>
          <t>NAVY 프린팅  절개슬림트레이닝팬츠</t>
        </is>
      </c>
      <c r="O1301" s="8" t="inlineStr">
        <is>
          <t>곤색 프린팅  절개슬림트레이닝팬츠</t>
        </is>
      </c>
    </row>
    <row r="1302" ht="16.5" customHeight="1" s="16">
      <c r="A1302" s="7" t="n">
        <v>13108065</v>
      </c>
      <c r="B1302" s="7" t="inlineStr">
        <is>
          <t>캘빈클라인</t>
        </is>
      </c>
      <c r="C1302" s="7" t="inlineStr">
        <is>
          <t>네이비</t>
        </is>
      </c>
      <c r="D1302" s="7" t="inlineStr">
        <is>
          <t>무지</t>
        </is>
      </c>
      <c r="E1302" s="7" t="inlineStr">
        <is>
          <t>데님</t>
        </is>
      </c>
      <c r="F1302" s="7" t="inlineStr">
        <is>
          <t>워싱스트레치일자진</t>
        </is>
      </c>
      <c r="G1302" s="7" t="inlineStr">
        <is>
          <t>KOR</t>
        </is>
      </c>
      <c r="H1302" s="7" t="inlineStr">
        <is>
          <t>36</t>
        </is>
      </c>
      <c r="I1302" s="7">
        <f>IF(B1302="보세",C1302&amp;" "&amp;D1302&amp;" "&amp;E1302&amp;" "&amp;F1302&amp;" ["&amp;H1302&amp;"]",IF(G1302="JPN","[JPN] "&amp;B1302&amp;" "&amp;C1302&amp;" "&amp;D1302&amp;" "&amp;E1302&amp;" "&amp;F1302&amp;" ["&amp;H1302&amp;"]",B1302&amp;" "&amp;C1302&amp;" "&amp;D1302&amp;" "&amp;E1302&amp;" "&amp;F1302&amp;" ["&amp;H1302&amp;"]"))</f>
        <v/>
      </c>
      <c r="J1302" s="7" t="inlineStr">
        <is>
          <t>캘빈클라인 네이비 데님 워싱스트레치일자진 [36]</t>
        </is>
      </c>
      <c r="K1302" s="7" t="inlineStr">
        <is>
          <t>캘빈클라인 네이비 데님 워싱스트레치일자진</t>
        </is>
      </c>
      <c r="L1302" s="7">
        <f>IF(B1302="보세",C1302&amp;" "&amp;F1302,B1302&amp;" "&amp;F1302)</f>
        <v/>
      </c>
      <c r="M1302" s="8" t="inlineStr">
        <is>
          <t>네이비  데님 워싱스트레치일자진</t>
        </is>
      </c>
      <c r="N1302" s="8" t="inlineStr">
        <is>
          <t>NAVY  데님 워싱스트레치일자진</t>
        </is>
      </c>
      <c r="O1302" s="8" t="inlineStr">
        <is>
          <t>곤색  데님 워싱스트레치일자진</t>
        </is>
      </c>
    </row>
    <row r="1303" ht="16.5" customHeight="1" s="16">
      <c r="A1303" s="7" t="n">
        <v>13108066</v>
      </c>
      <c r="B1303" s="7" t="inlineStr">
        <is>
          <t>아디다스</t>
        </is>
      </c>
      <c r="C1303" s="7" t="inlineStr">
        <is>
          <t>블랙</t>
        </is>
      </c>
      <c r="D1303" s="7" t="inlineStr">
        <is>
          <t>프린팅</t>
        </is>
      </c>
      <c r="E1303" s="7" t="inlineStr">
        <is>
          <t>폴리</t>
        </is>
      </c>
      <c r="F1303" s="7" t="inlineStr">
        <is>
          <t>포인트로고바스락팬츠</t>
        </is>
      </c>
      <c r="G1303" s="7" t="inlineStr">
        <is>
          <t>KOR</t>
        </is>
      </c>
      <c r="H1303" s="7" t="inlineStr">
        <is>
          <t>XL</t>
        </is>
      </c>
      <c r="I1303" s="7">
        <f>IF(B1303="보세",C1303&amp;" "&amp;D1303&amp;" "&amp;E1303&amp;" "&amp;F1303&amp;" ["&amp;H1303&amp;"]",IF(G1303="JPN","[JPN] "&amp;B1303&amp;" "&amp;C1303&amp;" "&amp;D1303&amp;" "&amp;E1303&amp;" "&amp;F1303&amp;" ["&amp;H1303&amp;"]",B1303&amp;" "&amp;C1303&amp;" "&amp;D1303&amp;" "&amp;E1303&amp;" "&amp;F1303&amp;" ["&amp;H1303&amp;"]"))</f>
        <v/>
      </c>
      <c r="J1303" s="7" t="inlineStr">
        <is>
          <t>아디다스 블랙 프린팅 포인트로고바스락팬츠 [XL]</t>
        </is>
      </c>
      <c r="K1303" s="7" t="inlineStr">
        <is>
          <t>아디다스 블랙 프린팅 포인트로고바스락팬츠</t>
        </is>
      </c>
      <c r="L1303" s="7">
        <f>IF(B1303="보세",C1303&amp;" "&amp;F1303,B1303&amp;" "&amp;F1303)</f>
        <v/>
      </c>
      <c r="M1303" s="8" t="inlineStr">
        <is>
          <t>블랙 프린팅  포인트로고바스락팬츠</t>
        </is>
      </c>
      <c r="N1303" s="8" t="inlineStr">
        <is>
          <t>블랙 프린팅  포인트로고바스락팬츠</t>
        </is>
      </c>
      <c r="O1303" s="8" t="inlineStr">
        <is>
          <t>블랙 프린팅  포인트로고바스락팬츠</t>
        </is>
      </c>
    </row>
    <row r="1304" ht="16.5" customHeight="1" s="16">
      <c r="A1304" s="7" t="n">
        <v>13108067</v>
      </c>
      <c r="B1304" s="7" t="inlineStr">
        <is>
          <t>블랙야크</t>
        </is>
      </c>
      <c r="C1304" s="7" t="inlineStr">
        <is>
          <t>차콜</t>
        </is>
      </c>
      <c r="D1304" s="7" t="inlineStr">
        <is>
          <t>무지</t>
        </is>
      </c>
      <c r="E1304" s="7" t="inlineStr">
        <is>
          <t>면혼방</t>
        </is>
      </c>
      <c r="F1304" s="7" t="inlineStr">
        <is>
          <t>아웃도어절개워싱카고팬츠</t>
        </is>
      </c>
      <c r="G1304" s="7" t="inlineStr">
        <is>
          <t>KOR</t>
        </is>
      </c>
      <c r="H1304" s="7" t="inlineStr">
        <is>
          <t>32</t>
        </is>
      </c>
      <c r="I1304" s="7">
        <f>IF(B1304="보세",C1304&amp;" "&amp;D1304&amp;" "&amp;E1304&amp;" "&amp;F1304&amp;" ["&amp;H1304&amp;"]",IF(G1304="JPN","[JPN] "&amp;B1304&amp;" "&amp;C1304&amp;" "&amp;D1304&amp;" "&amp;E1304&amp;" "&amp;F1304&amp;" ["&amp;H1304&amp;"]",B1304&amp;" "&amp;C1304&amp;" "&amp;D1304&amp;" "&amp;E1304&amp;" "&amp;F1304&amp;" ["&amp;H1304&amp;"]"))</f>
        <v/>
      </c>
      <c r="J1304" s="7" t="inlineStr">
        <is>
          <t>블랙야크 차콜 면혼방 아웃도어절개워싱카고팬츠 [32]</t>
        </is>
      </c>
      <c r="K1304" s="7" t="inlineStr">
        <is>
          <t>블랙야크 차콜 면혼방 아웃도어절개워싱카고팬츠</t>
        </is>
      </c>
      <c r="L1304" s="7">
        <f>IF(B1304="보세",C1304&amp;" "&amp;F1304,B1304&amp;" "&amp;F1304)</f>
        <v/>
      </c>
      <c r="M1304" s="8" t="inlineStr">
        <is>
          <t>차콜  면혼방 아웃도어절개워싱카고팬츠</t>
        </is>
      </c>
      <c r="N1304" s="8" t="inlineStr">
        <is>
          <t>차콜  코튼혼방 아웃도어절개워싱카고팬츠</t>
        </is>
      </c>
      <c r="O1304" s="8" t="inlineStr">
        <is>
          <t>차콜  면믹스 아웃도어절개워싱카고팬츠</t>
        </is>
      </c>
    </row>
    <row r="1305" ht="16.5" customHeight="1" s="16">
      <c r="A1305" s="7" t="n">
        <v>13108068</v>
      </c>
      <c r="B1305" s="7" t="inlineStr">
        <is>
          <t>코오롱스포츠</t>
        </is>
      </c>
      <c r="C1305" s="7" t="inlineStr">
        <is>
          <t>블랙</t>
        </is>
      </c>
      <c r="D1305" s="7" t="inlineStr">
        <is>
          <t>무지</t>
        </is>
      </c>
      <c r="E1305" s="7" t="inlineStr">
        <is>
          <t>폴리</t>
        </is>
      </c>
      <c r="F1305" s="7" t="inlineStr">
        <is>
          <t>아웃도어반바지</t>
        </is>
      </c>
      <c r="G1305" s="7" t="inlineStr">
        <is>
          <t>KOR</t>
        </is>
      </c>
      <c r="H1305" s="7" t="inlineStr">
        <is>
          <t>86-103</t>
        </is>
      </c>
      <c r="I1305" s="7">
        <f>IF(B1305="보세",C1305&amp;" "&amp;D1305&amp;" "&amp;E1305&amp;" "&amp;F1305&amp;" ["&amp;H1305&amp;"]",IF(G1305="JPN","[JPN] "&amp;B1305&amp;" "&amp;C1305&amp;" "&amp;D1305&amp;" "&amp;E1305&amp;" "&amp;F1305&amp;" ["&amp;H1305&amp;"]",B1305&amp;" "&amp;C1305&amp;" "&amp;D1305&amp;" "&amp;E1305&amp;" "&amp;F1305&amp;" ["&amp;H1305&amp;"]"))</f>
        <v/>
      </c>
      <c r="J1305" s="7" t="inlineStr">
        <is>
          <t>코오롱스포츠 블랙 아웃도어반바지 [86-103]</t>
        </is>
      </c>
      <c r="K1305" s="7" t="inlineStr">
        <is>
          <t>코오롱스포츠 블랙 아웃도어반바지</t>
        </is>
      </c>
      <c r="L1305" s="7">
        <f>IF(B1305="보세",C1305&amp;" "&amp;F1305,B1305&amp;" "&amp;F1305)</f>
        <v/>
      </c>
      <c r="M1305" s="8" t="inlineStr">
        <is>
          <t>블랙   아웃도어반바지</t>
        </is>
      </c>
      <c r="N1305" s="8" t="inlineStr">
        <is>
          <t>블랙   아웃도어반바지</t>
        </is>
      </c>
      <c r="O1305" s="8" t="inlineStr">
        <is>
          <t>블랙   아웃도어반바지</t>
        </is>
      </c>
    </row>
    <row r="1306" ht="16.5" customHeight="1" s="16">
      <c r="A1306" s="7" t="n">
        <v>13108069</v>
      </c>
      <c r="B1306" s="7" t="inlineStr">
        <is>
          <t>나이키프로</t>
        </is>
      </c>
      <c r="C1306" s="7" t="inlineStr">
        <is>
          <t>블랙</t>
        </is>
      </c>
      <c r="D1306" s="7" t="inlineStr">
        <is>
          <t>프린팅</t>
        </is>
      </c>
      <c r="E1306" s="7" t="inlineStr">
        <is>
          <t>드라이핏</t>
        </is>
      </c>
      <c r="F1306" s="7" t="inlineStr">
        <is>
          <t>아웃밴딩오버로크레깅스</t>
        </is>
      </c>
      <c r="G1306" s="7" t="inlineStr">
        <is>
          <t>KOR</t>
        </is>
      </c>
      <c r="H1306" s="7" t="inlineStr">
        <is>
          <t>M</t>
        </is>
      </c>
      <c r="I1306" s="7">
        <f>IF(B1306="보세",C1306&amp;" "&amp;D1306&amp;" "&amp;E1306&amp;" "&amp;F1306&amp;" ["&amp;H1306&amp;"]",IF(G1306="JPN","[JPN] "&amp;B1306&amp;" "&amp;C1306&amp;" "&amp;D1306&amp;" "&amp;E1306&amp;" "&amp;F1306&amp;" ["&amp;H1306&amp;"]",B1306&amp;" "&amp;C1306&amp;" "&amp;D1306&amp;" "&amp;E1306&amp;" "&amp;F1306&amp;" ["&amp;H1306&amp;"]"))</f>
        <v/>
      </c>
      <c r="J1306" s="7" t="inlineStr">
        <is>
          <t>나이키프로 블랙 프린팅 드라이핏 아웃밴딩오버로크레깅스 [M]</t>
        </is>
      </c>
      <c r="K1306" s="7" t="inlineStr">
        <is>
          <t>나이키프로 블랙 프린팅 드라이핏 아웃밴딩오버로크레깅스</t>
        </is>
      </c>
      <c r="L1306" s="7">
        <f>IF(B1306="보세",C1306&amp;" "&amp;F1306,B1306&amp;" "&amp;F1306)</f>
        <v/>
      </c>
      <c r="M1306" s="8" t="inlineStr">
        <is>
          <t>블랙 프린팅 드라이핏 아웃밴딩오버로크레깅스</t>
        </is>
      </c>
      <c r="N1306" s="8" t="inlineStr">
        <is>
          <t>블랙 프린팅 드라이핏 아웃밴딩오버로크레깅스</t>
        </is>
      </c>
      <c r="O1306" s="8" t="inlineStr">
        <is>
          <t>블랙 프린팅 드라이핏 아웃밴딩오버로크레깅스</t>
        </is>
      </c>
    </row>
    <row r="1307" ht="16.5" customHeight="1" s="16">
      <c r="A1307" s="7" t="n">
        <v>13108070</v>
      </c>
      <c r="B1307" s="7" t="inlineStr">
        <is>
          <t>빈폴</t>
        </is>
      </c>
      <c r="C1307" s="7" t="inlineStr">
        <is>
          <t>다크차콜</t>
        </is>
      </c>
      <c r="D1307" s="7" t="inlineStr">
        <is>
          <t>스트라이프</t>
        </is>
      </c>
      <c r="E1307" s="7" t="inlineStr">
        <is>
          <t>면</t>
        </is>
      </c>
      <c r="F1307" s="7" t="inlineStr">
        <is>
          <t>워싱스트레이트팬츠</t>
        </is>
      </c>
      <c r="G1307" s="7" t="inlineStr">
        <is>
          <t>KOR</t>
        </is>
      </c>
      <c r="H1307" s="7" t="inlineStr">
        <is>
          <t>86-100</t>
        </is>
      </c>
      <c r="I1307" s="7">
        <f>IF(B1307="보세",C1307&amp;" "&amp;D1307&amp;" "&amp;E1307&amp;" "&amp;F1307&amp;" ["&amp;H1307&amp;"]",IF(G1307="JPN","[JPN] "&amp;B1307&amp;" "&amp;C1307&amp;" "&amp;D1307&amp;" "&amp;E1307&amp;" "&amp;F1307&amp;" ["&amp;H1307&amp;"]",B1307&amp;" "&amp;C1307&amp;" "&amp;D1307&amp;" "&amp;E1307&amp;" "&amp;F1307&amp;" ["&amp;H1307&amp;"]"))</f>
        <v/>
      </c>
      <c r="J1307" s="7" t="inlineStr">
        <is>
          <t>빈폴 다크차콜 스트라이프 면 워싱스트레이트팬츠 [86-100]</t>
        </is>
      </c>
      <c r="K1307" s="7" t="inlineStr">
        <is>
          <t>빈폴 다크차콜 스트라이프 면 워싱스트레이트팬츠</t>
        </is>
      </c>
      <c r="L1307" s="7">
        <f>IF(B1307="보세",C1307&amp;" "&amp;F1307,B1307&amp;" "&amp;F1307)</f>
        <v/>
      </c>
      <c r="M1307" s="8" t="inlineStr">
        <is>
          <t>다크차콜 스트라이프 면 워싱스트레이트팬츠</t>
        </is>
      </c>
      <c r="N1307" s="8" t="inlineStr">
        <is>
          <t>다크차콜 스트라이프 코튼 워싱스트레이트팬츠</t>
        </is>
      </c>
      <c r="O1307" s="8" t="inlineStr">
        <is>
          <t>다크차콜 스트라이프 면직물 워싱스트레이트팬츠</t>
        </is>
      </c>
    </row>
    <row r="1308" ht="16.5" customHeight="1" s="16">
      <c r="A1308" s="7" t="n">
        <v>13108071</v>
      </c>
      <c r="B1308" s="7" t="inlineStr">
        <is>
          <t>아디다스오리지널</t>
        </is>
      </c>
      <c r="C1308" s="7" t="inlineStr">
        <is>
          <t>블랙</t>
        </is>
      </c>
      <c r="D1308" s="7" t="inlineStr">
        <is>
          <t>무지</t>
        </is>
      </c>
      <c r="E1308" s="7" t="inlineStr">
        <is>
          <t>면혼방</t>
        </is>
      </c>
      <c r="F1308" s="7" t="inlineStr">
        <is>
          <t>삼선테이핑핀턱트레이닝팬츠</t>
        </is>
      </c>
      <c r="G1308" s="7" t="inlineStr">
        <is>
          <t>KOR</t>
        </is>
      </c>
      <c r="H1308" s="7" t="inlineStr">
        <is>
          <t>L</t>
        </is>
      </c>
      <c r="I1308" s="7">
        <f>IF(B1308="보세",C1308&amp;" "&amp;D1308&amp;" "&amp;E1308&amp;" "&amp;F1308&amp;" ["&amp;H1308&amp;"]",IF(G1308="JPN","[JPN] "&amp;B1308&amp;" "&amp;C1308&amp;" "&amp;D1308&amp;" "&amp;E1308&amp;" "&amp;F1308&amp;" ["&amp;H1308&amp;"]",B1308&amp;" "&amp;C1308&amp;" "&amp;D1308&amp;" "&amp;E1308&amp;" "&amp;F1308&amp;" ["&amp;H1308&amp;"]"))</f>
        <v/>
      </c>
      <c r="J1308" s="7" t="inlineStr">
        <is>
          <t>아디다스오리지널 블랙 면혼방 삼선테이핑핀턱트레이닝팬츠 [L]</t>
        </is>
      </c>
      <c r="K1308" s="7" t="inlineStr">
        <is>
          <t>아디다스오리지널 블랙 면혼방 삼선테이핑핀턱트레이닝팬츠</t>
        </is>
      </c>
      <c r="L1308" s="7">
        <f>IF(B1308="보세",C1308&amp;" "&amp;F1308,B1308&amp;" "&amp;F1308)</f>
        <v/>
      </c>
      <c r="M1308" s="8" t="inlineStr">
        <is>
          <t>블랙  면혼방 삼선테이핑핀턱트레이닝팬츠</t>
        </is>
      </c>
      <c r="N1308" s="8" t="inlineStr">
        <is>
          <t>블랙  코튼혼방 삼선테이핑핀턱트레이닝팬츠</t>
        </is>
      </c>
      <c r="O1308" s="8" t="inlineStr">
        <is>
          <t>블랙  면믹스 삼선테이핑핀턱트레이닝팬츠</t>
        </is>
      </c>
    </row>
    <row r="1309" ht="16.5" customHeight="1" s="16">
      <c r="A1309" s="7" t="n">
        <v>13108072</v>
      </c>
      <c r="B1309" s="7" t="inlineStr">
        <is>
          <t>리복</t>
        </is>
      </c>
      <c r="C1309" s="7" t="inlineStr">
        <is>
          <t>멜란지그레이</t>
        </is>
      </c>
      <c r="D1309" s="7" t="inlineStr">
        <is>
          <t>무지</t>
        </is>
      </c>
      <c r="E1309" s="7" t="inlineStr">
        <is>
          <t>면</t>
        </is>
      </c>
      <c r="F1309" s="7" t="inlineStr">
        <is>
          <t>절개시보리조거트레이닝팬츠</t>
        </is>
      </c>
      <c r="G1309" s="7" t="inlineStr">
        <is>
          <t>KOR</t>
        </is>
      </c>
      <c r="H1309" s="7" t="inlineStr">
        <is>
          <t>95</t>
        </is>
      </c>
      <c r="I1309" s="7">
        <f>IF(B1309="보세",C1309&amp;" "&amp;D1309&amp;" "&amp;E1309&amp;" "&amp;F1309&amp;" ["&amp;H1309&amp;"]",IF(G1309="JPN","[JPN] "&amp;B1309&amp;" "&amp;C1309&amp;" "&amp;D1309&amp;" "&amp;E1309&amp;" "&amp;F1309&amp;" ["&amp;H1309&amp;"]",B1309&amp;" "&amp;C1309&amp;" "&amp;D1309&amp;" "&amp;E1309&amp;" "&amp;F1309&amp;" ["&amp;H1309&amp;"]"))</f>
        <v/>
      </c>
      <c r="J1309" s="7" t="inlineStr">
        <is>
          <t>리복 멜란지그레이 면 절개시보리조거트레이닝팬츠 [95]</t>
        </is>
      </c>
      <c r="K1309" s="7" t="inlineStr">
        <is>
          <t>리복 멜란지그레이 면 절개시보리조거트레이닝팬츠</t>
        </is>
      </c>
      <c r="L1309" s="7">
        <f>IF(B1309="보세",C1309&amp;" "&amp;F1309,B1309&amp;" "&amp;F1309)</f>
        <v/>
      </c>
      <c r="M1309" s="8" t="inlineStr">
        <is>
          <t>멜란지그레이  면 절개시보리조거트레이닝팬츠</t>
        </is>
      </c>
      <c r="N1309" s="8" t="inlineStr">
        <is>
          <t>멜란지그레이  코튼 절개시보리조거트레이닝팬츠</t>
        </is>
      </c>
      <c r="O1309" s="8" t="inlineStr">
        <is>
          <t>멜란지그레이  면직물 절개시보리조거트레이닝팬츠</t>
        </is>
      </c>
    </row>
    <row r="1310" ht="16.5" customHeight="1" s="16">
      <c r="A1310" s="7" t="n">
        <v>13108073</v>
      </c>
      <c r="B1310" s="7" t="inlineStr">
        <is>
          <t>아디다스</t>
        </is>
      </c>
      <c r="C1310" s="7" t="inlineStr">
        <is>
          <t>블랙</t>
        </is>
      </c>
      <c r="D1310" s="7" t="inlineStr">
        <is>
          <t>무지</t>
        </is>
      </c>
      <c r="E1310" s="7" t="inlineStr">
        <is>
          <t>면혼방</t>
        </is>
      </c>
      <c r="F1310" s="7" t="inlineStr">
        <is>
          <t>골드테이핑스포츠반바지</t>
        </is>
      </c>
      <c r="G1310" s="7" t="inlineStr">
        <is>
          <t>KOR</t>
        </is>
      </c>
      <c r="H1310" s="7" t="inlineStr">
        <is>
          <t>L</t>
        </is>
      </c>
      <c r="I1310" s="7">
        <f>IF(B1310="보세",C1310&amp;" "&amp;D1310&amp;" "&amp;E1310&amp;" "&amp;F1310&amp;" ["&amp;H1310&amp;"]",IF(G1310="JPN","[JPN] "&amp;B1310&amp;" "&amp;C1310&amp;" "&amp;D1310&amp;" "&amp;E1310&amp;" "&amp;F1310&amp;" ["&amp;H1310&amp;"]",B1310&amp;" "&amp;C1310&amp;" "&amp;D1310&amp;" "&amp;E1310&amp;" "&amp;F1310&amp;" ["&amp;H1310&amp;"]"))</f>
        <v/>
      </c>
      <c r="J1310" s="7" t="inlineStr">
        <is>
          <t>아디다스 블랙 면혼방 골드테이핑스포츠반바지 [L]</t>
        </is>
      </c>
      <c r="K1310" s="7" t="inlineStr">
        <is>
          <t>아디다스 블랙 면혼방 골드테이핑스포츠반바지</t>
        </is>
      </c>
      <c r="L1310" s="7">
        <f>IF(B1310="보세",C1310&amp;" "&amp;F1310,B1310&amp;" "&amp;F1310)</f>
        <v/>
      </c>
      <c r="M1310" s="8" t="inlineStr">
        <is>
          <t>블랙  면혼방 골드테이핑스포츠반바지</t>
        </is>
      </c>
      <c r="N1310" s="8" t="inlineStr">
        <is>
          <t>블랙  코튼혼방 골드테이핑스포츠반바지</t>
        </is>
      </c>
      <c r="O1310" s="8" t="inlineStr">
        <is>
          <t>블랙  면믹스 골드테이핑스포츠반바지</t>
        </is>
      </c>
    </row>
    <row r="1311" ht="16.5" customHeight="1" s="16">
      <c r="A1311" s="7" t="n">
        <v>13108074</v>
      </c>
      <c r="B1311" s="7" t="inlineStr">
        <is>
          <t>라퓨마</t>
        </is>
      </c>
      <c r="C1311" s="7" t="inlineStr">
        <is>
          <t>차콜</t>
        </is>
      </c>
      <c r="D1311" s="7" t="inlineStr">
        <is>
          <t>무지</t>
        </is>
      </c>
      <c r="E1311" s="7" t="inlineStr">
        <is>
          <t>폴리</t>
        </is>
      </c>
      <c r="F1311" s="7" t="inlineStr">
        <is>
          <t>절개투톤아웃도어반바지</t>
        </is>
      </c>
      <c r="G1311" s="7" t="inlineStr">
        <is>
          <t>KOR</t>
        </is>
      </c>
      <c r="H1311" s="7" t="inlineStr">
        <is>
          <t>없음</t>
        </is>
      </c>
      <c r="I1311" s="7">
        <f>IF(B1311="보세",C1311&amp;" "&amp;D1311&amp;" "&amp;E1311&amp;" "&amp;F1311&amp;" ["&amp;H1311&amp;"]",IF(G1311="JPN","[JPN] "&amp;B1311&amp;" "&amp;C1311&amp;" "&amp;D1311&amp;" "&amp;E1311&amp;" "&amp;F1311&amp;" ["&amp;H1311&amp;"]",B1311&amp;" "&amp;C1311&amp;" "&amp;D1311&amp;" "&amp;E1311&amp;" "&amp;F1311&amp;" ["&amp;H1311&amp;"]"))</f>
        <v/>
      </c>
      <c r="J1311" s="7" t="inlineStr">
        <is>
          <t xml:space="preserve">라퓨마 차콜 절개투톤아웃도어반바지 </t>
        </is>
      </c>
      <c r="K1311" s="7" t="inlineStr">
        <is>
          <t xml:space="preserve">라퓨마 차콜 절개투톤아웃도어반바지 </t>
        </is>
      </c>
      <c r="L1311" s="7">
        <f>IF(B1311="보세",C1311&amp;" "&amp;F1311,B1311&amp;" "&amp;F1311)</f>
        <v/>
      </c>
      <c r="M1311" s="8" t="inlineStr">
        <is>
          <t>차콜   절개투톤아웃도어반바지</t>
        </is>
      </c>
      <c r="N1311" s="8" t="inlineStr">
        <is>
          <t>차콜   절개투톤아웃도어반바지</t>
        </is>
      </c>
      <c r="O1311" s="8" t="inlineStr">
        <is>
          <t>차콜   절개투톤아웃도어반바지</t>
        </is>
      </c>
    </row>
    <row r="1312" ht="16.5" customHeight="1" s="16">
      <c r="A1312" s="7" t="n">
        <v>13108075</v>
      </c>
      <c r="B1312" s="7" t="inlineStr">
        <is>
          <t>아디다스</t>
        </is>
      </c>
      <c r="C1312" s="7" t="inlineStr">
        <is>
          <t>네이비</t>
        </is>
      </c>
      <c r="D1312" s="7" t="inlineStr">
        <is>
          <t>무지</t>
        </is>
      </c>
      <c r="E1312" s="7" t="inlineStr">
        <is>
          <t>면혼방</t>
        </is>
      </c>
      <c r="F1312" s="7" t="inlineStr">
        <is>
          <t>와이드트레이닝팬츠</t>
        </is>
      </c>
      <c r="G1312" s="7" t="inlineStr">
        <is>
          <t>KOR</t>
        </is>
      </c>
      <c r="H1312" s="7" t="inlineStr">
        <is>
          <t>95</t>
        </is>
      </c>
      <c r="I1312" s="7">
        <f>IF(B1312="보세",C1312&amp;" "&amp;D1312&amp;" "&amp;E1312&amp;" "&amp;F1312&amp;" ["&amp;H1312&amp;"]",IF(G1312="JPN","[JPN] "&amp;B1312&amp;" "&amp;C1312&amp;" "&amp;D1312&amp;" "&amp;E1312&amp;" "&amp;F1312&amp;" ["&amp;H1312&amp;"]",B1312&amp;" "&amp;C1312&amp;" "&amp;D1312&amp;" "&amp;E1312&amp;" "&amp;F1312&amp;" ["&amp;H1312&amp;"]"))</f>
        <v/>
      </c>
      <c r="J1312" s="7" t="inlineStr">
        <is>
          <t>아디다스 네이비 면혼방 와이드트레이닝팬츠 [95]</t>
        </is>
      </c>
      <c r="K1312" s="7" t="inlineStr">
        <is>
          <t>아디다스 네이비 면혼방 와이드트레이닝팬츠</t>
        </is>
      </c>
      <c r="L1312" s="7">
        <f>IF(B1312="보세",C1312&amp;" "&amp;F1312,B1312&amp;" "&amp;F1312)</f>
        <v/>
      </c>
      <c r="M1312" s="8" t="inlineStr">
        <is>
          <t>네이비  면혼방 와이드트레이닝팬츠</t>
        </is>
      </c>
      <c r="N1312" s="8" t="inlineStr">
        <is>
          <t>NAVY  면혼방 와이드트레이닝팬츠</t>
        </is>
      </c>
      <c r="O1312" s="8" t="inlineStr">
        <is>
          <t>곤색  면혼방 와이드트레이닝팬츠</t>
        </is>
      </c>
    </row>
    <row r="1313" ht="16.5" customHeight="1" s="16">
      <c r="A1313" s="7" t="n">
        <v>13108076</v>
      </c>
      <c r="B1313" s="7" t="inlineStr">
        <is>
          <t>K2</t>
        </is>
      </c>
      <c r="C1313" s="7" t="inlineStr">
        <is>
          <t>블랙</t>
        </is>
      </c>
      <c r="D1313" s="7" t="inlineStr">
        <is>
          <t>무지</t>
        </is>
      </c>
      <c r="E1313" s="7" t="inlineStr">
        <is>
          <t>폴리</t>
        </is>
      </c>
      <c r="F1313" s="7" t="inlineStr">
        <is>
          <t>아웃도어핀턱팬츠</t>
        </is>
      </c>
      <c r="G1313" s="7" t="inlineStr">
        <is>
          <t>KOR</t>
        </is>
      </c>
      <c r="H1313" s="7" t="inlineStr">
        <is>
          <t>32</t>
        </is>
      </c>
      <c r="I1313" s="7">
        <f>IF(B1313="보세",C1313&amp;" "&amp;D1313&amp;" "&amp;E1313&amp;" "&amp;F1313&amp;" ["&amp;H1313&amp;"]",IF(G1313="JPN","[JPN] "&amp;B1313&amp;" "&amp;C1313&amp;" "&amp;D1313&amp;" "&amp;E1313&amp;" "&amp;F1313&amp;" ["&amp;H1313&amp;"]",B1313&amp;" "&amp;C1313&amp;" "&amp;D1313&amp;" "&amp;E1313&amp;" "&amp;F1313&amp;" ["&amp;H1313&amp;"]"))</f>
        <v/>
      </c>
      <c r="J1313" s="7" t="inlineStr">
        <is>
          <t>K2 블랙 아웃도어핀턱팬츠 [32]</t>
        </is>
      </c>
      <c r="K1313" s="7" t="inlineStr">
        <is>
          <t>K2 블랙 아웃도어핀턱팬츠</t>
        </is>
      </c>
      <c r="L1313" s="7">
        <f>IF(B1313="보세",C1313&amp;" "&amp;F1313,B1313&amp;" "&amp;F1313)</f>
        <v/>
      </c>
      <c r="M1313" s="8" t="inlineStr">
        <is>
          <t>블랙   아웃도어핀턱팬츠</t>
        </is>
      </c>
      <c r="N1313" s="8" t="inlineStr">
        <is>
          <t>블랙   아웃도어핀턱팬츠</t>
        </is>
      </c>
      <c r="O1313" s="8" t="inlineStr">
        <is>
          <t>블랙   아웃도어핀턱팬츠</t>
        </is>
      </c>
    </row>
    <row r="1314" ht="16.5" customHeight="1" s="16">
      <c r="A1314" s="7" t="n">
        <v>13108077</v>
      </c>
      <c r="B1314" s="7" t="inlineStr">
        <is>
          <t>아디다스오리지널</t>
        </is>
      </c>
      <c r="C1314" s="7" t="inlineStr">
        <is>
          <t>차콜</t>
        </is>
      </c>
      <c r="D1314" s="7" t="inlineStr">
        <is>
          <t>프린팅</t>
        </is>
      </c>
      <c r="E1314" s="7" t="inlineStr">
        <is>
          <t>면</t>
        </is>
      </c>
      <c r="F1314" s="7" t="inlineStr">
        <is>
          <t>빅삼선트레이닝팬츠</t>
        </is>
      </c>
      <c r="G1314" s="7" t="inlineStr">
        <is>
          <t>KOR</t>
        </is>
      </c>
      <c r="H1314" s="7" t="inlineStr">
        <is>
          <t>90</t>
        </is>
      </c>
      <c r="I1314" s="7">
        <f>IF(B1314="보세",C1314&amp;" "&amp;D1314&amp;" "&amp;E1314&amp;" "&amp;F1314&amp;" ["&amp;H1314&amp;"]",IF(G1314="JPN","[JPN] "&amp;B1314&amp;" "&amp;C1314&amp;" "&amp;D1314&amp;" "&amp;E1314&amp;" "&amp;F1314&amp;" ["&amp;H1314&amp;"]",B1314&amp;" "&amp;C1314&amp;" "&amp;D1314&amp;" "&amp;E1314&amp;" "&amp;F1314&amp;" ["&amp;H1314&amp;"]"))</f>
        <v/>
      </c>
      <c r="J1314" s="7" t="inlineStr">
        <is>
          <t>아디다스오리지널 차콜 프린팅 면 빅삼선트레이닝팬츠 [90]</t>
        </is>
      </c>
      <c r="K1314" s="7" t="inlineStr">
        <is>
          <t>아디다스오리지널 차콜 프린팅 면 빅삼선트레이닝팬츠</t>
        </is>
      </c>
      <c r="L1314" s="7">
        <f>IF(B1314="보세",C1314&amp;" "&amp;F1314,B1314&amp;" "&amp;F1314)</f>
        <v/>
      </c>
      <c r="M1314" s="8" t="inlineStr">
        <is>
          <t>차콜 프린팅 면 빅삼선트레이닝팬츠</t>
        </is>
      </c>
      <c r="N1314" s="8" t="inlineStr">
        <is>
          <t>차콜 프린팅 코튼 빅삼선트레이닝팬츠</t>
        </is>
      </c>
      <c r="O1314" s="8" t="inlineStr">
        <is>
          <t>차콜 프린팅 면직물 빅삼선트레이닝팬츠</t>
        </is>
      </c>
    </row>
    <row r="1315" ht="16.5" customHeight="1" s="16">
      <c r="A1315" s="7" t="n">
        <v>13108078</v>
      </c>
      <c r="B1315" s="7" t="inlineStr">
        <is>
          <t>르꼬끄골프</t>
        </is>
      </c>
      <c r="C1315" s="7" t="inlineStr">
        <is>
          <t>네이비</t>
        </is>
      </c>
      <c r="D1315" s="7" t="inlineStr">
        <is>
          <t>체크</t>
        </is>
      </c>
      <c r="E1315" s="7" t="inlineStr">
        <is>
          <t>면</t>
        </is>
      </c>
      <c r="F1315" s="7" t="inlineStr">
        <is>
          <t>핀턱스트레이트팬츠</t>
        </is>
      </c>
      <c r="G1315" s="7" t="inlineStr">
        <is>
          <t>KOR</t>
        </is>
      </c>
      <c r="H1315" s="7" t="inlineStr">
        <is>
          <t>32</t>
        </is>
      </c>
      <c r="I1315" s="7">
        <f>IF(B1315="보세",C1315&amp;" "&amp;D1315&amp;" "&amp;E1315&amp;" "&amp;F1315&amp;" ["&amp;H1315&amp;"]",IF(G1315="JPN","[JPN] "&amp;B1315&amp;" "&amp;C1315&amp;" "&amp;D1315&amp;" "&amp;E1315&amp;" "&amp;F1315&amp;" ["&amp;H1315&amp;"]",B1315&amp;" "&amp;C1315&amp;" "&amp;D1315&amp;" "&amp;E1315&amp;" "&amp;F1315&amp;" ["&amp;H1315&amp;"]"))</f>
        <v/>
      </c>
      <c r="J1315" s="7" t="inlineStr">
        <is>
          <t>르꼬끄골프 네이비 체크 면 핀턱스트레이트팬츠 [32]</t>
        </is>
      </c>
      <c r="K1315" s="7" t="inlineStr">
        <is>
          <t>르꼬끄골프 네이비 체크 면 핀턱스트레이트팬츠</t>
        </is>
      </c>
      <c r="L1315" s="7">
        <f>IF(B1315="보세",C1315&amp;" "&amp;F1315,B1315&amp;" "&amp;F1315)</f>
        <v/>
      </c>
      <c r="M1315" s="8" t="inlineStr">
        <is>
          <t>네이비 체크 면 핀턱스트레이트팬츠</t>
        </is>
      </c>
      <c r="N1315" s="8" t="inlineStr">
        <is>
          <t>NAVY 체크 면 핀턱스트레이트팬츠</t>
        </is>
      </c>
      <c r="O1315" s="8" t="inlineStr">
        <is>
          <t>곤색 체크 면 핀턱스트레이트팬츠</t>
        </is>
      </c>
    </row>
    <row r="1316" ht="16.5" customHeight="1" s="16">
      <c r="A1316" s="7" t="n">
        <v>13108079</v>
      </c>
      <c r="B1316" s="7" t="inlineStr">
        <is>
          <t>아디다스오리지널</t>
        </is>
      </c>
      <c r="C1316" s="7" t="inlineStr">
        <is>
          <t>네이비</t>
        </is>
      </c>
      <c r="D1316" s="7" t="inlineStr">
        <is>
          <t>무지</t>
        </is>
      </c>
      <c r="E1316" s="7" t="inlineStr">
        <is>
          <t>면혼방</t>
        </is>
      </c>
      <c r="F1316" s="7" t="inlineStr">
        <is>
          <t>삼선테이핑핀턱트레이닝팬츠</t>
        </is>
      </c>
      <c r="G1316" s="7" t="inlineStr">
        <is>
          <t>KOR</t>
        </is>
      </c>
      <c r="H1316" s="7" t="inlineStr">
        <is>
          <t>100</t>
        </is>
      </c>
      <c r="I1316" s="7">
        <f>IF(B1316="보세",C1316&amp;" "&amp;D1316&amp;" "&amp;E1316&amp;" "&amp;F1316&amp;" ["&amp;H1316&amp;"]",IF(G1316="JPN","[JPN] "&amp;B1316&amp;" "&amp;C1316&amp;" "&amp;D1316&amp;" "&amp;E1316&amp;" "&amp;F1316&amp;" ["&amp;H1316&amp;"]",B1316&amp;" "&amp;C1316&amp;" "&amp;D1316&amp;" "&amp;E1316&amp;" "&amp;F1316&amp;" ["&amp;H1316&amp;"]"))</f>
        <v/>
      </c>
      <c r="J1316" s="7" t="inlineStr">
        <is>
          <t>아디다스오리지널 네이비 면혼방 삼선테이핑핀턱트레이닝팬츠 [100]</t>
        </is>
      </c>
      <c r="K1316" s="7" t="inlineStr">
        <is>
          <t>아디다스오리지널 네이비 면혼방 삼선테이핑핀턱트레이닝팬츠</t>
        </is>
      </c>
      <c r="L1316" s="7">
        <f>IF(B1316="보세",C1316&amp;" "&amp;F1316,B1316&amp;" "&amp;F1316)</f>
        <v/>
      </c>
      <c r="M1316" s="8" t="inlineStr">
        <is>
          <t>네이비  면혼방 삼선테이핑핀턱트레이닝팬츠</t>
        </is>
      </c>
      <c r="N1316" s="8" t="inlineStr">
        <is>
          <t>NAVY  면혼방 삼선테이핑핀턱트레이닝팬츠</t>
        </is>
      </c>
      <c r="O1316" s="8" t="inlineStr">
        <is>
          <t>곤색  면혼방 삼선테이핑핀턱트레이닝팬츠</t>
        </is>
      </c>
    </row>
    <row r="1317" ht="16.5" customHeight="1" s="16">
      <c r="A1317" s="7" t="n">
        <v>13108080</v>
      </c>
      <c r="B1317" s="7" t="inlineStr">
        <is>
          <t>타미힐피거</t>
        </is>
      </c>
      <c r="C1317" s="7" t="inlineStr">
        <is>
          <t>카키</t>
        </is>
      </c>
      <c r="D1317" s="7" t="inlineStr">
        <is>
          <t>무지</t>
        </is>
      </c>
      <c r="E1317" s="7" t="inlineStr">
        <is>
          <t>면혼방</t>
        </is>
      </c>
      <c r="F1317" s="7" t="inlineStr">
        <is>
          <t>워싱슬림핏치노팬츠</t>
        </is>
      </c>
      <c r="G1317" s="7" t="inlineStr">
        <is>
          <t>KOR</t>
        </is>
      </c>
      <c r="H1317" s="7" t="inlineStr">
        <is>
          <t>31</t>
        </is>
      </c>
      <c r="I1317" s="7">
        <f>IF(B1317="보세",C1317&amp;" "&amp;D1317&amp;" "&amp;E1317&amp;" "&amp;F1317&amp;" ["&amp;H1317&amp;"]",IF(G1317="JPN","[JPN] "&amp;B1317&amp;" "&amp;C1317&amp;" "&amp;D1317&amp;" "&amp;E1317&amp;" "&amp;F1317&amp;" ["&amp;H1317&amp;"]",B1317&amp;" "&amp;C1317&amp;" "&amp;D1317&amp;" "&amp;E1317&amp;" "&amp;F1317&amp;" ["&amp;H1317&amp;"]"))</f>
        <v/>
      </c>
      <c r="J1317" s="7" t="inlineStr">
        <is>
          <t>타미힐피거 카키 면혼방 워싱슬림핏치노팬츠 [31]</t>
        </is>
      </c>
      <c r="K1317" s="7" t="inlineStr">
        <is>
          <t>타미힐피거 카키 면혼방 워싱슬림핏치노팬츠</t>
        </is>
      </c>
      <c r="L1317" s="7">
        <f>IF(B1317="보세",C1317&amp;" "&amp;F1317,B1317&amp;" "&amp;F1317)</f>
        <v/>
      </c>
      <c r="M1317" s="8" t="inlineStr">
        <is>
          <t>카키  면혼방 워싱슬림핏치노팬츠</t>
        </is>
      </c>
      <c r="N1317" s="8" t="inlineStr">
        <is>
          <t>카키  코튼혼방 워싱슬림핏치노팬츠</t>
        </is>
      </c>
      <c r="O1317" s="8" t="inlineStr">
        <is>
          <t>카키  면믹스 워싱슬림핏치노팬츠</t>
        </is>
      </c>
    </row>
    <row r="1318" ht="16.5" customHeight="1" s="16">
      <c r="A1318" s="7" t="n">
        <v>13108081</v>
      </c>
      <c r="B1318" s="7" t="inlineStr">
        <is>
          <t>나이키</t>
        </is>
      </c>
      <c r="C1318" s="7" t="inlineStr">
        <is>
          <t>차콜</t>
        </is>
      </c>
      <c r="D1318" s="7" t="inlineStr">
        <is>
          <t>무지</t>
        </is>
      </c>
      <c r="E1318" s="7" t="inlineStr">
        <is>
          <t>드라이핏</t>
        </is>
      </c>
      <c r="F1318" s="7" t="inlineStr">
        <is>
          <t>절개스포츠반바지</t>
        </is>
      </c>
      <c r="G1318" s="7" t="inlineStr">
        <is>
          <t>KOR</t>
        </is>
      </c>
      <c r="H1318" s="7" t="inlineStr">
        <is>
          <t>M</t>
        </is>
      </c>
      <c r="I1318" s="7">
        <f>IF(B1318="보세",C1318&amp;" "&amp;D1318&amp;" "&amp;E1318&amp;" "&amp;F1318&amp;" ["&amp;H1318&amp;"]",IF(G1318="JPN","[JPN] "&amp;B1318&amp;" "&amp;C1318&amp;" "&amp;D1318&amp;" "&amp;E1318&amp;" "&amp;F1318&amp;" ["&amp;H1318&amp;"]",B1318&amp;" "&amp;C1318&amp;" "&amp;D1318&amp;" "&amp;E1318&amp;" "&amp;F1318&amp;" ["&amp;H1318&amp;"]"))</f>
        <v/>
      </c>
      <c r="J1318" s="7" t="inlineStr">
        <is>
          <t>나이키 차콜 드라이핏 절개스포츠반바지 [M]</t>
        </is>
      </c>
      <c r="K1318" s="7" t="inlineStr">
        <is>
          <t>나이키 차콜 드라이핏 절개스포츠반바지</t>
        </is>
      </c>
      <c r="L1318" s="7">
        <f>IF(B1318="보세",C1318&amp;" "&amp;F1318,B1318&amp;" "&amp;F1318)</f>
        <v/>
      </c>
      <c r="M1318" s="8" t="inlineStr">
        <is>
          <t>차콜  드라이핏 절개스포츠반바지</t>
        </is>
      </c>
      <c r="N1318" s="8" t="inlineStr">
        <is>
          <t>차콜  드라이핏 절개스포츠반바지</t>
        </is>
      </c>
      <c r="O1318" s="8" t="inlineStr">
        <is>
          <t>차콜  드라이핏 절개스포츠반바지</t>
        </is>
      </c>
    </row>
    <row r="1319" ht="16.5" customHeight="1" s="16">
      <c r="A1319" s="7" t="n">
        <v>13108082</v>
      </c>
      <c r="B1319" s="7" t="inlineStr">
        <is>
          <t>나이키</t>
        </is>
      </c>
      <c r="C1319" s="7" t="inlineStr">
        <is>
          <t>블랙</t>
        </is>
      </c>
      <c r="D1319" s="7" t="inlineStr">
        <is>
          <t>무지</t>
        </is>
      </c>
      <c r="E1319" s="7" t="inlineStr">
        <is>
          <t>면</t>
        </is>
      </c>
      <c r="F1319" s="7" t="inlineStr">
        <is>
          <t>자수로고반바지</t>
        </is>
      </c>
      <c r="G1319" s="7" t="inlineStr">
        <is>
          <t>KOR</t>
        </is>
      </c>
      <c r="H1319" s="7" t="inlineStr">
        <is>
          <t>XL</t>
        </is>
      </c>
      <c r="I1319" s="7">
        <f>IF(B1319="보세",C1319&amp;" "&amp;D1319&amp;" "&amp;E1319&amp;" "&amp;F1319&amp;" ["&amp;H1319&amp;"]",IF(G1319="JPN","[JPN] "&amp;B1319&amp;" "&amp;C1319&amp;" "&amp;D1319&amp;" "&amp;E1319&amp;" "&amp;F1319&amp;" ["&amp;H1319&amp;"]",B1319&amp;" "&amp;C1319&amp;" "&amp;D1319&amp;" "&amp;E1319&amp;" "&amp;F1319&amp;" ["&amp;H1319&amp;"]"))</f>
        <v/>
      </c>
      <c r="J1319" s="7" t="inlineStr">
        <is>
          <t>나이키 블랙 면 자수로고반바지 [XL]</t>
        </is>
      </c>
      <c r="K1319" s="7" t="inlineStr">
        <is>
          <t>나이키 블랙 면 자수로고반바지</t>
        </is>
      </c>
      <c r="L1319" s="7">
        <f>IF(B1319="보세",C1319&amp;" "&amp;F1319,B1319&amp;" "&amp;F1319)</f>
        <v/>
      </c>
      <c r="M1319" s="8" t="inlineStr">
        <is>
          <t>블랙  면 자수로고반바지</t>
        </is>
      </c>
      <c r="N1319" s="8" t="inlineStr">
        <is>
          <t>블랙  코튼 자수로고반바지</t>
        </is>
      </c>
      <c r="O1319" s="8" t="inlineStr">
        <is>
          <t>블랙  면직물 자수로고반바지</t>
        </is>
      </c>
    </row>
    <row r="1320" ht="16.5" customHeight="1" s="16">
      <c r="A1320" s="7" t="n">
        <v>13108083</v>
      </c>
      <c r="B1320" s="7" t="inlineStr">
        <is>
          <t>나이키</t>
        </is>
      </c>
      <c r="C1320" s="7" t="inlineStr">
        <is>
          <t>차콜</t>
        </is>
      </c>
      <c r="D1320" s="7" t="inlineStr">
        <is>
          <t>무지</t>
        </is>
      </c>
      <c r="E1320" s="7" t="inlineStr">
        <is>
          <t>폴리</t>
        </is>
      </c>
      <c r="F1320" s="7" t="inlineStr">
        <is>
          <t>부츠컷트레이닝팬츠</t>
        </is>
      </c>
      <c r="G1320" s="7" t="inlineStr">
        <is>
          <t>KOR</t>
        </is>
      </c>
      <c r="H1320" s="7" t="inlineStr">
        <is>
          <t>M</t>
        </is>
      </c>
      <c r="I1320" s="7">
        <f>IF(B1320="보세",C1320&amp;" "&amp;D1320&amp;" "&amp;E1320&amp;" "&amp;F1320&amp;" ["&amp;H1320&amp;"]",IF(G1320="JPN","[JPN] "&amp;B1320&amp;" "&amp;C1320&amp;" "&amp;D1320&amp;" "&amp;E1320&amp;" "&amp;F1320&amp;" ["&amp;H1320&amp;"]",B1320&amp;" "&amp;C1320&amp;" "&amp;D1320&amp;" "&amp;E1320&amp;" "&amp;F1320&amp;" ["&amp;H1320&amp;"]"))</f>
        <v/>
      </c>
      <c r="J1320" s="7" t="inlineStr">
        <is>
          <t>나이키 차콜 부츠컷트레이닝팬츠 [M]</t>
        </is>
      </c>
      <c r="K1320" s="7" t="inlineStr">
        <is>
          <t>나이키 차콜 부츠컷트레이닝팬츠</t>
        </is>
      </c>
      <c r="L1320" s="7">
        <f>IF(B1320="보세",C1320&amp;" "&amp;F1320,B1320&amp;" "&amp;F1320)</f>
        <v/>
      </c>
      <c r="M1320" s="8" t="inlineStr">
        <is>
          <t>차콜   부츠컷트레이닝팬츠</t>
        </is>
      </c>
      <c r="N1320" s="8" t="inlineStr">
        <is>
          <t>차콜   부츠컷트레이닝팬츠</t>
        </is>
      </c>
      <c r="O1320" s="8" t="inlineStr">
        <is>
          <t>차콜   부츠컷트레이닝팬츠</t>
        </is>
      </c>
    </row>
    <row r="1321" ht="16.5" customHeight="1" s="16">
      <c r="A1321" s="7" t="n">
        <v>13108084</v>
      </c>
      <c r="B1321" s="7" t="inlineStr">
        <is>
          <t>헤지스</t>
        </is>
      </c>
      <c r="C1321" s="7" t="inlineStr">
        <is>
          <t>네이비</t>
        </is>
      </c>
      <c r="D1321" s="7" t="inlineStr">
        <is>
          <t>무지</t>
        </is>
      </c>
      <c r="E1321" s="7" t="inlineStr">
        <is>
          <t>면혼방</t>
        </is>
      </c>
      <c r="F1321" s="7" t="inlineStr">
        <is>
          <t>스트레치테이퍼드치노팬츠</t>
        </is>
      </c>
      <c r="G1321" s="7" t="inlineStr">
        <is>
          <t>KOR</t>
        </is>
      </c>
      <c r="H1321" s="7" t="inlineStr">
        <is>
          <t>86</t>
        </is>
      </c>
      <c r="I1321" s="7">
        <f>IF(B1321="보세",C1321&amp;" "&amp;D1321&amp;" "&amp;E1321&amp;" "&amp;F1321&amp;" ["&amp;H1321&amp;"]",IF(G1321="JPN","[JPN] "&amp;B1321&amp;" "&amp;C1321&amp;" "&amp;D1321&amp;" "&amp;E1321&amp;" "&amp;F1321&amp;" ["&amp;H1321&amp;"]",B1321&amp;" "&amp;C1321&amp;" "&amp;D1321&amp;" "&amp;E1321&amp;" "&amp;F1321&amp;" ["&amp;H1321&amp;"]"))</f>
        <v/>
      </c>
      <c r="J1321" s="7" t="inlineStr">
        <is>
          <t>헤지스 네이비 면혼방 스트레치테이퍼드치노팬츠 [86]</t>
        </is>
      </c>
      <c r="K1321" s="7" t="inlineStr">
        <is>
          <t>헤지스 네이비 면혼방 스트레치테이퍼드치노팬츠</t>
        </is>
      </c>
      <c r="L1321" s="7">
        <f>IF(B1321="보세",C1321&amp;" "&amp;F1321,B1321&amp;" "&amp;F1321)</f>
        <v/>
      </c>
      <c r="M1321" s="8" t="inlineStr">
        <is>
          <t>네이비  면혼방 스트레치테이퍼드치노팬츠</t>
        </is>
      </c>
      <c r="N1321" s="8" t="inlineStr">
        <is>
          <t>NAVY  면혼방 스트레치테이퍼드치노팬츠</t>
        </is>
      </c>
      <c r="O1321" s="8" t="inlineStr">
        <is>
          <t>곤색  면혼방 스트레치테이퍼드치노팬츠</t>
        </is>
      </c>
    </row>
    <row r="1322" ht="16.5" customHeight="1" s="16">
      <c r="A1322" s="7" t="n">
        <v>13108085</v>
      </c>
      <c r="B1322" s="7" t="inlineStr">
        <is>
          <t>타미힐피거</t>
        </is>
      </c>
      <c r="C1322" s="7" t="inlineStr">
        <is>
          <t>다크그레이</t>
        </is>
      </c>
      <c r="D1322" s="7" t="inlineStr">
        <is>
          <t>스트라이프</t>
        </is>
      </c>
      <c r="E1322" s="7" t="inlineStr">
        <is>
          <t>면혼방</t>
        </is>
      </c>
      <c r="F1322" s="7" t="inlineStr">
        <is>
          <t>보카시웜치노팬츠</t>
        </is>
      </c>
      <c r="G1322" s="7" t="inlineStr">
        <is>
          <t>KOR</t>
        </is>
      </c>
      <c r="H1322" s="7" t="inlineStr">
        <is>
          <t>50</t>
        </is>
      </c>
      <c r="I1322" s="7">
        <f>IF(B1322="보세",C1322&amp;" "&amp;D1322&amp;" "&amp;E1322&amp;" "&amp;F1322&amp;" ["&amp;H1322&amp;"]",IF(G1322="JPN","[JPN] "&amp;B1322&amp;" "&amp;C1322&amp;" "&amp;D1322&amp;" "&amp;E1322&amp;" "&amp;F1322&amp;" ["&amp;H1322&amp;"]",B1322&amp;" "&amp;C1322&amp;" "&amp;D1322&amp;" "&amp;E1322&amp;" "&amp;F1322&amp;" ["&amp;H1322&amp;"]"))</f>
        <v/>
      </c>
      <c r="J1322" s="7" t="inlineStr">
        <is>
          <t>타미힐피거 다크그레이 스트라이프 면혼방 보카시웜치노팬츠 [50]</t>
        </is>
      </c>
      <c r="K1322" s="7" t="inlineStr">
        <is>
          <t>타미힐피거 다크그레이 스트라이프 면혼방 보카시웜치노팬츠</t>
        </is>
      </c>
      <c r="L1322" s="7">
        <f>IF(B1322="보세",C1322&amp;" "&amp;F1322,B1322&amp;" "&amp;F1322)</f>
        <v/>
      </c>
      <c r="M1322" s="8" t="inlineStr">
        <is>
          <t>다크그레이 스트라이프 면혼방 보카시웜치노팬츠</t>
        </is>
      </c>
      <c r="N1322" s="8" t="inlineStr">
        <is>
          <t>다크그레이 스트라이프 코튼혼방 보카시웜치노팬츠</t>
        </is>
      </c>
      <c r="O1322" s="8" t="inlineStr">
        <is>
          <t>다크그레이 스트라이프 면믹스 보카시웜치노팬츠</t>
        </is>
      </c>
    </row>
    <row r="1323" ht="16.5" customHeight="1" s="16">
      <c r="A1323" s="7" t="n">
        <v>13108086</v>
      </c>
      <c r="B1323" s="7" t="inlineStr">
        <is>
          <t>앤퍼시</t>
        </is>
      </c>
      <c r="C1323" s="7" t="inlineStr">
        <is>
          <t>화이트</t>
        </is>
      </c>
      <c r="D1323" s="7" t="inlineStr">
        <is>
          <t>무지</t>
        </is>
      </c>
      <c r="E1323" s="7" t="inlineStr">
        <is>
          <t>폴리</t>
        </is>
      </c>
      <c r="F1323" s="7" t="inlineStr">
        <is>
          <t>절개스트레치반바지</t>
        </is>
      </c>
      <c r="G1323" s="7" t="inlineStr">
        <is>
          <t>KOR</t>
        </is>
      </c>
      <c r="H1323" s="7" t="inlineStr">
        <is>
          <t>85</t>
        </is>
      </c>
      <c r="I1323" s="7">
        <f>IF(B1323="보세",C1323&amp;" "&amp;D1323&amp;" "&amp;E1323&amp;" "&amp;F1323&amp;" ["&amp;H1323&amp;"]",IF(G1323="JPN","[JPN] "&amp;B1323&amp;" "&amp;C1323&amp;" "&amp;D1323&amp;" "&amp;E1323&amp;" "&amp;F1323&amp;" ["&amp;H1323&amp;"]",B1323&amp;" "&amp;C1323&amp;" "&amp;D1323&amp;" "&amp;E1323&amp;" "&amp;F1323&amp;" ["&amp;H1323&amp;"]"))</f>
        <v/>
      </c>
      <c r="J1323" s="7" t="inlineStr">
        <is>
          <t>앤퍼시 화이트 절개스트레치반바지 [85]</t>
        </is>
      </c>
      <c r="K1323" s="7" t="inlineStr">
        <is>
          <t>앤퍼시 화이트 절개스트레치반바지</t>
        </is>
      </c>
      <c r="L1323" s="7">
        <f>IF(B1323="보세",C1323&amp;" "&amp;F1323,B1323&amp;" "&amp;F1323)</f>
        <v/>
      </c>
      <c r="M1323" s="8" t="inlineStr">
        <is>
          <t>화이트   절개스트레치반바지</t>
        </is>
      </c>
      <c r="N1323" s="8" t="inlineStr">
        <is>
          <t>화이트   절개스트레치반바지</t>
        </is>
      </c>
      <c r="O1323" s="8" t="inlineStr">
        <is>
          <t>화이트   절개스트레치반바지</t>
        </is>
      </c>
    </row>
    <row r="1324" ht="16.5" customHeight="1" s="16">
      <c r="A1324" s="7" t="n">
        <v>13108087</v>
      </c>
      <c r="B1324" s="7" t="inlineStr">
        <is>
          <t>빈폴</t>
        </is>
      </c>
      <c r="C1324" s="7" t="inlineStr">
        <is>
          <t>하늘색</t>
        </is>
      </c>
      <c r="D1324" s="7" t="inlineStr">
        <is>
          <t>무지</t>
        </is>
      </c>
      <c r="E1324" s="7" t="inlineStr">
        <is>
          <t>면혼방</t>
        </is>
      </c>
      <c r="F1324" s="7" t="inlineStr">
        <is>
          <t>카라티</t>
        </is>
      </c>
      <c r="G1324" s="7" t="inlineStr">
        <is>
          <t>KOR</t>
        </is>
      </c>
      <c r="H1324" s="7" t="inlineStr">
        <is>
          <t>XS</t>
        </is>
      </c>
      <c r="I1324" s="7">
        <f>IF(B1324="보세",C1324&amp;" "&amp;D1324&amp;" "&amp;E1324&amp;" "&amp;F1324&amp;" ["&amp;H1324&amp;"]",IF(G1324="JPN","[JPN] "&amp;B1324&amp;" "&amp;C1324&amp;" "&amp;D1324&amp;" "&amp;E1324&amp;" "&amp;F1324&amp;" ["&amp;H1324&amp;"]",B1324&amp;" "&amp;C1324&amp;" "&amp;D1324&amp;" "&amp;E1324&amp;" "&amp;F1324&amp;" ["&amp;H1324&amp;"]"))</f>
        <v/>
      </c>
      <c r="J1324" s="7" t="inlineStr">
        <is>
          <t>빈폴 하늘색 면혼방 카라티 [XS]</t>
        </is>
      </c>
      <c r="K1324" s="7" t="inlineStr">
        <is>
          <t>빈폴 하늘색 면혼방 카라티</t>
        </is>
      </c>
      <c r="L1324" s="7">
        <f>IF(B1324="보세",C1324&amp;" "&amp;F1324,B1324&amp;" "&amp;F1324)</f>
        <v/>
      </c>
      <c r="M1324" s="8" t="inlineStr">
        <is>
          <t>하늘색  면혼방 카라티</t>
        </is>
      </c>
      <c r="N1324" s="8" t="inlineStr">
        <is>
          <t>하늘색  코튼혼방 카라티</t>
        </is>
      </c>
      <c r="O1324" s="8" t="inlineStr">
        <is>
          <t>하늘색  면믹스 카라티</t>
        </is>
      </c>
    </row>
    <row r="1325" ht="16.5" customHeight="1" s="16">
      <c r="A1325" s="7" t="n">
        <v>13108088</v>
      </c>
      <c r="B1325" s="7" t="inlineStr">
        <is>
          <t>코오롱스포츠</t>
        </is>
      </c>
      <c r="C1325" s="7" t="inlineStr">
        <is>
          <t>블루네이비</t>
        </is>
      </c>
      <c r="D1325" s="7" t="inlineStr">
        <is>
          <t>무지</t>
        </is>
      </c>
      <c r="E1325" s="7" t="inlineStr">
        <is>
          <t>폴리</t>
        </is>
      </c>
      <c r="F1325" s="7" t="inlineStr">
        <is>
          <t>폴라리스반집업</t>
        </is>
      </c>
      <c r="G1325" s="7" t="inlineStr">
        <is>
          <t>KOR</t>
        </is>
      </c>
      <c r="H1325" s="7" t="inlineStr">
        <is>
          <t>105</t>
        </is>
      </c>
      <c r="I1325" s="7">
        <f>IF(B1325="보세",C1325&amp;" "&amp;D1325&amp;" "&amp;E1325&amp;" "&amp;F1325&amp;" ["&amp;H1325&amp;"]",IF(G1325="JPN","[JPN] "&amp;B1325&amp;" "&amp;C1325&amp;" "&amp;D1325&amp;" "&amp;E1325&amp;" "&amp;F1325&amp;" ["&amp;H1325&amp;"]",B1325&amp;" "&amp;C1325&amp;" "&amp;D1325&amp;" "&amp;E1325&amp;" "&amp;F1325&amp;" ["&amp;H1325&amp;"]"))</f>
        <v/>
      </c>
      <c r="J1325" s="7" t="inlineStr">
        <is>
          <t>코오롱스포츠 블루네이비 폴라리스반집업 [105]</t>
        </is>
      </c>
      <c r="K1325" s="7" t="inlineStr">
        <is>
          <t>코오롱스포츠 블루네이비 폴라리스반집업</t>
        </is>
      </c>
      <c r="L1325" s="7">
        <f>IF(B1325="보세",C1325&amp;" "&amp;F1325,B1325&amp;" "&amp;F1325)</f>
        <v/>
      </c>
      <c r="M1325" s="8" t="inlineStr">
        <is>
          <t>블루네이비   폴라리스반집업</t>
        </is>
      </c>
      <c r="N1325" s="8" t="inlineStr">
        <is>
          <t>블루네이비   폴라리스반집업</t>
        </is>
      </c>
      <c r="O1325" s="8" t="inlineStr">
        <is>
          <t>블루네이비   폴라리스반집업</t>
        </is>
      </c>
    </row>
    <row r="1326" ht="16.5" customHeight="1" s="16">
      <c r="A1326" s="7" t="n">
        <v>13108089</v>
      </c>
      <c r="B1326" s="7" t="inlineStr">
        <is>
          <t>타미힐피거</t>
        </is>
      </c>
      <c r="C1326" s="7" t="inlineStr">
        <is>
          <t>올리브네이비</t>
        </is>
      </c>
      <c r="D1326" s="7" t="inlineStr">
        <is>
          <t>스트라이프</t>
        </is>
      </c>
      <c r="E1326" s="7" t="inlineStr">
        <is>
          <t>면</t>
        </is>
      </c>
      <c r="F1326" s="7" t="inlineStr">
        <is>
          <t>카라긴팔티</t>
        </is>
      </c>
      <c r="G1326" s="7" t="inlineStr">
        <is>
          <t>KOR</t>
        </is>
      </c>
      <c r="H1326" s="7" t="inlineStr">
        <is>
          <t>M</t>
        </is>
      </c>
      <c r="I1326" s="7">
        <f>IF(B1326="보세",C1326&amp;" "&amp;D1326&amp;" "&amp;E1326&amp;" "&amp;F1326&amp;" ["&amp;H1326&amp;"]",IF(G1326="JPN","[JPN] "&amp;B1326&amp;" "&amp;C1326&amp;" "&amp;D1326&amp;" "&amp;E1326&amp;" "&amp;F1326&amp;" ["&amp;H1326&amp;"]",B1326&amp;" "&amp;C1326&amp;" "&amp;D1326&amp;" "&amp;E1326&amp;" "&amp;F1326&amp;" ["&amp;H1326&amp;"]"))</f>
        <v/>
      </c>
      <c r="J1326" s="7" t="inlineStr">
        <is>
          <t>타미힐피거 올리브네이비 스트라이프 면 카라긴팔티 [M]</t>
        </is>
      </c>
      <c r="K1326" s="7" t="inlineStr">
        <is>
          <t>타미힐피거 올리브네이비 스트라이프 면 카라긴팔티</t>
        </is>
      </c>
      <c r="L1326" s="7">
        <f>IF(B1326="보세",C1326&amp;" "&amp;F1326,B1326&amp;" "&amp;F1326)</f>
        <v/>
      </c>
      <c r="M1326" s="8" t="inlineStr">
        <is>
          <t>올리브네이비 스트라이프 면 카라긴팔티</t>
        </is>
      </c>
      <c r="N1326" s="8" t="inlineStr">
        <is>
          <t>올리브네이비 스트라이프 코튼 카라긴팔티</t>
        </is>
      </c>
      <c r="O1326" s="8" t="inlineStr">
        <is>
          <t>올리브네이비 스트라이프 면직물 카라긴팔티</t>
        </is>
      </c>
    </row>
    <row r="1327" ht="16.5" customHeight="1" s="16">
      <c r="A1327" s="7" t="n">
        <v>13108090</v>
      </c>
      <c r="B1327" s="7" t="inlineStr">
        <is>
          <t>르꼬끄</t>
        </is>
      </c>
      <c r="C1327" s="7" t="inlineStr">
        <is>
          <t>레드</t>
        </is>
      </c>
      <c r="D1327" s="7" t="inlineStr">
        <is>
          <t>무지</t>
        </is>
      </c>
      <c r="E1327" s="7" t="inlineStr">
        <is>
          <t>폴리</t>
        </is>
      </c>
      <c r="F1327" s="7" t="inlineStr">
        <is>
          <t>폴라리스반팔집업</t>
        </is>
      </c>
      <c r="G1327" s="7" t="inlineStr">
        <is>
          <t>KOR</t>
        </is>
      </c>
      <c r="H1327" s="7" t="inlineStr">
        <is>
          <t>L</t>
        </is>
      </c>
      <c r="I1327" s="7">
        <f>IF(B1327="보세",C1327&amp;" "&amp;D1327&amp;" "&amp;E1327&amp;" "&amp;F1327&amp;" ["&amp;H1327&amp;"]",IF(G1327="JPN","[JPN] "&amp;B1327&amp;" "&amp;C1327&amp;" "&amp;D1327&amp;" "&amp;E1327&amp;" "&amp;F1327&amp;" ["&amp;H1327&amp;"]",B1327&amp;" "&amp;C1327&amp;" "&amp;D1327&amp;" "&amp;E1327&amp;" "&amp;F1327&amp;" ["&amp;H1327&amp;"]"))</f>
        <v/>
      </c>
      <c r="J1327" s="7" t="inlineStr">
        <is>
          <t>르꼬끄 레드 폴라리스반팔집업 [L]</t>
        </is>
      </c>
      <c r="K1327" s="7" t="inlineStr">
        <is>
          <t>르꼬끄 레드 폴라리스반팔집업</t>
        </is>
      </c>
      <c r="L1327" s="7">
        <f>IF(B1327="보세",C1327&amp;" "&amp;F1327,B1327&amp;" "&amp;F1327)</f>
        <v/>
      </c>
      <c r="M1327" s="8" t="inlineStr">
        <is>
          <t>레드   폴라리스반팔집업</t>
        </is>
      </c>
      <c r="N1327" s="8" t="inlineStr">
        <is>
          <t>레드   폴라리스반팔집업</t>
        </is>
      </c>
      <c r="O1327" s="8" t="inlineStr">
        <is>
          <t>레드   폴라리스반팔집업</t>
        </is>
      </c>
    </row>
    <row r="1328" ht="16.5" customHeight="1" s="16">
      <c r="A1328" s="7" t="n">
        <v>13108091</v>
      </c>
      <c r="B1328" s="7" t="inlineStr">
        <is>
          <t>나이키</t>
        </is>
      </c>
      <c r="C1328" s="7" t="inlineStr">
        <is>
          <t>블루</t>
        </is>
      </c>
      <c r="D1328" s="7" t="inlineStr">
        <is>
          <t>도트무늬</t>
        </is>
      </c>
      <c r="E1328" s="7" t="inlineStr">
        <is>
          <t>면혼방</t>
        </is>
      </c>
      <c r="F1328" s="7" t="inlineStr">
        <is>
          <t>후드집업</t>
        </is>
      </c>
      <c r="G1328" s="7" t="inlineStr">
        <is>
          <t>KOR</t>
        </is>
      </c>
      <c r="H1328" s="7" t="inlineStr">
        <is>
          <t>M</t>
        </is>
      </c>
      <c r="I1328" s="7">
        <f>IF(B1328="보세",C1328&amp;" "&amp;D1328&amp;" "&amp;E1328&amp;" "&amp;F1328&amp;" ["&amp;H1328&amp;"]",IF(G1328="JPN","[JPN] "&amp;B1328&amp;" "&amp;C1328&amp;" "&amp;D1328&amp;" "&amp;E1328&amp;" "&amp;F1328&amp;" ["&amp;H1328&amp;"]",B1328&amp;" "&amp;C1328&amp;" "&amp;D1328&amp;" "&amp;E1328&amp;" "&amp;F1328&amp;" ["&amp;H1328&amp;"]"))</f>
        <v/>
      </c>
      <c r="J1328" s="7" t="inlineStr">
        <is>
          <t>나이키 블루 도트무늬 면혼방 후드집업 [M]</t>
        </is>
      </c>
      <c r="K1328" s="7" t="inlineStr">
        <is>
          <t>나이키 블루 도트무늬 면혼방 후드집업</t>
        </is>
      </c>
      <c r="L1328" s="7">
        <f>IF(B1328="보세",C1328&amp;" "&amp;F1328,B1328&amp;" "&amp;F1328)</f>
        <v/>
      </c>
      <c r="M1328" s="8" t="inlineStr">
        <is>
          <t>블루 도트무늬 면혼방 후드집업</t>
        </is>
      </c>
      <c r="N1328" s="8" t="inlineStr">
        <is>
          <t>블루 도트무늬 코튼혼방 후드집업</t>
        </is>
      </c>
      <c r="O1328" s="8" t="inlineStr">
        <is>
          <t>블루 도트무늬 면믹스 후드집업</t>
        </is>
      </c>
    </row>
    <row r="1329" ht="16.5" customHeight="1" s="16">
      <c r="A1329" s="7" t="n">
        <v>13108092</v>
      </c>
      <c r="B1329" s="7" t="inlineStr">
        <is>
          <t>뉴발란스</t>
        </is>
      </c>
      <c r="C1329" s="7" t="inlineStr">
        <is>
          <t>화이트</t>
        </is>
      </c>
      <c r="D1329" s="7" t="inlineStr">
        <is>
          <t>무지</t>
        </is>
      </c>
      <c r="E1329" s="7" t="inlineStr">
        <is>
          <t>덕다운</t>
        </is>
      </c>
      <c r="F1329" s="7" t="inlineStr">
        <is>
          <t>숏패딩</t>
        </is>
      </c>
      <c r="G1329" s="7" t="inlineStr">
        <is>
          <t>KOR</t>
        </is>
      </c>
      <c r="H1329" s="7" t="inlineStr">
        <is>
          <t>S</t>
        </is>
      </c>
      <c r="I1329" s="7">
        <f>IF(B1329="보세",C1329&amp;" "&amp;D1329&amp;" "&amp;E1329&amp;" "&amp;F1329&amp;" ["&amp;H1329&amp;"]",IF(G1329="JPN","[JPN] "&amp;B1329&amp;" "&amp;C1329&amp;" "&amp;D1329&amp;" "&amp;E1329&amp;" "&amp;F1329&amp;" ["&amp;H1329&amp;"]",B1329&amp;" "&amp;C1329&amp;" "&amp;D1329&amp;" "&amp;E1329&amp;" "&amp;F1329&amp;" ["&amp;H1329&amp;"]"))</f>
        <v/>
      </c>
      <c r="J1329" s="7" t="inlineStr">
        <is>
          <t>뉴발란스 화이트 덕다운 숏패딩 [S]</t>
        </is>
      </c>
      <c r="K1329" s="7" t="inlineStr">
        <is>
          <t>뉴발란스 화이트 덕다운 숏패딩</t>
        </is>
      </c>
      <c r="L1329" s="7">
        <f>IF(B1329="보세",C1329&amp;" "&amp;F1329,B1329&amp;" "&amp;F1329)</f>
        <v/>
      </c>
      <c r="M1329" s="8" t="inlineStr">
        <is>
          <t>화이트  덕다운 숏패딩</t>
        </is>
      </c>
      <c r="N1329" s="8" t="inlineStr">
        <is>
          <t>화이트  덕다운 숏패딩</t>
        </is>
      </c>
      <c r="O1329" s="8" t="inlineStr">
        <is>
          <t>화이트  덕다운 숏패딩</t>
        </is>
      </c>
    </row>
    <row r="1330" ht="16.5" customHeight="1" s="16">
      <c r="A1330" s="7" t="n">
        <v>13108093</v>
      </c>
      <c r="B1330" s="7" t="inlineStr">
        <is>
          <t>폴로랄프로렌</t>
        </is>
      </c>
      <c r="C1330" s="7" t="inlineStr">
        <is>
          <t>화이트</t>
        </is>
      </c>
      <c r="D1330" s="7" t="inlineStr">
        <is>
          <t>무지</t>
        </is>
      </c>
      <c r="E1330" s="7" t="inlineStr">
        <is>
          <t>면</t>
        </is>
      </c>
      <c r="F1330" s="7" t="inlineStr">
        <is>
          <t>옥스퍼드셔츠</t>
        </is>
      </c>
      <c r="G1330" s="7" t="inlineStr">
        <is>
          <t>KOR</t>
        </is>
      </c>
      <c r="H1330" s="7" t="inlineStr">
        <is>
          <t>40-82</t>
        </is>
      </c>
      <c r="I1330" s="7">
        <f>IF(B1330="보세",C1330&amp;" "&amp;D1330&amp;" "&amp;E1330&amp;" "&amp;F1330&amp;" ["&amp;H1330&amp;"]",IF(G1330="JPN","[JPN] "&amp;B1330&amp;" "&amp;C1330&amp;" "&amp;D1330&amp;" "&amp;E1330&amp;" "&amp;F1330&amp;" ["&amp;H1330&amp;"]",B1330&amp;" "&amp;C1330&amp;" "&amp;D1330&amp;" "&amp;E1330&amp;" "&amp;F1330&amp;" ["&amp;H1330&amp;"]"))</f>
        <v/>
      </c>
      <c r="J1330" s="7" t="inlineStr">
        <is>
          <t>폴로랄프로렌 화이트 면 옥스퍼드셔츠 [40-82]</t>
        </is>
      </c>
      <c r="K1330" s="7" t="inlineStr">
        <is>
          <t>폴로랄프로렌 화이트 면 옥스퍼드셔츠</t>
        </is>
      </c>
      <c r="L1330" s="7">
        <f>IF(B1330="보세",C1330&amp;" "&amp;F1330,B1330&amp;" "&amp;F1330)</f>
        <v/>
      </c>
      <c r="M1330" s="8" t="inlineStr">
        <is>
          <t>화이트  면 옥스퍼드셔츠</t>
        </is>
      </c>
      <c r="N1330" s="8" t="inlineStr">
        <is>
          <t>화이트  코튼 옥스퍼드셔츠</t>
        </is>
      </c>
      <c r="O1330" s="8" t="inlineStr">
        <is>
          <t>화이트  면직물 옥스퍼드셔츠</t>
        </is>
      </c>
    </row>
    <row r="1331" ht="16.5" customHeight="1" s="16">
      <c r="A1331" s="7" t="n">
        <v>13108094</v>
      </c>
      <c r="B1331" s="7" t="inlineStr">
        <is>
          <t>아디다스</t>
        </is>
      </c>
      <c r="C1331" s="7" t="inlineStr">
        <is>
          <t>차콜</t>
        </is>
      </c>
      <c r="D1331" s="7" t="inlineStr">
        <is>
          <t>무지</t>
        </is>
      </c>
      <c r="E1331" s="7" t="inlineStr">
        <is>
          <t>폴리</t>
        </is>
      </c>
      <c r="F1331" s="7" t="inlineStr">
        <is>
          <t>저지집업</t>
        </is>
      </c>
      <c r="G1331" s="7" t="inlineStr">
        <is>
          <t>KOR</t>
        </is>
      </c>
      <c r="H1331" s="7" t="inlineStr">
        <is>
          <t>90</t>
        </is>
      </c>
      <c r="I1331" s="7">
        <f>IF(B1331="보세",C1331&amp;" "&amp;D1331&amp;" "&amp;E1331&amp;" "&amp;F1331&amp;" ["&amp;H1331&amp;"]",IF(G1331="JPN","[JPN] "&amp;B1331&amp;" "&amp;C1331&amp;" "&amp;D1331&amp;" "&amp;E1331&amp;" "&amp;F1331&amp;" ["&amp;H1331&amp;"]",B1331&amp;" "&amp;C1331&amp;" "&amp;D1331&amp;" "&amp;E1331&amp;" "&amp;F1331&amp;" ["&amp;H1331&amp;"]"))</f>
        <v/>
      </c>
      <c r="J1331" s="7" t="inlineStr">
        <is>
          <t>아디다스 차콜 저지집업 [90]</t>
        </is>
      </c>
      <c r="K1331" s="7" t="inlineStr">
        <is>
          <t>아디다스 차콜 저지집업</t>
        </is>
      </c>
      <c r="L1331" s="7">
        <f>IF(B1331="보세",C1331&amp;" "&amp;F1331,B1331&amp;" "&amp;F1331)</f>
        <v/>
      </c>
      <c r="M1331" s="8" t="inlineStr">
        <is>
          <t>차콜   저지집업</t>
        </is>
      </c>
      <c r="N1331" s="8" t="inlineStr">
        <is>
          <t>차콜   저지집업</t>
        </is>
      </c>
      <c r="O1331" s="8" t="inlineStr">
        <is>
          <t>차콜   저지집업</t>
        </is>
      </c>
    </row>
    <row r="1332" ht="16.5" customHeight="1" s="16">
      <c r="A1332" s="7" t="n">
        <v>13108095</v>
      </c>
      <c r="B1332" s="7" t="inlineStr">
        <is>
          <t>폴로랄프로렌</t>
        </is>
      </c>
      <c r="C1332" s="7" t="inlineStr">
        <is>
          <t>하늘색</t>
        </is>
      </c>
      <c r="D1332" s="7" t="inlineStr">
        <is>
          <t>무지</t>
        </is>
      </c>
      <c r="E1332" s="7" t="inlineStr">
        <is>
          <t>면</t>
        </is>
      </c>
      <c r="F1332" s="7" t="inlineStr">
        <is>
          <t>라운드포켓반팔티</t>
        </is>
      </c>
      <c r="G1332" s="7" t="inlineStr">
        <is>
          <t>KOR</t>
        </is>
      </c>
      <c r="H1332" s="7" t="inlineStr">
        <is>
          <t>M</t>
        </is>
      </c>
      <c r="I1332" s="7">
        <f>IF(B1332="보세",C1332&amp;" "&amp;D1332&amp;" "&amp;E1332&amp;" "&amp;F1332&amp;" ["&amp;H1332&amp;"]",IF(G1332="JPN","[JPN] "&amp;B1332&amp;" "&amp;C1332&amp;" "&amp;D1332&amp;" "&amp;E1332&amp;" "&amp;F1332&amp;" ["&amp;H1332&amp;"]",B1332&amp;" "&amp;C1332&amp;" "&amp;D1332&amp;" "&amp;E1332&amp;" "&amp;F1332&amp;" ["&amp;H1332&amp;"]"))</f>
        <v/>
      </c>
      <c r="J1332" s="7" t="inlineStr">
        <is>
          <t>폴로랄프로렌 하늘색 면 라운드포켓반팔티 [M]</t>
        </is>
      </c>
      <c r="K1332" s="7" t="inlineStr">
        <is>
          <t>폴로랄프로렌 하늘색 면 라운드포켓반팔티</t>
        </is>
      </c>
      <c r="L1332" s="7">
        <f>IF(B1332="보세",C1332&amp;" "&amp;F1332,B1332&amp;" "&amp;F1332)</f>
        <v/>
      </c>
      <c r="M1332" s="8" t="inlineStr">
        <is>
          <t>하늘색  면 라운드포켓반팔티</t>
        </is>
      </c>
      <c r="N1332" s="8" t="inlineStr">
        <is>
          <t>하늘색  코튼 라운드포켓반팔티</t>
        </is>
      </c>
      <c r="O1332" s="8" t="inlineStr">
        <is>
          <t>하늘색  면직물 라운드포켓반팔티</t>
        </is>
      </c>
    </row>
    <row r="1333" ht="16.5" customHeight="1" s="16">
      <c r="A1333" s="7" t="n">
        <v>13108096</v>
      </c>
      <c r="B1333" s="7" t="inlineStr">
        <is>
          <t>네파</t>
        </is>
      </c>
      <c r="C1333" s="7" t="inlineStr">
        <is>
          <t>블랙</t>
        </is>
      </c>
      <c r="D1333" s="7" t="inlineStr">
        <is>
          <t>무지</t>
        </is>
      </c>
      <c r="E1333" s="7" t="inlineStr">
        <is>
          <t>폴라텍</t>
        </is>
      </c>
      <c r="F1333" s="7" t="inlineStr">
        <is>
          <t>트레이닝상의</t>
        </is>
      </c>
      <c r="G1333" s="7" t="inlineStr">
        <is>
          <t>KOR</t>
        </is>
      </c>
      <c r="H1333" s="7" t="inlineStr">
        <is>
          <t>95</t>
        </is>
      </c>
      <c r="I1333" s="7">
        <f>IF(B1333="보세",C1333&amp;" "&amp;D1333&amp;" "&amp;E1333&amp;" "&amp;F1333&amp;" ["&amp;H1333&amp;"]",IF(G1333="JPN","[JPN] "&amp;B1333&amp;" "&amp;C1333&amp;" "&amp;D1333&amp;" "&amp;E1333&amp;" "&amp;F1333&amp;" ["&amp;H1333&amp;"]",B1333&amp;" "&amp;C1333&amp;" "&amp;D1333&amp;" "&amp;E1333&amp;" "&amp;F1333&amp;" ["&amp;H1333&amp;"]"))</f>
        <v/>
      </c>
      <c r="J1333" s="7" t="inlineStr">
        <is>
          <t>네파 블랙 폴라텍 트레이닝상의 [95]</t>
        </is>
      </c>
      <c r="K1333" s="7" t="inlineStr">
        <is>
          <t>네파 블랙 폴라텍 트레이닝상의</t>
        </is>
      </c>
      <c r="L1333" s="7">
        <f>IF(B1333="보세",C1333&amp;" "&amp;F1333,B1333&amp;" "&amp;F1333)</f>
        <v/>
      </c>
      <c r="M1333" s="8" t="inlineStr">
        <is>
          <t>블랙  폴라텍 트레이닝상의</t>
        </is>
      </c>
      <c r="N1333" s="8" t="inlineStr">
        <is>
          <t>블랙  폴라텍 트레이닝상의</t>
        </is>
      </c>
      <c r="O1333" s="8" t="inlineStr">
        <is>
          <t>블랙  폴라텍 트레이닝상의</t>
        </is>
      </c>
    </row>
    <row r="1334" ht="16.5" customHeight="1" s="16">
      <c r="A1334" s="7" t="n">
        <v>13108097</v>
      </c>
      <c r="B1334" s="7" t="inlineStr">
        <is>
          <t>네파</t>
        </is>
      </c>
      <c r="C1334" s="7" t="inlineStr">
        <is>
          <t>블랙</t>
        </is>
      </c>
      <c r="D1334" s="7" t="inlineStr">
        <is>
          <t>무지</t>
        </is>
      </c>
      <c r="E1334" s="7" t="inlineStr">
        <is>
          <t>덕다운</t>
        </is>
      </c>
      <c r="F1334" s="7" t="inlineStr">
        <is>
          <t>숏패딩</t>
        </is>
      </c>
      <c r="G1334" s="7" t="inlineStr">
        <is>
          <t>KOR</t>
        </is>
      </c>
      <c r="H1334" s="7" t="inlineStr">
        <is>
          <t>M</t>
        </is>
      </c>
      <c r="I1334" s="7">
        <f>IF(B1334="보세",C1334&amp;" "&amp;D1334&amp;" "&amp;E1334&amp;" "&amp;F1334&amp;" ["&amp;H1334&amp;"]",IF(G1334="JPN","[JPN] "&amp;B1334&amp;" "&amp;C1334&amp;" "&amp;D1334&amp;" "&amp;E1334&amp;" "&amp;F1334&amp;" ["&amp;H1334&amp;"]",B1334&amp;" "&amp;C1334&amp;" "&amp;D1334&amp;" "&amp;E1334&amp;" "&amp;F1334&amp;" ["&amp;H1334&amp;"]"))</f>
        <v/>
      </c>
      <c r="J1334" s="7" t="inlineStr">
        <is>
          <t>네파 블랙 덕다운 숏패딩 [M]</t>
        </is>
      </c>
      <c r="K1334" s="7" t="inlineStr">
        <is>
          <t>네파 블랙 덕다운 숏패딩</t>
        </is>
      </c>
      <c r="L1334" s="7">
        <f>IF(B1334="보세",C1334&amp;" "&amp;F1334,B1334&amp;" "&amp;F1334)</f>
        <v/>
      </c>
      <c r="M1334" s="8" t="inlineStr">
        <is>
          <t>블랙  덕다운 숏패딩</t>
        </is>
      </c>
      <c r="N1334" s="8" t="inlineStr">
        <is>
          <t>블랙  덕다운 숏패딩</t>
        </is>
      </c>
      <c r="O1334" s="8" t="inlineStr">
        <is>
          <t>블랙  덕다운 숏패딩</t>
        </is>
      </c>
    </row>
    <row r="1335" ht="16.5" customHeight="1" s="16">
      <c r="A1335" s="7" t="n">
        <v>13108098</v>
      </c>
      <c r="B1335" s="7" t="inlineStr">
        <is>
          <t>빈폴</t>
        </is>
      </c>
      <c r="C1335" s="7" t="inlineStr">
        <is>
          <t>퍼플그레이</t>
        </is>
      </c>
      <c r="D1335" s="7" t="inlineStr">
        <is>
          <t>아비가일</t>
        </is>
      </c>
      <c r="E1335" s="7" t="inlineStr">
        <is>
          <t>캐시미어혼방</t>
        </is>
      </c>
      <c r="F1335" s="7" t="inlineStr">
        <is>
          <t>니트조끼</t>
        </is>
      </c>
      <c r="G1335" s="7" t="inlineStr">
        <is>
          <t>KOR</t>
        </is>
      </c>
      <c r="H1335" s="7" t="inlineStr">
        <is>
          <t>105</t>
        </is>
      </c>
      <c r="I1335" s="7">
        <f>IF(B1335="보세",C1335&amp;" "&amp;D1335&amp;" "&amp;E1335&amp;" "&amp;F1335&amp;" ["&amp;H1335&amp;"]",IF(G1335="JPN","[JPN] "&amp;B1335&amp;" "&amp;C1335&amp;" "&amp;D1335&amp;" "&amp;E1335&amp;" "&amp;F1335&amp;" ["&amp;H1335&amp;"]",B1335&amp;" "&amp;C1335&amp;" "&amp;D1335&amp;" "&amp;E1335&amp;" "&amp;F1335&amp;" ["&amp;H1335&amp;"]"))</f>
        <v/>
      </c>
      <c r="J1335" s="7" t="inlineStr">
        <is>
          <t>빈폴 퍼플그레이 아비가일 캐시미어혼방 니트조끼 [105]</t>
        </is>
      </c>
      <c r="K1335" s="7" t="inlineStr">
        <is>
          <t>빈폴 퍼플그레이 아비가일 캐시미어혼방 니트조끼</t>
        </is>
      </c>
      <c r="L1335" s="7">
        <f>IF(B1335="보세",C1335&amp;" "&amp;F1335,B1335&amp;" "&amp;F1335)</f>
        <v/>
      </c>
      <c r="M1335" s="8" t="inlineStr">
        <is>
          <t>퍼플그레이 아비가일 캐시미어혼방 니트조끼</t>
        </is>
      </c>
      <c r="N1335" s="8" t="inlineStr">
        <is>
          <t>퍼플그레이 아비가일 캐시미어혼방 니트조끼</t>
        </is>
      </c>
      <c r="O1335" s="8" t="inlineStr">
        <is>
          <t>퍼플그레이 아비가일 캐시미어혼방 니트조끼</t>
        </is>
      </c>
    </row>
    <row r="1336" ht="16.5" customHeight="1" s="16">
      <c r="A1336" s="7" t="n">
        <v>13108099</v>
      </c>
      <c r="B1336" s="7" t="inlineStr">
        <is>
          <t>블랙야크</t>
        </is>
      </c>
      <c r="C1336" s="7" t="inlineStr">
        <is>
          <t>자주색</t>
        </is>
      </c>
      <c r="D1336" s="7" t="inlineStr">
        <is>
          <t>지브라패턴</t>
        </is>
      </c>
      <c r="E1336" s="7" t="inlineStr">
        <is>
          <t>폴리</t>
        </is>
      </c>
      <c r="F1336" s="7" t="inlineStr">
        <is>
          <t>폴라리스반집업</t>
        </is>
      </c>
      <c r="G1336" s="7" t="inlineStr">
        <is>
          <t>KOR</t>
        </is>
      </c>
      <c r="H1336" s="7" t="inlineStr">
        <is>
          <t>90</t>
        </is>
      </c>
      <c r="I1336" s="7">
        <f>IF(B1336="보세",C1336&amp;" "&amp;D1336&amp;" "&amp;E1336&amp;" "&amp;F1336&amp;" ["&amp;H1336&amp;"]",IF(G1336="JPN","[JPN] "&amp;B1336&amp;" "&amp;C1336&amp;" "&amp;D1336&amp;" "&amp;E1336&amp;" "&amp;F1336&amp;" ["&amp;H1336&amp;"]",B1336&amp;" "&amp;C1336&amp;" "&amp;D1336&amp;" "&amp;E1336&amp;" "&amp;F1336&amp;" ["&amp;H1336&amp;"]"))</f>
        <v/>
      </c>
      <c r="J1336" s="7" t="inlineStr">
        <is>
          <t>블랙야크 자주색 지브라패턴 폴라리스반집업 [90]</t>
        </is>
      </c>
      <c r="K1336" s="7" t="inlineStr">
        <is>
          <t>블랙야크 자주색 지브라패턴 폴라리스반집업</t>
        </is>
      </c>
      <c r="L1336" s="7">
        <f>IF(B1336="보세",C1336&amp;" "&amp;F1336,B1336&amp;" "&amp;F1336)</f>
        <v/>
      </c>
      <c r="M1336" s="8" t="inlineStr">
        <is>
          <t>자주색 지브라패턴  폴라리스반집업</t>
        </is>
      </c>
      <c r="N1336" s="8" t="inlineStr">
        <is>
          <t>자주색 지브라패턴  폴라리스반집업</t>
        </is>
      </c>
      <c r="O1336" s="8" t="inlineStr">
        <is>
          <t>자주색 지브라패턴  폴라리스반집업</t>
        </is>
      </c>
    </row>
    <row r="1337" ht="16.5" customHeight="1" s="16">
      <c r="A1337" s="7" t="n">
        <v>13108100</v>
      </c>
      <c r="B1337" s="7" t="inlineStr">
        <is>
          <t>블랙야크</t>
        </is>
      </c>
      <c r="C1337" s="7" t="inlineStr">
        <is>
          <t>형광오렌지</t>
        </is>
      </c>
      <c r="D1337" s="7" t="inlineStr">
        <is>
          <t>호피무늬</t>
        </is>
      </c>
      <c r="E1337" s="7" t="inlineStr">
        <is>
          <t>폴리</t>
        </is>
      </c>
      <c r="F1337" s="7" t="inlineStr">
        <is>
          <t>후드집업</t>
        </is>
      </c>
      <c r="G1337" s="7" t="inlineStr">
        <is>
          <t>KOR</t>
        </is>
      </c>
      <c r="H1337" s="7" t="inlineStr">
        <is>
          <t>95</t>
        </is>
      </c>
      <c r="I1337" s="7">
        <f>IF(B1337="보세",C1337&amp;" "&amp;D1337&amp;" "&amp;E1337&amp;" "&amp;F1337&amp;" ["&amp;H1337&amp;"]",IF(G1337="JPN","[JPN] "&amp;B1337&amp;" "&amp;C1337&amp;" "&amp;D1337&amp;" "&amp;E1337&amp;" "&amp;F1337&amp;" ["&amp;H1337&amp;"]",B1337&amp;" "&amp;C1337&amp;" "&amp;D1337&amp;" "&amp;E1337&amp;" "&amp;F1337&amp;" ["&amp;H1337&amp;"]"))</f>
        <v/>
      </c>
      <c r="J1337" s="7" t="inlineStr">
        <is>
          <t>블랙야크 형광오렌지 호피무늬 후드집업 [95]</t>
        </is>
      </c>
      <c r="K1337" s="7" t="inlineStr">
        <is>
          <t>블랙야크 형광오렌지 호피무늬 후드집업</t>
        </is>
      </c>
      <c r="L1337" s="7">
        <f>IF(B1337="보세",C1337&amp;" "&amp;F1337,B1337&amp;" "&amp;F1337)</f>
        <v/>
      </c>
      <c r="M1337" s="8" t="inlineStr">
        <is>
          <t>형광오렌지 호피무늬  후드집업</t>
        </is>
      </c>
      <c r="N1337" s="8" t="inlineStr">
        <is>
          <t>형광오렌지 호피무늬  후드집업</t>
        </is>
      </c>
      <c r="O1337" s="8" t="inlineStr">
        <is>
          <t>형광오렌지 호피무늬  후드집업</t>
        </is>
      </c>
    </row>
    <row r="1338" ht="16.5" customHeight="1" s="16">
      <c r="A1338" s="7" t="n">
        <v>13108101</v>
      </c>
      <c r="B1338" s="7" t="inlineStr">
        <is>
          <t>익스프레스</t>
        </is>
      </c>
      <c r="C1338" s="7" t="inlineStr">
        <is>
          <t>화이트</t>
        </is>
      </c>
      <c r="D1338" s="7" t="inlineStr">
        <is>
          <t>플라워패턴</t>
        </is>
      </c>
      <c r="E1338" s="7" t="inlineStr">
        <is>
          <t>폴리</t>
        </is>
      </c>
      <c r="F1338" s="7" t="inlineStr">
        <is>
          <t>미디에이치라인스커트</t>
        </is>
      </c>
      <c r="G1338" s="7" t="inlineStr">
        <is>
          <t>KOR</t>
        </is>
      </c>
      <c r="H1338" s="7" t="n">
        <v>0</v>
      </c>
      <c r="I1338" s="7">
        <f>IF(B1338="보세",C1338&amp;" "&amp;D1338&amp;" "&amp;E1338&amp;" "&amp;F1338&amp;" ["&amp;H1338&amp;"]",IF(G1338="JPN","[JPN] "&amp;B1338&amp;" "&amp;C1338&amp;" "&amp;D1338&amp;" "&amp;E1338&amp;" "&amp;F1338&amp;" ["&amp;H1338&amp;"]",B1338&amp;" "&amp;C1338&amp;" "&amp;D1338&amp;" "&amp;E1338&amp;" "&amp;F1338&amp;" ["&amp;H1338&amp;"]"))</f>
        <v/>
      </c>
      <c r="J1338" s="7" t="inlineStr">
        <is>
          <t>익스프레스 화이트 플라워패턴 미디에이치라인스커트 [0]</t>
        </is>
      </c>
      <c r="K1338" s="7" t="inlineStr">
        <is>
          <t>익스프레스 화이트 플라워패턴 미디에이치라인스커트</t>
        </is>
      </c>
      <c r="L1338" s="7">
        <f>IF(B1338="보세",C1338&amp;" "&amp;F1338,B1338&amp;" "&amp;F1338)</f>
        <v/>
      </c>
      <c r="M1338" s="8" t="inlineStr">
        <is>
          <t>화이트 플라워패턴  미디에이치라인스커트</t>
        </is>
      </c>
      <c r="N1338" s="8" t="inlineStr">
        <is>
          <t>화이트 플라워패턴  미디에이치라인스커트</t>
        </is>
      </c>
      <c r="O1338" s="8" t="inlineStr">
        <is>
          <t>화이트 플라워패턴  미디에이치라인스커트</t>
        </is>
      </c>
    </row>
    <row r="1339" ht="16.5" customHeight="1" s="16">
      <c r="A1339" s="7" t="n">
        <v>13108102</v>
      </c>
      <c r="B1339" s="7" t="inlineStr">
        <is>
          <t>익스프레스</t>
        </is>
      </c>
      <c r="C1339" s="7" t="inlineStr">
        <is>
          <t>블랙</t>
        </is>
      </c>
      <c r="D1339" s="7" t="inlineStr">
        <is>
          <t>무지</t>
        </is>
      </c>
      <c r="E1339" s="7" t="inlineStr">
        <is>
          <t>폴리</t>
        </is>
      </c>
      <c r="F1339" s="7" t="inlineStr">
        <is>
          <t>홀터넥원피스</t>
        </is>
      </c>
      <c r="G1339" s="7" t="inlineStr">
        <is>
          <t>KOR</t>
        </is>
      </c>
      <c r="H1339" s="7" t="inlineStr">
        <is>
          <t>XS</t>
        </is>
      </c>
      <c r="I1339" s="7">
        <f>IF(B1339="보세",C1339&amp;" "&amp;D1339&amp;" "&amp;E1339&amp;" "&amp;F1339&amp;" ["&amp;H1339&amp;"]",IF(G1339="JPN","[JPN] "&amp;B1339&amp;" "&amp;C1339&amp;" "&amp;D1339&amp;" "&amp;E1339&amp;" "&amp;F1339&amp;" ["&amp;H1339&amp;"]",B1339&amp;" "&amp;C1339&amp;" "&amp;D1339&amp;" "&amp;E1339&amp;" "&amp;F1339&amp;" ["&amp;H1339&amp;"]"))</f>
        <v/>
      </c>
      <c r="J1339" s="7" t="inlineStr">
        <is>
          <t>익스프레스 블랙 홀터넥원피스 [XS]</t>
        </is>
      </c>
      <c r="K1339" s="7" t="inlineStr">
        <is>
          <t>익스프레스 블랙 홀터넥원피스</t>
        </is>
      </c>
      <c r="L1339" s="7">
        <f>IF(B1339="보세",C1339&amp;" "&amp;F1339,B1339&amp;" "&amp;F1339)</f>
        <v/>
      </c>
      <c r="M1339" s="8" t="inlineStr">
        <is>
          <t>블랙   홀터넥원피스</t>
        </is>
      </c>
      <c r="N1339" s="8" t="inlineStr">
        <is>
          <t>블랙   홀터넥원피스</t>
        </is>
      </c>
      <c r="O1339" s="8" t="inlineStr">
        <is>
          <t>블랙   홀터넥원피스</t>
        </is>
      </c>
    </row>
    <row r="1340" ht="16.5" customHeight="1" s="16">
      <c r="A1340" s="7" t="n">
        <v>13108103</v>
      </c>
      <c r="B1340" s="7" t="inlineStr">
        <is>
          <t>익스프레스</t>
        </is>
      </c>
      <c r="C1340" s="7" t="inlineStr">
        <is>
          <t>네이비</t>
        </is>
      </c>
      <c r="D1340" s="7" t="inlineStr">
        <is>
          <t>페이즐리</t>
        </is>
      </c>
      <c r="E1340" s="7" t="inlineStr">
        <is>
          <t>폴리</t>
        </is>
      </c>
      <c r="F1340" s="7" t="inlineStr">
        <is>
          <t>미니스커트</t>
        </is>
      </c>
      <c r="G1340" s="7" t="inlineStr">
        <is>
          <t>KOR</t>
        </is>
      </c>
      <c r="H1340" s="7" t="n">
        <v>0</v>
      </c>
      <c r="I1340" s="7">
        <f>IF(B1340="보세",C1340&amp;" "&amp;D1340&amp;" "&amp;E1340&amp;" "&amp;F1340&amp;" ["&amp;H1340&amp;"]",IF(G1340="JPN","[JPN] "&amp;B1340&amp;" "&amp;C1340&amp;" "&amp;D1340&amp;" "&amp;E1340&amp;" "&amp;F1340&amp;" ["&amp;H1340&amp;"]",B1340&amp;" "&amp;C1340&amp;" "&amp;D1340&amp;" "&amp;E1340&amp;" "&amp;F1340&amp;" ["&amp;H1340&amp;"]"))</f>
        <v/>
      </c>
      <c r="J1340" s="7" t="inlineStr">
        <is>
          <t>익스프레스 네이비 페이즐리 미니스커트 [0]</t>
        </is>
      </c>
      <c r="K1340" s="7" t="inlineStr">
        <is>
          <t>익스프레스 네이비 페이즐리 미니스커트</t>
        </is>
      </c>
      <c r="L1340" s="7">
        <f>IF(B1340="보세",C1340&amp;" "&amp;F1340,B1340&amp;" "&amp;F1340)</f>
        <v/>
      </c>
      <c r="M1340" s="8" t="inlineStr">
        <is>
          <t>네이비 페이즐리  미니스커트</t>
        </is>
      </c>
      <c r="N1340" s="8" t="inlineStr">
        <is>
          <t>NAVY 페이즐리  미니스커트</t>
        </is>
      </c>
      <c r="O1340" s="8" t="inlineStr">
        <is>
          <t>곤색 페이즐리  미니스커트</t>
        </is>
      </c>
    </row>
    <row r="1341" ht="16.5" customHeight="1" s="16">
      <c r="A1341" s="7" t="n">
        <v>13108104</v>
      </c>
      <c r="B1341" s="7" t="inlineStr">
        <is>
          <t>닉스</t>
        </is>
      </c>
      <c r="C1341" s="7" t="inlineStr">
        <is>
          <t>중청</t>
        </is>
      </c>
      <c r="D1341" s="7" t="inlineStr">
        <is>
          <t>무지</t>
        </is>
      </c>
      <c r="E1341" s="7" t="inlineStr">
        <is>
          <t>데님</t>
        </is>
      </c>
      <c r="F1341" s="7" t="inlineStr">
        <is>
          <t>부츠컷진</t>
        </is>
      </c>
      <c r="G1341" s="7" t="inlineStr">
        <is>
          <t>KOR</t>
        </is>
      </c>
      <c r="H1341" s="7" t="inlineStr">
        <is>
          <t>26</t>
        </is>
      </c>
      <c r="I1341" s="7">
        <f>IF(B1341="보세",C1341&amp;" "&amp;D1341&amp;" "&amp;E1341&amp;" "&amp;F1341&amp;" ["&amp;H1341&amp;"]",IF(G1341="JPN","[JPN] "&amp;B1341&amp;" "&amp;C1341&amp;" "&amp;D1341&amp;" "&amp;E1341&amp;" "&amp;F1341&amp;" ["&amp;H1341&amp;"]",B1341&amp;" "&amp;C1341&amp;" "&amp;D1341&amp;" "&amp;E1341&amp;" "&amp;F1341&amp;" ["&amp;H1341&amp;"]"))</f>
        <v/>
      </c>
      <c r="J1341" s="7" t="inlineStr">
        <is>
          <t>닉스 중청 데님 부츠컷진 [26]</t>
        </is>
      </c>
      <c r="K1341" s="7" t="inlineStr">
        <is>
          <t>닉스 중청 데님 부츠컷진</t>
        </is>
      </c>
      <c r="L1341" s="7">
        <f>IF(B1341="보세",C1341&amp;" "&amp;F1341,B1341&amp;" "&amp;F1341)</f>
        <v/>
      </c>
      <c r="M1341" s="8" t="inlineStr">
        <is>
          <t>중청  데님 부츠컷진</t>
        </is>
      </c>
      <c r="N1341" s="8" t="inlineStr">
        <is>
          <t>중청  데님 부츠컷진</t>
        </is>
      </c>
      <c r="O1341" s="8" t="inlineStr">
        <is>
          <t>중청  데님 부츠컷진</t>
        </is>
      </c>
    </row>
    <row r="1342" ht="16.5" customHeight="1" s="16">
      <c r="A1342" s="7" t="n">
        <v>13108105</v>
      </c>
      <c r="B1342" s="7" t="inlineStr">
        <is>
          <t>리바이스541</t>
        </is>
      </c>
      <c r="C1342" s="7" t="inlineStr">
        <is>
          <t>중청</t>
        </is>
      </c>
      <c r="D1342" s="7" t="inlineStr">
        <is>
          <t>무지</t>
        </is>
      </c>
      <c r="E1342" s="7" t="inlineStr">
        <is>
          <t>데님</t>
        </is>
      </c>
      <c r="F1342" s="7" t="inlineStr">
        <is>
          <t>배기진</t>
        </is>
      </c>
      <c r="G1342" s="7" t="inlineStr">
        <is>
          <t>KOR</t>
        </is>
      </c>
      <c r="H1342" s="7" t="inlineStr">
        <is>
          <t>없음</t>
        </is>
      </c>
      <c r="I1342" s="7">
        <f>IF(B1342="보세",C1342&amp;" "&amp;D1342&amp;" "&amp;E1342&amp;" "&amp;F1342&amp;" ["&amp;H1342&amp;"]",IF(G1342="JPN","[JPN] "&amp;B1342&amp;" "&amp;C1342&amp;" "&amp;D1342&amp;" "&amp;E1342&amp;" "&amp;F1342&amp;" ["&amp;H1342&amp;"]",B1342&amp;" "&amp;C1342&amp;" "&amp;D1342&amp;" "&amp;E1342&amp;" "&amp;F1342&amp;" ["&amp;H1342&amp;"]"))</f>
        <v/>
      </c>
      <c r="J1342" s="7" t="inlineStr">
        <is>
          <t xml:space="preserve">리바이스541 중청 데님 배기진 </t>
        </is>
      </c>
      <c r="K1342" s="7" t="inlineStr">
        <is>
          <t xml:space="preserve">리바이스541 중청 데님 배기진 </t>
        </is>
      </c>
      <c r="L1342" s="7">
        <f>IF(B1342="보세",C1342&amp;" "&amp;F1342,B1342&amp;" "&amp;F1342)</f>
        <v/>
      </c>
      <c r="M1342" s="8" t="inlineStr">
        <is>
          <t>중청  데님 배기진</t>
        </is>
      </c>
      <c r="N1342" s="8" t="inlineStr">
        <is>
          <t>중청  데님 배기진</t>
        </is>
      </c>
      <c r="O1342" s="8" t="inlineStr">
        <is>
          <t>중청  데님 배기진</t>
        </is>
      </c>
    </row>
    <row r="1343" ht="16.5" customHeight="1" s="16">
      <c r="A1343" s="7" t="n">
        <v>13108106</v>
      </c>
      <c r="B1343" s="7" t="inlineStr">
        <is>
          <t>나이키</t>
        </is>
      </c>
      <c r="C1343" s="7" t="inlineStr">
        <is>
          <t>블루</t>
        </is>
      </c>
      <c r="D1343" s="7" t="inlineStr">
        <is>
          <t>무지</t>
        </is>
      </c>
      <c r="E1343" s="7" t="inlineStr">
        <is>
          <t>드라이핏</t>
        </is>
      </c>
      <c r="F1343" s="7" t="inlineStr">
        <is>
          <t>트레이닝숏팬츠</t>
        </is>
      </c>
      <c r="G1343" s="7" t="inlineStr">
        <is>
          <t>KOR</t>
        </is>
      </c>
      <c r="H1343" s="7" t="inlineStr">
        <is>
          <t>XL</t>
        </is>
      </c>
      <c r="I1343" s="7">
        <f>IF(B1343="보세",C1343&amp;" "&amp;D1343&amp;" "&amp;E1343&amp;" "&amp;F1343&amp;" ["&amp;H1343&amp;"]",IF(G1343="JPN","[JPN] "&amp;B1343&amp;" "&amp;C1343&amp;" "&amp;D1343&amp;" "&amp;E1343&amp;" "&amp;F1343&amp;" ["&amp;H1343&amp;"]",B1343&amp;" "&amp;C1343&amp;" "&amp;D1343&amp;" "&amp;E1343&amp;" "&amp;F1343&amp;" ["&amp;H1343&amp;"]"))</f>
        <v/>
      </c>
      <c r="J1343" s="7" t="inlineStr">
        <is>
          <t>나이키 블루 드라이핏 트레이닝숏팬츠 [XL]</t>
        </is>
      </c>
      <c r="K1343" s="7" t="inlineStr">
        <is>
          <t>나이키 블루 드라이핏 트레이닝숏팬츠</t>
        </is>
      </c>
      <c r="L1343" s="7">
        <f>IF(B1343="보세",C1343&amp;" "&amp;F1343,B1343&amp;" "&amp;F1343)</f>
        <v/>
      </c>
      <c r="M1343" s="8" t="inlineStr">
        <is>
          <t>블루  드라이핏 트레이닝숏팬츠</t>
        </is>
      </c>
      <c r="N1343" s="8" t="inlineStr">
        <is>
          <t>블루  드라이핏 트레이닝숏팬츠</t>
        </is>
      </c>
      <c r="O1343" s="8" t="inlineStr">
        <is>
          <t>블루  드라이핏 트레이닝숏팬츠</t>
        </is>
      </c>
    </row>
    <row r="1344" ht="16.5" customHeight="1" s="16">
      <c r="A1344" s="7" t="n">
        <v>13108107</v>
      </c>
      <c r="B1344" s="7" t="inlineStr">
        <is>
          <t>마에스트로</t>
        </is>
      </c>
      <c r="C1344" s="7" t="inlineStr">
        <is>
          <t>네이비</t>
        </is>
      </c>
      <c r="D1344" s="7" t="inlineStr">
        <is>
          <t>무지</t>
        </is>
      </c>
      <c r="E1344" s="7" t="inlineStr">
        <is>
          <t>린넨혼방</t>
        </is>
      </c>
      <c r="F1344" s="7" t="inlineStr">
        <is>
          <t>정장바지</t>
        </is>
      </c>
      <c r="G1344" s="7" t="inlineStr">
        <is>
          <t>KOR</t>
        </is>
      </c>
      <c r="H1344" s="7" t="inlineStr">
        <is>
          <t>없음</t>
        </is>
      </c>
      <c r="I1344" s="7">
        <f>IF(B1344="보세",C1344&amp;" "&amp;D1344&amp;" "&amp;E1344&amp;" "&amp;F1344&amp;" ["&amp;H1344&amp;"]",IF(G1344="JPN","[JPN] "&amp;B1344&amp;" "&amp;C1344&amp;" "&amp;D1344&amp;" "&amp;E1344&amp;" "&amp;F1344&amp;" ["&amp;H1344&amp;"]",B1344&amp;" "&amp;C1344&amp;" "&amp;D1344&amp;" "&amp;E1344&amp;" "&amp;F1344&amp;" ["&amp;H1344&amp;"]"))</f>
        <v/>
      </c>
      <c r="J1344" s="7" t="inlineStr">
        <is>
          <t xml:space="preserve">마에스트로 네이비 린넨혼방 정장바지 </t>
        </is>
      </c>
      <c r="K1344" s="7" t="inlineStr">
        <is>
          <t xml:space="preserve">마에스트로 네이비 린넨혼방 정장바지 </t>
        </is>
      </c>
      <c r="L1344" s="7">
        <f>IF(B1344="보세",C1344&amp;" "&amp;F1344,B1344&amp;" "&amp;F1344)</f>
        <v/>
      </c>
      <c r="M1344" s="8" t="inlineStr">
        <is>
          <t>네이비  린넨혼방 정장바지</t>
        </is>
      </c>
      <c r="N1344" s="8" t="inlineStr">
        <is>
          <t>NAVY  린넨혼방 정장바지</t>
        </is>
      </c>
      <c r="O1344" s="8" t="inlineStr">
        <is>
          <t>곤색  린넨혼방 정장바지</t>
        </is>
      </c>
    </row>
    <row r="1345" ht="16.5" customHeight="1" s="16">
      <c r="A1345" s="7" t="n">
        <v>13108108</v>
      </c>
      <c r="B1345" s="7" t="inlineStr">
        <is>
          <t>플랙진</t>
        </is>
      </c>
      <c r="C1345" s="7" t="inlineStr">
        <is>
          <t>중청</t>
        </is>
      </c>
      <c r="D1345" s="7" t="inlineStr">
        <is>
          <t>무지</t>
        </is>
      </c>
      <c r="E1345" s="7" t="inlineStr">
        <is>
          <t>데님</t>
        </is>
      </c>
      <c r="F1345" s="7" t="inlineStr">
        <is>
          <t>슬림스트레이트진</t>
        </is>
      </c>
      <c r="G1345" s="7" t="inlineStr">
        <is>
          <t>KOR</t>
        </is>
      </c>
      <c r="H1345" s="7" t="inlineStr">
        <is>
          <t>M</t>
        </is>
      </c>
      <c r="I1345" s="7">
        <f>IF(B1345="보세",C1345&amp;" "&amp;D1345&amp;" "&amp;E1345&amp;" "&amp;F1345&amp;" ["&amp;H1345&amp;"]",IF(G1345="JPN","[JPN] "&amp;B1345&amp;" "&amp;C1345&amp;" "&amp;D1345&amp;" "&amp;E1345&amp;" "&amp;F1345&amp;" ["&amp;H1345&amp;"]",B1345&amp;" "&amp;C1345&amp;" "&amp;D1345&amp;" "&amp;E1345&amp;" "&amp;F1345&amp;" ["&amp;H1345&amp;"]"))</f>
        <v/>
      </c>
      <c r="J1345" s="7" t="inlineStr">
        <is>
          <t>플랙진 중청 데님 슬림스트레이트진 [M]</t>
        </is>
      </c>
      <c r="K1345" s="7" t="inlineStr">
        <is>
          <t>플랙진 중청 데님 슬림스트레이트진</t>
        </is>
      </c>
      <c r="L1345" s="7">
        <f>IF(B1345="보세",C1345&amp;" "&amp;F1345,B1345&amp;" "&amp;F1345)</f>
        <v/>
      </c>
      <c r="M1345" s="8" t="inlineStr">
        <is>
          <t>중청  데님 슬림스트레이트진</t>
        </is>
      </c>
      <c r="N1345" s="8" t="inlineStr">
        <is>
          <t>중청  데님 슬림스트레이트진</t>
        </is>
      </c>
      <c r="O1345" s="8" t="inlineStr">
        <is>
          <t>중청  데님 슬림스트레이트진</t>
        </is>
      </c>
    </row>
    <row r="1346" ht="16.5" customHeight="1" s="16">
      <c r="A1346" s="7" t="n">
        <v>13108109</v>
      </c>
      <c r="B1346" s="7" t="inlineStr">
        <is>
          <t>나이키</t>
        </is>
      </c>
      <c r="C1346" s="7" t="inlineStr">
        <is>
          <t>블랙</t>
        </is>
      </c>
      <c r="D1346" s="7" t="inlineStr">
        <is>
          <t>무지</t>
        </is>
      </c>
      <c r="E1346" s="7" t="inlineStr">
        <is>
          <t>면혼방</t>
        </is>
      </c>
      <c r="F1346" s="7" t="inlineStr">
        <is>
          <t>트레이닝바지</t>
        </is>
      </c>
      <c r="G1346" s="7" t="inlineStr">
        <is>
          <t>KOR</t>
        </is>
      </c>
      <c r="H1346" s="7" t="inlineStr">
        <is>
          <t>S</t>
        </is>
      </c>
      <c r="I1346" s="7">
        <f>IF(B1346="보세",C1346&amp;" "&amp;D1346&amp;" "&amp;E1346&amp;" "&amp;F1346&amp;" ["&amp;H1346&amp;"]",IF(G1346="JPN","[JPN] "&amp;B1346&amp;" "&amp;C1346&amp;" "&amp;D1346&amp;" "&amp;E1346&amp;" "&amp;F1346&amp;" ["&amp;H1346&amp;"]",B1346&amp;" "&amp;C1346&amp;" "&amp;D1346&amp;" "&amp;E1346&amp;" "&amp;F1346&amp;" ["&amp;H1346&amp;"]"))</f>
        <v/>
      </c>
      <c r="J1346" s="7" t="inlineStr">
        <is>
          <t>나이키 블랙 면혼방 트레이닝바지 [S]</t>
        </is>
      </c>
      <c r="K1346" s="7" t="inlineStr">
        <is>
          <t>나이키 블랙 면혼방 트레이닝바지</t>
        </is>
      </c>
      <c r="L1346" s="7">
        <f>IF(B1346="보세",C1346&amp;" "&amp;F1346,B1346&amp;" "&amp;F1346)</f>
        <v/>
      </c>
      <c r="M1346" s="8" t="inlineStr">
        <is>
          <t>블랙  면혼방 트레이닝바지</t>
        </is>
      </c>
      <c r="N1346" s="8" t="inlineStr">
        <is>
          <t>블랙  코튼혼방 트레이닝바지</t>
        </is>
      </c>
      <c r="O1346" s="8" t="inlineStr">
        <is>
          <t>블랙  면믹스 트레이닝바지</t>
        </is>
      </c>
    </row>
    <row r="1347" ht="16.5" customHeight="1" s="16">
      <c r="A1347" s="7" t="n">
        <v>13108110</v>
      </c>
      <c r="B1347" s="7" t="inlineStr">
        <is>
          <t>타미힐피거</t>
        </is>
      </c>
      <c r="C1347" s="7" t="inlineStr">
        <is>
          <t>그레이</t>
        </is>
      </c>
      <c r="D1347" s="7" t="inlineStr">
        <is>
          <t>무지</t>
        </is>
      </c>
      <c r="E1347" s="7" t="inlineStr">
        <is>
          <t>면혼방</t>
        </is>
      </c>
      <c r="F1347" s="7" t="inlineStr">
        <is>
          <t>트레이닝바지</t>
        </is>
      </c>
      <c r="G1347" s="7" t="inlineStr">
        <is>
          <t>KOR</t>
        </is>
      </c>
      <c r="H1347" s="7" t="inlineStr">
        <is>
          <t>S</t>
        </is>
      </c>
      <c r="I1347" s="7">
        <f>IF(B1347="보세",C1347&amp;" "&amp;D1347&amp;" "&amp;E1347&amp;" "&amp;F1347&amp;" ["&amp;H1347&amp;"]",IF(G1347="JPN","[JPN] "&amp;B1347&amp;" "&amp;C1347&amp;" "&amp;D1347&amp;" "&amp;E1347&amp;" "&amp;F1347&amp;" ["&amp;H1347&amp;"]",B1347&amp;" "&amp;C1347&amp;" "&amp;D1347&amp;" "&amp;E1347&amp;" "&amp;F1347&amp;" ["&amp;H1347&amp;"]"))</f>
        <v/>
      </c>
      <c r="J1347" s="7" t="inlineStr">
        <is>
          <t>타미힐피거 그레이 면혼방 트레이닝바지 [S]</t>
        </is>
      </c>
      <c r="K1347" s="7" t="inlineStr">
        <is>
          <t>타미힐피거 그레이 면혼방 트레이닝바지</t>
        </is>
      </c>
      <c r="L1347" s="7">
        <f>IF(B1347="보세",C1347&amp;" "&amp;F1347,B1347&amp;" "&amp;F1347)</f>
        <v/>
      </c>
      <c r="M1347" s="8" t="inlineStr">
        <is>
          <t>그레이  면혼방 트레이닝바지</t>
        </is>
      </c>
      <c r="N1347" s="8" t="inlineStr">
        <is>
          <t>회색  면혼방 트레이닝바지</t>
        </is>
      </c>
      <c r="O1347" s="8" t="inlineStr">
        <is>
          <t>GRAY  면혼방 트레이닝바지</t>
        </is>
      </c>
    </row>
    <row r="1348" ht="16.5" customHeight="1" s="16">
      <c r="A1348" s="7" t="n">
        <v>13108111</v>
      </c>
      <c r="B1348" s="7" t="inlineStr">
        <is>
          <t>송지오</t>
        </is>
      </c>
      <c r="C1348" s="7" t="inlineStr">
        <is>
          <t>네이비</t>
        </is>
      </c>
      <c r="D1348" s="7" t="inlineStr">
        <is>
          <t>무지</t>
        </is>
      </c>
      <c r="E1348" s="7" t="inlineStr">
        <is>
          <t>면</t>
        </is>
      </c>
      <c r="F1348" s="7" t="inlineStr">
        <is>
          <t>빅언발버튼반팔롱원피스</t>
        </is>
      </c>
      <c r="G1348" s="7" t="inlineStr">
        <is>
          <t>KOR</t>
        </is>
      </c>
      <c r="H1348" s="7" t="inlineStr">
        <is>
          <t>95-165</t>
        </is>
      </c>
      <c r="I1348" s="7">
        <f>IF(B1348="보세",C1348&amp;" "&amp;D1348&amp;" "&amp;E1348&amp;" "&amp;F1348&amp;" ["&amp;H1348&amp;"]",IF(G1348="JPN","[JPN] "&amp;B1348&amp;" "&amp;C1348&amp;" "&amp;D1348&amp;" "&amp;E1348&amp;" "&amp;F1348&amp;" ["&amp;H1348&amp;"]",B1348&amp;" "&amp;C1348&amp;" "&amp;D1348&amp;" "&amp;E1348&amp;" "&amp;F1348&amp;" ["&amp;H1348&amp;"]"))</f>
        <v/>
      </c>
      <c r="J1348" s="7" t="inlineStr">
        <is>
          <t>송지오 네이비 면 빅언발버튼반팔롱원피스 [95-165]</t>
        </is>
      </c>
      <c r="K1348" s="7" t="inlineStr">
        <is>
          <t>송지오 네이비 면 빅언발버튼반팔롱원피스</t>
        </is>
      </c>
      <c r="L1348" s="7">
        <f>IF(B1348="보세",C1348&amp;" "&amp;F1348,B1348&amp;" "&amp;F1348)</f>
        <v/>
      </c>
      <c r="M1348" s="8" t="inlineStr">
        <is>
          <t>네이비  면 빅언발버튼반팔롱원피스</t>
        </is>
      </c>
      <c r="N1348" s="8" t="inlineStr">
        <is>
          <t>NAVY  면 빅언발버튼반팔롱원피스</t>
        </is>
      </c>
      <c r="O1348" s="8" t="inlineStr">
        <is>
          <t>곤색  면 빅언발버튼반팔롱원피스</t>
        </is>
      </c>
    </row>
    <row r="1349" ht="16.5" customHeight="1" s="16">
      <c r="A1349" s="7" t="n">
        <v>13108112</v>
      </c>
      <c r="B1349" s="7" t="inlineStr">
        <is>
          <t>DEMOO</t>
        </is>
      </c>
      <c r="C1349" s="7" t="inlineStr">
        <is>
          <t>다크와인블랙</t>
        </is>
      </c>
      <c r="D1349" s="7" t="inlineStr">
        <is>
          <t>무지</t>
        </is>
      </c>
      <c r="E1349" s="7" t="inlineStr">
        <is>
          <t>울혼방</t>
        </is>
      </c>
      <c r="F1349" s="7" t="inlineStr">
        <is>
          <t>와이드롱넥니트원피스</t>
        </is>
      </c>
      <c r="G1349" s="7" t="inlineStr">
        <is>
          <t>KOR</t>
        </is>
      </c>
      <c r="H1349" s="7" t="inlineStr">
        <is>
          <t>38</t>
        </is>
      </c>
      <c r="I1349" s="7">
        <f>IF(B1349="보세",C1349&amp;" "&amp;D1349&amp;" "&amp;E1349&amp;" "&amp;F1349&amp;" ["&amp;H1349&amp;"]",IF(G1349="JPN","[JPN] "&amp;B1349&amp;" "&amp;C1349&amp;" "&amp;D1349&amp;" "&amp;E1349&amp;" "&amp;F1349&amp;" ["&amp;H1349&amp;"]",B1349&amp;" "&amp;C1349&amp;" "&amp;D1349&amp;" "&amp;E1349&amp;" "&amp;F1349&amp;" ["&amp;H1349&amp;"]"))</f>
        <v/>
      </c>
      <c r="J1349" s="7" t="inlineStr">
        <is>
          <t>DEMOO 다크와인블랙 울혼방 와이드롱넥니트원피스 [38]</t>
        </is>
      </c>
      <c r="K1349" s="7" t="inlineStr">
        <is>
          <t>DEMOO 다크와인블랙 울혼방 와이드롱넥니트원피스</t>
        </is>
      </c>
      <c r="L1349" s="7">
        <f>IF(B1349="보세",C1349&amp;" "&amp;F1349,B1349&amp;" "&amp;F1349)</f>
        <v/>
      </c>
      <c r="M1349" s="8" t="inlineStr">
        <is>
          <t>다크와인블랙  울혼방 와이드롱넥니트원피스</t>
        </is>
      </c>
      <c r="N1349" s="8" t="inlineStr">
        <is>
          <t>다크와인블랙  울혼방 와이드롱넥니트원피스</t>
        </is>
      </c>
      <c r="O1349" s="8" t="inlineStr">
        <is>
          <t>다크와인블랙  울혼방 와이드롱넥니트원피스</t>
        </is>
      </c>
    </row>
    <row r="1350" ht="16.5" customHeight="1" s="16">
      <c r="A1350" s="7" t="n">
        <v>13108113</v>
      </c>
      <c r="B1350" s="7" t="inlineStr">
        <is>
          <t>ThursdayIsland</t>
        </is>
      </c>
      <c r="C1350" s="7" t="inlineStr">
        <is>
          <t>다크우드브라운화이트</t>
        </is>
      </c>
      <c r="D1350" s="7" t="inlineStr">
        <is>
          <t>무지</t>
        </is>
      </c>
      <c r="E1350" s="7" t="inlineStr">
        <is>
          <t>폴리</t>
        </is>
      </c>
      <c r="F1350" s="7" t="inlineStr">
        <is>
          <t>반팔레이어드롱원피스</t>
        </is>
      </c>
      <c r="G1350" s="7" t="inlineStr">
        <is>
          <t>KOR</t>
        </is>
      </c>
      <c r="H1350" s="7" t="inlineStr">
        <is>
          <t>M</t>
        </is>
      </c>
      <c r="I1350" s="7">
        <f>IF(B1350="보세",C1350&amp;" "&amp;D1350&amp;" "&amp;E1350&amp;" "&amp;F1350&amp;" ["&amp;H1350&amp;"]",IF(G1350="JPN","[JPN] "&amp;B1350&amp;" "&amp;C1350&amp;" "&amp;D1350&amp;" "&amp;E1350&amp;" "&amp;F1350&amp;" ["&amp;H1350&amp;"]",B1350&amp;" "&amp;C1350&amp;" "&amp;D1350&amp;" "&amp;E1350&amp;" "&amp;F1350&amp;" ["&amp;H1350&amp;"]"))</f>
        <v/>
      </c>
      <c r="J1350" s="7" t="inlineStr">
        <is>
          <t>ThursdayIsland 다크우드브라운화이트 반팔레이어드롱원피스 [M]</t>
        </is>
      </c>
      <c r="K1350" s="7" t="inlineStr">
        <is>
          <t>ThursdayIsland 다크우드브라운화이트 반팔레이어드롱원피스</t>
        </is>
      </c>
      <c r="L1350" s="7">
        <f>IF(B1350="보세",C1350&amp;" "&amp;F1350,B1350&amp;" "&amp;F1350)</f>
        <v/>
      </c>
      <c r="M1350" s="8" t="inlineStr">
        <is>
          <t>다크우드브라운화이트   반팔레이어드롱원피스</t>
        </is>
      </c>
      <c r="N1350" s="8" t="inlineStr">
        <is>
          <t>다크우드브라운화이트   반팔레이어드롱원피스</t>
        </is>
      </c>
      <c r="O1350" s="8" t="inlineStr">
        <is>
          <t>다크우드브라운화이트   반팔레이어드롱원피스</t>
        </is>
      </c>
    </row>
    <row r="1351" ht="16.5" customHeight="1" s="16">
      <c r="A1351" s="7" t="n">
        <v>13108114</v>
      </c>
      <c r="B1351" s="7" t="inlineStr">
        <is>
          <t>아디다스</t>
        </is>
      </c>
      <c r="C1351" s="7" t="inlineStr">
        <is>
          <t>블랙</t>
        </is>
      </c>
      <c r="D1351" s="7" t="inlineStr">
        <is>
          <t>무지</t>
        </is>
      </c>
      <c r="E1351" s="7" t="inlineStr">
        <is>
          <t>클리마라이트</t>
        </is>
      </c>
      <c r="F1351" s="7" t="inlineStr">
        <is>
          <t>스포츠슬랙스팬츠</t>
        </is>
      </c>
      <c r="G1351" s="7" t="inlineStr">
        <is>
          <t>KOR</t>
        </is>
      </c>
      <c r="H1351" s="7" t="inlineStr">
        <is>
          <t>32</t>
        </is>
      </c>
      <c r="I1351" s="7">
        <f>IF(B1351="보세",C1351&amp;" "&amp;D1351&amp;" "&amp;E1351&amp;" "&amp;F1351&amp;" ["&amp;H1351&amp;"]",IF(G1351="JPN","[JPN] "&amp;B1351&amp;" "&amp;C1351&amp;" "&amp;D1351&amp;" "&amp;E1351&amp;" "&amp;F1351&amp;" ["&amp;H1351&amp;"]",B1351&amp;" "&amp;C1351&amp;" "&amp;D1351&amp;" "&amp;E1351&amp;" "&amp;F1351&amp;" ["&amp;H1351&amp;"]"))</f>
        <v/>
      </c>
      <c r="J1351" s="7" t="inlineStr">
        <is>
          <t>아디다스 블랙 클리마라이트 스포츠슬랙스팬츠 [32]</t>
        </is>
      </c>
      <c r="K1351" s="7" t="inlineStr">
        <is>
          <t>아디다스 블랙 클리마라이트 스포츠슬랙스팬츠</t>
        </is>
      </c>
      <c r="L1351" s="7">
        <f>IF(B1351="보세",C1351&amp;" "&amp;F1351,B1351&amp;" "&amp;F1351)</f>
        <v/>
      </c>
      <c r="M1351" s="8" t="inlineStr">
        <is>
          <t>블랙  클리마라이트 스포츠슬랙스팬츠</t>
        </is>
      </c>
      <c r="N1351" s="8" t="inlineStr">
        <is>
          <t>블랙  클리마라이트 스포츠슬랙스팬츠</t>
        </is>
      </c>
      <c r="O1351" s="8" t="inlineStr">
        <is>
          <t>블랙  클리마라이트 스포츠슬랙스팬츠</t>
        </is>
      </c>
    </row>
    <row r="1352" ht="16.5" customHeight="1" s="16">
      <c r="A1352" s="7" t="n">
        <v>13108115</v>
      </c>
      <c r="B1352" s="7" t="inlineStr">
        <is>
          <t>디스커버리</t>
        </is>
      </c>
      <c r="C1352" s="7" t="inlineStr">
        <is>
          <t>블랙</t>
        </is>
      </c>
      <c r="D1352" s="7" t="inlineStr">
        <is>
          <t>무지</t>
        </is>
      </c>
      <c r="E1352" s="7" t="inlineStr">
        <is>
          <t>폴리</t>
        </is>
      </c>
      <c r="F1352" s="7" t="inlineStr">
        <is>
          <t>아웃도어크롭라이트팬츠</t>
        </is>
      </c>
      <c r="G1352" s="7" t="inlineStr">
        <is>
          <t>KOR</t>
        </is>
      </c>
      <c r="H1352" s="7" t="inlineStr">
        <is>
          <t>30</t>
        </is>
      </c>
      <c r="I1352" s="7">
        <f>IF(B1352="보세",C1352&amp;" "&amp;D1352&amp;" "&amp;E1352&amp;" "&amp;F1352&amp;" ["&amp;H1352&amp;"]",IF(G1352="JPN","[JPN] "&amp;B1352&amp;" "&amp;C1352&amp;" "&amp;D1352&amp;" "&amp;E1352&amp;" "&amp;F1352&amp;" ["&amp;H1352&amp;"]",B1352&amp;" "&amp;C1352&amp;" "&amp;D1352&amp;" "&amp;E1352&amp;" "&amp;F1352&amp;" ["&amp;H1352&amp;"]"))</f>
        <v/>
      </c>
      <c r="J1352" s="7" t="inlineStr">
        <is>
          <t>디스커버리 블랙 아웃도어크롭라이트팬츠 [30]</t>
        </is>
      </c>
      <c r="K1352" s="7" t="inlineStr">
        <is>
          <t>디스커버리 블랙 아웃도어크롭라이트팬츠</t>
        </is>
      </c>
      <c r="L1352" s="7">
        <f>IF(B1352="보세",C1352&amp;" "&amp;F1352,B1352&amp;" "&amp;F1352)</f>
        <v/>
      </c>
      <c r="M1352" s="8" t="inlineStr">
        <is>
          <t>블랙   아웃도어크롭라이트팬츠</t>
        </is>
      </c>
      <c r="N1352" s="8" t="inlineStr">
        <is>
          <t>블랙   아웃도어크롭라이트팬츠</t>
        </is>
      </c>
      <c r="O1352" s="8" t="inlineStr">
        <is>
          <t>블랙   아웃도어크롭라이트팬츠</t>
        </is>
      </c>
    </row>
    <row r="1353" ht="16.5" customHeight="1" s="16">
      <c r="A1353" s="7" t="n">
        <v>13108116</v>
      </c>
      <c r="B1353" s="7" t="inlineStr">
        <is>
          <t>캘러웨이</t>
        </is>
      </c>
      <c r="C1353" s="7" t="inlineStr">
        <is>
          <t>다크그레이</t>
        </is>
      </c>
      <c r="D1353" s="7" t="inlineStr">
        <is>
          <t>무지</t>
        </is>
      </c>
      <c r="E1353" s="7" t="inlineStr">
        <is>
          <t>폴리</t>
        </is>
      </c>
      <c r="F1353" s="7" t="inlineStr">
        <is>
          <t>슈퍼라이트골프팬츠</t>
        </is>
      </c>
      <c r="G1353" s="7" t="inlineStr">
        <is>
          <t>KOR</t>
        </is>
      </c>
      <c r="H1353" s="7" t="inlineStr">
        <is>
          <t>78</t>
        </is>
      </c>
      <c r="I1353" s="7">
        <f>IF(B1353="보세",C1353&amp;" "&amp;D1353&amp;" "&amp;E1353&amp;" "&amp;F1353&amp;" ["&amp;H1353&amp;"]",IF(G1353="JPN","[JPN] "&amp;B1353&amp;" "&amp;C1353&amp;" "&amp;D1353&amp;" "&amp;E1353&amp;" "&amp;F1353&amp;" ["&amp;H1353&amp;"]",B1353&amp;" "&amp;C1353&amp;" "&amp;D1353&amp;" "&amp;E1353&amp;" "&amp;F1353&amp;" ["&amp;H1353&amp;"]"))</f>
        <v/>
      </c>
      <c r="J1353" s="7" t="inlineStr">
        <is>
          <t>캘러웨이 다크그레이 슈퍼라이트골프팬츠 [78]</t>
        </is>
      </c>
      <c r="K1353" s="7" t="inlineStr">
        <is>
          <t>캘러웨이 다크그레이 슈퍼라이트골프팬츠</t>
        </is>
      </c>
      <c r="L1353" s="7">
        <f>IF(B1353="보세",C1353&amp;" "&amp;F1353,B1353&amp;" "&amp;F1353)</f>
        <v/>
      </c>
      <c r="M1353" s="8" t="inlineStr">
        <is>
          <t>다크그레이   슈퍼라이트골프팬츠</t>
        </is>
      </c>
      <c r="N1353" s="8" t="inlineStr">
        <is>
          <t>다크그레이   슈퍼라이트골프팬츠</t>
        </is>
      </c>
      <c r="O1353" s="8" t="inlineStr">
        <is>
          <t>다크그레이   슈퍼라이트골프팬츠</t>
        </is>
      </c>
    </row>
    <row r="1354" ht="16.5" customHeight="1" s="16">
      <c r="A1354" s="7" t="n">
        <v>13108117</v>
      </c>
      <c r="B1354" s="7" t="inlineStr">
        <is>
          <t>오브제</t>
        </is>
      </c>
      <c r="C1354" s="7" t="inlineStr">
        <is>
          <t>블랙</t>
        </is>
      </c>
      <c r="D1354" s="7" t="inlineStr">
        <is>
          <t>무지</t>
        </is>
      </c>
      <c r="E1354" s="7" t="inlineStr">
        <is>
          <t>울혼방</t>
        </is>
      </c>
      <c r="F1354" s="7" t="inlineStr">
        <is>
          <t>윈터부츠컷슬랙스</t>
        </is>
      </c>
      <c r="G1354" s="7" t="inlineStr">
        <is>
          <t>KOR</t>
        </is>
      </c>
      <c r="H1354" s="7" t="inlineStr">
        <is>
          <t>90</t>
        </is>
      </c>
      <c r="I1354" s="7">
        <f>IF(B1354="보세",C1354&amp;" "&amp;D1354&amp;" "&amp;E1354&amp;" "&amp;F1354&amp;" ["&amp;H1354&amp;"]",IF(G1354="JPN","[JPN] "&amp;B1354&amp;" "&amp;C1354&amp;" "&amp;D1354&amp;" "&amp;E1354&amp;" "&amp;F1354&amp;" ["&amp;H1354&amp;"]",B1354&amp;" "&amp;C1354&amp;" "&amp;D1354&amp;" "&amp;E1354&amp;" "&amp;F1354&amp;" ["&amp;H1354&amp;"]"))</f>
        <v/>
      </c>
      <c r="J1354" s="7" t="inlineStr">
        <is>
          <t>오브제 블랙 울혼방 윈터부츠컷슬랙스 [90]</t>
        </is>
      </c>
      <c r="K1354" s="7" t="inlineStr">
        <is>
          <t>오브제 블랙 울혼방 윈터부츠컷슬랙스</t>
        </is>
      </c>
      <c r="L1354" s="7">
        <f>IF(B1354="보세",C1354&amp;" "&amp;F1354,B1354&amp;" "&amp;F1354)</f>
        <v/>
      </c>
      <c r="M1354" s="8" t="inlineStr">
        <is>
          <t>블랙  울혼방 윈터부츠컷슬랙스</t>
        </is>
      </c>
      <c r="N1354" s="8" t="inlineStr">
        <is>
          <t>블랙  울혼방 윈터부츠컷슬랙스</t>
        </is>
      </c>
      <c r="O1354" s="8" t="inlineStr">
        <is>
          <t>블랙  울혼방 윈터부츠컷슬랙스</t>
        </is>
      </c>
    </row>
    <row r="1355" ht="16.5" customHeight="1" s="16">
      <c r="A1355" s="7" t="n">
        <v>13108118</v>
      </c>
      <c r="B1355" s="7" t="inlineStr">
        <is>
          <t>루니툰즈</t>
        </is>
      </c>
      <c r="C1355" s="7" t="inlineStr">
        <is>
          <t>진청</t>
        </is>
      </c>
      <c r="D1355" s="7" t="inlineStr">
        <is>
          <t>캐릭터패턴</t>
        </is>
      </c>
      <c r="E1355" s="7" t="inlineStr">
        <is>
          <t>데님</t>
        </is>
      </c>
      <c r="F1355" s="7" t="inlineStr">
        <is>
          <t>하프자수진</t>
        </is>
      </c>
      <c r="G1355" s="7" t="inlineStr">
        <is>
          <t>KOR</t>
        </is>
      </c>
      <c r="H1355" s="7" t="inlineStr">
        <is>
          <t>M</t>
        </is>
      </c>
      <c r="I1355" s="7">
        <f>IF(B1355="보세",C1355&amp;" "&amp;D1355&amp;" "&amp;E1355&amp;" "&amp;F1355&amp;" ["&amp;H1355&amp;"]",IF(G1355="JPN","[JPN] "&amp;B1355&amp;" "&amp;C1355&amp;" "&amp;D1355&amp;" "&amp;E1355&amp;" "&amp;F1355&amp;" ["&amp;H1355&amp;"]",B1355&amp;" "&amp;C1355&amp;" "&amp;D1355&amp;" "&amp;E1355&amp;" "&amp;F1355&amp;" ["&amp;H1355&amp;"]"))</f>
        <v/>
      </c>
      <c r="J1355" s="7" t="inlineStr">
        <is>
          <t>루니툰즈 진청 캐릭터패턴 데님 하프자수진 [M]</t>
        </is>
      </c>
      <c r="K1355" s="7" t="inlineStr">
        <is>
          <t>루니툰즈 진청 캐릭터패턴 데님 하프자수진</t>
        </is>
      </c>
      <c r="L1355" s="7">
        <f>IF(B1355="보세",C1355&amp;" "&amp;F1355,B1355&amp;" "&amp;F1355)</f>
        <v/>
      </c>
      <c r="M1355" s="8" t="inlineStr">
        <is>
          <t>진청 캐릭터패턴 데님 하프자수진</t>
        </is>
      </c>
      <c r="N1355" s="8" t="inlineStr">
        <is>
          <t>진청 캐릭터패턴 데님 하프자수진</t>
        </is>
      </c>
      <c r="O1355" s="8" t="inlineStr">
        <is>
          <t>진청 캐릭터패턴 데님 하프자수진</t>
        </is>
      </c>
    </row>
    <row r="1356" ht="16.5" customHeight="1" s="16">
      <c r="A1356" s="7" t="n">
        <v>13108119</v>
      </c>
      <c r="B1356" s="7" t="inlineStr">
        <is>
          <t>나이키</t>
        </is>
      </c>
      <c r="C1356" s="7" t="inlineStr">
        <is>
          <t>네이비</t>
        </is>
      </c>
      <c r="D1356" s="7" t="inlineStr">
        <is>
          <t>무지</t>
        </is>
      </c>
      <c r="E1356" s="7" t="inlineStr">
        <is>
          <t>드라이핏</t>
        </is>
      </c>
      <c r="F1356" s="7" t="inlineStr">
        <is>
          <t>스포츠슬림치노팬츠</t>
        </is>
      </c>
      <c r="G1356" s="7" t="inlineStr">
        <is>
          <t>KOR</t>
        </is>
      </c>
      <c r="H1356" s="7" t="inlineStr">
        <is>
          <t>32</t>
        </is>
      </c>
      <c r="I1356" s="7">
        <f>IF(B1356="보세",C1356&amp;" "&amp;D1356&amp;" "&amp;E1356&amp;" "&amp;F1356&amp;" ["&amp;H1356&amp;"]",IF(G1356="JPN","[JPN] "&amp;B1356&amp;" "&amp;C1356&amp;" "&amp;D1356&amp;" "&amp;E1356&amp;" "&amp;F1356&amp;" ["&amp;H1356&amp;"]",B1356&amp;" "&amp;C1356&amp;" "&amp;D1356&amp;" "&amp;E1356&amp;" "&amp;F1356&amp;" ["&amp;H1356&amp;"]"))</f>
        <v/>
      </c>
      <c r="J1356" s="7" t="inlineStr">
        <is>
          <t>나이키 네이비 드라이핏 스포츠슬림치노팬츠 [32]</t>
        </is>
      </c>
      <c r="K1356" s="7" t="inlineStr">
        <is>
          <t>나이키 네이비 드라이핏 스포츠슬림치노팬츠</t>
        </is>
      </c>
      <c r="L1356" s="7">
        <f>IF(B1356="보세",C1356&amp;" "&amp;F1356,B1356&amp;" "&amp;F1356)</f>
        <v/>
      </c>
      <c r="M1356" s="8" t="inlineStr">
        <is>
          <t>네이비  드라이핏 스포츠슬림치노팬츠</t>
        </is>
      </c>
      <c r="N1356" s="8" t="inlineStr">
        <is>
          <t>NAVY  드라이핏 스포츠슬림치노팬츠</t>
        </is>
      </c>
      <c r="O1356" s="8" t="inlineStr">
        <is>
          <t>곤색  드라이핏 스포츠슬림치노팬츠</t>
        </is>
      </c>
    </row>
    <row r="1357" ht="16.5" customHeight="1" s="16">
      <c r="A1357" s="7" t="n">
        <v>13108120</v>
      </c>
      <c r="B1357" s="7" t="inlineStr">
        <is>
          <t>루이까스텔</t>
        </is>
      </c>
      <c r="C1357" s="7" t="inlineStr">
        <is>
          <t>블러드레드</t>
        </is>
      </c>
      <c r="D1357" s="7" t="inlineStr">
        <is>
          <t>무지</t>
        </is>
      </c>
      <c r="E1357" s="7" t="inlineStr">
        <is>
          <t>폴리</t>
        </is>
      </c>
      <c r="F1357" s="7" t="inlineStr">
        <is>
          <t>골프실키슬랙스</t>
        </is>
      </c>
      <c r="G1357" s="7" t="inlineStr">
        <is>
          <t>KOR</t>
        </is>
      </c>
      <c r="H1357" s="7" t="inlineStr">
        <is>
          <t>90</t>
        </is>
      </c>
      <c r="I1357" s="7">
        <f>IF(B1357="보세",C1357&amp;" "&amp;D1357&amp;" "&amp;E1357&amp;" "&amp;F1357&amp;" ["&amp;H1357&amp;"]",IF(G1357="JPN","[JPN] "&amp;B1357&amp;" "&amp;C1357&amp;" "&amp;D1357&amp;" "&amp;E1357&amp;" "&amp;F1357&amp;" ["&amp;H1357&amp;"]",B1357&amp;" "&amp;C1357&amp;" "&amp;D1357&amp;" "&amp;E1357&amp;" "&amp;F1357&amp;" ["&amp;H1357&amp;"]"))</f>
        <v/>
      </c>
      <c r="J1357" s="7" t="inlineStr">
        <is>
          <t>루이까스텔 블러드레드 골프실키슬랙스 [90]</t>
        </is>
      </c>
      <c r="K1357" s="7" t="inlineStr">
        <is>
          <t>루이까스텔 블러드레드 골프실키슬랙스</t>
        </is>
      </c>
      <c r="L1357" s="7">
        <f>IF(B1357="보세",C1357&amp;" "&amp;F1357,B1357&amp;" "&amp;F1357)</f>
        <v/>
      </c>
      <c r="M1357" s="8" t="inlineStr">
        <is>
          <t>블러드레드   골프실키슬랙스</t>
        </is>
      </c>
      <c r="N1357" s="8" t="inlineStr">
        <is>
          <t>블러드레드   골프실키슬랙스</t>
        </is>
      </c>
      <c r="O1357" s="8" t="inlineStr">
        <is>
          <t>블러드레드   골프실키슬랙스</t>
        </is>
      </c>
    </row>
    <row r="1358" ht="16.5" customHeight="1" s="16">
      <c r="A1358" s="7" t="n">
        <v>13108121</v>
      </c>
      <c r="B1358" s="7" t="inlineStr">
        <is>
          <t>루이까스텔</t>
        </is>
      </c>
      <c r="C1358" s="7" t="inlineStr">
        <is>
          <t>네이비</t>
        </is>
      </c>
      <c r="D1358" s="7" t="inlineStr">
        <is>
          <t>스몰마름모패턴</t>
        </is>
      </c>
      <c r="E1358" s="7" t="inlineStr">
        <is>
          <t>면혼방</t>
        </is>
      </c>
      <c r="F1358" s="7" t="inlineStr">
        <is>
          <t>웜골프팬츠</t>
        </is>
      </c>
      <c r="G1358" s="7" t="inlineStr">
        <is>
          <t>KOR</t>
        </is>
      </c>
      <c r="H1358" s="7" t="inlineStr">
        <is>
          <t>90</t>
        </is>
      </c>
      <c r="I1358" s="7">
        <f>IF(B1358="보세",C1358&amp;" "&amp;D1358&amp;" "&amp;E1358&amp;" "&amp;F1358&amp;" ["&amp;H1358&amp;"]",IF(G1358="JPN","[JPN] "&amp;B1358&amp;" "&amp;C1358&amp;" "&amp;D1358&amp;" "&amp;E1358&amp;" "&amp;F1358&amp;" ["&amp;H1358&amp;"]",B1358&amp;" "&amp;C1358&amp;" "&amp;D1358&amp;" "&amp;E1358&amp;" "&amp;F1358&amp;" ["&amp;H1358&amp;"]"))</f>
        <v/>
      </c>
      <c r="J1358" s="7" t="inlineStr">
        <is>
          <t>루이까스텔 네이비 스몰마름모패턴 면혼방 웜골프팬츠 [90]</t>
        </is>
      </c>
      <c r="K1358" s="7" t="inlineStr">
        <is>
          <t>루이까스텔 네이비 스몰마름모패턴 면혼방 웜골프팬츠</t>
        </is>
      </c>
      <c r="L1358" s="7">
        <f>IF(B1358="보세",C1358&amp;" "&amp;F1358,B1358&amp;" "&amp;F1358)</f>
        <v/>
      </c>
      <c r="M1358" s="8" t="inlineStr">
        <is>
          <t>네이비 스몰마름모패턴 면혼방 웜골프팬츠</t>
        </is>
      </c>
      <c r="N1358" s="8" t="inlineStr">
        <is>
          <t>NAVY 스몰마름모패턴 면혼방 웜골프팬츠</t>
        </is>
      </c>
      <c r="O1358" s="8" t="inlineStr">
        <is>
          <t>곤색 스몰마름모패턴 면혼방 웜골프팬츠</t>
        </is>
      </c>
    </row>
    <row r="1359" ht="16.5" customHeight="1" s="16">
      <c r="A1359" s="7" t="n">
        <v>13108122</v>
      </c>
      <c r="B1359" s="7" t="inlineStr">
        <is>
          <t>폴로랄프로렌</t>
        </is>
      </c>
      <c r="C1359" s="7" t="inlineStr">
        <is>
          <t>네이비</t>
        </is>
      </c>
      <c r="D1359" s="7" t="inlineStr">
        <is>
          <t>무지</t>
        </is>
      </c>
      <c r="E1359" s="7" t="inlineStr">
        <is>
          <t>면</t>
        </is>
      </c>
      <c r="F1359" s="7" t="inlineStr">
        <is>
          <t>빅포니슬리브팬츠</t>
        </is>
      </c>
      <c r="G1359" s="7" t="inlineStr">
        <is>
          <t>KOR</t>
        </is>
      </c>
      <c r="H1359" s="7" t="inlineStr">
        <is>
          <t>M</t>
        </is>
      </c>
      <c r="I1359" s="7">
        <f>IF(B1359="보세",C1359&amp;" "&amp;D1359&amp;" "&amp;E1359&amp;" "&amp;F1359&amp;" ["&amp;H1359&amp;"]",IF(G1359="JPN","[JPN] "&amp;B1359&amp;" "&amp;C1359&amp;" "&amp;D1359&amp;" "&amp;E1359&amp;" "&amp;F1359&amp;" ["&amp;H1359&amp;"]",B1359&amp;" "&amp;C1359&amp;" "&amp;D1359&amp;" "&amp;E1359&amp;" "&amp;F1359&amp;" ["&amp;H1359&amp;"]"))</f>
        <v/>
      </c>
      <c r="J1359" s="7" t="inlineStr">
        <is>
          <t>폴로랄프로렌 네이비 면 빅포니슬리브팬츠 [M]</t>
        </is>
      </c>
      <c r="K1359" s="7" t="inlineStr">
        <is>
          <t>폴로랄프로렌 네이비 면 빅포니슬리브팬츠</t>
        </is>
      </c>
      <c r="L1359" s="7">
        <f>IF(B1359="보세",C1359&amp;" "&amp;F1359,B1359&amp;" "&amp;F1359)</f>
        <v/>
      </c>
      <c r="M1359" s="8" t="inlineStr">
        <is>
          <t>네이비  면 빅포니슬리브팬츠</t>
        </is>
      </c>
      <c r="N1359" s="8" t="inlineStr">
        <is>
          <t>NAVY  면 빅포니슬리브팬츠</t>
        </is>
      </c>
      <c r="O1359" s="8" t="inlineStr">
        <is>
          <t>곤색  면 빅포니슬리브팬츠</t>
        </is>
      </c>
    </row>
    <row r="1360" ht="16.5" customHeight="1" s="16">
      <c r="A1360" s="7" t="n">
        <v>13108123</v>
      </c>
      <c r="B1360" s="7" t="inlineStr">
        <is>
          <t>아디다스</t>
        </is>
      </c>
      <c r="C1360" s="7" t="inlineStr">
        <is>
          <t>클래식블루</t>
        </is>
      </c>
      <c r="D1360" s="7" t="inlineStr">
        <is>
          <t>무지</t>
        </is>
      </c>
      <c r="E1360" s="7" t="inlineStr">
        <is>
          <t>폴리</t>
        </is>
      </c>
      <c r="F1360" s="7" t="inlineStr">
        <is>
          <t>라이트슬림스포츠팬츠</t>
        </is>
      </c>
      <c r="G1360" s="7" t="inlineStr">
        <is>
          <t>KOR</t>
        </is>
      </c>
      <c r="H1360" s="7" t="inlineStr">
        <is>
          <t>104</t>
        </is>
      </c>
      <c r="I1360" s="7">
        <f>IF(B1360="보세",C1360&amp;" "&amp;D1360&amp;" "&amp;E1360&amp;" "&amp;F1360&amp;" ["&amp;H1360&amp;"]",IF(G1360="JPN","[JPN] "&amp;B1360&amp;" "&amp;C1360&amp;" "&amp;D1360&amp;" "&amp;E1360&amp;" "&amp;F1360&amp;" ["&amp;H1360&amp;"]",B1360&amp;" "&amp;C1360&amp;" "&amp;D1360&amp;" "&amp;E1360&amp;" "&amp;F1360&amp;" ["&amp;H1360&amp;"]"))</f>
        <v/>
      </c>
      <c r="J1360" s="7" t="inlineStr">
        <is>
          <t>아디다스 클래식블루 라이트슬림스포츠팬츠 [104]</t>
        </is>
      </c>
      <c r="K1360" s="7" t="inlineStr">
        <is>
          <t>아디다스 클래식블루 라이트슬림스포츠팬츠</t>
        </is>
      </c>
      <c r="L1360" s="7">
        <f>IF(B1360="보세",C1360&amp;" "&amp;F1360,B1360&amp;" "&amp;F1360)</f>
        <v/>
      </c>
      <c r="M1360" s="8" t="inlineStr">
        <is>
          <t>클래식블루   라이트슬림스포츠팬츠</t>
        </is>
      </c>
      <c r="N1360" s="8" t="inlineStr">
        <is>
          <t>클래식블루   라이트슬림스포츠팬츠</t>
        </is>
      </c>
      <c r="O1360" s="8" t="inlineStr">
        <is>
          <t>클래식블루   라이트슬림스포츠팬츠</t>
        </is>
      </c>
    </row>
    <row r="1361" ht="16.5" customHeight="1" s="16">
      <c r="A1361" s="7" t="n">
        <v>13108124</v>
      </c>
      <c r="B1361" s="7" t="inlineStr">
        <is>
          <t>아디다스오리지널</t>
        </is>
      </c>
      <c r="C1361" s="7" t="inlineStr">
        <is>
          <t>오션블루화이트</t>
        </is>
      </c>
      <c r="D1361" s="7" t="inlineStr">
        <is>
          <t>기하학스트라이프</t>
        </is>
      </c>
      <c r="E1361" s="7" t="inlineStr">
        <is>
          <t>면혼방</t>
        </is>
      </c>
      <c r="F1361" s="7" t="inlineStr">
        <is>
          <t>로고레깅스</t>
        </is>
      </c>
      <c r="G1361" s="7" t="inlineStr">
        <is>
          <t>KOR</t>
        </is>
      </c>
      <c r="H1361" s="7" t="inlineStr">
        <is>
          <t>90</t>
        </is>
      </c>
      <c r="I1361" s="7">
        <f>IF(B1361="보세",C1361&amp;" "&amp;D1361&amp;" "&amp;E1361&amp;" "&amp;F1361&amp;" ["&amp;H1361&amp;"]",IF(G1361="JPN","[JPN] "&amp;B1361&amp;" "&amp;C1361&amp;" "&amp;D1361&amp;" "&amp;E1361&amp;" "&amp;F1361&amp;" ["&amp;H1361&amp;"]",B1361&amp;" "&amp;C1361&amp;" "&amp;D1361&amp;" "&amp;E1361&amp;" "&amp;F1361&amp;" ["&amp;H1361&amp;"]"))</f>
        <v/>
      </c>
      <c r="J1361" s="7" t="inlineStr">
        <is>
          <t>아디다스오리지널 오션블루화이트 기하학스트라이프 면혼방 로고레깅스 [90]</t>
        </is>
      </c>
      <c r="K1361" s="7" t="inlineStr">
        <is>
          <t>아디다스오리지널 오션블루화이트 기하학스트라이프 면혼방 로고레깅스</t>
        </is>
      </c>
      <c r="L1361" s="7">
        <f>IF(B1361="보세",C1361&amp;" "&amp;F1361,B1361&amp;" "&amp;F1361)</f>
        <v/>
      </c>
      <c r="M1361" s="8" t="inlineStr">
        <is>
          <t>오션블루화이트 기하학스트라이프 면혼방 로고레깅스</t>
        </is>
      </c>
      <c r="N1361" s="8" t="inlineStr">
        <is>
          <t>오션블루화이트 기하학스트라이프 코튼혼방 로고레깅스</t>
        </is>
      </c>
      <c r="O1361" s="8" t="inlineStr">
        <is>
          <t>오션블루화이트 기하학스트라이프 면믹스 로고레깅스</t>
        </is>
      </c>
    </row>
    <row r="1362" ht="16.5" customHeight="1" s="16">
      <c r="A1362" s="7" t="n">
        <v>13108125</v>
      </c>
      <c r="B1362" s="7" t="inlineStr">
        <is>
          <t>언더아머</t>
        </is>
      </c>
      <c r="C1362" s="7" t="inlineStr">
        <is>
          <t>블랙</t>
        </is>
      </c>
      <c r="D1362" s="7" t="inlineStr">
        <is>
          <t>무지</t>
        </is>
      </c>
      <c r="E1362" s="7" t="inlineStr">
        <is>
          <t>폴리</t>
        </is>
      </c>
      <c r="F1362" s="7" t="inlineStr">
        <is>
          <t>스포츠라이트3부팬츠</t>
        </is>
      </c>
      <c r="G1362" s="7" t="inlineStr">
        <is>
          <t>KOR</t>
        </is>
      </c>
      <c r="H1362" s="7" t="inlineStr">
        <is>
          <t>XL</t>
        </is>
      </c>
      <c r="I1362" s="7">
        <f>IF(B1362="보세",C1362&amp;" "&amp;D1362&amp;" "&amp;E1362&amp;" "&amp;F1362&amp;" ["&amp;H1362&amp;"]",IF(G1362="JPN","[JPN] "&amp;B1362&amp;" "&amp;C1362&amp;" "&amp;D1362&amp;" "&amp;E1362&amp;" "&amp;F1362&amp;" ["&amp;H1362&amp;"]",B1362&amp;" "&amp;C1362&amp;" "&amp;D1362&amp;" "&amp;E1362&amp;" "&amp;F1362&amp;" ["&amp;H1362&amp;"]"))</f>
        <v/>
      </c>
      <c r="J1362" s="7" t="inlineStr">
        <is>
          <t>언더아머 블랙 스포츠라이트3부팬츠 [XL]</t>
        </is>
      </c>
      <c r="K1362" s="7" t="inlineStr">
        <is>
          <t>언더아머 블랙 스포츠라이트3부팬츠</t>
        </is>
      </c>
      <c r="L1362" s="7">
        <f>IF(B1362="보세",C1362&amp;" "&amp;F1362,B1362&amp;" "&amp;F1362)</f>
        <v/>
      </c>
      <c r="M1362" s="8" t="inlineStr">
        <is>
          <t>블랙   스포츠라이트3부팬츠</t>
        </is>
      </c>
      <c r="N1362" s="8" t="inlineStr">
        <is>
          <t>블랙   스포츠라이트3부팬츠</t>
        </is>
      </c>
      <c r="O1362" s="8" t="inlineStr">
        <is>
          <t>블랙   스포츠라이트3부팬츠</t>
        </is>
      </c>
    </row>
    <row r="1363" ht="16.5" customHeight="1" s="16">
      <c r="A1363" s="7" t="n">
        <v>13108126</v>
      </c>
      <c r="B1363" s="7" t="inlineStr">
        <is>
          <t>뉴에라</t>
        </is>
      </c>
      <c r="C1363" s="7" t="inlineStr">
        <is>
          <t>내추럴그레이</t>
        </is>
      </c>
      <c r="D1363" s="7" t="inlineStr">
        <is>
          <t>무지</t>
        </is>
      </c>
      <c r="E1363" s="7" t="inlineStr">
        <is>
          <t>폴리</t>
        </is>
      </c>
      <c r="F1363" s="7" t="inlineStr">
        <is>
          <t>로고스포츠조거팬츠</t>
        </is>
      </c>
      <c r="G1363" s="7" t="inlineStr">
        <is>
          <t>KOR</t>
        </is>
      </c>
      <c r="H1363" s="7" t="inlineStr">
        <is>
          <t>105</t>
        </is>
      </c>
      <c r="I1363" s="7">
        <f>IF(B1363="보세",C1363&amp;" "&amp;D1363&amp;" "&amp;E1363&amp;" "&amp;F1363&amp;" ["&amp;H1363&amp;"]",IF(G1363="JPN","[JPN] "&amp;B1363&amp;" "&amp;C1363&amp;" "&amp;D1363&amp;" "&amp;E1363&amp;" "&amp;F1363&amp;" ["&amp;H1363&amp;"]",B1363&amp;" "&amp;C1363&amp;" "&amp;D1363&amp;" "&amp;E1363&amp;" "&amp;F1363&amp;" ["&amp;H1363&amp;"]"))</f>
        <v/>
      </c>
      <c r="J1363" s="7" t="inlineStr">
        <is>
          <t>뉴에라 내추럴그레이 로고스포츠조거팬츠 [105]</t>
        </is>
      </c>
      <c r="K1363" s="7" t="inlineStr">
        <is>
          <t>뉴에라 내추럴그레이 로고스포츠조거팬츠</t>
        </is>
      </c>
      <c r="L1363" s="7">
        <f>IF(B1363="보세",C1363&amp;" "&amp;F1363,B1363&amp;" "&amp;F1363)</f>
        <v/>
      </c>
      <c r="M1363" s="8" t="inlineStr">
        <is>
          <t>내추럴그레이   로고스포츠조거팬츠</t>
        </is>
      </c>
      <c r="N1363" s="8" t="inlineStr">
        <is>
          <t>내추럴그레이   로고스포츠조거팬츠</t>
        </is>
      </c>
      <c r="O1363" s="8" t="inlineStr">
        <is>
          <t>내추럴그레이   로고스포츠조거팬츠</t>
        </is>
      </c>
    </row>
    <row r="1364" ht="16.5" customHeight="1" s="16">
      <c r="A1364" s="7" t="n">
        <v>13108127</v>
      </c>
      <c r="B1364" s="7" t="inlineStr">
        <is>
          <t>데님앤서플라이</t>
        </is>
      </c>
      <c r="C1364" s="7" t="inlineStr">
        <is>
          <t>클레어블루</t>
        </is>
      </c>
      <c r="D1364" s="7" t="inlineStr">
        <is>
          <t>무지</t>
        </is>
      </c>
      <c r="E1364" s="7" t="inlineStr">
        <is>
          <t>데님</t>
        </is>
      </c>
      <c r="F1364" s="7" t="inlineStr">
        <is>
          <t>워시드커팅숏진</t>
        </is>
      </c>
      <c r="G1364" s="7" t="inlineStr">
        <is>
          <t>KOR</t>
        </is>
      </c>
      <c r="H1364" s="7" t="inlineStr">
        <is>
          <t>26</t>
        </is>
      </c>
      <c r="I1364" s="7">
        <f>IF(B1364="보세",C1364&amp;" "&amp;D1364&amp;" "&amp;E1364&amp;" "&amp;F1364&amp;" ["&amp;H1364&amp;"]",IF(G1364="JPN","[JPN] "&amp;B1364&amp;" "&amp;C1364&amp;" "&amp;D1364&amp;" "&amp;E1364&amp;" "&amp;F1364&amp;" ["&amp;H1364&amp;"]",B1364&amp;" "&amp;C1364&amp;" "&amp;D1364&amp;" "&amp;E1364&amp;" "&amp;F1364&amp;" ["&amp;H1364&amp;"]"))</f>
        <v/>
      </c>
      <c r="J1364" s="7" t="inlineStr">
        <is>
          <t>데님앤서플라이 클레어블루 데님 워시드커팅숏진 [26]</t>
        </is>
      </c>
      <c r="K1364" s="7" t="inlineStr">
        <is>
          <t>데님앤서플라이 클레어블루 데님 워시드커팅숏진</t>
        </is>
      </c>
      <c r="L1364" s="7">
        <f>IF(B1364="보세",C1364&amp;" "&amp;F1364,B1364&amp;" "&amp;F1364)</f>
        <v/>
      </c>
      <c r="M1364" s="8" t="inlineStr">
        <is>
          <t>클레어블루  데님 워시드커팅숏진</t>
        </is>
      </c>
      <c r="N1364" s="8" t="inlineStr">
        <is>
          <t>클레어블루  데님 워시드커팅숏진</t>
        </is>
      </c>
      <c r="O1364" s="8" t="inlineStr">
        <is>
          <t>클레어블루  데님 워시드커팅숏진</t>
        </is>
      </c>
    </row>
    <row r="1365" ht="16.5" customHeight="1" s="16">
      <c r="A1365" s="7" t="n">
        <v>13108128</v>
      </c>
      <c r="B1365" s="7" t="inlineStr">
        <is>
          <t>마크앤로나</t>
        </is>
      </c>
      <c r="C1365" s="7" t="inlineStr">
        <is>
          <t>다크그레이</t>
        </is>
      </c>
      <c r="D1365" s="7" t="inlineStr">
        <is>
          <t>체크</t>
        </is>
      </c>
      <c r="E1365" s="7" t="inlineStr">
        <is>
          <t>폴리</t>
        </is>
      </c>
      <c r="F1365" s="7" t="inlineStr">
        <is>
          <t>플란넬슬림팬츠</t>
        </is>
      </c>
      <c r="G1365" s="7" t="inlineStr">
        <is>
          <t>KOR</t>
        </is>
      </c>
      <c r="H1365" s="7" t="inlineStr">
        <is>
          <t>36</t>
        </is>
      </c>
      <c r="I1365" s="7">
        <f>IF(B1365="보세",C1365&amp;" "&amp;D1365&amp;" "&amp;E1365&amp;" "&amp;F1365&amp;" ["&amp;H1365&amp;"]",IF(G1365="JPN","[JPN] "&amp;B1365&amp;" "&amp;C1365&amp;" "&amp;D1365&amp;" "&amp;E1365&amp;" "&amp;F1365&amp;" ["&amp;H1365&amp;"]",B1365&amp;" "&amp;C1365&amp;" "&amp;D1365&amp;" "&amp;E1365&amp;" "&amp;F1365&amp;" ["&amp;H1365&amp;"]"))</f>
        <v/>
      </c>
      <c r="J1365" s="7" t="inlineStr">
        <is>
          <t>마크앤로나 다크그레이 체크 플란넬슬림팬츠 [36]</t>
        </is>
      </c>
      <c r="K1365" s="7" t="inlineStr">
        <is>
          <t>마크앤로나 다크그레이 체크 플란넬슬림팬츠</t>
        </is>
      </c>
      <c r="L1365" s="7">
        <f>IF(B1365="보세",C1365&amp;" "&amp;F1365,B1365&amp;" "&amp;F1365)</f>
        <v/>
      </c>
      <c r="M1365" s="8" t="inlineStr">
        <is>
          <t>다크그레이 체크  플란넬슬림팬츠</t>
        </is>
      </c>
      <c r="N1365" s="8" t="inlineStr">
        <is>
          <t>다크그레이 체크  플란넬슬림팬츠</t>
        </is>
      </c>
      <c r="O1365" s="8" t="inlineStr">
        <is>
          <t>다크그레이 체크  플란넬슬림팬츠</t>
        </is>
      </c>
    </row>
    <row r="1366" ht="16.5" customHeight="1" s="16">
      <c r="A1366" s="7" t="n">
        <v>13108129</v>
      </c>
      <c r="B1366" s="7" t="inlineStr">
        <is>
          <t>미샤</t>
        </is>
      </c>
      <c r="C1366" s="7" t="inlineStr">
        <is>
          <t>블랙</t>
        </is>
      </c>
      <c r="D1366" s="7" t="inlineStr">
        <is>
          <t>무지</t>
        </is>
      </c>
      <c r="E1366" s="7" t="inlineStr">
        <is>
          <t>울혼방</t>
        </is>
      </c>
      <c r="F1366" s="7" t="inlineStr">
        <is>
          <t>노턱웜슬랙스</t>
        </is>
      </c>
      <c r="G1366" s="7" t="inlineStr">
        <is>
          <t>KOR</t>
        </is>
      </c>
      <c r="H1366" s="7" t="inlineStr">
        <is>
          <t>67-94</t>
        </is>
      </c>
      <c r="I1366" s="7">
        <f>IF(B1366="보세",C1366&amp;" "&amp;D1366&amp;" "&amp;E1366&amp;" "&amp;F1366&amp;" ["&amp;H1366&amp;"]",IF(G1366="JPN","[JPN] "&amp;B1366&amp;" "&amp;C1366&amp;" "&amp;D1366&amp;" "&amp;E1366&amp;" "&amp;F1366&amp;" ["&amp;H1366&amp;"]",B1366&amp;" "&amp;C1366&amp;" "&amp;D1366&amp;" "&amp;E1366&amp;" "&amp;F1366&amp;" ["&amp;H1366&amp;"]"))</f>
        <v/>
      </c>
      <c r="J1366" s="7" t="inlineStr">
        <is>
          <t>미샤 블랙 울혼방 노턱웜슬랙스 [67-94]</t>
        </is>
      </c>
      <c r="K1366" s="7" t="inlineStr">
        <is>
          <t>미샤 블랙 울혼방 노턱웜슬랙스</t>
        </is>
      </c>
      <c r="L1366" s="7">
        <f>IF(B1366="보세",C1366&amp;" "&amp;F1366,B1366&amp;" "&amp;F1366)</f>
        <v/>
      </c>
      <c r="M1366" s="8" t="inlineStr">
        <is>
          <t>블랙  울혼방 노턱웜슬랙스</t>
        </is>
      </c>
      <c r="N1366" s="8" t="inlineStr">
        <is>
          <t>블랙  울혼방 노턱웜슬랙스</t>
        </is>
      </c>
      <c r="O1366" s="8" t="inlineStr">
        <is>
          <t>블랙  울혼방 노턱웜슬랙스</t>
        </is>
      </c>
    </row>
    <row r="1367" ht="16.5" customHeight="1" s="16">
      <c r="A1367" s="7" t="n">
        <v>13108130</v>
      </c>
      <c r="B1367" s="7" t="inlineStr">
        <is>
          <t>나이키</t>
        </is>
      </c>
      <c r="C1367" s="7" t="inlineStr">
        <is>
          <t>블랙</t>
        </is>
      </c>
      <c r="D1367" s="7" t="inlineStr">
        <is>
          <t>무지</t>
        </is>
      </c>
      <c r="E1367" s="7" t="inlineStr">
        <is>
          <t>면혼방</t>
        </is>
      </c>
      <c r="F1367" s="7" t="inlineStr">
        <is>
          <t>트레이닝조거팬츠</t>
        </is>
      </c>
      <c r="G1367" s="7" t="inlineStr">
        <is>
          <t>KOR</t>
        </is>
      </c>
      <c r="H1367" s="7" t="inlineStr">
        <is>
          <t>M</t>
        </is>
      </c>
      <c r="I1367" s="7">
        <f>IF(B1367="보세",C1367&amp;" "&amp;D1367&amp;" "&amp;E1367&amp;" "&amp;F1367&amp;" ["&amp;H1367&amp;"]",IF(G1367="JPN","[JPN] "&amp;B1367&amp;" "&amp;C1367&amp;" "&amp;D1367&amp;" "&amp;E1367&amp;" "&amp;F1367&amp;" ["&amp;H1367&amp;"]",B1367&amp;" "&amp;C1367&amp;" "&amp;D1367&amp;" "&amp;E1367&amp;" "&amp;F1367&amp;" ["&amp;H1367&amp;"]"))</f>
        <v/>
      </c>
      <c r="J1367" s="7" t="inlineStr">
        <is>
          <t>나이키 블랙 면혼방 트레이닝조거팬츠 [M]</t>
        </is>
      </c>
      <c r="K1367" s="7" t="inlineStr">
        <is>
          <t>나이키 블랙 면혼방 트레이닝조거팬츠</t>
        </is>
      </c>
      <c r="L1367" s="7">
        <f>IF(B1367="보세",C1367&amp;" "&amp;F1367,B1367&amp;" "&amp;F1367)</f>
        <v/>
      </c>
      <c r="M1367" s="8" t="inlineStr">
        <is>
          <t>블랙  면혼방 트레이닝조거팬츠</t>
        </is>
      </c>
      <c r="N1367" s="8" t="inlineStr">
        <is>
          <t>블랙  코튼혼방 트레이닝조거팬츠</t>
        </is>
      </c>
      <c r="O1367" s="8" t="inlineStr">
        <is>
          <t>블랙  면믹스 트레이닝조거팬츠</t>
        </is>
      </c>
    </row>
    <row r="1368" ht="16.5" customHeight="1" s="16">
      <c r="A1368" s="7" t="n">
        <v>13108131</v>
      </c>
      <c r="B1368" s="7" t="inlineStr">
        <is>
          <t>익스프레스</t>
        </is>
      </c>
      <c r="C1368" s="7" t="inlineStr">
        <is>
          <t>블랙</t>
        </is>
      </c>
      <c r="D1368" s="7" t="inlineStr">
        <is>
          <t>스트라이프</t>
        </is>
      </c>
      <c r="E1368" s="7" t="inlineStr">
        <is>
          <t>폴리</t>
        </is>
      </c>
      <c r="F1368" s="7" t="inlineStr">
        <is>
          <t>실버펄배색스커트</t>
        </is>
      </c>
      <c r="G1368" s="7" t="inlineStr">
        <is>
          <t>KOR</t>
        </is>
      </c>
      <c r="H1368" s="7" t="inlineStr">
        <is>
          <t>00</t>
        </is>
      </c>
      <c r="I1368" s="7">
        <f>IF(B1368="보세",C1368&amp;" "&amp;D1368&amp;" "&amp;E1368&amp;" "&amp;F1368&amp;" ["&amp;H1368&amp;"]",IF(G1368="JPN","[JPN] "&amp;B1368&amp;" "&amp;C1368&amp;" "&amp;D1368&amp;" "&amp;E1368&amp;" "&amp;F1368&amp;" ["&amp;H1368&amp;"]",B1368&amp;" "&amp;C1368&amp;" "&amp;D1368&amp;" "&amp;E1368&amp;" "&amp;F1368&amp;" ["&amp;H1368&amp;"]"))</f>
        <v/>
      </c>
      <c r="J1368" s="7" t="inlineStr">
        <is>
          <t>익스프레스 블랙 스트라이프 실버펄배색스커트 [00]</t>
        </is>
      </c>
      <c r="K1368" s="7" t="inlineStr">
        <is>
          <t>익스프레스 블랙 스트라이프 실버펄배색스커트</t>
        </is>
      </c>
      <c r="L1368" s="7">
        <f>IF(B1368="보세",C1368&amp;" "&amp;F1368,B1368&amp;" "&amp;F1368)</f>
        <v/>
      </c>
      <c r="M1368" s="8" t="inlineStr">
        <is>
          <t>블랙 스트라이프  실버펄배색스커트</t>
        </is>
      </c>
      <c r="N1368" s="8" t="inlineStr">
        <is>
          <t>블랙 스트라이프  실버펄배색스커트</t>
        </is>
      </c>
      <c r="O1368" s="8" t="inlineStr">
        <is>
          <t>블랙 스트라이프  실버펄배색스커트</t>
        </is>
      </c>
    </row>
    <row r="1369" ht="16.5" customHeight="1" s="16">
      <c r="A1369" s="7" t="n">
        <v>13108132</v>
      </c>
      <c r="B1369" s="7" t="inlineStr">
        <is>
          <t>익스프레스</t>
        </is>
      </c>
      <c r="C1369" s="7" t="inlineStr">
        <is>
          <t>자주블랙</t>
        </is>
      </c>
      <c r="D1369" s="7" t="inlineStr">
        <is>
          <t>스트라이프</t>
        </is>
      </c>
      <c r="E1369" s="7" t="inlineStr">
        <is>
          <t>폴리</t>
        </is>
      </c>
      <c r="F1369" s="7" t="inlineStr">
        <is>
          <t>H라인배색스커트</t>
        </is>
      </c>
      <c r="G1369" s="7" t="inlineStr">
        <is>
          <t>KOR</t>
        </is>
      </c>
      <c r="H1369" s="7" t="inlineStr">
        <is>
          <t>0</t>
        </is>
      </c>
      <c r="I1369" s="7">
        <f>IF(B1369="보세",C1369&amp;" "&amp;D1369&amp;" "&amp;E1369&amp;" "&amp;F1369&amp;" ["&amp;H1369&amp;"]",IF(G1369="JPN","[JPN] "&amp;B1369&amp;" "&amp;C1369&amp;" "&amp;D1369&amp;" "&amp;E1369&amp;" "&amp;F1369&amp;" ["&amp;H1369&amp;"]",B1369&amp;" "&amp;C1369&amp;" "&amp;D1369&amp;" "&amp;E1369&amp;" "&amp;F1369&amp;" ["&amp;H1369&amp;"]"))</f>
        <v/>
      </c>
      <c r="J1369" s="7" t="inlineStr">
        <is>
          <t>익스프레스 자주블랙 스트라이프 H라인배색스커트 [0]</t>
        </is>
      </c>
      <c r="K1369" s="7" t="inlineStr">
        <is>
          <t>익스프레스 자주블랙 스트라이프 H라인배색스커트</t>
        </is>
      </c>
      <c r="L1369" s="7">
        <f>IF(B1369="보세",C1369&amp;" "&amp;F1369,B1369&amp;" "&amp;F1369)</f>
        <v/>
      </c>
      <c r="M1369" s="8" t="inlineStr">
        <is>
          <t>자주블랙 스트라이프  H라인배색스커트</t>
        </is>
      </c>
      <c r="N1369" s="8" t="inlineStr">
        <is>
          <t>자주블랙 스트라이프  H라인배색스커트</t>
        </is>
      </c>
      <c r="O1369" s="8" t="inlineStr">
        <is>
          <t>자주블랙 스트라이프  H라인배색스커트</t>
        </is>
      </c>
    </row>
    <row r="1370" ht="16.5" customHeight="1" s="16">
      <c r="A1370" s="7" t="n">
        <v>13108133</v>
      </c>
      <c r="B1370" s="7" t="inlineStr">
        <is>
          <t>아디다스오리지널</t>
        </is>
      </c>
      <c r="C1370" s="7" t="inlineStr">
        <is>
          <t>딥네이비</t>
        </is>
      </c>
      <c r="D1370" s="7" t="inlineStr">
        <is>
          <t>무지</t>
        </is>
      </c>
      <c r="E1370" s="7" t="inlineStr">
        <is>
          <t>면혼방</t>
        </is>
      </c>
      <c r="F1370" s="7" t="inlineStr">
        <is>
          <t>절개라인삼선유로파팬츠</t>
        </is>
      </c>
      <c r="G1370" s="7" t="inlineStr">
        <is>
          <t>KOR</t>
        </is>
      </c>
      <c r="H1370" s="7" t="inlineStr">
        <is>
          <t>90</t>
        </is>
      </c>
      <c r="I1370" s="7">
        <f>IF(B1370="보세",C1370&amp;" "&amp;D1370&amp;" "&amp;E1370&amp;" "&amp;F1370&amp;" ["&amp;H1370&amp;"]",IF(G1370="JPN","[JPN] "&amp;B1370&amp;" "&amp;C1370&amp;" "&amp;D1370&amp;" "&amp;E1370&amp;" "&amp;F1370&amp;" ["&amp;H1370&amp;"]",B1370&amp;" "&amp;C1370&amp;" "&amp;D1370&amp;" "&amp;E1370&amp;" "&amp;F1370&amp;" ["&amp;H1370&amp;"]"))</f>
        <v/>
      </c>
      <c r="J1370" s="7" t="inlineStr">
        <is>
          <t>아디다스오리지널 딥네이비 면혼방 절개라인삼선유로파팬츠 [90]</t>
        </is>
      </c>
      <c r="K1370" s="7" t="inlineStr">
        <is>
          <t>아디다스오리지널 딥네이비 면혼방 절개라인삼선유로파팬츠</t>
        </is>
      </c>
      <c r="L1370" s="7">
        <f>IF(B1370="보세",C1370&amp;" "&amp;F1370,B1370&amp;" "&amp;F1370)</f>
        <v/>
      </c>
      <c r="M1370" s="8" t="inlineStr">
        <is>
          <t>딥네이비  면혼방 절개라인삼선유로파팬츠</t>
        </is>
      </c>
      <c r="N1370" s="8" t="inlineStr">
        <is>
          <t>딥네이비  코튼혼방 절개라인삼선유로파팬츠</t>
        </is>
      </c>
      <c r="O1370" s="8" t="inlineStr">
        <is>
          <t>딥네이비  면믹스 절개라인삼선유로파팬츠</t>
        </is>
      </c>
    </row>
    <row r="1371" ht="16.5" customHeight="1" s="16">
      <c r="A1371" s="7" t="n">
        <v>13108134</v>
      </c>
      <c r="B1371" s="7" t="inlineStr">
        <is>
          <t>나이키</t>
        </is>
      </c>
      <c r="C1371" s="7" t="inlineStr">
        <is>
          <t>블랙</t>
        </is>
      </c>
      <c r="D1371" s="7" t="inlineStr">
        <is>
          <t>무지</t>
        </is>
      </c>
      <c r="E1371" s="7" t="inlineStr">
        <is>
          <t>드라이핏</t>
        </is>
      </c>
      <c r="F1371" s="7" t="inlineStr">
        <is>
          <t>밑단로고스포츠하프팬츠</t>
        </is>
      </c>
      <c r="G1371" s="7" t="inlineStr">
        <is>
          <t>KOR</t>
        </is>
      </c>
      <c r="H1371" s="7" t="inlineStr">
        <is>
          <t>L</t>
        </is>
      </c>
      <c r="I1371" s="7">
        <f>IF(B1371="보세",C1371&amp;" "&amp;D1371&amp;" "&amp;E1371&amp;" "&amp;F1371&amp;" ["&amp;H1371&amp;"]",IF(G1371="JPN","[JPN] "&amp;B1371&amp;" "&amp;C1371&amp;" "&amp;D1371&amp;" "&amp;E1371&amp;" "&amp;F1371&amp;" ["&amp;H1371&amp;"]",B1371&amp;" "&amp;C1371&amp;" "&amp;D1371&amp;" "&amp;E1371&amp;" "&amp;F1371&amp;" ["&amp;H1371&amp;"]"))</f>
        <v/>
      </c>
      <c r="J1371" s="7" t="inlineStr">
        <is>
          <t>나이키 블랙 드라이핏 밑단로고스포츠하프팬츠 [L]</t>
        </is>
      </c>
      <c r="K1371" s="7" t="inlineStr">
        <is>
          <t>나이키 블랙 드라이핏 밑단로고스포츠하프팬츠</t>
        </is>
      </c>
      <c r="L1371" s="7">
        <f>IF(B1371="보세",C1371&amp;" "&amp;F1371,B1371&amp;" "&amp;F1371)</f>
        <v/>
      </c>
      <c r="M1371" s="8" t="inlineStr">
        <is>
          <t>블랙  드라이핏 밑단로고스포츠하프팬츠</t>
        </is>
      </c>
      <c r="N1371" s="8" t="inlineStr">
        <is>
          <t>블랙  드라이핏 밑단로고스포츠하프팬츠</t>
        </is>
      </c>
      <c r="O1371" s="8" t="inlineStr">
        <is>
          <t>블랙  드라이핏 밑단로고스포츠하프팬츠</t>
        </is>
      </c>
    </row>
    <row r="1372" ht="16.5" customHeight="1" s="16">
      <c r="A1372" s="7" t="n">
        <v>13108135</v>
      </c>
      <c r="B1372" s="7" t="inlineStr">
        <is>
          <t>아디다스</t>
        </is>
      </c>
      <c r="C1372" s="7" t="inlineStr">
        <is>
          <t>블랙</t>
        </is>
      </c>
      <c r="D1372" s="7" t="inlineStr">
        <is>
          <t>무지</t>
        </is>
      </c>
      <c r="E1372" s="7" t="inlineStr">
        <is>
          <t>폴리</t>
        </is>
      </c>
      <c r="F1372" s="7" t="inlineStr">
        <is>
          <t>무광스포츠라이트팬츠</t>
        </is>
      </c>
      <c r="G1372" s="7" t="inlineStr">
        <is>
          <t>KOR</t>
        </is>
      </c>
      <c r="H1372" s="7" t="inlineStr">
        <is>
          <t>104</t>
        </is>
      </c>
      <c r="I1372" s="7">
        <f>IF(B1372="보세",C1372&amp;" "&amp;D1372&amp;" "&amp;E1372&amp;" "&amp;F1372&amp;" ["&amp;H1372&amp;"]",IF(G1372="JPN","[JPN] "&amp;B1372&amp;" "&amp;C1372&amp;" "&amp;D1372&amp;" "&amp;E1372&amp;" "&amp;F1372&amp;" ["&amp;H1372&amp;"]",B1372&amp;" "&amp;C1372&amp;" "&amp;D1372&amp;" "&amp;E1372&amp;" "&amp;F1372&amp;" ["&amp;H1372&amp;"]"))</f>
        <v/>
      </c>
      <c r="J1372" s="7" t="inlineStr">
        <is>
          <t>아디다스 블랙 무광스포츠라이트팬츠 [104]</t>
        </is>
      </c>
      <c r="K1372" s="7" t="inlineStr">
        <is>
          <t>아디다스 블랙 무광스포츠라이트팬츠</t>
        </is>
      </c>
      <c r="L1372" s="7">
        <f>IF(B1372="보세",C1372&amp;" "&amp;F1372,B1372&amp;" "&amp;F1372)</f>
        <v/>
      </c>
      <c r="M1372" s="8" t="inlineStr">
        <is>
          <t>블랙   무광스포츠라이트팬츠</t>
        </is>
      </c>
      <c r="N1372" s="8" t="inlineStr">
        <is>
          <t>블랙   무광스포츠라이트팬츠</t>
        </is>
      </c>
      <c r="O1372" s="8" t="inlineStr">
        <is>
          <t>블랙   무광스포츠라이트팬츠</t>
        </is>
      </c>
    </row>
    <row r="1373" ht="16.5" customHeight="1" s="16">
      <c r="A1373" s="7" t="n">
        <v>13108136</v>
      </c>
      <c r="B1373" s="7" t="inlineStr">
        <is>
          <t>pxg</t>
        </is>
      </c>
      <c r="C1373" s="7" t="inlineStr">
        <is>
          <t>블랙</t>
        </is>
      </c>
      <c r="D1373" s="7" t="inlineStr">
        <is>
          <t>체크</t>
        </is>
      </c>
      <c r="E1373" s="7" t="inlineStr">
        <is>
          <t>폴리</t>
        </is>
      </c>
      <c r="F1373" s="7" t="inlineStr">
        <is>
          <t>골프팬츠</t>
        </is>
      </c>
      <c r="G1373" s="7" t="inlineStr">
        <is>
          <t>KOR</t>
        </is>
      </c>
      <c r="H1373" s="7" t="inlineStr">
        <is>
          <t>없음</t>
        </is>
      </c>
      <c r="I1373" s="7">
        <f>IF(B1373="보세",C1373&amp;" "&amp;D1373&amp;" "&amp;E1373&amp;" "&amp;F1373&amp;" ["&amp;H1373&amp;"]",IF(G1373="JPN","[JPN] "&amp;B1373&amp;" "&amp;C1373&amp;" "&amp;D1373&amp;" "&amp;E1373&amp;" "&amp;F1373&amp;" ["&amp;H1373&amp;"]",B1373&amp;" "&amp;C1373&amp;" "&amp;D1373&amp;" "&amp;E1373&amp;" "&amp;F1373&amp;" ["&amp;H1373&amp;"]"))</f>
        <v/>
      </c>
      <c r="J1373" s="7" t="inlineStr">
        <is>
          <t xml:space="preserve">pxg 블랙 체크 골프팬츠 </t>
        </is>
      </c>
      <c r="K1373" s="7" t="inlineStr">
        <is>
          <t xml:space="preserve">pxg 블랙 체크 골프팬츠 </t>
        </is>
      </c>
      <c r="L1373" s="7">
        <f>IF(B1373="보세",C1373&amp;" "&amp;F1373,B1373&amp;" "&amp;F1373)</f>
        <v/>
      </c>
      <c r="M1373" s="8" t="inlineStr">
        <is>
          <t>블랙 체크  골프팬츠</t>
        </is>
      </c>
      <c r="N1373" s="8" t="inlineStr">
        <is>
          <t>블랙 체크  골프팬츠</t>
        </is>
      </c>
      <c r="O1373" s="8" t="inlineStr">
        <is>
          <t>블랙 체크  골프팬츠</t>
        </is>
      </c>
    </row>
    <row r="1374" ht="16.5" customHeight="1" s="16">
      <c r="A1374" s="7" t="n">
        <v>13108137</v>
      </c>
      <c r="B1374" s="7" t="inlineStr">
        <is>
          <t>h&amp;m</t>
        </is>
      </c>
      <c r="C1374" s="7" t="inlineStr">
        <is>
          <t>블랙</t>
        </is>
      </c>
      <c r="D1374" s="7" t="inlineStr">
        <is>
          <t>무지</t>
        </is>
      </c>
      <c r="E1374" s="7" t="inlineStr">
        <is>
          <t>비스코스혼방</t>
        </is>
      </c>
      <c r="F1374" s="7" t="inlineStr">
        <is>
          <t>레깅스부츠컷팬츠</t>
        </is>
      </c>
      <c r="G1374" s="7" t="inlineStr">
        <is>
          <t>KOR</t>
        </is>
      </c>
      <c r="H1374" s="7" t="inlineStr">
        <is>
          <t>L</t>
        </is>
      </c>
      <c r="I1374" s="7">
        <f>IF(B1374="보세",C1374&amp;" "&amp;D1374&amp;" "&amp;E1374&amp;" "&amp;F1374&amp;" ["&amp;H1374&amp;"]",IF(G1374="JPN","[JPN] "&amp;B1374&amp;" "&amp;C1374&amp;" "&amp;D1374&amp;" "&amp;E1374&amp;" "&amp;F1374&amp;" ["&amp;H1374&amp;"]",B1374&amp;" "&amp;C1374&amp;" "&amp;D1374&amp;" "&amp;E1374&amp;" "&amp;F1374&amp;" ["&amp;H1374&amp;"]"))</f>
        <v/>
      </c>
      <c r="J1374" s="7" t="inlineStr">
        <is>
          <t>h&amp;m 블랙 비스코스혼방 레깅스부츠컷팬츠 [L]</t>
        </is>
      </c>
      <c r="K1374" s="7" t="inlineStr">
        <is>
          <t>h&amp;m 블랙 비스코스혼방 레깅스부츠컷팬츠</t>
        </is>
      </c>
      <c r="L1374" s="7">
        <f>IF(B1374="보세",C1374&amp;" "&amp;F1374,B1374&amp;" "&amp;F1374)</f>
        <v/>
      </c>
      <c r="M1374" s="8" t="inlineStr">
        <is>
          <t>블랙  비스코스혼방 레깅스부츠컷팬츠</t>
        </is>
      </c>
      <c r="N1374" s="8" t="inlineStr">
        <is>
          <t>블랙  비스코스혼방 레깅스부츠컷팬츠</t>
        </is>
      </c>
      <c r="O1374" s="8" t="inlineStr">
        <is>
          <t>블랙  비스코스혼방 레깅스부츠컷팬츠</t>
        </is>
      </c>
    </row>
    <row r="1375" ht="16.5" customHeight="1" s="16">
      <c r="A1375" s="7" t="n">
        <v>13108138</v>
      </c>
      <c r="B1375" s="7" t="inlineStr">
        <is>
          <t>h&amp;m</t>
        </is>
      </c>
      <c r="C1375" s="7" t="inlineStr">
        <is>
          <t>스파이스브라운</t>
        </is>
      </c>
      <c r="D1375" s="7" t="inlineStr">
        <is>
          <t>무지</t>
        </is>
      </c>
      <c r="E1375" s="7" t="inlineStr">
        <is>
          <t>폴리</t>
        </is>
      </c>
      <c r="F1375" s="7" t="inlineStr">
        <is>
          <t>하이웨스트슈퍼와이드슬랙스</t>
        </is>
      </c>
      <c r="G1375" s="7" t="inlineStr">
        <is>
          <t>KOR</t>
        </is>
      </c>
      <c r="H1375" s="7" t="inlineStr">
        <is>
          <t>155/64A</t>
        </is>
      </c>
      <c r="I1375" s="7">
        <f>IF(B1375="보세",C1375&amp;" "&amp;D1375&amp;" "&amp;E1375&amp;" "&amp;F1375&amp;" ["&amp;H1375&amp;"]",IF(G1375="JPN","[JPN] "&amp;B1375&amp;" "&amp;C1375&amp;" "&amp;D1375&amp;" "&amp;E1375&amp;" "&amp;F1375&amp;" ["&amp;H1375&amp;"]",B1375&amp;" "&amp;C1375&amp;" "&amp;D1375&amp;" "&amp;E1375&amp;" "&amp;F1375&amp;" ["&amp;H1375&amp;"]"))</f>
        <v/>
      </c>
      <c r="J1375" s="7" t="inlineStr">
        <is>
          <t>h&amp;m 스파이스브라운 하이웨스트슈퍼와이드슬랙스 [155/64A]</t>
        </is>
      </c>
      <c r="K1375" s="7" t="inlineStr">
        <is>
          <t>h&amp;m 스파이스브라운 하이웨스트슈퍼와이드슬랙스</t>
        </is>
      </c>
      <c r="L1375" s="7">
        <f>IF(B1375="보세",C1375&amp;" "&amp;F1375,B1375&amp;" "&amp;F1375)</f>
        <v/>
      </c>
      <c r="M1375" s="8" t="inlineStr">
        <is>
          <t>스파이스브라운   하이웨스트슈퍼와이드슬랙스</t>
        </is>
      </c>
      <c r="N1375" s="8" t="inlineStr">
        <is>
          <t>스파이스브라운   하이웨스트슈퍼와이드슬랙스</t>
        </is>
      </c>
      <c r="O1375" s="8" t="inlineStr">
        <is>
          <t>스파이스브라운   하이웨스트슈퍼와이드슬랙스</t>
        </is>
      </c>
    </row>
    <row r="1376" ht="16.5" customHeight="1" s="16">
      <c r="A1376" s="7" t="n">
        <v>13108139</v>
      </c>
      <c r="B1376" s="7" t="inlineStr">
        <is>
          <t>아디다스</t>
        </is>
      </c>
      <c r="C1376" s="7" t="inlineStr">
        <is>
          <t>블랙</t>
        </is>
      </c>
      <c r="D1376" s="7" t="inlineStr">
        <is>
          <t>무지</t>
        </is>
      </c>
      <c r="E1376" s="7" t="inlineStr">
        <is>
          <t>폴리</t>
        </is>
      </c>
      <c r="F1376" s="7" t="inlineStr">
        <is>
          <t>로고스포츠슬림배기팬츠</t>
        </is>
      </c>
      <c r="G1376" s="7" t="inlineStr">
        <is>
          <t>KOR</t>
        </is>
      </c>
      <c r="H1376" s="7" t="inlineStr">
        <is>
          <t>L</t>
        </is>
      </c>
      <c r="I1376" s="7">
        <f>IF(B1376="보세",C1376&amp;" "&amp;D1376&amp;" "&amp;E1376&amp;" "&amp;F1376&amp;" ["&amp;H1376&amp;"]",IF(G1376="JPN","[JPN] "&amp;B1376&amp;" "&amp;C1376&amp;" "&amp;D1376&amp;" "&amp;E1376&amp;" "&amp;F1376&amp;" ["&amp;H1376&amp;"]",B1376&amp;" "&amp;C1376&amp;" "&amp;D1376&amp;" "&amp;E1376&amp;" "&amp;F1376&amp;" ["&amp;H1376&amp;"]"))</f>
        <v/>
      </c>
      <c r="J1376" s="7" t="inlineStr">
        <is>
          <t>아디다스 블랙 로고스포츠슬림배기팬츠 [L]</t>
        </is>
      </c>
      <c r="K1376" s="7" t="inlineStr">
        <is>
          <t>아디다스 블랙 로고스포츠슬림배기팬츠</t>
        </is>
      </c>
      <c r="L1376" s="7">
        <f>IF(B1376="보세",C1376&amp;" "&amp;F1376,B1376&amp;" "&amp;F1376)</f>
        <v/>
      </c>
      <c r="M1376" s="8" t="inlineStr">
        <is>
          <t>블랙   로고스포츠슬림배기팬츠</t>
        </is>
      </c>
      <c r="N1376" s="8" t="inlineStr">
        <is>
          <t>블랙   로고스포츠슬림배기팬츠</t>
        </is>
      </c>
      <c r="O1376" s="8" t="inlineStr">
        <is>
          <t>블랙   로고스포츠슬림배기팬츠</t>
        </is>
      </c>
    </row>
    <row r="1377" ht="16.5" customHeight="1" s="16">
      <c r="A1377" s="7" t="n">
        <v>13108140</v>
      </c>
      <c r="B1377" s="7" t="inlineStr">
        <is>
          <t>벤제프</t>
        </is>
      </c>
      <c r="C1377" s="7" t="inlineStr">
        <is>
          <t>네이비</t>
        </is>
      </c>
      <c r="D1377" s="7" t="inlineStr">
        <is>
          <t>무지</t>
        </is>
      </c>
      <c r="E1377" s="7" t="inlineStr">
        <is>
          <t>폴리</t>
        </is>
      </c>
      <c r="F1377" s="7" t="inlineStr">
        <is>
          <t>골프라이트슬림팬츠</t>
        </is>
      </c>
      <c r="G1377" s="7" t="inlineStr">
        <is>
          <t>KOR</t>
        </is>
      </c>
      <c r="H1377" s="7" t="inlineStr">
        <is>
          <t>88</t>
        </is>
      </c>
      <c r="I1377" s="7">
        <f>IF(B1377="보세",C1377&amp;" "&amp;D1377&amp;" "&amp;E1377&amp;" "&amp;F1377&amp;" ["&amp;H1377&amp;"]",IF(G1377="JPN","[JPN] "&amp;B1377&amp;" "&amp;C1377&amp;" "&amp;D1377&amp;" "&amp;E1377&amp;" "&amp;F1377&amp;" ["&amp;H1377&amp;"]",B1377&amp;" "&amp;C1377&amp;" "&amp;D1377&amp;" "&amp;E1377&amp;" "&amp;F1377&amp;" ["&amp;H1377&amp;"]"))</f>
        <v/>
      </c>
      <c r="J1377" s="7" t="inlineStr">
        <is>
          <t>벤제프 네이비 골프라이트슬림팬츠 [88]</t>
        </is>
      </c>
      <c r="K1377" s="7" t="inlineStr">
        <is>
          <t>벤제프 네이비 골프라이트슬림팬츠</t>
        </is>
      </c>
      <c r="L1377" s="7">
        <f>IF(B1377="보세",C1377&amp;" "&amp;F1377,B1377&amp;" "&amp;F1377)</f>
        <v/>
      </c>
      <c r="M1377" s="8" t="inlineStr">
        <is>
          <t>네이비   골프라이트슬림팬츠</t>
        </is>
      </c>
      <c r="N1377" s="8" t="inlineStr">
        <is>
          <t>NAVY   골프라이트슬림팬츠</t>
        </is>
      </c>
      <c r="O1377" s="8" t="inlineStr">
        <is>
          <t>곤색   골프라이트슬림팬츠</t>
        </is>
      </c>
    </row>
    <row r="1378" ht="16.5" customHeight="1" s="16">
      <c r="A1378" s="7" t="n">
        <v>13108141</v>
      </c>
      <c r="B1378" s="7" t="inlineStr">
        <is>
          <t>나이키</t>
        </is>
      </c>
      <c r="C1378" s="7" t="inlineStr">
        <is>
          <t>블랙</t>
        </is>
      </c>
      <c r="D1378" s="7" t="inlineStr">
        <is>
          <t>무지</t>
        </is>
      </c>
      <c r="E1378" s="7" t="inlineStr">
        <is>
          <t>면혼방</t>
        </is>
      </c>
      <c r="F1378" s="7" t="inlineStr">
        <is>
          <t>트레이닝조거팬츠</t>
        </is>
      </c>
      <c r="G1378" s="7" t="inlineStr">
        <is>
          <t>KOR</t>
        </is>
      </c>
      <c r="H1378" s="7" t="inlineStr">
        <is>
          <t>85</t>
        </is>
      </c>
      <c r="I1378" s="7">
        <f>IF(B1378="보세",C1378&amp;" "&amp;D1378&amp;" "&amp;E1378&amp;" "&amp;F1378&amp;" ["&amp;H1378&amp;"]",IF(G1378="JPN","[JPN] "&amp;B1378&amp;" "&amp;C1378&amp;" "&amp;D1378&amp;" "&amp;E1378&amp;" "&amp;F1378&amp;" ["&amp;H1378&amp;"]",B1378&amp;" "&amp;C1378&amp;" "&amp;D1378&amp;" "&amp;E1378&amp;" "&amp;F1378&amp;" ["&amp;H1378&amp;"]"))</f>
        <v/>
      </c>
      <c r="J1378" s="7" t="inlineStr">
        <is>
          <t>나이키 블랙 면혼방 트레이닝조거팬츠 [85]</t>
        </is>
      </c>
      <c r="K1378" s="7" t="inlineStr">
        <is>
          <t>나이키 블랙 면혼방 트레이닝조거팬츠</t>
        </is>
      </c>
      <c r="L1378" s="7">
        <f>IF(B1378="보세",C1378&amp;" "&amp;F1378,B1378&amp;" "&amp;F1378)</f>
        <v/>
      </c>
      <c r="M1378" s="8" t="inlineStr">
        <is>
          <t>블랙  면혼방 트레이닝조거팬츠</t>
        </is>
      </c>
      <c r="N1378" s="8" t="inlineStr">
        <is>
          <t>블랙  코튼혼방 트레이닝조거팬츠</t>
        </is>
      </c>
      <c r="O1378" s="8" t="inlineStr">
        <is>
          <t>블랙  면믹스 트레이닝조거팬츠</t>
        </is>
      </c>
    </row>
    <row r="1379" ht="16.5" customHeight="1" s="16">
      <c r="A1379" s="7" t="n">
        <v>13108142</v>
      </c>
      <c r="B1379" s="7" t="inlineStr">
        <is>
          <t>아디다스오리지널</t>
        </is>
      </c>
      <c r="C1379" s="7" t="inlineStr">
        <is>
          <t>에게안블루믹스</t>
        </is>
      </c>
      <c r="D1379" s="7" t="inlineStr">
        <is>
          <t>무지</t>
        </is>
      </c>
      <c r="E1379" s="7" t="inlineStr">
        <is>
          <t>면혼방</t>
        </is>
      </c>
      <c r="F1379" s="7" t="inlineStr">
        <is>
          <t>발고리레깅스팬츠</t>
        </is>
      </c>
      <c r="G1379" s="7" t="inlineStr">
        <is>
          <t>KOR</t>
        </is>
      </c>
      <c r="H1379" s="7" t="inlineStr">
        <is>
          <t>95</t>
        </is>
      </c>
      <c r="I1379" s="7">
        <f>IF(B1379="보세",C1379&amp;" "&amp;D1379&amp;" "&amp;E1379&amp;" "&amp;F1379&amp;" ["&amp;H1379&amp;"]",IF(G1379="JPN","[JPN] "&amp;B1379&amp;" "&amp;C1379&amp;" "&amp;D1379&amp;" "&amp;E1379&amp;" "&amp;F1379&amp;" ["&amp;H1379&amp;"]",B1379&amp;" "&amp;C1379&amp;" "&amp;D1379&amp;" "&amp;E1379&amp;" "&amp;F1379&amp;" ["&amp;H1379&amp;"]"))</f>
        <v/>
      </c>
      <c r="J1379" s="7" t="inlineStr">
        <is>
          <t>아디다스오리지널 에게안블루믹스 면혼방 발고리레깅스팬츠 [95]</t>
        </is>
      </c>
      <c r="K1379" s="7" t="inlineStr">
        <is>
          <t>아디다스오리지널 에게안블루믹스 면혼방 발고리레깅스팬츠</t>
        </is>
      </c>
      <c r="L1379" s="7">
        <f>IF(B1379="보세",C1379&amp;" "&amp;F1379,B1379&amp;" "&amp;F1379)</f>
        <v/>
      </c>
      <c r="M1379" s="8" t="inlineStr">
        <is>
          <t>에게안블루믹스  면혼방 발고리레깅스팬츠</t>
        </is>
      </c>
      <c r="N1379" s="8" t="inlineStr">
        <is>
          <t>에게안블루믹스  코튼혼방 발고리레깅스팬츠</t>
        </is>
      </c>
      <c r="O1379" s="8" t="inlineStr">
        <is>
          <t>에게안블루믹스  면믹스 발고리레깅스팬츠</t>
        </is>
      </c>
    </row>
    <row r="1380" ht="16.5" customHeight="1" s="16">
      <c r="A1380" s="7" t="n">
        <v>13108143</v>
      </c>
      <c r="B1380" s="7" t="inlineStr">
        <is>
          <t>데상트</t>
        </is>
      </c>
      <c r="C1380" s="7" t="inlineStr">
        <is>
          <t>블랙</t>
        </is>
      </c>
      <c r="D1380" s="7" t="inlineStr">
        <is>
          <t>무지</t>
        </is>
      </c>
      <c r="E1380" s="7" t="inlineStr">
        <is>
          <t>폴리</t>
        </is>
      </c>
      <c r="F1380" s="7" t="inlineStr">
        <is>
          <t>스포츠절개라인하프팬츠</t>
        </is>
      </c>
      <c r="G1380" s="7" t="inlineStr">
        <is>
          <t>KOR</t>
        </is>
      </c>
      <c r="H1380" s="7" t="inlineStr">
        <is>
          <t>L</t>
        </is>
      </c>
      <c r="I1380" s="7">
        <f>IF(B1380="보세",C1380&amp;" "&amp;D1380&amp;" "&amp;E1380&amp;" "&amp;F1380&amp;" ["&amp;H1380&amp;"]",IF(G1380="JPN","[JPN] "&amp;B1380&amp;" "&amp;C1380&amp;" "&amp;D1380&amp;" "&amp;E1380&amp;" "&amp;F1380&amp;" ["&amp;H1380&amp;"]",B1380&amp;" "&amp;C1380&amp;" "&amp;D1380&amp;" "&amp;E1380&amp;" "&amp;F1380&amp;" ["&amp;H1380&amp;"]"))</f>
        <v/>
      </c>
      <c r="J1380" s="7" t="inlineStr">
        <is>
          <t>데상트 블랙 스포츠절개라인하프팬츠 [L]</t>
        </is>
      </c>
      <c r="K1380" s="7" t="inlineStr">
        <is>
          <t>데상트 블랙 스포츠절개라인하프팬츠</t>
        </is>
      </c>
      <c r="L1380" s="7">
        <f>IF(B1380="보세",C1380&amp;" "&amp;F1380,B1380&amp;" "&amp;F1380)</f>
        <v/>
      </c>
      <c r="M1380" s="8" t="inlineStr">
        <is>
          <t>블랙   스포츠절개라인하프팬츠</t>
        </is>
      </c>
      <c r="N1380" s="8" t="inlineStr">
        <is>
          <t>블랙   스포츠절개라인하프팬츠</t>
        </is>
      </c>
      <c r="O1380" s="8" t="inlineStr">
        <is>
          <t>블랙   스포츠절개라인하프팬츠</t>
        </is>
      </c>
    </row>
    <row r="1381" ht="16.5" customHeight="1" s="16">
      <c r="A1381" s="7" t="n">
        <v>13108144</v>
      </c>
      <c r="B1381" s="7" t="inlineStr">
        <is>
          <t>그루브라임</t>
        </is>
      </c>
      <c r="C1381" s="7" t="inlineStr">
        <is>
          <t>블랙</t>
        </is>
      </c>
      <c r="D1381" s="7" t="inlineStr">
        <is>
          <t>무지</t>
        </is>
      </c>
      <c r="E1381" s="7" t="inlineStr">
        <is>
          <t>면</t>
        </is>
      </c>
      <c r="F1381" s="7" t="inlineStr">
        <is>
          <t>매트하프스포츠팬츠</t>
        </is>
      </c>
      <c r="G1381" s="7" t="inlineStr">
        <is>
          <t>KOR</t>
        </is>
      </c>
      <c r="H1381" s="7" t="inlineStr">
        <is>
          <t>XL</t>
        </is>
      </c>
      <c r="I1381" s="7">
        <f>IF(B1381="보세",C1381&amp;" "&amp;D1381&amp;" "&amp;E1381&amp;" "&amp;F1381&amp;" ["&amp;H1381&amp;"]",IF(G1381="JPN","[JPN] "&amp;B1381&amp;" "&amp;C1381&amp;" "&amp;D1381&amp;" "&amp;E1381&amp;" "&amp;F1381&amp;" ["&amp;H1381&amp;"]",B1381&amp;" "&amp;C1381&amp;" "&amp;D1381&amp;" "&amp;E1381&amp;" "&amp;F1381&amp;" ["&amp;H1381&amp;"]"))</f>
        <v/>
      </c>
      <c r="J1381" s="7" t="inlineStr">
        <is>
          <t>그루브라임 블랙 면 매트하프스포츠팬츠 [XL]</t>
        </is>
      </c>
      <c r="K1381" s="7" t="inlineStr">
        <is>
          <t>그루브라임 블랙 면 매트하프스포츠팬츠</t>
        </is>
      </c>
      <c r="L1381" s="7">
        <f>IF(B1381="보세",C1381&amp;" "&amp;F1381,B1381&amp;" "&amp;F1381)</f>
        <v/>
      </c>
      <c r="M1381" s="8" t="inlineStr">
        <is>
          <t>블랙  면 매트하프스포츠팬츠</t>
        </is>
      </c>
      <c r="N1381" s="8" t="inlineStr">
        <is>
          <t>블랙  코튼 매트하프스포츠팬츠</t>
        </is>
      </c>
      <c r="O1381" s="8" t="inlineStr">
        <is>
          <t>블랙  면직물 매트하프스포츠팬츠</t>
        </is>
      </c>
    </row>
    <row r="1382" ht="16.5" customHeight="1" s="16">
      <c r="A1382" s="7" t="n">
        <v>13108145</v>
      </c>
      <c r="B1382" s="7" t="inlineStr">
        <is>
          <t>anew</t>
        </is>
      </c>
      <c r="C1382" s="7" t="inlineStr">
        <is>
          <t>라이트헤이즐우드베이지</t>
        </is>
      </c>
      <c r="D1382" s="7" t="inlineStr">
        <is>
          <t>무지</t>
        </is>
      </c>
      <c r="E1382" s="7" t="inlineStr">
        <is>
          <t>폴리</t>
        </is>
      </c>
      <c r="F1382" s="7" t="inlineStr">
        <is>
          <t>경량바스락스포츠팬츠</t>
        </is>
      </c>
      <c r="G1382" s="7" t="inlineStr">
        <is>
          <t>KOR</t>
        </is>
      </c>
      <c r="H1382" s="7" t="inlineStr">
        <is>
          <t>34</t>
        </is>
      </c>
      <c r="I1382" s="7">
        <f>IF(B1382="보세",C1382&amp;" "&amp;D1382&amp;" "&amp;E1382&amp;" "&amp;F1382&amp;" ["&amp;H1382&amp;"]",IF(G1382="JPN","[JPN] "&amp;B1382&amp;" "&amp;C1382&amp;" "&amp;D1382&amp;" "&amp;E1382&amp;" "&amp;F1382&amp;" ["&amp;H1382&amp;"]",B1382&amp;" "&amp;C1382&amp;" "&amp;D1382&amp;" "&amp;E1382&amp;" "&amp;F1382&amp;" ["&amp;H1382&amp;"]"))</f>
        <v/>
      </c>
      <c r="J1382" s="7" t="inlineStr">
        <is>
          <t>anew 라이트헤이즐우드베이지 경량바스락스포츠팬츠 [34]</t>
        </is>
      </c>
      <c r="K1382" s="7" t="inlineStr">
        <is>
          <t>anew 라이트헤이즐우드베이지 경량바스락스포츠팬츠</t>
        </is>
      </c>
      <c r="L1382" s="7">
        <f>IF(B1382="보세",C1382&amp;" "&amp;F1382,B1382&amp;" "&amp;F1382)</f>
        <v/>
      </c>
      <c r="M1382" s="8" t="inlineStr">
        <is>
          <t>라이트헤이즐우드베이지   경량바스락스포츠팬츠</t>
        </is>
      </c>
      <c r="N1382" s="8" t="inlineStr">
        <is>
          <t>라이트헤이즐우드베이지   경량바스락스포츠팬츠</t>
        </is>
      </c>
      <c r="O1382" s="8" t="inlineStr">
        <is>
          <t>라이트헤이즐우드베이지   경량바스락스포츠팬츠</t>
        </is>
      </c>
    </row>
    <row r="1383" ht="16.5" customHeight="1" s="16">
      <c r="A1383" s="7" t="n">
        <v>13108146</v>
      </c>
      <c r="B1383" s="7" t="inlineStr">
        <is>
          <t>아디다스</t>
        </is>
      </c>
      <c r="C1383" s="7" t="inlineStr">
        <is>
          <t>네이비</t>
        </is>
      </c>
      <c r="D1383" s="7" t="inlineStr">
        <is>
          <t>무지</t>
        </is>
      </c>
      <c r="E1383" s="7" t="inlineStr">
        <is>
          <t>폴리</t>
        </is>
      </c>
      <c r="F1383" s="7" t="inlineStr">
        <is>
          <t>스포츠라이트팬츠</t>
        </is>
      </c>
      <c r="G1383" s="7" t="inlineStr">
        <is>
          <t>KOR</t>
        </is>
      </c>
      <c r="H1383" s="7" t="inlineStr">
        <is>
          <t>104</t>
        </is>
      </c>
      <c r="I1383" s="7">
        <f>IF(B1383="보세",C1383&amp;" "&amp;D1383&amp;" "&amp;E1383&amp;" "&amp;F1383&amp;" ["&amp;H1383&amp;"]",IF(G1383="JPN","[JPN] "&amp;B1383&amp;" "&amp;C1383&amp;" "&amp;D1383&amp;" "&amp;E1383&amp;" "&amp;F1383&amp;" ["&amp;H1383&amp;"]",B1383&amp;" "&amp;C1383&amp;" "&amp;D1383&amp;" "&amp;E1383&amp;" "&amp;F1383&amp;" ["&amp;H1383&amp;"]"))</f>
        <v/>
      </c>
      <c r="J1383" s="7" t="inlineStr">
        <is>
          <t>아디다스 네이비 스포츠라이트팬츠 [104]</t>
        </is>
      </c>
      <c r="K1383" s="7" t="inlineStr">
        <is>
          <t>아디다스 네이비 스포츠라이트팬츠</t>
        </is>
      </c>
      <c r="L1383" s="7">
        <f>IF(B1383="보세",C1383&amp;" "&amp;F1383,B1383&amp;" "&amp;F1383)</f>
        <v/>
      </c>
      <c r="M1383" s="8" t="inlineStr">
        <is>
          <t>네이비   스포츠라이트팬츠</t>
        </is>
      </c>
      <c r="N1383" s="8" t="inlineStr">
        <is>
          <t>NAVY   스포츠라이트팬츠</t>
        </is>
      </c>
      <c r="O1383" s="8" t="inlineStr">
        <is>
          <t>곤색   스포츠라이트팬츠</t>
        </is>
      </c>
    </row>
    <row r="1384" ht="16.5" customHeight="1" s="16">
      <c r="A1384" s="7" t="n">
        <v>13108147</v>
      </c>
      <c r="B1384" s="7" t="inlineStr">
        <is>
          <t>캘러웨이</t>
        </is>
      </c>
      <c r="C1384" s="7" t="inlineStr">
        <is>
          <t>화이트</t>
        </is>
      </c>
      <c r="D1384" s="7" t="inlineStr">
        <is>
          <t>무지</t>
        </is>
      </c>
      <c r="E1384" s="7" t="inlineStr">
        <is>
          <t>폴리</t>
        </is>
      </c>
      <c r="F1384" s="7" t="inlineStr">
        <is>
          <t>골프라이트팬츠</t>
        </is>
      </c>
      <c r="G1384" s="7" t="inlineStr">
        <is>
          <t>KOR</t>
        </is>
      </c>
      <c r="H1384" s="7" t="inlineStr">
        <is>
          <t>100</t>
        </is>
      </c>
      <c r="I1384" s="7">
        <f>IF(B1384="보세",C1384&amp;" "&amp;D1384&amp;" "&amp;E1384&amp;" "&amp;F1384&amp;" ["&amp;H1384&amp;"]",IF(G1384="JPN","[JPN] "&amp;B1384&amp;" "&amp;C1384&amp;" "&amp;D1384&amp;" "&amp;E1384&amp;" "&amp;F1384&amp;" ["&amp;H1384&amp;"]",B1384&amp;" "&amp;C1384&amp;" "&amp;D1384&amp;" "&amp;E1384&amp;" "&amp;F1384&amp;" ["&amp;H1384&amp;"]"))</f>
        <v/>
      </c>
      <c r="J1384" s="7" t="inlineStr">
        <is>
          <t>캘러웨이 화이트 골프라이트팬츠 [100]</t>
        </is>
      </c>
      <c r="K1384" s="7" t="inlineStr">
        <is>
          <t>캘러웨이 화이트 골프라이트팬츠</t>
        </is>
      </c>
      <c r="L1384" s="7">
        <f>IF(B1384="보세",C1384&amp;" "&amp;F1384,B1384&amp;" "&amp;F1384)</f>
        <v/>
      </c>
      <c r="M1384" s="8" t="inlineStr">
        <is>
          <t>화이트   골프라이트팬츠</t>
        </is>
      </c>
      <c r="N1384" s="8" t="inlineStr">
        <is>
          <t>화이트   골프라이트팬츠</t>
        </is>
      </c>
      <c r="O1384" s="8" t="inlineStr">
        <is>
          <t>화이트   골프라이트팬츠</t>
        </is>
      </c>
    </row>
    <row r="1385" ht="16.5" customHeight="1" s="16">
      <c r="A1385" s="7" t="n">
        <v>13108148</v>
      </c>
      <c r="B1385" s="7" t="inlineStr">
        <is>
          <t>풋조이</t>
        </is>
      </c>
      <c r="C1385" s="7" t="inlineStr">
        <is>
          <t>화이트</t>
        </is>
      </c>
      <c r="D1385" s="7" t="inlineStr">
        <is>
          <t>무지</t>
        </is>
      </c>
      <c r="E1385" s="7" t="inlineStr">
        <is>
          <t>폴리</t>
        </is>
      </c>
      <c r="F1385" s="7" t="inlineStr">
        <is>
          <t>골프라이트슬림팬츠</t>
        </is>
      </c>
      <c r="G1385" s="7" t="inlineStr">
        <is>
          <t>KOR</t>
        </is>
      </c>
      <c r="H1385" s="7" t="inlineStr">
        <is>
          <t>31</t>
        </is>
      </c>
      <c r="I1385" s="7">
        <f>IF(B1385="보세",C1385&amp;" "&amp;D1385&amp;" "&amp;E1385&amp;" "&amp;F1385&amp;" ["&amp;H1385&amp;"]",IF(G1385="JPN","[JPN] "&amp;B1385&amp;" "&amp;C1385&amp;" "&amp;D1385&amp;" "&amp;E1385&amp;" "&amp;F1385&amp;" ["&amp;H1385&amp;"]",B1385&amp;" "&amp;C1385&amp;" "&amp;D1385&amp;" "&amp;E1385&amp;" "&amp;F1385&amp;" ["&amp;H1385&amp;"]"))</f>
        <v/>
      </c>
      <c r="J1385" s="7" t="inlineStr">
        <is>
          <t>풋조이 화이트 골프라이트슬림팬츠 [31]</t>
        </is>
      </c>
      <c r="K1385" s="7" t="inlineStr">
        <is>
          <t>풋조이 화이트 골프라이트슬림팬츠</t>
        </is>
      </c>
      <c r="L1385" s="7">
        <f>IF(B1385="보세",C1385&amp;" "&amp;F1385,B1385&amp;" "&amp;F1385)</f>
        <v/>
      </c>
      <c r="M1385" s="8" t="inlineStr">
        <is>
          <t>화이트   골프라이트슬림팬츠</t>
        </is>
      </c>
      <c r="N1385" s="8" t="inlineStr">
        <is>
          <t>화이트   골프라이트슬림팬츠</t>
        </is>
      </c>
      <c r="O1385" s="8" t="inlineStr">
        <is>
          <t>화이트   골프라이트슬림팬츠</t>
        </is>
      </c>
    </row>
    <row r="1386" ht="16.5" customHeight="1" s="16">
      <c r="A1386" s="7" t="n">
        <v>13108149</v>
      </c>
      <c r="B1386" s="7" t="inlineStr">
        <is>
          <t>아디다스</t>
        </is>
      </c>
      <c r="C1386" s="7" t="inlineStr">
        <is>
          <t>화이트</t>
        </is>
      </c>
      <c r="D1386" s="7" t="inlineStr">
        <is>
          <t>무지</t>
        </is>
      </c>
      <c r="E1386" s="7" t="inlineStr">
        <is>
          <t>폴리</t>
        </is>
      </c>
      <c r="F1386" s="7" t="inlineStr">
        <is>
          <t>아스널삼선스포츠숏팬츠</t>
        </is>
      </c>
      <c r="G1386" s="7" t="inlineStr">
        <is>
          <t>KOR</t>
        </is>
      </c>
      <c r="H1386" s="7" t="inlineStr">
        <is>
          <t>없음</t>
        </is>
      </c>
      <c r="I1386" s="7">
        <f>IF(B1386="보세",C1386&amp;" "&amp;D1386&amp;" "&amp;E1386&amp;" "&amp;F1386&amp;" ["&amp;H1386&amp;"]",IF(G1386="JPN","[JPN] "&amp;B1386&amp;" "&amp;C1386&amp;" "&amp;D1386&amp;" "&amp;E1386&amp;" "&amp;F1386&amp;" ["&amp;H1386&amp;"]",B1386&amp;" "&amp;C1386&amp;" "&amp;D1386&amp;" "&amp;E1386&amp;" "&amp;F1386&amp;" ["&amp;H1386&amp;"]"))</f>
        <v/>
      </c>
      <c r="J1386" s="7" t="inlineStr">
        <is>
          <t xml:space="preserve">아디다스 화이트 아스널삼선스포츠숏팬츠 </t>
        </is>
      </c>
      <c r="K1386" s="7" t="inlineStr">
        <is>
          <t xml:space="preserve">아디다스 화이트 아스널삼선스포츠숏팬츠 </t>
        </is>
      </c>
      <c r="L1386" s="7">
        <f>IF(B1386="보세",C1386&amp;" "&amp;F1386,B1386&amp;" "&amp;F1386)</f>
        <v/>
      </c>
      <c r="M1386" s="8" t="inlineStr">
        <is>
          <t>화이트   아스널삼선스포츠숏팬츠</t>
        </is>
      </c>
      <c r="N1386" s="8" t="inlineStr">
        <is>
          <t>화이트   아스널삼선스포츠숏팬츠</t>
        </is>
      </c>
      <c r="O1386" s="8" t="inlineStr">
        <is>
          <t>화이트   아스널삼선스포츠숏팬츠</t>
        </is>
      </c>
    </row>
    <row r="1387" ht="16.5" customHeight="1" s="16">
      <c r="A1387" s="7" t="n">
        <v>13108150</v>
      </c>
      <c r="B1387" s="7" t="inlineStr">
        <is>
          <t>루이까스텔</t>
        </is>
      </c>
      <c r="C1387" s="7" t="inlineStr">
        <is>
          <t>아이보리</t>
        </is>
      </c>
      <c r="D1387" s="7" t="inlineStr">
        <is>
          <t>무지</t>
        </is>
      </c>
      <c r="E1387" s="7" t="inlineStr">
        <is>
          <t>면혼방</t>
        </is>
      </c>
      <c r="F1387" s="7" t="inlineStr">
        <is>
          <t>사이드포켓골프팬츠</t>
        </is>
      </c>
      <c r="G1387" s="7" t="inlineStr">
        <is>
          <t>KOR</t>
        </is>
      </c>
      <c r="H1387" s="7" t="inlineStr">
        <is>
          <t>88</t>
        </is>
      </c>
      <c r="I1387" s="7">
        <f>IF(B1387="보세",C1387&amp;" "&amp;D1387&amp;" "&amp;E1387&amp;" "&amp;F1387&amp;" ["&amp;H1387&amp;"]",IF(G1387="JPN","[JPN] "&amp;B1387&amp;" "&amp;C1387&amp;" "&amp;D1387&amp;" "&amp;E1387&amp;" "&amp;F1387&amp;" ["&amp;H1387&amp;"]",B1387&amp;" "&amp;C1387&amp;" "&amp;D1387&amp;" "&amp;E1387&amp;" "&amp;F1387&amp;" ["&amp;H1387&amp;"]"))</f>
        <v/>
      </c>
      <c r="J1387" s="7" t="inlineStr">
        <is>
          <t>루이까스텔 아이보리 면혼방 사이드포켓골프팬츠 [88]</t>
        </is>
      </c>
      <c r="K1387" s="7" t="inlineStr">
        <is>
          <t>루이까스텔 아이보리 면혼방 사이드포켓골프팬츠</t>
        </is>
      </c>
      <c r="L1387" s="7">
        <f>IF(B1387="보세",C1387&amp;" "&amp;F1387,B1387&amp;" "&amp;F1387)</f>
        <v/>
      </c>
      <c r="M1387" s="8" t="inlineStr">
        <is>
          <t>아이보리  면혼방 사이드포켓골프팬츠</t>
        </is>
      </c>
      <c r="N1387" s="8" t="inlineStr">
        <is>
          <t>아이보리  코튼혼방 사이드포켓골프팬츠</t>
        </is>
      </c>
      <c r="O1387" s="8" t="inlineStr">
        <is>
          <t>아이보리  면믹스 사이드포켓골프팬츠</t>
        </is>
      </c>
    </row>
    <row r="1388" ht="16.5" customHeight="1" s="16">
      <c r="A1388" s="7" t="n">
        <v>13108151</v>
      </c>
      <c r="B1388" s="7" t="inlineStr">
        <is>
          <t>까스텔바작</t>
        </is>
      </c>
      <c r="C1388" s="7" t="inlineStr">
        <is>
          <t>화이트</t>
        </is>
      </c>
      <c r="D1388" s="7" t="inlineStr">
        <is>
          <t>무지</t>
        </is>
      </c>
      <c r="E1388" s="7" t="inlineStr">
        <is>
          <t>폴리</t>
        </is>
      </c>
      <c r="F1388" s="7" t="inlineStr">
        <is>
          <t>하트자수골프부츠컷팬츠</t>
        </is>
      </c>
      <c r="G1388" s="7" t="inlineStr">
        <is>
          <t>KOR</t>
        </is>
      </c>
      <c r="H1388" s="7" t="inlineStr">
        <is>
          <t>76</t>
        </is>
      </c>
      <c r="I1388" s="7">
        <f>IF(B1388="보세",C1388&amp;" "&amp;D1388&amp;" "&amp;E1388&amp;" "&amp;F1388&amp;" ["&amp;H1388&amp;"]",IF(G1388="JPN","[JPN] "&amp;B1388&amp;" "&amp;C1388&amp;" "&amp;D1388&amp;" "&amp;E1388&amp;" "&amp;F1388&amp;" ["&amp;H1388&amp;"]",B1388&amp;" "&amp;C1388&amp;" "&amp;D1388&amp;" "&amp;E1388&amp;" "&amp;F1388&amp;" ["&amp;H1388&amp;"]"))</f>
        <v/>
      </c>
      <c r="J1388" s="7" t="inlineStr">
        <is>
          <t>까스텔바작 화이트 하트자수골프부츠컷팬츠 [76]</t>
        </is>
      </c>
      <c r="K1388" s="7" t="inlineStr">
        <is>
          <t>까스텔바작 화이트 하트자수골프부츠컷팬츠</t>
        </is>
      </c>
      <c r="L1388" s="7">
        <f>IF(B1388="보세",C1388&amp;" "&amp;F1388,B1388&amp;" "&amp;F1388)</f>
        <v/>
      </c>
      <c r="M1388" s="8" t="inlineStr">
        <is>
          <t>화이트   하트자수골프부츠컷팬츠</t>
        </is>
      </c>
      <c r="N1388" s="8" t="inlineStr">
        <is>
          <t>화이트   하트자수골프부츠컷팬츠</t>
        </is>
      </c>
      <c r="O1388" s="8" t="inlineStr">
        <is>
          <t>화이트   하트자수골프부츠컷팬츠</t>
        </is>
      </c>
    </row>
    <row r="1389" ht="16.5" customHeight="1" s="16">
      <c r="A1389" s="7" t="n">
        <v>13108152</v>
      </c>
      <c r="B1389" s="7" t="inlineStr">
        <is>
          <t>유니클로</t>
        </is>
      </c>
      <c r="C1389" s="7" t="inlineStr">
        <is>
          <t>베이지</t>
        </is>
      </c>
      <c r="D1389" s="7" t="inlineStr">
        <is>
          <t>무지</t>
        </is>
      </c>
      <c r="E1389" s="7" t="inlineStr">
        <is>
          <t>면</t>
        </is>
      </c>
      <c r="F1389" s="7" t="inlineStr">
        <is>
          <t>핀턱릴렉스핏치노팬츠</t>
        </is>
      </c>
      <c r="G1389" s="7" t="inlineStr">
        <is>
          <t>KOR</t>
        </is>
      </c>
      <c r="H1389" s="7" t="inlineStr">
        <is>
          <t>2XL</t>
        </is>
      </c>
      <c r="I1389" s="7">
        <f>IF(B1389="보세",C1389&amp;" "&amp;D1389&amp;" "&amp;E1389&amp;" "&amp;F1389&amp;" ["&amp;H1389&amp;"]",IF(G1389="JPN","[JPN] "&amp;B1389&amp;" "&amp;C1389&amp;" "&amp;D1389&amp;" "&amp;E1389&amp;" "&amp;F1389&amp;" ["&amp;H1389&amp;"]",B1389&amp;" "&amp;C1389&amp;" "&amp;D1389&amp;" "&amp;E1389&amp;" "&amp;F1389&amp;" ["&amp;H1389&amp;"]"))</f>
        <v/>
      </c>
      <c r="J1389" s="7" t="inlineStr">
        <is>
          <t>유니클로 베이지 면 핀턱릴렉스핏치노팬츠 [2XL]</t>
        </is>
      </c>
      <c r="K1389" s="7" t="inlineStr">
        <is>
          <t>유니클로 베이지 면 핀턱릴렉스핏치노팬츠</t>
        </is>
      </c>
      <c r="L1389" s="7">
        <f>IF(B1389="보세",C1389&amp;" "&amp;F1389,B1389&amp;" "&amp;F1389)</f>
        <v/>
      </c>
      <c r="M1389" s="8" t="inlineStr">
        <is>
          <t>베이지  면 핀턱릴렉스핏치노팬츠</t>
        </is>
      </c>
      <c r="N1389" s="8" t="inlineStr">
        <is>
          <t>베이지  코튼 핀턱릴렉스핏치노팬츠</t>
        </is>
      </c>
      <c r="O1389" s="8" t="inlineStr">
        <is>
          <t>베이지  면직물 핀턱릴렉스핏치노팬츠</t>
        </is>
      </c>
    </row>
    <row r="1390" ht="16.5" customHeight="1" s="16">
      <c r="A1390" s="7" t="n">
        <v>13108153</v>
      </c>
      <c r="B1390" s="7" t="inlineStr">
        <is>
          <t>필라</t>
        </is>
      </c>
      <c r="C1390" s="7" t="inlineStr">
        <is>
          <t>블랙</t>
        </is>
      </c>
      <c r="D1390" s="7" t="inlineStr">
        <is>
          <t>무지</t>
        </is>
      </c>
      <c r="E1390" s="7" t="inlineStr">
        <is>
          <t>면혼방</t>
        </is>
      </c>
      <c r="F1390" s="7" t="inlineStr">
        <is>
          <t>빅자수로고트레이닝팬츠</t>
        </is>
      </c>
      <c r="G1390" s="7" t="inlineStr">
        <is>
          <t>KOR</t>
        </is>
      </c>
      <c r="H1390" s="7" t="inlineStr">
        <is>
          <t>S</t>
        </is>
      </c>
      <c r="I1390" s="7">
        <f>IF(B1390="보세",C1390&amp;" "&amp;D1390&amp;" "&amp;E1390&amp;" "&amp;F1390&amp;" ["&amp;H1390&amp;"]",IF(G1390="JPN","[JPN] "&amp;B1390&amp;" "&amp;C1390&amp;" "&amp;D1390&amp;" "&amp;E1390&amp;" "&amp;F1390&amp;" ["&amp;H1390&amp;"]",B1390&amp;" "&amp;C1390&amp;" "&amp;D1390&amp;" "&amp;E1390&amp;" "&amp;F1390&amp;" ["&amp;H1390&amp;"]"))</f>
        <v/>
      </c>
      <c r="J1390" s="7" t="inlineStr">
        <is>
          <t>필라 블랙 면혼방 빅자수로고트레이닝팬츠 [S]</t>
        </is>
      </c>
      <c r="K1390" s="7" t="inlineStr">
        <is>
          <t>필라 블랙 면혼방 빅자수로고트레이닝팬츠</t>
        </is>
      </c>
      <c r="L1390" s="7">
        <f>IF(B1390="보세",C1390&amp;" "&amp;F1390,B1390&amp;" "&amp;F1390)</f>
        <v/>
      </c>
      <c r="M1390" s="8" t="inlineStr">
        <is>
          <t>블랙  면혼방 빅자수로고트레이닝팬츠</t>
        </is>
      </c>
      <c r="N1390" s="8" t="inlineStr">
        <is>
          <t>블랙  코튼혼방 빅자수로고트레이닝팬츠</t>
        </is>
      </c>
      <c r="O1390" s="8" t="inlineStr">
        <is>
          <t>블랙  면믹스 빅자수로고트레이닝팬츠</t>
        </is>
      </c>
    </row>
    <row r="1391" ht="16.5" customHeight="1" s="16">
      <c r="A1391" s="7" t="n">
        <v>13108154</v>
      </c>
      <c r="B1391" s="7" t="inlineStr">
        <is>
          <t>plac</t>
        </is>
      </c>
      <c r="C1391" s="7" t="inlineStr">
        <is>
          <t>진청</t>
        </is>
      </c>
      <c r="D1391" s="7" t="inlineStr">
        <is>
          <t>무지</t>
        </is>
      </c>
      <c r="E1391" s="7" t="inlineStr">
        <is>
          <t>데님</t>
        </is>
      </c>
      <c r="F1391" s="7" t="inlineStr">
        <is>
          <t>워싱데미지스키니진</t>
        </is>
      </c>
      <c r="G1391" s="7" t="inlineStr">
        <is>
          <t>KOR</t>
        </is>
      </c>
      <c r="H1391" s="7" t="inlineStr">
        <is>
          <t>30</t>
        </is>
      </c>
      <c r="I1391" s="7">
        <f>IF(B1391="보세",C1391&amp;" "&amp;D1391&amp;" "&amp;E1391&amp;" "&amp;F1391&amp;" ["&amp;H1391&amp;"]",IF(G1391="JPN","[JPN] "&amp;B1391&amp;" "&amp;C1391&amp;" "&amp;D1391&amp;" "&amp;E1391&amp;" "&amp;F1391&amp;" ["&amp;H1391&amp;"]",B1391&amp;" "&amp;C1391&amp;" "&amp;D1391&amp;" "&amp;E1391&amp;" "&amp;F1391&amp;" ["&amp;H1391&amp;"]"))</f>
        <v/>
      </c>
      <c r="J1391" s="7" t="inlineStr">
        <is>
          <t>plac 진청 데님 워싱데미지스키니진 [30]</t>
        </is>
      </c>
      <c r="K1391" s="7" t="inlineStr">
        <is>
          <t>plac 진청 데님 워싱데미지스키니진</t>
        </is>
      </c>
      <c r="L1391" s="7">
        <f>IF(B1391="보세",C1391&amp;" "&amp;F1391,B1391&amp;" "&amp;F1391)</f>
        <v/>
      </c>
      <c r="M1391" s="8" t="inlineStr">
        <is>
          <t>진청  데님 워싱데미지스키니진</t>
        </is>
      </c>
      <c r="N1391" s="8" t="inlineStr">
        <is>
          <t>진청  데님 워싱데미지스키니진</t>
        </is>
      </c>
      <c r="O1391" s="8" t="inlineStr">
        <is>
          <t>진청  데님 워싱데미지스키니진</t>
        </is>
      </c>
    </row>
    <row r="1392" ht="16.5" customHeight="1" s="16">
      <c r="A1392" s="7" t="n">
        <v>13108155</v>
      </c>
      <c r="B1392" s="7" t="inlineStr">
        <is>
          <t>exr</t>
        </is>
      </c>
      <c r="C1392" s="7" t="inlineStr">
        <is>
          <t>멜란지그레이</t>
        </is>
      </c>
      <c r="D1392" s="7" t="inlineStr">
        <is>
          <t>무지</t>
        </is>
      </c>
      <c r="E1392" s="7" t="inlineStr">
        <is>
          <t>면혼방</t>
        </is>
      </c>
      <c r="F1392" s="7" t="inlineStr">
        <is>
          <t>배색로고트레이닝팬츠</t>
        </is>
      </c>
      <c r="G1392" s="7" t="inlineStr">
        <is>
          <t>KOR</t>
        </is>
      </c>
      <c r="H1392" s="7" t="inlineStr">
        <is>
          <t>L</t>
        </is>
      </c>
      <c r="I1392" s="7">
        <f>IF(B1392="보세",C1392&amp;" "&amp;D1392&amp;" "&amp;E1392&amp;" "&amp;F1392&amp;" ["&amp;H1392&amp;"]",IF(G1392="JPN","[JPN] "&amp;B1392&amp;" "&amp;C1392&amp;" "&amp;D1392&amp;" "&amp;E1392&amp;" "&amp;F1392&amp;" ["&amp;H1392&amp;"]",B1392&amp;" "&amp;C1392&amp;" "&amp;D1392&amp;" "&amp;E1392&amp;" "&amp;F1392&amp;" ["&amp;H1392&amp;"]"))</f>
        <v/>
      </c>
      <c r="J1392" s="7" t="inlineStr">
        <is>
          <t>exr 멜란지그레이 면혼방 배색로고트레이닝팬츠 [L]</t>
        </is>
      </c>
      <c r="K1392" s="7" t="inlineStr">
        <is>
          <t>exr 멜란지그레이 면혼방 배색로고트레이닝팬츠</t>
        </is>
      </c>
      <c r="L1392" s="7">
        <f>IF(B1392="보세",C1392&amp;" "&amp;F1392,B1392&amp;" "&amp;F1392)</f>
        <v/>
      </c>
      <c r="M1392" s="8" t="inlineStr">
        <is>
          <t>멜란지그레이  면혼방 배색로고트레이닝팬츠</t>
        </is>
      </c>
      <c r="N1392" s="8" t="inlineStr">
        <is>
          <t>멜란지그레이  코튼혼방 배색로고트레이닝팬츠</t>
        </is>
      </c>
      <c r="O1392" s="8" t="inlineStr">
        <is>
          <t>멜란지그레이  면믹스 배색로고트레이닝팬츠</t>
        </is>
      </c>
    </row>
    <row r="1393" ht="16.5" customHeight="1" s="16">
      <c r="A1393" s="7" t="n">
        <v>13108156</v>
      </c>
      <c r="B1393" s="7" t="inlineStr">
        <is>
          <t>푸마</t>
        </is>
      </c>
      <c r="C1393" s="7" t="inlineStr">
        <is>
          <t>블랙</t>
        </is>
      </c>
      <c r="D1393" s="7" t="inlineStr">
        <is>
          <t>무지</t>
        </is>
      </c>
      <c r="E1393" s="7" t="inlineStr">
        <is>
          <t>폴리</t>
        </is>
      </c>
      <c r="F1393" s="7" t="inlineStr">
        <is>
          <t>스포츠절개라인팬츠</t>
        </is>
      </c>
      <c r="G1393" s="7" t="inlineStr">
        <is>
          <t>KOR</t>
        </is>
      </c>
      <c r="H1393" s="7" t="inlineStr">
        <is>
          <t>190</t>
        </is>
      </c>
      <c r="I1393" s="7">
        <f>IF(B1393="보세",C1393&amp;" "&amp;D1393&amp;" "&amp;E1393&amp;" "&amp;F1393&amp;" ["&amp;H1393&amp;"]",IF(G1393="JPN","[JPN] "&amp;B1393&amp;" "&amp;C1393&amp;" "&amp;D1393&amp;" "&amp;E1393&amp;" "&amp;F1393&amp;" ["&amp;H1393&amp;"]",B1393&amp;" "&amp;C1393&amp;" "&amp;D1393&amp;" "&amp;E1393&amp;" "&amp;F1393&amp;" ["&amp;H1393&amp;"]"))</f>
        <v/>
      </c>
      <c r="J1393" s="7" t="inlineStr">
        <is>
          <t>푸마 블랙 스포츠절개라인팬츠 [190]</t>
        </is>
      </c>
      <c r="K1393" s="7" t="inlineStr">
        <is>
          <t>푸마 블랙 스포츠절개라인팬츠</t>
        </is>
      </c>
      <c r="L1393" s="7">
        <f>IF(B1393="보세",C1393&amp;" "&amp;F1393,B1393&amp;" "&amp;F1393)</f>
        <v/>
      </c>
      <c r="M1393" s="8" t="inlineStr">
        <is>
          <t>블랙   스포츠절개라인팬츠</t>
        </is>
      </c>
      <c r="N1393" s="8" t="inlineStr">
        <is>
          <t>블랙   스포츠절개라인팬츠</t>
        </is>
      </c>
      <c r="O1393" s="8" t="inlineStr">
        <is>
          <t>블랙   스포츠절개라인팬츠</t>
        </is>
      </c>
    </row>
    <row r="1394" ht="16.5" customHeight="1" s="16">
      <c r="A1394" s="7" t="n">
        <v>13108157</v>
      </c>
      <c r="B1394" s="7" t="inlineStr">
        <is>
          <t>나이키</t>
        </is>
      </c>
      <c r="C1394" s="7" t="inlineStr">
        <is>
          <t>브라이트블루</t>
        </is>
      </c>
      <c r="D1394" s="7" t="inlineStr">
        <is>
          <t>무지</t>
        </is>
      </c>
      <c r="E1394" s="7" t="inlineStr">
        <is>
          <t>드라이핏</t>
        </is>
      </c>
      <c r="F1394" s="7" t="inlineStr">
        <is>
          <t>트레이닝로고웜팬츠</t>
        </is>
      </c>
      <c r="G1394" s="7" t="inlineStr">
        <is>
          <t>KOR</t>
        </is>
      </c>
      <c r="H1394" s="7" t="inlineStr">
        <is>
          <t>L</t>
        </is>
      </c>
      <c r="I1394" s="7">
        <f>IF(B1394="보세",C1394&amp;" "&amp;D1394&amp;" "&amp;E1394&amp;" "&amp;F1394&amp;" ["&amp;H1394&amp;"]",IF(G1394="JPN","[JPN] "&amp;B1394&amp;" "&amp;C1394&amp;" "&amp;D1394&amp;" "&amp;E1394&amp;" "&amp;F1394&amp;" ["&amp;H1394&amp;"]",B1394&amp;" "&amp;C1394&amp;" "&amp;D1394&amp;" "&amp;E1394&amp;" "&amp;F1394&amp;" ["&amp;H1394&amp;"]"))</f>
        <v/>
      </c>
      <c r="J1394" s="7" t="inlineStr">
        <is>
          <t>나이키 브라이트블루 드라이핏 트레이닝로고웜팬츠 [L]</t>
        </is>
      </c>
      <c r="K1394" s="7" t="inlineStr">
        <is>
          <t>나이키 브라이트블루 드라이핏 트레이닝로고웜팬츠</t>
        </is>
      </c>
      <c r="L1394" s="7">
        <f>IF(B1394="보세",C1394&amp;" "&amp;F1394,B1394&amp;" "&amp;F1394)</f>
        <v/>
      </c>
      <c r="M1394" s="8" t="inlineStr">
        <is>
          <t>브라이트블루  드라이핏 트레이닝로고웜팬츠</t>
        </is>
      </c>
      <c r="N1394" s="8" t="inlineStr">
        <is>
          <t>브라이트블루  드라이핏 트레이닝로고웜팬츠</t>
        </is>
      </c>
      <c r="O1394" s="8" t="inlineStr">
        <is>
          <t>브라이트블루  드라이핏 트레이닝로고웜팬츠</t>
        </is>
      </c>
    </row>
    <row r="1395" ht="16.5" customHeight="1" s="16">
      <c r="A1395" s="7" t="n">
        <v>13108158</v>
      </c>
      <c r="B1395" s="7" t="inlineStr">
        <is>
          <t>콜핑</t>
        </is>
      </c>
      <c r="C1395" s="7" t="inlineStr">
        <is>
          <t>블랙</t>
        </is>
      </c>
      <c r="D1395" s="7" t="inlineStr">
        <is>
          <t>무지</t>
        </is>
      </c>
      <c r="E1395" s="7" t="inlineStr">
        <is>
          <t>폴리</t>
        </is>
      </c>
      <c r="F1395" s="7" t="inlineStr">
        <is>
          <t>핀턱익스트림팬츠</t>
        </is>
      </c>
      <c r="G1395" s="7" t="inlineStr">
        <is>
          <t>KOR</t>
        </is>
      </c>
      <c r="H1395" s="7" t="inlineStr">
        <is>
          <t>XL</t>
        </is>
      </c>
      <c r="I1395" s="7">
        <f>IF(B1395="보세",C1395&amp;" "&amp;D1395&amp;" "&amp;E1395&amp;" "&amp;F1395&amp;" ["&amp;H1395&amp;"]",IF(G1395="JPN","[JPN] "&amp;B1395&amp;" "&amp;C1395&amp;" "&amp;D1395&amp;" "&amp;E1395&amp;" "&amp;F1395&amp;" ["&amp;H1395&amp;"]",B1395&amp;" "&amp;C1395&amp;" "&amp;D1395&amp;" "&amp;E1395&amp;" "&amp;F1395&amp;" ["&amp;H1395&amp;"]"))</f>
        <v/>
      </c>
      <c r="J1395" s="7" t="inlineStr">
        <is>
          <t>콜핑 블랙 핀턱익스트림팬츠 [XL]</t>
        </is>
      </c>
      <c r="K1395" s="7" t="inlineStr">
        <is>
          <t>콜핑 블랙 핀턱익스트림팬츠</t>
        </is>
      </c>
      <c r="L1395" s="7">
        <f>IF(B1395="보세",C1395&amp;" "&amp;F1395,B1395&amp;" "&amp;F1395)</f>
        <v/>
      </c>
      <c r="M1395" s="8" t="inlineStr">
        <is>
          <t>블랙   핀턱익스트림팬츠</t>
        </is>
      </c>
      <c r="N1395" s="8" t="inlineStr">
        <is>
          <t>블랙   핀턱익스트림팬츠</t>
        </is>
      </c>
      <c r="O1395" s="8" t="inlineStr">
        <is>
          <t>블랙   핀턱익스트림팬츠</t>
        </is>
      </c>
    </row>
    <row r="1396" ht="16.5" customHeight="1" s="16">
      <c r="A1396" s="7" t="n">
        <v>13108159</v>
      </c>
      <c r="B1396" s="7" t="inlineStr">
        <is>
          <t>코스</t>
        </is>
      </c>
      <c r="C1396" s="7" t="inlineStr">
        <is>
          <t>네이비</t>
        </is>
      </c>
      <c r="D1396" s="7" t="inlineStr">
        <is>
          <t>무지</t>
        </is>
      </c>
      <c r="E1396" s="7" t="inlineStr">
        <is>
          <t>면</t>
        </is>
      </c>
      <c r="F1396" s="7" t="inlineStr">
        <is>
          <t>핀턱릴렉스크롭팬츠</t>
        </is>
      </c>
      <c r="G1396" s="7" t="inlineStr">
        <is>
          <t>KOR</t>
        </is>
      </c>
      <c r="H1396" s="7" t="inlineStr">
        <is>
          <t>165/68a</t>
        </is>
      </c>
      <c r="I1396" s="7">
        <f>IF(B1396="보세",C1396&amp;" "&amp;D1396&amp;" "&amp;E1396&amp;" "&amp;F1396&amp;" ["&amp;H1396&amp;"]",IF(G1396="JPN","[JPN] "&amp;B1396&amp;" "&amp;C1396&amp;" "&amp;D1396&amp;" "&amp;E1396&amp;" "&amp;F1396&amp;" ["&amp;H1396&amp;"]",B1396&amp;" "&amp;C1396&amp;" "&amp;D1396&amp;" "&amp;E1396&amp;" "&amp;F1396&amp;" ["&amp;H1396&amp;"]"))</f>
        <v/>
      </c>
      <c r="J1396" s="7" t="inlineStr">
        <is>
          <t>코스 네이비 면 핀턱릴렉스크롭팬츠 [165/68a]</t>
        </is>
      </c>
      <c r="K1396" s="7" t="inlineStr">
        <is>
          <t>코스 네이비 면 핀턱릴렉스크롭팬츠</t>
        </is>
      </c>
      <c r="L1396" s="7">
        <f>IF(B1396="보세",C1396&amp;" "&amp;F1396,B1396&amp;" "&amp;F1396)</f>
        <v/>
      </c>
      <c r="M1396" s="8" t="inlineStr">
        <is>
          <t>네이비  면 핀턱릴렉스크롭팬츠</t>
        </is>
      </c>
      <c r="N1396" s="8" t="inlineStr">
        <is>
          <t>NAVY  면 핀턱릴렉스크롭팬츠</t>
        </is>
      </c>
      <c r="O1396" s="8" t="inlineStr">
        <is>
          <t>곤색  면 핀턱릴렉스크롭팬츠</t>
        </is>
      </c>
    </row>
    <row r="1397" ht="16.5" customHeight="1" s="16">
      <c r="A1397" s="7" t="n">
        <v>13108160</v>
      </c>
      <c r="B1397" s="7" t="inlineStr">
        <is>
          <t>탑텐</t>
        </is>
      </c>
      <c r="C1397" s="7" t="inlineStr">
        <is>
          <t>중청</t>
        </is>
      </c>
      <c r="D1397" s="7" t="inlineStr">
        <is>
          <t>무지</t>
        </is>
      </c>
      <c r="E1397" s="7" t="inlineStr">
        <is>
          <t>데님</t>
        </is>
      </c>
      <c r="F1397" s="7" t="inlineStr">
        <is>
          <t>레이스레이어드스커트</t>
        </is>
      </c>
      <c r="G1397" s="7" t="inlineStr">
        <is>
          <t>KOR</t>
        </is>
      </c>
      <c r="H1397" s="7" t="inlineStr">
        <is>
          <t>72</t>
        </is>
      </c>
      <c r="I1397" s="7">
        <f>IF(B1397="보세",C1397&amp;" "&amp;D1397&amp;" "&amp;E1397&amp;" "&amp;F1397&amp;" ["&amp;H1397&amp;"]",IF(G1397="JPN","[JPN] "&amp;B1397&amp;" "&amp;C1397&amp;" "&amp;D1397&amp;" "&amp;E1397&amp;" "&amp;F1397&amp;" ["&amp;H1397&amp;"]",B1397&amp;" "&amp;C1397&amp;" "&amp;D1397&amp;" "&amp;E1397&amp;" "&amp;F1397&amp;" ["&amp;H1397&amp;"]"))</f>
        <v/>
      </c>
      <c r="J1397" s="7" t="inlineStr">
        <is>
          <t>탑텐 중청 데님 레이스레이어드스커트 [72]</t>
        </is>
      </c>
      <c r="K1397" s="7" t="inlineStr">
        <is>
          <t>탑텐 중청 데님 레이스레이어드스커트</t>
        </is>
      </c>
      <c r="L1397" s="7">
        <f>IF(B1397="보세",C1397&amp;" "&amp;F1397,B1397&amp;" "&amp;F1397)</f>
        <v/>
      </c>
      <c r="M1397" s="8" t="inlineStr">
        <is>
          <t>중청  데님 레이스레이어드스커트</t>
        </is>
      </c>
      <c r="N1397" s="8" t="inlineStr">
        <is>
          <t>중청  데님 레이스레이어드스커트</t>
        </is>
      </c>
      <c r="O1397" s="8" t="inlineStr">
        <is>
          <t>중청  데님 레이스레이어드스커트</t>
        </is>
      </c>
    </row>
    <row r="1398" ht="16.5" customHeight="1" s="16">
      <c r="A1398" s="7" t="n">
        <v>13108161</v>
      </c>
      <c r="B1398" s="7" t="inlineStr">
        <is>
          <t>지오다노</t>
        </is>
      </c>
      <c r="C1398" s="7" t="inlineStr">
        <is>
          <t>그레이쉬베이지</t>
        </is>
      </c>
      <c r="D1398" s="7" t="inlineStr">
        <is>
          <t>무지</t>
        </is>
      </c>
      <c r="E1398" s="7" t="inlineStr">
        <is>
          <t>면혼방</t>
        </is>
      </c>
      <c r="F1398" s="7" t="inlineStr">
        <is>
          <t>웜슬림치노팬츠</t>
        </is>
      </c>
      <c r="G1398" s="7" t="inlineStr">
        <is>
          <t>KOR</t>
        </is>
      </c>
      <c r="H1398" s="7" t="inlineStr">
        <is>
          <t>79</t>
        </is>
      </c>
      <c r="I1398" s="7">
        <f>IF(B1398="보세",C1398&amp;" "&amp;D1398&amp;" "&amp;E1398&amp;" "&amp;F1398&amp;" ["&amp;H1398&amp;"]",IF(G1398="JPN","[JPN] "&amp;B1398&amp;" "&amp;C1398&amp;" "&amp;D1398&amp;" "&amp;E1398&amp;" "&amp;F1398&amp;" ["&amp;H1398&amp;"]",B1398&amp;" "&amp;C1398&amp;" "&amp;D1398&amp;" "&amp;E1398&amp;" "&amp;F1398&amp;" ["&amp;H1398&amp;"]"))</f>
        <v/>
      </c>
      <c r="J1398" s="7" t="inlineStr">
        <is>
          <t>지오다노 그레이쉬베이지 면혼방 웜슬림치노팬츠 [79]</t>
        </is>
      </c>
      <c r="K1398" s="7" t="inlineStr">
        <is>
          <t>지오다노 그레이쉬베이지 면혼방 웜슬림치노팬츠</t>
        </is>
      </c>
      <c r="L1398" s="7">
        <f>IF(B1398="보세",C1398&amp;" "&amp;F1398,B1398&amp;" "&amp;F1398)</f>
        <v/>
      </c>
      <c r="M1398" s="8" t="inlineStr">
        <is>
          <t>그레이쉬베이지  면혼방 웜슬림치노팬츠</t>
        </is>
      </c>
      <c r="N1398" s="8" t="inlineStr">
        <is>
          <t>그레이쉬베이지  코튼혼방 웜슬림치노팬츠</t>
        </is>
      </c>
      <c r="O1398" s="8" t="inlineStr">
        <is>
          <t>그레이쉬베이지  면믹스 웜슬림치노팬츠</t>
        </is>
      </c>
    </row>
    <row r="1399" ht="16.5" customHeight="1" s="16">
      <c r="A1399" s="7" t="n">
        <v>13108162</v>
      </c>
      <c r="B1399" s="7" t="inlineStr">
        <is>
          <t>마운틴</t>
        </is>
      </c>
      <c r="C1399" s="7" t="inlineStr">
        <is>
          <t>카키</t>
        </is>
      </c>
      <c r="D1399" s="7" t="inlineStr">
        <is>
          <t>무지</t>
        </is>
      </c>
      <c r="E1399" s="7" t="inlineStr">
        <is>
          <t>폴리</t>
        </is>
      </c>
      <c r="F1399" s="7" t="inlineStr">
        <is>
          <t>익스트림스키니팬츠</t>
        </is>
      </c>
      <c r="G1399" s="7" t="inlineStr">
        <is>
          <t>KOR</t>
        </is>
      </c>
      <c r="H1399" s="7" t="inlineStr">
        <is>
          <t>75</t>
        </is>
      </c>
      <c r="I1399" s="7">
        <f>IF(B1399="보세",C1399&amp;" "&amp;D1399&amp;" "&amp;E1399&amp;" "&amp;F1399&amp;" ["&amp;H1399&amp;"]",IF(G1399="JPN","[JPN] "&amp;B1399&amp;" "&amp;C1399&amp;" "&amp;D1399&amp;" "&amp;E1399&amp;" "&amp;F1399&amp;" ["&amp;H1399&amp;"]",B1399&amp;" "&amp;C1399&amp;" "&amp;D1399&amp;" "&amp;E1399&amp;" "&amp;F1399&amp;" ["&amp;H1399&amp;"]"))</f>
        <v/>
      </c>
      <c r="J1399" s="7" t="inlineStr">
        <is>
          <t>마운틴 카키 익스트림스키니팬츠 [75]</t>
        </is>
      </c>
      <c r="K1399" s="7" t="inlineStr">
        <is>
          <t>마운틴 카키 익스트림스키니팬츠</t>
        </is>
      </c>
      <c r="L1399" s="7">
        <f>IF(B1399="보세",C1399&amp;" "&amp;F1399,B1399&amp;" "&amp;F1399)</f>
        <v/>
      </c>
      <c r="M1399" s="8" t="inlineStr">
        <is>
          <t>카키   익스트림스키니팬츠</t>
        </is>
      </c>
      <c r="N1399" s="8" t="inlineStr">
        <is>
          <t>카키   익스트림스키니팬츠</t>
        </is>
      </c>
      <c r="O1399" s="8" t="inlineStr">
        <is>
          <t>카키   익스트림스키니팬츠</t>
        </is>
      </c>
    </row>
    <row r="1400" ht="16.5" customHeight="1" s="16">
      <c r="A1400" s="7" t="n">
        <v>13108163</v>
      </c>
      <c r="B1400" s="7" t="inlineStr">
        <is>
          <t>킨록</t>
        </is>
      </c>
      <c r="C1400" s="7" t="inlineStr">
        <is>
          <t>다크그레이</t>
        </is>
      </c>
      <c r="D1400" s="7" t="inlineStr">
        <is>
          <t>무지</t>
        </is>
      </c>
      <c r="E1400" s="7" t="inlineStr">
        <is>
          <t>울혼방</t>
        </is>
      </c>
      <c r="F1400" s="7" t="inlineStr">
        <is>
          <t>정장팬츠</t>
        </is>
      </c>
      <c r="G1400" s="7" t="inlineStr">
        <is>
          <t>KOR</t>
        </is>
      </c>
      <c r="H1400" s="7" t="inlineStr">
        <is>
          <t>86-99</t>
        </is>
      </c>
      <c r="I1400" s="7">
        <f>IF(B1400="보세",C1400&amp;" "&amp;D1400&amp;" "&amp;E1400&amp;" "&amp;F1400&amp;" ["&amp;H1400&amp;"]",IF(G1400="JPN","[JPN] "&amp;B1400&amp;" "&amp;C1400&amp;" "&amp;D1400&amp;" "&amp;E1400&amp;" "&amp;F1400&amp;" ["&amp;H1400&amp;"]",B1400&amp;" "&amp;C1400&amp;" "&amp;D1400&amp;" "&amp;E1400&amp;" "&amp;F1400&amp;" ["&amp;H1400&amp;"]"))</f>
        <v/>
      </c>
      <c r="J1400" s="7" t="inlineStr">
        <is>
          <t>킨록 다크그레이 울혼방 정장팬츠 [86-99]</t>
        </is>
      </c>
      <c r="K1400" s="7" t="inlineStr">
        <is>
          <t>킨록 다크그레이 울혼방 정장팬츠</t>
        </is>
      </c>
      <c r="L1400" s="7">
        <f>IF(B1400="보세",C1400&amp;" "&amp;F1400,B1400&amp;" "&amp;F1400)</f>
        <v/>
      </c>
      <c r="M1400" s="8" t="inlineStr">
        <is>
          <t>다크그레이  울혼방 정장팬츠</t>
        </is>
      </c>
      <c r="N1400" s="8" t="inlineStr">
        <is>
          <t>다크그레이  울혼방 정장팬츠</t>
        </is>
      </c>
      <c r="O1400" s="8" t="inlineStr">
        <is>
          <t>다크그레이  울혼방 정장팬츠</t>
        </is>
      </c>
    </row>
    <row r="1401" ht="16.5" customHeight="1" s="16">
      <c r="A1401" s="7" t="n">
        <v>13108164</v>
      </c>
      <c r="B1401" s="7" t="inlineStr">
        <is>
          <t>인디안</t>
        </is>
      </c>
      <c r="C1401" s="7" t="inlineStr">
        <is>
          <t>다크네이비</t>
        </is>
      </c>
      <c r="D1401" s="7" t="inlineStr">
        <is>
          <t>무지</t>
        </is>
      </c>
      <c r="E1401" s="7" t="inlineStr">
        <is>
          <t>울혼방</t>
        </is>
      </c>
      <c r="F1401" s="7" t="inlineStr">
        <is>
          <t>모직롤업정장팬츠</t>
        </is>
      </c>
      <c r="G1401" s="7" t="inlineStr">
        <is>
          <t>KOR</t>
        </is>
      </c>
      <c r="H1401" s="7" t="inlineStr">
        <is>
          <t>34</t>
        </is>
      </c>
      <c r="I1401" s="7">
        <f>IF(B1401="보세",C1401&amp;" "&amp;D1401&amp;" "&amp;E1401&amp;" "&amp;F1401&amp;" ["&amp;H1401&amp;"]",IF(G1401="JPN","[JPN] "&amp;B1401&amp;" "&amp;C1401&amp;" "&amp;D1401&amp;" "&amp;E1401&amp;" "&amp;F1401&amp;" ["&amp;H1401&amp;"]",B1401&amp;" "&amp;C1401&amp;" "&amp;D1401&amp;" "&amp;E1401&amp;" "&amp;F1401&amp;" ["&amp;H1401&amp;"]"))</f>
        <v/>
      </c>
      <c r="J1401" s="7" t="inlineStr">
        <is>
          <t>인디안 다크네이비 울혼방 모직롤업정장팬츠 [34]</t>
        </is>
      </c>
      <c r="K1401" s="7" t="inlineStr">
        <is>
          <t>인디안 다크네이비 울혼방 모직롤업정장팬츠</t>
        </is>
      </c>
      <c r="L1401" s="7">
        <f>IF(B1401="보세",C1401&amp;" "&amp;F1401,B1401&amp;" "&amp;F1401)</f>
        <v/>
      </c>
      <c r="M1401" s="8" t="inlineStr">
        <is>
          <t>다크네이비  울혼방 모직롤업정장팬츠</t>
        </is>
      </c>
      <c r="N1401" s="8" t="inlineStr">
        <is>
          <t>DARK NAVY  울혼방 모직롤업정장팬츠</t>
        </is>
      </c>
      <c r="O1401" s="8" t="inlineStr">
        <is>
          <t>딥네이비  울혼방 모직롤업정장팬츠</t>
        </is>
      </c>
    </row>
    <row r="1402" ht="16.5" customHeight="1" s="16">
      <c r="A1402" s="7" t="n">
        <v>13108165</v>
      </c>
      <c r="B1402" s="7" t="inlineStr">
        <is>
          <t>자라우먼</t>
        </is>
      </c>
      <c r="C1402" s="7" t="inlineStr">
        <is>
          <t>연청</t>
        </is>
      </c>
      <c r="D1402" s="7" t="inlineStr">
        <is>
          <t>무지</t>
        </is>
      </c>
      <c r="E1402" s="7" t="inlineStr">
        <is>
          <t>데님</t>
        </is>
      </c>
      <c r="F1402" s="7" t="inlineStr">
        <is>
          <t>워시드커팅데미지진</t>
        </is>
      </c>
      <c r="G1402" s="7" t="inlineStr">
        <is>
          <t>KOR</t>
        </is>
      </c>
      <c r="H1402" s="7" t="inlineStr">
        <is>
          <t>32</t>
        </is>
      </c>
      <c r="I1402" s="7">
        <f>IF(B1402="보세",C1402&amp;" "&amp;D1402&amp;" "&amp;E1402&amp;" "&amp;F1402&amp;" ["&amp;H1402&amp;"]",IF(G1402="JPN","[JPN] "&amp;B1402&amp;" "&amp;C1402&amp;" "&amp;D1402&amp;" "&amp;E1402&amp;" "&amp;F1402&amp;" ["&amp;H1402&amp;"]",B1402&amp;" "&amp;C1402&amp;" "&amp;D1402&amp;" "&amp;E1402&amp;" "&amp;F1402&amp;" ["&amp;H1402&amp;"]"))</f>
        <v/>
      </c>
      <c r="J1402" s="7" t="inlineStr">
        <is>
          <t>자라우먼 연청 데님 워시드커팅데미지진 [32]</t>
        </is>
      </c>
      <c r="K1402" s="7" t="inlineStr">
        <is>
          <t>자라우먼 연청 데님 워시드커팅데미지진</t>
        </is>
      </c>
      <c r="L1402" s="7">
        <f>IF(B1402="보세",C1402&amp;" "&amp;F1402,B1402&amp;" "&amp;F1402)</f>
        <v/>
      </c>
      <c r="M1402" s="8" t="inlineStr">
        <is>
          <t>연청  데님 워시드커팅데미지진</t>
        </is>
      </c>
      <c r="N1402" s="8" t="inlineStr">
        <is>
          <t>연청  데님 워시드커팅데미지진</t>
        </is>
      </c>
      <c r="O1402" s="8" t="inlineStr">
        <is>
          <t>연청  데님 워시드커팅데미지진</t>
        </is>
      </c>
    </row>
    <row r="1403" ht="16.5" customHeight="1" s="16">
      <c r="A1403" s="7" t="n">
        <v>13108166</v>
      </c>
      <c r="B1403" s="7" t="inlineStr">
        <is>
          <t>에잇세컨즈</t>
        </is>
      </c>
      <c r="C1403" s="7" t="inlineStr">
        <is>
          <t>중청</t>
        </is>
      </c>
      <c r="D1403" s="7" t="inlineStr">
        <is>
          <t>무지</t>
        </is>
      </c>
      <c r="E1403" s="7" t="inlineStr">
        <is>
          <t>데님</t>
        </is>
      </c>
      <c r="F1403" s="7" t="inlineStr">
        <is>
          <t>고양이수염워싱데미지진</t>
        </is>
      </c>
      <c r="G1403" s="7" t="inlineStr">
        <is>
          <t>KOR</t>
        </is>
      </c>
      <c r="H1403" s="7" t="inlineStr">
        <is>
          <t>84</t>
        </is>
      </c>
      <c r="I1403" s="7">
        <f>IF(B1403="보세",C1403&amp;" "&amp;D1403&amp;" "&amp;E1403&amp;" "&amp;F1403&amp;" ["&amp;H1403&amp;"]",IF(G1403="JPN","[JPN] "&amp;B1403&amp;" "&amp;C1403&amp;" "&amp;D1403&amp;" "&amp;E1403&amp;" "&amp;F1403&amp;" ["&amp;H1403&amp;"]",B1403&amp;" "&amp;C1403&amp;" "&amp;D1403&amp;" "&amp;E1403&amp;" "&amp;F1403&amp;" ["&amp;H1403&amp;"]"))</f>
        <v/>
      </c>
      <c r="J1403" s="7" t="inlineStr">
        <is>
          <t>에잇세컨즈 중청 데님 고양이수염워싱데미지진 [84]</t>
        </is>
      </c>
      <c r="K1403" s="7" t="inlineStr">
        <is>
          <t>에잇세컨즈 중청 데님 고양이수염워싱데미지진</t>
        </is>
      </c>
      <c r="L1403" s="7">
        <f>IF(B1403="보세",C1403&amp;" "&amp;F1403,B1403&amp;" "&amp;F1403)</f>
        <v/>
      </c>
      <c r="M1403" s="8" t="inlineStr">
        <is>
          <t>중청  데님 고양이수염워싱데미지진</t>
        </is>
      </c>
      <c r="N1403" s="8" t="inlineStr">
        <is>
          <t>중청  데님 고양이수염워싱데미지진</t>
        </is>
      </c>
      <c r="O1403" s="8" t="inlineStr">
        <is>
          <t>중청  데님 고양이수염워싱데미지진</t>
        </is>
      </c>
    </row>
    <row r="1404" ht="16.5" customHeight="1" s="16">
      <c r="A1404" s="7" t="n">
        <v>13108167</v>
      </c>
      <c r="B1404" s="7" t="inlineStr">
        <is>
          <t>보세</t>
        </is>
      </c>
      <c r="C1404" s="7" t="inlineStr">
        <is>
          <t>다크그레이</t>
        </is>
      </c>
      <c r="D1404" s="7" t="inlineStr">
        <is>
          <t>무지</t>
        </is>
      </c>
      <c r="E1404" s="7" t="inlineStr">
        <is>
          <t>폴리</t>
        </is>
      </c>
      <c r="F1404" s="7" t="inlineStr">
        <is>
          <t>핀턱라이트익스트림팬츠</t>
        </is>
      </c>
      <c r="G1404" s="7" t="inlineStr">
        <is>
          <t>KOR</t>
        </is>
      </c>
      <c r="H1404" s="7" t="inlineStr">
        <is>
          <t>34</t>
        </is>
      </c>
      <c r="I1404" s="7">
        <f>IF(B1404="보세",C1404&amp;" "&amp;D1404&amp;" "&amp;E1404&amp;" "&amp;F1404&amp;" ["&amp;H1404&amp;"]",IF(G1404="JPN","[JPN] "&amp;B1404&amp;" "&amp;C1404&amp;" "&amp;D1404&amp;" "&amp;E1404&amp;" "&amp;F1404&amp;" ["&amp;H1404&amp;"]",B1404&amp;" "&amp;C1404&amp;" "&amp;D1404&amp;" "&amp;E1404&amp;" "&amp;F1404&amp;" ["&amp;H1404&amp;"]"))</f>
        <v/>
      </c>
      <c r="J1404" s="7" t="inlineStr">
        <is>
          <t>다크그레이 핀턱라이트익스트림팬츠 [34]</t>
        </is>
      </c>
      <c r="K1404" s="7" t="inlineStr">
        <is>
          <t>다크그레이 핀턱라이트익스트림팬츠</t>
        </is>
      </c>
      <c r="L1404" s="7">
        <f>IF(B1404="보세",C1404&amp;" "&amp;F1404,B1404&amp;" "&amp;F1404)</f>
        <v/>
      </c>
      <c r="M1404" s="8" t="inlineStr">
        <is>
          <t>다크그레이   핀턱라이트익스트림팬츠</t>
        </is>
      </c>
      <c r="N1404" s="8" t="inlineStr">
        <is>
          <t>다크그레이   핀턱라이트익스트림팬츠</t>
        </is>
      </c>
      <c r="O1404" s="8" t="inlineStr">
        <is>
          <t>다크그레이   핀턱라이트익스트림팬츠</t>
        </is>
      </c>
    </row>
    <row r="1405" ht="16.5" customHeight="1" s="16">
      <c r="A1405" s="7" t="n">
        <v>13108168</v>
      </c>
      <c r="B1405" s="7" t="inlineStr">
        <is>
          <t>쉬즈미스</t>
        </is>
      </c>
      <c r="C1405" s="7" t="inlineStr">
        <is>
          <t>다크네이비</t>
        </is>
      </c>
      <c r="D1405" s="7" t="inlineStr">
        <is>
          <t>무지</t>
        </is>
      </c>
      <c r="E1405" s="7" t="inlineStr">
        <is>
          <t>린넨혼방</t>
        </is>
      </c>
      <c r="F1405" s="7" t="inlineStr">
        <is>
          <t>스키니5부슬랙스</t>
        </is>
      </c>
      <c r="G1405" s="7" t="inlineStr">
        <is>
          <t>KOR</t>
        </is>
      </c>
      <c r="H1405" s="7" t="inlineStr">
        <is>
          <t>67-91</t>
        </is>
      </c>
      <c r="I1405" s="7">
        <f>IF(B1405="보세",C1405&amp;" "&amp;D1405&amp;" "&amp;E1405&amp;" "&amp;F1405&amp;" ["&amp;H1405&amp;"]",IF(G1405="JPN","[JPN] "&amp;B1405&amp;" "&amp;C1405&amp;" "&amp;D1405&amp;" "&amp;E1405&amp;" "&amp;F1405&amp;" ["&amp;H1405&amp;"]",B1405&amp;" "&amp;C1405&amp;" "&amp;D1405&amp;" "&amp;E1405&amp;" "&amp;F1405&amp;" ["&amp;H1405&amp;"]"))</f>
        <v/>
      </c>
      <c r="J1405" s="7" t="inlineStr">
        <is>
          <t>쉬즈미스 다크네이비 린넨혼방 스키니5부슬랙스 [67-91]</t>
        </is>
      </c>
      <c r="K1405" s="7" t="inlineStr">
        <is>
          <t>쉬즈미스 다크네이비 린넨혼방 스키니5부슬랙스</t>
        </is>
      </c>
      <c r="L1405" s="7">
        <f>IF(B1405="보세",C1405&amp;" "&amp;F1405,B1405&amp;" "&amp;F1405)</f>
        <v/>
      </c>
      <c r="M1405" s="8" t="inlineStr">
        <is>
          <t>다크네이비  린넨혼방 스키니5부슬랙스</t>
        </is>
      </c>
      <c r="N1405" s="8" t="inlineStr">
        <is>
          <t>DARK NAVY  린넨혼방 스키니5부슬랙스</t>
        </is>
      </c>
      <c r="O1405" s="8" t="inlineStr">
        <is>
          <t>딥네이비  린넨혼방 스키니5부슬랙스</t>
        </is>
      </c>
    </row>
    <row r="1406" ht="16.5" customHeight="1" s="16">
      <c r="A1406" s="7" t="n">
        <v>13108169</v>
      </c>
      <c r="B1406" s="7" t="inlineStr">
        <is>
          <t>타미힐피거</t>
        </is>
      </c>
      <c r="C1406" s="7" t="inlineStr">
        <is>
          <t>우드브라운크림</t>
        </is>
      </c>
      <c r="D1406" s="7" t="inlineStr">
        <is>
          <t>체크</t>
        </is>
      </c>
      <c r="E1406" s="7" t="inlineStr">
        <is>
          <t>폴리</t>
        </is>
      </c>
      <c r="F1406" s="7" t="inlineStr">
        <is>
          <t>슬림핏팬츠</t>
        </is>
      </c>
      <c r="G1406" s="7" t="inlineStr">
        <is>
          <t>KOR</t>
        </is>
      </c>
      <c r="H1406" s="7" t="inlineStr">
        <is>
          <t>63</t>
        </is>
      </c>
      <c r="I1406" s="7">
        <f>IF(B1406="보세",C1406&amp;" "&amp;D1406&amp;" "&amp;E1406&amp;" "&amp;F1406&amp;" ["&amp;H1406&amp;"]",IF(G1406="JPN","[JPN] "&amp;B1406&amp;" "&amp;C1406&amp;" "&amp;D1406&amp;" "&amp;E1406&amp;" "&amp;F1406&amp;" ["&amp;H1406&amp;"]",B1406&amp;" "&amp;C1406&amp;" "&amp;D1406&amp;" "&amp;E1406&amp;" "&amp;F1406&amp;" ["&amp;H1406&amp;"]"))</f>
        <v/>
      </c>
      <c r="J1406" s="7" t="inlineStr">
        <is>
          <t>타미힐피거 우드브라운크림 체크 슬림핏팬츠 [63]</t>
        </is>
      </c>
      <c r="K1406" s="7" t="inlineStr">
        <is>
          <t>타미힐피거 우드브라운크림 체크 슬림핏팬츠</t>
        </is>
      </c>
      <c r="L1406" s="7">
        <f>IF(B1406="보세",C1406&amp;" "&amp;F1406,B1406&amp;" "&amp;F1406)</f>
        <v/>
      </c>
      <c r="M1406" s="8" t="inlineStr">
        <is>
          <t>우드브라운크림 체크  슬림핏팬츠</t>
        </is>
      </c>
      <c r="N1406" s="8" t="inlineStr">
        <is>
          <t>우드브라운크림 체크  슬림핏팬츠</t>
        </is>
      </c>
      <c r="O1406" s="8" t="inlineStr">
        <is>
          <t>우드브라운크림 체크  슬림핏팬츠</t>
        </is>
      </c>
    </row>
    <row r="1407" ht="16.5" customHeight="1" s="16">
      <c r="A1407" s="7" t="n">
        <v>13108170</v>
      </c>
      <c r="B1407" s="7" t="inlineStr">
        <is>
          <t>h&amp;m</t>
        </is>
      </c>
      <c r="C1407" s="7" t="inlineStr">
        <is>
          <t>웜티그린</t>
        </is>
      </c>
      <c r="D1407" s="7" t="inlineStr">
        <is>
          <t>무지</t>
        </is>
      </c>
      <c r="E1407" s="7" t="inlineStr">
        <is>
          <t>면</t>
        </is>
      </c>
      <c r="F1407" s="7" t="inlineStr">
        <is>
          <t>하프쿨팬츠</t>
        </is>
      </c>
      <c r="G1407" s="7" t="inlineStr">
        <is>
          <t>KOR</t>
        </is>
      </c>
      <c r="H1407" s="7" t="inlineStr">
        <is>
          <t>32</t>
        </is>
      </c>
      <c r="I1407" s="7">
        <f>IF(B1407="보세",C1407&amp;" "&amp;D1407&amp;" "&amp;E1407&amp;" "&amp;F1407&amp;" ["&amp;H1407&amp;"]",IF(G1407="JPN","[JPN] "&amp;B1407&amp;" "&amp;C1407&amp;" "&amp;D1407&amp;" "&amp;E1407&amp;" "&amp;F1407&amp;" ["&amp;H1407&amp;"]",B1407&amp;" "&amp;C1407&amp;" "&amp;D1407&amp;" "&amp;E1407&amp;" "&amp;F1407&amp;" ["&amp;H1407&amp;"]"))</f>
        <v/>
      </c>
      <c r="J1407" s="7" t="inlineStr">
        <is>
          <t>h&amp;m 웜티그린 면 하프쿨팬츠 [32]</t>
        </is>
      </c>
      <c r="K1407" s="7" t="inlineStr">
        <is>
          <t>h&amp;m 웜티그린 면 하프쿨팬츠</t>
        </is>
      </c>
      <c r="L1407" s="7">
        <f>IF(B1407="보세",C1407&amp;" "&amp;F1407,B1407&amp;" "&amp;F1407)</f>
        <v/>
      </c>
      <c r="M1407" s="8" t="inlineStr">
        <is>
          <t>웜티그린  면 하프쿨팬츠</t>
        </is>
      </c>
      <c r="N1407" s="8" t="inlineStr">
        <is>
          <t>웜티그린  코튼 하프쿨팬츠</t>
        </is>
      </c>
      <c r="O1407" s="8" t="inlineStr">
        <is>
          <t>웜티그린  면직물 하프쿨팬츠</t>
        </is>
      </c>
    </row>
    <row r="1408" ht="16.5" customHeight="1" s="16">
      <c r="A1408" s="7" t="n">
        <v>13108171</v>
      </c>
      <c r="B1408" s="7" t="inlineStr">
        <is>
          <t>오즈세컨</t>
        </is>
      </c>
      <c r="C1408" s="7" t="inlineStr">
        <is>
          <t>베이지</t>
        </is>
      </c>
      <c r="D1408" s="7" t="inlineStr">
        <is>
          <t>무지</t>
        </is>
      </c>
      <c r="E1408" s="7" t="inlineStr">
        <is>
          <t>면혼방</t>
        </is>
      </c>
      <c r="F1408" s="7" t="inlineStr">
        <is>
          <t>언발사이드띠롱스커트</t>
        </is>
      </c>
      <c r="G1408" s="7" t="inlineStr">
        <is>
          <t>KOR</t>
        </is>
      </c>
      <c r="H1408" s="7" t="inlineStr">
        <is>
          <t>64-94</t>
        </is>
      </c>
      <c r="I1408" s="7">
        <f>IF(B1408="보세",C1408&amp;" "&amp;D1408&amp;" "&amp;E1408&amp;" "&amp;F1408&amp;" ["&amp;H1408&amp;"]",IF(G1408="JPN","[JPN] "&amp;B1408&amp;" "&amp;C1408&amp;" "&amp;D1408&amp;" "&amp;E1408&amp;" "&amp;F1408&amp;" ["&amp;H1408&amp;"]",B1408&amp;" "&amp;C1408&amp;" "&amp;D1408&amp;" "&amp;E1408&amp;" "&amp;F1408&amp;" ["&amp;H1408&amp;"]"))</f>
        <v/>
      </c>
      <c r="J1408" s="7" t="inlineStr">
        <is>
          <t>오즈세컨 베이지 면혼방 언발사이드띠롱스커트 [64-94]</t>
        </is>
      </c>
      <c r="K1408" s="7" t="inlineStr">
        <is>
          <t>오즈세컨 베이지 면혼방 언발사이드띠롱스커트</t>
        </is>
      </c>
      <c r="L1408" s="7">
        <f>IF(B1408="보세",C1408&amp;" "&amp;F1408,B1408&amp;" "&amp;F1408)</f>
        <v/>
      </c>
      <c r="M1408" s="8" t="inlineStr">
        <is>
          <t>베이지  면혼방 언발사이드띠롱스커트</t>
        </is>
      </c>
      <c r="N1408" s="8" t="inlineStr">
        <is>
          <t>베이지  코튼혼방 언발사이드띠롱스커트</t>
        </is>
      </c>
      <c r="O1408" s="8" t="inlineStr">
        <is>
          <t>베이지  면믹스 언발사이드띠롱스커트</t>
        </is>
      </c>
    </row>
    <row r="1409" ht="16.5" customHeight="1" s="16">
      <c r="A1409" s="7" t="n">
        <v>13108172</v>
      </c>
      <c r="B1409" s="7" t="inlineStr">
        <is>
          <t>무신사스탠다드</t>
        </is>
      </c>
      <c r="C1409" s="7" t="inlineStr">
        <is>
          <t>미디엄멜란지그레이</t>
        </is>
      </c>
      <c r="D1409" s="7" t="inlineStr">
        <is>
          <t>무지</t>
        </is>
      </c>
      <c r="E1409" s="7" t="inlineStr">
        <is>
          <t>면</t>
        </is>
      </c>
      <c r="F1409" s="7" t="inlineStr">
        <is>
          <t>트레이닝팬츠</t>
        </is>
      </c>
      <c r="G1409" s="7" t="inlineStr">
        <is>
          <t>KOR</t>
        </is>
      </c>
      <c r="H1409" s="7" t="inlineStr">
        <is>
          <t>S</t>
        </is>
      </c>
      <c r="I1409" s="7">
        <f>IF(B1409="보세",C1409&amp;" "&amp;D1409&amp;" "&amp;E1409&amp;" "&amp;F1409&amp;" ["&amp;H1409&amp;"]",IF(G1409="JPN","[JPN] "&amp;B1409&amp;" "&amp;C1409&amp;" "&amp;D1409&amp;" "&amp;E1409&amp;" "&amp;F1409&amp;" ["&amp;H1409&amp;"]",B1409&amp;" "&amp;C1409&amp;" "&amp;D1409&amp;" "&amp;E1409&amp;" "&amp;F1409&amp;" ["&amp;H1409&amp;"]"))</f>
        <v/>
      </c>
      <c r="J1409" s="7" t="inlineStr">
        <is>
          <t>무신사스탠다드 미디엄멜란지그레이 면 트레이닝팬츠 [S]</t>
        </is>
      </c>
      <c r="K1409" s="7" t="inlineStr">
        <is>
          <t>무신사스탠다드 미디엄멜란지그레이 면 트레이닝팬츠</t>
        </is>
      </c>
      <c r="L1409" s="7">
        <f>IF(B1409="보세",C1409&amp;" "&amp;F1409,B1409&amp;" "&amp;F1409)</f>
        <v/>
      </c>
      <c r="M1409" s="8" t="inlineStr">
        <is>
          <t>미디엄멜란지그레이  면 트레이닝팬츠</t>
        </is>
      </c>
      <c r="N1409" s="8" t="inlineStr">
        <is>
          <t>미디엄멜란지그레이  코튼 트레이닝팬츠</t>
        </is>
      </c>
      <c r="O1409" s="8" t="inlineStr">
        <is>
          <t>미디엄멜란지그레이  면직물 트레이닝팬츠</t>
        </is>
      </c>
    </row>
    <row r="1410" ht="16.5" customHeight="1" s="16">
      <c r="A1410" s="7" t="n">
        <v>13108173</v>
      </c>
      <c r="B1410" s="7" t="inlineStr">
        <is>
          <t>피에르가르뎅</t>
        </is>
      </c>
      <c r="C1410" s="7" t="inlineStr">
        <is>
          <t>블랙</t>
        </is>
      </c>
      <c r="D1410" s="7" t="inlineStr">
        <is>
          <t>무지</t>
        </is>
      </c>
      <c r="E1410" s="7" t="inlineStr">
        <is>
          <t>폴리</t>
        </is>
      </c>
      <c r="F1410" s="7" t="inlineStr">
        <is>
          <t>h라인정장스커트</t>
        </is>
      </c>
      <c r="G1410" s="7" t="inlineStr">
        <is>
          <t>KOR</t>
        </is>
      </c>
      <c r="H1410" s="7" t="inlineStr">
        <is>
          <t>67</t>
        </is>
      </c>
      <c r="I1410" s="7">
        <f>IF(B1410="보세",C1410&amp;" "&amp;D1410&amp;" "&amp;E1410&amp;" "&amp;F1410&amp;" ["&amp;H1410&amp;"]",IF(G1410="JPN","[JPN] "&amp;B1410&amp;" "&amp;C1410&amp;" "&amp;D1410&amp;" "&amp;E1410&amp;" "&amp;F1410&amp;" ["&amp;H1410&amp;"]",B1410&amp;" "&amp;C1410&amp;" "&amp;D1410&amp;" "&amp;E1410&amp;" "&amp;F1410&amp;" ["&amp;H1410&amp;"]"))</f>
        <v/>
      </c>
      <c r="J1410" s="7" t="inlineStr">
        <is>
          <t>피에르가르뎅 블랙 h라인정장스커트 [67]</t>
        </is>
      </c>
      <c r="K1410" s="7" t="inlineStr">
        <is>
          <t>피에르가르뎅 블랙 h라인정장스커트</t>
        </is>
      </c>
      <c r="L1410" s="7">
        <f>IF(B1410="보세",C1410&amp;" "&amp;F1410,B1410&amp;" "&amp;F1410)</f>
        <v/>
      </c>
      <c r="M1410" s="8" t="inlineStr">
        <is>
          <t>블랙   h라인정장스커트</t>
        </is>
      </c>
      <c r="N1410" s="8" t="inlineStr">
        <is>
          <t>블랙   h라인정장스커트</t>
        </is>
      </c>
      <c r="O1410" s="8" t="inlineStr">
        <is>
          <t>블랙   h라인정장스커트</t>
        </is>
      </c>
    </row>
    <row r="1411" ht="16.5" customHeight="1" s="16">
      <c r="A1411" s="7" t="n">
        <v>13108174</v>
      </c>
      <c r="B1411" s="7" t="inlineStr">
        <is>
          <t>푸마</t>
        </is>
      </c>
      <c r="C1411" s="7" t="inlineStr">
        <is>
          <t>블랙</t>
        </is>
      </c>
      <c r="D1411" s="7" t="inlineStr">
        <is>
          <t>무지</t>
        </is>
      </c>
      <c r="E1411" s="7" t="inlineStr">
        <is>
          <t>폴리</t>
        </is>
      </c>
      <c r="F1411" s="7" t="inlineStr">
        <is>
          <t>스포츠트레이닝팬츠</t>
        </is>
      </c>
      <c r="G1411" s="7" t="inlineStr">
        <is>
          <t>KOR</t>
        </is>
      </c>
      <c r="H1411" s="7" t="inlineStr">
        <is>
          <t>190</t>
        </is>
      </c>
      <c r="I1411" s="7">
        <f>IF(B1411="보세",C1411&amp;" "&amp;D1411&amp;" "&amp;E1411&amp;" "&amp;F1411&amp;" ["&amp;H1411&amp;"]",IF(G1411="JPN","[JPN] "&amp;B1411&amp;" "&amp;C1411&amp;" "&amp;D1411&amp;" "&amp;E1411&amp;" "&amp;F1411&amp;" ["&amp;H1411&amp;"]",B1411&amp;" "&amp;C1411&amp;" "&amp;D1411&amp;" "&amp;E1411&amp;" "&amp;F1411&amp;" ["&amp;H1411&amp;"]"))</f>
        <v/>
      </c>
      <c r="J1411" s="7" t="inlineStr">
        <is>
          <t>푸마 블랙 스포츠트레이닝팬츠 [190]</t>
        </is>
      </c>
      <c r="K1411" s="7" t="inlineStr">
        <is>
          <t>푸마 블랙 스포츠트레이닝팬츠</t>
        </is>
      </c>
      <c r="L1411" s="7">
        <f>IF(B1411="보세",C1411&amp;" "&amp;F1411,B1411&amp;" "&amp;F1411)</f>
        <v/>
      </c>
      <c r="M1411" s="8" t="inlineStr">
        <is>
          <t>블랙   스포츠트레이닝팬츠</t>
        </is>
      </c>
      <c r="N1411" s="8" t="inlineStr">
        <is>
          <t>블랙   스포츠트레이닝팬츠</t>
        </is>
      </c>
      <c r="O1411" s="8" t="inlineStr">
        <is>
          <t>블랙   스포츠트레이닝팬츠</t>
        </is>
      </c>
    </row>
    <row r="1412" ht="16.5" customHeight="1" s="16">
      <c r="A1412" s="7" t="n">
        <v>13108175</v>
      </c>
      <c r="B1412" s="7" t="inlineStr">
        <is>
          <t>푸마</t>
        </is>
      </c>
      <c r="C1412" s="7" t="inlineStr">
        <is>
          <t>블랙</t>
        </is>
      </c>
      <c r="D1412" s="7" t="inlineStr">
        <is>
          <t>무지</t>
        </is>
      </c>
      <c r="E1412" s="7" t="inlineStr">
        <is>
          <t>면혼방</t>
        </is>
      </c>
      <c r="F1412" s="7" t="inlineStr">
        <is>
          <t>로고레깅스</t>
        </is>
      </c>
      <c r="G1412" s="7" t="inlineStr">
        <is>
          <t>KOR</t>
        </is>
      </c>
      <c r="H1412" s="7" t="inlineStr">
        <is>
          <t>M</t>
        </is>
      </c>
      <c r="I1412" s="7">
        <f>IF(B1412="보세",C1412&amp;" "&amp;D1412&amp;" "&amp;E1412&amp;" "&amp;F1412&amp;" ["&amp;H1412&amp;"]",IF(G1412="JPN","[JPN] "&amp;B1412&amp;" "&amp;C1412&amp;" "&amp;D1412&amp;" "&amp;E1412&amp;" "&amp;F1412&amp;" ["&amp;H1412&amp;"]",B1412&amp;" "&amp;C1412&amp;" "&amp;D1412&amp;" "&amp;E1412&amp;" "&amp;F1412&amp;" ["&amp;H1412&amp;"]"))</f>
        <v/>
      </c>
      <c r="J1412" s="7" t="inlineStr">
        <is>
          <t>푸마 블랙 면혼방 로고레깅스 [M]</t>
        </is>
      </c>
      <c r="K1412" s="7" t="inlineStr">
        <is>
          <t>푸마 블랙 면혼방 로고레깅스</t>
        </is>
      </c>
      <c r="L1412" s="7">
        <f>IF(B1412="보세",C1412&amp;" "&amp;F1412,B1412&amp;" "&amp;F1412)</f>
        <v/>
      </c>
      <c r="M1412" s="8" t="inlineStr">
        <is>
          <t>블랙  면혼방 로고레깅스</t>
        </is>
      </c>
      <c r="N1412" s="8" t="inlineStr">
        <is>
          <t>블랙  코튼혼방 로고레깅스</t>
        </is>
      </c>
      <c r="O1412" s="8" t="inlineStr">
        <is>
          <t>블랙  면믹스 로고레깅스</t>
        </is>
      </c>
    </row>
    <row r="1413" ht="16.5" customHeight="1" s="16">
      <c r="A1413" s="7" t="n">
        <v>13108176</v>
      </c>
      <c r="B1413" s="7" t="inlineStr">
        <is>
          <t>닥스</t>
        </is>
      </c>
      <c r="C1413" s="7" t="inlineStr">
        <is>
          <t>블랙</t>
        </is>
      </c>
      <c r="D1413" s="7" t="inlineStr">
        <is>
          <t>무지</t>
        </is>
      </c>
      <c r="E1413" s="7" t="inlineStr">
        <is>
          <t>울</t>
        </is>
      </c>
      <c r="F1413" s="7" t="inlineStr">
        <is>
          <t>투턱롤업라이트정장팬츠</t>
        </is>
      </c>
      <c r="G1413" s="7" t="inlineStr">
        <is>
          <t>KOR</t>
        </is>
      </c>
      <c r="H1413" s="7" t="inlineStr">
        <is>
          <t>86-97</t>
        </is>
      </c>
      <c r="I1413" s="7">
        <f>IF(B1413="보세",C1413&amp;" "&amp;D1413&amp;" "&amp;E1413&amp;" "&amp;F1413&amp;" ["&amp;H1413&amp;"]",IF(G1413="JPN","[JPN] "&amp;B1413&amp;" "&amp;C1413&amp;" "&amp;D1413&amp;" "&amp;E1413&amp;" "&amp;F1413&amp;" ["&amp;H1413&amp;"]",B1413&amp;" "&amp;C1413&amp;" "&amp;D1413&amp;" "&amp;E1413&amp;" "&amp;F1413&amp;" ["&amp;H1413&amp;"]"))</f>
        <v/>
      </c>
      <c r="J1413" s="7" t="inlineStr">
        <is>
          <t>닥스 블랙 울 투턱롤업라이트정장팬츠 [86-97]</t>
        </is>
      </c>
      <c r="K1413" s="7" t="inlineStr">
        <is>
          <t>닥스 블랙 울 투턱롤업라이트정장팬츠</t>
        </is>
      </c>
      <c r="L1413" s="7">
        <f>IF(B1413="보세",C1413&amp;" "&amp;F1413,B1413&amp;" "&amp;F1413)</f>
        <v/>
      </c>
      <c r="M1413" s="8" t="inlineStr">
        <is>
          <t>블랙  울 투턱롤업라이트정장팬츠</t>
        </is>
      </c>
      <c r="N1413" s="8" t="inlineStr">
        <is>
          <t>블랙  울 투턱롤업라이트정장팬츠</t>
        </is>
      </c>
      <c r="O1413" s="8" t="inlineStr">
        <is>
          <t>블랙  울 투턱롤업라이트정장팬츠</t>
        </is>
      </c>
    </row>
    <row r="1414" ht="16.5" customHeight="1" s="16">
      <c r="A1414" s="7" t="n">
        <v>13108177</v>
      </c>
      <c r="B1414" s="7" t="inlineStr">
        <is>
          <t>타미힐피거</t>
        </is>
      </c>
      <c r="C1414" s="7" t="inlineStr">
        <is>
          <t>멀티컬러</t>
        </is>
      </c>
      <c r="D1414" s="7" t="inlineStr">
        <is>
          <t>멀티체크</t>
        </is>
      </c>
      <c r="E1414" s="7" t="inlineStr">
        <is>
          <t>면혼방</t>
        </is>
      </c>
      <c r="F1414" s="7" t="inlineStr">
        <is>
          <t>누빔하프팬츠</t>
        </is>
      </c>
      <c r="G1414" s="7" t="inlineStr">
        <is>
          <t>KOR</t>
        </is>
      </c>
      <c r="H1414" s="7" t="inlineStr">
        <is>
          <t>32</t>
        </is>
      </c>
      <c r="I1414" s="7">
        <f>IF(B1414="보세",C1414&amp;" "&amp;D1414&amp;" "&amp;E1414&amp;" "&amp;F1414&amp;" ["&amp;H1414&amp;"]",IF(G1414="JPN","[JPN] "&amp;B1414&amp;" "&amp;C1414&amp;" "&amp;D1414&amp;" "&amp;E1414&amp;" "&amp;F1414&amp;" ["&amp;H1414&amp;"]",B1414&amp;" "&amp;C1414&amp;" "&amp;D1414&amp;" "&amp;E1414&amp;" "&amp;F1414&amp;" ["&amp;H1414&amp;"]"))</f>
        <v/>
      </c>
      <c r="J1414" s="7" t="inlineStr">
        <is>
          <t>타미힐피거 멀티컬러 멀티체크 면혼방 누빔하프팬츠 [32]</t>
        </is>
      </c>
      <c r="K1414" s="7" t="inlineStr">
        <is>
          <t>타미힐피거 멀티컬러 멀티체크 면혼방 누빔하프팬츠</t>
        </is>
      </c>
      <c r="L1414" s="7">
        <f>IF(B1414="보세",C1414&amp;" "&amp;F1414,B1414&amp;" "&amp;F1414)</f>
        <v/>
      </c>
      <c r="M1414" s="8" t="inlineStr">
        <is>
          <t>멀티컬러 멀티체크 면혼방 누빔하프팬츠</t>
        </is>
      </c>
      <c r="N1414" s="8" t="inlineStr">
        <is>
          <t>멀티컬러 멀티체크 코튼혼방 누빔하프팬츠</t>
        </is>
      </c>
      <c r="O1414" s="8" t="inlineStr">
        <is>
          <t>멀티컬러 멀티체크 면믹스 누빔하프팬츠</t>
        </is>
      </c>
    </row>
    <row r="1415" ht="16.5" customHeight="1" s="16">
      <c r="A1415" s="7" t="n">
        <v>13108178</v>
      </c>
      <c r="B1415" s="7" t="inlineStr">
        <is>
          <t>cos</t>
        </is>
      </c>
      <c r="C1415" s="7" t="inlineStr">
        <is>
          <t>진청</t>
        </is>
      </c>
      <c r="D1415" s="7" t="inlineStr">
        <is>
          <t>무지</t>
        </is>
      </c>
      <c r="E1415" s="7" t="inlineStr">
        <is>
          <t>데님</t>
        </is>
      </c>
      <c r="F1415" s="7" t="inlineStr">
        <is>
          <t>테이퍼드앵클하이진</t>
        </is>
      </c>
      <c r="G1415" s="7" t="inlineStr">
        <is>
          <t>KOR</t>
        </is>
      </c>
      <c r="H1415" s="7" t="inlineStr">
        <is>
          <t>29</t>
        </is>
      </c>
      <c r="I1415" s="7">
        <f>IF(B1415="보세",C1415&amp;" "&amp;D1415&amp;" "&amp;E1415&amp;" "&amp;F1415&amp;" ["&amp;H1415&amp;"]",IF(G1415="JPN","[JPN] "&amp;B1415&amp;" "&amp;C1415&amp;" "&amp;D1415&amp;" "&amp;E1415&amp;" "&amp;F1415&amp;" ["&amp;H1415&amp;"]",B1415&amp;" "&amp;C1415&amp;" "&amp;D1415&amp;" "&amp;E1415&amp;" "&amp;F1415&amp;" ["&amp;H1415&amp;"]"))</f>
        <v/>
      </c>
      <c r="J1415" s="7" t="inlineStr">
        <is>
          <t>cos 진청 데님 테이퍼드앵클하이진 [29]</t>
        </is>
      </c>
      <c r="K1415" s="7" t="inlineStr">
        <is>
          <t>cos 진청 데님 테이퍼드앵클하이진</t>
        </is>
      </c>
      <c r="L1415" s="7">
        <f>IF(B1415="보세",C1415&amp;" "&amp;F1415,B1415&amp;" "&amp;F1415)</f>
        <v/>
      </c>
      <c r="M1415" s="8" t="inlineStr">
        <is>
          <t>진청  데님 테이퍼드앵클하이진</t>
        </is>
      </c>
      <c r="N1415" s="8" t="inlineStr">
        <is>
          <t>진청  데님 테이퍼드앵클하이진</t>
        </is>
      </c>
      <c r="O1415" s="8" t="inlineStr">
        <is>
          <t>진청  데님 테이퍼드앵클하이진</t>
        </is>
      </c>
    </row>
    <row r="1416" ht="16.5" customHeight="1" s="16">
      <c r="A1416" s="7" t="n">
        <v>13108179</v>
      </c>
      <c r="B1416" s="7" t="inlineStr">
        <is>
          <t>유니클로</t>
        </is>
      </c>
      <c r="C1416" s="7" t="inlineStr">
        <is>
          <t>블랙</t>
        </is>
      </c>
      <c r="D1416" s="7" t="inlineStr">
        <is>
          <t>무지</t>
        </is>
      </c>
      <c r="E1416" s="7" t="inlineStr">
        <is>
          <t>면혼방</t>
        </is>
      </c>
      <c r="F1416" s="7" t="inlineStr">
        <is>
          <t>a라인베이직롱스커트</t>
        </is>
      </c>
      <c r="G1416" s="7" t="inlineStr">
        <is>
          <t>KOR</t>
        </is>
      </c>
      <c r="H1416" s="7" t="inlineStr">
        <is>
          <t>M</t>
        </is>
      </c>
      <c r="I1416" s="7">
        <f>IF(B1416="보세",C1416&amp;" "&amp;D1416&amp;" "&amp;E1416&amp;" "&amp;F1416&amp;" ["&amp;H1416&amp;"]",IF(G1416="JPN","[JPN] "&amp;B1416&amp;" "&amp;C1416&amp;" "&amp;D1416&amp;" "&amp;E1416&amp;" "&amp;F1416&amp;" ["&amp;H1416&amp;"]",B1416&amp;" "&amp;C1416&amp;" "&amp;D1416&amp;" "&amp;E1416&amp;" "&amp;F1416&amp;" ["&amp;H1416&amp;"]"))</f>
        <v/>
      </c>
      <c r="J1416" s="7" t="inlineStr">
        <is>
          <t>유니클로 블랙 면혼방 a라인베이직롱스커트 [M]</t>
        </is>
      </c>
      <c r="K1416" s="7" t="inlineStr">
        <is>
          <t>유니클로 블랙 면혼방 a라인베이직롱스커트</t>
        </is>
      </c>
      <c r="L1416" s="7">
        <f>IF(B1416="보세",C1416&amp;" "&amp;F1416,B1416&amp;" "&amp;F1416)</f>
        <v/>
      </c>
      <c r="M1416" s="8" t="inlineStr">
        <is>
          <t>블랙  면혼방 a라인베이직롱스커트</t>
        </is>
      </c>
      <c r="N1416" s="8" t="inlineStr">
        <is>
          <t>블랙  코튼혼방 a라인베이직롱스커트</t>
        </is>
      </c>
      <c r="O1416" s="8" t="inlineStr">
        <is>
          <t>블랙  면믹스 a라인베이직롱스커트</t>
        </is>
      </c>
    </row>
    <row r="1417" ht="16.5" customHeight="1" s="16">
      <c r="A1417" s="7" t="n">
        <v>13108180</v>
      </c>
      <c r="B1417" s="7" t="inlineStr">
        <is>
          <t>쉬즈미스</t>
        </is>
      </c>
      <c r="C1417" s="7" t="inlineStr">
        <is>
          <t>빈티지안티초크그린</t>
        </is>
      </c>
      <c r="D1417" s="7" t="inlineStr">
        <is>
          <t>무지</t>
        </is>
      </c>
      <c r="E1417" s="7" t="inlineStr">
        <is>
          <t>면혼방</t>
        </is>
      </c>
      <c r="F1417" s="7" t="inlineStr">
        <is>
          <t>언발롱플레어스커트</t>
        </is>
      </c>
      <c r="G1417" s="7" t="inlineStr">
        <is>
          <t>KOR</t>
        </is>
      </c>
      <c r="H1417" s="7" t="inlineStr">
        <is>
          <t>70-94</t>
        </is>
      </c>
      <c r="I1417" s="7">
        <f>IF(B1417="보세",C1417&amp;" "&amp;D1417&amp;" "&amp;E1417&amp;" "&amp;F1417&amp;" ["&amp;H1417&amp;"]",IF(G1417="JPN","[JPN] "&amp;B1417&amp;" "&amp;C1417&amp;" "&amp;D1417&amp;" "&amp;E1417&amp;" "&amp;F1417&amp;" ["&amp;H1417&amp;"]",B1417&amp;" "&amp;C1417&amp;" "&amp;D1417&amp;" "&amp;E1417&amp;" "&amp;F1417&amp;" ["&amp;H1417&amp;"]"))</f>
        <v/>
      </c>
      <c r="J1417" s="7" t="inlineStr">
        <is>
          <t>쉬즈미스 빈티지안티초크그린 면혼방 언발롱플레어스커트 [70-94]</t>
        </is>
      </c>
      <c r="K1417" s="7" t="inlineStr">
        <is>
          <t>쉬즈미스 빈티지안티초크그린 면혼방 언발롱플레어스커트</t>
        </is>
      </c>
      <c r="L1417" s="7">
        <f>IF(B1417="보세",C1417&amp;" "&amp;F1417,B1417&amp;" "&amp;F1417)</f>
        <v/>
      </c>
      <c r="M1417" s="8" t="inlineStr">
        <is>
          <t>빈티지안티초크그린  면혼방 언발롱플레어스커트</t>
        </is>
      </c>
      <c r="N1417" s="8" t="inlineStr">
        <is>
          <t>빈티지안티초크그린  코튼혼방 언발롱플레어스커트</t>
        </is>
      </c>
      <c r="O1417" s="8" t="inlineStr">
        <is>
          <t>빈티지안티초크그린  면믹스 언발롱플레어스커트</t>
        </is>
      </c>
    </row>
    <row r="1418" ht="16.5" customHeight="1" s="16">
      <c r="A1418" s="7" t="n">
        <v>13108181</v>
      </c>
      <c r="B1418" s="7" t="inlineStr">
        <is>
          <t>뉴발란스</t>
        </is>
      </c>
      <c r="C1418" s="7" t="inlineStr">
        <is>
          <t>페르시안블루</t>
        </is>
      </c>
      <c r="D1418" s="7" t="inlineStr">
        <is>
          <t>무지</t>
        </is>
      </c>
      <c r="E1418" s="7" t="inlineStr">
        <is>
          <t>면혼방</t>
        </is>
      </c>
      <c r="F1418" s="7" t="inlineStr">
        <is>
          <t>빅로고트레이닝조거팬츠</t>
        </is>
      </c>
      <c r="G1418" s="7" t="inlineStr">
        <is>
          <t>KOR</t>
        </is>
      </c>
      <c r="H1418" s="7" t="inlineStr">
        <is>
          <t>S</t>
        </is>
      </c>
      <c r="I1418" s="7">
        <f>IF(B1418="보세",C1418&amp;" "&amp;D1418&amp;" "&amp;E1418&amp;" "&amp;F1418&amp;" ["&amp;H1418&amp;"]",IF(G1418="JPN","[JPN] "&amp;B1418&amp;" "&amp;C1418&amp;" "&amp;D1418&amp;" "&amp;E1418&amp;" "&amp;F1418&amp;" ["&amp;H1418&amp;"]",B1418&amp;" "&amp;C1418&amp;" "&amp;D1418&amp;" "&amp;E1418&amp;" "&amp;F1418&amp;" ["&amp;H1418&amp;"]"))</f>
        <v/>
      </c>
      <c r="J1418" s="7" t="inlineStr">
        <is>
          <t>뉴발란스 페르시안블루 면혼방 빅로고트레이닝조거팬츠 [S]</t>
        </is>
      </c>
      <c r="K1418" s="7" t="inlineStr">
        <is>
          <t>뉴발란스 페르시안블루 면혼방 빅로고트레이닝조거팬츠</t>
        </is>
      </c>
      <c r="L1418" s="7">
        <f>IF(B1418="보세",C1418&amp;" "&amp;F1418,B1418&amp;" "&amp;F1418)</f>
        <v/>
      </c>
      <c r="M1418" s="8" t="inlineStr">
        <is>
          <t>페르시안블루  면혼방 빅로고트레이닝조거팬츠</t>
        </is>
      </c>
      <c r="N1418" s="8" t="inlineStr">
        <is>
          <t>페르시안블루  코튼혼방 빅로고트레이닝조거팬츠</t>
        </is>
      </c>
      <c r="O1418" s="8" t="inlineStr">
        <is>
          <t>페르시안블루  면믹스 빅로고트레이닝조거팬츠</t>
        </is>
      </c>
    </row>
    <row r="1419" ht="16.5" customHeight="1" s="16">
      <c r="A1419" s="7" t="n">
        <v>13108182</v>
      </c>
      <c r="B1419" s="7" t="inlineStr">
        <is>
          <t>인디안</t>
        </is>
      </c>
      <c r="C1419" s="7" t="inlineStr">
        <is>
          <t>다크그레이</t>
        </is>
      </c>
      <c r="D1419" s="7" t="inlineStr">
        <is>
          <t>무지</t>
        </is>
      </c>
      <c r="E1419" s="7" t="inlineStr">
        <is>
          <t>폴리</t>
        </is>
      </c>
      <c r="F1419" s="7" t="inlineStr">
        <is>
          <t>골프핀턱윈터롤업팬츠</t>
        </is>
      </c>
      <c r="G1419" s="7" t="inlineStr">
        <is>
          <t>KOR</t>
        </is>
      </c>
      <c r="H1419" s="7" t="inlineStr">
        <is>
          <t>34</t>
        </is>
      </c>
      <c r="I1419" s="7">
        <f>IF(B1419="보세",C1419&amp;" "&amp;D1419&amp;" "&amp;E1419&amp;" "&amp;F1419&amp;" ["&amp;H1419&amp;"]",IF(G1419="JPN","[JPN] "&amp;B1419&amp;" "&amp;C1419&amp;" "&amp;D1419&amp;" "&amp;E1419&amp;" "&amp;F1419&amp;" ["&amp;H1419&amp;"]",B1419&amp;" "&amp;C1419&amp;" "&amp;D1419&amp;" "&amp;E1419&amp;" "&amp;F1419&amp;" ["&amp;H1419&amp;"]"))</f>
        <v/>
      </c>
      <c r="J1419" s="7" t="inlineStr">
        <is>
          <t>인디안 다크그레이 골프핀턱윈터롤업팬츠 [34]</t>
        </is>
      </c>
      <c r="K1419" s="7" t="inlineStr">
        <is>
          <t>인디안 다크그레이 골프핀턱윈터롤업팬츠</t>
        </is>
      </c>
      <c r="L1419" s="7">
        <f>IF(B1419="보세",C1419&amp;" "&amp;F1419,B1419&amp;" "&amp;F1419)</f>
        <v/>
      </c>
      <c r="M1419" s="8" t="inlineStr">
        <is>
          <t>다크그레이   골프핀턱윈터롤업팬츠</t>
        </is>
      </c>
      <c r="N1419" s="8" t="inlineStr">
        <is>
          <t>다크그레이   골프핀턱윈터롤업팬츠</t>
        </is>
      </c>
      <c r="O1419" s="8" t="inlineStr">
        <is>
          <t>다크그레이   골프핀턱윈터롤업팬츠</t>
        </is>
      </c>
    </row>
    <row r="1420" ht="16.5" customHeight="1" s="16">
      <c r="A1420" s="7" t="n">
        <v>13108183</v>
      </c>
      <c r="B1420" s="7" t="inlineStr">
        <is>
          <t>자라</t>
        </is>
      </c>
      <c r="C1420" s="7" t="inlineStr">
        <is>
          <t>블랙</t>
        </is>
      </c>
      <c r="D1420" s="7" t="inlineStr">
        <is>
          <t>스트라이프</t>
        </is>
      </c>
      <c r="E1420" s="7" t="inlineStr">
        <is>
          <t>폴리</t>
        </is>
      </c>
      <c r="F1420" s="7" t="inlineStr">
        <is>
          <t>트위드롱h라인트임스커트</t>
        </is>
      </c>
      <c r="G1420" s="7" t="inlineStr">
        <is>
          <t>KOR</t>
        </is>
      </c>
      <c r="H1420" s="7" t="inlineStr">
        <is>
          <t>24</t>
        </is>
      </c>
      <c r="I1420" s="7">
        <f>IF(B1420="보세",C1420&amp;" "&amp;D1420&amp;" "&amp;E1420&amp;" "&amp;F1420&amp;" ["&amp;H1420&amp;"]",IF(G1420="JPN","[JPN] "&amp;B1420&amp;" "&amp;C1420&amp;" "&amp;D1420&amp;" "&amp;E1420&amp;" "&amp;F1420&amp;" ["&amp;H1420&amp;"]",B1420&amp;" "&amp;C1420&amp;" "&amp;D1420&amp;" "&amp;E1420&amp;" "&amp;F1420&amp;" ["&amp;H1420&amp;"]"))</f>
        <v/>
      </c>
      <c r="J1420" s="7" t="inlineStr">
        <is>
          <t>자라 블랙 스트라이프 트위드롱h라인트임스커트 [24]</t>
        </is>
      </c>
      <c r="K1420" s="7" t="inlineStr">
        <is>
          <t>자라 블랙 스트라이프 트위드롱h라인트임스커트</t>
        </is>
      </c>
      <c r="L1420" s="7">
        <f>IF(B1420="보세",C1420&amp;" "&amp;F1420,B1420&amp;" "&amp;F1420)</f>
        <v/>
      </c>
      <c r="M1420" s="8" t="inlineStr">
        <is>
          <t>블랙 스트라이프  트위드롱h라인트임스커트</t>
        </is>
      </c>
      <c r="N1420" s="8" t="inlineStr">
        <is>
          <t>블랙 스트라이프  트위드롱h라인트임스커트</t>
        </is>
      </c>
      <c r="O1420" s="8" t="inlineStr">
        <is>
          <t>블랙 스트라이프  트위드롱h라인트임스커트</t>
        </is>
      </c>
    </row>
    <row r="1421" ht="16.5" customHeight="1" s="16">
      <c r="A1421" s="7" t="n">
        <v>13108184</v>
      </c>
      <c r="B1421" s="7" t="inlineStr">
        <is>
          <t>에잇세컨즈</t>
        </is>
      </c>
      <c r="C1421" s="7" t="inlineStr">
        <is>
          <t>블랙</t>
        </is>
      </c>
      <c r="D1421" s="7" t="inlineStr">
        <is>
          <t>무지</t>
        </is>
      </c>
      <c r="E1421" s="7" t="inlineStr">
        <is>
          <t>폴리</t>
        </is>
      </c>
      <c r="F1421" s="7" t="inlineStr">
        <is>
          <t>윈터크롭슬림슬랙스</t>
        </is>
      </c>
      <c r="G1421" s="7" t="inlineStr">
        <is>
          <t>KOR</t>
        </is>
      </c>
      <c r="H1421" s="7" t="inlineStr">
        <is>
          <t>S</t>
        </is>
      </c>
      <c r="I1421" s="7">
        <f>IF(B1421="보세",C1421&amp;" "&amp;D1421&amp;" "&amp;E1421&amp;" "&amp;F1421&amp;" ["&amp;H1421&amp;"]",IF(G1421="JPN","[JPN] "&amp;B1421&amp;" "&amp;C1421&amp;" "&amp;D1421&amp;" "&amp;E1421&amp;" "&amp;F1421&amp;" ["&amp;H1421&amp;"]",B1421&amp;" "&amp;C1421&amp;" "&amp;D1421&amp;" "&amp;E1421&amp;" "&amp;F1421&amp;" ["&amp;H1421&amp;"]"))</f>
        <v/>
      </c>
      <c r="J1421" s="7" t="inlineStr">
        <is>
          <t>에잇세컨즈 블랙 윈터크롭슬림슬랙스 [S]</t>
        </is>
      </c>
      <c r="K1421" s="7" t="inlineStr">
        <is>
          <t>에잇세컨즈 블랙 윈터크롭슬림슬랙스</t>
        </is>
      </c>
      <c r="L1421" s="7">
        <f>IF(B1421="보세",C1421&amp;" "&amp;F1421,B1421&amp;" "&amp;F1421)</f>
        <v/>
      </c>
      <c r="M1421" s="8" t="inlineStr">
        <is>
          <t>블랙   윈터크롭슬림슬랙스</t>
        </is>
      </c>
      <c r="N1421" s="8" t="inlineStr">
        <is>
          <t>블랙   윈터크롭슬림슬랙스</t>
        </is>
      </c>
      <c r="O1421" s="8" t="inlineStr">
        <is>
          <t>블랙   윈터크롭슬림슬랙스</t>
        </is>
      </c>
    </row>
    <row r="1422" ht="16.5" customHeight="1" s="16">
      <c r="A1422" s="7" t="n">
        <v>13108185</v>
      </c>
      <c r="B1422" s="7" t="inlineStr">
        <is>
          <t>더엣지</t>
        </is>
      </c>
      <c r="C1422" s="7" t="inlineStr">
        <is>
          <t>베이지</t>
        </is>
      </c>
      <c r="D1422" s="7" t="inlineStr">
        <is>
          <t>무지</t>
        </is>
      </c>
      <c r="E1422" s="7" t="inlineStr">
        <is>
          <t>폴리</t>
        </is>
      </c>
      <c r="F1422" s="7" t="inlineStr">
        <is>
          <t>절개라인와이드라이트팬츠</t>
        </is>
      </c>
      <c r="G1422" s="7" t="inlineStr">
        <is>
          <t>KOR</t>
        </is>
      </c>
      <c r="H1422" s="7" t="inlineStr">
        <is>
          <t>76</t>
        </is>
      </c>
      <c r="I1422" s="7">
        <f>IF(B1422="보세",C1422&amp;" "&amp;D1422&amp;" "&amp;E1422&amp;" "&amp;F1422&amp;" ["&amp;H1422&amp;"]",IF(G1422="JPN","[JPN] "&amp;B1422&amp;" "&amp;C1422&amp;" "&amp;D1422&amp;" "&amp;E1422&amp;" "&amp;F1422&amp;" ["&amp;H1422&amp;"]",B1422&amp;" "&amp;C1422&amp;" "&amp;D1422&amp;" "&amp;E1422&amp;" "&amp;F1422&amp;" ["&amp;H1422&amp;"]"))</f>
        <v/>
      </c>
      <c r="J1422" s="7" t="inlineStr">
        <is>
          <t>더엣지 베이지 절개라인와이드라이트팬츠 [76]</t>
        </is>
      </c>
      <c r="K1422" s="7" t="inlineStr">
        <is>
          <t>더엣지 베이지 절개라인와이드라이트팬츠</t>
        </is>
      </c>
      <c r="L1422" s="7">
        <f>IF(B1422="보세",C1422&amp;" "&amp;F1422,B1422&amp;" "&amp;F1422)</f>
        <v/>
      </c>
      <c r="M1422" s="8" t="inlineStr">
        <is>
          <t>베이지   절개라인와이드라이트팬츠</t>
        </is>
      </c>
      <c r="N1422" s="8" t="inlineStr">
        <is>
          <t>베이지   절개라인와이드라이트팬츠</t>
        </is>
      </c>
      <c r="O1422" s="8" t="inlineStr">
        <is>
          <t>베이지   절개라인와이드라이트팬츠</t>
        </is>
      </c>
    </row>
    <row r="1423" ht="16.5" customHeight="1" s="16">
      <c r="A1423" s="7" t="n">
        <v>13108186</v>
      </c>
      <c r="B1423" s="7" t="inlineStr">
        <is>
          <t>dkny</t>
        </is>
      </c>
      <c r="C1423" s="7" t="inlineStr">
        <is>
          <t>블랙</t>
        </is>
      </c>
      <c r="D1423" s="7" t="inlineStr">
        <is>
          <t>프린팅</t>
        </is>
      </c>
      <c r="E1423" s="7" t="inlineStr">
        <is>
          <t>모달혼방</t>
        </is>
      </c>
      <c r="F1423" s="7" t="inlineStr">
        <is>
          <t>빅로고나그랑반팔원피스</t>
        </is>
      </c>
      <c r="G1423" s="7" t="inlineStr">
        <is>
          <t>KOR</t>
        </is>
      </c>
      <c r="H1423" s="7" t="inlineStr">
        <is>
          <t>XS</t>
        </is>
      </c>
      <c r="I1423" s="7">
        <f>IF(B1423="보세",C1423&amp;" "&amp;D1423&amp;" "&amp;E1423&amp;" "&amp;F1423&amp;" ["&amp;H1423&amp;"]",IF(G1423="JPN","[JPN] "&amp;B1423&amp;" "&amp;C1423&amp;" "&amp;D1423&amp;" "&amp;E1423&amp;" "&amp;F1423&amp;" ["&amp;H1423&amp;"]",B1423&amp;" "&amp;C1423&amp;" "&amp;D1423&amp;" "&amp;E1423&amp;" "&amp;F1423&amp;" ["&amp;H1423&amp;"]"))</f>
        <v/>
      </c>
      <c r="J1423" s="7" t="inlineStr">
        <is>
          <t>dkny 블랙 프린팅 모달혼방 빅로고나그랑반팔원피스 [XS]</t>
        </is>
      </c>
      <c r="K1423" s="7" t="inlineStr">
        <is>
          <t>dkny 블랙 프린팅 모달혼방 빅로고나그랑반팔원피스</t>
        </is>
      </c>
      <c r="L1423" s="7">
        <f>IF(B1423="보세",C1423&amp;" "&amp;F1423,B1423&amp;" "&amp;F1423)</f>
        <v/>
      </c>
      <c r="M1423" s="8" t="inlineStr">
        <is>
          <t>블랙 프린팅 모달혼방 빅로고나그랑반팔원피스</t>
        </is>
      </c>
      <c r="N1423" s="8" t="inlineStr">
        <is>
          <t>블랙 프린팅 모달혼방 빅로고나그랑반팔원피스</t>
        </is>
      </c>
      <c r="O1423" s="8" t="inlineStr">
        <is>
          <t>블랙 프린팅 모달혼방 빅로고나그랑반팔원피스</t>
        </is>
      </c>
    </row>
    <row r="1424" ht="16.5" customHeight="1" s="16">
      <c r="A1424" s="7" t="n">
        <v>13108187</v>
      </c>
      <c r="B1424" s="7" t="inlineStr">
        <is>
          <t>카이아크만</t>
        </is>
      </c>
      <c r="C1424" s="7" t="inlineStr">
        <is>
          <t>매트블랙</t>
        </is>
      </c>
      <c r="D1424" s="7" t="inlineStr">
        <is>
          <t>무지</t>
        </is>
      </c>
      <c r="E1424" s="7" t="inlineStr">
        <is>
          <t>덕다운</t>
        </is>
      </c>
      <c r="F1424" s="7" t="inlineStr">
        <is>
          <t>롱패딩시보리코트</t>
        </is>
      </c>
      <c r="G1424" s="7" t="inlineStr">
        <is>
          <t>KOR</t>
        </is>
      </c>
      <c r="H1424" s="7" t="inlineStr">
        <is>
          <t>XS</t>
        </is>
      </c>
      <c r="I1424" s="7">
        <f>IF(B1424="보세",C1424&amp;" "&amp;D1424&amp;" "&amp;E1424&amp;" "&amp;F1424&amp;" ["&amp;H1424&amp;"]",IF(G1424="JPN","[JPN] "&amp;B1424&amp;" "&amp;C1424&amp;" "&amp;D1424&amp;" "&amp;E1424&amp;" "&amp;F1424&amp;" ["&amp;H1424&amp;"]",B1424&amp;" "&amp;C1424&amp;" "&amp;D1424&amp;" "&amp;E1424&amp;" "&amp;F1424&amp;" ["&amp;H1424&amp;"]"))</f>
        <v/>
      </c>
      <c r="J1424" s="7" t="inlineStr">
        <is>
          <t>카이아크만 매트블랙 덕다운 롱패딩시보리코트 [XS]</t>
        </is>
      </c>
      <c r="K1424" s="7" t="inlineStr">
        <is>
          <t>카이아크만 매트블랙 덕다운 롱패딩시보리코트</t>
        </is>
      </c>
      <c r="L1424" s="7">
        <f>IF(B1424="보세",C1424&amp;" "&amp;F1424,B1424&amp;" "&amp;F1424)</f>
        <v/>
      </c>
      <c r="M1424" s="8" t="inlineStr">
        <is>
          <t>매트블랙  덕다운 롱패딩시보리코트</t>
        </is>
      </c>
      <c r="N1424" s="8" t="inlineStr">
        <is>
          <t>매트블랙  덕다운 롱패딩시보리코트</t>
        </is>
      </c>
      <c r="O1424" s="8" t="inlineStr">
        <is>
          <t>매트블랙  덕다운 롱패딩시보리코트</t>
        </is>
      </c>
    </row>
    <row r="1425" ht="16.5" customHeight="1" s="16">
      <c r="A1425" s="7" t="n">
        <v>13108188</v>
      </c>
      <c r="B1425" s="7" t="inlineStr">
        <is>
          <t>나이키</t>
        </is>
      </c>
      <c r="C1425" s="7" t="inlineStr">
        <is>
          <t>레드</t>
        </is>
      </c>
      <c r="D1425" s="7" t="inlineStr">
        <is>
          <t>무지</t>
        </is>
      </c>
      <c r="E1425" s="7" t="inlineStr">
        <is>
          <t>드라이핏</t>
        </is>
      </c>
      <c r="F1425" s="7" t="inlineStr">
        <is>
          <t>맨체스터유나이티드스포츠긴팔티</t>
        </is>
      </c>
      <c r="G1425" s="7" t="inlineStr">
        <is>
          <t>KOR</t>
        </is>
      </c>
      <c r="H1425" s="7" t="inlineStr">
        <is>
          <t>105</t>
        </is>
      </c>
      <c r="I1425" s="7">
        <f>IF(B1425="보세",C1425&amp;" "&amp;D1425&amp;" "&amp;E1425&amp;" "&amp;F1425&amp;" ["&amp;H1425&amp;"]",IF(G1425="JPN","[JPN] "&amp;B1425&amp;" "&amp;C1425&amp;" "&amp;D1425&amp;" "&amp;E1425&amp;" "&amp;F1425&amp;" ["&amp;H1425&amp;"]",B1425&amp;" "&amp;C1425&amp;" "&amp;D1425&amp;" "&amp;E1425&amp;" "&amp;F1425&amp;" ["&amp;H1425&amp;"]"))</f>
        <v/>
      </c>
      <c r="J1425" s="7" t="inlineStr">
        <is>
          <t>나이키 레드 드라이핏 맨체스터유나이티드스포츠긴팔티 [105]</t>
        </is>
      </c>
      <c r="K1425" s="7" t="inlineStr">
        <is>
          <t>나이키 레드 드라이핏 맨체스터유나이티드스포츠긴팔티</t>
        </is>
      </c>
      <c r="L1425" s="7">
        <f>IF(B1425="보세",C1425&amp;" "&amp;F1425,B1425&amp;" "&amp;F1425)</f>
        <v/>
      </c>
      <c r="M1425" s="8" t="inlineStr">
        <is>
          <t>레드  드라이핏 맨체스터유나이티드스포츠긴팔티</t>
        </is>
      </c>
      <c r="N1425" s="8" t="inlineStr">
        <is>
          <t>레드  드라이핏 맨체스터유나이티드스포츠긴팔티</t>
        </is>
      </c>
      <c r="O1425" s="8" t="inlineStr">
        <is>
          <t>레드  드라이핏 맨체스터유나이티드스포츠긴팔티</t>
        </is>
      </c>
    </row>
    <row r="1426" ht="16.5" customHeight="1" s="16">
      <c r="A1426" s="7" t="n">
        <v>13108189</v>
      </c>
      <c r="B1426" s="7" t="inlineStr">
        <is>
          <t>아디다스</t>
        </is>
      </c>
      <c r="C1426" s="7" t="inlineStr">
        <is>
          <t>웜레드</t>
        </is>
      </c>
      <c r="D1426" s="7" t="inlineStr">
        <is>
          <t>무지</t>
        </is>
      </c>
      <c r="E1426" s="7" t="inlineStr">
        <is>
          <t>폴리</t>
        </is>
      </c>
      <c r="F1426" s="7" t="inlineStr">
        <is>
          <t>삼선반목스포츠긴팔티</t>
        </is>
      </c>
      <c r="G1426" s="7" t="inlineStr">
        <is>
          <t>KOR</t>
        </is>
      </c>
      <c r="H1426" s="7" t="inlineStr">
        <is>
          <t>L</t>
        </is>
      </c>
      <c r="I1426" s="7">
        <f>IF(B1426="보세",C1426&amp;" "&amp;D1426&amp;" "&amp;E1426&amp;" "&amp;F1426&amp;" ["&amp;H1426&amp;"]",IF(G1426="JPN","[JPN] "&amp;B1426&amp;" "&amp;C1426&amp;" "&amp;D1426&amp;" "&amp;E1426&amp;" "&amp;F1426&amp;" ["&amp;H1426&amp;"]",B1426&amp;" "&amp;C1426&amp;" "&amp;D1426&amp;" "&amp;E1426&amp;" "&amp;F1426&amp;" ["&amp;H1426&amp;"]"))</f>
        <v/>
      </c>
      <c r="J1426" s="7" t="inlineStr">
        <is>
          <t>아디다스 웜레드 삼선반목스포츠긴팔티 [L]</t>
        </is>
      </c>
      <c r="K1426" s="7" t="inlineStr">
        <is>
          <t>아디다스 웜레드 삼선반목스포츠긴팔티</t>
        </is>
      </c>
      <c r="L1426" s="7">
        <f>IF(B1426="보세",C1426&amp;" "&amp;F1426,B1426&amp;" "&amp;F1426)</f>
        <v/>
      </c>
      <c r="M1426" s="8" t="inlineStr">
        <is>
          <t>웜레드   삼선반목스포츠긴팔티</t>
        </is>
      </c>
      <c r="N1426" s="8" t="inlineStr">
        <is>
          <t>웜레드   삼선반목스포츠긴팔티</t>
        </is>
      </c>
      <c r="O1426" s="8" t="inlineStr">
        <is>
          <t>웜레드   삼선반목스포츠긴팔티</t>
        </is>
      </c>
    </row>
    <row r="1427" ht="16.5" customHeight="1" s="16">
      <c r="A1427" s="7" t="n">
        <v>13108190</v>
      </c>
      <c r="B1427" s="7" t="inlineStr">
        <is>
          <t>아디다스</t>
        </is>
      </c>
      <c r="C1427" s="7" t="inlineStr">
        <is>
          <t>자주색</t>
        </is>
      </c>
      <c r="D1427" s="7" t="inlineStr">
        <is>
          <t>무지</t>
        </is>
      </c>
      <c r="E1427" s="7" t="inlineStr">
        <is>
          <t>클리마라이트</t>
        </is>
      </c>
      <c r="F1427" s="7" t="inlineStr">
        <is>
          <t>하이넥나그랑스포츠집업</t>
        </is>
      </c>
      <c r="G1427" s="7" t="inlineStr">
        <is>
          <t>KOR</t>
        </is>
      </c>
      <c r="H1427" s="7" t="inlineStr">
        <is>
          <t>S</t>
        </is>
      </c>
      <c r="I1427" s="7">
        <f>IF(B1427="보세",C1427&amp;" "&amp;D1427&amp;" "&amp;E1427&amp;" "&amp;F1427&amp;" ["&amp;H1427&amp;"]",IF(G1427="JPN","[JPN] "&amp;B1427&amp;" "&amp;C1427&amp;" "&amp;D1427&amp;" "&amp;E1427&amp;" "&amp;F1427&amp;" ["&amp;H1427&amp;"]",B1427&amp;" "&amp;C1427&amp;" "&amp;D1427&amp;" "&amp;E1427&amp;" "&amp;F1427&amp;" ["&amp;H1427&amp;"]"))</f>
        <v/>
      </c>
      <c r="J1427" s="7" t="inlineStr">
        <is>
          <t>아디다스 자주색 클리마라이트 하이넥나그랑스포츠집업 [S]</t>
        </is>
      </c>
      <c r="K1427" s="7" t="inlineStr">
        <is>
          <t>아디다스 자주색 클리마라이트 하이넥나그랑스포츠집업</t>
        </is>
      </c>
      <c r="L1427" s="7">
        <f>IF(B1427="보세",C1427&amp;" "&amp;F1427,B1427&amp;" "&amp;F1427)</f>
        <v/>
      </c>
      <c r="M1427" s="8" t="inlineStr">
        <is>
          <t>자주색  클리마라이트 하이넥나그랑스포츠집업</t>
        </is>
      </c>
      <c r="N1427" s="8" t="inlineStr">
        <is>
          <t>자주색  클리마라이트 하이넥나그랑스포츠집업</t>
        </is>
      </c>
      <c r="O1427" s="8" t="inlineStr">
        <is>
          <t>자주색  클리마라이트 하이넥나그랑스포츠집업</t>
        </is>
      </c>
    </row>
    <row r="1428" ht="16.5" customHeight="1" s="16">
      <c r="A1428" s="7" t="n">
        <v>13108191</v>
      </c>
      <c r="B1428" s="7" t="inlineStr">
        <is>
          <t>헤지스</t>
        </is>
      </c>
      <c r="C1428" s="7" t="inlineStr">
        <is>
          <t>스트로베리레드</t>
        </is>
      </c>
      <c r="D1428" s="7" t="inlineStr">
        <is>
          <t>무지</t>
        </is>
      </c>
      <c r="E1428" s="7" t="inlineStr">
        <is>
          <t>면</t>
        </is>
      </c>
      <c r="F1428" s="7" t="inlineStr">
        <is>
          <t>니트피케티</t>
        </is>
      </c>
      <c r="G1428" s="7" t="inlineStr">
        <is>
          <t>KOR</t>
        </is>
      </c>
      <c r="H1428" s="7" t="inlineStr">
        <is>
          <t>110</t>
        </is>
      </c>
      <c r="I1428" s="7">
        <f>IF(B1428="보세",C1428&amp;" "&amp;D1428&amp;" "&amp;E1428&amp;" "&amp;F1428&amp;" ["&amp;H1428&amp;"]",IF(G1428="JPN","[JPN] "&amp;B1428&amp;" "&amp;C1428&amp;" "&amp;D1428&amp;" "&amp;E1428&amp;" "&amp;F1428&amp;" ["&amp;H1428&amp;"]",B1428&amp;" "&amp;C1428&amp;" "&amp;D1428&amp;" "&amp;E1428&amp;" "&amp;F1428&amp;" ["&amp;H1428&amp;"]"))</f>
        <v/>
      </c>
      <c r="J1428" s="7" t="inlineStr">
        <is>
          <t>헤지스 스트로베리레드 면 니트피케티 [110]</t>
        </is>
      </c>
      <c r="K1428" s="7" t="inlineStr">
        <is>
          <t>헤지스 스트로베리레드 면 니트피케티</t>
        </is>
      </c>
      <c r="L1428" s="7">
        <f>IF(B1428="보세",C1428&amp;" "&amp;F1428,B1428&amp;" "&amp;F1428)</f>
        <v/>
      </c>
      <c r="M1428" s="8" t="inlineStr">
        <is>
          <t>스트로베리레드  면 니트피케티</t>
        </is>
      </c>
      <c r="N1428" s="8" t="inlineStr">
        <is>
          <t>스트로베리레드  코튼 니트피케티</t>
        </is>
      </c>
      <c r="O1428" s="8" t="inlineStr">
        <is>
          <t>스트로베리레드  면직물 니트피케티</t>
        </is>
      </c>
    </row>
    <row r="1429" ht="16.5" customHeight="1" s="16">
      <c r="A1429" s="7" t="n">
        <v>13108192</v>
      </c>
      <c r="B1429" s="7" t="inlineStr">
        <is>
          <t>푸마</t>
        </is>
      </c>
      <c r="C1429" s="7" t="inlineStr">
        <is>
          <t>핑크</t>
        </is>
      </c>
      <c r="D1429" s="7" t="inlineStr">
        <is>
          <t>무지</t>
        </is>
      </c>
      <c r="E1429" s="7" t="inlineStr">
        <is>
          <t>폴리</t>
        </is>
      </c>
      <c r="F1429" s="7" t="inlineStr">
        <is>
          <t>스포츠나그랑집업</t>
        </is>
      </c>
      <c r="G1429" s="7" t="inlineStr">
        <is>
          <t>KOR</t>
        </is>
      </c>
      <c r="H1429" s="7" t="inlineStr">
        <is>
          <t>M</t>
        </is>
      </c>
      <c r="I1429" s="7">
        <f>IF(B1429="보세",C1429&amp;" "&amp;D1429&amp;" "&amp;E1429&amp;" "&amp;F1429&amp;" ["&amp;H1429&amp;"]",IF(G1429="JPN","[JPN] "&amp;B1429&amp;" "&amp;C1429&amp;" "&amp;D1429&amp;" "&amp;E1429&amp;" "&amp;F1429&amp;" ["&amp;H1429&amp;"]",B1429&amp;" "&amp;C1429&amp;" "&amp;D1429&amp;" "&amp;E1429&amp;" "&amp;F1429&amp;" ["&amp;H1429&amp;"]"))</f>
        <v/>
      </c>
      <c r="J1429" s="7" t="inlineStr">
        <is>
          <t>푸마 핑크 스포츠나그랑집업 [M]</t>
        </is>
      </c>
      <c r="K1429" s="7" t="inlineStr">
        <is>
          <t>푸마 핑크 스포츠나그랑집업</t>
        </is>
      </c>
      <c r="L1429" s="7">
        <f>IF(B1429="보세",C1429&amp;" "&amp;F1429,B1429&amp;" "&amp;F1429)</f>
        <v/>
      </c>
      <c r="M1429" s="8" t="inlineStr">
        <is>
          <t>핑크   스포츠나그랑집업</t>
        </is>
      </c>
      <c r="N1429" s="8" t="inlineStr">
        <is>
          <t>핑크   스포츠나그랑집업</t>
        </is>
      </c>
      <c r="O1429" s="8" t="inlineStr">
        <is>
          <t>핑크   스포츠나그랑집업</t>
        </is>
      </c>
    </row>
    <row r="1430" ht="16.5" customHeight="1" s="16">
      <c r="A1430" s="7" t="n">
        <v>13108193</v>
      </c>
      <c r="B1430" s="7" t="inlineStr">
        <is>
          <t>몽벨</t>
        </is>
      </c>
      <c r="C1430" s="7" t="inlineStr">
        <is>
          <t>핑크카네이션퍼플</t>
        </is>
      </c>
      <c r="D1430" s="7" t="inlineStr">
        <is>
          <t>무지</t>
        </is>
      </c>
      <c r="E1430" s="7" t="inlineStr">
        <is>
          <t>폴리</t>
        </is>
      </c>
      <c r="F1430" s="7" t="inlineStr">
        <is>
          <t>투톤아웃도어피케티</t>
        </is>
      </c>
      <c r="G1430" s="7" t="inlineStr">
        <is>
          <t>KOR</t>
        </is>
      </c>
      <c r="H1430" s="7" t="inlineStr">
        <is>
          <t>90</t>
        </is>
      </c>
      <c r="I1430" s="7">
        <f>IF(B1430="보세",C1430&amp;" "&amp;D1430&amp;" "&amp;E1430&amp;" "&amp;F1430&amp;" ["&amp;H1430&amp;"]",IF(G1430="JPN","[JPN] "&amp;B1430&amp;" "&amp;C1430&amp;" "&amp;D1430&amp;" "&amp;E1430&amp;" "&amp;F1430&amp;" ["&amp;H1430&amp;"]",B1430&amp;" "&amp;C1430&amp;" "&amp;D1430&amp;" "&amp;E1430&amp;" "&amp;F1430&amp;" ["&amp;H1430&amp;"]"))</f>
        <v/>
      </c>
      <c r="J1430" s="7" t="inlineStr">
        <is>
          <t>몽벨 핑크카네이션퍼플 투톤아웃도어피케티 [90]</t>
        </is>
      </c>
      <c r="K1430" s="7" t="inlineStr">
        <is>
          <t>몽벨 핑크카네이션퍼플 투톤아웃도어피케티</t>
        </is>
      </c>
      <c r="L1430" s="7">
        <f>IF(B1430="보세",C1430&amp;" "&amp;F1430,B1430&amp;" "&amp;F1430)</f>
        <v/>
      </c>
      <c r="M1430" s="8" t="inlineStr">
        <is>
          <t>핑크카네이션퍼플   투톤아웃도어피케티</t>
        </is>
      </c>
      <c r="N1430" s="8" t="inlineStr">
        <is>
          <t>핑크카네이션퍼플   투톤아웃도어피케티</t>
        </is>
      </c>
      <c r="O1430" s="8" t="inlineStr">
        <is>
          <t>핑크카네이션퍼플   투톤아웃도어피케티</t>
        </is>
      </c>
    </row>
    <row r="1431" ht="16.5" customHeight="1" s="16">
      <c r="A1431" s="7" t="n">
        <v>13108194</v>
      </c>
      <c r="B1431" s="7" t="inlineStr">
        <is>
          <t>푸마</t>
        </is>
      </c>
      <c r="C1431" s="7" t="inlineStr">
        <is>
          <t>다크핑크</t>
        </is>
      </c>
      <c r="D1431" s="7" t="inlineStr">
        <is>
          <t>무지</t>
        </is>
      </c>
      <c r="E1431" s="7" t="inlineStr">
        <is>
          <t>폴리</t>
        </is>
      </c>
      <c r="F1431" s="7" t="inlineStr">
        <is>
          <t>스포츠나그랑라이트티</t>
        </is>
      </c>
      <c r="G1431" s="7" t="inlineStr">
        <is>
          <t>KOR</t>
        </is>
      </c>
      <c r="H1431" s="7" t="inlineStr">
        <is>
          <t>S</t>
        </is>
      </c>
      <c r="I1431" s="7">
        <f>IF(B1431="보세",C1431&amp;" "&amp;D1431&amp;" "&amp;E1431&amp;" "&amp;F1431&amp;" ["&amp;H1431&amp;"]",IF(G1431="JPN","[JPN] "&amp;B1431&amp;" "&amp;C1431&amp;" "&amp;D1431&amp;" "&amp;E1431&amp;" "&amp;F1431&amp;" ["&amp;H1431&amp;"]",B1431&amp;" "&amp;C1431&amp;" "&amp;D1431&amp;" "&amp;E1431&amp;" "&amp;F1431&amp;" ["&amp;H1431&amp;"]"))</f>
        <v/>
      </c>
      <c r="J1431" s="7" t="inlineStr">
        <is>
          <t>푸마 다크핑크 스포츠나그랑라이트티 [S]</t>
        </is>
      </c>
      <c r="K1431" s="7" t="inlineStr">
        <is>
          <t>푸마 다크핑크 스포츠나그랑라이트티</t>
        </is>
      </c>
      <c r="L1431" s="7">
        <f>IF(B1431="보세",C1431&amp;" "&amp;F1431,B1431&amp;" "&amp;F1431)</f>
        <v/>
      </c>
      <c r="M1431" s="8" t="inlineStr">
        <is>
          <t>다크핑크   스포츠나그랑라이트티</t>
        </is>
      </c>
      <c r="N1431" s="8" t="inlineStr">
        <is>
          <t>다크핑크   스포츠나그랑라이트티</t>
        </is>
      </c>
      <c r="O1431" s="8" t="inlineStr">
        <is>
          <t>다크핑크   스포츠나그랑라이트티</t>
        </is>
      </c>
    </row>
    <row r="1432" ht="16.5" customHeight="1" s="16">
      <c r="A1432" s="7" t="n">
        <v>13108195</v>
      </c>
      <c r="B1432" s="7" t="inlineStr">
        <is>
          <t>아디다스</t>
        </is>
      </c>
      <c r="C1432" s="7" t="inlineStr">
        <is>
          <t>블랙레드</t>
        </is>
      </c>
      <c r="D1432" s="7" t="inlineStr">
        <is>
          <t>무지</t>
        </is>
      </c>
      <c r="E1432" s="7" t="inlineStr">
        <is>
          <t>폴리</t>
        </is>
      </c>
      <c r="F1432" s="7" t="inlineStr">
        <is>
          <t>하이넥트랙저지</t>
        </is>
      </c>
      <c r="G1432" s="7" t="inlineStr">
        <is>
          <t>KOR</t>
        </is>
      </c>
      <c r="H1432" s="7" t="inlineStr">
        <is>
          <t>90</t>
        </is>
      </c>
      <c r="I1432" s="7">
        <f>IF(B1432="보세",C1432&amp;" "&amp;D1432&amp;" "&amp;E1432&amp;" "&amp;F1432&amp;" ["&amp;H1432&amp;"]",IF(G1432="JPN","[JPN] "&amp;B1432&amp;" "&amp;C1432&amp;" "&amp;D1432&amp;" "&amp;E1432&amp;" "&amp;F1432&amp;" ["&amp;H1432&amp;"]",B1432&amp;" "&amp;C1432&amp;" "&amp;D1432&amp;" "&amp;E1432&amp;" "&amp;F1432&amp;" ["&amp;H1432&amp;"]"))</f>
        <v/>
      </c>
      <c r="J1432" s="7" t="inlineStr">
        <is>
          <t>아디다스 블랙레드 하이넥트랙저지 [90]</t>
        </is>
      </c>
      <c r="K1432" s="7" t="inlineStr">
        <is>
          <t>아디다스 블랙레드 하이넥트랙저지</t>
        </is>
      </c>
      <c r="L1432" s="7">
        <f>IF(B1432="보세",C1432&amp;" "&amp;F1432,B1432&amp;" "&amp;F1432)</f>
        <v/>
      </c>
      <c r="M1432" s="8" t="inlineStr">
        <is>
          <t>블랙레드   하이넥트랙저지</t>
        </is>
      </c>
      <c r="N1432" s="8" t="inlineStr">
        <is>
          <t>블랙레드   하이넥트랙저지</t>
        </is>
      </c>
      <c r="O1432" s="8" t="inlineStr">
        <is>
          <t>블랙레드   하이넥트랙저지</t>
        </is>
      </c>
    </row>
    <row r="1433" ht="16.5" customHeight="1" s="16">
      <c r="A1433" s="7" t="n">
        <v>13108196</v>
      </c>
      <c r="B1433" s="7" t="inlineStr">
        <is>
          <t>폴로랄프로렌</t>
        </is>
      </c>
      <c r="C1433" s="7" t="inlineStr">
        <is>
          <t>블루버드</t>
        </is>
      </c>
      <c r="D1433" s="7" t="inlineStr">
        <is>
          <t>무지</t>
        </is>
      </c>
      <c r="E1433" s="7" t="inlineStr">
        <is>
          <t>면</t>
        </is>
      </c>
      <c r="F1433" s="7" t="inlineStr">
        <is>
          <t>커스텀핏반팔피케티</t>
        </is>
      </c>
      <c r="G1433" s="7" t="inlineStr">
        <is>
          <t>KOR</t>
        </is>
      </c>
      <c r="H1433" s="7" t="inlineStr">
        <is>
          <t>L</t>
        </is>
      </c>
      <c r="I1433" s="7">
        <f>IF(B1433="보세",C1433&amp;" "&amp;D1433&amp;" "&amp;E1433&amp;" "&amp;F1433&amp;" ["&amp;H1433&amp;"]",IF(G1433="JPN","[JPN] "&amp;B1433&amp;" "&amp;C1433&amp;" "&amp;D1433&amp;" "&amp;E1433&amp;" "&amp;F1433&amp;" ["&amp;H1433&amp;"]",B1433&amp;" "&amp;C1433&amp;" "&amp;D1433&amp;" "&amp;E1433&amp;" "&amp;F1433&amp;" ["&amp;H1433&amp;"]"))</f>
        <v/>
      </c>
      <c r="J1433" s="7" t="inlineStr">
        <is>
          <t>폴로랄프로렌 블루버드 면 커스텀핏반팔피케티 [L]</t>
        </is>
      </c>
      <c r="K1433" s="7" t="inlineStr">
        <is>
          <t>폴로랄프로렌 블루버드 면 커스텀핏반팔피케티</t>
        </is>
      </c>
      <c r="L1433" s="7">
        <f>IF(B1433="보세",C1433&amp;" "&amp;F1433,B1433&amp;" "&amp;F1433)</f>
        <v/>
      </c>
      <c r="M1433" s="8" t="inlineStr">
        <is>
          <t>블루버드  면 커스텀핏반팔피케티</t>
        </is>
      </c>
      <c r="N1433" s="8" t="inlineStr">
        <is>
          <t>블루버드  코튼 커스텀핏반팔피케티</t>
        </is>
      </c>
      <c r="O1433" s="8" t="inlineStr">
        <is>
          <t>블루버드  면직물 커스텀핏반팔피케티</t>
        </is>
      </c>
    </row>
    <row r="1434" ht="16.5" customHeight="1" s="16">
      <c r="A1434" s="7" t="n">
        <v>13108197</v>
      </c>
      <c r="B1434" s="7" t="inlineStr">
        <is>
          <t>라코스테</t>
        </is>
      </c>
      <c r="C1434" s="7" t="inlineStr">
        <is>
          <t>라이트블루베리블루</t>
        </is>
      </c>
      <c r="D1434" s="7" t="inlineStr">
        <is>
          <t>무지</t>
        </is>
      </c>
      <c r="E1434" s="7" t="inlineStr">
        <is>
          <t>면</t>
        </is>
      </c>
      <c r="F1434" s="7" t="inlineStr">
        <is>
          <t>로고패치크루넥스웻셔츠</t>
        </is>
      </c>
      <c r="G1434" s="7" t="inlineStr">
        <is>
          <t>KOR</t>
        </is>
      </c>
      <c r="H1434" s="7" t="inlineStr">
        <is>
          <t>2</t>
        </is>
      </c>
      <c r="I1434" s="7">
        <f>IF(B1434="보세",C1434&amp;" "&amp;D1434&amp;" "&amp;E1434&amp;" "&amp;F1434&amp;" ["&amp;H1434&amp;"]",IF(G1434="JPN","[JPN] "&amp;B1434&amp;" "&amp;C1434&amp;" "&amp;D1434&amp;" "&amp;E1434&amp;" "&amp;F1434&amp;" ["&amp;H1434&amp;"]",B1434&amp;" "&amp;C1434&amp;" "&amp;D1434&amp;" "&amp;E1434&amp;" "&amp;F1434&amp;" ["&amp;H1434&amp;"]"))</f>
        <v/>
      </c>
      <c r="J1434" s="7" t="inlineStr">
        <is>
          <t>라코스테 라이트블루베리블루 면 로고패치크루넥스웻셔츠 [2]</t>
        </is>
      </c>
      <c r="K1434" s="7" t="inlineStr">
        <is>
          <t>라코스테 라이트블루베리블루 면 로고패치크루넥스웻셔츠</t>
        </is>
      </c>
      <c r="L1434" s="7">
        <f>IF(B1434="보세",C1434&amp;" "&amp;F1434,B1434&amp;" "&amp;F1434)</f>
        <v/>
      </c>
      <c r="M1434" s="8" t="inlineStr">
        <is>
          <t>라이트블루베리블루  면 로고패치크루넥스웻셔츠</t>
        </is>
      </c>
      <c r="N1434" s="8" t="inlineStr">
        <is>
          <t>라이트블루베리블루  코튼 로고패치크루넥스웻셔츠</t>
        </is>
      </c>
      <c r="O1434" s="8" t="inlineStr">
        <is>
          <t>라이트블루베리블루  면직물 로고패치크루넥스웻셔츠</t>
        </is>
      </c>
    </row>
    <row r="1435" ht="16.5" customHeight="1" s="16">
      <c r="A1435" s="7" t="n">
        <v>13108198</v>
      </c>
      <c r="B1435" s="7" t="inlineStr">
        <is>
          <t>폴로랄프로렌</t>
        </is>
      </c>
      <c r="C1435" s="7" t="inlineStr">
        <is>
          <t>네이비넵튠그린</t>
        </is>
      </c>
      <c r="D1435" s="7" t="inlineStr">
        <is>
          <t>스트라이프</t>
        </is>
      </c>
      <c r="E1435" s="7" t="inlineStr">
        <is>
          <t>면</t>
        </is>
      </c>
      <c r="F1435" s="7" t="inlineStr">
        <is>
          <t>클래식핏셔츠</t>
        </is>
      </c>
      <c r="G1435" s="7" t="inlineStr">
        <is>
          <t>KOR</t>
        </is>
      </c>
      <c r="H1435" s="7" t="inlineStr">
        <is>
          <t>S</t>
        </is>
      </c>
      <c r="I1435" s="7">
        <f>IF(B1435="보세",C1435&amp;" "&amp;D1435&amp;" "&amp;E1435&amp;" "&amp;F1435&amp;" ["&amp;H1435&amp;"]",IF(G1435="JPN","[JPN] "&amp;B1435&amp;" "&amp;C1435&amp;" "&amp;D1435&amp;" "&amp;E1435&amp;" "&amp;F1435&amp;" ["&amp;H1435&amp;"]",B1435&amp;" "&amp;C1435&amp;" "&amp;D1435&amp;" "&amp;E1435&amp;" "&amp;F1435&amp;" ["&amp;H1435&amp;"]"))</f>
        <v/>
      </c>
      <c r="J1435" s="7" t="inlineStr">
        <is>
          <t>폴로랄프로렌 네이비넵튠그린 스트라이프 면 클래식핏셔츠 [S]</t>
        </is>
      </c>
      <c r="K1435" s="7" t="inlineStr">
        <is>
          <t>폴로랄프로렌 네이비넵튠그린 스트라이프 면 클래식핏셔츠</t>
        </is>
      </c>
      <c r="L1435" s="7">
        <f>IF(B1435="보세",C1435&amp;" "&amp;F1435,B1435&amp;" "&amp;F1435)</f>
        <v/>
      </c>
      <c r="M1435" s="8" t="inlineStr">
        <is>
          <t>네이비넵튠그린 스트라이프 면 클래식핏셔츠</t>
        </is>
      </c>
      <c r="N1435" s="8" t="inlineStr">
        <is>
          <t>네이비넵튠그린 스트라이프 코튼 클래식핏셔츠</t>
        </is>
      </c>
      <c r="O1435" s="8" t="inlineStr">
        <is>
          <t>네이비넵튠그린 스트라이프 면직물 클래식핏셔츠</t>
        </is>
      </c>
    </row>
    <row r="1436" ht="16.5" customHeight="1" s="16">
      <c r="A1436" s="7" t="n">
        <v>13108199</v>
      </c>
      <c r="B1436" s="7" t="inlineStr">
        <is>
          <t>스파오</t>
        </is>
      </c>
      <c r="C1436" s="7" t="inlineStr">
        <is>
          <t>넵튠그린</t>
        </is>
      </c>
      <c r="D1436" s="7" t="inlineStr">
        <is>
          <t>무지</t>
        </is>
      </c>
      <c r="E1436" s="7" t="inlineStr">
        <is>
          <t>면혼방</t>
        </is>
      </c>
      <c r="F1436" s="7" t="inlineStr">
        <is>
          <t>라이트쿨가디건</t>
        </is>
      </c>
      <c r="G1436" s="7" t="inlineStr">
        <is>
          <t>KOR</t>
        </is>
      </c>
      <c r="H1436" s="7" t="inlineStr">
        <is>
          <t>L</t>
        </is>
      </c>
      <c r="I1436" s="7">
        <f>IF(B1436="보세",C1436&amp;" "&amp;D1436&amp;" "&amp;E1436&amp;" "&amp;F1436&amp;" ["&amp;H1436&amp;"]",IF(G1436="JPN","[JPN] "&amp;B1436&amp;" "&amp;C1436&amp;" "&amp;D1436&amp;" "&amp;E1436&amp;" "&amp;F1436&amp;" ["&amp;H1436&amp;"]",B1436&amp;" "&amp;C1436&amp;" "&amp;D1436&amp;" "&amp;E1436&amp;" "&amp;F1436&amp;" ["&amp;H1436&amp;"]"))</f>
        <v/>
      </c>
      <c r="J1436" s="7" t="inlineStr">
        <is>
          <t>스파오 넵튠그린 면혼방 라이트쿨가디건 [L]</t>
        </is>
      </c>
      <c r="K1436" s="7" t="inlineStr">
        <is>
          <t>스파오 넵튠그린 면혼방 라이트쿨가디건</t>
        </is>
      </c>
      <c r="L1436" s="7">
        <f>IF(B1436="보세",C1436&amp;" "&amp;F1436,B1436&amp;" "&amp;F1436)</f>
        <v/>
      </c>
      <c r="M1436" s="8" t="inlineStr">
        <is>
          <t>넵튠그린  면혼방 라이트쿨가디건</t>
        </is>
      </c>
      <c r="N1436" s="8" t="inlineStr">
        <is>
          <t>넵튠그린  코튼혼방 라이트쿨가디건</t>
        </is>
      </c>
      <c r="O1436" s="8" t="inlineStr">
        <is>
          <t>넵튠그린  면믹스 라이트쿨가디건</t>
        </is>
      </c>
    </row>
    <row r="1437" ht="16.5" customHeight="1" s="16">
      <c r="A1437" s="7" t="n">
        <v>13108200</v>
      </c>
      <c r="B1437" s="7" t="inlineStr">
        <is>
          <t>lap</t>
        </is>
      </c>
      <c r="C1437" s="7" t="inlineStr">
        <is>
          <t>그린</t>
        </is>
      </c>
      <c r="D1437" s="7" t="inlineStr">
        <is>
          <t>무지</t>
        </is>
      </c>
      <c r="E1437" s="7" t="inlineStr">
        <is>
          <t>폴리</t>
        </is>
      </c>
      <c r="F1437" s="7" t="inlineStr">
        <is>
          <t>쿨가디건</t>
        </is>
      </c>
      <c r="G1437" s="7" t="inlineStr">
        <is>
          <t>KOR</t>
        </is>
      </c>
      <c r="H1437" s="7" t="inlineStr">
        <is>
          <t>Free</t>
        </is>
      </c>
      <c r="I1437" s="7">
        <f>IF(B1437="보세",C1437&amp;" "&amp;D1437&amp;" "&amp;E1437&amp;" "&amp;F1437&amp;" ["&amp;H1437&amp;"]",IF(G1437="JPN","[JPN] "&amp;B1437&amp;" "&amp;C1437&amp;" "&amp;D1437&amp;" "&amp;E1437&amp;" "&amp;F1437&amp;" ["&amp;H1437&amp;"]",B1437&amp;" "&amp;C1437&amp;" "&amp;D1437&amp;" "&amp;E1437&amp;" "&amp;F1437&amp;" ["&amp;H1437&amp;"]"))</f>
        <v/>
      </c>
      <c r="J1437" s="7" t="inlineStr">
        <is>
          <t>lap 그린 쿨가디건 [Free]</t>
        </is>
      </c>
      <c r="K1437" s="7" t="inlineStr">
        <is>
          <t>lap 그린 쿨가디건</t>
        </is>
      </c>
      <c r="L1437" s="7">
        <f>IF(B1437="보세",C1437&amp;" "&amp;F1437,B1437&amp;" "&amp;F1437)</f>
        <v/>
      </c>
      <c r="M1437" s="8" t="inlineStr">
        <is>
          <t>그린   쿨가디건</t>
        </is>
      </c>
      <c r="N1437" s="8" t="inlineStr">
        <is>
          <t>그린   쿨가디건</t>
        </is>
      </c>
      <c r="O1437" s="8" t="inlineStr">
        <is>
          <t>그린   쿨가디건</t>
        </is>
      </c>
    </row>
    <row r="1438" ht="16.5" customHeight="1" s="16">
      <c r="A1438" s="7" t="n">
        <v>13108201</v>
      </c>
      <c r="B1438" s="7" t="inlineStr">
        <is>
          <t>gap</t>
        </is>
      </c>
      <c r="C1438" s="7" t="inlineStr">
        <is>
          <t>딥그린</t>
        </is>
      </c>
      <c r="D1438" s="7" t="inlineStr">
        <is>
          <t>무지</t>
        </is>
      </c>
      <c r="E1438" s="7" t="inlineStr">
        <is>
          <t>면혼방</t>
        </is>
      </c>
      <c r="F1438" s="7" t="inlineStr">
        <is>
          <t>반집업피케티</t>
        </is>
      </c>
      <c r="G1438" s="7" t="inlineStr">
        <is>
          <t>KOR</t>
        </is>
      </c>
      <c r="H1438" s="7" t="inlineStr">
        <is>
          <t>S</t>
        </is>
      </c>
      <c r="I1438" s="7">
        <f>IF(B1438="보세",C1438&amp;" "&amp;D1438&amp;" "&amp;E1438&amp;" "&amp;F1438&amp;" ["&amp;H1438&amp;"]",IF(G1438="JPN","[JPN] "&amp;B1438&amp;" "&amp;C1438&amp;" "&amp;D1438&amp;" "&amp;E1438&amp;" "&amp;F1438&amp;" ["&amp;H1438&amp;"]",B1438&amp;" "&amp;C1438&amp;" "&amp;D1438&amp;" "&amp;E1438&amp;" "&amp;F1438&amp;" ["&amp;H1438&amp;"]"))</f>
        <v/>
      </c>
      <c r="J1438" s="7" t="inlineStr">
        <is>
          <t>gap 딥그린 면혼방 반집업피케티 [S]</t>
        </is>
      </c>
      <c r="K1438" s="7" t="inlineStr">
        <is>
          <t>gap 딥그린 면혼방 반집업피케티</t>
        </is>
      </c>
      <c r="L1438" s="7">
        <f>IF(B1438="보세",C1438&amp;" "&amp;F1438,B1438&amp;" "&amp;F1438)</f>
        <v/>
      </c>
      <c r="M1438" s="8" t="inlineStr">
        <is>
          <t>딥그린  면혼방 반집업피케티</t>
        </is>
      </c>
      <c r="N1438" s="8" t="inlineStr">
        <is>
          <t>딥그린  코튼혼방 반집업피케티</t>
        </is>
      </c>
      <c r="O1438" s="8" t="inlineStr">
        <is>
          <t>딥그린  면믹스 반집업피케티</t>
        </is>
      </c>
    </row>
    <row r="1439" ht="16.5" customHeight="1" s="16">
      <c r="A1439" s="7" t="n">
        <v>13108202</v>
      </c>
      <c r="B1439" s="7" t="inlineStr">
        <is>
          <t>미쏘</t>
        </is>
      </c>
      <c r="C1439" s="7" t="inlineStr">
        <is>
          <t>클래식그레이</t>
        </is>
      </c>
      <c r="D1439" s="7" t="inlineStr">
        <is>
          <t>무지</t>
        </is>
      </c>
      <c r="E1439" s="7" t="inlineStr">
        <is>
          <t>폴리</t>
        </is>
      </c>
      <c r="F1439" s="7" t="inlineStr">
        <is>
          <t>소매퍼프셔츠</t>
        </is>
      </c>
      <c r="G1439" s="7" t="inlineStr">
        <is>
          <t>KOR</t>
        </is>
      </c>
      <c r="H1439" s="7" t="inlineStr">
        <is>
          <t>S</t>
        </is>
      </c>
      <c r="I1439" s="7">
        <f>IF(B1439="보세",C1439&amp;" "&amp;D1439&amp;" "&amp;E1439&amp;" "&amp;F1439&amp;" ["&amp;H1439&amp;"]",IF(G1439="JPN","[JPN] "&amp;B1439&amp;" "&amp;C1439&amp;" "&amp;D1439&amp;" "&amp;E1439&amp;" "&amp;F1439&amp;" ["&amp;H1439&amp;"]",B1439&amp;" "&amp;C1439&amp;" "&amp;D1439&amp;" "&amp;E1439&amp;" "&amp;F1439&amp;" ["&amp;H1439&amp;"]"))</f>
        <v/>
      </c>
      <c r="J1439" s="7" t="inlineStr">
        <is>
          <t>미쏘 클래식그레이 소매퍼프셔츠 [S]</t>
        </is>
      </c>
      <c r="K1439" s="7" t="inlineStr">
        <is>
          <t>미쏘 클래식그레이 소매퍼프셔츠</t>
        </is>
      </c>
      <c r="L1439" s="7">
        <f>IF(B1439="보세",C1439&amp;" "&amp;F1439,B1439&amp;" "&amp;F1439)</f>
        <v/>
      </c>
      <c r="M1439" s="8" t="inlineStr">
        <is>
          <t>클래식그레이   소매퍼프셔츠</t>
        </is>
      </c>
      <c r="N1439" s="8" t="inlineStr">
        <is>
          <t>클래식그레이   소매퍼프셔츠</t>
        </is>
      </c>
      <c r="O1439" s="8" t="inlineStr">
        <is>
          <t>클래식그레이   소매퍼프셔츠</t>
        </is>
      </c>
    </row>
    <row r="1440" ht="16.5" customHeight="1" s="16">
      <c r="A1440" s="7" t="n">
        <v>13108203</v>
      </c>
      <c r="B1440" s="7" t="inlineStr">
        <is>
          <t>라코스테</t>
        </is>
      </c>
      <c r="C1440" s="7" t="inlineStr">
        <is>
          <t>앨리스블루</t>
        </is>
      </c>
      <c r="D1440" s="7" t="inlineStr">
        <is>
          <t>무지</t>
        </is>
      </c>
      <c r="E1440" s="7" t="inlineStr">
        <is>
          <t>면</t>
        </is>
      </c>
      <c r="F1440" s="7" t="inlineStr">
        <is>
          <t>로고패치셔츠</t>
        </is>
      </c>
      <c r="G1440" s="7" t="inlineStr">
        <is>
          <t>KOR</t>
        </is>
      </c>
      <c r="H1440" s="7" t="inlineStr">
        <is>
          <t>90</t>
        </is>
      </c>
      <c r="I1440" s="7">
        <f>IF(B1440="보세",C1440&amp;" "&amp;D1440&amp;" "&amp;E1440&amp;" "&amp;F1440&amp;" ["&amp;H1440&amp;"]",IF(G1440="JPN","[JPN] "&amp;B1440&amp;" "&amp;C1440&amp;" "&amp;D1440&amp;" "&amp;E1440&amp;" "&amp;F1440&amp;" ["&amp;H1440&amp;"]",B1440&amp;" "&amp;C1440&amp;" "&amp;D1440&amp;" "&amp;E1440&amp;" "&amp;F1440&amp;" ["&amp;H1440&amp;"]"))</f>
        <v/>
      </c>
      <c r="J1440" s="7" t="inlineStr">
        <is>
          <t>라코스테 앨리스블루 면 로고패치셔츠 [90]</t>
        </is>
      </c>
      <c r="K1440" s="7" t="inlineStr">
        <is>
          <t>라코스테 앨리스블루 면 로고패치셔츠</t>
        </is>
      </c>
      <c r="L1440" s="7">
        <f>IF(B1440="보세",C1440&amp;" "&amp;F1440,B1440&amp;" "&amp;F1440)</f>
        <v/>
      </c>
      <c r="M1440" s="8" t="inlineStr">
        <is>
          <t>앨리스블루  면 로고패치셔츠</t>
        </is>
      </c>
      <c r="N1440" s="8" t="inlineStr">
        <is>
          <t>앨리스블루  코튼 로고패치셔츠</t>
        </is>
      </c>
      <c r="O1440" s="8" t="inlineStr">
        <is>
          <t>앨리스블루  면직물 로고패치셔츠</t>
        </is>
      </c>
    </row>
    <row r="1441" ht="16.5" customHeight="1" s="16">
      <c r="A1441" s="7" t="n">
        <v>13108204</v>
      </c>
      <c r="B1441" s="7" t="inlineStr">
        <is>
          <t>maxkarra</t>
        </is>
      </c>
      <c r="C1441" s="7" t="inlineStr">
        <is>
          <t>카키</t>
        </is>
      </c>
      <c r="D1441" s="7" t="inlineStr">
        <is>
          <t>무지</t>
        </is>
      </c>
      <c r="E1441" s="7" t="inlineStr">
        <is>
          <t>면혼방</t>
        </is>
      </c>
      <c r="F1441" s="7" t="inlineStr">
        <is>
          <t>스키퍼지퍼원피스</t>
        </is>
      </c>
      <c r="G1441" s="7" t="inlineStr">
        <is>
          <t>KOR</t>
        </is>
      </c>
      <c r="H1441" s="7" t="inlineStr">
        <is>
          <t>85-94-160</t>
        </is>
      </c>
      <c r="I1441" s="7">
        <f>IF(B1441="보세",C1441&amp;" "&amp;D1441&amp;" "&amp;E1441&amp;" "&amp;F1441&amp;" ["&amp;H1441&amp;"]",IF(G1441="JPN","[JPN] "&amp;B1441&amp;" "&amp;C1441&amp;" "&amp;D1441&amp;" "&amp;E1441&amp;" "&amp;F1441&amp;" ["&amp;H1441&amp;"]",B1441&amp;" "&amp;C1441&amp;" "&amp;D1441&amp;" "&amp;E1441&amp;" "&amp;F1441&amp;" ["&amp;H1441&amp;"]"))</f>
        <v/>
      </c>
      <c r="J1441" s="7" t="inlineStr">
        <is>
          <t>maxkarra 카키 면혼방 스키퍼지퍼원피스 [85-94-160]</t>
        </is>
      </c>
      <c r="K1441" s="7" t="inlineStr">
        <is>
          <t>maxkarra 카키 면혼방 스키퍼지퍼원피스</t>
        </is>
      </c>
      <c r="L1441" s="7">
        <f>IF(B1441="보세",C1441&amp;" "&amp;F1441,B1441&amp;" "&amp;F1441)</f>
        <v/>
      </c>
      <c r="M1441" s="8" t="inlineStr">
        <is>
          <t>카키  면혼방 스키퍼지퍼원피스</t>
        </is>
      </c>
      <c r="N1441" s="8" t="inlineStr">
        <is>
          <t>카키  코튼혼방 스키퍼지퍼원피스</t>
        </is>
      </c>
      <c r="O1441" s="8" t="inlineStr">
        <is>
          <t>카키  면믹스 스키퍼지퍼원피스</t>
        </is>
      </c>
    </row>
    <row r="1442" ht="16.5" customHeight="1" s="16">
      <c r="A1442" s="7" t="n">
        <v>13108205</v>
      </c>
      <c r="B1442" s="7" t="inlineStr">
        <is>
          <t>푸마</t>
        </is>
      </c>
      <c r="C1442" s="7" t="inlineStr">
        <is>
          <t>다크옐로우</t>
        </is>
      </c>
      <c r="D1442" s="7" t="inlineStr">
        <is>
          <t>무지</t>
        </is>
      </c>
      <c r="E1442" s="7" t="inlineStr">
        <is>
          <t>면혼방</t>
        </is>
      </c>
      <c r="F1442" s="7" t="inlineStr">
        <is>
          <t>후드티</t>
        </is>
      </c>
      <c r="G1442" s="7" t="inlineStr">
        <is>
          <t>KOR</t>
        </is>
      </c>
      <c r="H1442" s="7" t="inlineStr">
        <is>
          <t>L</t>
        </is>
      </c>
      <c r="I1442" s="7">
        <f>IF(B1442="보세",C1442&amp;" "&amp;D1442&amp;" "&amp;E1442&amp;" "&amp;F1442&amp;" ["&amp;H1442&amp;"]",IF(G1442="JPN","[JPN] "&amp;B1442&amp;" "&amp;C1442&amp;" "&amp;D1442&amp;" "&amp;E1442&amp;" "&amp;F1442&amp;" ["&amp;H1442&amp;"]",B1442&amp;" "&amp;C1442&amp;" "&amp;D1442&amp;" "&amp;E1442&amp;" "&amp;F1442&amp;" ["&amp;H1442&amp;"]"))</f>
        <v/>
      </c>
      <c r="J1442" s="7" t="inlineStr">
        <is>
          <t>푸마 다크옐로우 면혼방 후드티 [L]</t>
        </is>
      </c>
      <c r="K1442" s="7" t="inlineStr">
        <is>
          <t>푸마 다크옐로우 면혼방 후드티</t>
        </is>
      </c>
      <c r="L1442" s="7">
        <f>IF(B1442="보세",C1442&amp;" "&amp;F1442,B1442&amp;" "&amp;F1442)</f>
        <v/>
      </c>
      <c r="M1442" s="8" t="inlineStr">
        <is>
          <t>다크옐로우  면혼방 후드티</t>
        </is>
      </c>
      <c r="N1442" s="8" t="inlineStr">
        <is>
          <t>다크옐로우  코튼혼방 후드티</t>
        </is>
      </c>
      <c r="O1442" s="8" t="inlineStr">
        <is>
          <t>다크옐로우  면믹스 후드티</t>
        </is>
      </c>
    </row>
    <row r="1443" ht="16.5" customHeight="1" s="16">
      <c r="A1443" s="7" t="n">
        <v>13108206</v>
      </c>
      <c r="B1443" s="7" t="inlineStr">
        <is>
          <t>널디</t>
        </is>
      </c>
      <c r="C1443" s="7" t="inlineStr">
        <is>
          <t>라임</t>
        </is>
      </c>
      <c r="D1443" s="7" t="inlineStr">
        <is>
          <t>무지</t>
        </is>
      </c>
      <c r="E1443" s="7" t="inlineStr">
        <is>
          <t>면혼방</t>
        </is>
      </c>
      <c r="F1443" s="7" t="inlineStr">
        <is>
          <t>로고스웨트셔츠</t>
        </is>
      </c>
      <c r="G1443" s="7" t="inlineStr">
        <is>
          <t>KOR</t>
        </is>
      </c>
      <c r="H1443" s="7" t="inlineStr">
        <is>
          <t>L</t>
        </is>
      </c>
      <c r="I1443" s="7">
        <f>IF(B1443="보세",C1443&amp;" "&amp;D1443&amp;" "&amp;E1443&amp;" "&amp;F1443&amp;" ["&amp;H1443&amp;"]",IF(G1443="JPN","[JPN] "&amp;B1443&amp;" "&amp;C1443&amp;" "&amp;D1443&amp;" "&amp;E1443&amp;" "&amp;F1443&amp;" ["&amp;H1443&amp;"]",B1443&amp;" "&amp;C1443&amp;" "&amp;D1443&amp;" "&amp;E1443&amp;" "&amp;F1443&amp;" ["&amp;H1443&amp;"]"))</f>
        <v/>
      </c>
      <c r="J1443" s="7" t="inlineStr">
        <is>
          <t>널디 라임 면혼방 로고스웨트셔츠 [L]</t>
        </is>
      </c>
      <c r="K1443" s="7" t="inlineStr">
        <is>
          <t>널디 라임 면혼방 로고스웨트셔츠</t>
        </is>
      </c>
      <c r="L1443" s="7">
        <f>IF(B1443="보세",C1443&amp;" "&amp;F1443,B1443&amp;" "&amp;F1443)</f>
        <v/>
      </c>
      <c r="M1443" s="8" t="inlineStr">
        <is>
          <t>라임  면혼방 로고스웨트셔츠</t>
        </is>
      </c>
      <c r="N1443" s="8" t="inlineStr">
        <is>
          <t>라임  코튼혼방 로고스웨트셔츠</t>
        </is>
      </c>
      <c r="O1443" s="8" t="inlineStr">
        <is>
          <t>라임  면믹스 로고스웨트셔츠</t>
        </is>
      </c>
    </row>
    <row r="1444" ht="16.5" customHeight="1" s="16">
      <c r="A1444" s="7" t="n">
        <v>13108207</v>
      </c>
      <c r="B1444" s="7" t="inlineStr">
        <is>
          <t>스파오</t>
        </is>
      </c>
      <c r="C1444" s="7" t="inlineStr">
        <is>
          <t>크리미옐로우</t>
        </is>
      </c>
      <c r="D1444" s="7" t="inlineStr">
        <is>
          <t>무지</t>
        </is>
      </c>
      <c r="E1444" s="7" t="inlineStr">
        <is>
          <t>면</t>
        </is>
      </c>
      <c r="F1444" s="7" t="inlineStr">
        <is>
          <t>빅버튼와이드가디건</t>
        </is>
      </c>
      <c r="G1444" s="7" t="inlineStr">
        <is>
          <t>KOR</t>
        </is>
      </c>
      <c r="H1444" s="7" t="inlineStr">
        <is>
          <t>L</t>
        </is>
      </c>
      <c r="I1444" s="7">
        <f>IF(B1444="보세",C1444&amp;" "&amp;D1444&amp;" "&amp;E1444&amp;" "&amp;F1444&amp;" ["&amp;H1444&amp;"]",IF(G1444="JPN","[JPN] "&amp;B1444&amp;" "&amp;C1444&amp;" "&amp;D1444&amp;" "&amp;E1444&amp;" "&amp;F1444&amp;" ["&amp;H1444&amp;"]",B1444&amp;" "&amp;C1444&amp;" "&amp;D1444&amp;" "&amp;E1444&amp;" "&amp;F1444&amp;" ["&amp;H1444&amp;"]"))</f>
        <v/>
      </c>
      <c r="J1444" s="7" t="inlineStr">
        <is>
          <t>스파오 크리미옐로우 면 빅버튼와이드가디건 [L]</t>
        </is>
      </c>
      <c r="K1444" s="7" t="inlineStr">
        <is>
          <t>스파오 크리미옐로우 면 빅버튼와이드가디건</t>
        </is>
      </c>
      <c r="L1444" s="7">
        <f>IF(B1444="보세",C1444&amp;" "&amp;F1444,B1444&amp;" "&amp;F1444)</f>
        <v/>
      </c>
      <c r="M1444" s="8" t="inlineStr">
        <is>
          <t>크리미옐로우  면 빅버튼와이드가디건</t>
        </is>
      </c>
      <c r="N1444" s="8" t="inlineStr">
        <is>
          <t>크리미옐로우  코튼 빅버튼와이드가디건</t>
        </is>
      </c>
      <c r="O1444" s="8" t="inlineStr">
        <is>
          <t>크리미옐로우  면직물 빅버튼와이드가디건</t>
        </is>
      </c>
    </row>
    <row r="1445" ht="16.5" customHeight="1" s="16">
      <c r="A1445" s="7" t="n">
        <v>13108208</v>
      </c>
      <c r="B1445" s="7" t="inlineStr">
        <is>
          <t>TBJ</t>
        </is>
      </c>
      <c r="C1445" s="7" t="inlineStr">
        <is>
          <t>베이지</t>
        </is>
      </c>
      <c r="D1445" s="7" t="inlineStr">
        <is>
          <t>무지</t>
        </is>
      </c>
      <c r="E1445" s="7" t="inlineStr">
        <is>
          <t>면혼방</t>
        </is>
      </c>
      <c r="F1445" s="7" t="inlineStr">
        <is>
          <t>프린팅레터링맨투맨</t>
        </is>
      </c>
      <c r="G1445" s="7" t="inlineStr">
        <is>
          <t>KOR</t>
        </is>
      </c>
      <c r="H1445" s="7" t="inlineStr">
        <is>
          <t>95</t>
        </is>
      </c>
      <c r="I1445" s="7">
        <f>IF(B1445="보세",C1445&amp;" "&amp;D1445&amp;" "&amp;E1445&amp;" "&amp;F1445&amp;" ["&amp;H1445&amp;"]",IF(G1445="JPN","[JPN] "&amp;B1445&amp;" "&amp;C1445&amp;" "&amp;D1445&amp;" "&amp;E1445&amp;" "&amp;F1445&amp;" ["&amp;H1445&amp;"]",B1445&amp;" "&amp;C1445&amp;" "&amp;D1445&amp;" "&amp;E1445&amp;" "&amp;F1445&amp;" ["&amp;H1445&amp;"]"))</f>
        <v/>
      </c>
      <c r="J1445" s="7" t="inlineStr">
        <is>
          <t>TBJ 베이지 면혼방 프린팅레터링맨투맨 [95]</t>
        </is>
      </c>
      <c r="K1445" s="7" t="inlineStr">
        <is>
          <t>TBJ 베이지 면혼방 프린팅레터링맨투맨</t>
        </is>
      </c>
      <c r="L1445" s="7">
        <f>IF(B1445="보세",C1445&amp;" "&amp;F1445,B1445&amp;" "&amp;F1445)</f>
        <v/>
      </c>
      <c r="M1445" s="8" t="inlineStr">
        <is>
          <t>베이지  면혼방 프린팅레터링맨투맨</t>
        </is>
      </c>
      <c r="N1445" s="8" t="inlineStr">
        <is>
          <t>베이지  코튼혼방 프린팅레터링맨투맨</t>
        </is>
      </c>
      <c r="O1445" s="8" t="inlineStr">
        <is>
          <t>베이지  면믹스 프린팅레터링맨투맨</t>
        </is>
      </c>
    </row>
    <row r="1446" ht="16.5" customHeight="1" s="16">
      <c r="A1446" s="7" t="n">
        <v>13108209</v>
      </c>
      <c r="B1446" s="7" t="inlineStr">
        <is>
          <t>미쏘</t>
        </is>
      </c>
      <c r="C1446" s="7" t="inlineStr">
        <is>
          <t>에그노그베이지</t>
        </is>
      </c>
      <c r="D1446" s="7" t="inlineStr">
        <is>
          <t>무지</t>
        </is>
      </c>
      <c r="E1446" s="7" t="inlineStr">
        <is>
          <t>폴리</t>
        </is>
      </c>
      <c r="F1446" s="7" t="inlineStr">
        <is>
          <t>크루넥니트</t>
        </is>
      </c>
      <c r="G1446" s="7" t="inlineStr">
        <is>
          <t>KOR</t>
        </is>
      </c>
      <c r="H1446" s="7" t="inlineStr">
        <is>
          <t>L</t>
        </is>
      </c>
      <c r="I1446" s="7">
        <f>IF(B1446="보세",C1446&amp;" "&amp;D1446&amp;" "&amp;E1446&amp;" "&amp;F1446&amp;" ["&amp;H1446&amp;"]",IF(G1446="JPN","[JPN] "&amp;B1446&amp;" "&amp;C1446&amp;" "&amp;D1446&amp;" "&amp;E1446&amp;" "&amp;F1446&amp;" ["&amp;H1446&amp;"]",B1446&amp;" "&amp;C1446&amp;" "&amp;D1446&amp;" "&amp;E1446&amp;" "&amp;F1446&amp;" ["&amp;H1446&amp;"]"))</f>
        <v/>
      </c>
      <c r="J1446" s="7" t="inlineStr">
        <is>
          <t>미쏘 에그노그베이지 크루넥니트 [L]</t>
        </is>
      </c>
      <c r="K1446" s="7" t="inlineStr">
        <is>
          <t>미쏘 에그노그베이지 크루넥니트</t>
        </is>
      </c>
      <c r="L1446" s="7">
        <f>IF(B1446="보세",C1446&amp;" "&amp;F1446,B1446&amp;" "&amp;F1446)</f>
        <v/>
      </c>
      <c r="M1446" s="8" t="inlineStr">
        <is>
          <t>에그노그베이지   크루넥니트</t>
        </is>
      </c>
      <c r="N1446" s="8" t="inlineStr">
        <is>
          <t>에그노그베이지   크루넥니트</t>
        </is>
      </c>
      <c r="O1446" s="8" t="inlineStr">
        <is>
          <t>에그노그베이지   크루넥니트</t>
        </is>
      </c>
    </row>
    <row r="1447" ht="16.5" customHeight="1" s="16">
      <c r="A1447" s="7" t="n">
        <v>13108210</v>
      </c>
      <c r="B1447" s="7" t="inlineStr">
        <is>
          <t>키스해링</t>
        </is>
      </c>
      <c r="C1447" s="7" t="inlineStr">
        <is>
          <t>다크베이지</t>
        </is>
      </c>
      <c r="D1447" s="7" t="inlineStr">
        <is>
          <t>무지</t>
        </is>
      </c>
      <c r="E1447" s="7" t="inlineStr">
        <is>
          <t>폴리</t>
        </is>
      </c>
      <c r="F1447" s="7" t="inlineStr">
        <is>
          <t>하트패치니트</t>
        </is>
      </c>
      <c r="G1447" s="7" t="inlineStr">
        <is>
          <t>KOR</t>
        </is>
      </c>
      <c r="H1447" s="7" t="inlineStr">
        <is>
          <t>95</t>
        </is>
      </c>
      <c r="I1447" s="7">
        <f>IF(B1447="보세",C1447&amp;" "&amp;D1447&amp;" "&amp;E1447&amp;" "&amp;F1447&amp;" ["&amp;H1447&amp;"]",IF(G1447="JPN","[JPN] "&amp;B1447&amp;" "&amp;C1447&amp;" "&amp;D1447&amp;" "&amp;E1447&amp;" "&amp;F1447&amp;" ["&amp;H1447&amp;"]",B1447&amp;" "&amp;C1447&amp;" "&amp;D1447&amp;" "&amp;E1447&amp;" "&amp;F1447&amp;" ["&amp;H1447&amp;"]"))</f>
        <v/>
      </c>
      <c r="J1447" s="7" t="inlineStr">
        <is>
          <t>키스해링 다크베이지 하트패치니트 [95]</t>
        </is>
      </c>
      <c r="K1447" s="7" t="inlineStr">
        <is>
          <t>키스해링 다크베이지 하트패치니트</t>
        </is>
      </c>
      <c r="L1447" s="7">
        <f>IF(B1447="보세",C1447&amp;" "&amp;F1447,B1447&amp;" "&amp;F1447)</f>
        <v/>
      </c>
      <c r="M1447" s="8" t="inlineStr">
        <is>
          <t>다크베이지   하트패치니트</t>
        </is>
      </c>
      <c r="N1447" s="8" t="inlineStr">
        <is>
          <t>다크베이지   하트패치니트</t>
        </is>
      </c>
      <c r="O1447" s="8" t="inlineStr">
        <is>
          <t>다크베이지   하트패치니트</t>
        </is>
      </c>
    </row>
    <row r="1448" ht="16.5" customHeight="1" s="16">
      <c r="A1448" s="7" t="n">
        <v>13108211</v>
      </c>
      <c r="B1448" s="7" t="inlineStr">
        <is>
          <t>자라우먼</t>
        </is>
      </c>
      <c r="C1448" s="7" t="inlineStr">
        <is>
          <t>웜피치핑크</t>
        </is>
      </c>
      <c r="D1448" s="7" t="inlineStr">
        <is>
          <t>시스루</t>
        </is>
      </c>
      <c r="E1448" s="7" t="inlineStr">
        <is>
          <t>비스코스혼방</t>
        </is>
      </c>
      <c r="F1448" s="7" t="inlineStr">
        <is>
          <t>헨리넥블라우스</t>
        </is>
      </c>
      <c r="G1448" s="7" t="inlineStr">
        <is>
          <t>KOR</t>
        </is>
      </c>
      <c r="H1448" s="7" t="inlineStr">
        <is>
          <t>S</t>
        </is>
      </c>
      <c r="I1448" s="7">
        <f>IF(B1448="보세",C1448&amp;" "&amp;D1448&amp;" "&amp;E1448&amp;" "&amp;F1448&amp;" ["&amp;H1448&amp;"]",IF(G1448="JPN","[JPN] "&amp;B1448&amp;" "&amp;C1448&amp;" "&amp;D1448&amp;" "&amp;E1448&amp;" "&amp;F1448&amp;" ["&amp;H1448&amp;"]",B1448&amp;" "&amp;C1448&amp;" "&amp;D1448&amp;" "&amp;E1448&amp;" "&amp;F1448&amp;" ["&amp;H1448&amp;"]"))</f>
        <v/>
      </c>
      <c r="J1448" s="7" t="inlineStr">
        <is>
          <t>자라우먼 웜피치핑크 시스루 비스코스혼방 헨리넥블라우스 [S]</t>
        </is>
      </c>
      <c r="K1448" s="7" t="inlineStr">
        <is>
          <t>자라우먼 웜피치핑크 시스루 비스코스혼방 헨리넥블라우스</t>
        </is>
      </c>
      <c r="L1448" s="7">
        <f>IF(B1448="보세",C1448&amp;" "&amp;F1448,B1448&amp;" "&amp;F1448)</f>
        <v/>
      </c>
      <c r="M1448" s="8" t="inlineStr">
        <is>
          <t>웜피치핑크 시스루 비스코스혼방 헨리넥블라우스</t>
        </is>
      </c>
      <c r="N1448" s="8" t="inlineStr">
        <is>
          <t>웜피치핑크 시스루 비스코스혼방 헨리넥블라우스</t>
        </is>
      </c>
      <c r="O1448" s="8" t="inlineStr">
        <is>
          <t>웜피치핑크 시스루 비스코스혼방 헨리넥블라우스</t>
        </is>
      </c>
    </row>
    <row r="1449" ht="16.5" customHeight="1" s="16">
      <c r="A1449" s="7" t="n">
        <v>13108212</v>
      </c>
      <c r="B1449" s="7" t="inlineStr">
        <is>
          <t>널디</t>
        </is>
      </c>
      <c r="C1449" s="7" t="inlineStr">
        <is>
          <t>라일락</t>
        </is>
      </c>
      <c r="D1449" s="7" t="inlineStr">
        <is>
          <t>무지</t>
        </is>
      </c>
      <c r="E1449" s="7" t="inlineStr">
        <is>
          <t>면</t>
        </is>
      </c>
      <c r="F1449" s="7" t="inlineStr">
        <is>
          <t>로고맨투맨</t>
        </is>
      </c>
      <c r="G1449" s="7" t="inlineStr">
        <is>
          <t>KOR</t>
        </is>
      </c>
      <c r="H1449" s="7" t="inlineStr">
        <is>
          <t>S</t>
        </is>
      </c>
      <c r="I1449" s="7">
        <f>IF(B1449="보세",C1449&amp;" "&amp;D1449&amp;" "&amp;E1449&amp;" "&amp;F1449&amp;" ["&amp;H1449&amp;"]",IF(G1449="JPN","[JPN] "&amp;B1449&amp;" "&amp;C1449&amp;" "&amp;D1449&amp;" "&amp;E1449&amp;" "&amp;F1449&amp;" ["&amp;H1449&amp;"]",B1449&amp;" "&amp;C1449&amp;" "&amp;D1449&amp;" "&amp;E1449&amp;" "&amp;F1449&amp;" ["&amp;H1449&amp;"]"))</f>
        <v/>
      </c>
      <c r="J1449" s="7" t="inlineStr">
        <is>
          <t>널디 라일락 면 로고맨투맨 [S]</t>
        </is>
      </c>
      <c r="K1449" s="7" t="inlineStr">
        <is>
          <t>널디 라일락 면 로고맨투맨</t>
        </is>
      </c>
      <c r="L1449" s="7">
        <f>IF(B1449="보세",C1449&amp;" "&amp;F1449,B1449&amp;" "&amp;F1449)</f>
        <v/>
      </c>
      <c r="M1449" s="8" t="inlineStr">
        <is>
          <t>라일락  면 로고맨투맨</t>
        </is>
      </c>
      <c r="N1449" s="8" t="inlineStr">
        <is>
          <t>라일락  코튼 로고맨투맨</t>
        </is>
      </c>
      <c r="O1449" s="8" t="inlineStr">
        <is>
          <t>라일락  면직물 로고맨투맨</t>
        </is>
      </c>
    </row>
    <row r="1450" ht="16.5" customHeight="1" s="16">
      <c r="A1450" s="7" t="n">
        <v>13108213</v>
      </c>
      <c r="B1450" s="7" t="inlineStr">
        <is>
          <t>soup</t>
        </is>
      </c>
      <c r="C1450" s="7" t="inlineStr">
        <is>
          <t>블루</t>
        </is>
      </c>
      <c r="D1450" s="7" t="inlineStr">
        <is>
          <t>스트라이프</t>
        </is>
      </c>
      <c r="E1450" s="7" t="inlineStr">
        <is>
          <t>면</t>
        </is>
      </c>
      <c r="F1450" s="7" t="inlineStr">
        <is>
          <t>넥레터링셔츠</t>
        </is>
      </c>
      <c r="G1450" s="7" t="inlineStr">
        <is>
          <t>KOR</t>
        </is>
      </c>
      <c r="H1450" s="7" t="inlineStr">
        <is>
          <t>82-91-160</t>
        </is>
      </c>
      <c r="I1450" s="7">
        <f>IF(B1450="보세",C1450&amp;" "&amp;D1450&amp;" "&amp;E1450&amp;" "&amp;F1450&amp;" ["&amp;H1450&amp;"]",IF(G1450="JPN","[JPN] "&amp;B1450&amp;" "&amp;C1450&amp;" "&amp;D1450&amp;" "&amp;E1450&amp;" "&amp;F1450&amp;" ["&amp;H1450&amp;"]",B1450&amp;" "&amp;C1450&amp;" "&amp;D1450&amp;" "&amp;E1450&amp;" "&amp;F1450&amp;" ["&amp;H1450&amp;"]"))</f>
        <v/>
      </c>
      <c r="J1450" s="7" t="inlineStr">
        <is>
          <t>soup 블루 스트라이프 면 넥레터링셔츠 [82-91-160]</t>
        </is>
      </c>
      <c r="K1450" s="7" t="inlineStr">
        <is>
          <t>soup 블루 스트라이프 면 넥레터링셔츠</t>
        </is>
      </c>
      <c r="L1450" s="7">
        <f>IF(B1450="보세",C1450&amp;" "&amp;F1450,B1450&amp;" "&amp;F1450)</f>
        <v/>
      </c>
      <c r="M1450" s="8" t="inlineStr">
        <is>
          <t>블루 스트라이프 면 넥레터링셔츠</t>
        </is>
      </c>
      <c r="N1450" s="8" t="inlineStr">
        <is>
          <t>블루 스트라이프 코튼 넥레터링셔츠</t>
        </is>
      </c>
      <c r="O1450" s="8" t="inlineStr">
        <is>
          <t>블루 스트라이프 면직물 넥레터링셔츠</t>
        </is>
      </c>
    </row>
    <row r="1451" ht="16.5" customHeight="1" s="16">
      <c r="A1451" s="7" t="n">
        <v>13108214</v>
      </c>
      <c r="B1451" s="7" t="inlineStr">
        <is>
          <t>장미쉘바스키아</t>
        </is>
      </c>
      <c r="C1451" s="7" t="inlineStr">
        <is>
          <t>네이비</t>
        </is>
      </c>
      <c r="D1451" s="7" t="inlineStr">
        <is>
          <t>패턴</t>
        </is>
      </c>
      <c r="E1451" s="7" t="inlineStr">
        <is>
          <t>울혼방</t>
        </is>
      </c>
      <c r="F1451" s="7" t="inlineStr">
        <is>
          <t>크루넥로고패치니트</t>
        </is>
      </c>
      <c r="G1451" s="7" t="inlineStr">
        <is>
          <t>KOR</t>
        </is>
      </c>
      <c r="H1451" s="7" t="inlineStr">
        <is>
          <t>90</t>
        </is>
      </c>
      <c r="I1451" s="7">
        <f>IF(B1451="보세",C1451&amp;" "&amp;D1451&amp;" "&amp;E1451&amp;" "&amp;F1451&amp;" ["&amp;H1451&amp;"]",IF(G1451="JPN","[JPN] "&amp;B1451&amp;" "&amp;C1451&amp;" "&amp;D1451&amp;" "&amp;E1451&amp;" "&amp;F1451&amp;" ["&amp;H1451&amp;"]",B1451&amp;" "&amp;C1451&amp;" "&amp;D1451&amp;" "&amp;E1451&amp;" "&amp;F1451&amp;" ["&amp;H1451&amp;"]"))</f>
        <v/>
      </c>
      <c r="J1451" s="7" t="inlineStr">
        <is>
          <t>장미쉘바스키아 네이비 울혼방 크루넥로고패치니트 [90]</t>
        </is>
      </c>
      <c r="K1451" s="7" t="inlineStr">
        <is>
          <t>장미쉘바스키아 네이비 울혼방 크루넥로고패치니트</t>
        </is>
      </c>
      <c r="L1451" s="7">
        <f>IF(B1451="보세",C1451&amp;" "&amp;F1451,B1451&amp;" "&amp;F1451)</f>
        <v/>
      </c>
      <c r="M1451" s="8" t="inlineStr">
        <is>
          <t>네이비  울혼방 크루넥로고패치니트</t>
        </is>
      </c>
      <c r="N1451" s="8" t="inlineStr">
        <is>
          <t>NAVY  울혼방 크루넥로고패치니트</t>
        </is>
      </c>
      <c r="O1451" s="8" t="inlineStr">
        <is>
          <t>곤색  울혼방 크루넥로고패치니트</t>
        </is>
      </c>
    </row>
    <row r="1452" ht="16.5" customHeight="1" s="16">
      <c r="A1452" s="7" t="n">
        <v>13108215</v>
      </c>
      <c r="B1452" s="7" t="inlineStr">
        <is>
          <t>해지스</t>
        </is>
      </c>
      <c r="C1452" s="7" t="inlineStr">
        <is>
          <t>네이비</t>
        </is>
      </c>
      <c r="D1452" s="7" t="inlineStr">
        <is>
          <t>무지</t>
        </is>
      </c>
      <c r="E1452" s="7" t="inlineStr">
        <is>
          <t>면</t>
        </is>
      </c>
      <c r="F1452" s="7" t="inlineStr">
        <is>
          <t>자수포인트후드티</t>
        </is>
      </c>
      <c r="G1452" s="7" t="inlineStr">
        <is>
          <t>KOR</t>
        </is>
      </c>
      <c r="H1452" s="7" t="inlineStr">
        <is>
          <t>90-165</t>
        </is>
      </c>
      <c r="I1452" s="7">
        <f>IF(B1452="보세",C1452&amp;" "&amp;D1452&amp;" "&amp;E1452&amp;" "&amp;F1452&amp;" ["&amp;H1452&amp;"]",IF(G1452="JPN","[JPN] "&amp;B1452&amp;" "&amp;C1452&amp;" "&amp;D1452&amp;" "&amp;E1452&amp;" "&amp;F1452&amp;" ["&amp;H1452&amp;"]",B1452&amp;" "&amp;C1452&amp;" "&amp;D1452&amp;" "&amp;E1452&amp;" "&amp;F1452&amp;" ["&amp;H1452&amp;"]"))</f>
        <v/>
      </c>
      <c r="J1452" s="7" t="inlineStr">
        <is>
          <t>해지스 네이비 면 자수포인트후드티 [90-165]</t>
        </is>
      </c>
      <c r="K1452" s="7" t="inlineStr">
        <is>
          <t>해지스 네이비 면 자수포인트후드티</t>
        </is>
      </c>
      <c r="L1452" s="7">
        <f>IF(B1452="보세",C1452&amp;" "&amp;F1452,B1452&amp;" "&amp;F1452)</f>
        <v/>
      </c>
      <c r="M1452" s="8" t="inlineStr">
        <is>
          <t>네이비  면 자수포인트후드티</t>
        </is>
      </c>
      <c r="N1452" s="8" t="inlineStr">
        <is>
          <t>NAVY  면 자수포인트후드티</t>
        </is>
      </c>
      <c r="O1452" s="8" t="inlineStr">
        <is>
          <t>곤색  면 자수포인트후드티</t>
        </is>
      </c>
    </row>
    <row r="1453" ht="16.5" customHeight="1" s="16">
      <c r="A1453" s="7" t="n">
        <v>13108216</v>
      </c>
      <c r="B1453" s="7" t="inlineStr">
        <is>
          <t>펠틱스</t>
        </is>
      </c>
      <c r="C1453" s="7" t="inlineStr">
        <is>
          <t>네이비</t>
        </is>
      </c>
      <c r="D1453" s="7" t="inlineStr">
        <is>
          <t>무지</t>
        </is>
      </c>
      <c r="E1453" s="7" t="inlineStr">
        <is>
          <t>면</t>
        </is>
      </c>
      <c r="F1453" s="7" t="inlineStr">
        <is>
          <t>빅로고뽀글이패치맨투맨</t>
        </is>
      </c>
      <c r="G1453" s="7" t="inlineStr">
        <is>
          <t>KOR</t>
        </is>
      </c>
      <c r="H1453" s="7" t="inlineStr">
        <is>
          <t>L</t>
        </is>
      </c>
      <c r="I1453" s="7">
        <f>IF(B1453="보세",C1453&amp;" "&amp;D1453&amp;" "&amp;E1453&amp;" "&amp;F1453&amp;" ["&amp;H1453&amp;"]",IF(G1453="JPN","[JPN] "&amp;B1453&amp;" "&amp;C1453&amp;" "&amp;D1453&amp;" "&amp;E1453&amp;" "&amp;F1453&amp;" ["&amp;H1453&amp;"]",B1453&amp;" "&amp;C1453&amp;" "&amp;D1453&amp;" "&amp;E1453&amp;" "&amp;F1453&amp;" ["&amp;H1453&amp;"]"))</f>
        <v/>
      </c>
      <c r="J1453" s="7" t="inlineStr">
        <is>
          <t>펠틱스 네이비 면 빅로고뽀글이패치맨투맨 [L]</t>
        </is>
      </c>
      <c r="K1453" s="7" t="inlineStr">
        <is>
          <t>펠틱스 네이비 면 빅로고뽀글이패치맨투맨</t>
        </is>
      </c>
      <c r="L1453" s="7">
        <f>IF(B1453="보세",C1453&amp;" "&amp;F1453,B1453&amp;" "&amp;F1453)</f>
        <v/>
      </c>
      <c r="M1453" s="8" t="inlineStr">
        <is>
          <t>네이비  면 빅로고뽀글이패치맨투맨</t>
        </is>
      </c>
      <c r="N1453" s="8" t="inlineStr">
        <is>
          <t>NAVY  면 빅로고뽀글이패치맨투맨</t>
        </is>
      </c>
      <c r="O1453" s="8" t="inlineStr">
        <is>
          <t>곤색  면 빅로고뽀글이패치맨투맨</t>
        </is>
      </c>
    </row>
    <row r="1454" ht="16.5" customHeight="1" s="16">
      <c r="A1454" s="7" t="n">
        <v>13108217</v>
      </c>
      <c r="B1454" s="7" t="inlineStr">
        <is>
          <t>아디다스</t>
        </is>
      </c>
      <c r="C1454" s="7" t="inlineStr">
        <is>
          <t>네이비</t>
        </is>
      </c>
      <c r="D1454" s="7" t="inlineStr">
        <is>
          <t>무지</t>
        </is>
      </c>
      <c r="E1454" s="7" t="inlineStr">
        <is>
          <t>면혼방</t>
        </is>
      </c>
      <c r="F1454" s="7" t="inlineStr">
        <is>
          <t>가슴로고후드집업</t>
        </is>
      </c>
      <c r="G1454" s="7" t="inlineStr">
        <is>
          <t>KOR</t>
        </is>
      </c>
      <c r="H1454" s="7" t="inlineStr">
        <is>
          <t>M</t>
        </is>
      </c>
      <c r="I1454" s="7">
        <f>IF(B1454="보세",C1454&amp;" "&amp;D1454&amp;" "&amp;E1454&amp;" "&amp;F1454&amp;" ["&amp;H1454&amp;"]",IF(G1454="JPN","[JPN] "&amp;B1454&amp;" "&amp;C1454&amp;" "&amp;D1454&amp;" "&amp;E1454&amp;" "&amp;F1454&amp;" ["&amp;H1454&amp;"]",B1454&amp;" "&amp;C1454&amp;" "&amp;D1454&amp;" "&amp;E1454&amp;" "&amp;F1454&amp;" ["&amp;H1454&amp;"]"))</f>
        <v/>
      </c>
      <c r="J1454" s="7" t="inlineStr">
        <is>
          <t>아디다스 네이비 면혼방 가슴로고후드집업 [M]</t>
        </is>
      </c>
      <c r="K1454" s="7" t="inlineStr">
        <is>
          <t>아디다스 네이비 면혼방 가슴로고후드집업</t>
        </is>
      </c>
      <c r="L1454" s="7">
        <f>IF(B1454="보세",C1454&amp;" "&amp;F1454,B1454&amp;" "&amp;F1454)</f>
        <v/>
      </c>
      <c r="M1454" s="8" t="inlineStr">
        <is>
          <t>네이비  면혼방 가슴로고후드집업</t>
        </is>
      </c>
      <c r="N1454" s="8" t="inlineStr">
        <is>
          <t>NAVY  면혼방 가슴로고후드집업</t>
        </is>
      </c>
      <c r="O1454" s="8" t="inlineStr">
        <is>
          <t>곤색  면혼방 가슴로고후드집업</t>
        </is>
      </c>
    </row>
    <row r="1455" ht="16.5" customHeight="1" s="16">
      <c r="A1455" s="7" t="n">
        <v>13108218</v>
      </c>
      <c r="B1455" s="7" t="inlineStr">
        <is>
          <t>빈폴</t>
        </is>
      </c>
      <c r="C1455" s="7" t="inlineStr">
        <is>
          <t>미디움그레이네이비</t>
        </is>
      </c>
      <c r="D1455" s="7" t="inlineStr">
        <is>
          <t>체크</t>
        </is>
      </c>
      <c r="E1455" s="7" t="inlineStr">
        <is>
          <t>면</t>
        </is>
      </c>
      <c r="F1455" s="7" t="inlineStr">
        <is>
          <t>긴팔셔츠</t>
        </is>
      </c>
      <c r="G1455" s="7" t="inlineStr">
        <is>
          <t>KOR</t>
        </is>
      </c>
      <c r="H1455" s="7" t="inlineStr">
        <is>
          <t>95</t>
        </is>
      </c>
      <c r="I1455" s="7">
        <f>IF(B1455="보세",C1455&amp;" "&amp;D1455&amp;" "&amp;E1455&amp;" "&amp;F1455&amp;" ["&amp;H1455&amp;"]",IF(G1455="JPN","[JPN] "&amp;B1455&amp;" "&amp;C1455&amp;" "&amp;D1455&amp;" "&amp;E1455&amp;" "&amp;F1455&amp;" ["&amp;H1455&amp;"]",B1455&amp;" "&amp;C1455&amp;" "&amp;D1455&amp;" "&amp;E1455&amp;" "&amp;F1455&amp;" ["&amp;H1455&amp;"]"))</f>
        <v/>
      </c>
      <c r="J1455" s="7" t="inlineStr">
        <is>
          <t>빈폴 미디움그레이네이비 체크 면 긴팔셔츠 [95]</t>
        </is>
      </c>
      <c r="K1455" s="7" t="inlineStr">
        <is>
          <t>빈폴 미디움그레이네이비 체크 면 긴팔셔츠</t>
        </is>
      </c>
      <c r="L1455" s="7">
        <f>IF(B1455="보세",C1455&amp;" "&amp;F1455,B1455&amp;" "&amp;F1455)</f>
        <v/>
      </c>
      <c r="M1455" s="8" t="inlineStr">
        <is>
          <t>미디움그레이네이비 체크 면 긴팔셔츠</t>
        </is>
      </c>
      <c r="N1455" s="8" t="inlineStr">
        <is>
          <t>미디움그레이네이비 체크 코튼 긴팔셔츠</t>
        </is>
      </c>
      <c r="O1455" s="8" t="inlineStr">
        <is>
          <t>미디움그레이네이비 체크 면직물 긴팔셔츠</t>
        </is>
      </c>
    </row>
    <row r="1456" ht="16.5" customHeight="1" s="16">
      <c r="A1456" s="7" t="n">
        <v>13108219</v>
      </c>
      <c r="B1456" s="7" t="inlineStr">
        <is>
          <t>아디다스</t>
        </is>
      </c>
      <c r="C1456" s="7" t="inlineStr">
        <is>
          <t>네이비</t>
        </is>
      </c>
      <c r="D1456" s="7" t="inlineStr">
        <is>
          <t>프린팅</t>
        </is>
      </c>
      <c r="E1456" s="7" t="inlineStr">
        <is>
          <t>클리마라이트</t>
        </is>
      </c>
      <c r="F1456" s="7" t="inlineStr">
        <is>
          <t>빅형광로고후드티</t>
        </is>
      </c>
      <c r="G1456" s="7" t="inlineStr">
        <is>
          <t>KOR</t>
        </is>
      </c>
      <c r="H1456" s="7" t="inlineStr">
        <is>
          <t>105</t>
        </is>
      </c>
      <c r="I1456" s="7">
        <f>IF(B1456="보세",C1456&amp;" "&amp;D1456&amp;" "&amp;E1456&amp;" "&amp;F1456&amp;" ["&amp;H1456&amp;"]",IF(G1456="JPN","[JPN] "&amp;B1456&amp;" "&amp;C1456&amp;" "&amp;D1456&amp;" "&amp;E1456&amp;" "&amp;F1456&amp;" ["&amp;H1456&amp;"]",B1456&amp;" "&amp;C1456&amp;" "&amp;D1456&amp;" "&amp;E1456&amp;" "&amp;F1456&amp;" ["&amp;H1456&amp;"]"))</f>
        <v/>
      </c>
      <c r="J1456" s="7" t="inlineStr">
        <is>
          <t>아디다스 네이비 프린팅 클리마라이트 빅형광로고후드티 [105]</t>
        </is>
      </c>
      <c r="K1456" s="7" t="inlineStr">
        <is>
          <t>아디다스 네이비 프린팅 클리마라이트 빅형광로고후드티</t>
        </is>
      </c>
      <c r="L1456" s="7">
        <f>IF(B1456="보세",C1456&amp;" "&amp;F1456,B1456&amp;" "&amp;F1456)</f>
        <v/>
      </c>
      <c r="M1456" s="8" t="inlineStr">
        <is>
          <t>네이비 프린팅 클리마라이트 빅형광로고후드티</t>
        </is>
      </c>
      <c r="N1456" s="8" t="inlineStr">
        <is>
          <t>NAVY 프린팅 클리마라이트 빅형광로고후드티</t>
        </is>
      </c>
      <c r="O1456" s="8" t="inlineStr">
        <is>
          <t>곤색 프린팅 클리마라이트 빅형광로고후드티</t>
        </is>
      </c>
    </row>
    <row r="1457" ht="16.5" customHeight="1" s="16">
      <c r="A1457" s="7" t="n">
        <v>13108220</v>
      </c>
      <c r="B1457" s="7" t="inlineStr">
        <is>
          <t>데상트</t>
        </is>
      </c>
      <c r="C1457" s="7" t="inlineStr">
        <is>
          <t>멜란지인디고블루</t>
        </is>
      </c>
      <c r="D1457" s="7" t="inlineStr">
        <is>
          <t>무지</t>
        </is>
      </c>
      <c r="E1457" s="7" t="inlineStr">
        <is>
          <t>면혼방</t>
        </is>
      </c>
      <c r="F1457" s="7" t="inlineStr">
        <is>
          <t>백지퍼후드집업</t>
        </is>
      </c>
      <c r="G1457" s="7" t="inlineStr">
        <is>
          <t>KOR</t>
        </is>
      </c>
      <c r="H1457" s="7" t="inlineStr">
        <is>
          <t>90</t>
        </is>
      </c>
      <c r="I1457" s="7">
        <f>IF(B1457="보세",C1457&amp;" "&amp;D1457&amp;" "&amp;E1457&amp;" "&amp;F1457&amp;" ["&amp;H1457&amp;"]",IF(G1457="JPN","[JPN] "&amp;B1457&amp;" "&amp;C1457&amp;" "&amp;D1457&amp;" "&amp;E1457&amp;" "&amp;F1457&amp;" ["&amp;H1457&amp;"]",B1457&amp;" "&amp;C1457&amp;" "&amp;D1457&amp;" "&amp;E1457&amp;" "&amp;F1457&amp;" ["&amp;H1457&amp;"]"))</f>
        <v/>
      </c>
      <c r="J1457" s="7" t="inlineStr">
        <is>
          <t>데상트 멜란지인디고블루 면혼방 백지퍼후드집업 [90]</t>
        </is>
      </c>
      <c r="K1457" s="7" t="inlineStr">
        <is>
          <t>데상트 멜란지인디고블루 면혼방 백지퍼후드집업</t>
        </is>
      </c>
      <c r="L1457" s="7">
        <f>IF(B1457="보세",C1457&amp;" "&amp;F1457,B1457&amp;" "&amp;F1457)</f>
        <v/>
      </c>
      <c r="M1457" s="8" t="inlineStr">
        <is>
          <t>멜란지인디고블루  면혼방 백지퍼후드집업</t>
        </is>
      </c>
      <c r="N1457" s="8" t="inlineStr">
        <is>
          <t>멜란지인디고블루  코튼혼방 백지퍼후드집업</t>
        </is>
      </c>
      <c r="O1457" s="8" t="inlineStr">
        <is>
          <t>멜란지인디고블루  면믹스 백지퍼후드집업</t>
        </is>
      </c>
    </row>
    <row r="1458" ht="16.5" customHeight="1" s="16">
      <c r="A1458" s="7" t="n">
        <v>13108221</v>
      </c>
      <c r="B1458" s="7" t="inlineStr">
        <is>
          <t>펠틱스</t>
        </is>
      </c>
      <c r="C1458" s="7" t="inlineStr">
        <is>
          <t>와인</t>
        </is>
      </c>
      <c r="D1458" s="7" t="inlineStr">
        <is>
          <t>무지</t>
        </is>
      </c>
      <c r="E1458" s="7" t="inlineStr">
        <is>
          <t>면혼방</t>
        </is>
      </c>
      <c r="F1458" s="7" t="inlineStr">
        <is>
          <t>자수로고맨투맨</t>
        </is>
      </c>
      <c r="G1458" s="7" t="inlineStr">
        <is>
          <t>KOR</t>
        </is>
      </c>
      <c r="H1458" s="7" t="inlineStr">
        <is>
          <t>95</t>
        </is>
      </c>
      <c r="I1458" s="7">
        <f>IF(B1458="보세",C1458&amp;" "&amp;D1458&amp;" "&amp;E1458&amp;" "&amp;F1458&amp;" ["&amp;H1458&amp;"]",IF(G1458="JPN","[JPN] "&amp;B1458&amp;" "&amp;C1458&amp;" "&amp;D1458&amp;" "&amp;E1458&amp;" "&amp;F1458&amp;" ["&amp;H1458&amp;"]",B1458&amp;" "&amp;C1458&amp;" "&amp;D1458&amp;" "&amp;E1458&amp;" "&amp;F1458&amp;" ["&amp;H1458&amp;"]"))</f>
        <v/>
      </c>
      <c r="J1458" s="7" t="inlineStr">
        <is>
          <t>펠틱스 와인 면혼방 자수로고맨투맨 [95]</t>
        </is>
      </c>
      <c r="K1458" s="7" t="inlineStr">
        <is>
          <t>펠틱스 와인 면혼방 자수로고맨투맨</t>
        </is>
      </c>
      <c r="L1458" s="7">
        <f>IF(B1458="보세",C1458&amp;" "&amp;F1458,B1458&amp;" "&amp;F1458)</f>
        <v/>
      </c>
      <c r="M1458" s="8" t="inlineStr">
        <is>
          <t>와인  면혼방 자수로고맨투맨</t>
        </is>
      </c>
      <c r="N1458" s="8" t="inlineStr">
        <is>
          <t>와인  코튼혼방 자수로고맨투맨</t>
        </is>
      </c>
      <c r="O1458" s="8" t="inlineStr">
        <is>
          <t>와인  면믹스 자수로고맨투맨</t>
        </is>
      </c>
    </row>
    <row r="1459" ht="16.5" customHeight="1" s="16">
      <c r="A1459" s="7" t="n">
        <v>13108222</v>
      </c>
      <c r="B1459" s="7" t="inlineStr">
        <is>
          <t>시스템</t>
        </is>
      </c>
      <c r="C1459" s="7" t="inlineStr">
        <is>
          <t>블랙</t>
        </is>
      </c>
      <c r="D1459" s="7" t="inlineStr">
        <is>
          <t>무지</t>
        </is>
      </c>
      <c r="E1459" s="7" t="inlineStr">
        <is>
          <t>울</t>
        </is>
      </c>
      <c r="F1459" s="7" t="inlineStr">
        <is>
          <t>소매러플니트</t>
        </is>
      </c>
      <c r="G1459" s="7" t="inlineStr">
        <is>
          <t>KOR</t>
        </is>
      </c>
      <c r="H1459" s="7" t="inlineStr">
        <is>
          <t>Free</t>
        </is>
      </c>
      <c r="I1459" s="7">
        <f>IF(B1459="보세",C1459&amp;" "&amp;D1459&amp;" "&amp;E1459&amp;" "&amp;F1459&amp;" ["&amp;H1459&amp;"]",IF(G1459="JPN","[JPN] "&amp;B1459&amp;" "&amp;C1459&amp;" "&amp;D1459&amp;" "&amp;E1459&amp;" "&amp;F1459&amp;" ["&amp;H1459&amp;"]",B1459&amp;" "&amp;C1459&amp;" "&amp;D1459&amp;" "&amp;E1459&amp;" "&amp;F1459&amp;" ["&amp;H1459&amp;"]"))</f>
        <v/>
      </c>
      <c r="J1459" s="7" t="inlineStr">
        <is>
          <t>시스템 블랙 울 소매러플니트 [Free]</t>
        </is>
      </c>
      <c r="K1459" s="7" t="inlineStr">
        <is>
          <t>시스템 블랙 울 소매러플니트</t>
        </is>
      </c>
      <c r="L1459" s="7">
        <f>IF(B1459="보세",C1459&amp;" "&amp;F1459,B1459&amp;" "&amp;F1459)</f>
        <v/>
      </c>
      <c r="M1459" s="8" t="inlineStr">
        <is>
          <t>블랙  울 소매러플니트</t>
        </is>
      </c>
      <c r="N1459" s="8" t="inlineStr">
        <is>
          <t>블랙  울 소매러플니트</t>
        </is>
      </c>
      <c r="O1459" s="8" t="inlineStr">
        <is>
          <t>블랙  울 소매러플니트</t>
        </is>
      </c>
    </row>
    <row r="1460" ht="16.5" customHeight="1" s="16">
      <c r="A1460" s="7" t="n">
        <v>13108223</v>
      </c>
      <c r="B1460" s="7" t="inlineStr">
        <is>
          <t>닥스</t>
        </is>
      </c>
      <c r="C1460" s="7" t="inlineStr">
        <is>
          <t>다크그레이</t>
        </is>
      </c>
      <c r="D1460" s="7" t="inlineStr">
        <is>
          <t>체크</t>
        </is>
      </c>
      <c r="E1460" s="7" t="inlineStr">
        <is>
          <t>캐시미어혼방</t>
        </is>
      </c>
      <c r="F1460" s="7" t="inlineStr">
        <is>
          <t>로고우드버튼블레이저</t>
        </is>
      </c>
      <c r="G1460" s="7" t="inlineStr">
        <is>
          <t>KOR</t>
        </is>
      </c>
      <c r="H1460" s="7" t="inlineStr">
        <is>
          <t>103-91-175</t>
        </is>
      </c>
      <c r="I1460" s="7">
        <f>IF(B1460="보세",C1460&amp;" "&amp;D1460&amp;" "&amp;E1460&amp;" "&amp;F1460&amp;" ["&amp;H1460&amp;"]",IF(G1460="JPN","[JPN] "&amp;B1460&amp;" "&amp;C1460&amp;" "&amp;D1460&amp;" "&amp;E1460&amp;" "&amp;F1460&amp;" ["&amp;H1460&amp;"]",B1460&amp;" "&amp;C1460&amp;" "&amp;D1460&amp;" "&amp;E1460&amp;" "&amp;F1460&amp;" ["&amp;H1460&amp;"]"))</f>
        <v/>
      </c>
      <c r="J1460" s="7" t="inlineStr">
        <is>
          <t>닥스 다크그레이 체크 캐시미어혼방 로고우드버튼블레이저 [103-91-175]</t>
        </is>
      </c>
      <c r="K1460" s="7" t="inlineStr">
        <is>
          <t>닥스 다크그레이 체크 캐시미어혼방 로고우드버튼블레이저</t>
        </is>
      </c>
      <c r="L1460" s="7">
        <f>IF(B1460="보세",C1460&amp;" "&amp;F1460,B1460&amp;" "&amp;F1460)</f>
        <v/>
      </c>
      <c r="M1460" s="8" t="inlineStr">
        <is>
          <t>다크그레이 체크 캐시미어혼방 로고우드버튼블레이저</t>
        </is>
      </c>
      <c r="N1460" s="8" t="inlineStr">
        <is>
          <t>다크그레이 체크 캐시미어혼방 로고우드버튼블레이저</t>
        </is>
      </c>
      <c r="O1460" s="8" t="inlineStr">
        <is>
          <t>다크그레이 체크 캐시미어혼방 로고우드버튼블레이저</t>
        </is>
      </c>
    </row>
    <row r="1461" ht="16.5" customHeight="1" s="16">
      <c r="A1461" s="7" t="n">
        <v>13108224</v>
      </c>
      <c r="B1461" s="7" t="inlineStr">
        <is>
          <t>지프</t>
        </is>
      </c>
      <c r="C1461" s="7" t="inlineStr">
        <is>
          <t>블랙</t>
        </is>
      </c>
      <c r="D1461" s="7" t="inlineStr">
        <is>
          <t>프린팅</t>
        </is>
      </c>
      <c r="E1461" s="7" t="inlineStr">
        <is>
          <t>면</t>
        </is>
      </c>
      <c r="F1461" s="7" t="inlineStr">
        <is>
          <t>레터링스웻셔츠</t>
        </is>
      </c>
      <c r="G1461" s="7" t="inlineStr">
        <is>
          <t>KOR</t>
        </is>
      </c>
      <c r="H1461" s="7" t="inlineStr">
        <is>
          <t>XL</t>
        </is>
      </c>
      <c r="I1461" s="7">
        <f>IF(B1461="보세",C1461&amp;" "&amp;D1461&amp;" "&amp;E1461&amp;" "&amp;F1461&amp;" ["&amp;H1461&amp;"]",IF(G1461="JPN","[JPN] "&amp;B1461&amp;" "&amp;C1461&amp;" "&amp;D1461&amp;" "&amp;E1461&amp;" "&amp;F1461&amp;" ["&amp;H1461&amp;"]",B1461&amp;" "&amp;C1461&amp;" "&amp;D1461&amp;" "&amp;E1461&amp;" "&amp;F1461&amp;" ["&amp;H1461&amp;"]"))</f>
        <v/>
      </c>
      <c r="J1461" s="7" t="inlineStr">
        <is>
          <t>지프 블랙 프린팅 면 레터링스웻셔츠 [XL]</t>
        </is>
      </c>
      <c r="K1461" s="7" t="inlineStr">
        <is>
          <t>지프 블랙 프린팅 면 레터링스웻셔츠</t>
        </is>
      </c>
      <c r="L1461" s="7">
        <f>IF(B1461="보세",C1461&amp;" "&amp;F1461,B1461&amp;" "&amp;F1461)</f>
        <v/>
      </c>
      <c r="M1461" s="8" t="inlineStr">
        <is>
          <t>블랙 프린팅 면 레터링스웻셔츠</t>
        </is>
      </c>
      <c r="N1461" s="8" t="inlineStr">
        <is>
          <t>블랙 프린팅 코튼 레터링스웻셔츠</t>
        </is>
      </c>
      <c r="O1461" s="8" t="inlineStr">
        <is>
          <t>블랙 프린팅 면직물 레터링스웻셔츠</t>
        </is>
      </c>
    </row>
    <row r="1462" ht="16.5" customHeight="1" s="16">
      <c r="A1462" s="7" t="n">
        <v>13108225</v>
      </c>
      <c r="B1462" s="7" t="inlineStr">
        <is>
          <t>디키즈</t>
        </is>
      </c>
      <c r="C1462" s="7" t="inlineStr">
        <is>
          <t>멜란지그레이</t>
        </is>
      </c>
      <c r="D1462" s="7" t="inlineStr">
        <is>
          <t>무지</t>
        </is>
      </c>
      <c r="E1462" s="7" t="inlineStr">
        <is>
          <t>면혼방</t>
        </is>
      </c>
      <c r="F1462" s="7" t="inlineStr">
        <is>
          <t>빅벨벳로고스웻셔츠</t>
        </is>
      </c>
      <c r="G1462" s="7" t="inlineStr">
        <is>
          <t>KOR</t>
        </is>
      </c>
      <c r="H1462" s="7" t="inlineStr">
        <is>
          <t>L</t>
        </is>
      </c>
      <c r="I1462" s="7">
        <f>IF(B1462="보세",C1462&amp;" "&amp;D1462&amp;" "&amp;E1462&amp;" "&amp;F1462&amp;" ["&amp;H1462&amp;"]",IF(G1462="JPN","[JPN] "&amp;B1462&amp;" "&amp;C1462&amp;" "&amp;D1462&amp;" "&amp;E1462&amp;" "&amp;F1462&amp;" ["&amp;H1462&amp;"]",B1462&amp;" "&amp;C1462&amp;" "&amp;D1462&amp;" "&amp;E1462&amp;" "&amp;F1462&amp;" ["&amp;H1462&amp;"]"))</f>
        <v/>
      </c>
      <c r="J1462" s="7" t="inlineStr">
        <is>
          <t>디키즈 멜란지그레이 면혼방 빅벨벳로고스웻셔츠 [L]</t>
        </is>
      </c>
      <c r="K1462" s="7" t="inlineStr">
        <is>
          <t>디키즈 멜란지그레이 면혼방 빅벨벳로고스웻셔츠</t>
        </is>
      </c>
      <c r="L1462" s="7">
        <f>IF(B1462="보세",C1462&amp;" "&amp;F1462,B1462&amp;" "&amp;F1462)</f>
        <v/>
      </c>
      <c r="M1462" s="8" t="inlineStr">
        <is>
          <t>멜란지그레이  면혼방 빅벨벳로고스웻셔츠</t>
        </is>
      </c>
      <c r="N1462" s="8" t="inlineStr">
        <is>
          <t>멜란지그레이  코튼혼방 빅벨벳로고스웻셔츠</t>
        </is>
      </c>
      <c r="O1462" s="8" t="inlineStr">
        <is>
          <t>멜란지그레이  면믹스 빅벨벳로고스웻셔츠</t>
        </is>
      </c>
    </row>
    <row r="1463" ht="16.5" customHeight="1" s="16">
      <c r="A1463" s="7" t="n">
        <v>13108226</v>
      </c>
      <c r="B1463" s="7" t="inlineStr">
        <is>
          <t>필라</t>
        </is>
      </c>
      <c r="C1463" s="7" t="inlineStr">
        <is>
          <t>빈티지블랙</t>
        </is>
      </c>
      <c r="D1463" s="7" t="inlineStr">
        <is>
          <t>프린팅</t>
        </is>
      </c>
      <c r="E1463" s="7" t="inlineStr">
        <is>
          <t>면혼방</t>
        </is>
      </c>
      <c r="F1463" s="7" t="inlineStr">
        <is>
          <t>빅로고레귤러핏스웻셔츠</t>
        </is>
      </c>
      <c r="G1463" s="7" t="inlineStr">
        <is>
          <t>KOR</t>
        </is>
      </c>
      <c r="H1463" s="7" t="inlineStr">
        <is>
          <t>L</t>
        </is>
      </c>
      <c r="I1463" s="7">
        <f>IF(B1463="보세",C1463&amp;" "&amp;D1463&amp;" "&amp;E1463&amp;" "&amp;F1463&amp;" ["&amp;H1463&amp;"]",IF(G1463="JPN","[JPN] "&amp;B1463&amp;" "&amp;C1463&amp;" "&amp;D1463&amp;" "&amp;E1463&amp;" "&amp;F1463&amp;" ["&amp;H1463&amp;"]",B1463&amp;" "&amp;C1463&amp;" "&amp;D1463&amp;" "&amp;E1463&amp;" "&amp;F1463&amp;" ["&amp;H1463&amp;"]"))</f>
        <v/>
      </c>
      <c r="J1463" s="7" t="inlineStr">
        <is>
          <t>필라 빈티지블랙 프린팅 면혼방 빅로고레귤러핏스웻셔츠 [L]</t>
        </is>
      </c>
      <c r="K1463" s="7" t="inlineStr">
        <is>
          <t>필라 빈티지블랙 프린팅 면혼방 빅로고레귤러핏스웻셔츠</t>
        </is>
      </c>
      <c r="L1463" s="7">
        <f>IF(B1463="보세",C1463&amp;" "&amp;F1463,B1463&amp;" "&amp;F1463)</f>
        <v/>
      </c>
      <c r="M1463" s="8" t="inlineStr">
        <is>
          <t>빈티지블랙 프린팅 면혼방 빅로고레귤러핏스웻셔츠</t>
        </is>
      </c>
      <c r="N1463" s="8" t="inlineStr">
        <is>
          <t>빈티지블랙 프린팅 코튼혼방 빅로고레귤러핏스웻셔츠</t>
        </is>
      </c>
      <c r="O1463" s="8" t="inlineStr">
        <is>
          <t>빈티지블랙 프린팅 면믹스 빅로고레귤러핏스웻셔츠</t>
        </is>
      </c>
    </row>
    <row r="1464" ht="16.5" customHeight="1" s="16">
      <c r="A1464" s="7" t="n">
        <v>13108227</v>
      </c>
      <c r="B1464" s="7" t="inlineStr">
        <is>
          <t>바나나리퍼블릭</t>
        </is>
      </c>
      <c r="C1464" s="7" t="inlineStr">
        <is>
          <t>블랙</t>
        </is>
      </c>
      <c r="D1464" s="7" t="inlineStr">
        <is>
          <t>무지</t>
        </is>
      </c>
      <c r="E1464" s="7" t="inlineStr">
        <is>
          <t>캐시미어혼방</t>
        </is>
      </c>
      <c r="F1464" s="7" t="inlineStr">
        <is>
          <t>라운드넥니트</t>
        </is>
      </c>
      <c r="G1464" s="7" t="inlineStr">
        <is>
          <t>KOR</t>
        </is>
      </c>
      <c r="H1464" s="7" t="inlineStr">
        <is>
          <t>XS</t>
        </is>
      </c>
      <c r="I1464" s="7">
        <f>IF(B1464="보세",C1464&amp;" "&amp;D1464&amp;" "&amp;E1464&amp;" "&amp;F1464&amp;" ["&amp;H1464&amp;"]",IF(G1464="JPN","[JPN] "&amp;B1464&amp;" "&amp;C1464&amp;" "&amp;D1464&amp;" "&amp;E1464&amp;" "&amp;F1464&amp;" ["&amp;H1464&amp;"]",B1464&amp;" "&amp;C1464&amp;" "&amp;D1464&amp;" "&amp;E1464&amp;" "&amp;F1464&amp;" ["&amp;H1464&amp;"]"))</f>
        <v/>
      </c>
      <c r="J1464" s="7" t="inlineStr">
        <is>
          <t>바나나리퍼블릭 블랙 캐시미어혼방 라운드넥니트 [XS]</t>
        </is>
      </c>
      <c r="K1464" s="7" t="inlineStr">
        <is>
          <t>바나나리퍼블릭 블랙 캐시미어혼방 라운드넥니트</t>
        </is>
      </c>
      <c r="L1464" s="7">
        <f>IF(B1464="보세",C1464&amp;" "&amp;F1464,B1464&amp;" "&amp;F1464)</f>
        <v/>
      </c>
      <c r="M1464" s="8" t="inlineStr">
        <is>
          <t>블랙  캐시미어혼방 라운드넥니트</t>
        </is>
      </c>
      <c r="N1464" s="8" t="inlineStr">
        <is>
          <t>블랙  캐시미어혼방 라운드넥니트</t>
        </is>
      </c>
      <c r="O1464" s="8" t="inlineStr">
        <is>
          <t>블랙  캐시미어혼방 라운드넥니트</t>
        </is>
      </c>
    </row>
    <row r="1465" ht="16.5" customHeight="1" s="16">
      <c r="A1465" s="7" t="n">
        <v>13108228</v>
      </c>
      <c r="B1465" s="7" t="inlineStr">
        <is>
          <t>디아도라</t>
        </is>
      </c>
      <c r="C1465" s="7" t="inlineStr">
        <is>
          <t>블랙</t>
        </is>
      </c>
      <c r="D1465" s="7" t="inlineStr">
        <is>
          <t>무지</t>
        </is>
      </c>
      <c r="E1465" s="7" t="inlineStr">
        <is>
          <t>폴리</t>
        </is>
      </c>
      <c r="F1465" s="7" t="inlineStr">
        <is>
          <t>스포츠반집업나그랑웜티</t>
        </is>
      </c>
      <c r="G1465" s="7" t="inlineStr">
        <is>
          <t>KOR</t>
        </is>
      </c>
      <c r="H1465" s="7" t="inlineStr">
        <is>
          <t>L</t>
        </is>
      </c>
      <c r="I1465" s="7">
        <f>IF(B1465="보세",C1465&amp;" "&amp;D1465&amp;" "&amp;E1465&amp;" "&amp;F1465&amp;" ["&amp;H1465&amp;"]",IF(G1465="JPN","[JPN] "&amp;B1465&amp;" "&amp;C1465&amp;" "&amp;D1465&amp;" "&amp;E1465&amp;" "&amp;F1465&amp;" ["&amp;H1465&amp;"]",B1465&amp;" "&amp;C1465&amp;" "&amp;D1465&amp;" "&amp;E1465&amp;" "&amp;F1465&amp;" ["&amp;H1465&amp;"]"))</f>
        <v/>
      </c>
      <c r="J1465" s="7" t="inlineStr">
        <is>
          <t>디아도라 블랙 스포츠반집업나그랑웜티 [L]</t>
        </is>
      </c>
      <c r="K1465" s="7" t="inlineStr">
        <is>
          <t>디아도라 블랙 스포츠반집업나그랑웜티</t>
        </is>
      </c>
      <c r="L1465" s="7">
        <f>IF(B1465="보세",C1465&amp;" "&amp;F1465,B1465&amp;" "&amp;F1465)</f>
        <v/>
      </c>
      <c r="M1465" s="8" t="inlineStr">
        <is>
          <t>블랙   스포츠반집업나그랑웜티</t>
        </is>
      </c>
      <c r="N1465" s="8" t="inlineStr">
        <is>
          <t>블랙   스포츠반집업나그랑웜티</t>
        </is>
      </c>
      <c r="O1465" s="8" t="inlineStr">
        <is>
          <t>블랙   스포츠반집업나그랑웜티</t>
        </is>
      </c>
    </row>
    <row r="1466" ht="16.5" customHeight="1" s="16">
      <c r="A1466" s="7" t="n">
        <v>13108229</v>
      </c>
      <c r="B1466" s="7" t="inlineStr">
        <is>
          <t>필라</t>
        </is>
      </c>
      <c r="C1466" s="7" t="inlineStr">
        <is>
          <t>블랙</t>
        </is>
      </c>
      <c r="D1466" s="7" t="inlineStr">
        <is>
          <t>무지</t>
        </is>
      </c>
      <c r="E1466" s="7" t="inlineStr">
        <is>
          <t>면혼방</t>
        </is>
      </c>
      <c r="F1466" s="7" t="inlineStr">
        <is>
          <t>로고긴팔티</t>
        </is>
      </c>
      <c r="G1466" s="7" t="inlineStr">
        <is>
          <t>KOR</t>
        </is>
      </c>
      <c r="H1466" s="7" t="inlineStr">
        <is>
          <t>100</t>
        </is>
      </c>
      <c r="I1466" s="7">
        <f>IF(B1466="보세",C1466&amp;" "&amp;D1466&amp;" "&amp;E1466&amp;" "&amp;F1466&amp;" ["&amp;H1466&amp;"]",IF(G1466="JPN","[JPN] "&amp;B1466&amp;" "&amp;C1466&amp;" "&amp;D1466&amp;" "&amp;E1466&amp;" "&amp;F1466&amp;" ["&amp;H1466&amp;"]",B1466&amp;" "&amp;C1466&amp;" "&amp;D1466&amp;" "&amp;E1466&amp;" "&amp;F1466&amp;" ["&amp;H1466&amp;"]"))</f>
        <v/>
      </c>
      <c r="J1466" s="7" t="inlineStr">
        <is>
          <t>필라 블랙 면혼방 로고긴팔티 [100]</t>
        </is>
      </c>
      <c r="K1466" s="7" t="inlineStr">
        <is>
          <t>필라 블랙 면혼방 로고긴팔티</t>
        </is>
      </c>
      <c r="L1466" s="7">
        <f>IF(B1466="보세",C1466&amp;" "&amp;F1466,B1466&amp;" "&amp;F1466)</f>
        <v/>
      </c>
      <c r="M1466" s="8" t="inlineStr">
        <is>
          <t>블랙  면혼방 로고긴팔티</t>
        </is>
      </c>
      <c r="N1466" s="8" t="inlineStr">
        <is>
          <t>블랙  코튼혼방 로고긴팔티</t>
        </is>
      </c>
      <c r="O1466" s="8" t="inlineStr">
        <is>
          <t>블랙  면믹스 로고긴팔티</t>
        </is>
      </c>
    </row>
    <row r="1467" ht="16.5" customHeight="1" s="16">
      <c r="A1467" s="7" t="n">
        <v>13108230</v>
      </c>
      <c r="B1467" s="7" t="inlineStr">
        <is>
          <t>유니클로</t>
        </is>
      </c>
      <c r="C1467" s="7" t="inlineStr">
        <is>
          <t>멜란지그레이</t>
        </is>
      </c>
      <c r="D1467" s="7" t="inlineStr">
        <is>
          <t>무지</t>
        </is>
      </c>
      <c r="E1467" s="7" t="inlineStr">
        <is>
          <t>면</t>
        </is>
      </c>
      <c r="F1467" s="7" t="inlineStr">
        <is>
          <t>후드집업</t>
        </is>
      </c>
      <c r="G1467" s="7" t="inlineStr">
        <is>
          <t>KOR</t>
        </is>
      </c>
      <c r="H1467" s="7" t="inlineStr">
        <is>
          <t>M</t>
        </is>
      </c>
      <c r="I1467" s="7">
        <f>IF(B1467="보세",C1467&amp;" "&amp;D1467&amp;" "&amp;E1467&amp;" "&amp;F1467&amp;" ["&amp;H1467&amp;"]",IF(G1467="JPN","[JPN] "&amp;B1467&amp;" "&amp;C1467&amp;" "&amp;D1467&amp;" "&amp;E1467&amp;" "&amp;F1467&amp;" ["&amp;H1467&amp;"]",B1467&amp;" "&amp;C1467&amp;" "&amp;D1467&amp;" "&amp;E1467&amp;" "&amp;F1467&amp;" ["&amp;H1467&amp;"]"))</f>
        <v/>
      </c>
      <c r="J1467" s="7" t="inlineStr">
        <is>
          <t>유니클로 멜란지그레이 면 후드집업 [M]</t>
        </is>
      </c>
      <c r="K1467" s="7" t="inlineStr">
        <is>
          <t>유니클로 멜란지그레이 면 후드집업</t>
        </is>
      </c>
      <c r="L1467" s="7">
        <f>IF(B1467="보세",C1467&amp;" "&amp;F1467,B1467&amp;" "&amp;F1467)</f>
        <v/>
      </c>
      <c r="M1467" s="8" t="inlineStr">
        <is>
          <t>멜란지그레이  면 후드집업</t>
        </is>
      </c>
      <c r="N1467" s="8" t="inlineStr">
        <is>
          <t>멜란지그레이  코튼 후드집업</t>
        </is>
      </c>
      <c r="O1467" s="8" t="inlineStr">
        <is>
          <t>멜란지그레이  면직물 후드집업</t>
        </is>
      </c>
    </row>
    <row r="1468" ht="16.5" customHeight="1" s="16">
      <c r="A1468" s="7" t="n">
        <v>13108231</v>
      </c>
      <c r="B1468" s="7" t="inlineStr">
        <is>
          <t>lapX디즈니</t>
        </is>
      </c>
      <c r="C1468" s="7" t="inlineStr">
        <is>
          <t>라이트멜란지그레이</t>
        </is>
      </c>
      <c r="D1468" s="7" t="inlineStr">
        <is>
          <t>프린팅</t>
        </is>
      </c>
      <c r="E1468" s="7" t="inlineStr">
        <is>
          <t>면</t>
        </is>
      </c>
      <c r="F1468" s="7" t="inlineStr">
        <is>
          <t>큐빅미키맨투맨</t>
        </is>
      </c>
      <c r="G1468" s="7" t="inlineStr">
        <is>
          <t>KOR</t>
        </is>
      </c>
      <c r="H1468" s="7" t="inlineStr">
        <is>
          <t>S</t>
        </is>
      </c>
      <c r="I1468" s="7">
        <f>IF(B1468="보세",C1468&amp;" "&amp;D1468&amp;" "&amp;E1468&amp;" "&amp;F1468&amp;" ["&amp;H1468&amp;"]",IF(G1468="JPN","[JPN] "&amp;B1468&amp;" "&amp;C1468&amp;" "&amp;D1468&amp;" "&amp;E1468&amp;" "&amp;F1468&amp;" ["&amp;H1468&amp;"]",B1468&amp;" "&amp;C1468&amp;" "&amp;D1468&amp;" "&amp;E1468&amp;" "&amp;F1468&amp;" ["&amp;H1468&amp;"]"))</f>
        <v/>
      </c>
      <c r="J1468" s="7" t="inlineStr">
        <is>
          <t>lapX디즈니 라이트멜란지그레이 프린팅 면 큐빅미키맨투맨 [S]</t>
        </is>
      </c>
      <c r="K1468" s="7" t="inlineStr">
        <is>
          <t>lapX디즈니 라이트멜란지그레이 프린팅 면 큐빅미키맨투맨</t>
        </is>
      </c>
      <c r="L1468" s="7">
        <f>IF(B1468="보세",C1468&amp;" "&amp;F1468,B1468&amp;" "&amp;F1468)</f>
        <v/>
      </c>
      <c r="M1468" s="8" t="inlineStr">
        <is>
          <t>라이트멜란지그레이 프린팅 면 큐빅미키맨투맨</t>
        </is>
      </c>
      <c r="N1468" s="8" t="inlineStr">
        <is>
          <t>라이트멜란지그레이 프린팅 코튼 큐빅미키맨투맨</t>
        </is>
      </c>
      <c r="O1468" s="8" t="inlineStr">
        <is>
          <t>라이트멜란지그레이 프린팅 면직물 큐빅미키맨투맨</t>
        </is>
      </c>
    </row>
    <row r="1469" ht="16.5" customHeight="1" s="16">
      <c r="A1469" s="7" t="n">
        <v>13108232</v>
      </c>
      <c r="B1469" s="7" t="inlineStr">
        <is>
          <t>케이스위스</t>
        </is>
      </c>
      <c r="C1469" s="7" t="inlineStr">
        <is>
          <t>블랙</t>
        </is>
      </c>
      <c r="D1469" s="7" t="inlineStr">
        <is>
          <t>무지</t>
        </is>
      </c>
      <c r="E1469" s="7" t="inlineStr">
        <is>
          <t>폴리</t>
        </is>
      </c>
      <c r="F1469" s="7" t="inlineStr">
        <is>
          <t>어깨로고띠퀼팅패딩자켓</t>
        </is>
      </c>
      <c r="G1469" s="7" t="inlineStr">
        <is>
          <t>KOR</t>
        </is>
      </c>
      <c r="H1469" s="7" t="inlineStr">
        <is>
          <t>100</t>
        </is>
      </c>
      <c r="I1469" s="7">
        <f>IF(B1469="보세",C1469&amp;" "&amp;D1469&amp;" "&amp;E1469&amp;" "&amp;F1469&amp;" ["&amp;H1469&amp;"]",IF(G1469="JPN","[JPN] "&amp;B1469&amp;" "&amp;C1469&amp;" "&amp;D1469&amp;" "&amp;E1469&amp;" "&amp;F1469&amp;" ["&amp;H1469&amp;"]",B1469&amp;" "&amp;C1469&amp;" "&amp;D1469&amp;" "&amp;E1469&amp;" "&amp;F1469&amp;" ["&amp;H1469&amp;"]"))</f>
        <v/>
      </c>
      <c r="J1469" s="7" t="inlineStr">
        <is>
          <t>케이스위스 블랙 어깨로고띠퀼팅패딩자켓 [100]</t>
        </is>
      </c>
      <c r="K1469" s="7" t="inlineStr">
        <is>
          <t>케이스위스 블랙 어깨로고띠퀼팅패딩자켓</t>
        </is>
      </c>
      <c r="L1469" s="7">
        <f>IF(B1469="보세",C1469&amp;" "&amp;F1469,B1469&amp;" "&amp;F1469)</f>
        <v/>
      </c>
      <c r="M1469" s="8" t="inlineStr">
        <is>
          <t>블랙   어깨로고띠퀼팅패딩자켓</t>
        </is>
      </c>
      <c r="N1469" s="8" t="inlineStr">
        <is>
          <t>블랙   어깨로고띠퀼팅패딩자켓</t>
        </is>
      </c>
      <c r="O1469" s="8" t="inlineStr">
        <is>
          <t>블랙   어깨로고띠퀼팅패딩자켓</t>
        </is>
      </c>
    </row>
    <row r="1470" ht="16.5" customHeight="1" s="16">
      <c r="A1470" s="7" t="n">
        <v>13108233</v>
      </c>
      <c r="B1470" s="7" t="inlineStr">
        <is>
          <t>클럽모나코</t>
        </is>
      </c>
      <c r="C1470" s="7" t="inlineStr">
        <is>
          <t>블랙</t>
        </is>
      </c>
      <c r="D1470" s="7" t="inlineStr">
        <is>
          <t>무지</t>
        </is>
      </c>
      <c r="E1470" s="7" t="inlineStr">
        <is>
          <t>면혼방</t>
        </is>
      </c>
      <c r="F1470" s="7" t="inlineStr">
        <is>
          <t>더블버튼소매퍼프반팔원피스</t>
        </is>
      </c>
      <c r="G1470" s="7" t="inlineStr">
        <is>
          <t>KOR</t>
        </is>
      </c>
      <c r="H1470" s="7" t="inlineStr">
        <is>
          <t>2</t>
        </is>
      </c>
      <c r="I1470" s="7">
        <f>IF(B1470="보세",C1470&amp;" "&amp;D1470&amp;" "&amp;E1470&amp;" "&amp;F1470&amp;" ["&amp;H1470&amp;"]",IF(G1470="JPN","[JPN] "&amp;B1470&amp;" "&amp;C1470&amp;" "&amp;D1470&amp;" "&amp;E1470&amp;" "&amp;F1470&amp;" ["&amp;H1470&amp;"]",B1470&amp;" "&amp;C1470&amp;" "&amp;D1470&amp;" "&amp;E1470&amp;" "&amp;F1470&amp;" ["&amp;H1470&amp;"]"))</f>
        <v/>
      </c>
      <c r="J1470" s="7" t="inlineStr">
        <is>
          <t>클럽모나코 블랙 면혼방 더블버튼소매퍼프반팔원피스 [2]</t>
        </is>
      </c>
      <c r="K1470" s="7" t="inlineStr">
        <is>
          <t>클럽모나코 블랙 면혼방 더블버튼소매퍼프반팔원피스</t>
        </is>
      </c>
      <c r="L1470" s="7">
        <f>IF(B1470="보세",C1470&amp;" "&amp;F1470,B1470&amp;" "&amp;F1470)</f>
        <v/>
      </c>
      <c r="M1470" s="8" t="inlineStr">
        <is>
          <t>블랙  면혼방 더블버튼소매퍼프반팔원피스</t>
        </is>
      </c>
      <c r="N1470" s="8" t="inlineStr">
        <is>
          <t>블랙  코튼혼방 더블버튼소매퍼프반팔원피스</t>
        </is>
      </c>
      <c r="O1470" s="8" t="inlineStr">
        <is>
          <t>블랙  면믹스 더블버튼소매퍼프반팔원피스</t>
        </is>
      </c>
    </row>
    <row r="1471" ht="16.5" customHeight="1" s="16">
      <c r="A1471" s="7" t="n">
        <v>13108234</v>
      </c>
      <c r="B1471" s="7" t="inlineStr">
        <is>
          <t>조던</t>
        </is>
      </c>
      <c r="C1471" s="7" t="inlineStr">
        <is>
          <t>블랙</t>
        </is>
      </c>
      <c r="D1471" s="7" t="inlineStr">
        <is>
          <t>무지</t>
        </is>
      </c>
      <c r="E1471" s="7" t="inlineStr">
        <is>
          <t>면혼방</t>
        </is>
      </c>
      <c r="F1471" s="7" t="inlineStr">
        <is>
          <t>나그랑빈티지로고맨투맨</t>
        </is>
      </c>
      <c r="G1471" s="7" t="inlineStr">
        <is>
          <t>KOR</t>
        </is>
      </c>
      <c r="H1471" s="7" t="inlineStr">
        <is>
          <t>L</t>
        </is>
      </c>
      <c r="I1471" s="7">
        <f>IF(B1471="보세",C1471&amp;" "&amp;D1471&amp;" "&amp;E1471&amp;" "&amp;F1471&amp;" ["&amp;H1471&amp;"]",IF(G1471="JPN","[JPN] "&amp;B1471&amp;" "&amp;C1471&amp;" "&amp;D1471&amp;" "&amp;E1471&amp;" "&amp;F1471&amp;" ["&amp;H1471&amp;"]",B1471&amp;" "&amp;C1471&amp;" "&amp;D1471&amp;" "&amp;E1471&amp;" "&amp;F1471&amp;" ["&amp;H1471&amp;"]"))</f>
        <v/>
      </c>
      <c r="J1471" s="7" t="inlineStr">
        <is>
          <t>조던 블랙 면혼방 나그랑빈티지로고맨투맨 [L]</t>
        </is>
      </c>
      <c r="K1471" s="7" t="inlineStr">
        <is>
          <t>조던 블랙 면혼방 나그랑빈티지로고맨투맨</t>
        </is>
      </c>
      <c r="L1471" s="7">
        <f>IF(B1471="보세",C1471&amp;" "&amp;F1471,B1471&amp;" "&amp;F1471)</f>
        <v/>
      </c>
      <c r="M1471" s="8" t="inlineStr">
        <is>
          <t>블랙  면혼방 나그랑빈티지로고맨투맨</t>
        </is>
      </c>
      <c r="N1471" s="8" t="inlineStr">
        <is>
          <t>블랙  코튼혼방 나그랑빈티지로고맨투맨</t>
        </is>
      </c>
      <c r="O1471" s="8" t="inlineStr">
        <is>
          <t>블랙  면믹스 나그랑빈티지로고맨투맨</t>
        </is>
      </c>
    </row>
    <row r="1472" ht="16.5" customHeight="1" s="16">
      <c r="A1472" s="7" t="n">
        <v>13108235</v>
      </c>
      <c r="B1472" s="7" t="inlineStr">
        <is>
          <t>파타고니아</t>
        </is>
      </c>
      <c r="C1472" s="7" t="inlineStr">
        <is>
          <t>다크그레이</t>
        </is>
      </c>
      <c r="D1472" s="7" t="inlineStr">
        <is>
          <t>프린팅</t>
        </is>
      </c>
      <c r="E1472" s="7" t="inlineStr">
        <is>
          <t>면혼방</t>
        </is>
      </c>
      <c r="F1472" s="7" t="inlineStr">
        <is>
          <t>빅로고리싸이클후드티</t>
        </is>
      </c>
      <c r="G1472" s="7" t="inlineStr">
        <is>
          <t>KOR</t>
        </is>
      </c>
      <c r="H1472" s="7" t="inlineStr">
        <is>
          <t>L</t>
        </is>
      </c>
      <c r="I1472" s="7">
        <f>IF(B1472="보세",C1472&amp;" "&amp;D1472&amp;" "&amp;E1472&amp;" "&amp;F1472&amp;" ["&amp;H1472&amp;"]",IF(G1472="JPN","[JPN] "&amp;B1472&amp;" "&amp;C1472&amp;" "&amp;D1472&amp;" "&amp;E1472&amp;" "&amp;F1472&amp;" ["&amp;H1472&amp;"]",B1472&amp;" "&amp;C1472&amp;" "&amp;D1472&amp;" "&amp;E1472&amp;" "&amp;F1472&amp;" ["&amp;H1472&amp;"]"))</f>
        <v/>
      </c>
      <c r="J1472" s="7" t="inlineStr">
        <is>
          <t>파타고니아 다크그레이 프린팅 면혼방 빅로고리싸이클후드티 [L]</t>
        </is>
      </c>
      <c r="K1472" s="7" t="inlineStr">
        <is>
          <t>파타고니아 다크그레이 프린팅 면혼방 빅로고리싸이클후드티</t>
        </is>
      </c>
      <c r="L1472" s="7">
        <f>IF(B1472="보세",C1472&amp;" "&amp;F1472,B1472&amp;" "&amp;F1472)</f>
        <v/>
      </c>
      <c r="M1472" s="8" t="inlineStr">
        <is>
          <t>다크그레이 프린팅 면혼방 빅로고리싸이클후드티</t>
        </is>
      </c>
      <c r="N1472" s="8" t="inlineStr">
        <is>
          <t>다크그레이 프린팅 코튼혼방 빅로고리싸이클후드티</t>
        </is>
      </c>
      <c r="O1472" s="8" t="inlineStr">
        <is>
          <t>다크그레이 프린팅 면믹스 빅로고리싸이클후드티</t>
        </is>
      </c>
    </row>
    <row r="1473" ht="16.5" customHeight="1" s="16">
      <c r="A1473" s="7" t="n">
        <v>13108236</v>
      </c>
      <c r="B1473" s="7" t="inlineStr">
        <is>
          <t>아디다스</t>
        </is>
      </c>
      <c r="C1473" s="7" t="inlineStr">
        <is>
          <t>블랙</t>
        </is>
      </c>
      <c r="D1473" s="7" t="inlineStr">
        <is>
          <t>프린팅</t>
        </is>
      </c>
      <c r="E1473" s="7" t="inlineStr">
        <is>
          <t>면혼방</t>
        </is>
      </c>
      <c r="F1473" s="7" t="inlineStr">
        <is>
          <t>삼선빅로고후드티</t>
        </is>
      </c>
      <c r="G1473" s="7" t="inlineStr">
        <is>
          <t>KOR</t>
        </is>
      </c>
      <c r="H1473" s="7" t="inlineStr">
        <is>
          <t>160</t>
        </is>
      </c>
      <c r="I1473" s="7">
        <f>IF(B1473="보세",C1473&amp;" "&amp;D1473&amp;" "&amp;E1473&amp;" "&amp;F1473&amp;" ["&amp;H1473&amp;"]",IF(G1473="JPN","[JPN] "&amp;B1473&amp;" "&amp;C1473&amp;" "&amp;D1473&amp;" "&amp;E1473&amp;" "&amp;F1473&amp;" ["&amp;H1473&amp;"]",B1473&amp;" "&amp;C1473&amp;" "&amp;D1473&amp;" "&amp;E1473&amp;" "&amp;F1473&amp;" ["&amp;H1473&amp;"]"))</f>
        <v/>
      </c>
      <c r="J1473" s="7" t="inlineStr">
        <is>
          <t>아디다스 블랙 프린팅 면혼방 삼선빅로고후드티 [160]</t>
        </is>
      </c>
      <c r="K1473" s="7" t="inlineStr">
        <is>
          <t>아디다스 블랙 프린팅 면혼방 삼선빅로고후드티</t>
        </is>
      </c>
      <c r="L1473" s="7">
        <f>IF(B1473="보세",C1473&amp;" "&amp;F1473,B1473&amp;" "&amp;F1473)</f>
        <v/>
      </c>
      <c r="M1473" s="8" t="inlineStr">
        <is>
          <t>블랙 프린팅 면혼방 삼선빅로고후드티</t>
        </is>
      </c>
      <c r="N1473" s="8" t="inlineStr">
        <is>
          <t>블랙 프린팅 코튼혼방 삼선빅로고후드티</t>
        </is>
      </c>
      <c r="O1473" s="8" t="inlineStr">
        <is>
          <t>블랙 프린팅 면믹스 삼선빅로고후드티</t>
        </is>
      </c>
    </row>
    <row r="1474" ht="16.5" customHeight="1" s="16">
      <c r="A1474" s="7" t="n">
        <v>13108237</v>
      </c>
      <c r="B1474" s="7" t="inlineStr">
        <is>
          <t>muahmuah</t>
        </is>
      </c>
      <c r="C1474" s="7" t="inlineStr">
        <is>
          <t>블랙</t>
        </is>
      </c>
      <c r="D1474" s="7" t="inlineStr">
        <is>
          <t>무지</t>
        </is>
      </c>
      <c r="E1474" s="7" t="inlineStr">
        <is>
          <t>면</t>
        </is>
      </c>
      <c r="F1474" s="7" t="inlineStr">
        <is>
          <t>로고패치맨투맨</t>
        </is>
      </c>
      <c r="G1474" s="7" t="inlineStr">
        <is>
          <t>KOR</t>
        </is>
      </c>
      <c r="H1474" s="7" t="inlineStr">
        <is>
          <t>Free</t>
        </is>
      </c>
      <c r="I1474" s="7">
        <f>IF(B1474="보세",C1474&amp;" "&amp;D1474&amp;" "&amp;E1474&amp;" "&amp;F1474&amp;" ["&amp;H1474&amp;"]",IF(G1474="JPN","[JPN] "&amp;B1474&amp;" "&amp;C1474&amp;" "&amp;D1474&amp;" "&amp;E1474&amp;" "&amp;F1474&amp;" ["&amp;H1474&amp;"]",B1474&amp;" "&amp;C1474&amp;" "&amp;D1474&amp;" "&amp;E1474&amp;" "&amp;F1474&amp;" ["&amp;H1474&amp;"]"))</f>
        <v/>
      </c>
      <c r="J1474" s="7" t="inlineStr">
        <is>
          <t>muahmuah 블랙 면 로고패치맨투맨 [Free]</t>
        </is>
      </c>
      <c r="K1474" s="7" t="inlineStr">
        <is>
          <t>muahmuah 블랙 면 로고패치맨투맨</t>
        </is>
      </c>
      <c r="L1474" s="7">
        <f>IF(B1474="보세",C1474&amp;" "&amp;F1474,B1474&amp;" "&amp;F1474)</f>
        <v/>
      </c>
      <c r="M1474" s="8" t="inlineStr">
        <is>
          <t>블랙  면 로고패치맨투맨</t>
        </is>
      </c>
      <c r="N1474" s="8" t="inlineStr">
        <is>
          <t>블랙  코튼 로고패치맨투맨</t>
        </is>
      </c>
      <c r="O1474" s="8" t="inlineStr">
        <is>
          <t>블랙  면직물 로고패치맨투맨</t>
        </is>
      </c>
    </row>
    <row r="1475" ht="16.5" customHeight="1" s="16">
      <c r="A1475" s="7" t="n">
        <v>13108238</v>
      </c>
      <c r="B1475" s="7" t="inlineStr">
        <is>
          <t>폴햄</t>
        </is>
      </c>
      <c r="C1475" s="7" t="inlineStr">
        <is>
          <t>다크그레이</t>
        </is>
      </c>
      <c r="D1475" s="7" t="inlineStr">
        <is>
          <t>무지</t>
        </is>
      </c>
      <c r="E1475" s="7" t="inlineStr">
        <is>
          <t>폴리</t>
        </is>
      </c>
      <c r="F1475" s="7" t="inlineStr">
        <is>
          <t>부클하이넥집업</t>
        </is>
      </c>
      <c r="G1475" s="7" t="inlineStr">
        <is>
          <t>KOR</t>
        </is>
      </c>
      <c r="H1475" s="7" t="inlineStr">
        <is>
          <t>L</t>
        </is>
      </c>
      <c r="I1475" s="7">
        <f>IF(B1475="보세",C1475&amp;" "&amp;D1475&amp;" "&amp;E1475&amp;" "&amp;F1475&amp;" ["&amp;H1475&amp;"]",IF(G1475="JPN","[JPN] "&amp;B1475&amp;" "&amp;C1475&amp;" "&amp;D1475&amp;" "&amp;E1475&amp;" "&amp;F1475&amp;" ["&amp;H1475&amp;"]",B1475&amp;" "&amp;C1475&amp;" "&amp;D1475&amp;" "&amp;E1475&amp;" "&amp;F1475&amp;" ["&amp;H1475&amp;"]"))</f>
        <v/>
      </c>
      <c r="J1475" s="7" t="inlineStr">
        <is>
          <t>폴햄 다크그레이 부클하이넥집업 [L]</t>
        </is>
      </c>
      <c r="K1475" s="7" t="inlineStr">
        <is>
          <t>폴햄 다크그레이 부클하이넥집업</t>
        </is>
      </c>
      <c r="L1475" s="7">
        <f>IF(B1475="보세",C1475&amp;" "&amp;F1475,B1475&amp;" "&amp;F1475)</f>
        <v/>
      </c>
      <c r="M1475" s="8" t="inlineStr">
        <is>
          <t>다크그레이   부클하이넥집업</t>
        </is>
      </c>
      <c r="N1475" s="8" t="inlineStr">
        <is>
          <t>다크그레이   부클하이넥집업</t>
        </is>
      </c>
      <c r="O1475" s="8" t="inlineStr">
        <is>
          <t>다크그레이   부클하이넥집업</t>
        </is>
      </c>
    </row>
    <row r="1476" ht="16.5" customHeight="1" s="16">
      <c r="A1476" s="7" t="n">
        <v>13108239</v>
      </c>
      <c r="B1476" s="7" t="inlineStr">
        <is>
          <t>리바이스</t>
        </is>
      </c>
      <c r="C1476" s="7" t="inlineStr">
        <is>
          <t>멜란지그레이</t>
        </is>
      </c>
      <c r="D1476" s="7" t="inlineStr">
        <is>
          <t>무지</t>
        </is>
      </c>
      <c r="E1476" s="7" t="inlineStr">
        <is>
          <t>면혼방</t>
        </is>
      </c>
      <c r="F1476" s="7" t="inlineStr">
        <is>
          <t>나그랑맨투맨</t>
        </is>
      </c>
      <c r="G1476" s="7" t="inlineStr">
        <is>
          <t>KOR</t>
        </is>
      </c>
      <c r="H1476" s="7" t="inlineStr">
        <is>
          <t>S</t>
        </is>
      </c>
      <c r="I1476" s="7">
        <f>IF(B1476="보세",C1476&amp;" "&amp;D1476&amp;" "&amp;E1476&amp;" "&amp;F1476&amp;" ["&amp;H1476&amp;"]",IF(G1476="JPN","[JPN] "&amp;B1476&amp;" "&amp;C1476&amp;" "&amp;D1476&amp;" "&amp;E1476&amp;" "&amp;F1476&amp;" ["&amp;H1476&amp;"]",B1476&amp;" "&amp;C1476&amp;" "&amp;D1476&amp;" "&amp;E1476&amp;" "&amp;F1476&amp;" ["&amp;H1476&amp;"]"))</f>
        <v/>
      </c>
      <c r="J1476" s="7" t="inlineStr">
        <is>
          <t>리바이스 멜란지그레이 면혼방 나그랑맨투맨 [S]</t>
        </is>
      </c>
      <c r="K1476" s="7" t="inlineStr">
        <is>
          <t>리바이스 멜란지그레이 면혼방 나그랑맨투맨</t>
        </is>
      </c>
      <c r="L1476" s="7">
        <f>IF(B1476="보세",C1476&amp;" "&amp;F1476,B1476&amp;" "&amp;F1476)</f>
        <v/>
      </c>
      <c r="M1476" s="8" t="inlineStr">
        <is>
          <t>멜란지그레이  면혼방 나그랑맨투맨</t>
        </is>
      </c>
      <c r="N1476" s="8" t="inlineStr">
        <is>
          <t>멜란지그레이  코튼혼방 나그랑맨투맨</t>
        </is>
      </c>
      <c r="O1476" s="8" t="inlineStr">
        <is>
          <t>멜란지그레이  면믹스 나그랑맨투맨</t>
        </is>
      </c>
    </row>
    <row r="1477" ht="16.5" customHeight="1" s="16">
      <c r="A1477" s="7" t="n">
        <v>13108240</v>
      </c>
      <c r="B1477" s="7" t="inlineStr">
        <is>
          <t>자라</t>
        </is>
      </c>
      <c r="C1477" s="7" t="inlineStr">
        <is>
          <t>화이트</t>
        </is>
      </c>
      <c r="D1477" s="7" t="inlineStr">
        <is>
          <t>무지</t>
        </is>
      </c>
      <c r="E1477" s="7" t="inlineStr">
        <is>
          <t>비스코스혼방</t>
        </is>
      </c>
      <c r="F1477" s="7" t="inlineStr">
        <is>
          <t>하프소매부클니트</t>
        </is>
      </c>
      <c r="G1477" s="7" t="inlineStr">
        <is>
          <t>KOR</t>
        </is>
      </c>
      <c r="H1477" s="7" t="inlineStr">
        <is>
          <t>M</t>
        </is>
      </c>
      <c r="I1477" s="7">
        <f>IF(B1477="보세",C1477&amp;" "&amp;D1477&amp;" "&amp;E1477&amp;" "&amp;F1477&amp;" ["&amp;H1477&amp;"]",IF(G1477="JPN","[JPN] "&amp;B1477&amp;" "&amp;C1477&amp;" "&amp;D1477&amp;" "&amp;E1477&amp;" "&amp;F1477&amp;" ["&amp;H1477&amp;"]",B1477&amp;" "&amp;C1477&amp;" "&amp;D1477&amp;" "&amp;E1477&amp;" "&amp;F1477&amp;" ["&amp;H1477&amp;"]"))</f>
        <v/>
      </c>
      <c r="J1477" s="7" t="inlineStr">
        <is>
          <t>자라 화이트 비스코스혼방 하프소매부클니트 [M]</t>
        </is>
      </c>
      <c r="K1477" s="7" t="inlineStr">
        <is>
          <t>자라 화이트 비스코스혼방 하프소매부클니트</t>
        </is>
      </c>
      <c r="L1477" s="7">
        <f>IF(B1477="보세",C1477&amp;" "&amp;F1477,B1477&amp;" "&amp;F1477)</f>
        <v/>
      </c>
      <c r="M1477" s="8" t="inlineStr">
        <is>
          <t>화이트  비스코스혼방 하프소매부클니트</t>
        </is>
      </c>
      <c r="N1477" s="8" t="inlineStr">
        <is>
          <t>화이트  비스코스혼방 하프소매부클니트</t>
        </is>
      </c>
      <c r="O1477" s="8" t="inlineStr">
        <is>
          <t>화이트  비스코스혼방 하프소매부클니트</t>
        </is>
      </c>
    </row>
    <row r="1478" ht="16.5" customHeight="1" s="16">
      <c r="A1478" s="7" t="n">
        <v>13108241</v>
      </c>
      <c r="B1478" s="7" t="inlineStr">
        <is>
          <t>k2</t>
        </is>
      </c>
      <c r="C1478" s="7" t="inlineStr">
        <is>
          <t>핫오렌지다크퍼플</t>
        </is>
      </c>
      <c r="D1478" s="7" t="inlineStr">
        <is>
          <t>무지</t>
        </is>
      </c>
      <c r="E1478" s="7" t="inlineStr">
        <is>
          <t>폴리</t>
        </is>
      </c>
      <c r="F1478" s="7" t="inlineStr">
        <is>
          <t>배색등산반집업티</t>
        </is>
      </c>
      <c r="G1478" s="7" t="inlineStr">
        <is>
          <t>KOR</t>
        </is>
      </c>
      <c r="H1478" s="7" t="inlineStr">
        <is>
          <t>100</t>
        </is>
      </c>
      <c r="I1478" s="7">
        <f>IF(B1478="보세",C1478&amp;" "&amp;D1478&amp;" "&amp;E1478&amp;" "&amp;F1478&amp;" ["&amp;H1478&amp;"]",IF(G1478="JPN","[JPN] "&amp;B1478&amp;" "&amp;C1478&amp;" "&amp;D1478&amp;" "&amp;E1478&amp;" "&amp;F1478&amp;" ["&amp;H1478&amp;"]",B1478&amp;" "&amp;C1478&amp;" "&amp;D1478&amp;" "&amp;E1478&amp;" "&amp;F1478&amp;" ["&amp;H1478&amp;"]"))</f>
        <v/>
      </c>
      <c r="J1478" s="7" t="inlineStr">
        <is>
          <t>k2 핫오렌지다크퍼플 배색등산반집업티 [100]</t>
        </is>
      </c>
      <c r="K1478" s="7" t="inlineStr">
        <is>
          <t>k2 핫오렌지다크퍼플 배색등산반집업티</t>
        </is>
      </c>
      <c r="L1478" s="7">
        <f>IF(B1478="보세",C1478&amp;" "&amp;F1478,B1478&amp;" "&amp;F1478)</f>
        <v/>
      </c>
      <c r="M1478" s="8" t="inlineStr">
        <is>
          <t>핫오렌지다크퍼플   배색등산반집업티</t>
        </is>
      </c>
      <c r="N1478" s="8" t="inlineStr">
        <is>
          <t>핫오렌지다크퍼플   배색등산반집업티</t>
        </is>
      </c>
      <c r="O1478" s="8" t="inlineStr">
        <is>
          <t>핫오렌지다크퍼플   배색등산반집업티</t>
        </is>
      </c>
    </row>
    <row r="1479" ht="16.5" customHeight="1" s="16">
      <c r="A1479" s="7" t="n">
        <v>13108242</v>
      </c>
      <c r="B1479" s="7" t="inlineStr">
        <is>
          <t>폴햄</t>
        </is>
      </c>
      <c r="C1479" s="7" t="inlineStr">
        <is>
          <t>레드</t>
        </is>
      </c>
      <c r="D1479" s="7" t="inlineStr">
        <is>
          <t>무지</t>
        </is>
      </c>
      <c r="E1479" s="7" t="inlineStr">
        <is>
          <t>면혼방</t>
        </is>
      </c>
      <c r="F1479" s="7" t="inlineStr">
        <is>
          <t>렛츠고후드티</t>
        </is>
      </c>
      <c r="G1479" s="7" t="inlineStr">
        <is>
          <t>KOR</t>
        </is>
      </c>
      <c r="H1479" s="7" t="inlineStr">
        <is>
          <t>90</t>
        </is>
      </c>
      <c r="I1479" s="7">
        <f>IF(B1479="보세",C1479&amp;" "&amp;D1479&amp;" "&amp;E1479&amp;" "&amp;F1479&amp;" ["&amp;H1479&amp;"]",IF(G1479="JPN","[JPN] "&amp;B1479&amp;" "&amp;C1479&amp;" "&amp;D1479&amp;" "&amp;E1479&amp;" "&amp;F1479&amp;" ["&amp;H1479&amp;"]",B1479&amp;" "&amp;C1479&amp;" "&amp;D1479&amp;" "&amp;E1479&amp;" "&amp;F1479&amp;" ["&amp;H1479&amp;"]"))</f>
        <v/>
      </c>
      <c r="J1479" s="7" t="inlineStr">
        <is>
          <t>폴햄 레드 면혼방 렛츠고후드티 [90]</t>
        </is>
      </c>
      <c r="K1479" s="7" t="inlineStr">
        <is>
          <t>폴햄 레드 면혼방 렛츠고후드티</t>
        </is>
      </c>
      <c r="L1479" s="7">
        <f>IF(B1479="보세",C1479&amp;" "&amp;F1479,B1479&amp;" "&amp;F1479)</f>
        <v/>
      </c>
      <c r="M1479" s="8" t="inlineStr">
        <is>
          <t>레드  면혼방 렛츠고후드티</t>
        </is>
      </c>
      <c r="N1479" s="8" t="inlineStr">
        <is>
          <t>레드  코튼혼방 렛츠고후드티</t>
        </is>
      </c>
      <c r="O1479" s="8" t="inlineStr">
        <is>
          <t>레드  면믹스 렛츠고후드티</t>
        </is>
      </c>
    </row>
    <row r="1480" ht="16.5" customHeight="1" s="16">
      <c r="A1480" s="7" t="n">
        <v>13108243</v>
      </c>
      <c r="B1480" s="7" t="inlineStr">
        <is>
          <t>필라</t>
        </is>
      </c>
      <c r="C1480" s="7" t="inlineStr">
        <is>
          <t>레드</t>
        </is>
      </c>
      <c r="D1480" s="7" t="inlineStr">
        <is>
          <t>무지</t>
        </is>
      </c>
      <c r="E1480" s="7" t="inlineStr">
        <is>
          <t>폴리</t>
        </is>
      </c>
      <c r="F1480" s="7" t="inlineStr">
        <is>
          <t>나그랑하이넥집업</t>
        </is>
      </c>
      <c r="G1480" s="7" t="inlineStr">
        <is>
          <t>KOR</t>
        </is>
      </c>
      <c r="H1480" s="7" t="inlineStr">
        <is>
          <t>100</t>
        </is>
      </c>
      <c r="I1480" s="7">
        <f>IF(B1480="보세",C1480&amp;" "&amp;D1480&amp;" "&amp;E1480&amp;" "&amp;F1480&amp;" ["&amp;H1480&amp;"]",IF(G1480="JPN","[JPN] "&amp;B1480&amp;" "&amp;C1480&amp;" "&amp;D1480&amp;" "&amp;E1480&amp;" "&amp;F1480&amp;" ["&amp;H1480&amp;"]",B1480&amp;" "&amp;C1480&amp;" "&amp;D1480&amp;" "&amp;E1480&amp;" "&amp;F1480&amp;" ["&amp;H1480&amp;"]"))</f>
        <v/>
      </c>
      <c r="J1480" s="7" t="inlineStr">
        <is>
          <t>필라 레드 나그랑하이넥집업 [100]</t>
        </is>
      </c>
      <c r="K1480" s="7" t="inlineStr">
        <is>
          <t>필라 레드 나그랑하이넥집업</t>
        </is>
      </c>
      <c r="L1480" s="7">
        <f>IF(B1480="보세",C1480&amp;" "&amp;F1480,B1480&amp;" "&amp;F1480)</f>
        <v/>
      </c>
      <c r="M1480" s="8" t="inlineStr">
        <is>
          <t>레드   나그랑하이넥집업</t>
        </is>
      </c>
      <c r="N1480" s="8" t="inlineStr">
        <is>
          <t>레드   나그랑하이넥집업</t>
        </is>
      </c>
      <c r="O1480" s="8" t="inlineStr">
        <is>
          <t>레드   나그랑하이넥집업</t>
        </is>
      </c>
    </row>
    <row r="1481" ht="16.5" customHeight="1" s="16">
      <c r="A1481" s="7" t="n">
        <v>13108244</v>
      </c>
      <c r="B1481" s="7" t="inlineStr">
        <is>
          <t>exr</t>
        </is>
      </c>
      <c r="C1481" s="7" t="inlineStr">
        <is>
          <t>코랄오렌지다크베이지</t>
        </is>
      </c>
      <c r="D1481" s="7" t="inlineStr">
        <is>
          <t>무지</t>
        </is>
      </c>
      <c r="E1481" s="7" t="inlineStr">
        <is>
          <t>폴리</t>
        </is>
      </c>
      <c r="F1481" s="7" t="inlineStr">
        <is>
          <t>투톤스포츠자켓</t>
        </is>
      </c>
      <c r="G1481" s="7" t="inlineStr">
        <is>
          <t>KOR</t>
        </is>
      </c>
      <c r="H1481" s="7" t="inlineStr">
        <is>
          <t>95</t>
        </is>
      </c>
      <c r="I1481" s="7">
        <f>IF(B1481="보세",C1481&amp;" "&amp;D1481&amp;" "&amp;E1481&amp;" "&amp;F1481&amp;" ["&amp;H1481&amp;"]",IF(G1481="JPN","[JPN] "&amp;B1481&amp;" "&amp;C1481&amp;" "&amp;D1481&amp;" "&amp;E1481&amp;" "&amp;F1481&amp;" ["&amp;H1481&amp;"]",B1481&amp;" "&amp;C1481&amp;" "&amp;D1481&amp;" "&amp;E1481&amp;" "&amp;F1481&amp;" ["&amp;H1481&amp;"]"))</f>
        <v/>
      </c>
      <c r="J1481" s="7" t="inlineStr">
        <is>
          <t>exr 코랄오렌지다크베이지 투톤스포츠자켓 [95]</t>
        </is>
      </c>
      <c r="K1481" s="7" t="inlineStr">
        <is>
          <t>exr 코랄오렌지다크베이지 투톤스포츠자켓</t>
        </is>
      </c>
      <c r="L1481" s="7">
        <f>IF(B1481="보세",C1481&amp;" "&amp;F1481,B1481&amp;" "&amp;F1481)</f>
        <v/>
      </c>
      <c r="M1481" s="8" t="inlineStr">
        <is>
          <t>코랄오렌지다크베이지   투톤스포츠자켓</t>
        </is>
      </c>
      <c r="N1481" s="8" t="inlineStr">
        <is>
          <t>코랄오렌지다크베이지   투톤스포츠자켓</t>
        </is>
      </c>
      <c r="O1481" s="8" t="inlineStr">
        <is>
          <t>코랄오렌지다크베이지   투톤스포츠자켓</t>
        </is>
      </c>
    </row>
    <row r="1482" ht="16.5" customHeight="1" s="16">
      <c r="A1482" s="7" t="n">
        <v>13108245</v>
      </c>
      <c r="B1482" s="7" t="inlineStr">
        <is>
          <t>루이까스텔</t>
        </is>
      </c>
      <c r="C1482" s="7" t="inlineStr">
        <is>
          <t>핫오렌지</t>
        </is>
      </c>
      <c r="D1482" s="7" t="inlineStr">
        <is>
          <t>무지</t>
        </is>
      </c>
      <c r="E1482" s="7" t="inlineStr">
        <is>
          <t>폴리</t>
        </is>
      </c>
      <c r="F1482" s="7" t="inlineStr">
        <is>
          <t>유광라이트바람막이</t>
        </is>
      </c>
      <c r="G1482" s="7" t="inlineStr">
        <is>
          <t>KOR</t>
        </is>
      </c>
      <c r="H1482" s="7" t="inlineStr">
        <is>
          <t>95</t>
        </is>
      </c>
      <c r="I1482" s="7">
        <f>IF(B1482="보세",C1482&amp;" "&amp;D1482&amp;" "&amp;E1482&amp;" "&amp;F1482&amp;" ["&amp;H1482&amp;"]",IF(G1482="JPN","[JPN] "&amp;B1482&amp;" "&amp;C1482&amp;" "&amp;D1482&amp;" "&amp;E1482&amp;" "&amp;F1482&amp;" ["&amp;H1482&amp;"]",B1482&amp;" "&amp;C1482&amp;" "&amp;D1482&amp;" "&amp;E1482&amp;" "&amp;F1482&amp;" ["&amp;H1482&amp;"]"))</f>
        <v/>
      </c>
      <c r="J1482" s="7" t="inlineStr">
        <is>
          <t>루이까스텔 핫오렌지 유광라이트바람막이 [95]</t>
        </is>
      </c>
      <c r="K1482" s="7" t="inlineStr">
        <is>
          <t>루이까스텔 핫오렌지 유광라이트바람막이</t>
        </is>
      </c>
      <c r="L1482" s="7">
        <f>IF(B1482="보세",C1482&amp;" "&amp;F1482,B1482&amp;" "&amp;F1482)</f>
        <v/>
      </c>
      <c r="M1482" s="8" t="inlineStr">
        <is>
          <t>핫오렌지   유광라이트바람막이</t>
        </is>
      </c>
      <c r="N1482" s="8" t="inlineStr">
        <is>
          <t>핫오렌지   유광라이트바람막이</t>
        </is>
      </c>
      <c r="O1482" s="8" t="inlineStr">
        <is>
          <t>핫오렌지   유광라이트바람막이</t>
        </is>
      </c>
    </row>
    <row r="1483" ht="16.5" customHeight="1" s="16">
      <c r="A1483" s="7" t="n">
        <v>13108246</v>
      </c>
      <c r="B1483" s="7" t="inlineStr">
        <is>
          <t>후라밍고</t>
        </is>
      </c>
      <c r="C1483" s="7" t="inlineStr">
        <is>
          <t>오렌지</t>
        </is>
      </c>
      <c r="D1483" s="7" t="inlineStr">
        <is>
          <t>무지</t>
        </is>
      </c>
      <c r="E1483" s="7" t="inlineStr">
        <is>
          <t>린넨혼방</t>
        </is>
      </c>
      <c r="F1483" s="7" t="inlineStr">
        <is>
          <t>스티치포켓롱자켓</t>
        </is>
      </c>
      <c r="G1483" s="7" t="inlineStr">
        <is>
          <t>KOR</t>
        </is>
      </c>
      <c r="H1483" s="7" t="inlineStr">
        <is>
          <t>88-94-160</t>
        </is>
      </c>
      <c r="I1483" s="7">
        <f>IF(B1483="보세",C1483&amp;" "&amp;D1483&amp;" "&amp;E1483&amp;" "&amp;F1483&amp;" ["&amp;H1483&amp;"]",IF(G1483="JPN","[JPN] "&amp;B1483&amp;" "&amp;C1483&amp;" "&amp;D1483&amp;" "&amp;E1483&amp;" "&amp;F1483&amp;" ["&amp;H1483&amp;"]",B1483&amp;" "&amp;C1483&amp;" "&amp;D1483&amp;" "&amp;E1483&amp;" "&amp;F1483&amp;" ["&amp;H1483&amp;"]"))</f>
        <v/>
      </c>
      <c r="J1483" s="7" t="inlineStr">
        <is>
          <t>후라밍고 오렌지 린넨혼방 스티치포켓롱자켓 [88-94-160]</t>
        </is>
      </c>
      <c r="K1483" s="7" t="inlineStr">
        <is>
          <t>후라밍고 오렌지 린넨혼방 스티치포켓롱자켓</t>
        </is>
      </c>
      <c r="L1483" s="7">
        <f>IF(B1483="보세",C1483&amp;" "&amp;F1483,B1483&amp;" "&amp;F1483)</f>
        <v/>
      </c>
      <c r="M1483" s="8" t="inlineStr">
        <is>
          <t>오렌지  린넨혼방 스티치포켓롱자켓</t>
        </is>
      </c>
      <c r="N1483" s="8" t="inlineStr">
        <is>
          <t>오렌지  린넨혼방 스티치포켓롱자켓</t>
        </is>
      </c>
      <c r="O1483" s="8" t="inlineStr">
        <is>
          <t>오렌지  린넨혼방 스티치포켓롱자켓</t>
        </is>
      </c>
    </row>
    <row r="1484" ht="16.5" customHeight="1" s="16">
      <c r="A1484" s="7" t="n">
        <v>13108247</v>
      </c>
      <c r="B1484" s="7" t="inlineStr">
        <is>
          <t>나이키</t>
        </is>
      </c>
      <c r="C1484" s="7" t="inlineStr">
        <is>
          <t>파스텔오렌지믹스</t>
        </is>
      </c>
      <c r="D1484" s="7" t="inlineStr">
        <is>
          <t>스트라이프</t>
        </is>
      </c>
      <c r="E1484" s="7" t="inlineStr">
        <is>
          <t>폴리</t>
        </is>
      </c>
      <c r="F1484" s="7" t="inlineStr">
        <is>
          <t>나그랑반집업스포츠티</t>
        </is>
      </c>
      <c r="G1484" s="7" t="inlineStr">
        <is>
          <t>KOR</t>
        </is>
      </c>
      <c r="H1484" s="7" t="inlineStr">
        <is>
          <t>75</t>
        </is>
      </c>
      <c r="I1484" s="7">
        <f>IF(B1484="보세",C1484&amp;" "&amp;D1484&amp;" "&amp;E1484&amp;" "&amp;F1484&amp;" ["&amp;H1484&amp;"]",IF(G1484="JPN","[JPN] "&amp;B1484&amp;" "&amp;C1484&amp;" "&amp;D1484&amp;" "&amp;E1484&amp;" "&amp;F1484&amp;" ["&amp;H1484&amp;"]",B1484&amp;" "&amp;C1484&amp;" "&amp;D1484&amp;" "&amp;E1484&amp;" "&amp;F1484&amp;" ["&amp;H1484&amp;"]"))</f>
        <v/>
      </c>
      <c r="J1484" s="7" t="inlineStr">
        <is>
          <t>나이키 파스텔오렌지믹스 스트라이프 나그랑반집업스포츠티 [75]</t>
        </is>
      </c>
      <c r="K1484" s="7" t="inlineStr">
        <is>
          <t>나이키 파스텔오렌지믹스 스트라이프 나그랑반집업스포츠티</t>
        </is>
      </c>
      <c r="L1484" s="7">
        <f>IF(B1484="보세",C1484&amp;" "&amp;F1484,B1484&amp;" "&amp;F1484)</f>
        <v/>
      </c>
      <c r="M1484" s="8" t="inlineStr">
        <is>
          <t>파스텔오렌지믹스 스트라이프  나그랑반집업스포츠티</t>
        </is>
      </c>
      <c r="N1484" s="8" t="inlineStr">
        <is>
          <t>파스텔오렌지믹스 스트라이프  나그랑반집업스포츠티</t>
        </is>
      </c>
      <c r="O1484" s="8" t="inlineStr">
        <is>
          <t>파스텔오렌지믹스 스트라이프  나그랑반집업스포츠티</t>
        </is>
      </c>
    </row>
    <row r="1485" ht="16.5" customHeight="1" s="16">
      <c r="A1485" s="7" t="n">
        <v>13108248</v>
      </c>
      <c r="B1485" s="7" t="inlineStr">
        <is>
          <t>타미힐피거</t>
        </is>
      </c>
      <c r="C1485" s="7" t="inlineStr">
        <is>
          <t>페일오렌지</t>
        </is>
      </c>
      <c r="D1485" s="7" t="inlineStr">
        <is>
          <t>무지</t>
        </is>
      </c>
      <c r="E1485" s="7" t="inlineStr">
        <is>
          <t>린넨</t>
        </is>
      </c>
      <c r="F1485" s="7" t="inlineStr">
        <is>
          <t>라이트쿨셔츠</t>
        </is>
      </c>
      <c r="G1485" s="7" t="inlineStr">
        <is>
          <t>KOR</t>
        </is>
      </c>
      <c r="H1485" s="7" t="inlineStr">
        <is>
          <t>164</t>
        </is>
      </c>
      <c r="I1485" s="7">
        <f>IF(B1485="보세",C1485&amp;" "&amp;D1485&amp;" "&amp;E1485&amp;" "&amp;F1485&amp;" ["&amp;H1485&amp;"]",IF(G1485="JPN","[JPN] "&amp;B1485&amp;" "&amp;C1485&amp;" "&amp;D1485&amp;" "&amp;E1485&amp;" "&amp;F1485&amp;" ["&amp;H1485&amp;"]",B1485&amp;" "&amp;C1485&amp;" "&amp;D1485&amp;" "&amp;E1485&amp;" "&amp;F1485&amp;" ["&amp;H1485&amp;"]"))</f>
        <v/>
      </c>
      <c r="J1485" s="7" t="inlineStr">
        <is>
          <t>타미힐피거 페일오렌지 린넨 라이트쿨셔츠 [164]</t>
        </is>
      </c>
      <c r="K1485" s="7" t="inlineStr">
        <is>
          <t>타미힐피거 페일오렌지 린넨 라이트쿨셔츠</t>
        </is>
      </c>
      <c r="L1485" s="7">
        <f>IF(B1485="보세",C1485&amp;" "&amp;F1485,B1485&amp;" "&amp;F1485)</f>
        <v/>
      </c>
      <c r="M1485" s="8" t="inlineStr">
        <is>
          <t>페일오렌지  린넨 라이트쿨셔츠</t>
        </is>
      </c>
      <c r="N1485" s="8" t="inlineStr">
        <is>
          <t>페일오렌지  린넨 라이트쿨셔츠</t>
        </is>
      </c>
      <c r="O1485" s="8" t="inlineStr">
        <is>
          <t>페일오렌지  린넨 라이트쿨셔츠</t>
        </is>
      </c>
    </row>
    <row r="1486" ht="16.5" customHeight="1" s="16">
      <c r="A1486" s="7" t="n">
        <v>13108249</v>
      </c>
      <c r="B1486" s="7" t="inlineStr">
        <is>
          <t>에잇세컨즈</t>
        </is>
      </c>
      <c r="C1486" s="7" t="inlineStr">
        <is>
          <t>딥진저오렌지</t>
        </is>
      </c>
      <c r="D1486" s="7" t="inlineStr">
        <is>
          <t>무지</t>
        </is>
      </c>
      <c r="E1486" s="7" t="inlineStr">
        <is>
          <t>린넨혼방</t>
        </is>
      </c>
      <c r="F1486" s="7" t="inlineStr">
        <is>
          <t>쿨가디건</t>
        </is>
      </c>
      <c r="G1486" s="7" t="inlineStr">
        <is>
          <t>KOR</t>
        </is>
      </c>
      <c r="H1486" s="7" t="inlineStr">
        <is>
          <t>S</t>
        </is>
      </c>
      <c r="I1486" s="7">
        <f>IF(B1486="보세",C1486&amp;" "&amp;D1486&amp;" "&amp;E1486&amp;" "&amp;F1486&amp;" ["&amp;H1486&amp;"]",IF(G1486="JPN","[JPN] "&amp;B1486&amp;" "&amp;C1486&amp;" "&amp;D1486&amp;" "&amp;E1486&amp;" "&amp;F1486&amp;" ["&amp;H1486&amp;"]",B1486&amp;" "&amp;C1486&amp;" "&amp;D1486&amp;" "&amp;E1486&amp;" "&amp;F1486&amp;" ["&amp;H1486&amp;"]"))</f>
        <v/>
      </c>
      <c r="J1486" s="7" t="inlineStr">
        <is>
          <t>에잇세컨즈 딥진저오렌지 린넨혼방 쿨가디건 [S]</t>
        </is>
      </c>
      <c r="K1486" s="7" t="inlineStr">
        <is>
          <t>에잇세컨즈 딥진저오렌지 린넨혼방 쿨가디건</t>
        </is>
      </c>
      <c r="L1486" s="7">
        <f>IF(B1486="보세",C1486&amp;" "&amp;F1486,B1486&amp;" "&amp;F1486)</f>
        <v/>
      </c>
      <c r="M1486" s="8" t="inlineStr">
        <is>
          <t>딥진저오렌지  린넨혼방 쿨가디건</t>
        </is>
      </c>
      <c r="N1486" s="8" t="inlineStr">
        <is>
          <t>딥진저오렌지  린넨혼방 쿨가디건</t>
        </is>
      </c>
      <c r="O1486" s="8" t="inlineStr">
        <is>
          <t>딥진저오렌지  린넨혼방 쿨가디건</t>
        </is>
      </c>
    </row>
    <row r="1487" ht="16.5" customHeight="1" s="16">
      <c r="A1487" s="7" t="n">
        <v>13108250</v>
      </c>
      <c r="B1487" s="7" t="inlineStr">
        <is>
          <t>Tommyatkins</t>
        </is>
      </c>
      <c r="C1487" s="7" t="inlineStr">
        <is>
          <t>진저오렌지</t>
        </is>
      </c>
      <c r="D1487" s="7" t="inlineStr">
        <is>
          <t>무지</t>
        </is>
      </c>
      <c r="E1487" s="7" t="inlineStr">
        <is>
          <t>면</t>
        </is>
      </c>
      <c r="F1487" s="7" t="inlineStr">
        <is>
          <t>나그랑맨투맨</t>
        </is>
      </c>
      <c r="G1487" s="7" t="inlineStr">
        <is>
          <t>KOR</t>
        </is>
      </c>
      <c r="H1487" s="7" t="inlineStr">
        <is>
          <t>2XL</t>
        </is>
      </c>
      <c r="I1487" s="7">
        <f>IF(B1487="보세",C1487&amp;" "&amp;D1487&amp;" "&amp;E1487&amp;" "&amp;F1487&amp;" ["&amp;H1487&amp;"]",IF(G1487="JPN","[JPN] "&amp;B1487&amp;" "&amp;C1487&amp;" "&amp;D1487&amp;" "&amp;E1487&amp;" "&amp;F1487&amp;" ["&amp;H1487&amp;"]",B1487&amp;" "&amp;C1487&amp;" "&amp;D1487&amp;" "&amp;E1487&amp;" "&amp;F1487&amp;" ["&amp;H1487&amp;"]"))</f>
        <v/>
      </c>
      <c r="J1487" s="7" t="inlineStr">
        <is>
          <t>Tommyatkins 진저오렌지 면 나그랑맨투맨 [2XL]</t>
        </is>
      </c>
      <c r="K1487" s="7" t="inlineStr">
        <is>
          <t>Tommyatkins 진저오렌지 면 나그랑맨투맨</t>
        </is>
      </c>
      <c r="L1487" s="7">
        <f>IF(B1487="보세",C1487&amp;" "&amp;F1487,B1487&amp;" "&amp;F1487)</f>
        <v/>
      </c>
      <c r="M1487" s="8" t="inlineStr">
        <is>
          <t>진저오렌지  면 나그랑맨투맨</t>
        </is>
      </c>
      <c r="N1487" s="8" t="inlineStr">
        <is>
          <t>진저오렌지  코튼 나그랑맨투맨</t>
        </is>
      </c>
      <c r="O1487" s="8" t="inlineStr">
        <is>
          <t>진저오렌지  면직물 나그랑맨투맨</t>
        </is>
      </c>
    </row>
    <row r="1488" ht="16.5" customHeight="1" s="16">
      <c r="A1488" s="7" t="n">
        <v>13108251</v>
      </c>
      <c r="B1488" s="7" t="inlineStr">
        <is>
          <t>크로커다일</t>
        </is>
      </c>
      <c r="C1488" s="7" t="inlineStr">
        <is>
          <t>멀티컬러</t>
        </is>
      </c>
      <c r="D1488" s="7" t="inlineStr">
        <is>
          <t>플라워패턴</t>
        </is>
      </c>
      <c r="E1488" s="7" t="inlineStr">
        <is>
          <t>폴리</t>
        </is>
      </c>
      <c r="F1488" s="7" t="inlineStr">
        <is>
          <t>망사집업</t>
        </is>
      </c>
      <c r="G1488" s="7" t="inlineStr">
        <is>
          <t>KOR</t>
        </is>
      </c>
      <c r="H1488" s="7" t="inlineStr">
        <is>
          <t>95</t>
        </is>
      </c>
      <c r="I1488" s="7">
        <f>IF(B1488="보세",C1488&amp;" "&amp;D1488&amp;" "&amp;E1488&amp;" "&amp;F1488&amp;" ["&amp;H1488&amp;"]",IF(G1488="JPN","[JPN] "&amp;B1488&amp;" "&amp;C1488&amp;" "&amp;D1488&amp;" "&amp;E1488&amp;" "&amp;F1488&amp;" ["&amp;H1488&amp;"]",B1488&amp;" "&amp;C1488&amp;" "&amp;D1488&amp;" "&amp;E1488&amp;" "&amp;F1488&amp;" ["&amp;H1488&amp;"]"))</f>
        <v/>
      </c>
      <c r="J1488" s="7" t="inlineStr">
        <is>
          <t>크로커다일 멀티컬러 플라워패턴 망사집업 [95]</t>
        </is>
      </c>
      <c r="K1488" s="7" t="inlineStr">
        <is>
          <t>크로커다일 멀티컬러 플라워패턴 망사집업</t>
        </is>
      </c>
      <c r="L1488" s="7">
        <f>IF(B1488="보세",C1488&amp;" "&amp;F1488,B1488&amp;" "&amp;F1488)</f>
        <v/>
      </c>
      <c r="M1488" s="8" t="inlineStr">
        <is>
          <t>멀티컬러 플라워패턴  망사집업</t>
        </is>
      </c>
      <c r="N1488" s="8" t="inlineStr">
        <is>
          <t>멀티컬러 플라워패턴  망사집업</t>
        </is>
      </c>
      <c r="O1488" s="8" t="inlineStr">
        <is>
          <t>멀티컬러 플라워패턴  망사집업</t>
        </is>
      </c>
    </row>
    <row r="1489" ht="16.5" customHeight="1" s="16">
      <c r="A1489" s="7" t="n">
        <v>13108252</v>
      </c>
      <c r="B1489" s="7" t="inlineStr">
        <is>
          <t>제냐</t>
        </is>
      </c>
      <c r="C1489" s="7" t="inlineStr">
        <is>
          <t>멜란지샌드캐슬베이지</t>
        </is>
      </c>
      <c r="D1489" s="7" t="inlineStr">
        <is>
          <t>무지</t>
        </is>
      </c>
      <c r="E1489" s="7" t="inlineStr">
        <is>
          <t>캐시미어</t>
        </is>
      </c>
      <c r="F1489" s="7" t="inlineStr">
        <is>
          <t>터틀넥니트</t>
        </is>
      </c>
      <c r="G1489" s="7" t="inlineStr">
        <is>
          <t>KOR</t>
        </is>
      </c>
      <c r="H1489" s="7" t="inlineStr">
        <is>
          <t>4</t>
        </is>
      </c>
      <c r="I1489" s="7">
        <f>IF(B1489="보세",C1489&amp;" "&amp;D1489&amp;" "&amp;E1489&amp;" "&amp;F1489&amp;" ["&amp;H1489&amp;"]",IF(G1489="JPN","[JPN] "&amp;B1489&amp;" "&amp;C1489&amp;" "&amp;D1489&amp;" "&amp;E1489&amp;" "&amp;F1489&amp;" ["&amp;H1489&amp;"]",B1489&amp;" "&amp;C1489&amp;" "&amp;D1489&amp;" "&amp;E1489&amp;" "&amp;F1489&amp;" ["&amp;H1489&amp;"]"))</f>
        <v/>
      </c>
      <c r="J1489" s="7" t="inlineStr">
        <is>
          <t>제냐 멜란지샌드캐슬베이지 캐시미어 터틀넥니트 [4]</t>
        </is>
      </c>
      <c r="K1489" s="7" t="inlineStr">
        <is>
          <t>제냐 멜란지샌드캐슬베이지 캐시미어 터틀넥니트</t>
        </is>
      </c>
      <c r="L1489" s="7">
        <f>IF(B1489="보세",C1489&amp;" "&amp;F1489,B1489&amp;" "&amp;F1489)</f>
        <v/>
      </c>
      <c r="M1489" s="8" t="inlineStr">
        <is>
          <t>멜란지샌드캐슬베이지  캐시미어 터틀넥니트</t>
        </is>
      </c>
      <c r="N1489" s="8" t="inlineStr">
        <is>
          <t>멜란지샌드캐슬베이지  캐시미어 터틀넥니트</t>
        </is>
      </c>
      <c r="O1489" s="8" t="inlineStr">
        <is>
          <t>멜란지샌드캐슬베이지  캐시미어 터틀넥니트</t>
        </is>
      </c>
    </row>
    <row r="1490" ht="16.5" customHeight="1" s="16">
      <c r="A1490" s="7" t="n">
        <v>13108253</v>
      </c>
      <c r="B1490" s="7" t="inlineStr">
        <is>
          <t>르까프</t>
        </is>
      </c>
      <c r="C1490" s="7" t="inlineStr">
        <is>
          <t>베이지</t>
        </is>
      </c>
      <c r="D1490" s="7" t="inlineStr">
        <is>
          <t>무지</t>
        </is>
      </c>
      <c r="E1490" s="7" t="inlineStr">
        <is>
          <t>폴리</t>
        </is>
      </c>
      <c r="F1490" s="7" t="inlineStr">
        <is>
          <t>부클하이넥티</t>
        </is>
      </c>
      <c r="G1490" s="7" t="inlineStr">
        <is>
          <t>KOR</t>
        </is>
      </c>
      <c r="H1490" s="7" t="inlineStr">
        <is>
          <t>100</t>
        </is>
      </c>
      <c r="I1490" s="7">
        <f>IF(B1490="보세",C1490&amp;" "&amp;D1490&amp;" "&amp;E1490&amp;" "&amp;F1490&amp;" ["&amp;H1490&amp;"]",IF(G1490="JPN","[JPN] "&amp;B1490&amp;" "&amp;C1490&amp;" "&amp;D1490&amp;" "&amp;E1490&amp;" "&amp;F1490&amp;" ["&amp;H1490&amp;"]",B1490&amp;" "&amp;C1490&amp;" "&amp;D1490&amp;" "&amp;E1490&amp;" "&amp;F1490&amp;" ["&amp;H1490&amp;"]"))</f>
        <v/>
      </c>
      <c r="J1490" s="7" t="inlineStr">
        <is>
          <t>르까프 베이지 부클하이넥티 [100]</t>
        </is>
      </c>
      <c r="K1490" s="7" t="inlineStr">
        <is>
          <t>르까프 베이지 부클하이넥티</t>
        </is>
      </c>
      <c r="L1490" s="7">
        <f>IF(B1490="보세",C1490&amp;" "&amp;F1490,B1490&amp;" "&amp;F1490)</f>
        <v/>
      </c>
      <c r="M1490" s="8" t="inlineStr">
        <is>
          <t>베이지   부클하이넥티</t>
        </is>
      </c>
      <c r="N1490" s="8" t="inlineStr">
        <is>
          <t>베이지   부클하이넥티</t>
        </is>
      </c>
      <c r="O1490" s="8" t="inlineStr">
        <is>
          <t>베이지   부클하이넥티</t>
        </is>
      </c>
    </row>
    <row r="1491" ht="16.5" customHeight="1" s="16">
      <c r="A1491" s="7" t="n">
        <v>13108254</v>
      </c>
      <c r="B1491" s="7" t="inlineStr">
        <is>
          <t>유니클로</t>
        </is>
      </c>
      <c r="C1491" s="7" t="inlineStr">
        <is>
          <t>베이지</t>
        </is>
      </c>
      <c r="D1491" s="7" t="inlineStr">
        <is>
          <t>무지</t>
        </is>
      </c>
      <c r="E1491" s="7" t="inlineStr">
        <is>
          <t>면</t>
        </is>
      </c>
      <c r="F1491" s="7" t="inlineStr">
        <is>
          <t>심플리가디건</t>
        </is>
      </c>
      <c r="G1491" s="7" t="inlineStr">
        <is>
          <t>KOR</t>
        </is>
      </c>
      <c r="H1491" s="7" t="inlineStr">
        <is>
          <t>XL</t>
        </is>
      </c>
      <c r="I1491" s="7">
        <f>IF(B1491="보세",C1491&amp;" "&amp;D1491&amp;" "&amp;E1491&amp;" "&amp;F1491&amp;" ["&amp;H1491&amp;"]",IF(G1491="JPN","[JPN] "&amp;B1491&amp;" "&amp;C1491&amp;" "&amp;D1491&amp;" "&amp;E1491&amp;" "&amp;F1491&amp;" ["&amp;H1491&amp;"]",B1491&amp;" "&amp;C1491&amp;" "&amp;D1491&amp;" "&amp;E1491&amp;" "&amp;F1491&amp;" ["&amp;H1491&amp;"]"))</f>
        <v/>
      </c>
      <c r="J1491" s="7" t="inlineStr">
        <is>
          <t>유니클로 베이지 면 심플리가디건 [XL]</t>
        </is>
      </c>
      <c r="K1491" s="7" t="inlineStr">
        <is>
          <t>유니클로 베이지 면 심플리가디건</t>
        </is>
      </c>
      <c r="L1491" s="7">
        <f>IF(B1491="보세",C1491&amp;" "&amp;F1491,B1491&amp;" "&amp;F1491)</f>
        <v/>
      </c>
      <c r="M1491" s="8" t="inlineStr">
        <is>
          <t>베이지  면 심플리가디건</t>
        </is>
      </c>
      <c r="N1491" s="8" t="inlineStr">
        <is>
          <t>베이지  코튼 심플리가디건</t>
        </is>
      </c>
      <c r="O1491" s="8" t="inlineStr">
        <is>
          <t>베이지  면직물 심플리가디건</t>
        </is>
      </c>
    </row>
    <row r="1492" ht="16.5" customHeight="1" s="16">
      <c r="A1492" s="7" t="n">
        <v>13108255</v>
      </c>
      <c r="B1492" s="7" t="inlineStr">
        <is>
          <t>지센</t>
        </is>
      </c>
      <c r="C1492" s="7" t="inlineStr">
        <is>
          <t>펄베이지</t>
        </is>
      </c>
      <c r="D1492" s="7" t="inlineStr">
        <is>
          <t>무지</t>
        </is>
      </c>
      <c r="E1492" s="7" t="inlineStr">
        <is>
          <t>폴리</t>
        </is>
      </c>
      <c r="F1492" s="7" t="inlineStr">
        <is>
          <t>유광롱자켓</t>
        </is>
      </c>
      <c r="G1492" s="7" t="inlineStr">
        <is>
          <t>KOR</t>
        </is>
      </c>
      <c r="H1492" s="7" t="inlineStr">
        <is>
          <t>95</t>
        </is>
      </c>
      <c r="I1492" s="7">
        <f>IF(B1492="보세",C1492&amp;" "&amp;D1492&amp;" "&amp;E1492&amp;" "&amp;F1492&amp;" ["&amp;H1492&amp;"]",IF(G1492="JPN","[JPN] "&amp;B1492&amp;" "&amp;C1492&amp;" "&amp;D1492&amp;" "&amp;E1492&amp;" "&amp;F1492&amp;" ["&amp;H1492&amp;"]",B1492&amp;" "&amp;C1492&amp;" "&amp;D1492&amp;" "&amp;E1492&amp;" "&amp;F1492&amp;" ["&amp;H1492&amp;"]"))</f>
        <v/>
      </c>
      <c r="J1492" s="7" t="inlineStr">
        <is>
          <t>지센 펄베이지 유광롱자켓 [95]</t>
        </is>
      </c>
      <c r="K1492" s="7" t="inlineStr">
        <is>
          <t>지센 펄베이지 유광롱자켓</t>
        </is>
      </c>
      <c r="L1492" s="7">
        <f>IF(B1492="보세",C1492&amp;" "&amp;F1492,B1492&amp;" "&amp;F1492)</f>
        <v/>
      </c>
      <c r="M1492" s="8" t="inlineStr">
        <is>
          <t>펄베이지   유광롱자켓</t>
        </is>
      </c>
      <c r="N1492" s="8" t="inlineStr">
        <is>
          <t>펄베이지   유광롱자켓</t>
        </is>
      </c>
      <c r="O1492" s="8" t="inlineStr">
        <is>
          <t>펄베이지   유광롱자켓</t>
        </is>
      </c>
    </row>
    <row r="1493" ht="16.5" customHeight="1" s="16">
      <c r="A1493" s="7" t="n">
        <v>13108256</v>
      </c>
      <c r="B1493" s="7" t="inlineStr">
        <is>
          <t>빈폴</t>
        </is>
      </c>
      <c r="C1493" s="7" t="inlineStr">
        <is>
          <t>베이지</t>
        </is>
      </c>
      <c r="D1493" s="7" t="inlineStr">
        <is>
          <t>스트라이프</t>
        </is>
      </c>
      <c r="E1493" s="7" t="inlineStr">
        <is>
          <t>면</t>
        </is>
      </c>
      <c r="F1493" s="7" t="inlineStr">
        <is>
          <t>카라니트티</t>
        </is>
      </c>
      <c r="G1493" s="7" t="inlineStr">
        <is>
          <t>KOR</t>
        </is>
      </c>
      <c r="H1493" s="7" t="inlineStr">
        <is>
          <t>100</t>
        </is>
      </c>
      <c r="I1493" s="7">
        <f>IF(B1493="보세",C1493&amp;" "&amp;D1493&amp;" "&amp;E1493&amp;" "&amp;F1493&amp;" ["&amp;H1493&amp;"]",IF(G1493="JPN","[JPN] "&amp;B1493&amp;" "&amp;C1493&amp;" "&amp;D1493&amp;" "&amp;E1493&amp;" "&amp;F1493&amp;" ["&amp;H1493&amp;"]",B1493&amp;" "&amp;C1493&amp;" "&amp;D1493&amp;" "&amp;E1493&amp;" "&amp;F1493&amp;" ["&amp;H1493&amp;"]"))</f>
        <v/>
      </c>
      <c r="J1493" s="7" t="inlineStr">
        <is>
          <t>빈폴 베이지 스트라이프 면 카라니트티 [100]</t>
        </is>
      </c>
      <c r="K1493" s="7" t="inlineStr">
        <is>
          <t>빈폴 베이지 스트라이프 면 카라니트티</t>
        </is>
      </c>
      <c r="L1493" s="7">
        <f>IF(B1493="보세",C1493&amp;" "&amp;F1493,B1493&amp;" "&amp;F1493)</f>
        <v/>
      </c>
      <c r="M1493" s="8" t="inlineStr">
        <is>
          <t>베이지 스트라이프 면 카라니트티</t>
        </is>
      </c>
      <c r="N1493" s="8" t="inlineStr">
        <is>
          <t>베이지 스트라이프 코튼 카라니트티</t>
        </is>
      </c>
      <c r="O1493" s="8" t="inlineStr">
        <is>
          <t>베이지 스트라이프 면직물 카라니트티</t>
        </is>
      </c>
    </row>
    <row r="1494" ht="16.5" customHeight="1" s="16">
      <c r="A1494" s="7" t="n">
        <v>13108257</v>
      </c>
      <c r="B1494" s="7" t="inlineStr">
        <is>
          <t>Guess</t>
        </is>
      </c>
      <c r="C1494" s="7" t="inlineStr">
        <is>
          <t>베이지</t>
        </is>
      </c>
      <c r="D1494" s="7" t="inlineStr">
        <is>
          <t>무지</t>
        </is>
      </c>
      <c r="E1494" s="7" t="inlineStr">
        <is>
          <t>면혼방</t>
        </is>
      </c>
      <c r="F1494" s="7" t="inlineStr">
        <is>
          <t>로고맨투맨</t>
        </is>
      </c>
      <c r="G1494" s="7" t="inlineStr">
        <is>
          <t>KOR</t>
        </is>
      </c>
      <c r="H1494" s="7" t="inlineStr">
        <is>
          <t>M</t>
        </is>
      </c>
      <c r="I1494" s="7">
        <f>IF(B1494="보세",C1494&amp;" "&amp;D1494&amp;" "&amp;E1494&amp;" "&amp;F1494&amp;" ["&amp;H1494&amp;"]",IF(G1494="JPN","[JPN] "&amp;B1494&amp;" "&amp;C1494&amp;" "&amp;D1494&amp;" "&amp;E1494&amp;" "&amp;F1494&amp;" ["&amp;H1494&amp;"]",B1494&amp;" "&amp;C1494&amp;" "&amp;D1494&amp;" "&amp;E1494&amp;" "&amp;F1494&amp;" ["&amp;H1494&amp;"]"))</f>
        <v/>
      </c>
      <c r="J1494" s="7" t="inlineStr">
        <is>
          <t>Guess 베이지 면혼방 로고맨투맨 [M]</t>
        </is>
      </c>
      <c r="K1494" s="7" t="inlineStr">
        <is>
          <t>Guess 베이지 면혼방 로고맨투맨</t>
        </is>
      </c>
      <c r="L1494" s="7">
        <f>IF(B1494="보세",C1494&amp;" "&amp;F1494,B1494&amp;" "&amp;F1494)</f>
        <v/>
      </c>
      <c r="M1494" s="8" t="inlineStr">
        <is>
          <t>베이지  면혼방 로고맨투맨</t>
        </is>
      </c>
      <c r="N1494" s="8" t="inlineStr">
        <is>
          <t>베이지  코튼혼방 로고맨투맨</t>
        </is>
      </c>
      <c r="O1494" s="8" t="inlineStr">
        <is>
          <t>베이지  면믹스 로고맨투맨</t>
        </is>
      </c>
    </row>
    <row r="1495" ht="16.5" customHeight="1" s="16">
      <c r="A1495" s="7" t="n">
        <v>13108258</v>
      </c>
      <c r="B1495" s="7" t="inlineStr">
        <is>
          <t>타미힐피거</t>
        </is>
      </c>
      <c r="C1495" s="7" t="inlineStr">
        <is>
          <t>연청</t>
        </is>
      </c>
      <c r="D1495" s="7" t="inlineStr">
        <is>
          <t>무지</t>
        </is>
      </c>
      <c r="E1495" s="7" t="inlineStr">
        <is>
          <t>데님</t>
        </is>
      </c>
      <c r="F1495" s="7" t="inlineStr">
        <is>
          <t>라이트셔츠</t>
        </is>
      </c>
      <c r="G1495" s="7" t="inlineStr">
        <is>
          <t>KOR</t>
        </is>
      </c>
      <c r="H1495" s="7" t="inlineStr">
        <is>
          <t>4</t>
        </is>
      </c>
      <c r="I1495" s="7">
        <f>IF(B1495="보세",C1495&amp;" "&amp;D1495&amp;" "&amp;E1495&amp;" "&amp;F1495&amp;" ["&amp;H1495&amp;"]",IF(G1495="JPN","[JPN] "&amp;B1495&amp;" "&amp;C1495&amp;" "&amp;D1495&amp;" "&amp;E1495&amp;" "&amp;F1495&amp;" ["&amp;H1495&amp;"]",B1495&amp;" "&amp;C1495&amp;" "&amp;D1495&amp;" "&amp;E1495&amp;" "&amp;F1495&amp;" ["&amp;H1495&amp;"]"))</f>
        <v/>
      </c>
      <c r="J1495" s="7" t="inlineStr">
        <is>
          <t>타미힐피거 연청 데님 라이트셔츠 [4]</t>
        </is>
      </c>
      <c r="K1495" s="7" t="inlineStr">
        <is>
          <t>타미힐피거 연청 데님 라이트셔츠</t>
        </is>
      </c>
      <c r="L1495" s="7">
        <f>IF(B1495="보세",C1495&amp;" "&amp;F1495,B1495&amp;" "&amp;F1495)</f>
        <v/>
      </c>
      <c r="M1495" s="8" t="inlineStr">
        <is>
          <t>연청  데님 라이트셔츠</t>
        </is>
      </c>
      <c r="N1495" s="8" t="inlineStr">
        <is>
          <t>연청  데님 라이트셔츠</t>
        </is>
      </c>
      <c r="O1495" s="8" t="inlineStr">
        <is>
          <t>연청  데님 라이트셔츠</t>
        </is>
      </c>
    </row>
    <row r="1496" ht="16.5" customHeight="1" s="16">
      <c r="A1496" s="7" t="n">
        <v>13108259</v>
      </c>
      <c r="B1496" s="7" t="inlineStr">
        <is>
          <t>리바이스557</t>
        </is>
      </c>
      <c r="C1496" s="7" t="inlineStr">
        <is>
          <t>연청</t>
        </is>
      </c>
      <c r="D1496" s="7" t="inlineStr">
        <is>
          <t>무지</t>
        </is>
      </c>
      <c r="E1496" s="7" t="inlineStr">
        <is>
          <t>면</t>
        </is>
      </c>
      <c r="F1496" s="7" t="inlineStr">
        <is>
          <t>로고탭자켓</t>
        </is>
      </c>
      <c r="G1496" s="7" t="inlineStr">
        <is>
          <t>KOR</t>
        </is>
      </c>
      <c r="H1496" s="7" t="inlineStr">
        <is>
          <t>34</t>
        </is>
      </c>
      <c r="I1496" s="7">
        <f>IF(B1496="보세",C1496&amp;" "&amp;D1496&amp;" "&amp;E1496&amp;" "&amp;F1496&amp;" ["&amp;H1496&amp;"]",IF(G1496="JPN","[JPN] "&amp;B1496&amp;" "&amp;C1496&amp;" "&amp;D1496&amp;" "&amp;E1496&amp;" "&amp;F1496&amp;" ["&amp;H1496&amp;"]",B1496&amp;" "&amp;C1496&amp;" "&amp;D1496&amp;" "&amp;E1496&amp;" "&amp;F1496&amp;" ["&amp;H1496&amp;"]"))</f>
        <v/>
      </c>
      <c r="J1496" s="7" t="inlineStr">
        <is>
          <t>리바이스557 연청 면 로고탭자켓 [34]</t>
        </is>
      </c>
      <c r="K1496" s="7" t="inlineStr">
        <is>
          <t>리바이스557 연청 면 로고탭자켓</t>
        </is>
      </c>
      <c r="L1496" s="7">
        <f>IF(B1496="보세",C1496&amp;" "&amp;F1496,B1496&amp;" "&amp;F1496)</f>
        <v/>
      </c>
      <c r="M1496" s="8" t="inlineStr">
        <is>
          <t>연청  면 로고탭자켓</t>
        </is>
      </c>
      <c r="N1496" s="8" t="inlineStr">
        <is>
          <t>연청  코튼 로고탭자켓</t>
        </is>
      </c>
      <c r="O1496" s="8" t="inlineStr">
        <is>
          <t>연청  면직물 로고탭자켓</t>
        </is>
      </c>
    </row>
    <row r="1497" ht="16.5" customHeight="1" s="16">
      <c r="A1497" s="7" t="n">
        <v>13108260</v>
      </c>
      <c r="B1497" s="7" t="inlineStr">
        <is>
          <t>챔피언</t>
        </is>
      </c>
      <c r="C1497" s="7" t="inlineStr">
        <is>
          <t>블루</t>
        </is>
      </c>
      <c r="D1497" s="7" t="inlineStr">
        <is>
          <t>무지</t>
        </is>
      </c>
      <c r="E1497" s="7" t="inlineStr">
        <is>
          <t>면</t>
        </is>
      </c>
      <c r="F1497" s="7" t="inlineStr">
        <is>
          <t>소매자수로고티</t>
        </is>
      </c>
      <c r="G1497" s="7" t="inlineStr">
        <is>
          <t>KOR</t>
        </is>
      </c>
      <c r="H1497" s="7" t="inlineStr">
        <is>
          <t>S</t>
        </is>
      </c>
      <c r="I1497" s="7">
        <f>IF(B1497="보세",C1497&amp;" "&amp;D1497&amp;" "&amp;E1497&amp;" "&amp;F1497&amp;" ["&amp;H1497&amp;"]",IF(G1497="JPN","[JPN] "&amp;B1497&amp;" "&amp;C1497&amp;" "&amp;D1497&amp;" "&amp;E1497&amp;" "&amp;F1497&amp;" ["&amp;H1497&amp;"]",B1497&amp;" "&amp;C1497&amp;" "&amp;D1497&amp;" "&amp;E1497&amp;" "&amp;F1497&amp;" ["&amp;H1497&amp;"]"))</f>
        <v/>
      </c>
      <c r="J1497" s="7" t="inlineStr">
        <is>
          <t>챔피언 블루 면 소매자수로고티 [S]</t>
        </is>
      </c>
      <c r="K1497" s="7" t="inlineStr">
        <is>
          <t>챔피언 블루 면 소매자수로고티</t>
        </is>
      </c>
      <c r="L1497" s="7">
        <f>IF(B1497="보세",C1497&amp;" "&amp;F1497,B1497&amp;" "&amp;F1497)</f>
        <v/>
      </c>
      <c r="M1497" s="8" t="inlineStr">
        <is>
          <t>블루  면 소매자수로고티</t>
        </is>
      </c>
      <c r="N1497" s="8" t="inlineStr">
        <is>
          <t>블루  코튼 소매자수로고티</t>
        </is>
      </c>
      <c r="O1497" s="8" t="inlineStr">
        <is>
          <t>블루  면직물 소매자수로고티</t>
        </is>
      </c>
    </row>
    <row r="1498" ht="16.5" customHeight="1" s="16">
      <c r="A1498" s="7" t="n">
        <v>13108261</v>
      </c>
      <c r="B1498" s="7" t="inlineStr">
        <is>
          <t>탑텐</t>
        </is>
      </c>
      <c r="C1498" s="7" t="inlineStr">
        <is>
          <t>오세아나드라이브블루</t>
        </is>
      </c>
      <c r="D1498" s="7" t="inlineStr">
        <is>
          <t>무지</t>
        </is>
      </c>
      <c r="E1498" s="7" t="inlineStr">
        <is>
          <t>캐시미어혼방</t>
        </is>
      </c>
      <c r="F1498" s="7" t="inlineStr">
        <is>
          <t>니트카라티</t>
        </is>
      </c>
      <c r="G1498" s="7" t="inlineStr">
        <is>
          <t>KOR</t>
        </is>
      </c>
      <c r="H1498" s="7" t="inlineStr">
        <is>
          <t>90</t>
        </is>
      </c>
      <c r="I1498" s="7">
        <f>IF(B1498="보세",C1498&amp;" "&amp;D1498&amp;" "&amp;E1498&amp;" "&amp;F1498&amp;" ["&amp;H1498&amp;"]",IF(G1498="JPN","[JPN] "&amp;B1498&amp;" "&amp;C1498&amp;" "&amp;D1498&amp;" "&amp;E1498&amp;" "&amp;F1498&amp;" ["&amp;H1498&amp;"]",B1498&amp;" "&amp;C1498&amp;" "&amp;D1498&amp;" "&amp;E1498&amp;" "&amp;F1498&amp;" ["&amp;H1498&amp;"]"))</f>
        <v/>
      </c>
      <c r="J1498" s="7" t="inlineStr">
        <is>
          <t>탑텐 오세아나드라이브블루 캐시미어혼방 니트카라티 [90]</t>
        </is>
      </c>
      <c r="K1498" s="7" t="inlineStr">
        <is>
          <t>탑텐 오세아나드라이브블루 캐시미어혼방 니트카라티</t>
        </is>
      </c>
      <c r="L1498" s="7">
        <f>IF(B1498="보세",C1498&amp;" "&amp;F1498,B1498&amp;" "&amp;F1498)</f>
        <v/>
      </c>
      <c r="M1498" s="8" t="inlineStr">
        <is>
          <t>오세아나드라이브블루  캐시미어혼방 니트카라티</t>
        </is>
      </c>
      <c r="N1498" s="8" t="inlineStr">
        <is>
          <t>오세아나드라이브블루  캐시미어혼방 카라니트티</t>
        </is>
      </c>
      <c r="O1498" s="8" t="inlineStr">
        <is>
          <t>오세아나드라이브블루  캐시미어혼방 카라니트</t>
        </is>
      </c>
    </row>
    <row r="1499" ht="16.5" customHeight="1" s="16">
      <c r="A1499" s="7" t="n">
        <v>13108262</v>
      </c>
      <c r="B1499" s="7" t="inlineStr">
        <is>
          <t>조던</t>
        </is>
      </c>
      <c r="C1499" s="7" t="inlineStr">
        <is>
          <t>멜란지그레이</t>
        </is>
      </c>
      <c r="D1499" s="7" t="inlineStr">
        <is>
          <t>무지</t>
        </is>
      </c>
      <c r="E1499" s="7" t="inlineStr">
        <is>
          <t>면혼방</t>
        </is>
      </c>
      <c r="F1499" s="7" t="inlineStr">
        <is>
          <t>나그랑맨투맨</t>
        </is>
      </c>
      <c r="G1499" s="7" t="inlineStr">
        <is>
          <t>KOR</t>
        </is>
      </c>
      <c r="H1499" s="7" t="inlineStr">
        <is>
          <t>M</t>
        </is>
      </c>
      <c r="I1499" s="7">
        <f>IF(B1499="보세",C1499&amp;" "&amp;D1499&amp;" "&amp;E1499&amp;" "&amp;F1499&amp;" ["&amp;H1499&amp;"]",IF(G1499="JPN","[JPN] "&amp;B1499&amp;" "&amp;C1499&amp;" "&amp;D1499&amp;" "&amp;E1499&amp;" "&amp;F1499&amp;" ["&amp;H1499&amp;"]",B1499&amp;" "&amp;C1499&amp;" "&amp;D1499&amp;" "&amp;E1499&amp;" "&amp;F1499&amp;" ["&amp;H1499&amp;"]"))</f>
        <v/>
      </c>
      <c r="J1499" s="7" t="inlineStr">
        <is>
          <t>조던 멜란지그레이 면혼방 나그랑맨투맨 [M]</t>
        </is>
      </c>
      <c r="K1499" s="7" t="inlineStr">
        <is>
          <t>조던 멜란지그레이 면혼방 나그랑맨투맨</t>
        </is>
      </c>
      <c r="L1499" s="7">
        <f>IF(B1499="보세",C1499&amp;" "&amp;F1499,B1499&amp;" "&amp;F1499)</f>
        <v/>
      </c>
      <c r="M1499" s="8" t="inlineStr">
        <is>
          <t>멜란지그레이  면혼방 나그랑맨투맨</t>
        </is>
      </c>
      <c r="N1499" s="8" t="inlineStr">
        <is>
          <t>멜란지그레이  코튼혼방 나그랑맨투맨</t>
        </is>
      </c>
      <c r="O1499" s="8" t="inlineStr">
        <is>
          <t>멜란지그레이  면믹스 나그랑맨투맨</t>
        </is>
      </c>
    </row>
    <row r="1500" ht="16.5" customHeight="1" s="16">
      <c r="A1500" s="7" t="n">
        <v>13108263</v>
      </c>
      <c r="B1500" s="7" t="inlineStr">
        <is>
          <t>빈폴</t>
        </is>
      </c>
      <c r="C1500" s="7" t="inlineStr">
        <is>
          <t>멜란지그레이멜란지민트</t>
        </is>
      </c>
      <c r="D1500" s="7" t="inlineStr">
        <is>
          <t>스트라이프</t>
        </is>
      </c>
      <c r="E1500" s="7" t="inlineStr">
        <is>
          <t>면</t>
        </is>
      </c>
      <c r="F1500" s="7" t="inlineStr">
        <is>
          <t>로고맨투맨</t>
        </is>
      </c>
      <c r="G1500" s="7" t="inlineStr">
        <is>
          <t>KOR</t>
        </is>
      </c>
      <c r="H1500" s="7" t="inlineStr">
        <is>
          <t>M</t>
        </is>
      </c>
      <c r="I1500" s="7">
        <f>IF(B1500="보세",C1500&amp;" "&amp;D1500&amp;" "&amp;E1500&amp;" "&amp;F1500&amp;" ["&amp;H1500&amp;"]",IF(G1500="JPN","[JPN] "&amp;B1500&amp;" "&amp;C1500&amp;" "&amp;D1500&amp;" "&amp;E1500&amp;" "&amp;F1500&amp;" ["&amp;H1500&amp;"]",B1500&amp;" "&amp;C1500&amp;" "&amp;D1500&amp;" "&amp;E1500&amp;" "&amp;F1500&amp;" ["&amp;H1500&amp;"]"))</f>
        <v/>
      </c>
      <c r="J1500" s="7" t="inlineStr">
        <is>
          <t>빈폴 멜란지그레이멜란지민트 스트라이프 면 로고맨투맨 [M]</t>
        </is>
      </c>
      <c r="K1500" s="7" t="inlineStr">
        <is>
          <t>빈폴 멜란지그레이멜란지민트 스트라이프 면 로고맨투맨</t>
        </is>
      </c>
      <c r="L1500" s="7">
        <f>IF(B1500="보세",C1500&amp;" "&amp;F1500,B1500&amp;" "&amp;F1500)</f>
        <v/>
      </c>
      <c r="M1500" s="8" t="inlineStr">
        <is>
          <t>멜란지그레이멜란지민트 스트라이프 면 로고맨투맨</t>
        </is>
      </c>
      <c r="N1500" s="8" t="inlineStr">
        <is>
          <t>멜란지그레이멜란지민트 스트라이프 코튼 로고맨투맨</t>
        </is>
      </c>
      <c r="O1500" s="8" t="inlineStr">
        <is>
          <t>멜란지그레이멜란지민트 스트라이프 면직물 로고맨투맨</t>
        </is>
      </c>
    </row>
    <row r="1501" ht="16.5" customHeight="1" s="16">
      <c r="A1501" s="7" t="n">
        <v>13108264</v>
      </c>
      <c r="B1501" s="7" t="inlineStr">
        <is>
          <t>디자인유나이티드</t>
        </is>
      </c>
      <c r="C1501" s="7" t="inlineStr">
        <is>
          <t>멜란지그레이</t>
        </is>
      </c>
      <c r="D1501" s="7" t="inlineStr">
        <is>
          <t>프린팅</t>
        </is>
      </c>
      <c r="E1501" s="7" t="inlineStr">
        <is>
          <t>면혼방</t>
        </is>
      </c>
      <c r="F1501" s="7" t="inlineStr">
        <is>
          <t>에볼루션맨투맨</t>
        </is>
      </c>
      <c r="G1501" s="7" t="inlineStr">
        <is>
          <t>KOR</t>
        </is>
      </c>
      <c r="H1501" s="7" t="inlineStr">
        <is>
          <t>L</t>
        </is>
      </c>
      <c r="I1501" s="7">
        <f>IF(B1501="보세",C1501&amp;" "&amp;D1501&amp;" "&amp;E1501&amp;" "&amp;F1501&amp;" ["&amp;H1501&amp;"]",IF(G1501="JPN","[JPN] "&amp;B1501&amp;" "&amp;C1501&amp;" "&amp;D1501&amp;" "&amp;E1501&amp;" "&amp;F1501&amp;" ["&amp;H1501&amp;"]",B1501&amp;" "&amp;C1501&amp;" "&amp;D1501&amp;" "&amp;E1501&amp;" "&amp;F1501&amp;" ["&amp;H1501&amp;"]"))</f>
        <v/>
      </c>
      <c r="J1501" s="7" t="inlineStr">
        <is>
          <t>디자인유나이티드 멜란지그레이 프린팅 면혼방 에볼루션맨투맨 [L]</t>
        </is>
      </c>
      <c r="K1501" s="7" t="inlineStr">
        <is>
          <t>디자인유나이티드 멜란지그레이 프린팅 면혼방 에볼루션맨투맨</t>
        </is>
      </c>
      <c r="L1501" s="7">
        <f>IF(B1501="보세",C1501&amp;" "&amp;F1501,B1501&amp;" "&amp;F1501)</f>
        <v/>
      </c>
      <c r="M1501" s="8" t="inlineStr">
        <is>
          <t>멜란지그레이 프린팅 면혼방 에볼루션맨투맨</t>
        </is>
      </c>
      <c r="N1501" s="8" t="inlineStr">
        <is>
          <t>멜란지그레이 프린팅 코튼혼방 에볼루션맨투맨</t>
        </is>
      </c>
      <c r="O1501" s="8" t="inlineStr">
        <is>
          <t>멜란지그레이 프린팅 면믹스 에볼루션맨투맨</t>
        </is>
      </c>
    </row>
    <row r="1502" ht="16.5" customHeight="1" s="16">
      <c r="A1502" s="7" t="n">
        <v>13108265</v>
      </c>
      <c r="B1502" s="7" t="inlineStr">
        <is>
          <t>타미힐피거</t>
        </is>
      </c>
      <c r="C1502" s="7" t="inlineStr">
        <is>
          <t>멜란지그레이</t>
        </is>
      </c>
      <c r="D1502" s="7" t="inlineStr">
        <is>
          <t>무지</t>
        </is>
      </c>
      <c r="E1502" s="7" t="inlineStr">
        <is>
          <t>면혼방</t>
        </is>
      </c>
      <c r="F1502" s="7" t="inlineStr">
        <is>
          <t>라이트스웻셔츠</t>
        </is>
      </c>
      <c r="G1502" s="7" t="inlineStr">
        <is>
          <t>KOR</t>
        </is>
      </c>
      <c r="H1502" s="7" t="inlineStr">
        <is>
          <t>L</t>
        </is>
      </c>
      <c r="I1502" s="7">
        <f>IF(B1502="보세",C1502&amp;" "&amp;D1502&amp;" "&amp;E1502&amp;" "&amp;F1502&amp;" ["&amp;H1502&amp;"]",IF(G1502="JPN","[JPN] "&amp;B1502&amp;" "&amp;C1502&amp;" "&amp;D1502&amp;" "&amp;E1502&amp;" "&amp;F1502&amp;" ["&amp;H1502&amp;"]",B1502&amp;" "&amp;C1502&amp;" "&amp;D1502&amp;" "&amp;E1502&amp;" "&amp;F1502&amp;" ["&amp;H1502&amp;"]"))</f>
        <v/>
      </c>
      <c r="J1502" s="7" t="inlineStr">
        <is>
          <t>타미힐피거 멜란지그레이 면혼방 라이트스웻셔츠 [L]</t>
        </is>
      </c>
      <c r="K1502" s="7" t="inlineStr">
        <is>
          <t>타미힐피거 멜란지그레이 면혼방 라이트스웻셔츠</t>
        </is>
      </c>
      <c r="L1502" s="7">
        <f>IF(B1502="보세",C1502&amp;" "&amp;F1502,B1502&amp;" "&amp;F1502)</f>
        <v/>
      </c>
      <c r="M1502" s="8" t="inlineStr">
        <is>
          <t>멜란지그레이  면혼방 라이트스웻셔츠</t>
        </is>
      </c>
      <c r="N1502" s="8" t="inlineStr">
        <is>
          <t>멜란지그레이  코튼혼방 라이트스웻셔츠</t>
        </is>
      </c>
      <c r="O1502" s="8" t="inlineStr">
        <is>
          <t>멜란지그레이  면믹스 라이트스웻셔츠</t>
        </is>
      </c>
    </row>
    <row r="1503" ht="16.5" customHeight="1" s="16">
      <c r="A1503" s="7" t="n">
        <v>13108266</v>
      </c>
      <c r="B1503" s="7" t="inlineStr">
        <is>
          <t>탑텐</t>
        </is>
      </c>
      <c r="C1503" s="7" t="inlineStr">
        <is>
          <t>멜란지그레이</t>
        </is>
      </c>
      <c r="D1503" s="7" t="inlineStr">
        <is>
          <t>프린팅</t>
        </is>
      </c>
      <c r="E1503" s="7" t="inlineStr">
        <is>
          <t>면혼방</t>
        </is>
      </c>
      <c r="F1503" s="7" t="inlineStr">
        <is>
          <t>트라이잇맨투맨</t>
        </is>
      </c>
      <c r="G1503" s="7" t="inlineStr">
        <is>
          <t>KOR</t>
        </is>
      </c>
      <c r="H1503" s="7" t="inlineStr">
        <is>
          <t>95</t>
        </is>
      </c>
      <c r="I1503" s="7">
        <f>IF(B1503="보세",C1503&amp;" "&amp;D1503&amp;" "&amp;E1503&amp;" "&amp;F1503&amp;" ["&amp;H1503&amp;"]",IF(G1503="JPN","[JPN] "&amp;B1503&amp;" "&amp;C1503&amp;" "&amp;D1503&amp;" "&amp;E1503&amp;" "&amp;F1503&amp;" ["&amp;H1503&amp;"]",B1503&amp;" "&amp;C1503&amp;" "&amp;D1503&amp;" "&amp;E1503&amp;" "&amp;F1503&amp;" ["&amp;H1503&amp;"]"))</f>
        <v/>
      </c>
      <c r="J1503" s="7" t="inlineStr">
        <is>
          <t>탑텐 멜란지그레이 프린팅 면혼방 트라이잇맨투맨 [95]</t>
        </is>
      </c>
      <c r="K1503" s="7" t="inlineStr">
        <is>
          <t>탑텐 멜란지그레이 프린팅 면혼방 트라이잇맨투맨</t>
        </is>
      </c>
      <c r="L1503" s="7">
        <f>IF(B1503="보세",C1503&amp;" "&amp;F1503,B1503&amp;" "&amp;F1503)</f>
        <v/>
      </c>
      <c r="M1503" s="8" t="inlineStr">
        <is>
          <t>멜란지그레이 프린팅 면혼방 트라이잇맨투맨</t>
        </is>
      </c>
      <c r="N1503" s="8" t="inlineStr">
        <is>
          <t>멜란지그레이 프린팅 코튼혼방 트라이잇맨투맨</t>
        </is>
      </c>
      <c r="O1503" s="8" t="inlineStr">
        <is>
          <t>멜란지그레이 프린팅 면믹스 트라이잇맨투맨</t>
        </is>
      </c>
    </row>
    <row r="1504" ht="16.5" customHeight="1" s="16">
      <c r="A1504" s="7" t="n">
        <v>13108267</v>
      </c>
      <c r="B1504" s="7" t="inlineStr">
        <is>
          <t>타미힐피거</t>
        </is>
      </c>
      <c r="C1504" s="7" t="inlineStr">
        <is>
          <t>멜란지그레이</t>
        </is>
      </c>
      <c r="D1504" s="7" t="inlineStr">
        <is>
          <t>무지</t>
        </is>
      </c>
      <c r="E1504" s="7" t="inlineStr">
        <is>
          <t>울혼방</t>
        </is>
      </c>
      <c r="F1504" s="7" t="inlineStr">
        <is>
          <t>오픈형롱니트가디건</t>
        </is>
      </c>
      <c r="G1504" s="7" t="inlineStr">
        <is>
          <t>KOR</t>
        </is>
      </c>
      <c r="H1504" s="7" t="inlineStr">
        <is>
          <t>XS</t>
        </is>
      </c>
      <c r="I1504" s="7">
        <f>IF(B1504="보세",C1504&amp;" "&amp;D1504&amp;" "&amp;E1504&amp;" "&amp;F1504&amp;" ["&amp;H1504&amp;"]",IF(G1504="JPN","[JPN] "&amp;B1504&amp;" "&amp;C1504&amp;" "&amp;D1504&amp;" "&amp;E1504&amp;" "&amp;F1504&amp;" ["&amp;H1504&amp;"]",B1504&amp;" "&amp;C1504&amp;" "&amp;D1504&amp;" "&amp;E1504&amp;" "&amp;F1504&amp;" ["&amp;H1504&amp;"]"))</f>
        <v/>
      </c>
      <c r="J1504" s="7" t="inlineStr">
        <is>
          <t>타미힐피거 멜란지그레이 울혼방 오픈형롱니트가디건 [XS]</t>
        </is>
      </c>
      <c r="K1504" s="7" t="inlineStr">
        <is>
          <t>타미힐피거 멜란지그레이 울혼방 오픈형롱니트가디건</t>
        </is>
      </c>
      <c r="L1504" s="7">
        <f>IF(B1504="보세",C1504&amp;" "&amp;F1504,B1504&amp;" "&amp;F1504)</f>
        <v/>
      </c>
      <c r="M1504" s="8" t="inlineStr">
        <is>
          <t>멜란지그레이  울혼방 오픈형롱니트가디건</t>
        </is>
      </c>
      <c r="N1504" s="8" t="inlineStr">
        <is>
          <t>멜란지그레이  울혼방 오픈형롱니트가디건</t>
        </is>
      </c>
      <c r="O1504" s="8" t="inlineStr">
        <is>
          <t>멜란지그레이  울혼방 오픈형롱니트가디건</t>
        </is>
      </c>
    </row>
    <row r="1505" ht="16.5" customHeight="1" s="16">
      <c r="A1505" s="7" t="n">
        <v>13108268</v>
      </c>
      <c r="B1505" s="7" t="inlineStr">
        <is>
          <t>h&amp;m</t>
        </is>
      </c>
      <c r="C1505" s="7" t="inlineStr">
        <is>
          <t>딥실버그레이</t>
        </is>
      </c>
      <c r="D1505" s="7" t="inlineStr">
        <is>
          <t>무지</t>
        </is>
      </c>
      <c r="E1505" s="7" t="inlineStr">
        <is>
          <t>폴리</t>
        </is>
      </c>
      <c r="F1505" s="7" t="inlineStr">
        <is>
          <t>실키셔츠</t>
        </is>
      </c>
      <c r="G1505" s="7" t="inlineStr">
        <is>
          <t>KOR</t>
        </is>
      </c>
      <c r="H1505" s="7" t="inlineStr">
        <is>
          <t>L</t>
        </is>
      </c>
      <c r="I1505" s="7">
        <f>IF(B1505="보세",C1505&amp;" "&amp;D1505&amp;" "&amp;E1505&amp;" "&amp;F1505&amp;" ["&amp;H1505&amp;"]",IF(G1505="JPN","[JPN] "&amp;B1505&amp;" "&amp;C1505&amp;" "&amp;D1505&amp;" "&amp;E1505&amp;" "&amp;F1505&amp;" ["&amp;H1505&amp;"]",B1505&amp;" "&amp;C1505&amp;" "&amp;D1505&amp;" "&amp;E1505&amp;" "&amp;F1505&amp;" ["&amp;H1505&amp;"]"))</f>
        <v/>
      </c>
      <c r="J1505" s="7" t="inlineStr">
        <is>
          <t>h&amp;m 딥실버그레이 실키셔츠 [L]</t>
        </is>
      </c>
      <c r="K1505" s="7" t="inlineStr">
        <is>
          <t>h&amp;m 딥실버그레이 실키셔츠</t>
        </is>
      </c>
      <c r="L1505" s="7">
        <f>IF(B1505="보세",C1505&amp;" "&amp;F1505,B1505&amp;" "&amp;F1505)</f>
        <v/>
      </c>
      <c r="M1505" s="8" t="inlineStr">
        <is>
          <t>딥실버그레이   실키셔츠</t>
        </is>
      </c>
      <c r="N1505" s="8" t="inlineStr">
        <is>
          <t>딥실버그레이   실키셔츠</t>
        </is>
      </c>
      <c r="O1505" s="8" t="inlineStr">
        <is>
          <t>딥실버그레이   실키셔츠</t>
        </is>
      </c>
    </row>
    <row r="1506" ht="16.5" customHeight="1" s="16">
      <c r="A1506" s="7" t="n">
        <v>13108269</v>
      </c>
      <c r="B1506" s="7" t="inlineStr">
        <is>
          <t>스파오</t>
        </is>
      </c>
      <c r="C1506" s="7" t="inlineStr">
        <is>
          <t>다크그레이</t>
        </is>
      </c>
      <c r="D1506" s="7" t="inlineStr">
        <is>
          <t>무지</t>
        </is>
      </c>
      <c r="E1506" s="7" t="inlineStr">
        <is>
          <t>폴리</t>
        </is>
      </c>
      <c r="F1506" s="7" t="inlineStr">
        <is>
          <t>부클집업</t>
        </is>
      </c>
      <c r="G1506" s="7" t="inlineStr">
        <is>
          <t>KOR</t>
        </is>
      </c>
      <c r="H1506" s="7" t="inlineStr">
        <is>
          <t>L</t>
        </is>
      </c>
      <c r="I1506" s="7">
        <f>IF(B1506="보세",C1506&amp;" "&amp;D1506&amp;" "&amp;E1506&amp;" "&amp;F1506&amp;" ["&amp;H1506&amp;"]",IF(G1506="JPN","[JPN] "&amp;B1506&amp;" "&amp;C1506&amp;" "&amp;D1506&amp;" "&amp;E1506&amp;" "&amp;F1506&amp;" ["&amp;H1506&amp;"]",B1506&amp;" "&amp;C1506&amp;" "&amp;D1506&amp;" "&amp;E1506&amp;" "&amp;F1506&amp;" ["&amp;H1506&amp;"]"))</f>
        <v/>
      </c>
      <c r="J1506" s="7" t="inlineStr">
        <is>
          <t>스파오 다크그레이 부클집업 [L]</t>
        </is>
      </c>
      <c r="K1506" s="7" t="inlineStr">
        <is>
          <t>스파오 다크그레이 부클집업</t>
        </is>
      </c>
      <c r="L1506" s="7">
        <f>IF(B1506="보세",C1506&amp;" "&amp;F1506,B1506&amp;" "&amp;F1506)</f>
        <v/>
      </c>
      <c r="M1506" s="8" t="inlineStr">
        <is>
          <t>다크그레이   부클집업</t>
        </is>
      </c>
      <c r="N1506" s="8" t="inlineStr">
        <is>
          <t>다크그레이   부클집업</t>
        </is>
      </c>
      <c r="O1506" s="8" t="inlineStr">
        <is>
          <t>다크그레이   부클집업</t>
        </is>
      </c>
    </row>
    <row r="1507" ht="16.5" customHeight="1" s="16">
      <c r="A1507" s="7" t="n">
        <v>13108270</v>
      </c>
      <c r="B1507" s="7" t="inlineStr">
        <is>
          <t>hummel</t>
        </is>
      </c>
      <c r="C1507" s="7" t="inlineStr">
        <is>
          <t>멜란지그레이</t>
        </is>
      </c>
      <c r="D1507" s="7" t="inlineStr">
        <is>
          <t>무지</t>
        </is>
      </c>
      <c r="E1507" s="7" t="inlineStr">
        <is>
          <t>폴리</t>
        </is>
      </c>
      <c r="F1507" s="7" t="inlineStr">
        <is>
          <t>로고자수pk티</t>
        </is>
      </c>
      <c r="G1507" s="7" t="inlineStr">
        <is>
          <t>KOR</t>
        </is>
      </c>
      <c r="H1507" s="7" t="inlineStr">
        <is>
          <t>XL</t>
        </is>
      </c>
      <c r="I1507" s="7">
        <f>IF(B1507="보세",C1507&amp;" "&amp;D1507&amp;" "&amp;E1507&amp;" "&amp;F1507&amp;" ["&amp;H1507&amp;"]",IF(G1507="JPN","[JPN] "&amp;B1507&amp;" "&amp;C1507&amp;" "&amp;D1507&amp;" "&amp;E1507&amp;" "&amp;F1507&amp;" ["&amp;H1507&amp;"]",B1507&amp;" "&amp;C1507&amp;" "&amp;D1507&amp;" "&amp;E1507&amp;" "&amp;F1507&amp;" ["&amp;H1507&amp;"]"))</f>
        <v/>
      </c>
      <c r="J1507" s="7" t="inlineStr">
        <is>
          <t>hummel 멜란지그레이 로고자수pk티 [XL]</t>
        </is>
      </c>
      <c r="K1507" s="7" t="inlineStr">
        <is>
          <t>hummel 멜란지그레이 로고자수pk티</t>
        </is>
      </c>
      <c r="L1507" s="7">
        <f>IF(B1507="보세",C1507&amp;" "&amp;F1507,B1507&amp;" "&amp;F1507)</f>
        <v/>
      </c>
      <c r="M1507" s="8" t="inlineStr">
        <is>
          <t>멜란지그레이   로고자수pk티</t>
        </is>
      </c>
      <c r="N1507" s="8" t="inlineStr">
        <is>
          <t>멜란지그레이   로고자수pk티</t>
        </is>
      </c>
      <c r="O1507" s="8" t="inlineStr">
        <is>
          <t>멜란지그레이   로고자수pk티</t>
        </is>
      </c>
    </row>
    <row r="1508" ht="16.5" customHeight="1" s="16">
      <c r="A1508" s="7" t="n">
        <v>13108271</v>
      </c>
      <c r="B1508" s="7" t="inlineStr">
        <is>
          <t>폴로랄프로렌</t>
        </is>
      </c>
      <c r="C1508" s="7" t="inlineStr">
        <is>
          <t>네이비</t>
        </is>
      </c>
      <c r="D1508" s="7" t="inlineStr">
        <is>
          <t>무지</t>
        </is>
      </c>
      <c r="E1508" s="7" t="inlineStr">
        <is>
          <t>면</t>
        </is>
      </c>
      <c r="F1508" s="7" t="inlineStr">
        <is>
          <t>커스텀핏빅포니PK반팔티</t>
        </is>
      </c>
      <c r="G1508" s="7" t="inlineStr">
        <is>
          <t>KOR</t>
        </is>
      </c>
      <c r="H1508" s="7" t="inlineStr">
        <is>
          <t>XL</t>
        </is>
      </c>
      <c r="I1508" s="7">
        <f>IF(B1508="보세",C1508&amp;" "&amp;D1508&amp;" "&amp;E1508&amp;" "&amp;F1508&amp;" ["&amp;H1508&amp;"]",IF(G1508="JPN","[JPN] "&amp;B1508&amp;" "&amp;C1508&amp;" "&amp;D1508&amp;" "&amp;E1508&amp;" "&amp;F1508&amp;" ["&amp;H1508&amp;"]",B1508&amp;" "&amp;C1508&amp;" "&amp;D1508&amp;" "&amp;E1508&amp;" "&amp;F1508&amp;" ["&amp;H1508&amp;"]"))</f>
        <v/>
      </c>
      <c r="J1508" s="7" t="inlineStr">
        <is>
          <t>폴로랄프로렌 네이비 면 커스텀핏빅포니PK반팔티 [XL]</t>
        </is>
      </c>
      <c r="K1508" s="7" t="inlineStr">
        <is>
          <t>폴로랄프로렌 네이비 면 커스텀핏빅포니PK반팔티</t>
        </is>
      </c>
      <c r="L1508" s="7">
        <f>IF(B1508="보세",C1508&amp;" "&amp;F1508,B1508&amp;" "&amp;F1508)</f>
        <v/>
      </c>
      <c r="M1508" s="8" t="inlineStr">
        <is>
          <t>네이비  면 커스텀핏빅포니PK반팔티</t>
        </is>
      </c>
      <c r="N1508" s="8" t="inlineStr">
        <is>
          <t>NAVY  면 커스텀핏빅포니PK반팔티</t>
        </is>
      </c>
      <c r="O1508" s="8" t="inlineStr">
        <is>
          <t>곤색  면 커스텀핏빅포니PK반팔티</t>
        </is>
      </c>
    </row>
    <row r="1509" ht="16.5" customHeight="1" s="16">
      <c r="A1509" s="7" t="n">
        <v>13108272</v>
      </c>
      <c r="B1509" s="7" t="inlineStr">
        <is>
          <t>플라스틱아일랜드</t>
        </is>
      </c>
      <c r="C1509" s="7" t="inlineStr">
        <is>
          <t>네이비</t>
        </is>
      </c>
      <c r="D1509" s="7" t="inlineStr">
        <is>
          <t>무지</t>
        </is>
      </c>
      <c r="E1509" s="7" t="inlineStr">
        <is>
          <t>면혼방</t>
        </is>
      </c>
      <c r="F1509" s="7" t="inlineStr">
        <is>
          <t>스키퍼소매롤업반팔원피스</t>
        </is>
      </c>
      <c r="G1509" s="7" t="inlineStr">
        <is>
          <t>KOR</t>
        </is>
      </c>
      <c r="H1509" s="7" t="inlineStr">
        <is>
          <t>M</t>
        </is>
      </c>
      <c r="I1509" s="7">
        <f>IF(B1509="보세",C1509&amp;" "&amp;D1509&amp;" "&amp;E1509&amp;" "&amp;F1509&amp;" ["&amp;H1509&amp;"]",IF(G1509="JPN","[JPN] "&amp;B1509&amp;" "&amp;C1509&amp;" "&amp;D1509&amp;" "&amp;E1509&amp;" "&amp;F1509&amp;" ["&amp;H1509&amp;"]",B1509&amp;" "&amp;C1509&amp;" "&amp;D1509&amp;" "&amp;E1509&amp;" "&amp;F1509&amp;" ["&amp;H1509&amp;"]"))</f>
        <v/>
      </c>
      <c r="J1509" s="7" t="inlineStr">
        <is>
          <t>플라스틱아일랜드 네이비 면혼방 스키퍼소매롤업반팔원피스 [M]</t>
        </is>
      </c>
      <c r="K1509" s="7" t="inlineStr">
        <is>
          <t>플라스틱아일랜드 네이비 면혼방 스키퍼소매롤업반팔원피스</t>
        </is>
      </c>
      <c r="L1509" s="7">
        <f>IF(B1509="보세",C1509&amp;" "&amp;F1509,B1509&amp;" "&amp;F1509)</f>
        <v/>
      </c>
      <c r="M1509" s="8" t="inlineStr">
        <is>
          <t>네이비  면혼방 스키퍼소매롤업반팔원피스</t>
        </is>
      </c>
      <c r="N1509" s="8" t="inlineStr">
        <is>
          <t>NAVY  면혼방 스키퍼소매롤업반팔원피스</t>
        </is>
      </c>
      <c r="O1509" s="8" t="inlineStr">
        <is>
          <t>곤색  면혼방 스키퍼소매롤업반팔원피스</t>
        </is>
      </c>
    </row>
    <row r="1510" ht="16.5" customHeight="1" s="16">
      <c r="A1510" s="7" t="n">
        <v>13108273</v>
      </c>
      <c r="B1510" s="7" t="inlineStr">
        <is>
          <t>plac</t>
        </is>
      </c>
      <c r="C1510" s="7" t="inlineStr">
        <is>
          <t>네이비</t>
        </is>
      </c>
      <c r="D1510" s="7" t="inlineStr">
        <is>
          <t>무지</t>
        </is>
      </c>
      <c r="E1510" s="7" t="inlineStr">
        <is>
          <t>면</t>
        </is>
      </c>
      <c r="F1510" s="7" t="inlineStr">
        <is>
          <t>맨투맨</t>
        </is>
      </c>
      <c r="G1510" s="7" t="inlineStr">
        <is>
          <t>KOR</t>
        </is>
      </c>
      <c r="H1510" s="7" t="inlineStr">
        <is>
          <t>L</t>
        </is>
      </c>
      <c r="I1510" s="7">
        <f>IF(B1510="보세",C1510&amp;" "&amp;D1510&amp;" "&amp;E1510&amp;" "&amp;F1510&amp;" ["&amp;H1510&amp;"]",IF(G1510="JPN","[JPN] "&amp;B1510&amp;" "&amp;C1510&amp;" "&amp;D1510&amp;" "&amp;E1510&amp;" "&amp;F1510&amp;" ["&amp;H1510&amp;"]",B1510&amp;" "&amp;C1510&amp;" "&amp;D1510&amp;" "&amp;E1510&amp;" "&amp;F1510&amp;" ["&amp;H1510&amp;"]"))</f>
        <v/>
      </c>
      <c r="J1510" s="7" t="inlineStr">
        <is>
          <t>plac 네이비 면 맨투맨 [L]</t>
        </is>
      </c>
      <c r="K1510" s="7" t="inlineStr">
        <is>
          <t>plac 네이비 면 맨투맨</t>
        </is>
      </c>
      <c r="L1510" s="7">
        <f>IF(B1510="보세",C1510&amp;" "&amp;F1510,B1510&amp;" "&amp;F1510)</f>
        <v/>
      </c>
      <c r="M1510" s="8" t="inlineStr">
        <is>
          <t>네이비  면 맨투맨</t>
        </is>
      </c>
      <c r="N1510" s="8" t="inlineStr">
        <is>
          <t>NAVY  면 맨투맨</t>
        </is>
      </c>
      <c r="O1510" s="8" t="inlineStr">
        <is>
          <t>곤색  면 맨투맨</t>
        </is>
      </c>
    </row>
    <row r="1511" ht="16.5" customHeight="1" s="16">
      <c r="A1511" s="7" t="n">
        <v>13108274</v>
      </c>
      <c r="B1511" s="7" t="inlineStr">
        <is>
          <t>크로커다일</t>
        </is>
      </c>
      <c r="C1511" s="7" t="inlineStr">
        <is>
          <t>다크네이비</t>
        </is>
      </c>
      <c r="D1511" s="7" t="inlineStr">
        <is>
          <t>다이아몬드패턴</t>
        </is>
      </c>
      <c r="E1511" s="7" t="inlineStr">
        <is>
          <t>폴리</t>
        </is>
      </c>
      <c r="F1511" s="7" t="inlineStr">
        <is>
          <t>퀼팅라이트패딩베스트</t>
        </is>
      </c>
      <c r="G1511" s="7" t="inlineStr">
        <is>
          <t>KOR</t>
        </is>
      </c>
      <c r="H1511" s="7" t="inlineStr">
        <is>
          <t>90</t>
        </is>
      </c>
      <c r="I1511" s="7">
        <f>IF(B1511="보세",C1511&amp;" "&amp;D1511&amp;" "&amp;E1511&amp;" "&amp;F1511&amp;" ["&amp;H1511&amp;"]",IF(G1511="JPN","[JPN] "&amp;B1511&amp;" "&amp;C1511&amp;" "&amp;D1511&amp;" "&amp;E1511&amp;" "&amp;F1511&amp;" ["&amp;H1511&amp;"]",B1511&amp;" "&amp;C1511&amp;" "&amp;D1511&amp;" "&amp;E1511&amp;" "&amp;F1511&amp;" ["&amp;H1511&amp;"]"))</f>
        <v/>
      </c>
      <c r="J1511" s="7" t="inlineStr">
        <is>
          <t>크로커다일 다크네이비 다이아몬드패턴 퀼팅라이트패딩베스트 [90]</t>
        </is>
      </c>
      <c r="K1511" s="7" t="inlineStr">
        <is>
          <t>크로커다일 다크네이비 다이아몬드패턴 퀼팅라이트패딩베스트</t>
        </is>
      </c>
      <c r="L1511" s="7">
        <f>IF(B1511="보세",C1511&amp;" "&amp;F1511,B1511&amp;" "&amp;F1511)</f>
        <v/>
      </c>
      <c r="M1511" s="8" t="inlineStr">
        <is>
          <t>다크네이비 다이아몬드패턴  퀼팅라이트패딩베스트</t>
        </is>
      </c>
      <c r="N1511" s="8" t="inlineStr">
        <is>
          <t>DARK NAVY 다이아몬드패턴  퀼팅라이트패딩베스트</t>
        </is>
      </c>
      <c r="O1511" s="8" t="inlineStr">
        <is>
          <t>딥네이비 다이아몬드패턴  퀼팅라이트패딩베스트</t>
        </is>
      </c>
    </row>
    <row r="1512" ht="16.5" customHeight="1" s="16">
      <c r="A1512" s="7" t="n">
        <v>13108275</v>
      </c>
      <c r="B1512" s="7" t="inlineStr">
        <is>
          <t>자라</t>
        </is>
      </c>
      <c r="C1512" s="7" t="inlineStr">
        <is>
          <t>다크인디고</t>
        </is>
      </c>
      <c r="D1512" s="7" t="inlineStr">
        <is>
          <t>무지</t>
        </is>
      </c>
      <c r="E1512" s="7" t="inlineStr">
        <is>
          <t>데님</t>
        </is>
      </c>
      <c r="F1512" s="7" t="inlineStr">
        <is>
          <t>워싱크롭커팅자켓</t>
        </is>
      </c>
      <c r="G1512" s="7" t="inlineStr">
        <is>
          <t>KOR</t>
        </is>
      </c>
      <c r="H1512" s="7" t="inlineStr">
        <is>
          <t>M</t>
        </is>
      </c>
      <c r="I1512" s="7">
        <f>IF(B1512="보세",C1512&amp;" "&amp;D1512&amp;" "&amp;E1512&amp;" "&amp;F1512&amp;" ["&amp;H1512&amp;"]",IF(G1512="JPN","[JPN] "&amp;B1512&amp;" "&amp;C1512&amp;" "&amp;D1512&amp;" "&amp;E1512&amp;" "&amp;F1512&amp;" ["&amp;H1512&amp;"]",B1512&amp;" "&amp;C1512&amp;" "&amp;D1512&amp;" "&amp;E1512&amp;" "&amp;F1512&amp;" ["&amp;H1512&amp;"]"))</f>
        <v/>
      </c>
      <c r="J1512" s="7" t="inlineStr">
        <is>
          <t>자라 다크인디고 데님 워싱크롭커팅자켓 [M]</t>
        </is>
      </c>
      <c r="K1512" s="7" t="inlineStr">
        <is>
          <t>자라 다크인디고 데님 워싱크롭커팅자켓</t>
        </is>
      </c>
      <c r="L1512" s="7">
        <f>IF(B1512="보세",C1512&amp;" "&amp;F1512,B1512&amp;" "&amp;F1512)</f>
        <v/>
      </c>
      <c r="M1512" s="8" t="inlineStr">
        <is>
          <t>다크인디고  데님 워싱크롭커팅자켓</t>
        </is>
      </c>
      <c r="N1512" s="8" t="inlineStr">
        <is>
          <t>다크인디고  데님 워싱크롭커팅자켓</t>
        </is>
      </c>
      <c r="O1512" s="8" t="inlineStr">
        <is>
          <t>다크인디고  데님 워싱크롭커팅자켓</t>
        </is>
      </c>
    </row>
    <row r="1513" ht="16.5" customHeight="1" s="16">
      <c r="A1513" s="7" t="n">
        <v>13108276</v>
      </c>
      <c r="B1513" s="7" t="inlineStr">
        <is>
          <t>coax</t>
        </is>
      </c>
      <c r="C1513" s="7" t="inlineStr">
        <is>
          <t>카키</t>
        </is>
      </c>
      <c r="D1513" s="7" t="inlineStr">
        <is>
          <t>무지</t>
        </is>
      </c>
      <c r="E1513" s="7" t="inlineStr">
        <is>
          <t>면</t>
        </is>
      </c>
      <c r="F1513" s="7" t="inlineStr">
        <is>
          <t>백포켓포인트자켓</t>
        </is>
      </c>
      <c r="G1513" s="7" t="inlineStr">
        <is>
          <t>KOR</t>
        </is>
      </c>
      <c r="H1513" s="7" t="inlineStr">
        <is>
          <t>S</t>
        </is>
      </c>
      <c r="I1513" s="7">
        <f>IF(B1513="보세",C1513&amp;" "&amp;D1513&amp;" "&amp;E1513&amp;" "&amp;F1513&amp;" ["&amp;H1513&amp;"]",IF(G1513="JPN","[JPN] "&amp;B1513&amp;" "&amp;C1513&amp;" "&amp;D1513&amp;" "&amp;E1513&amp;" "&amp;F1513&amp;" ["&amp;H1513&amp;"]",B1513&amp;" "&amp;C1513&amp;" "&amp;D1513&amp;" "&amp;E1513&amp;" "&amp;F1513&amp;" ["&amp;H1513&amp;"]"))</f>
        <v/>
      </c>
      <c r="J1513" s="7" t="inlineStr">
        <is>
          <t>coax 카키 면 백포켓포인트자켓 [S]</t>
        </is>
      </c>
      <c r="K1513" s="7" t="inlineStr">
        <is>
          <t>coax 카키 면 백포켓포인트자켓</t>
        </is>
      </c>
      <c r="L1513" s="7">
        <f>IF(B1513="보세",C1513&amp;" "&amp;F1513,B1513&amp;" "&amp;F1513)</f>
        <v/>
      </c>
      <c r="M1513" s="8" t="inlineStr">
        <is>
          <t>카키  면 백포켓포인트자켓</t>
        </is>
      </c>
      <c r="N1513" s="8" t="inlineStr">
        <is>
          <t>카키  코튼 백포켓포인트자켓</t>
        </is>
      </c>
      <c r="O1513" s="8" t="inlineStr">
        <is>
          <t>카키  면직물 백포켓포인트자켓</t>
        </is>
      </c>
    </row>
    <row r="1514" ht="16.5" customHeight="1" s="16">
      <c r="A1514" s="7" t="n">
        <v>13108277</v>
      </c>
      <c r="B1514" s="7" t="inlineStr">
        <is>
          <t>레노마</t>
        </is>
      </c>
      <c r="C1514" s="7" t="inlineStr">
        <is>
          <t>비틀브라운우드브라운</t>
        </is>
      </c>
      <c r="D1514" s="7" t="inlineStr">
        <is>
          <t>체크</t>
        </is>
      </c>
      <c r="E1514" s="7" t="inlineStr">
        <is>
          <t>덕다운</t>
        </is>
      </c>
      <c r="F1514" s="7" t="inlineStr">
        <is>
          <t>배색패딩점퍼</t>
        </is>
      </c>
      <c r="G1514" s="7" t="inlineStr">
        <is>
          <t>KOR</t>
        </is>
      </c>
      <c r="H1514" s="7" t="inlineStr">
        <is>
          <t>100</t>
        </is>
      </c>
      <c r="I1514" s="7">
        <f>IF(B1514="보세",C1514&amp;" "&amp;D1514&amp;" "&amp;E1514&amp;" "&amp;F1514&amp;" ["&amp;H1514&amp;"]",IF(G1514="JPN","[JPN] "&amp;B1514&amp;" "&amp;C1514&amp;" "&amp;D1514&amp;" "&amp;E1514&amp;" "&amp;F1514&amp;" ["&amp;H1514&amp;"]",B1514&amp;" "&amp;C1514&amp;" "&amp;D1514&amp;" "&amp;E1514&amp;" "&amp;F1514&amp;" ["&amp;H1514&amp;"]"))</f>
        <v/>
      </c>
      <c r="J1514" s="7" t="inlineStr">
        <is>
          <t>레노마 비틀브라운우드브라운 체크 덕다운 배색패딩점퍼 [100]</t>
        </is>
      </c>
      <c r="K1514" s="7" t="inlineStr">
        <is>
          <t>레노마 비틀브라운우드브라운 체크 덕다운 배색패딩점퍼</t>
        </is>
      </c>
      <c r="L1514" s="7">
        <f>IF(B1514="보세",C1514&amp;" "&amp;F1514,B1514&amp;" "&amp;F1514)</f>
        <v/>
      </c>
      <c r="M1514" s="8" t="inlineStr">
        <is>
          <t>비틀브라운우드브라운 체크 덕다운 배색패딩점퍼</t>
        </is>
      </c>
      <c r="N1514" s="8" t="inlineStr">
        <is>
          <t>비틀브라운우드브라운 체크 덕다운 배색패딩점퍼</t>
        </is>
      </c>
      <c r="O1514" s="8" t="inlineStr">
        <is>
          <t>비틀브라운우드브라운 체크 덕다운 배색패딩점퍼</t>
        </is>
      </c>
    </row>
    <row r="1515" ht="16.5" customHeight="1" s="16">
      <c r="A1515" s="7" t="n">
        <v>13108278</v>
      </c>
      <c r="B1515" s="7" t="inlineStr">
        <is>
          <t>버커루</t>
        </is>
      </c>
      <c r="C1515" s="7" t="inlineStr">
        <is>
          <t>라이트카키쉬그레이</t>
        </is>
      </c>
      <c r="D1515" s="7" t="inlineStr">
        <is>
          <t>무지</t>
        </is>
      </c>
      <c r="E1515" s="7" t="inlineStr">
        <is>
          <t>폴리</t>
        </is>
      </c>
      <c r="F1515" s="7" t="inlineStr">
        <is>
          <t>로고바스락방풍자켓</t>
        </is>
      </c>
      <c r="G1515" s="7" t="inlineStr">
        <is>
          <t>KOR</t>
        </is>
      </c>
      <c r="H1515" s="7" t="inlineStr">
        <is>
          <t>S</t>
        </is>
      </c>
      <c r="I1515" s="7">
        <f>IF(B1515="보세",C1515&amp;" "&amp;D1515&amp;" "&amp;E1515&amp;" "&amp;F1515&amp;" ["&amp;H1515&amp;"]",IF(G1515="JPN","[JPN] "&amp;B1515&amp;" "&amp;C1515&amp;" "&amp;D1515&amp;" "&amp;E1515&amp;" "&amp;F1515&amp;" ["&amp;H1515&amp;"]",B1515&amp;" "&amp;C1515&amp;" "&amp;D1515&amp;" "&amp;E1515&amp;" "&amp;F1515&amp;" ["&amp;H1515&amp;"]"))</f>
        <v/>
      </c>
      <c r="J1515" s="7" t="inlineStr">
        <is>
          <t>버커루 라이트카키쉬그레이 로고바스락방풍자켓 [S]</t>
        </is>
      </c>
      <c r="K1515" s="7" t="inlineStr">
        <is>
          <t>버커루 라이트카키쉬그레이 로고바스락방풍자켓</t>
        </is>
      </c>
      <c r="L1515" s="7">
        <f>IF(B1515="보세",C1515&amp;" "&amp;F1515,B1515&amp;" "&amp;F1515)</f>
        <v/>
      </c>
      <c r="M1515" s="8" t="inlineStr">
        <is>
          <t>라이트카키쉬그레이   로고바스락방풍자켓</t>
        </is>
      </c>
      <c r="N1515" s="8" t="inlineStr">
        <is>
          <t>라이트카키쉬그레이   로고바스락방풍자켓</t>
        </is>
      </c>
      <c r="O1515" s="8" t="inlineStr">
        <is>
          <t>라이트카키쉬그레이   로고바스락방풍자켓</t>
        </is>
      </c>
    </row>
    <row r="1516" ht="16.5" customHeight="1" s="16">
      <c r="A1516" s="7" t="n">
        <v>13108279</v>
      </c>
      <c r="B1516" s="7" t="inlineStr">
        <is>
          <t>닥스</t>
        </is>
      </c>
      <c r="C1516" s="7" t="inlineStr">
        <is>
          <t>멀티컬러</t>
        </is>
      </c>
      <c r="D1516" s="7" t="inlineStr">
        <is>
          <t>스트라이프</t>
        </is>
      </c>
      <c r="E1516" s="7" t="inlineStr">
        <is>
          <t>면혼방</t>
        </is>
      </c>
      <c r="F1516" s="7" t="inlineStr">
        <is>
          <t>실버버튼피케7부티</t>
        </is>
      </c>
      <c r="G1516" s="7" t="inlineStr">
        <is>
          <t>KOR</t>
        </is>
      </c>
      <c r="H1516" s="7" t="inlineStr">
        <is>
          <t>없음</t>
        </is>
      </c>
      <c r="I1516" s="7">
        <f>IF(B1516="보세",C1516&amp;" "&amp;D1516&amp;" "&amp;E1516&amp;" "&amp;F1516&amp;" ["&amp;H1516&amp;"]",IF(G1516="JPN","[JPN] "&amp;B1516&amp;" "&amp;C1516&amp;" "&amp;D1516&amp;" "&amp;E1516&amp;" "&amp;F1516&amp;" ["&amp;H1516&amp;"]",B1516&amp;" "&amp;C1516&amp;" "&amp;D1516&amp;" "&amp;E1516&amp;" "&amp;F1516&amp;" ["&amp;H1516&amp;"]"))</f>
        <v/>
      </c>
      <c r="J1516" s="7" t="inlineStr">
        <is>
          <t xml:space="preserve">닥스 멀티컬러 스트라이프 면혼방 실버버튼피케7부티 </t>
        </is>
      </c>
      <c r="K1516" s="7" t="inlineStr">
        <is>
          <t xml:space="preserve">닥스 멀티컬러 스트라이프 면혼방 실버버튼피케7부티 </t>
        </is>
      </c>
      <c r="L1516" s="7">
        <f>IF(B1516="보세",C1516&amp;" "&amp;F1516,B1516&amp;" "&amp;F1516)</f>
        <v/>
      </c>
      <c r="M1516" s="8" t="inlineStr">
        <is>
          <t>멀티컬러 스트라이프 면혼방 실버버튼피케7부티</t>
        </is>
      </c>
      <c r="N1516" s="8" t="inlineStr">
        <is>
          <t>멀티컬러 스트라이프 코튼혼방 실버버튼피케7부티</t>
        </is>
      </c>
      <c r="O1516" s="8" t="inlineStr">
        <is>
          <t>멀티컬러 스트라이프 면믹스 실버버튼피케7부티</t>
        </is>
      </c>
    </row>
    <row r="1517" ht="16.5" customHeight="1" s="16">
      <c r="A1517" s="7" t="n">
        <v>13108280</v>
      </c>
      <c r="B1517" s="7" t="inlineStr">
        <is>
          <t>홀리스터</t>
        </is>
      </c>
      <c r="C1517" s="7" t="inlineStr">
        <is>
          <t>다크네이비핫핑크</t>
        </is>
      </c>
      <c r="D1517" s="7" t="inlineStr">
        <is>
          <t>체크</t>
        </is>
      </c>
      <c r="E1517" s="7" t="inlineStr">
        <is>
          <t>면</t>
        </is>
      </c>
      <c r="F1517" s="7" t="inlineStr">
        <is>
          <t>긴팔가슴로고셔츠</t>
        </is>
      </c>
      <c r="G1517" s="7" t="inlineStr">
        <is>
          <t>KOR</t>
        </is>
      </c>
      <c r="H1517" s="7" t="inlineStr">
        <is>
          <t>S</t>
        </is>
      </c>
      <c r="I1517" s="7">
        <f>IF(B1517="보세",C1517&amp;" "&amp;D1517&amp;" "&amp;E1517&amp;" "&amp;F1517&amp;" ["&amp;H1517&amp;"]",IF(G1517="JPN","[JPN] "&amp;B1517&amp;" "&amp;C1517&amp;" "&amp;D1517&amp;" "&amp;E1517&amp;" "&amp;F1517&amp;" ["&amp;H1517&amp;"]",B1517&amp;" "&amp;C1517&amp;" "&amp;D1517&amp;" "&amp;E1517&amp;" "&amp;F1517&amp;" ["&amp;H1517&amp;"]"))</f>
        <v/>
      </c>
      <c r="J1517" s="7" t="inlineStr">
        <is>
          <t>홀리스터 다크네이비핫핑크 체크 면 긴팔가슴로고셔츠 [S]</t>
        </is>
      </c>
      <c r="K1517" s="7" t="inlineStr">
        <is>
          <t>홀리스터 다크네이비핫핑크 체크 면 긴팔가슴로고셔츠</t>
        </is>
      </c>
      <c r="L1517" s="7">
        <f>IF(B1517="보세",C1517&amp;" "&amp;F1517,B1517&amp;" "&amp;F1517)</f>
        <v/>
      </c>
      <c r="M1517" s="8" t="inlineStr">
        <is>
          <t>다크네이비핫핑크 체크 면 긴팔가슴로고셔츠</t>
        </is>
      </c>
      <c r="N1517" s="8" t="inlineStr">
        <is>
          <t>다크네이비핫핑크 체크 코튼 긴팔가슴로고셔츠</t>
        </is>
      </c>
      <c r="O1517" s="8" t="inlineStr">
        <is>
          <t>다크네이비핫핑크 체크 면직물 긴팔가슴로고셔츠</t>
        </is>
      </c>
    </row>
    <row r="1518" ht="16.5" customHeight="1" s="16">
      <c r="A1518" s="7" t="n">
        <v>13108281</v>
      </c>
      <c r="B1518" s="7" t="inlineStr">
        <is>
          <t>h&amp;m</t>
        </is>
      </c>
      <c r="C1518" s="7" t="inlineStr">
        <is>
          <t>블랙아이스그레이</t>
        </is>
      </c>
      <c r="D1518" s="7" t="inlineStr">
        <is>
          <t>스트라이프</t>
        </is>
      </c>
      <c r="E1518" s="7" t="inlineStr">
        <is>
          <t>면</t>
        </is>
      </c>
      <c r="F1518" s="7" t="inlineStr">
        <is>
          <t>라운드긴팔티</t>
        </is>
      </c>
      <c r="G1518" s="7" t="inlineStr">
        <is>
          <t>KOR</t>
        </is>
      </c>
      <c r="H1518" s="7" t="inlineStr">
        <is>
          <t>M</t>
        </is>
      </c>
      <c r="I1518" s="7">
        <f>IF(B1518="보세",C1518&amp;" "&amp;D1518&amp;" "&amp;E1518&amp;" "&amp;F1518&amp;" ["&amp;H1518&amp;"]",IF(G1518="JPN","[JPN] "&amp;B1518&amp;" "&amp;C1518&amp;" "&amp;D1518&amp;" "&amp;E1518&amp;" "&amp;F1518&amp;" ["&amp;H1518&amp;"]",B1518&amp;" "&amp;C1518&amp;" "&amp;D1518&amp;" "&amp;E1518&amp;" "&amp;F1518&amp;" ["&amp;H1518&amp;"]"))</f>
        <v/>
      </c>
      <c r="J1518" s="7" t="inlineStr">
        <is>
          <t>h&amp;m 블랙아이스그레이 스트라이프 면 라운드긴팔티 [M]</t>
        </is>
      </c>
      <c r="K1518" s="7" t="inlineStr">
        <is>
          <t>h&amp;m 블랙아이스그레이 스트라이프 면 라운드긴팔티</t>
        </is>
      </c>
      <c r="L1518" s="7">
        <f>IF(B1518="보세",C1518&amp;" "&amp;F1518,B1518&amp;" "&amp;F1518)</f>
        <v/>
      </c>
      <c r="M1518" s="8" t="inlineStr">
        <is>
          <t>블랙아이스그레이 스트라이프 면 라운드긴팔티</t>
        </is>
      </c>
      <c r="N1518" s="8" t="inlineStr">
        <is>
          <t>블랙아이스그레이 스트라이프 코튼 라운드긴팔티</t>
        </is>
      </c>
      <c r="O1518" s="8" t="inlineStr">
        <is>
          <t>블랙아이스그레이 스트라이프 면직물 라운드긴팔티</t>
        </is>
      </c>
    </row>
    <row r="1519" ht="16.5" customHeight="1" s="16">
      <c r="A1519" s="7" t="n">
        <v>13108282</v>
      </c>
      <c r="B1519" s="7" t="inlineStr">
        <is>
          <t>자라</t>
        </is>
      </c>
      <c r="C1519" s="7" t="inlineStr">
        <is>
          <t>블랙아이보리블랙</t>
        </is>
      </c>
      <c r="D1519" s="7" t="inlineStr">
        <is>
          <t>스트라이프</t>
        </is>
      </c>
      <c r="E1519" s="7" t="inlineStr">
        <is>
          <t>폴리</t>
        </is>
      </c>
      <c r="F1519" s="7" t="inlineStr">
        <is>
          <t>스트레치반팔니트원피스</t>
        </is>
      </c>
      <c r="G1519" s="7" t="inlineStr">
        <is>
          <t>KOR</t>
        </is>
      </c>
      <c r="H1519" s="7" t="inlineStr">
        <is>
          <t>M</t>
        </is>
      </c>
      <c r="I1519" s="7">
        <f>IF(B1519="보세",C1519&amp;" "&amp;D1519&amp;" "&amp;E1519&amp;" "&amp;F1519&amp;" ["&amp;H1519&amp;"]",IF(G1519="JPN","[JPN] "&amp;B1519&amp;" "&amp;C1519&amp;" "&amp;D1519&amp;" "&amp;E1519&amp;" "&amp;F1519&amp;" ["&amp;H1519&amp;"]",B1519&amp;" "&amp;C1519&amp;" "&amp;D1519&amp;" "&amp;E1519&amp;" "&amp;F1519&amp;" ["&amp;H1519&amp;"]"))</f>
        <v/>
      </c>
      <c r="J1519" s="7" t="inlineStr">
        <is>
          <t>자라 블랙아이보리블랙 스트라이프 스트레치반팔니트원피스 [M]</t>
        </is>
      </c>
      <c r="K1519" s="7" t="inlineStr">
        <is>
          <t>자라 블랙아이보리블랙 스트라이프 스트레치반팔니트원피스</t>
        </is>
      </c>
      <c r="L1519" s="7">
        <f>IF(B1519="보세",C1519&amp;" "&amp;F1519,B1519&amp;" "&amp;F1519)</f>
        <v/>
      </c>
      <c r="M1519" s="8" t="inlineStr">
        <is>
          <t>블랙아이보리블랙 스트라이프  스트레치반팔니트원피스</t>
        </is>
      </c>
      <c r="N1519" s="8" t="inlineStr">
        <is>
          <t>블랙아이보리블랙 스트라이프  스트레치반팔니트원피스</t>
        </is>
      </c>
      <c r="O1519" s="8" t="inlineStr">
        <is>
          <t>블랙아이보리블랙 스트라이프  스트레치반팔니트원피스</t>
        </is>
      </c>
    </row>
    <row r="1520" ht="16.5" customHeight="1" s="16">
      <c r="A1520" s="7" t="n">
        <v>13108283</v>
      </c>
      <c r="B1520" s="7" t="inlineStr">
        <is>
          <t>푸마</t>
        </is>
      </c>
      <c r="C1520" s="7" t="inlineStr">
        <is>
          <t>블랙</t>
        </is>
      </c>
      <c r="D1520" s="7" t="inlineStr">
        <is>
          <t>무지</t>
        </is>
      </c>
      <c r="E1520" s="7" t="inlineStr">
        <is>
          <t>면혼방</t>
        </is>
      </c>
      <c r="F1520" s="7" t="inlineStr">
        <is>
          <t>빅로고나그랑집업</t>
        </is>
      </c>
      <c r="G1520" s="7" t="inlineStr">
        <is>
          <t>KOR</t>
        </is>
      </c>
      <c r="H1520" s="7" t="inlineStr">
        <is>
          <t>M</t>
        </is>
      </c>
      <c r="I1520" s="7">
        <f>IF(B1520="보세",C1520&amp;" "&amp;D1520&amp;" "&amp;E1520&amp;" "&amp;F1520&amp;" ["&amp;H1520&amp;"]",IF(G1520="JPN","[JPN] "&amp;B1520&amp;" "&amp;C1520&amp;" "&amp;D1520&amp;" "&amp;E1520&amp;" "&amp;F1520&amp;" ["&amp;H1520&amp;"]",B1520&amp;" "&amp;C1520&amp;" "&amp;D1520&amp;" "&amp;E1520&amp;" "&amp;F1520&amp;" ["&amp;H1520&amp;"]"))</f>
        <v/>
      </c>
      <c r="J1520" s="7" t="inlineStr">
        <is>
          <t>푸마 블랙 면혼방 빅로고나그랑집업 [M]</t>
        </is>
      </c>
      <c r="K1520" s="7" t="inlineStr">
        <is>
          <t>푸마 블랙 면혼방 빅로고나그랑집업</t>
        </is>
      </c>
      <c r="L1520" s="7">
        <f>IF(B1520="보세",C1520&amp;" "&amp;F1520,B1520&amp;" "&amp;F1520)</f>
        <v/>
      </c>
      <c r="M1520" s="8" t="inlineStr">
        <is>
          <t>블랙  면혼방 빅로고나그랑집업</t>
        </is>
      </c>
      <c r="N1520" s="8" t="inlineStr">
        <is>
          <t>블랙  코튼혼방 빅로고나그랑집업</t>
        </is>
      </c>
      <c r="O1520" s="8" t="inlineStr">
        <is>
          <t>블랙  면믹스 빅로고나그랑집업</t>
        </is>
      </c>
    </row>
    <row r="1521" ht="16.5" customHeight="1" s="16">
      <c r="A1521" s="7" t="n">
        <v>13108284</v>
      </c>
      <c r="B1521" s="7" t="inlineStr">
        <is>
          <t>키르시</t>
        </is>
      </c>
      <c r="C1521" s="7" t="inlineStr">
        <is>
          <t>빈티지민트</t>
        </is>
      </c>
      <c r="D1521" s="7" t="inlineStr">
        <is>
          <t>물번짐패턴</t>
        </is>
      </c>
      <c r="E1521" s="7" t="inlineStr">
        <is>
          <t>면</t>
        </is>
      </c>
      <c r="F1521" s="7" t="inlineStr">
        <is>
          <t>그라데이션로고니트</t>
        </is>
      </c>
      <c r="G1521" s="7" t="inlineStr">
        <is>
          <t>KOR</t>
        </is>
      </c>
      <c r="H1521" s="7" t="inlineStr">
        <is>
          <t>1</t>
        </is>
      </c>
      <c r="I1521" s="7">
        <f>IF(B1521="보세",C1521&amp;" "&amp;D1521&amp;" "&amp;E1521&amp;" "&amp;F1521&amp;" ["&amp;H1521&amp;"]",IF(G1521="JPN","[JPN] "&amp;B1521&amp;" "&amp;C1521&amp;" "&amp;D1521&amp;" "&amp;E1521&amp;" "&amp;F1521&amp;" ["&amp;H1521&amp;"]",B1521&amp;" "&amp;C1521&amp;" "&amp;D1521&amp;" "&amp;E1521&amp;" "&amp;F1521&amp;" ["&amp;H1521&amp;"]"))</f>
        <v/>
      </c>
      <c r="J1521" s="7" t="inlineStr">
        <is>
          <t>키르시 빈티지민트 물번짐패턴 면 그라데이션로고니트 [1]</t>
        </is>
      </c>
      <c r="K1521" s="7" t="inlineStr">
        <is>
          <t>키르시 빈티지민트 물번짐패턴 면 그라데이션로고니트</t>
        </is>
      </c>
      <c r="L1521" s="7">
        <f>IF(B1521="보세",C1521&amp;" "&amp;F1521,B1521&amp;" "&amp;F1521)</f>
        <v/>
      </c>
      <c r="M1521" s="8" t="inlineStr">
        <is>
          <t>빈티지민트 물번짐패턴 면 그라데이션로고니트</t>
        </is>
      </c>
      <c r="N1521" s="8" t="inlineStr">
        <is>
          <t>빈티지민트 물번짐패턴 코튼 그라데이션로고니트</t>
        </is>
      </c>
      <c r="O1521" s="8" t="inlineStr">
        <is>
          <t>빈티지민트 물번짐패턴 면직물 그라데이션로고니트</t>
        </is>
      </c>
    </row>
    <row r="1522" ht="16.5" customHeight="1" s="16">
      <c r="A1522" s="7" t="n">
        <v>13108285</v>
      </c>
      <c r="B1522" s="7" t="inlineStr">
        <is>
          <t>스파오</t>
        </is>
      </c>
      <c r="C1522" s="7" t="inlineStr">
        <is>
          <t>블랙</t>
        </is>
      </c>
      <c r="D1522" s="7" t="inlineStr">
        <is>
          <t>프린팅</t>
        </is>
      </c>
      <c r="E1522" s="7" t="inlineStr">
        <is>
          <t>면혼방</t>
        </is>
      </c>
      <c r="F1522" s="7" t="inlineStr">
        <is>
          <t>키튼맨투맨</t>
        </is>
      </c>
      <c r="G1522" s="7" t="inlineStr">
        <is>
          <t>KOR</t>
        </is>
      </c>
      <c r="H1522" s="7" t="inlineStr">
        <is>
          <t>S</t>
        </is>
      </c>
      <c r="I1522" s="7">
        <f>IF(B1522="보세",C1522&amp;" "&amp;D1522&amp;" "&amp;E1522&amp;" "&amp;F1522&amp;" ["&amp;H1522&amp;"]",IF(G1522="JPN","[JPN] "&amp;B1522&amp;" "&amp;C1522&amp;" "&amp;D1522&amp;" "&amp;E1522&amp;" "&amp;F1522&amp;" ["&amp;H1522&amp;"]",B1522&amp;" "&amp;C1522&amp;" "&amp;D1522&amp;" "&amp;E1522&amp;" "&amp;F1522&amp;" ["&amp;H1522&amp;"]"))</f>
        <v/>
      </c>
      <c r="J1522" s="7" t="inlineStr">
        <is>
          <t>스파오 블랙 프린팅 면혼방 키튼맨투맨 [S]</t>
        </is>
      </c>
      <c r="K1522" s="7" t="inlineStr">
        <is>
          <t>스파오 블랙 프린팅 면혼방 키튼맨투맨</t>
        </is>
      </c>
      <c r="L1522" s="7">
        <f>IF(B1522="보세",C1522&amp;" "&amp;F1522,B1522&amp;" "&amp;F1522)</f>
        <v/>
      </c>
      <c r="M1522" s="8" t="inlineStr">
        <is>
          <t>블랙 프린팅 면혼방 키튼맨투맨</t>
        </is>
      </c>
      <c r="N1522" s="8" t="inlineStr">
        <is>
          <t>블랙 프린팅 코튼혼방 키튼맨투맨</t>
        </is>
      </c>
      <c r="O1522" s="8" t="inlineStr">
        <is>
          <t>블랙 프린팅 면믹스 키튼맨투맨</t>
        </is>
      </c>
    </row>
    <row r="1523" ht="16.5" customHeight="1" s="16">
      <c r="A1523" s="7" t="n">
        <v>13108286</v>
      </c>
      <c r="B1523" s="7" t="inlineStr">
        <is>
          <t>필라</t>
        </is>
      </c>
      <c r="C1523" s="7" t="inlineStr">
        <is>
          <t>블랙</t>
        </is>
      </c>
      <c r="D1523" s="7" t="inlineStr">
        <is>
          <t>무지</t>
        </is>
      </c>
      <c r="E1523" s="7" t="inlineStr">
        <is>
          <t>폴리</t>
        </is>
      </c>
      <c r="F1523" s="7" t="inlineStr">
        <is>
          <t>하프지퍼배색나그랑티</t>
        </is>
      </c>
      <c r="G1523" s="7" t="inlineStr">
        <is>
          <t>KOR</t>
        </is>
      </c>
      <c r="H1523" s="7" t="inlineStr">
        <is>
          <t>100</t>
        </is>
      </c>
      <c r="I1523" s="7">
        <f>IF(B1523="보세",C1523&amp;" "&amp;D1523&amp;" "&amp;E1523&amp;" "&amp;F1523&amp;" ["&amp;H1523&amp;"]",IF(G1523="JPN","[JPN] "&amp;B1523&amp;" "&amp;C1523&amp;" "&amp;D1523&amp;" "&amp;E1523&amp;" "&amp;F1523&amp;" ["&amp;H1523&amp;"]",B1523&amp;" "&amp;C1523&amp;" "&amp;D1523&amp;" "&amp;E1523&amp;" "&amp;F1523&amp;" ["&amp;H1523&amp;"]"))</f>
        <v/>
      </c>
      <c r="J1523" s="7" t="inlineStr">
        <is>
          <t>필라 블랙 하프지퍼배색나그랑티 [100]</t>
        </is>
      </c>
      <c r="K1523" s="7" t="inlineStr">
        <is>
          <t>필라 블랙 하프지퍼배색나그랑티</t>
        </is>
      </c>
      <c r="L1523" s="7">
        <f>IF(B1523="보세",C1523&amp;" "&amp;F1523,B1523&amp;" "&amp;F1523)</f>
        <v/>
      </c>
      <c r="M1523" s="8" t="inlineStr">
        <is>
          <t>블랙   하프지퍼배색나그랑티</t>
        </is>
      </c>
      <c r="N1523" s="8" t="inlineStr">
        <is>
          <t>블랙   하프지퍼배색나그랑티</t>
        </is>
      </c>
      <c r="O1523" s="8" t="inlineStr">
        <is>
          <t>블랙   하프지퍼배색나그랑티</t>
        </is>
      </c>
    </row>
    <row r="1524" ht="16.5" customHeight="1" s="16">
      <c r="A1524" s="7" t="n">
        <v>13108287</v>
      </c>
      <c r="B1524" s="7" t="inlineStr">
        <is>
          <t>유니클로</t>
        </is>
      </c>
      <c r="C1524" s="7" t="inlineStr">
        <is>
          <t>블랙</t>
        </is>
      </c>
      <c r="D1524" s="7" t="inlineStr">
        <is>
          <t>무지</t>
        </is>
      </c>
      <c r="E1524" s="7" t="inlineStr">
        <is>
          <t>면</t>
        </is>
      </c>
      <c r="F1524" s="7" t="inlineStr">
        <is>
          <t>슬림가디건</t>
        </is>
      </c>
      <c r="G1524" s="7" t="inlineStr">
        <is>
          <t>KOR</t>
        </is>
      </c>
      <c r="H1524" s="7" t="inlineStr">
        <is>
          <t>L</t>
        </is>
      </c>
      <c r="I1524" s="7">
        <f>IF(B1524="보세",C1524&amp;" "&amp;D1524&amp;" "&amp;E1524&amp;" "&amp;F1524&amp;" ["&amp;H1524&amp;"]",IF(G1524="JPN","[JPN] "&amp;B1524&amp;" "&amp;C1524&amp;" "&amp;D1524&amp;" "&amp;E1524&amp;" "&amp;F1524&amp;" ["&amp;H1524&amp;"]",B1524&amp;" "&amp;C1524&amp;" "&amp;D1524&amp;" "&amp;E1524&amp;" "&amp;F1524&amp;" ["&amp;H1524&amp;"]"))</f>
        <v/>
      </c>
      <c r="J1524" s="7" t="inlineStr">
        <is>
          <t>유니클로 블랙 면 슬림가디건 [L]</t>
        </is>
      </c>
      <c r="K1524" s="7" t="inlineStr">
        <is>
          <t>유니클로 블랙 면 슬림가디건</t>
        </is>
      </c>
      <c r="L1524" s="7">
        <f>IF(B1524="보세",C1524&amp;" "&amp;F1524,B1524&amp;" "&amp;F1524)</f>
        <v/>
      </c>
      <c r="M1524" s="8" t="inlineStr">
        <is>
          <t>블랙  면 슬림가디건</t>
        </is>
      </c>
      <c r="N1524" s="8" t="inlineStr">
        <is>
          <t>블랙  코튼 슬림가디건</t>
        </is>
      </c>
      <c r="O1524" s="8" t="inlineStr">
        <is>
          <t>블랙  면직물 슬림가디건</t>
        </is>
      </c>
    </row>
    <row r="1525" ht="16.5" customHeight="1" s="16">
      <c r="A1525" s="7" t="n">
        <v>13108288</v>
      </c>
      <c r="B1525" s="7" t="inlineStr">
        <is>
          <t>키르시</t>
        </is>
      </c>
      <c r="C1525" s="7" t="inlineStr">
        <is>
          <t>블랙</t>
        </is>
      </c>
      <c r="D1525" s="7" t="inlineStr">
        <is>
          <t>무지</t>
        </is>
      </c>
      <c r="E1525" s="7" t="inlineStr">
        <is>
          <t>면</t>
        </is>
      </c>
      <c r="F1525" s="7" t="inlineStr">
        <is>
          <t>로고후드집업</t>
        </is>
      </c>
      <c r="G1525" s="7" t="inlineStr">
        <is>
          <t>KOR</t>
        </is>
      </c>
      <c r="H1525" s="7" t="inlineStr">
        <is>
          <t>1</t>
        </is>
      </c>
      <c r="I1525" s="7">
        <f>IF(B1525="보세",C1525&amp;" "&amp;D1525&amp;" "&amp;E1525&amp;" "&amp;F1525&amp;" ["&amp;H1525&amp;"]",IF(G1525="JPN","[JPN] "&amp;B1525&amp;" "&amp;C1525&amp;" "&amp;D1525&amp;" "&amp;E1525&amp;" "&amp;F1525&amp;" ["&amp;H1525&amp;"]",B1525&amp;" "&amp;C1525&amp;" "&amp;D1525&amp;" "&amp;E1525&amp;" "&amp;F1525&amp;" ["&amp;H1525&amp;"]"))</f>
        <v/>
      </c>
      <c r="J1525" s="7" t="inlineStr">
        <is>
          <t>키르시 블랙 면 로고후드집업 [1]</t>
        </is>
      </c>
      <c r="K1525" s="7" t="inlineStr">
        <is>
          <t>키르시 블랙 면 로고후드집업</t>
        </is>
      </c>
      <c r="L1525" s="7">
        <f>IF(B1525="보세",C1525&amp;" "&amp;F1525,B1525&amp;" "&amp;F1525)</f>
        <v/>
      </c>
      <c r="M1525" s="8" t="inlineStr">
        <is>
          <t>블랙  면 로고후드집업</t>
        </is>
      </c>
      <c r="N1525" s="8" t="inlineStr">
        <is>
          <t>블랙  코튼 로고후드집업</t>
        </is>
      </c>
      <c r="O1525" s="8" t="inlineStr">
        <is>
          <t>블랙  면직물 로고후드집업</t>
        </is>
      </c>
    </row>
    <row r="1526" ht="16.5" customHeight="1" s="16">
      <c r="A1526" s="7" t="n">
        <v>13108289</v>
      </c>
      <c r="B1526" s="7" t="inlineStr">
        <is>
          <t>필라</t>
        </is>
      </c>
      <c r="C1526" s="7" t="inlineStr">
        <is>
          <t>블랙</t>
        </is>
      </c>
      <c r="D1526" s="7" t="inlineStr">
        <is>
          <t>체크</t>
        </is>
      </c>
      <c r="E1526" s="7" t="inlineStr">
        <is>
          <t>폴리</t>
        </is>
      </c>
      <c r="F1526" s="7" t="inlineStr">
        <is>
          <t>소매패턴반집업스포츠티</t>
        </is>
      </c>
      <c r="G1526" s="7" t="inlineStr">
        <is>
          <t>KOR</t>
        </is>
      </c>
      <c r="H1526" s="7" t="inlineStr">
        <is>
          <t>90</t>
        </is>
      </c>
      <c r="I1526" s="7">
        <f>IF(B1526="보세",C1526&amp;" "&amp;D1526&amp;" "&amp;E1526&amp;" "&amp;F1526&amp;" ["&amp;H1526&amp;"]",IF(G1526="JPN","[JPN] "&amp;B1526&amp;" "&amp;C1526&amp;" "&amp;D1526&amp;" "&amp;E1526&amp;" "&amp;F1526&amp;" ["&amp;H1526&amp;"]",B1526&amp;" "&amp;C1526&amp;" "&amp;D1526&amp;" "&amp;E1526&amp;" "&amp;F1526&amp;" ["&amp;H1526&amp;"]"))</f>
        <v/>
      </c>
      <c r="J1526" s="7" t="inlineStr">
        <is>
          <t>필라 블랙 체크 소매패턴반집업스포츠티 [90]</t>
        </is>
      </c>
      <c r="K1526" s="7" t="inlineStr">
        <is>
          <t>필라 블랙 체크 소매패턴반집업스포츠티</t>
        </is>
      </c>
      <c r="L1526" s="7">
        <f>IF(B1526="보세",C1526&amp;" "&amp;F1526,B1526&amp;" "&amp;F1526)</f>
        <v/>
      </c>
      <c r="M1526" s="8" t="inlineStr">
        <is>
          <t>블랙 체크  소매패턴반집업스포츠티</t>
        </is>
      </c>
      <c r="N1526" s="8" t="inlineStr">
        <is>
          <t>블랙 체크  소매패턴반집업스포츠티</t>
        </is>
      </c>
      <c r="O1526" s="8" t="inlineStr">
        <is>
          <t>블랙 체크  소매패턴반집업스포츠티</t>
        </is>
      </c>
    </row>
    <row r="1527" ht="16.5" customHeight="1" s="16">
      <c r="A1527" s="7" t="n">
        <v>13108290</v>
      </c>
      <c r="B1527" s="7" t="inlineStr">
        <is>
          <t>마블</t>
        </is>
      </c>
      <c r="C1527" s="7" t="inlineStr">
        <is>
          <t>블랙</t>
        </is>
      </c>
      <c r="D1527" s="7" t="inlineStr">
        <is>
          <t>프린팅</t>
        </is>
      </c>
      <c r="E1527" s="7" t="inlineStr">
        <is>
          <t>면혼방</t>
        </is>
      </c>
      <c r="F1527" s="7" t="inlineStr">
        <is>
          <t>빅스파이더맨투맨</t>
        </is>
      </c>
      <c r="G1527" s="7" t="inlineStr">
        <is>
          <t>KOR</t>
        </is>
      </c>
      <c r="H1527" s="7" t="inlineStr">
        <is>
          <t>없음</t>
        </is>
      </c>
      <c r="I1527" s="7">
        <f>IF(B1527="보세",C1527&amp;" "&amp;D1527&amp;" "&amp;E1527&amp;" "&amp;F1527&amp;" ["&amp;H1527&amp;"]",IF(G1527="JPN","[JPN] "&amp;B1527&amp;" "&amp;C1527&amp;" "&amp;D1527&amp;" "&amp;E1527&amp;" "&amp;F1527&amp;" ["&amp;H1527&amp;"]",B1527&amp;" "&amp;C1527&amp;" "&amp;D1527&amp;" "&amp;E1527&amp;" "&amp;F1527&amp;" ["&amp;H1527&amp;"]"))</f>
        <v/>
      </c>
      <c r="J1527" s="7" t="inlineStr">
        <is>
          <t xml:space="preserve">마블 블랙 프린팅 면혼방 빅스파이더맨투맨 </t>
        </is>
      </c>
      <c r="K1527" s="7" t="inlineStr">
        <is>
          <t xml:space="preserve">마블 블랙 프린팅 면혼방 빅스파이더맨투맨 </t>
        </is>
      </c>
      <c r="L1527" s="7">
        <f>IF(B1527="보세",C1527&amp;" "&amp;F1527,B1527&amp;" "&amp;F1527)</f>
        <v/>
      </c>
      <c r="M1527" s="8" t="inlineStr">
        <is>
          <t>블랙 프린팅 면혼방 빅스파이더맨투맨</t>
        </is>
      </c>
      <c r="N1527" s="8" t="inlineStr">
        <is>
          <t>블랙 프린팅 코튼혼방 빅스파이더맨투맨</t>
        </is>
      </c>
      <c r="O1527" s="8" t="inlineStr">
        <is>
          <t>블랙 프린팅 면믹스 빅스파이더맨투맨</t>
        </is>
      </c>
    </row>
    <row r="1528" ht="16.5" customHeight="1" s="16">
      <c r="A1528" s="7" t="n">
        <v>13108291</v>
      </c>
      <c r="B1528" s="7" t="inlineStr">
        <is>
          <t>NBA</t>
        </is>
      </c>
      <c r="C1528" s="7" t="inlineStr">
        <is>
          <t>블랙</t>
        </is>
      </c>
      <c r="D1528" s="7" t="inlineStr">
        <is>
          <t>체크</t>
        </is>
      </c>
      <c r="E1528" s="7" t="inlineStr">
        <is>
          <t>폴리</t>
        </is>
      </c>
      <c r="F1528" s="7" t="inlineStr">
        <is>
          <t>시카고불스부클크롭맨투맨</t>
        </is>
      </c>
      <c r="G1528" s="7" t="inlineStr">
        <is>
          <t>KOR</t>
        </is>
      </c>
      <c r="H1528" s="7" t="inlineStr">
        <is>
          <t>S</t>
        </is>
      </c>
      <c r="I1528" s="7">
        <f>IF(B1528="보세",C1528&amp;" "&amp;D1528&amp;" "&amp;E1528&amp;" "&amp;F1528&amp;" ["&amp;H1528&amp;"]",IF(G1528="JPN","[JPN] "&amp;B1528&amp;" "&amp;C1528&amp;" "&amp;D1528&amp;" "&amp;E1528&amp;" "&amp;F1528&amp;" ["&amp;H1528&amp;"]",B1528&amp;" "&amp;C1528&amp;" "&amp;D1528&amp;" "&amp;E1528&amp;" "&amp;F1528&amp;" ["&amp;H1528&amp;"]"))</f>
        <v/>
      </c>
      <c r="J1528" s="7" t="inlineStr">
        <is>
          <t>NBA 블랙 체크 시카고불스부클크롭맨투맨 [S]</t>
        </is>
      </c>
      <c r="K1528" s="7" t="inlineStr">
        <is>
          <t>NBA 블랙 체크 시카고불스부클크롭맨투맨</t>
        </is>
      </c>
      <c r="L1528" s="7">
        <f>IF(B1528="보세",C1528&amp;" "&amp;F1528,B1528&amp;" "&amp;F1528)</f>
        <v/>
      </c>
      <c r="M1528" s="8" t="inlineStr">
        <is>
          <t>블랙 체크  시카고불스부클크롭맨투맨</t>
        </is>
      </c>
      <c r="N1528" s="8" t="inlineStr">
        <is>
          <t>블랙 체크  시카고불스부클크롭맨투맨</t>
        </is>
      </c>
      <c r="O1528" s="8" t="inlineStr">
        <is>
          <t>블랙 체크  시카고불스부클크롭맨투맨</t>
        </is>
      </c>
    </row>
    <row r="1529" ht="16.5" customHeight="1" s="16">
      <c r="A1529" s="7" t="n">
        <v>13108292</v>
      </c>
      <c r="B1529" s="7" t="inlineStr">
        <is>
          <t>장미쉘바스키아</t>
        </is>
      </c>
      <c r="C1529" s="7" t="inlineStr">
        <is>
          <t>블랙</t>
        </is>
      </c>
      <c r="D1529" s="7" t="inlineStr">
        <is>
          <t>무지</t>
        </is>
      </c>
      <c r="E1529" s="7" t="inlineStr">
        <is>
          <t>면혼방</t>
        </is>
      </c>
      <c r="F1529" s="7" t="inlineStr">
        <is>
          <t>로고맨투맨</t>
        </is>
      </c>
      <c r="G1529" s="7" t="inlineStr">
        <is>
          <t>KOR</t>
        </is>
      </c>
      <c r="H1529" s="7" t="inlineStr">
        <is>
          <t>90</t>
        </is>
      </c>
      <c r="I1529" s="7">
        <f>IF(B1529="보세",C1529&amp;" "&amp;D1529&amp;" "&amp;E1529&amp;" "&amp;F1529&amp;" ["&amp;H1529&amp;"]",IF(G1529="JPN","[JPN] "&amp;B1529&amp;" "&amp;C1529&amp;" "&amp;D1529&amp;" "&amp;E1529&amp;" "&amp;F1529&amp;" ["&amp;H1529&amp;"]",B1529&amp;" "&amp;C1529&amp;" "&amp;D1529&amp;" "&amp;E1529&amp;" "&amp;F1529&amp;" ["&amp;H1529&amp;"]"))</f>
        <v/>
      </c>
      <c r="J1529" s="7" t="inlineStr">
        <is>
          <t>장미쉘바스키아 블랙 면혼방 로고맨투맨 [90]</t>
        </is>
      </c>
      <c r="K1529" s="7" t="inlineStr">
        <is>
          <t>장미쉘바스키아 블랙 면혼방 로고맨투맨</t>
        </is>
      </c>
      <c r="L1529" s="7">
        <f>IF(B1529="보세",C1529&amp;" "&amp;F1529,B1529&amp;" "&amp;F1529)</f>
        <v/>
      </c>
      <c r="M1529" s="8" t="inlineStr">
        <is>
          <t>블랙  면혼방 로고맨투맨</t>
        </is>
      </c>
      <c r="N1529" s="8" t="inlineStr">
        <is>
          <t>블랙  코튼혼방 로고맨투맨</t>
        </is>
      </c>
      <c r="O1529" s="8" t="inlineStr">
        <is>
          <t>블랙  면믹스 로고맨투맨</t>
        </is>
      </c>
    </row>
    <row r="1530" ht="16.5" customHeight="1" s="16">
      <c r="A1530" s="7" t="n">
        <v>13108293</v>
      </c>
      <c r="B1530" s="7" t="inlineStr">
        <is>
          <t>f.illuminate</t>
        </is>
      </c>
      <c r="C1530" s="7" t="inlineStr">
        <is>
          <t>블랙</t>
        </is>
      </c>
      <c r="D1530" s="7" t="inlineStr">
        <is>
          <t>무지</t>
        </is>
      </c>
      <c r="E1530" s="7" t="inlineStr">
        <is>
          <t>폴리</t>
        </is>
      </c>
      <c r="F1530" s="7" t="inlineStr">
        <is>
          <t>골지루즈핏니트티</t>
        </is>
      </c>
      <c r="G1530" s="7" t="inlineStr">
        <is>
          <t>KOR</t>
        </is>
      </c>
      <c r="H1530" s="7" t="inlineStr">
        <is>
          <t>Free</t>
        </is>
      </c>
      <c r="I1530" s="7">
        <f>IF(B1530="보세",C1530&amp;" "&amp;D1530&amp;" "&amp;E1530&amp;" "&amp;F1530&amp;" ["&amp;H1530&amp;"]",IF(G1530="JPN","[JPN] "&amp;B1530&amp;" "&amp;C1530&amp;" "&amp;D1530&amp;" "&amp;E1530&amp;" "&amp;F1530&amp;" ["&amp;H1530&amp;"]",B1530&amp;" "&amp;C1530&amp;" "&amp;D1530&amp;" "&amp;E1530&amp;" "&amp;F1530&amp;" ["&amp;H1530&amp;"]"))</f>
        <v/>
      </c>
      <c r="J1530" s="7" t="inlineStr">
        <is>
          <t>f.illuminate 블랙 골지루즈핏니트티 [Free]</t>
        </is>
      </c>
      <c r="K1530" s="7" t="inlineStr">
        <is>
          <t>f.illuminate 블랙 골지루즈핏니트티</t>
        </is>
      </c>
      <c r="L1530" s="7">
        <f>IF(B1530="보세",C1530&amp;" "&amp;F1530,B1530&amp;" "&amp;F1530)</f>
        <v/>
      </c>
      <c r="M1530" s="8" t="inlineStr">
        <is>
          <t>블랙   골지루즈핏니트티</t>
        </is>
      </c>
      <c r="N1530" s="8" t="inlineStr">
        <is>
          <t>블랙   골지루즈핏니트티</t>
        </is>
      </c>
      <c r="O1530" s="8" t="inlineStr">
        <is>
          <t>블랙   골지루즈핏니트티</t>
        </is>
      </c>
    </row>
    <row r="1531" ht="16.5" customHeight="1" s="16">
      <c r="A1531" s="7" t="n">
        <v>13108294</v>
      </c>
      <c r="B1531" s="7" t="inlineStr">
        <is>
          <t>바나나리퍼블릭</t>
        </is>
      </c>
      <c r="C1531" s="7" t="inlineStr">
        <is>
          <t>블랙</t>
        </is>
      </c>
      <c r="D1531" s="7" t="inlineStr">
        <is>
          <t>무지</t>
        </is>
      </c>
      <c r="E1531" s="7" t="inlineStr">
        <is>
          <t>울혼방</t>
        </is>
      </c>
      <c r="F1531" s="7" t="inlineStr">
        <is>
          <t>나그랑집업가디건</t>
        </is>
      </c>
      <c r="G1531" s="7" t="inlineStr">
        <is>
          <t>KOR</t>
        </is>
      </c>
      <c r="H1531" s="7" t="inlineStr">
        <is>
          <t>XS</t>
        </is>
      </c>
      <c r="I1531" s="7">
        <f>IF(B1531="보세",C1531&amp;" "&amp;D1531&amp;" "&amp;E1531&amp;" "&amp;F1531&amp;" ["&amp;H1531&amp;"]",IF(G1531="JPN","[JPN] "&amp;B1531&amp;" "&amp;C1531&amp;" "&amp;D1531&amp;" "&amp;E1531&amp;" "&amp;F1531&amp;" ["&amp;H1531&amp;"]",B1531&amp;" "&amp;C1531&amp;" "&amp;D1531&amp;" "&amp;E1531&amp;" "&amp;F1531&amp;" ["&amp;H1531&amp;"]"))</f>
        <v/>
      </c>
      <c r="J1531" s="7" t="inlineStr">
        <is>
          <t>바나나리퍼블릭 블랙 울혼방 나그랑집업가디건 [XS]</t>
        </is>
      </c>
      <c r="K1531" s="7" t="inlineStr">
        <is>
          <t>바나나리퍼블릭 블랙 울혼방 나그랑집업가디건</t>
        </is>
      </c>
      <c r="L1531" s="7">
        <f>IF(B1531="보세",C1531&amp;" "&amp;F1531,B1531&amp;" "&amp;F1531)</f>
        <v/>
      </c>
      <c r="M1531" s="8" t="inlineStr">
        <is>
          <t>블랙  울혼방 나그랑집업가디건</t>
        </is>
      </c>
      <c r="N1531" s="8" t="inlineStr">
        <is>
          <t>블랙  울혼방 나그랑집업가디건</t>
        </is>
      </c>
      <c r="O1531" s="8" t="inlineStr">
        <is>
          <t>블랙  울혼방 나그랑집업가디건</t>
        </is>
      </c>
    </row>
    <row r="1532" ht="16.5" customHeight="1" s="16">
      <c r="A1532" s="7" t="n">
        <v>13108295</v>
      </c>
      <c r="B1532" s="7" t="inlineStr">
        <is>
          <t>나이키</t>
        </is>
      </c>
      <c r="C1532" s="7" t="inlineStr">
        <is>
          <t>라이트블랙</t>
        </is>
      </c>
      <c r="D1532" s="7" t="inlineStr">
        <is>
          <t>무지</t>
        </is>
      </c>
      <c r="E1532" s="7" t="inlineStr">
        <is>
          <t>면혼방</t>
        </is>
      </c>
      <c r="F1532" s="7" t="inlineStr">
        <is>
          <t>로고맨투맨</t>
        </is>
      </c>
      <c r="G1532" s="7" t="inlineStr">
        <is>
          <t>KOR</t>
        </is>
      </c>
      <c r="H1532" s="7" t="inlineStr">
        <is>
          <t>XL</t>
        </is>
      </c>
      <c r="I1532" s="7">
        <f>IF(B1532="보세",C1532&amp;" "&amp;D1532&amp;" "&amp;E1532&amp;" "&amp;F1532&amp;" ["&amp;H1532&amp;"]",IF(G1532="JPN","[JPN] "&amp;B1532&amp;" "&amp;C1532&amp;" "&amp;D1532&amp;" "&amp;E1532&amp;" "&amp;F1532&amp;" ["&amp;H1532&amp;"]",B1532&amp;" "&amp;C1532&amp;" "&amp;D1532&amp;" "&amp;E1532&amp;" "&amp;F1532&amp;" ["&amp;H1532&amp;"]"))</f>
        <v/>
      </c>
      <c r="J1532" s="7" t="inlineStr">
        <is>
          <t>나이키 라이트블랙 면혼방 로고맨투맨 [XL]</t>
        </is>
      </c>
      <c r="K1532" s="7" t="inlineStr">
        <is>
          <t>나이키 라이트블랙 면혼방 로고맨투맨</t>
        </is>
      </c>
      <c r="L1532" s="7">
        <f>IF(B1532="보세",C1532&amp;" "&amp;F1532,B1532&amp;" "&amp;F1532)</f>
        <v/>
      </c>
      <c r="M1532" s="8" t="inlineStr">
        <is>
          <t>라이트블랙  면혼방 로고맨투맨</t>
        </is>
      </c>
      <c r="N1532" s="8" t="inlineStr">
        <is>
          <t>라이트블랙  코튼혼방 로고맨투맨</t>
        </is>
      </c>
      <c r="O1532" s="8" t="inlineStr">
        <is>
          <t>라이트블랙  면믹스 로고맨투맨</t>
        </is>
      </c>
    </row>
    <row r="1533" ht="16.5" customHeight="1" s="16">
      <c r="A1533" s="7" t="n">
        <v>13108296</v>
      </c>
      <c r="B1533" s="7" t="inlineStr">
        <is>
          <t>지방시</t>
        </is>
      </c>
      <c r="C1533" s="7" t="inlineStr">
        <is>
          <t>블랙</t>
        </is>
      </c>
      <c r="D1533" s="7" t="inlineStr">
        <is>
          <t>무지</t>
        </is>
      </c>
      <c r="E1533" s="7" t="inlineStr">
        <is>
          <t>울</t>
        </is>
      </c>
      <c r="F1533" s="7" t="inlineStr">
        <is>
          <t>투버튼블레이저</t>
        </is>
      </c>
      <c r="G1533" s="7" t="inlineStr">
        <is>
          <t>KOR</t>
        </is>
      </c>
      <c r="H1533" s="7" t="inlineStr">
        <is>
          <t>없음</t>
        </is>
      </c>
      <c r="I1533" s="7">
        <f>IF(B1533="보세",C1533&amp;" "&amp;D1533&amp;" "&amp;E1533&amp;" "&amp;F1533&amp;" ["&amp;H1533&amp;"]",IF(G1533="JPN","[JPN] "&amp;B1533&amp;" "&amp;C1533&amp;" "&amp;D1533&amp;" "&amp;E1533&amp;" "&amp;F1533&amp;" ["&amp;H1533&amp;"]",B1533&amp;" "&amp;C1533&amp;" "&amp;D1533&amp;" "&amp;E1533&amp;" "&amp;F1533&amp;" ["&amp;H1533&amp;"]"))</f>
        <v/>
      </c>
      <c r="J1533" s="7" t="inlineStr">
        <is>
          <t xml:space="preserve">지방시 블랙 울 투버튼블레이저 </t>
        </is>
      </c>
      <c r="K1533" s="7" t="inlineStr">
        <is>
          <t xml:space="preserve">지방시 블랙 울 투버튼블레이저 </t>
        </is>
      </c>
      <c r="L1533" s="7">
        <f>IF(B1533="보세",C1533&amp;" "&amp;F1533,B1533&amp;" "&amp;F1533)</f>
        <v/>
      </c>
      <c r="M1533" s="8" t="inlineStr">
        <is>
          <t>블랙  울 투버튼블레이저</t>
        </is>
      </c>
      <c r="N1533" s="8" t="inlineStr">
        <is>
          <t>블랙  울 투버튼블레이저</t>
        </is>
      </c>
      <c r="O1533" s="8" t="inlineStr">
        <is>
          <t>블랙  울 투버튼블레이저</t>
        </is>
      </c>
    </row>
    <row r="1534" ht="16.5" customHeight="1" s="16">
      <c r="A1534" s="7" t="n">
        <v>13108297</v>
      </c>
      <c r="B1534" s="7" t="inlineStr">
        <is>
          <t>빈폴</t>
        </is>
      </c>
      <c r="C1534" s="7" t="inlineStr">
        <is>
          <t>그린</t>
        </is>
      </c>
      <c r="D1534" s="7" t="inlineStr">
        <is>
          <t>무지</t>
        </is>
      </c>
      <c r="E1534" s="7" t="inlineStr">
        <is>
          <t>덕다운</t>
        </is>
      </c>
      <c r="F1534" s="7" t="inlineStr">
        <is>
          <t>하이넥패딩점퍼</t>
        </is>
      </c>
      <c r="G1534" s="7" t="inlineStr">
        <is>
          <t>KOR</t>
        </is>
      </c>
      <c r="H1534" s="7" t="inlineStr">
        <is>
          <t>100</t>
        </is>
      </c>
      <c r="I1534" s="7">
        <f>IF(B1534="보세",C1534&amp;" "&amp;D1534&amp;" "&amp;E1534&amp;" "&amp;F1534&amp;" ["&amp;H1534&amp;"]",IF(G1534="JPN","[JPN] "&amp;B1534&amp;" "&amp;C1534&amp;" "&amp;D1534&amp;" "&amp;E1534&amp;" "&amp;F1534&amp;" ["&amp;H1534&amp;"]",B1534&amp;" "&amp;C1534&amp;" "&amp;D1534&amp;" "&amp;E1534&amp;" "&amp;F1534&amp;" ["&amp;H1534&amp;"]"))</f>
        <v/>
      </c>
      <c r="J1534" s="7" t="inlineStr">
        <is>
          <t>빈폴 그린 덕다운 하이넥패딩점퍼 [100]</t>
        </is>
      </c>
      <c r="K1534" s="7" t="inlineStr">
        <is>
          <t>빈폴 그린 덕다운 하이넥패딩점퍼</t>
        </is>
      </c>
      <c r="L1534" s="7">
        <f>IF(B1534="보세",C1534&amp;" "&amp;F1534,B1534&amp;" "&amp;F1534)</f>
        <v/>
      </c>
      <c r="M1534" s="8" t="inlineStr">
        <is>
          <t>그린  덕다운 하이넥패딩점퍼</t>
        </is>
      </c>
      <c r="N1534" s="8" t="inlineStr">
        <is>
          <t>그린  덕다운 하이넥패딩점퍼</t>
        </is>
      </c>
      <c r="O1534" s="8" t="inlineStr">
        <is>
          <t>그린  덕다운 하이넥패딩점퍼</t>
        </is>
      </c>
    </row>
    <row r="1535" ht="16.5" customHeight="1" s="16">
      <c r="A1535" s="7" t="n">
        <v>13108298</v>
      </c>
      <c r="B1535" s="7" t="inlineStr">
        <is>
          <t>라푸마</t>
        </is>
      </c>
      <c r="C1535" s="7" t="inlineStr">
        <is>
          <t>페일우드브라운</t>
        </is>
      </c>
      <c r="D1535" s="7" t="inlineStr">
        <is>
          <t>헤링본</t>
        </is>
      </c>
      <c r="E1535" s="7" t="inlineStr">
        <is>
          <t>구스다운</t>
        </is>
      </c>
      <c r="F1535" s="7" t="inlineStr">
        <is>
          <t>벨트패딩베스트</t>
        </is>
      </c>
      <c r="G1535" s="7" t="inlineStr">
        <is>
          <t>KOR</t>
        </is>
      </c>
      <c r="H1535" s="7" t="inlineStr">
        <is>
          <t>100</t>
        </is>
      </c>
      <c r="I1535" s="7">
        <f>IF(B1535="보세",C1535&amp;" "&amp;D1535&amp;" "&amp;E1535&amp;" "&amp;F1535&amp;" ["&amp;H1535&amp;"]",IF(G1535="JPN","[JPN] "&amp;B1535&amp;" "&amp;C1535&amp;" "&amp;D1535&amp;" "&amp;E1535&amp;" "&amp;F1535&amp;" ["&amp;H1535&amp;"]",B1535&amp;" "&amp;C1535&amp;" "&amp;D1535&amp;" "&amp;E1535&amp;" "&amp;F1535&amp;" ["&amp;H1535&amp;"]"))</f>
        <v/>
      </c>
      <c r="J1535" s="7" t="inlineStr">
        <is>
          <t>라푸마 페일우드브라운 헤링본 구스다운 벨트패딩베스트 [100]</t>
        </is>
      </c>
      <c r="K1535" s="7" t="inlineStr">
        <is>
          <t>라푸마 페일우드브라운 헤링본 구스다운 벨트패딩베스트</t>
        </is>
      </c>
      <c r="L1535" s="7">
        <f>IF(B1535="보세",C1535&amp;" "&amp;F1535,B1535&amp;" "&amp;F1535)</f>
        <v/>
      </c>
      <c r="M1535" s="8" t="inlineStr">
        <is>
          <t>페일우드브라운 헤링본 구스다운 벨트패딩베스트</t>
        </is>
      </c>
      <c r="N1535" s="8" t="inlineStr">
        <is>
          <t>페일우드브라운 헤링본 구스다운 벨트패딩베스트</t>
        </is>
      </c>
      <c r="O1535" s="8" t="inlineStr">
        <is>
          <t>페일우드브라운 헤링본 구스다운 벨트패딩베스트</t>
        </is>
      </c>
    </row>
    <row r="1536" ht="16.5" customHeight="1" s="16">
      <c r="A1536" s="7" t="n">
        <v>13108299</v>
      </c>
      <c r="B1536" s="7" t="inlineStr">
        <is>
          <t>블랙야크</t>
        </is>
      </c>
      <c r="C1536" s="7" t="inlineStr">
        <is>
          <t>만다린딥카키</t>
        </is>
      </c>
      <c r="D1536" s="7" t="inlineStr">
        <is>
          <t>무지</t>
        </is>
      </c>
      <c r="E1536" s="7" t="inlineStr">
        <is>
          <t>구스다운</t>
        </is>
      </c>
      <c r="F1536" s="7" t="inlineStr">
        <is>
          <t>아웃도어패딩점퍼</t>
        </is>
      </c>
      <c r="G1536" s="7" t="inlineStr">
        <is>
          <t>KOR</t>
        </is>
      </c>
      <c r="H1536" s="7" t="inlineStr">
        <is>
          <t>95</t>
        </is>
      </c>
      <c r="I1536" s="7">
        <f>IF(B1536="보세",C1536&amp;" "&amp;D1536&amp;" "&amp;E1536&amp;" "&amp;F1536&amp;" ["&amp;H1536&amp;"]",IF(G1536="JPN","[JPN] "&amp;B1536&amp;" "&amp;C1536&amp;" "&amp;D1536&amp;" "&amp;E1536&amp;" "&amp;F1536&amp;" ["&amp;H1536&amp;"]",B1536&amp;" "&amp;C1536&amp;" "&amp;D1536&amp;" "&amp;E1536&amp;" "&amp;F1536&amp;" ["&amp;H1536&amp;"]"))</f>
        <v/>
      </c>
      <c r="J1536" s="7" t="inlineStr">
        <is>
          <t>블랙야크 만다린딥카키 구스다운 아웃도어패딩점퍼 [95]</t>
        </is>
      </c>
      <c r="K1536" s="7" t="inlineStr">
        <is>
          <t>블랙야크 만다린딥카키 구스다운 아웃도어패딩점퍼</t>
        </is>
      </c>
      <c r="L1536" s="7">
        <f>IF(B1536="보세",C1536&amp;" "&amp;F1536,B1536&amp;" "&amp;F1536)</f>
        <v/>
      </c>
      <c r="M1536" s="8" t="inlineStr">
        <is>
          <t>만다린딥카키  구스다운 아웃도어패딩점퍼</t>
        </is>
      </c>
      <c r="N1536" s="8" t="inlineStr">
        <is>
          <t>만다린딥카키  구스다운 아웃도어패딩점퍼</t>
        </is>
      </c>
      <c r="O1536" s="8" t="inlineStr">
        <is>
          <t>만다린딥카키  구스다운 아웃도어패딩점퍼</t>
        </is>
      </c>
    </row>
    <row r="1537" ht="16.5" customHeight="1" s="16">
      <c r="A1537" s="7" t="n">
        <v>13108300</v>
      </c>
      <c r="B1537" s="7" t="inlineStr">
        <is>
          <t>k2</t>
        </is>
      </c>
      <c r="C1537" s="7" t="inlineStr">
        <is>
          <t>머스타드버건디</t>
        </is>
      </c>
      <c r="D1537" s="7" t="inlineStr">
        <is>
          <t>무지</t>
        </is>
      </c>
      <c r="E1537" s="7" t="inlineStr">
        <is>
          <t>폴리</t>
        </is>
      </c>
      <c r="F1537" s="7" t="inlineStr">
        <is>
          <t>나그랑배색반집업등산티</t>
        </is>
      </c>
      <c r="G1537" s="7" t="inlineStr">
        <is>
          <t>KOR</t>
        </is>
      </c>
      <c r="H1537" s="7" t="inlineStr">
        <is>
          <t>105</t>
        </is>
      </c>
      <c r="I1537" s="7">
        <f>IF(B1537="보세",C1537&amp;" "&amp;D1537&amp;" "&amp;E1537&amp;" "&amp;F1537&amp;" ["&amp;H1537&amp;"]",IF(G1537="JPN","[JPN] "&amp;B1537&amp;" "&amp;C1537&amp;" "&amp;D1537&amp;" "&amp;E1537&amp;" "&amp;F1537&amp;" ["&amp;H1537&amp;"]",B1537&amp;" "&amp;C1537&amp;" "&amp;D1537&amp;" "&amp;E1537&amp;" "&amp;F1537&amp;" ["&amp;H1537&amp;"]"))</f>
        <v/>
      </c>
      <c r="J1537" s="7" t="inlineStr">
        <is>
          <t>k2 머스타드버건디 나그랑배색반집업등산티 [105]</t>
        </is>
      </c>
      <c r="K1537" s="7" t="inlineStr">
        <is>
          <t>k2 머스타드버건디 나그랑배색반집업등산티</t>
        </is>
      </c>
      <c r="L1537" s="7">
        <f>IF(B1537="보세",C1537&amp;" "&amp;F1537,B1537&amp;" "&amp;F1537)</f>
        <v/>
      </c>
      <c r="M1537" s="8" t="inlineStr">
        <is>
          <t>머스타드버건디   나그랑배색반집업등산티</t>
        </is>
      </c>
      <c r="N1537" s="8" t="inlineStr">
        <is>
          <t>머스타드버건디   나그랑배색반집업등산티</t>
        </is>
      </c>
      <c r="O1537" s="8" t="inlineStr">
        <is>
          <t>머스타드버건디   나그랑배색반집업등산티</t>
        </is>
      </c>
    </row>
    <row r="1538" ht="16.5" customHeight="1" s="16">
      <c r="A1538" s="7" t="n">
        <v>13108301</v>
      </c>
      <c r="B1538" s="7" t="inlineStr">
        <is>
          <t>gap</t>
        </is>
      </c>
      <c r="C1538" s="7" t="inlineStr">
        <is>
          <t>레드</t>
        </is>
      </c>
      <c r="D1538" s="7" t="inlineStr">
        <is>
          <t>무지</t>
        </is>
      </c>
      <c r="E1538" s="7" t="inlineStr">
        <is>
          <t>면혼방</t>
        </is>
      </c>
      <c r="F1538" s="7" t="inlineStr">
        <is>
          <t>하프버튼맨투맨</t>
        </is>
      </c>
      <c r="G1538" s="7" t="inlineStr">
        <is>
          <t>KOR</t>
        </is>
      </c>
      <c r="H1538" s="7" t="inlineStr">
        <is>
          <t>L</t>
        </is>
      </c>
      <c r="I1538" s="7">
        <f>IF(B1538="보세",C1538&amp;" "&amp;D1538&amp;" "&amp;E1538&amp;" "&amp;F1538&amp;" ["&amp;H1538&amp;"]",IF(G1538="JPN","[JPN] "&amp;B1538&amp;" "&amp;C1538&amp;" "&amp;D1538&amp;" "&amp;E1538&amp;" "&amp;F1538&amp;" ["&amp;H1538&amp;"]",B1538&amp;" "&amp;C1538&amp;" "&amp;D1538&amp;" "&amp;E1538&amp;" "&amp;F1538&amp;" ["&amp;H1538&amp;"]"))</f>
        <v/>
      </c>
      <c r="J1538" s="7" t="inlineStr">
        <is>
          <t>gap 레드 면혼방 하프버튼맨투맨 [L]</t>
        </is>
      </c>
      <c r="K1538" s="7" t="inlineStr">
        <is>
          <t>gap 레드 면혼방 하프버튼맨투맨</t>
        </is>
      </c>
      <c r="L1538" s="7">
        <f>IF(B1538="보세",C1538&amp;" "&amp;F1538,B1538&amp;" "&amp;F1538)</f>
        <v/>
      </c>
      <c r="M1538" s="8" t="inlineStr">
        <is>
          <t>레드  면혼방 하프버튼맨투맨</t>
        </is>
      </c>
      <c r="N1538" s="8" t="inlineStr">
        <is>
          <t>레드  코튼혼방 하프버튼맨투맨</t>
        </is>
      </c>
      <c r="O1538" s="8" t="inlineStr">
        <is>
          <t>레드  면믹스 하프버튼맨투맨</t>
        </is>
      </c>
    </row>
    <row r="1539" ht="16.5" customHeight="1" s="16">
      <c r="A1539" s="7" t="n">
        <v>13108302</v>
      </c>
      <c r="B1539" s="7" t="inlineStr">
        <is>
          <t>밀레</t>
        </is>
      </c>
      <c r="C1539" s="7" t="inlineStr">
        <is>
          <t>네온핑크핫핑크</t>
        </is>
      </c>
      <c r="D1539" s="7" t="inlineStr">
        <is>
          <t>무지</t>
        </is>
      </c>
      <c r="E1539" s="7" t="inlineStr">
        <is>
          <t>고어텍스</t>
        </is>
      </c>
      <c r="F1539" s="7" t="inlineStr">
        <is>
          <t>투톤익스트림자켓</t>
        </is>
      </c>
      <c r="G1539" s="7" t="inlineStr">
        <is>
          <t>KOR</t>
        </is>
      </c>
      <c r="H1539" s="7" t="inlineStr">
        <is>
          <t>90</t>
        </is>
      </c>
      <c r="I1539" s="7">
        <f>IF(B1539="보세",C1539&amp;" "&amp;D1539&amp;" "&amp;E1539&amp;" "&amp;F1539&amp;" ["&amp;H1539&amp;"]",IF(G1539="JPN","[JPN] "&amp;B1539&amp;" "&amp;C1539&amp;" "&amp;D1539&amp;" "&amp;E1539&amp;" "&amp;F1539&amp;" ["&amp;H1539&amp;"]",B1539&amp;" "&amp;C1539&amp;" "&amp;D1539&amp;" "&amp;E1539&amp;" "&amp;F1539&amp;" ["&amp;H1539&amp;"]"))</f>
        <v/>
      </c>
      <c r="J1539" s="7" t="inlineStr">
        <is>
          <t>밀레 네온핑크핫핑크 고어텍스 투톤익스트림자켓 [90]</t>
        </is>
      </c>
      <c r="K1539" s="7" t="inlineStr">
        <is>
          <t>밀레 네온핑크핫핑크 고어텍스 투톤익스트림자켓</t>
        </is>
      </c>
      <c r="L1539" s="7">
        <f>IF(B1539="보세",C1539&amp;" "&amp;F1539,B1539&amp;" "&amp;F1539)</f>
        <v/>
      </c>
      <c r="M1539" s="8" t="inlineStr">
        <is>
          <t>네온핑크핫핑크  고어텍스 투톤익스트림자켓</t>
        </is>
      </c>
      <c r="N1539" s="8" t="inlineStr">
        <is>
          <t>네온핑크핫핑크  고어텍스 투톤익스트림자켓</t>
        </is>
      </c>
      <c r="O1539" s="8" t="inlineStr">
        <is>
          <t>네온핑크핫핑크  고어텍스 투톤익스트림자켓</t>
        </is>
      </c>
    </row>
    <row r="1540" ht="16.5" customHeight="1" s="16">
      <c r="A1540" s="7" t="n">
        <v>13108303</v>
      </c>
      <c r="B1540" s="7" t="inlineStr">
        <is>
          <t>폴로랄프로렌</t>
        </is>
      </c>
      <c r="C1540" s="7" t="inlineStr">
        <is>
          <t>핫핑크</t>
        </is>
      </c>
      <c r="D1540" s="7" t="inlineStr">
        <is>
          <t>무지</t>
        </is>
      </c>
      <c r="E1540" s="7" t="inlineStr">
        <is>
          <t>면</t>
        </is>
      </c>
      <c r="F1540" s="7" t="inlineStr">
        <is>
          <t>피케커스텀핏긴팔티</t>
        </is>
      </c>
      <c r="G1540" s="7" t="inlineStr">
        <is>
          <t>KOR</t>
        </is>
      </c>
      <c r="H1540" s="7" t="inlineStr">
        <is>
          <t>L</t>
        </is>
      </c>
      <c r="I1540" s="7">
        <f>IF(B1540="보세",C1540&amp;" "&amp;D1540&amp;" "&amp;E1540&amp;" "&amp;F1540&amp;" ["&amp;H1540&amp;"]",IF(G1540="JPN","[JPN] "&amp;B1540&amp;" "&amp;C1540&amp;" "&amp;D1540&amp;" "&amp;E1540&amp;" "&amp;F1540&amp;" ["&amp;H1540&amp;"]",B1540&amp;" "&amp;C1540&amp;" "&amp;D1540&amp;" "&amp;E1540&amp;" "&amp;F1540&amp;" ["&amp;H1540&amp;"]"))</f>
        <v/>
      </c>
      <c r="J1540" s="7" t="inlineStr">
        <is>
          <t>폴로랄프로렌 핫핑크 면 피케커스텀핏긴팔티 [L]</t>
        </is>
      </c>
      <c r="K1540" s="7" t="inlineStr">
        <is>
          <t>폴로랄프로렌 핫핑크 면 피케커스텀핏긴팔티</t>
        </is>
      </c>
      <c r="L1540" s="7">
        <f>IF(B1540="보세",C1540&amp;" "&amp;F1540,B1540&amp;" "&amp;F1540)</f>
        <v/>
      </c>
      <c r="M1540" s="8" t="inlineStr">
        <is>
          <t>핫핑크  면 피케커스텀핏긴팔티</t>
        </is>
      </c>
      <c r="N1540" s="8" t="inlineStr">
        <is>
          <t>핫핑크  코튼 피케커스텀핏긴팔티</t>
        </is>
      </c>
      <c r="O1540" s="8" t="inlineStr">
        <is>
          <t>핫핑크  면직물 피케커스텀핏긴팔티</t>
        </is>
      </c>
    </row>
    <row r="1541" ht="16.5" customHeight="1" s="16">
      <c r="A1541" s="7" t="n">
        <v>13108304</v>
      </c>
      <c r="B1541" s="7" t="inlineStr">
        <is>
          <t>스파오</t>
        </is>
      </c>
      <c r="C1541" s="7" t="inlineStr">
        <is>
          <t>콘플라워블루</t>
        </is>
      </c>
      <c r="D1541" s="7" t="inlineStr">
        <is>
          <t>무지</t>
        </is>
      </c>
      <c r="E1541" s="7" t="inlineStr">
        <is>
          <t>면</t>
        </is>
      </c>
      <c r="F1541" s="7" t="inlineStr">
        <is>
          <t>로프후드집업</t>
        </is>
      </c>
      <c r="G1541" s="7" t="inlineStr">
        <is>
          <t>KOR</t>
        </is>
      </c>
      <c r="H1541" s="7" t="inlineStr">
        <is>
          <t>L</t>
        </is>
      </c>
      <c r="I1541" s="7">
        <f>IF(B1541="보세",C1541&amp;" "&amp;D1541&amp;" "&amp;E1541&amp;" "&amp;F1541&amp;" ["&amp;H1541&amp;"]",IF(G1541="JPN","[JPN] "&amp;B1541&amp;" "&amp;C1541&amp;" "&amp;D1541&amp;" "&amp;E1541&amp;" "&amp;F1541&amp;" ["&amp;H1541&amp;"]",B1541&amp;" "&amp;C1541&amp;" "&amp;D1541&amp;" "&amp;E1541&amp;" "&amp;F1541&amp;" ["&amp;H1541&amp;"]"))</f>
        <v/>
      </c>
      <c r="J1541" s="7" t="inlineStr">
        <is>
          <t>스파오 콘플라워블루 면 로프후드집업 [L]</t>
        </is>
      </c>
      <c r="K1541" s="7" t="inlineStr">
        <is>
          <t>스파오 콘플라워블루 면 로프후드집업</t>
        </is>
      </c>
      <c r="L1541" s="7">
        <f>IF(B1541="보세",C1541&amp;" "&amp;F1541,B1541&amp;" "&amp;F1541)</f>
        <v/>
      </c>
      <c r="M1541" s="8" t="inlineStr">
        <is>
          <t>콘플라워블루  면 로프후드집업</t>
        </is>
      </c>
      <c r="N1541" s="8" t="inlineStr">
        <is>
          <t>콘플라워블루  코튼 로프후드집업</t>
        </is>
      </c>
      <c r="O1541" s="8" t="inlineStr">
        <is>
          <t>콘플라워블루  면직물 로프후드집업</t>
        </is>
      </c>
    </row>
    <row r="1542" ht="16.5" customHeight="1" s="16">
      <c r="A1542" s="7" t="n">
        <v>13108305</v>
      </c>
      <c r="B1542" s="7" t="inlineStr">
        <is>
          <t>NBA</t>
        </is>
      </c>
      <c r="C1542" s="7" t="inlineStr">
        <is>
          <t>딥베이지</t>
        </is>
      </c>
      <c r="D1542" s="7" t="inlineStr">
        <is>
          <t>무지</t>
        </is>
      </c>
      <c r="E1542" s="7" t="inlineStr">
        <is>
          <t>면혼방</t>
        </is>
      </c>
      <c r="F1542" s="7" t="inlineStr">
        <is>
          <t>시카고불스레이어드맨투맨</t>
        </is>
      </c>
      <c r="G1542" s="7" t="inlineStr">
        <is>
          <t>KOR</t>
        </is>
      </c>
      <c r="H1542" s="7" t="inlineStr">
        <is>
          <t>M</t>
        </is>
      </c>
      <c r="I1542" s="7">
        <f>IF(B1542="보세",C1542&amp;" "&amp;D1542&amp;" "&amp;E1542&amp;" "&amp;F1542&amp;" ["&amp;H1542&amp;"]",IF(G1542="JPN","[JPN] "&amp;B1542&amp;" "&amp;C1542&amp;" "&amp;D1542&amp;" "&amp;E1542&amp;" "&amp;F1542&amp;" ["&amp;H1542&amp;"]",B1542&amp;" "&amp;C1542&amp;" "&amp;D1542&amp;" "&amp;E1542&amp;" "&amp;F1542&amp;" ["&amp;H1542&amp;"]"))</f>
        <v/>
      </c>
      <c r="J1542" s="7" t="inlineStr">
        <is>
          <t>NBA 딥베이지 면혼방 시카고불스레이어드맨투맨 [M]</t>
        </is>
      </c>
      <c r="K1542" s="7" t="inlineStr">
        <is>
          <t>NBA 딥베이지 면혼방 시카고불스레이어드맨투맨</t>
        </is>
      </c>
      <c r="L1542" s="7">
        <f>IF(B1542="보세",C1542&amp;" "&amp;F1542,B1542&amp;" "&amp;F1542)</f>
        <v/>
      </c>
      <c r="M1542" s="8" t="inlineStr">
        <is>
          <t>딥베이지  면혼방 시카고불스레이어드맨투맨</t>
        </is>
      </c>
      <c r="N1542" s="8" t="inlineStr">
        <is>
          <t>딥베이지  코튼혼방 시카고불스레이어드맨투맨</t>
        </is>
      </c>
      <c r="O1542" s="8" t="inlineStr">
        <is>
          <t>딥베이지  면믹스 시카고불스레이어드맨투맨</t>
        </is>
      </c>
    </row>
    <row r="1543" ht="16.5" customHeight="1" s="16">
      <c r="A1543" s="7" t="n">
        <v>13108306</v>
      </c>
      <c r="B1543" s="7" t="inlineStr">
        <is>
          <t>MLB</t>
        </is>
      </c>
      <c r="C1543" s="7" t="inlineStr">
        <is>
          <t>베이지</t>
        </is>
      </c>
      <c r="D1543" s="7" t="inlineStr">
        <is>
          <t>무지</t>
        </is>
      </c>
      <c r="E1543" s="7" t="inlineStr">
        <is>
          <t>면혼방</t>
        </is>
      </c>
      <c r="F1543" s="7" t="inlineStr">
        <is>
          <t>패치후드티</t>
        </is>
      </c>
      <c r="G1543" s="7" t="inlineStr">
        <is>
          <t>KOR</t>
        </is>
      </c>
      <c r="H1543" s="7" t="inlineStr">
        <is>
          <t>105</t>
        </is>
      </c>
      <c r="I1543" s="7">
        <f>IF(B1543="보세",C1543&amp;" "&amp;D1543&amp;" "&amp;E1543&amp;" "&amp;F1543&amp;" ["&amp;H1543&amp;"]",IF(G1543="JPN","[JPN] "&amp;B1543&amp;" "&amp;C1543&amp;" "&amp;D1543&amp;" "&amp;E1543&amp;" "&amp;F1543&amp;" ["&amp;H1543&amp;"]",B1543&amp;" "&amp;C1543&amp;" "&amp;D1543&amp;" "&amp;E1543&amp;" "&amp;F1543&amp;" ["&amp;H1543&amp;"]"))</f>
        <v/>
      </c>
      <c r="J1543" s="7" t="inlineStr">
        <is>
          <t>MLB 베이지 면혼방 패치후드티 [105]</t>
        </is>
      </c>
      <c r="K1543" s="7" t="inlineStr">
        <is>
          <t>MLB 베이지 면혼방 패치후드티</t>
        </is>
      </c>
      <c r="L1543" s="7">
        <f>IF(B1543="보세",C1543&amp;" "&amp;F1543,B1543&amp;" "&amp;F1543)</f>
        <v/>
      </c>
      <c r="M1543" s="8" t="inlineStr">
        <is>
          <t>베이지  면혼방 패치후드티</t>
        </is>
      </c>
      <c r="N1543" s="8" t="inlineStr">
        <is>
          <t>베이지  코튼혼방 패치후드티</t>
        </is>
      </c>
      <c r="O1543" s="8" t="inlineStr">
        <is>
          <t>베이지  면믹스 패치후드티</t>
        </is>
      </c>
    </row>
    <row r="1544" ht="16.5" customHeight="1" s="16">
      <c r="A1544" s="7" t="n">
        <v>13108307</v>
      </c>
      <c r="B1544" s="7" t="inlineStr">
        <is>
          <t>폴로랄프로렌</t>
        </is>
      </c>
      <c r="C1544" s="7" t="inlineStr">
        <is>
          <t>베이지</t>
        </is>
      </c>
      <c r="D1544" s="7" t="inlineStr">
        <is>
          <t>무지</t>
        </is>
      </c>
      <c r="E1544" s="7" t="inlineStr">
        <is>
          <t>면</t>
        </is>
      </c>
      <c r="F1544" s="7" t="inlineStr">
        <is>
          <t>PK반팔티</t>
        </is>
      </c>
      <c r="G1544" s="7" t="inlineStr">
        <is>
          <t>KOR</t>
        </is>
      </c>
      <c r="H1544" s="7" t="inlineStr">
        <is>
          <t>L</t>
        </is>
      </c>
      <c r="I1544" s="7">
        <f>IF(B1544="보세",C1544&amp;" "&amp;D1544&amp;" "&amp;E1544&amp;" "&amp;F1544&amp;" ["&amp;H1544&amp;"]",IF(G1544="JPN","[JPN] "&amp;B1544&amp;" "&amp;C1544&amp;" "&amp;D1544&amp;" "&amp;E1544&amp;" "&amp;F1544&amp;" ["&amp;H1544&amp;"]",B1544&amp;" "&amp;C1544&amp;" "&amp;D1544&amp;" "&amp;E1544&amp;" "&amp;F1544&amp;" ["&amp;H1544&amp;"]"))</f>
        <v/>
      </c>
      <c r="J1544" s="7" t="inlineStr">
        <is>
          <t>폴로랄프로렌 베이지 면 PK반팔티 [L]</t>
        </is>
      </c>
      <c r="K1544" s="7" t="inlineStr">
        <is>
          <t>폴로랄프로렌 베이지 면 PK반팔티</t>
        </is>
      </c>
      <c r="L1544" s="7">
        <f>IF(B1544="보세",C1544&amp;" "&amp;F1544,B1544&amp;" "&amp;F1544)</f>
        <v/>
      </c>
      <c r="M1544" s="8" t="inlineStr">
        <is>
          <t>베이지  면 PK반팔티</t>
        </is>
      </c>
      <c r="N1544" s="8" t="inlineStr">
        <is>
          <t>베이지  코튼 PK반팔티</t>
        </is>
      </c>
      <c r="O1544" s="8" t="inlineStr">
        <is>
          <t>베이지  면직물 PK반팔티</t>
        </is>
      </c>
    </row>
    <row r="1545" ht="16.5" customHeight="1" s="16">
      <c r="A1545" s="7" t="n">
        <v>13108308</v>
      </c>
      <c r="B1545" s="7" t="inlineStr">
        <is>
          <t>자라</t>
        </is>
      </c>
      <c r="C1545" s="7" t="inlineStr">
        <is>
          <t>에그노그베이지</t>
        </is>
      </c>
      <c r="D1545" s="7" t="inlineStr">
        <is>
          <t>무지</t>
        </is>
      </c>
      <c r="E1545" s="7" t="inlineStr">
        <is>
          <t>폴리</t>
        </is>
      </c>
      <c r="F1545" s="7" t="inlineStr">
        <is>
          <t>자개버튼하이그레니트</t>
        </is>
      </c>
      <c r="G1545" s="7" t="inlineStr">
        <is>
          <t>KOR</t>
        </is>
      </c>
      <c r="H1545" s="7" t="inlineStr">
        <is>
          <t>M</t>
        </is>
      </c>
      <c r="I1545" s="7">
        <f>IF(B1545="보세",C1545&amp;" "&amp;D1545&amp;" "&amp;E1545&amp;" "&amp;F1545&amp;" ["&amp;H1545&amp;"]",IF(G1545="JPN","[JPN] "&amp;B1545&amp;" "&amp;C1545&amp;" "&amp;D1545&amp;" "&amp;E1545&amp;" "&amp;F1545&amp;" ["&amp;H1545&amp;"]",B1545&amp;" "&amp;C1545&amp;" "&amp;D1545&amp;" "&amp;E1545&amp;" "&amp;F1545&amp;" ["&amp;H1545&amp;"]"))</f>
        <v/>
      </c>
      <c r="J1545" s="7" t="inlineStr">
        <is>
          <t>자라 에그노그베이지 자개버튼하이그레니트 [M]</t>
        </is>
      </c>
      <c r="K1545" s="7" t="inlineStr">
        <is>
          <t>자라 에그노그베이지 자개버튼하이그레니트</t>
        </is>
      </c>
      <c r="L1545" s="7">
        <f>IF(B1545="보세",C1545&amp;" "&amp;F1545,B1545&amp;" "&amp;F1545)</f>
        <v/>
      </c>
      <c r="M1545" s="8" t="inlineStr">
        <is>
          <t>에그노그베이지   자개버튼하이그레니트</t>
        </is>
      </c>
      <c r="N1545" s="8" t="inlineStr">
        <is>
          <t>에그노그베이지   자개버튼하이그레니트</t>
        </is>
      </c>
      <c r="O1545" s="8" t="inlineStr">
        <is>
          <t>에그노그베이지   자개버튼하이그레니트</t>
        </is>
      </c>
    </row>
    <row r="1546" ht="16.5" customHeight="1" s="16">
      <c r="A1546" s="7" t="n">
        <v>13108309</v>
      </c>
      <c r="B1546" s="7" t="inlineStr">
        <is>
          <t>콜롬비아</t>
        </is>
      </c>
      <c r="C1546" s="7" t="inlineStr">
        <is>
          <t>매트베이지</t>
        </is>
      </c>
      <c r="D1546" s="7" t="inlineStr">
        <is>
          <t>무지</t>
        </is>
      </c>
      <c r="E1546" s="7" t="inlineStr">
        <is>
          <t>폴리</t>
        </is>
      </c>
      <c r="F1546" s="7" t="inlineStr">
        <is>
          <t>사파리자켓</t>
        </is>
      </c>
      <c r="G1546" s="7" t="inlineStr">
        <is>
          <t>KOR</t>
        </is>
      </c>
      <c r="H1546" s="7" t="inlineStr">
        <is>
          <t>L</t>
        </is>
      </c>
      <c r="I1546" s="7">
        <f>IF(B1546="보세",C1546&amp;" "&amp;D1546&amp;" "&amp;E1546&amp;" "&amp;F1546&amp;" ["&amp;H1546&amp;"]",IF(G1546="JPN","[JPN] "&amp;B1546&amp;" "&amp;C1546&amp;" "&amp;D1546&amp;" "&amp;E1546&amp;" "&amp;F1546&amp;" ["&amp;H1546&amp;"]",B1546&amp;" "&amp;C1546&amp;" "&amp;D1546&amp;" "&amp;E1546&amp;" "&amp;F1546&amp;" ["&amp;H1546&amp;"]"))</f>
        <v/>
      </c>
      <c r="J1546" s="7" t="inlineStr">
        <is>
          <t>콜롬비아 매트베이지 사파리자켓 [L]</t>
        </is>
      </c>
      <c r="K1546" s="7" t="inlineStr">
        <is>
          <t>콜롬비아 매트베이지 사파리자켓</t>
        </is>
      </c>
      <c r="L1546" s="7">
        <f>IF(B1546="보세",C1546&amp;" "&amp;F1546,B1546&amp;" "&amp;F1546)</f>
        <v/>
      </c>
      <c r="M1546" s="8" t="inlineStr">
        <is>
          <t>매트베이지   사파리자켓</t>
        </is>
      </c>
      <c r="N1546" s="8" t="inlineStr">
        <is>
          <t>매트베이지   사파리자켓</t>
        </is>
      </c>
      <c r="O1546" s="8" t="inlineStr">
        <is>
          <t>매트베이지   사파리자켓</t>
        </is>
      </c>
    </row>
    <row r="1547" ht="16.5" customHeight="1" s="16">
      <c r="A1547" s="7" t="n">
        <v>13108310</v>
      </c>
      <c r="B1547" s="7" t="inlineStr">
        <is>
          <t>아이더</t>
        </is>
      </c>
      <c r="C1547" s="7" t="inlineStr">
        <is>
          <t>라이트베이지핫오렌지</t>
        </is>
      </c>
      <c r="D1547" s="7" t="inlineStr">
        <is>
          <t>무지</t>
        </is>
      </c>
      <c r="E1547" s="7" t="inlineStr">
        <is>
          <t>폴리</t>
        </is>
      </c>
      <c r="F1547" s="7" t="inlineStr">
        <is>
          <t>경량익스트림바람막이</t>
        </is>
      </c>
      <c r="G1547" s="7" t="inlineStr">
        <is>
          <t>KOR</t>
        </is>
      </c>
      <c r="H1547" s="7" t="inlineStr">
        <is>
          <t>S</t>
        </is>
      </c>
      <c r="I1547" s="7">
        <f>IF(B1547="보세",C1547&amp;" "&amp;D1547&amp;" "&amp;E1547&amp;" "&amp;F1547&amp;" ["&amp;H1547&amp;"]",IF(G1547="JPN","[JPN] "&amp;B1547&amp;" "&amp;C1547&amp;" "&amp;D1547&amp;" "&amp;E1547&amp;" "&amp;F1547&amp;" ["&amp;H1547&amp;"]",B1547&amp;" "&amp;C1547&amp;" "&amp;D1547&amp;" "&amp;E1547&amp;" "&amp;F1547&amp;" ["&amp;H1547&amp;"]"))</f>
        <v/>
      </c>
      <c r="J1547" s="7" t="inlineStr">
        <is>
          <t>아이더 라이트베이지핫오렌지 경량익스트림바람막이 [S]</t>
        </is>
      </c>
      <c r="K1547" s="7" t="inlineStr">
        <is>
          <t>아이더 라이트베이지핫오렌지 경량익스트림바람막이</t>
        </is>
      </c>
      <c r="L1547" s="7">
        <f>IF(B1547="보세",C1547&amp;" "&amp;F1547,B1547&amp;" "&amp;F1547)</f>
        <v/>
      </c>
      <c r="M1547" s="8" t="inlineStr">
        <is>
          <t>라이트베이지핫오렌지   경량익스트림바람막이</t>
        </is>
      </c>
      <c r="N1547" s="8" t="inlineStr">
        <is>
          <t>라이트베이지핫오렌지   경량익스트림바람막이</t>
        </is>
      </c>
      <c r="O1547" s="8" t="inlineStr">
        <is>
          <t>라이트베이지핫오렌지   경량익스트림바람막이</t>
        </is>
      </c>
    </row>
    <row r="1548" ht="16.5" customHeight="1" s="16">
      <c r="A1548" s="7" t="n">
        <v>13108311</v>
      </c>
      <c r="B1548" s="7" t="inlineStr">
        <is>
          <t>블랙야크</t>
        </is>
      </c>
      <c r="C1548" s="7" t="inlineStr">
        <is>
          <t>그레이쉬베이지</t>
        </is>
      </c>
      <c r="D1548" s="7" t="inlineStr">
        <is>
          <t>무지</t>
        </is>
      </c>
      <c r="E1548" s="7" t="inlineStr">
        <is>
          <t>폴리</t>
        </is>
      </c>
      <c r="F1548" s="7" t="inlineStr">
        <is>
          <t>라이트방풍자켓</t>
        </is>
      </c>
      <c r="G1548" s="7" t="inlineStr">
        <is>
          <t>KOR</t>
        </is>
      </c>
      <c r="H1548" s="7" t="inlineStr">
        <is>
          <t>95</t>
        </is>
      </c>
      <c r="I1548" s="7">
        <f>IF(B1548="보세",C1548&amp;" "&amp;D1548&amp;" "&amp;E1548&amp;" "&amp;F1548&amp;" ["&amp;H1548&amp;"]",IF(G1548="JPN","[JPN] "&amp;B1548&amp;" "&amp;C1548&amp;" "&amp;D1548&amp;" "&amp;E1548&amp;" "&amp;F1548&amp;" ["&amp;H1548&amp;"]",B1548&amp;" "&amp;C1548&amp;" "&amp;D1548&amp;" "&amp;E1548&amp;" "&amp;F1548&amp;" ["&amp;H1548&amp;"]"))</f>
        <v/>
      </c>
      <c r="J1548" s="7" t="inlineStr">
        <is>
          <t>블랙야크 그레이쉬베이지 라이트방풍자켓 [95]</t>
        </is>
      </c>
      <c r="K1548" s="7" t="inlineStr">
        <is>
          <t>블랙야크 그레이쉬베이지 라이트방풍자켓</t>
        </is>
      </c>
      <c r="L1548" s="7">
        <f>IF(B1548="보세",C1548&amp;" "&amp;F1548,B1548&amp;" "&amp;F1548)</f>
        <v/>
      </c>
      <c r="M1548" s="8" t="inlineStr">
        <is>
          <t>그레이쉬베이지   라이트방풍자켓</t>
        </is>
      </c>
      <c r="N1548" s="8" t="inlineStr">
        <is>
          <t>그레이쉬베이지   라이트방풍자켓</t>
        </is>
      </c>
      <c r="O1548" s="8" t="inlineStr">
        <is>
          <t>그레이쉬베이지   라이트방풍자켓</t>
        </is>
      </c>
    </row>
    <row r="1549" ht="16.5" customHeight="1" s="16">
      <c r="A1549" s="7" t="n">
        <v>13108312</v>
      </c>
      <c r="B1549" s="7" t="inlineStr">
        <is>
          <t>닥스</t>
        </is>
      </c>
      <c r="C1549" s="7" t="inlineStr">
        <is>
          <t>라이트네이비</t>
        </is>
      </c>
      <c r="D1549" s="7" t="inlineStr">
        <is>
          <t>스트라이프</t>
        </is>
      </c>
      <c r="E1549" s="7" t="inlineStr">
        <is>
          <t>면혼방</t>
        </is>
      </c>
      <c r="F1549" s="7" t="inlineStr">
        <is>
          <t>긴팔셔츠</t>
        </is>
      </c>
      <c r="G1549" s="7" t="inlineStr">
        <is>
          <t>KOR</t>
        </is>
      </c>
      <c r="H1549" s="7" t="inlineStr">
        <is>
          <t>100</t>
        </is>
      </c>
      <c r="I1549" s="7">
        <f>IF(B1549="보세",C1549&amp;" "&amp;D1549&amp;" "&amp;E1549&amp;" "&amp;F1549&amp;" ["&amp;H1549&amp;"]",IF(G1549="JPN","[JPN] "&amp;B1549&amp;" "&amp;C1549&amp;" "&amp;D1549&amp;" "&amp;E1549&amp;" "&amp;F1549&amp;" ["&amp;H1549&amp;"]",B1549&amp;" "&amp;C1549&amp;" "&amp;D1549&amp;" "&amp;E1549&amp;" "&amp;F1549&amp;" ["&amp;H1549&amp;"]"))</f>
        <v/>
      </c>
      <c r="J1549" s="7" t="inlineStr">
        <is>
          <t>닥스 라이트네이비 스트라이프 면혼방 긴팔셔츠 [100]</t>
        </is>
      </c>
      <c r="K1549" s="7" t="inlineStr">
        <is>
          <t>닥스 라이트네이비 스트라이프 면혼방 긴팔셔츠</t>
        </is>
      </c>
      <c r="L1549" s="7">
        <f>IF(B1549="보세",C1549&amp;" "&amp;F1549,B1549&amp;" "&amp;F1549)</f>
        <v/>
      </c>
      <c r="M1549" s="8" t="inlineStr">
        <is>
          <t>라이트네이비 스트라이프 면혼방 긴팔셔츠</t>
        </is>
      </c>
      <c r="N1549" s="8" t="inlineStr">
        <is>
          <t>라이트네이비 스트라이프 코튼혼방 긴팔셔츠</t>
        </is>
      </c>
      <c r="O1549" s="8" t="inlineStr">
        <is>
          <t>라이트네이비 스트라이프 면믹스 긴팔셔츠</t>
        </is>
      </c>
    </row>
    <row r="1550" ht="16.5" customHeight="1" s="16">
      <c r="A1550" s="7" t="n">
        <v>13108313</v>
      </c>
      <c r="B1550" s="7" t="inlineStr">
        <is>
          <t>프랭크스톤</t>
        </is>
      </c>
      <c r="C1550" s="7" t="inlineStr">
        <is>
          <t>피죤그레이</t>
        </is>
      </c>
      <c r="D1550" s="7" t="inlineStr">
        <is>
          <t>무지</t>
        </is>
      </c>
      <c r="E1550" s="7" t="inlineStr">
        <is>
          <t>덕다운</t>
        </is>
      </c>
      <c r="F1550" s="7" t="inlineStr">
        <is>
          <t>하이넥패딩점퍼</t>
        </is>
      </c>
      <c r="G1550" s="7" t="inlineStr">
        <is>
          <t>KOR</t>
        </is>
      </c>
      <c r="H1550" s="7" t="inlineStr">
        <is>
          <t>110</t>
        </is>
      </c>
      <c r="I1550" s="7">
        <f>IF(B1550="보세",C1550&amp;" "&amp;D1550&amp;" "&amp;E1550&amp;" "&amp;F1550&amp;" ["&amp;H1550&amp;"]",IF(G1550="JPN","[JPN] "&amp;B1550&amp;" "&amp;C1550&amp;" "&amp;D1550&amp;" "&amp;E1550&amp;" "&amp;F1550&amp;" ["&amp;H1550&amp;"]",B1550&amp;" "&amp;C1550&amp;" "&amp;D1550&amp;" "&amp;E1550&amp;" "&amp;F1550&amp;" ["&amp;H1550&amp;"]"))</f>
        <v/>
      </c>
      <c r="J1550" s="7" t="inlineStr">
        <is>
          <t>프랭크스톤 피죤그레이 덕다운 하이넥패딩점퍼 [110]</t>
        </is>
      </c>
      <c r="K1550" s="7" t="inlineStr">
        <is>
          <t>프랭크스톤 피죤그레이 덕다운 하이넥패딩점퍼</t>
        </is>
      </c>
      <c r="L1550" s="7">
        <f>IF(B1550="보세",C1550&amp;" "&amp;F1550,B1550&amp;" "&amp;F1550)</f>
        <v/>
      </c>
      <c r="M1550" s="8" t="inlineStr">
        <is>
          <t>피죤그레이  덕다운 하이넥패딩점퍼</t>
        </is>
      </c>
      <c r="N1550" s="8" t="inlineStr">
        <is>
          <t>피죤그레이  덕다운 하이넥패딩점퍼</t>
        </is>
      </c>
      <c r="O1550" s="8" t="inlineStr">
        <is>
          <t>피죤그레이  덕다운 하이넥패딩점퍼</t>
        </is>
      </c>
    </row>
    <row r="1551" ht="16.5" customHeight="1" s="16">
      <c r="A1551" s="7" t="n">
        <v>13108314</v>
      </c>
      <c r="B1551" s="7" t="inlineStr">
        <is>
          <t>홀리스터</t>
        </is>
      </c>
      <c r="C1551" s="7" t="inlineStr">
        <is>
          <t>그레이</t>
        </is>
      </c>
      <c r="D1551" s="7" t="inlineStr">
        <is>
          <t>무지</t>
        </is>
      </c>
      <c r="E1551" s="7" t="inlineStr">
        <is>
          <t>면혼방</t>
        </is>
      </c>
      <c r="F1551" s="7" t="inlineStr">
        <is>
          <t>빅로고니트</t>
        </is>
      </c>
      <c r="G1551" s="7" t="inlineStr">
        <is>
          <t>KOR</t>
        </is>
      </c>
      <c r="H1551" s="7" t="inlineStr">
        <is>
          <t>M</t>
        </is>
      </c>
      <c r="I1551" s="7">
        <f>IF(B1551="보세",C1551&amp;" "&amp;D1551&amp;" "&amp;E1551&amp;" "&amp;F1551&amp;" ["&amp;H1551&amp;"]",IF(G1551="JPN","[JPN] "&amp;B1551&amp;" "&amp;C1551&amp;" "&amp;D1551&amp;" "&amp;E1551&amp;" "&amp;F1551&amp;" ["&amp;H1551&amp;"]",B1551&amp;" "&amp;C1551&amp;" "&amp;D1551&amp;" "&amp;E1551&amp;" "&amp;F1551&amp;" ["&amp;H1551&amp;"]"))</f>
        <v/>
      </c>
      <c r="J1551" s="7" t="inlineStr">
        <is>
          <t>홀리스터 그레이 면혼방 빅로고니트 [M]</t>
        </is>
      </c>
      <c r="K1551" s="7" t="inlineStr">
        <is>
          <t>홀리스터 그레이 면혼방 빅로고니트</t>
        </is>
      </c>
      <c r="L1551" s="7">
        <f>IF(B1551="보세",C1551&amp;" "&amp;F1551,B1551&amp;" "&amp;F1551)</f>
        <v/>
      </c>
      <c r="M1551" s="8" t="inlineStr">
        <is>
          <t>그레이  면혼방 빅로고니트</t>
        </is>
      </c>
      <c r="N1551" s="8" t="inlineStr">
        <is>
          <t>회색  면혼방 빅로고니트</t>
        </is>
      </c>
      <c r="O1551" s="8" t="inlineStr">
        <is>
          <t>GRAY  면혼방 빅로고니트</t>
        </is>
      </c>
    </row>
    <row r="1552" ht="16.5" customHeight="1" s="16">
      <c r="A1552" s="7" t="n">
        <v>13108315</v>
      </c>
      <c r="B1552" s="7" t="inlineStr">
        <is>
          <t>k2</t>
        </is>
      </c>
      <c r="C1552" s="7" t="inlineStr">
        <is>
          <t>다크그레이</t>
        </is>
      </c>
      <c r="D1552" s="7" t="inlineStr">
        <is>
          <t>프린팅</t>
        </is>
      </c>
      <c r="E1552" s="7" t="inlineStr">
        <is>
          <t>면혼방</t>
        </is>
      </c>
      <c r="F1552" s="7" t="inlineStr">
        <is>
          <t>로고플라이워크맨투맨</t>
        </is>
      </c>
      <c r="G1552" s="7" t="inlineStr">
        <is>
          <t>KOR</t>
        </is>
      </c>
      <c r="H1552" s="7" t="inlineStr">
        <is>
          <t>105</t>
        </is>
      </c>
      <c r="I1552" s="7">
        <f>IF(B1552="보세",C1552&amp;" "&amp;D1552&amp;" "&amp;E1552&amp;" "&amp;F1552&amp;" ["&amp;H1552&amp;"]",IF(G1552="JPN","[JPN] "&amp;B1552&amp;" "&amp;C1552&amp;" "&amp;D1552&amp;" "&amp;E1552&amp;" "&amp;F1552&amp;" ["&amp;H1552&amp;"]",B1552&amp;" "&amp;C1552&amp;" "&amp;D1552&amp;" "&amp;E1552&amp;" "&amp;F1552&amp;" ["&amp;H1552&amp;"]"))</f>
        <v/>
      </c>
      <c r="J1552" s="7" t="inlineStr">
        <is>
          <t>k2 다크그레이 프린팅 면혼방 로고플라이워크맨투맨 [105]</t>
        </is>
      </c>
      <c r="K1552" s="7" t="inlineStr">
        <is>
          <t>k2 다크그레이 프린팅 면혼방 로고플라이워크맨투맨</t>
        </is>
      </c>
      <c r="L1552" s="7">
        <f>IF(B1552="보세",C1552&amp;" "&amp;F1552,B1552&amp;" "&amp;F1552)</f>
        <v/>
      </c>
      <c r="M1552" s="8" t="inlineStr">
        <is>
          <t>다크그레이 프린팅 면혼방 로고플라이워크맨투맨</t>
        </is>
      </c>
      <c r="N1552" s="8" t="inlineStr">
        <is>
          <t>다크그레이 프린팅 코튼혼방 로고플라이워크맨투맨</t>
        </is>
      </c>
      <c r="O1552" s="8" t="inlineStr">
        <is>
          <t>다크그레이 프린팅 면믹스 로고플라이워크맨투맨</t>
        </is>
      </c>
    </row>
    <row r="1553" ht="16.5" customHeight="1" s="16">
      <c r="A1553" s="7" t="n">
        <v>13108316</v>
      </c>
      <c r="B1553" s="7" t="inlineStr">
        <is>
          <t>캘빈클라인</t>
        </is>
      </c>
      <c r="C1553" s="7" t="inlineStr">
        <is>
          <t>네이비그레이</t>
        </is>
      </c>
      <c r="D1553" s="7" t="inlineStr">
        <is>
          <t>스트라이프</t>
        </is>
      </c>
      <c r="E1553" s="7" t="inlineStr">
        <is>
          <t>울혼방</t>
        </is>
      </c>
      <c r="F1553" s="7" t="inlineStr">
        <is>
          <t>소매패치로고니트집업</t>
        </is>
      </c>
      <c r="G1553" s="7" t="inlineStr">
        <is>
          <t>KOR</t>
        </is>
      </c>
      <c r="H1553" s="7" t="inlineStr">
        <is>
          <t>M</t>
        </is>
      </c>
      <c r="I1553" s="7">
        <f>IF(B1553="보세",C1553&amp;" "&amp;D1553&amp;" "&amp;E1553&amp;" "&amp;F1553&amp;" ["&amp;H1553&amp;"]",IF(G1553="JPN","[JPN] "&amp;B1553&amp;" "&amp;C1553&amp;" "&amp;D1553&amp;" "&amp;E1553&amp;" "&amp;F1553&amp;" ["&amp;H1553&amp;"]",B1553&amp;" "&amp;C1553&amp;" "&amp;D1553&amp;" "&amp;E1553&amp;" "&amp;F1553&amp;" ["&amp;H1553&amp;"]"))</f>
        <v/>
      </c>
      <c r="J1553" s="7" t="inlineStr">
        <is>
          <t>캘빈클라인 네이비그레이 스트라이프 울혼방 소매패치로고니트집업 [M]</t>
        </is>
      </c>
      <c r="K1553" s="7" t="inlineStr">
        <is>
          <t>캘빈클라인 네이비그레이 스트라이프 울혼방 소매패치로고니트집업</t>
        </is>
      </c>
      <c r="L1553" s="7">
        <f>IF(B1553="보세",C1553&amp;" "&amp;F1553,B1553&amp;" "&amp;F1553)</f>
        <v/>
      </c>
      <c r="M1553" s="8" t="inlineStr">
        <is>
          <t>네이비그레이 스트라이프 울혼방 소매패치로고니트집업</t>
        </is>
      </c>
      <c r="N1553" s="8" t="inlineStr">
        <is>
          <t>네이비그레이 스트라이프 울혼방 소매패치로고니트집업</t>
        </is>
      </c>
      <c r="O1553" s="8" t="inlineStr">
        <is>
          <t>네이비그레이 스트라이프 울혼방 소매패치로고니트집업</t>
        </is>
      </c>
    </row>
    <row r="1554" ht="16.5" customHeight="1" s="16">
      <c r="A1554" s="7" t="n">
        <v>13108317</v>
      </c>
      <c r="B1554" s="7" t="inlineStr">
        <is>
          <t>자라</t>
        </is>
      </c>
      <c r="C1554" s="7" t="inlineStr">
        <is>
          <t>그레이</t>
        </is>
      </c>
      <c r="D1554" s="7" t="inlineStr">
        <is>
          <t>무지</t>
        </is>
      </c>
      <c r="E1554" s="7" t="inlineStr">
        <is>
          <t>면</t>
        </is>
      </c>
      <c r="F1554" s="7" t="inlineStr">
        <is>
          <t>나그랑크루넥니트</t>
        </is>
      </c>
      <c r="G1554" s="7" t="inlineStr">
        <is>
          <t>KOR</t>
        </is>
      </c>
      <c r="H1554" s="7" t="inlineStr">
        <is>
          <t>L</t>
        </is>
      </c>
      <c r="I1554" s="7">
        <f>IF(B1554="보세",C1554&amp;" "&amp;D1554&amp;" "&amp;E1554&amp;" "&amp;F1554&amp;" ["&amp;H1554&amp;"]",IF(G1554="JPN","[JPN] "&amp;B1554&amp;" "&amp;C1554&amp;" "&amp;D1554&amp;" "&amp;E1554&amp;" "&amp;F1554&amp;" ["&amp;H1554&amp;"]",B1554&amp;" "&amp;C1554&amp;" "&amp;D1554&amp;" "&amp;E1554&amp;" "&amp;F1554&amp;" ["&amp;H1554&amp;"]"))</f>
        <v/>
      </c>
      <c r="J1554" s="7" t="inlineStr">
        <is>
          <t>자라 그레이 면 나그랑크루넥니트 [L]</t>
        </is>
      </c>
      <c r="K1554" s="7" t="inlineStr">
        <is>
          <t>자라 그레이 면 나그랑크루넥니트</t>
        </is>
      </c>
      <c r="L1554" s="7">
        <f>IF(B1554="보세",C1554&amp;" "&amp;F1554,B1554&amp;" "&amp;F1554)</f>
        <v/>
      </c>
      <c r="M1554" s="8" t="inlineStr">
        <is>
          <t>그레이  면 나그랑크루넥니트</t>
        </is>
      </c>
      <c r="N1554" s="8" t="inlineStr">
        <is>
          <t>회색  면 나그랑크루넥니트</t>
        </is>
      </c>
      <c r="O1554" s="8" t="inlineStr">
        <is>
          <t>GRAY  면 나그랑크루넥니트</t>
        </is>
      </c>
    </row>
    <row r="1555" ht="16.5" customHeight="1" s="16">
      <c r="A1555" s="7" t="n">
        <v>13108318</v>
      </c>
      <c r="B1555" s="7" t="inlineStr">
        <is>
          <t>라코스테</t>
        </is>
      </c>
      <c r="C1555" s="7" t="inlineStr">
        <is>
          <t>네이비</t>
        </is>
      </c>
      <c r="D1555" s="7" t="inlineStr">
        <is>
          <t>무지</t>
        </is>
      </c>
      <c r="E1555" s="7" t="inlineStr">
        <is>
          <t>면</t>
        </is>
      </c>
      <c r="F1555" s="7" t="inlineStr">
        <is>
          <t>시보리니트집업</t>
        </is>
      </c>
      <c r="G1555" s="7" t="inlineStr">
        <is>
          <t>KOR</t>
        </is>
      </c>
      <c r="H1555" s="7" t="inlineStr">
        <is>
          <t>105</t>
        </is>
      </c>
      <c r="I1555" s="7">
        <f>IF(B1555="보세",C1555&amp;" "&amp;D1555&amp;" "&amp;E1555&amp;" "&amp;F1555&amp;" ["&amp;H1555&amp;"]",IF(G1555="JPN","[JPN] "&amp;B1555&amp;" "&amp;C1555&amp;" "&amp;D1555&amp;" "&amp;E1555&amp;" "&amp;F1555&amp;" ["&amp;H1555&amp;"]",B1555&amp;" "&amp;C1555&amp;" "&amp;D1555&amp;" "&amp;E1555&amp;" "&amp;F1555&amp;" ["&amp;H1555&amp;"]"))</f>
        <v/>
      </c>
      <c r="J1555" s="7" t="inlineStr">
        <is>
          <t>라코스테 네이비 면 시보리니트집업 [105]</t>
        </is>
      </c>
      <c r="K1555" s="7" t="inlineStr">
        <is>
          <t>라코스테 네이비 면 시보리니트집업</t>
        </is>
      </c>
      <c r="L1555" s="7">
        <f>IF(B1555="보세",C1555&amp;" "&amp;F1555,B1555&amp;" "&amp;F1555)</f>
        <v/>
      </c>
      <c r="M1555" s="8" t="inlineStr">
        <is>
          <t>네이비  면 시보리니트집업</t>
        </is>
      </c>
      <c r="N1555" s="8" t="inlineStr">
        <is>
          <t>NAVY  면 시보리니트집업</t>
        </is>
      </c>
      <c r="O1555" s="8" t="inlineStr">
        <is>
          <t>곤색  면 시보리니트집업</t>
        </is>
      </c>
    </row>
    <row r="1556" ht="16.5" customHeight="1" s="16">
      <c r="A1556" s="7" t="n">
        <v>13108320</v>
      </c>
      <c r="B1556" s="7" t="inlineStr">
        <is>
          <t>캘빈클라인</t>
        </is>
      </c>
      <c r="C1556" s="7" t="inlineStr">
        <is>
          <t>다크네이비</t>
        </is>
      </c>
      <c r="D1556" s="7" t="inlineStr">
        <is>
          <t>무지</t>
        </is>
      </c>
      <c r="E1556" s="7" t="inlineStr">
        <is>
          <t>폴리</t>
        </is>
      </c>
      <c r="F1556" s="7" t="inlineStr">
        <is>
          <t>바스락자켓</t>
        </is>
      </c>
      <c r="G1556" s="7" t="inlineStr">
        <is>
          <t>KOR</t>
        </is>
      </c>
      <c r="H1556" s="7" t="inlineStr">
        <is>
          <t>M</t>
        </is>
      </c>
      <c r="I1556" s="7">
        <f>IF(B1556="보세",C1556&amp;" "&amp;D1556&amp;" "&amp;E1556&amp;" "&amp;F1556&amp;" ["&amp;H1556&amp;"]",IF(G1556="JPN","[JPN] "&amp;B1556&amp;" "&amp;C1556&amp;" "&amp;D1556&amp;" "&amp;E1556&amp;" "&amp;F1556&amp;" ["&amp;H1556&amp;"]",B1556&amp;" "&amp;C1556&amp;" "&amp;D1556&amp;" "&amp;E1556&amp;" "&amp;F1556&amp;" ["&amp;H1556&amp;"]"))</f>
        <v/>
      </c>
      <c r="J1556" s="7" t="inlineStr">
        <is>
          <t>캘빈클라인 다크네이비 바스락자켓 [M]</t>
        </is>
      </c>
      <c r="K1556" s="7" t="inlineStr">
        <is>
          <t>캘빈클라인 다크네이비 바스락자켓</t>
        </is>
      </c>
      <c r="L1556" s="7">
        <f>IF(B1556="보세",C1556&amp;" "&amp;F1556,B1556&amp;" "&amp;F1556)</f>
        <v/>
      </c>
      <c r="M1556" s="8" t="inlineStr">
        <is>
          <t>다크네이비   바스락자켓</t>
        </is>
      </c>
      <c r="N1556" s="8" t="inlineStr">
        <is>
          <t>DARK NAVY   바스락자켓</t>
        </is>
      </c>
      <c r="O1556" s="8" t="inlineStr">
        <is>
          <t>딥네이비   바스락자켓</t>
        </is>
      </c>
    </row>
    <row r="1557" ht="16.5" customHeight="1" s="16">
      <c r="A1557" s="7" t="n">
        <v>13108321</v>
      </c>
      <c r="B1557" s="7" t="inlineStr">
        <is>
          <t>리복</t>
        </is>
      </c>
      <c r="C1557" s="7" t="inlineStr">
        <is>
          <t>멜란지네이비</t>
        </is>
      </c>
      <c r="D1557" s="7" t="inlineStr">
        <is>
          <t>프린팅</t>
        </is>
      </c>
      <c r="E1557" s="7" t="inlineStr">
        <is>
          <t>면혼방</t>
        </is>
      </c>
      <c r="F1557" s="7" t="inlineStr">
        <is>
          <t>빅로고맨투맨</t>
        </is>
      </c>
      <c r="G1557" s="7" t="inlineStr">
        <is>
          <t>KOR</t>
        </is>
      </c>
      <c r="H1557" s="7" t="inlineStr">
        <is>
          <t>90</t>
        </is>
      </c>
      <c r="I1557" s="7">
        <f>IF(B1557="보세",C1557&amp;" "&amp;D1557&amp;" "&amp;E1557&amp;" "&amp;F1557&amp;" ["&amp;H1557&amp;"]",IF(G1557="JPN","[JPN] "&amp;B1557&amp;" "&amp;C1557&amp;" "&amp;D1557&amp;" "&amp;E1557&amp;" "&amp;F1557&amp;" ["&amp;H1557&amp;"]",B1557&amp;" "&amp;C1557&amp;" "&amp;D1557&amp;" "&amp;E1557&amp;" "&amp;F1557&amp;" ["&amp;H1557&amp;"]"))</f>
        <v/>
      </c>
      <c r="J1557" s="7" t="inlineStr">
        <is>
          <t>리복 멜란지네이비 프린팅 면혼방 빅로고맨투맨 [90]</t>
        </is>
      </c>
      <c r="K1557" s="7" t="inlineStr">
        <is>
          <t>리복 멜란지네이비 프린팅 면혼방 빅로고맨투맨</t>
        </is>
      </c>
      <c r="L1557" s="7">
        <f>IF(B1557="보세",C1557&amp;" "&amp;F1557,B1557&amp;" "&amp;F1557)</f>
        <v/>
      </c>
      <c r="M1557" s="8" t="inlineStr">
        <is>
          <t>멜란지네이비 프린팅 면혼방 빅로고맨투맨</t>
        </is>
      </c>
      <c r="N1557" s="8" t="inlineStr">
        <is>
          <t>멜란지네이비 프린팅 코튼혼방 빅로고맨투맨</t>
        </is>
      </c>
      <c r="O1557" s="8" t="inlineStr">
        <is>
          <t>멜란지네이비 프린팅 면믹스 빅로고맨투맨</t>
        </is>
      </c>
    </row>
    <row r="1558" ht="16.5" customHeight="1" s="16">
      <c r="A1558" s="7" t="n">
        <v>13108322</v>
      </c>
      <c r="B1558" s="7" t="inlineStr">
        <is>
          <t>아디다스</t>
        </is>
      </c>
      <c r="C1558" s="7" t="inlineStr">
        <is>
          <t>페일네이비</t>
        </is>
      </c>
      <c r="D1558" s="7" t="inlineStr">
        <is>
          <t>무지</t>
        </is>
      </c>
      <c r="E1558" s="7" t="inlineStr">
        <is>
          <t>면혼방</t>
        </is>
      </c>
      <c r="F1558" s="7" t="inlineStr">
        <is>
          <t>삼선크루넥로고맨투맨</t>
        </is>
      </c>
      <c r="G1558" s="7" t="inlineStr">
        <is>
          <t>KOR</t>
        </is>
      </c>
      <c r="H1558" s="7" t="inlineStr">
        <is>
          <t>115</t>
        </is>
      </c>
      <c r="I1558" s="7">
        <f>IF(B1558="보세",C1558&amp;" "&amp;D1558&amp;" "&amp;E1558&amp;" "&amp;F1558&amp;" ["&amp;H1558&amp;"]",IF(G1558="JPN","[JPN] "&amp;B1558&amp;" "&amp;C1558&amp;" "&amp;D1558&amp;" "&amp;E1558&amp;" "&amp;F1558&amp;" ["&amp;H1558&amp;"]",B1558&amp;" "&amp;C1558&amp;" "&amp;D1558&amp;" "&amp;E1558&amp;" "&amp;F1558&amp;" ["&amp;H1558&amp;"]"))</f>
        <v/>
      </c>
      <c r="J1558" s="7" t="inlineStr">
        <is>
          <t>아디다스 페일네이비 면혼방 삼선크루넥로고맨투맨 [115]</t>
        </is>
      </c>
      <c r="K1558" s="7" t="inlineStr">
        <is>
          <t>아디다스 페일네이비 면혼방 삼선크루넥로고맨투맨</t>
        </is>
      </c>
      <c r="L1558" s="7">
        <f>IF(B1558="보세",C1558&amp;" "&amp;F1558,B1558&amp;" "&amp;F1558)</f>
        <v/>
      </c>
      <c r="M1558" s="8" t="inlineStr">
        <is>
          <t>페일네이비  면혼방 삼선크루넥로고맨투맨</t>
        </is>
      </c>
      <c r="N1558" s="8" t="inlineStr">
        <is>
          <t>페일네이비  코튼혼방 삼선크루넥로고맨투맨</t>
        </is>
      </c>
      <c r="O1558" s="8" t="inlineStr">
        <is>
          <t>페일네이비  면믹스 삼선크루넥로고맨투맨</t>
        </is>
      </c>
    </row>
    <row r="1559" ht="16.5" customHeight="1" s="16">
      <c r="A1559" s="7" t="n">
        <v>13108323</v>
      </c>
      <c r="B1559" s="7" t="inlineStr">
        <is>
          <t>네파</t>
        </is>
      </c>
      <c r="C1559" s="7" t="inlineStr">
        <is>
          <t>네이비</t>
        </is>
      </c>
      <c r="D1559" s="7" t="inlineStr">
        <is>
          <t>무지</t>
        </is>
      </c>
      <c r="E1559" s="7" t="inlineStr">
        <is>
          <t>폴리</t>
        </is>
      </c>
      <c r="F1559" s="7" t="inlineStr">
        <is>
          <t>부클자켓</t>
        </is>
      </c>
      <c r="G1559" s="7" t="inlineStr">
        <is>
          <t>KOR</t>
        </is>
      </c>
      <c r="H1559" s="7" t="inlineStr">
        <is>
          <t>90</t>
        </is>
      </c>
      <c r="I1559" s="7">
        <f>IF(B1559="보세",C1559&amp;" "&amp;D1559&amp;" "&amp;E1559&amp;" "&amp;F1559&amp;" ["&amp;H1559&amp;"]",IF(G1559="JPN","[JPN] "&amp;B1559&amp;" "&amp;C1559&amp;" "&amp;D1559&amp;" "&amp;E1559&amp;" "&amp;F1559&amp;" ["&amp;H1559&amp;"]",B1559&amp;" "&amp;C1559&amp;" "&amp;D1559&amp;" "&amp;E1559&amp;" "&amp;F1559&amp;" ["&amp;H1559&amp;"]"))</f>
        <v/>
      </c>
      <c r="J1559" s="7" t="inlineStr">
        <is>
          <t>네파 네이비 부클자켓 [90]</t>
        </is>
      </c>
      <c r="K1559" s="7" t="inlineStr">
        <is>
          <t>네파 네이비 부클자켓</t>
        </is>
      </c>
      <c r="L1559" s="7">
        <f>IF(B1559="보세",C1559&amp;" "&amp;F1559,B1559&amp;" "&amp;F1559)</f>
        <v/>
      </c>
      <c r="M1559" s="8" t="inlineStr">
        <is>
          <t>네이비   부클자켓</t>
        </is>
      </c>
      <c r="N1559" s="8" t="inlineStr">
        <is>
          <t>NAVY   부클자켓</t>
        </is>
      </c>
      <c r="O1559" s="8" t="inlineStr">
        <is>
          <t>곤색   부클자켓</t>
        </is>
      </c>
    </row>
    <row r="1560" ht="16.5" customHeight="1" s="16">
      <c r="A1560" s="7" t="n">
        <v>13108324</v>
      </c>
      <c r="B1560" s="7" t="inlineStr">
        <is>
          <t>탑텐</t>
        </is>
      </c>
      <c r="C1560" s="7" t="inlineStr">
        <is>
          <t>네이비</t>
        </is>
      </c>
      <c r="D1560" s="7" t="inlineStr">
        <is>
          <t>무지</t>
        </is>
      </c>
      <c r="E1560" s="7" t="inlineStr">
        <is>
          <t>폴리</t>
        </is>
      </c>
      <c r="F1560" s="7" t="inlineStr">
        <is>
          <t>골지피케티</t>
        </is>
      </c>
      <c r="G1560" s="7" t="inlineStr">
        <is>
          <t>KOR</t>
        </is>
      </c>
      <c r="H1560" s="7" t="inlineStr">
        <is>
          <t>95</t>
        </is>
      </c>
      <c r="I1560" s="7">
        <f>IF(B1560="보세",C1560&amp;" "&amp;D1560&amp;" "&amp;E1560&amp;" "&amp;F1560&amp;" ["&amp;H1560&amp;"]",IF(G1560="JPN","[JPN] "&amp;B1560&amp;" "&amp;C1560&amp;" "&amp;D1560&amp;" "&amp;E1560&amp;" "&amp;F1560&amp;" ["&amp;H1560&amp;"]",B1560&amp;" "&amp;C1560&amp;" "&amp;D1560&amp;" "&amp;E1560&amp;" "&amp;F1560&amp;" ["&amp;H1560&amp;"]"))</f>
        <v/>
      </c>
      <c r="J1560" s="7" t="inlineStr">
        <is>
          <t>탑텐 네이비 골지피케티 [95]</t>
        </is>
      </c>
      <c r="K1560" s="7" t="inlineStr">
        <is>
          <t>탑텐 네이비 골지피케티</t>
        </is>
      </c>
      <c r="L1560" s="7">
        <f>IF(B1560="보세",C1560&amp;" "&amp;F1560,B1560&amp;" "&amp;F1560)</f>
        <v/>
      </c>
      <c r="M1560" s="8" t="inlineStr">
        <is>
          <t>네이비   골지피케티</t>
        </is>
      </c>
      <c r="N1560" s="8" t="inlineStr">
        <is>
          <t>NAVY   골지피케티</t>
        </is>
      </c>
      <c r="O1560" s="8" t="inlineStr">
        <is>
          <t>곤색   골지피케티</t>
        </is>
      </c>
    </row>
    <row r="1561" ht="16.5" customHeight="1" s="16">
      <c r="A1561" s="7" t="n">
        <v>13108325</v>
      </c>
      <c r="B1561" s="7" t="inlineStr">
        <is>
          <t>지오다노</t>
        </is>
      </c>
      <c r="C1561" s="7" t="inlineStr">
        <is>
          <t>다크네이비</t>
        </is>
      </c>
      <c r="D1561" s="7" t="inlineStr">
        <is>
          <t>스트라이프</t>
        </is>
      </c>
      <c r="E1561" s="7" t="inlineStr">
        <is>
          <t>울혼방</t>
        </is>
      </c>
      <c r="F1561" s="7" t="inlineStr">
        <is>
          <t>크루넥니트</t>
        </is>
      </c>
      <c r="G1561" s="7" t="inlineStr">
        <is>
          <t>KOR</t>
        </is>
      </c>
      <c r="H1561" s="7" t="inlineStr">
        <is>
          <t>L</t>
        </is>
      </c>
      <c r="I1561" s="7">
        <f>IF(B1561="보세",C1561&amp;" "&amp;D1561&amp;" "&amp;E1561&amp;" "&amp;F1561&amp;" ["&amp;H1561&amp;"]",IF(G1561="JPN","[JPN] "&amp;B1561&amp;" "&amp;C1561&amp;" "&amp;D1561&amp;" "&amp;E1561&amp;" "&amp;F1561&amp;" ["&amp;H1561&amp;"]",B1561&amp;" "&amp;C1561&amp;" "&amp;D1561&amp;" "&amp;E1561&amp;" "&amp;F1561&amp;" ["&amp;H1561&amp;"]"))</f>
        <v/>
      </c>
      <c r="J1561" s="7" t="inlineStr">
        <is>
          <t>지오다노 다크네이비 스트라이프 울혼방 크루넥니트 [L]</t>
        </is>
      </c>
      <c r="K1561" s="7" t="inlineStr">
        <is>
          <t>지오다노 다크네이비 스트라이프 울혼방 크루넥니트</t>
        </is>
      </c>
      <c r="L1561" s="7">
        <f>IF(B1561="보세",C1561&amp;" "&amp;F1561,B1561&amp;" "&amp;F1561)</f>
        <v/>
      </c>
      <c r="M1561" s="8" t="inlineStr">
        <is>
          <t>다크네이비 스트라이프 울혼방 크루넥니트</t>
        </is>
      </c>
      <c r="N1561" s="8" t="inlineStr">
        <is>
          <t>DARK NAVY 스트라이프 울혼방 크루넥니트</t>
        </is>
      </c>
      <c r="O1561" s="8" t="inlineStr">
        <is>
          <t>딥네이비 스트라이프 울혼방 크루넥니트</t>
        </is>
      </c>
    </row>
    <row r="1562" ht="16.5" customHeight="1" s="16">
      <c r="A1562" s="7" t="n">
        <v>13108326</v>
      </c>
      <c r="B1562" s="7" t="inlineStr">
        <is>
          <t>닥스</t>
        </is>
      </c>
      <c r="C1562" s="7" t="inlineStr">
        <is>
          <t>우드브라운</t>
        </is>
      </c>
      <c r="D1562" s="7" t="inlineStr">
        <is>
          <t>무지</t>
        </is>
      </c>
      <c r="E1562" s="7" t="inlineStr">
        <is>
          <t>폴리</t>
        </is>
      </c>
      <c r="F1562" s="7" t="inlineStr">
        <is>
          <t>패딩하프자켓</t>
        </is>
      </c>
      <c r="G1562" s="7" t="inlineStr">
        <is>
          <t>KOR</t>
        </is>
      </c>
      <c r="H1562" s="7" t="inlineStr">
        <is>
          <t>없음</t>
        </is>
      </c>
      <c r="I1562" s="7">
        <f>IF(B1562="보세",C1562&amp;" "&amp;D1562&amp;" "&amp;E1562&amp;" "&amp;F1562&amp;" ["&amp;H1562&amp;"]",IF(G1562="JPN","[JPN] "&amp;B1562&amp;" "&amp;C1562&amp;" "&amp;D1562&amp;" "&amp;E1562&amp;" "&amp;F1562&amp;" ["&amp;H1562&amp;"]",B1562&amp;" "&amp;C1562&amp;" "&amp;D1562&amp;" "&amp;E1562&amp;" "&amp;F1562&amp;" ["&amp;H1562&amp;"]"))</f>
        <v/>
      </c>
      <c r="J1562" s="7" t="inlineStr">
        <is>
          <t xml:space="preserve">닥스 우드브라운 패딩하프자켓 </t>
        </is>
      </c>
      <c r="K1562" s="7" t="inlineStr">
        <is>
          <t xml:space="preserve">닥스 우드브라운 패딩하프자켓 </t>
        </is>
      </c>
      <c r="L1562" s="7">
        <f>IF(B1562="보세",C1562&amp;" "&amp;F1562,B1562&amp;" "&amp;F1562)</f>
        <v/>
      </c>
      <c r="M1562" s="8" t="inlineStr">
        <is>
          <t>우드브라운   패딩하프자켓</t>
        </is>
      </c>
      <c r="N1562" s="8" t="inlineStr">
        <is>
          <t>우드브라운   패딩하프자켓</t>
        </is>
      </c>
      <c r="O1562" s="8" t="inlineStr">
        <is>
          <t>우드브라운   패딩하프자켓</t>
        </is>
      </c>
    </row>
    <row r="1563" ht="16.5" customHeight="1" s="16">
      <c r="A1563" s="7" t="n">
        <v>13108327</v>
      </c>
      <c r="B1563" s="7" t="inlineStr">
        <is>
          <t>h&amp;m</t>
        </is>
      </c>
      <c r="C1563" s="7" t="inlineStr">
        <is>
          <t>블랙</t>
        </is>
      </c>
      <c r="D1563" s="7" t="inlineStr">
        <is>
          <t>무지</t>
        </is>
      </c>
      <c r="E1563" s="7" t="inlineStr">
        <is>
          <t>린넨혼방</t>
        </is>
      </c>
      <c r="F1563" s="7" t="inlineStr">
        <is>
          <t>소매셔링오픈형블레이저</t>
        </is>
      </c>
      <c r="G1563" s="7" t="inlineStr">
        <is>
          <t>KOR</t>
        </is>
      </c>
      <c r="H1563" s="7" t="inlineStr">
        <is>
          <t>160/80a</t>
        </is>
      </c>
      <c r="I1563" s="7">
        <f>IF(B1563="보세",C1563&amp;" "&amp;D1563&amp;" "&amp;E1563&amp;" "&amp;F1563&amp;" ["&amp;H1563&amp;"]",IF(G1563="JPN","[JPN] "&amp;B1563&amp;" "&amp;C1563&amp;" "&amp;D1563&amp;" "&amp;E1563&amp;" "&amp;F1563&amp;" ["&amp;H1563&amp;"]",B1563&amp;" "&amp;C1563&amp;" "&amp;D1563&amp;" "&amp;E1563&amp;" "&amp;F1563&amp;" ["&amp;H1563&amp;"]"))</f>
        <v/>
      </c>
      <c r="J1563" s="7" t="inlineStr">
        <is>
          <t>h&amp;m 블랙 린넨혼방 소매셔링오픈형블레이저 [160/80a]</t>
        </is>
      </c>
      <c r="K1563" s="7" t="inlineStr">
        <is>
          <t>h&amp;m 블랙 린넨혼방 소매셔링오픈형블레이저</t>
        </is>
      </c>
      <c r="L1563" s="7">
        <f>IF(B1563="보세",C1563&amp;" "&amp;F1563,B1563&amp;" "&amp;F1563)</f>
        <v/>
      </c>
      <c r="M1563" s="8" t="inlineStr">
        <is>
          <t>블랙  린넨혼방 소매셔링오픈형블레이저</t>
        </is>
      </c>
      <c r="N1563" s="8" t="inlineStr">
        <is>
          <t>블랙  린넨혼방 소매셔링오픈형블레이저</t>
        </is>
      </c>
      <c r="O1563" s="8" t="inlineStr">
        <is>
          <t>블랙  린넨혼방 소매셔링오픈형블레이저</t>
        </is>
      </c>
    </row>
    <row r="1564" ht="16.5" customHeight="1" s="16">
      <c r="A1564" s="7" t="n">
        <v>13108328</v>
      </c>
      <c r="B1564" s="7" t="inlineStr">
        <is>
          <t>밀레</t>
        </is>
      </c>
      <c r="C1564" s="7" t="inlineStr">
        <is>
          <t>블랙</t>
        </is>
      </c>
      <c r="D1564" s="7" t="inlineStr">
        <is>
          <t>무지</t>
        </is>
      </c>
      <c r="E1564" s="7" t="inlineStr">
        <is>
          <t>폴리</t>
        </is>
      </c>
      <c r="F1564" s="7" t="inlineStr">
        <is>
          <t>익스트림부클집업</t>
        </is>
      </c>
      <c r="G1564" s="7" t="inlineStr">
        <is>
          <t>KOR</t>
        </is>
      </c>
      <c r="H1564" s="7" t="inlineStr">
        <is>
          <t>95</t>
        </is>
      </c>
      <c r="I1564" s="7">
        <f>IF(B1564="보세",C1564&amp;" "&amp;D1564&amp;" "&amp;E1564&amp;" "&amp;F1564&amp;" ["&amp;H1564&amp;"]",IF(G1564="JPN","[JPN] "&amp;B1564&amp;" "&amp;C1564&amp;" "&amp;D1564&amp;" "&amp;E1564&amp;" "&amp;F1564&amp;" ["&amp;H1564&amp;"]",B1564&amp;" "&amp;C1564&amp;" "&amp;D1564&amp;" "&amp;E1564&amp;" "&amp;F1564&amp;" ["&amp;H1564&amp;"]"))</f>
        <v/>
      </c>
      <c r="J1564" s="7" t="inlineStr">
        <is>
          <t>밀레 블랙 익스트림부클집업 [95]</t>
        </is>
      </c>
      <c r="K1564" s="7" t="inlineStr">
        <is>
          <t>밀레 블랙 익스트림부클집업</t>
        </is>
      </c>
      <c r="L1564" s="7">
        <f>IF(B1564="보세",C1564&amp;" "&amp;F1564,B1564&amp;" "&amp;F1564)</f>
        <v/>
      </c>
      <c r="M1564" s="8" t="inlineStr">
        <is>
          <t>블랙   익스트림부클집업</t>
        </is>
      </c>
      <c r="N1564" s="8" t="inlineStr">
        <is>
          <t>블랙   익스트림부클집업</t>
        </is>
      </c>
      <c r="O1564" s="8" t="inlineStr">
        <is>
          <t>블랙   익스트림부클집업</t>
        </is>
      </c>
    </row>
    <row r="1565" ht="16.5" customHeight="1" s="16">
      <c r="A1565" s="7" t="n">
        <v>13108329</v>
      </c>
      <c r="B1565" s="7" t="inlineStr">
        <is>
          <t>노티카</t>
        </is>
      </c>
      <c r="C1565" s="7" t="inlineStr">
        <is>
          <t>블랙</t>
        </is>
      </c>
      <c r="D1565" s="7" t="inlineStr">
        <is>
          <t>무지</t>
        </is>
      </c>
      <c r="E1565" s="7" t="inlineStr">
        <is>
          <t>면</t>
        </is>
      </c>
      <c r="F1565" s="7" t="inlineStr">
        <is>
          <t>크루넥케이블니트</t>
        </is>
      </c>
      <c r="G1565" s="7" t="inlineStr">
        <is>
          <t>KOR</t>
        </is>
      </c>
      <c r="H1565" s="7" t="inlineStr">
        <is>
          <t>90</t>
        </is>
      </c>
      <c r="I1565" s="7">
        <f>IF(B1565="보세",C1565&amp;" "&amp;D1565&amp;" "&amp;E1565&amp;" "&amp;F1565&amp;" ["&amp;H1565&amp;"]",IF(G1565="JPN","[JPN] "&amp;B1565&amp;" "&amp;C1565&amp;" "&amp;D1565&amp;" "&amp;E1565&amp;" "&amp;F1565&amp;" ["&amp;H1565&amp;"]",B1565&amp;" "&amp;C1565&amp;" "&amp;D1565&amp;" "&amp;E1565&amp;" "&amp;F1565&amp;" ["&amp;H1565&amp;"]"))</f>
        <v/>
      </c>
      <c r="J1565" s="7" t="inlineStr">
        <is>
          <t>노티카 블랙 면 크루넥케이블니트 [90]</t>
        </is>
      </c>
      <c r="K1565" s="7" t="inlineStr">
        <is>
          <t>노티카 블랙 면 크루넥케이블니트</t>
        </is>
      </c>
      <c r="L1565" s="7">
        <f>IF(B1565="보세",C1565&amp;" "&amp;F1565,B1565&amp;" "&amp;F1565)</f>
        <v/>
      </c>
      <c r="M1565" s="8" t="inlineStr">
        <is>
          <t>블랙  면 크루넥케이블니트</t>
        </is>
      </c>
      <c r="N1565" s="8" t="inlineStr">
        <is>
          <t>블랙  코튼 크루넥케이블니트</t>
        </is>
      </c>
      <c r="O1565" s="8" t="inlineStr">
        <is>
          <t>블랙  면직물 크루넥케이블니트</t>
        </is>
      </c>
    </row>
    <row r="1566" ht="16.5" customHeight="1" s="16">
      <c r="A1566" s="7" t="n">
        <v>13108330</v>
      </c>
      <c r="B1566" s="7" t="inlineStr">
        <is>
          <t>지프</t>
        </is>
      </c>
      <c r="C1566" s="7" t="inlineStr">
        <is>
          <t>블랙</t>
        </is>
      </c>
      <c r="D1566" s="7" t="inlineStr">
        <is>
          <t>프린팅</t>
        </is>
      </c>
      <c r="E1566" s="7" t="inlineStr">
        <is>
          <t>면혼방</t>
        </is>
      </c>
      <c r="F1566" s="7" t="inlineStr">
        <is>
          <t>퍼플로고맨투맨</t>
        </is>
      </c>
      <c r="G1566" s="7" t="inlineStr">
        <is>
          <t>KOR</t>
        </is>
      </c>
      <c r="H1566" s="7" t="inlineStr">
        <is>
          <t>S</t>
        </is>
      </c>
      <c r="I1566" s="7">
        <f>IF(B1566="보세",C1566&amp;" "&amp;D1566&amp;" "&amp;E1566&amp;" "&amp;F1566&amp;" ["&amp;H1566&amp;"]",IF(G1566="JPN","[JPN] "&amp;B1566&amp;" "&amp;C1566&amp;" "&amp;D1566&amp;" "&amp;E1566&amp;" "&amp;F1566&amp;" ["&amp;H1566&amp;"]",B1566&amp;" "&amp;C1566&amp;" "&amp;D1566&amp;" "&amp;E1566&amp;" "&amp;F1566&amp;" ["&amp;H1566&amp;"]"))</f>
        <v/>
      </c>
      <c r="J1566" s="7" t="inlineStr">
        <is>
          <t>지프 블랙 프린팅 면혼방 퍼플로고맨투맨 [S]</t>
        </is>
      </c>
      <c r="K1566" s="7" t="inlineStr">
        <is>
          <t>지프 블랙 프린팅 면혼방 퍼플로고맨투맨</t>
        </is>
      </c>
      <c r="L1566" s="7">
        <f>IF(B1566="보세",C1566&amp;" "&amp;F1566,B1566&amp;" "&amp;F1566)</f>
        <v/>
      </c>
      <c r="M1566" s="8" t="inlineStr">
        <is>
          <t>블랙 프린팅 면혼방 퍼플로고맨투맨</t>
        </is>
      </c>
      <c r="N1566" s="8" t="inlineStr">
        <is>
          <t>블랙 프린팅 코튼혼방 퍼플로고맨투맨</t>
        </is>
      </c>
      <c r="O1566" s="8" t="inlineStr">
        <is>
          <t>블랙 프린팅 면믹스 퍼플로고맨투맨</t>
        </is>
      </c>
    </row>
    <row r="1567" ht="16.5" customHeight="1" s="16">
      <c r="A1567" s="7" t="n">
        <v>13108331</v>
      </c>
      <c r="B1567" s="7" t="inlineStr">
        <is>
          <t>미쏘</t>
        </is>
      </c>
      <c r="C1567" s="7" t="inlineStr">
        <is>
          <t>다크그레이</t>
        </is>
      </c>
      <c r="D1567" s="7" t="inlineStr">
        <is>
          <t>무지</t>
        </is>
      </c>
      <c r="E1567" s="7" t="inlineStr">
        <is>
          <t>폴리</t>
        </is>
      </c>
      <c r="F1567" s="7" t="inlineStr">
        <is>
          <t>브이넥빅골지니트</t>
        </is>
      </c>
      <c r="G1567" s="7" t="inlineStr">
        <is>
          <t>KOR</t>
        </is>
      </c>
      <c r="H1567" s="7" t="inlineStr">
        <is>
          <t>L</t>
        </is>
      </c>
      <c r="I1567" s="7">
        <f>IF(B1567="보세",C1567&amp;" "&amp;D1567&amp;" "&amp;E1567&amp;" "&amp;F1567&amp;" ["&amp;H1567&amp;"]",IF(G1567="JPN","[JPN] "&amp;B1567&amp;" "&amp;C1567&amp;" "&amp;D1567&amp;" "&amp;E1567&amp;" "&amp;F1567&amp;" ["&amp;H1567&amp;"]",B1567&amp;" "&amp;C1567&amp;" "&amp;D1567&amp;" "&amp;E1567&amp;" "&amp;F1567&amp;" ["&amp;H1567&amp;"]"))</f>
        <v/>
      </c>
      <c r="J1567" s="7" t="inlineStr">
        <is>
          <t>미쏘 다크그레이 브이넥빅골지니트 [L]</t>
        </is>
      </c>
      <c r="K1567" s="7" t="inlineStr">
        <is>
          <t>미쏘 다크그레이 브이넥빅골지니트</t>
        </is>
      </c>
      <c r="L1567" s="7">
        <f>IF(B1567="보세",C1567&amp;" "&amp;F1567,B1567&amp;" "&amp;F1567)</f>
        <v/>
      </c>
      <c r="M1567" s="8" t="inlineStr">
        <is>
          <t>다크그레이   브이넥빅골지니트</t>
        </is>
      </c>
      <c r="N1567" s="8" t="inlineStr">
        <is>
          <t>다크그레이   브이넥빅골지니트</t>
        </is>
      </c>
      <c r="O1567" s="8" t="inlineStr">
        <is>
          <t>다크그레이   브이넥빅골지니트</t>
        </is>
      </c>
    </row>
    <row r="1568" ht="16.5" customHeight="1" s="16">
      <c r="A1568" s="7" t="n">
        <v>13108332</v>
      </c>
      <c r="B1568" s="7" t="inlineStr">
        <is>
          <t>미쏘</t>
        </is>
      </c>
      <c r="C1568" s="7" t="inlineStr">
        <is>
          <t>블랙</t>
        </is>
      </c>
      <c r="D1568" s="7" t="inlineStr">
        <is>
          <t>무지</t>
        </is>
      </c>
      <c r="E1568" s="7" t="inlineStr">
        <is>
          <t>폴리</t>
        </is>
      </c>
      <c r="F1568" s="7" t="inlineStr">
        <is>
          <t>진주반원버튼블라우스</t>
        </is>
      </c>
      <c r="G1568" s="7" t="inlineStr">
        <is>
          <t>KOR</t>
        </is>
      </c>
      <c r="H1568" s="7" t="inlineStr">
        <is>
          <t>M</t>
        </is>
      </c>
      <c r="I1568" s="7">
        <f>IF(B1568="보세",C1568&amp;" "&amp;D1568&amp;" "&amp;E1568&amp;" "&amp;F1568&amp;" ["&amp;H1568&amp;"]",IF(G1568="JPN","[JPN] "&amp;B1568&amp;" "&amp;C1568&amp;" "&amp;D1568&amp;" "&amp;E1568&amp;" "&amp;F1568&amp;" ["&amp;H1568&amp;"]",B1568&amp;" "&amp;C1568&amp;" "&amp;D1568&amp;" "&amp;E1568&amp;" "&amp;F1568&amp;" ["&amp;H1568&amp;"]"))</f>
        <v/>
      </c>
      <c r="J1568" s="7" t="inlineStr">
        <is>
          <t>미쏘 블랙 진주반원버튼블라우스 [M]</t>
        </is>
      </c>
      <c r="K1568" s="7" t="inlineStr">
        <is>
          <t>미쏘 블랙 진주반원버튼블라우스</t>
        </is>
      </c>
      <c r="L1568" s="7">
        <f>IF(B1568="보세",C1568&amp;" "&amp;F1568,B1568&amp;" "&amp;F1568)</f>
        <v/>
      </c>
      <c r="M1568" s="8" t="inlineStr">
        <is>
          <t>블랙   진주반원버튼블라우스</t>
        </is>
      </c>
      <c r="N1568" s="8" t="inlineStr">
        <is>
          <t>블랙   진주반원버튼블라우스</t>
        </is>
      </c>
      <c r="O1568" s="8" t="inlineStr">
        <is>
          <t>블랙   진주반원버튼블라우스</t>
        </is>
      </c>
    </row>
    <row r="1569" ht="16.5" customHeight="1" s="16">
      <c r="A1569" s="7" t="n">
        <v>13108333</v>
      </c>
      <c r="B1569" s="7" t="inlineStr">
        <is>
          <t>마인드브릿지</t>
        </is>
      </c>
      <c r="C1569" s="7" t="inlineStr">
        <is>
          <t>블랙</t>
        </is>
      </c>
      <c r="D1569" s="7" t="inlineStr">
        <is>
          <t>무지</t>
        </is>
      </c>
      <c r="E1569" s="7" t="inlineStr">
        <is>
          <t>면혼방</t>
        </is>
      </c>
      <c r="F1569" s="7" t="inlineStr">
        <is>
          <t>크루넥맨투맨티</t>
        </is>
      </c>
      <c r="G1569" s="7" t="inlineStr">
        <is>
          <t>KOR</t>
        </is>
      </c>
      <c r="H1569" s="7" t="inlineStr">
        <is>
          <t>110</t>
        </is>
      </c>
      <c r="I1569" s="7">
        <f>IF(B1569="보세",C1569&amp;" "&amp;D1569&amp;" "&amp;E1569&amp;" "&amp;F1569&amp;" ["&amp;H1569&amp;"]",IF(G1569="JPN","[JPN] "&amp;B1569&amp;" "&amp;C1569&amp;" "&amp;D1569&amp;" "&amp;E1569&amp;" "&amp;F1569&amp;" ["&amp;H1569&amp;"]",B1569&amp;" "&amp;C1569&amp;" "&amp;D1569&amp;" "&amp;E1569&amp;" "&amp;F1569&amp;" ["&amp;H1569&amp;"]"))</f>
        <v/>
      </c>
      <c r="J1569" s="7" t="inlineStr">
        <is>
          <t>마인드브릿지 블랙 면혼방 크루넥맨투맨티 [110]</t>
        </is>
      </c>
      <c r="K1569" s="7" t="inlineStr">
        <is>
          <t>마인드브릿지 블랙 면혼방 크루넥맨투맨티</t>
        </is>
      </c>
      <c r="L1569" s="7">
        <f>IF(B1569="보세",C1569&amp;" "&amp;F1569,B1569&amp;" "&amp;F1569)</f>
        <v/>
      </c>
      <c r="M1569" s="8" t="inlineStr">
        <is>
          <t>블랙  면혼방 크루넥맨투맨티</t>
        </is>
      </c>
      <c r="N1569" s="8" t="inlineStr">
        <is>
          <t>블랙  코튼혼방 크루넥맨투맨티</t>
        </is>
      </c>
      <c r="O1569" s="8" t="inlineStr">
        <is>
          <t>블랙  면믹스 크루넥맨투맨티</t>
        </is>
      </c>
    </row>
    <row r="1570" ht="16.5" customHeight="1" s="16">
      <c r="A1570" s="7" t="n">
        <v>13108334</v>
      </c>
      <c r="B1570" s="7" t="inlineStr">
        <is>
          <t>푸마</t>
        </is>
      </c>
      <c r="C1570" s="7" t="inlineStr">
        <is>
          <t>매트블랙</t>
        </is>
      </c>
      <c r="D1570" s="7" t="inlineStr">
        <is>
          <t>무지</t>
        </is>
      </c>
      <c r="E1570" s="7" t="inlineStr">
        <is>
          <t>면혼방</t>
        </is>
      </c>
      <c r="F1570" s="7" t="inlineStr">
        <is>
          <t>롱항공점퍼</t>
        </is>
      </c>
      <c r="G1570" s="7" t="inlineStr">
        <is>
          <t>KOR</t>
        </is>
      </c>
      <c r="H1570" s="7" t="inlineStr">
        <is>
          <t>2XL</t>
        </is>
      </c>
      <c r="I1570" s="7">
        <f>IF(B1570="보세",C1570&amp;" "&amp;D1570&amp;" "&amp;E1570&amp;" "&amp;F1570&amp;" ["&amp;H1570&amp;"]",IF(G1570="JPN","[JPN] "&amp;B1570&amp;" "&amp;C1570&amp;" "&amp;D1570&amp;" "&amp;E1570&amp;" "&amp;F1570&amp;" ["&amp;H1570&amp;"]",B1570&amp;" "&amp;C1570&amp;" "&amp;D1570&amp;" "&amp;E1570&amp;" "&amp;F1570&amp;" ["&amp;H1570&amp;"]"))</f>
        <v/>
      </c>
      <c r="J1570" s="7" t="inlineStr">
        <is>
          <t>푸마 매트블랙 면혼방 롱항공점퍼 [2XL]</t>
        </is>
      </c>
      <c r="K1570" s="7" t="inlineStr">
        <is>
          <t>푸마 매트블랙 면혼방 롱항공점퍼</t>
        </is>
      </c>
      <c r="L1570" s="7">
        <f>IF(B1570="보세",C1570&amp;" "&amp;F1570,B1570&amp;" "&amp;F1570)</f>
        <v/>
      </c>
      <c r="M1570" s="8" t="inlineStr">
        <is>
          <t>매트블랙  면혼방 롱항공점퍼</t>
        </is>
      </c>
      <c r="N1570" s="8" t="inlineStr">
        <is>
          <t>매트블랙  코튼혼방 롱항공점퍼</t>
        </is>
      </c>
      <c r="O1570" s="8" t="inlineStr">
        <is>
          <t>매트블랙  면믹스 롱항공점퍼</t>
        </is>
      </c>
    </row>
    <row r="1571" ht="16.5" customHeight="1" s="16">
      <c r="A1571" s="7" t="n">
        <v>13108335</v>
      </c>
      <c r="B1571" s="7" t="inlineStr">
        <is>
          <t>조던</t>
        </is>
      </c>
      <c r="C1571" s="7" t="inlineStr">
        <is>
          <t>라이트블랙</t>
        </is>
      </c>
      <c r="D1571" s="7" t="inlineStr">
        <is>
          <t>무지</t>
        </is>
      </c>
      <c r="E1571" s="7" t="inlineStr">
        <is>
          <t>면혼방</t>
        </is>
      </c>
      <c r="F1571" s="7" t="inlineStr">
        <is>
          <t>맨투맨</t>
        </is>
      </c>
      <c r="G1571" s="7" t="inlineStr">
        <is>
          <t>KOR</t>
        </is>
      </c>
      <c r="H1571" s="7" t="inlineStr">
        <is>
          <t>110</t>
        </is>
      </c>
      <c r="I1571" s="7">
        <f>IF(B1571="보세",C1571&amp;" "&amp;D1571&amp;" "&amp;E1571&amp;" "&amp;F1571&amp;" ["&amp;H1571&amp;"]",IF(G1571="JPN","[JPN] "&amp;B1571&amp;" "&amp;C1571&amp;" "&amp;D1571&amp;" "&amp;E1571&amp;" "&amp;F1571&amp;" ["&amp;H1571&amp;"]",B1571&amp;" "&amp;C1571&amp;" "&amp;D1571&amp;" "&amp;E1571&amp;" "&amp;F1571&amp;" ["&amp;H1571&amp;"]"))</f>
        <v/>
      </c>
      <c r="J1571" s="7" t="inlineStr">
        <is>
          <t>조던 라이트블랙 면혼방 맨투맨 [110]</t>
        </is>
      </c>
      <c r="K1571" s="7" t="inlineStr">
        <is>
          <t>조던 라이트블랙 면혼방 맨투맨</t>
        </is>
      </c>
      <c r="L1571" s="7">
        <f>IF(B1571="보세",C1571&amp;" "&amp;F1571,B1571&amp;" "&amp;F1571)</f>
        <v/>
      </c>
      <c r="M1571" s="8" t="inlineStr">
        <is>
          <t>라이트블랙  면혼방 맨투맨</t>
        </is>
      </c>
      <c r="N1571" s="8" t="inlineStr">
        <is>
          <t>라이트블랙  코튼혼방 맨투맨</t>
        </is>
      </c>
      <c r="O1571" s="8" t="inlineStr">
        <is>
          <t>라이트블랙  면믹스 맨투맨</t>
        </is>
      </c>
    </row>
    <row r="1572" ht="16.5" customHeight="1" s="16">
      <c r="A1572" s="7" t="n">
        <v>13108336</v>
      </c>
      <c r="B1572" s="7" t="inlineStr">
        <is>
          <t>데상트</t>
        </is>
      </c>
      <c r="C1572" s="7" t="inlineStr">
        <is>
          <t>블랙</t>
        </is>
      </c>
      <c r="D1572" s="7" t="inlineStr">
        <is>
          <t>프린팅</t>
        </is>
      </c>
      <c r="E1572" s="7" t="inlineStr">
        <is>
          <t>면혼방</t>
        </is>
      </c>
      <c r="F1572" s="7" t="inlineStr">
        <is>
          <t>레터링맨투맨</t>
        </is>
      </c>
      <c r="G1572" s="7" t="inlineStr">
        <is>
          <t>KOR</t>
        </is>
      </c>
      <c r="H1572" s="7" t="inlineStr">
        <is>
          <t>M</t>
        </is>
      </c>
      <c r="I1572" s="7">
        <f>IF(B1572="보세",C1572&amp;" "&amp;D1572&amp;" "&amp;E1572&amp;" "&amp;F1572&amp;" ["&amp;H1572&amp;"]",IF(G1572="JPN","[JPN] "&amp;B1572&amp;" "&amp;C1572&amp;" "&amp;D1572&amp;" "&amp;E1572&amp;" "&amp;F1572&amp;" ["&amp;H1572&amp;"]",B1572&amp;" "&amp;C1572&amp;" "&amp;D1572&amp;" "&amp;E1572&amp;" "&amp;F1572&amp;" ["&amp;H1572&amp;"]"))</f>
        <v/>
      </c>
      <c r="J1572" s="7" t="inlineStr">
        <is>
          <t>데상트 블랙 프린팅 면혼방 레터링맨투맨 [M]</t>
        </is>
      </c>
      <c r="K1572" s="7" t="inlineStr">
        <is>
          <t>데상트 블랙 프린팅 면혼방 레터링맨투맨</t>
        </is>
      </c>
      <c r="L1572" s="7">
        <f>IF(B1572="보세",C1572&amp;" "&amp;F1572,B1572&amp;" "&amp;F1572)</f>
        <v/>
      </c>
      <c r="M1572" s="8" t="inlineStr">
        <is>
          <t>블랙 프린팅 면혼방 레터링맨투맨</t>
        </is>
      </c>
      <c r="N1572" s="8" t="inlineStr">
        <is>
          <t>블랙 프린팅 코튼혼방 레터링맨투맨</t>
        </is>
      </c>
      <c r="O1572" s="8" t="inlineStr">
        <is>
          <t>블랙 프린팅 면믹스 레터링맨투맨</t>
        </is>
      </c>
    </row>
    <row r="1573" ht="16.5" customHeight="1" s="16">
      <c r="A1573" s="7" t="n">
        <v>13108337</v>
      </c>
      <c r="B1573" s="7" t="inlineStr">
        <is>
          <t>디즈니</t>
        </is>
      </c>
      <c r="C1573" s="7" t="inlineStr">
        <is>
          <t>블랙</t>
        </is>
      </c>
      <c r="D1573" s="7" t="inlineStr">
        <is>
          <t>프린팅</t>
        </is>
      </c>
      <c r="E1573" s="7" t="inlineStr">
        <is>
          <t>면혼방</t>
        </is>
      </c>
      <c r="F1573" s="7" t="inlineStr">
        <is>
          <t>미키프렌즈긴팔원피스</t>
        </is>
      </c>
      <c r="G1573" s="7" t="inlineStr">
        <is>
          <t>KOR</t>
        </is>
      </c>
      <c r="H1573" s="7" t="inlineStr">
        <is>
          <t>없음</t>
        </is>
      </c>
      <c r="I1573" s="7">
        <f>IF(B1573="보세",C1573&amp;" "&amp;D1573&amp;" "&amp;E1573&amp;" "&amp;F1573&amp;" ["&amp;H1573&amp;"]",IF(G1573="JPN","[JPN] "&amp;B1573&amp;" "&amp;C1573&amp;" "&amp;D1573&amp;" "&amp;E1573&amp;" "&amp;F1573&amp;" ["&amp;H1573&amp;"]",B1573&amp;" "&amp;C1573&amp;" "&amp;D1573&amp;" "&amp;E1573&amp;" "&amp;F1573&amp;" ["&amp;H1573&amp;"]"))</f>
        <v/>
      </c>
      <c r="J1573" s="7" t="inlineStr">
        <is>
          <t xml:space="preserve">디즈니 블랙 프린팅 면혼방 미키프렌즈긴팔원피스 </t>
        </is>
      </c>
      <c r="K1573" s="7" t="inlineStr">
        <is>
          <t xml:space="preserve">디즈니 블랙 프린팅 면혼방 미키프렌즈긴팔원피스 </t>
        </is>
      </c>
      <c r="L1573" s="7">
        <f>IF(B1573="보세",C1573&amp;" "&amp;F1573,B1573&amp;" "&amp;F1573)</f>
        <v/>
      </c>
      <c r="M1573" s="8" t="inlineStr">
        <is>
          <t>블랙 프린팅 면혼방 미키프렌즈긴팔원피스</t>
        </is>
      </c>
      <c r="N1573" s="8" t="inlineStr">
        <is>
          <t>블랙 프린팅 코튼혼방 미키프렌즈긴팔원피스</t>
        </is>
      </c>
      <c r="O1573" s="8" t="inlineStr">
        <is>
          <t>블랙 프린팅 면믹스 미키프렌즈긴팔원피스</t>
        </is>
      </c>
    </row>
    <row r="1574" ht="16.5" customHeight="1" s="16">
      <c r="A1574" s="7" t="n">
        <v>13108338</v>
      </c>
      <c r="B1574" s="7" t="inlineStr">
        <is>
          <t>닥스</t>
        </is>
      </c>
      <c r="C1574" s="7" t="inlineStr">
        <is>
          <t>화이트</t>
        </is>
      </c>
      <c r="D1574" s="7" t="inlineStr">
        <is>
          <t>무지</t>
        </is>
      </c>
      <c r="E1574" s="7" t="inlineStr">
        <is>
          <t>면혼방</t>
        </is>
      </c>
      <c r="F1574" s="7" t="inlineStr">
        <is>
          <t>긴팔셔츠</t>
        </is>
      </c>
      <c r="G1574" s="7" t="inlineStr">
        <is>
          <t>KOR</t>
        </is>
      </c>
      <c r="H1574" s="7" t="inlineStr">
        <is>
          <t>95</t>
        </is>
      </c>
      <c r="I1574" s="7">
        <f>IF(B1574="보세",C1574&amp;" "&amp;D1574&amp;" "&amp;E1574&amp;" "&amp;F1574&amp;" ["&amp;H1574&amp;"]",IF(G1574="JPN","[JPN] "&amp;B1574&amp;" "&amp;C1574&amp;" "&amp;D1574&amp;" "&amp;E1574&amp;" "&amp;F1574&amp;" ["&amp;H1574&amp;"]",B1574&amp;" "&amp;C1574&amp;" "&amp;D1574&amp;" "&amp;E1574&amp;" "&amp;F1574&amp;" ["&amp;H1574&amp;"]"))</f>
        <v/>
      </c>
      <c r="J1574" s="7" t="inlineStr">
        <is>
          <t>닥스 화이트 면혼방 긴팔셔츠 [95]</t>
        </is>
      </c>
      <c r="K1574" s="7" t="inlineStr">
        <is>
          <t>닥스 화이트 면혼방 긴팔셔츠</t>
        </is>
      </c>
      <c r="L1574" s="7">
        <f>IF(B1574="보세",C1574&amp;" "&amp;F1574,B1574&amp;" "&amp;F1574)</f>
        <v/>
      </c>
      <c r="M1574" s="8" t="inlineStr">
        <is>
          <t>화이트  면혼방 긴팔셔츠</t>
        </is>
      </c>
      <c r="N1574" s="8" t="inlineStr">
        <is>
          <t>화이트  코튼혼방 긴팔셔츠</t>
        </is>
      </c>
      <c r="O1574" s="8" t="inlineStr">
        <is>
          <t>화이트  면믹스 긴팔셔츠</t>
        </is>
      </c>
    </row>
    <row r="1575" ht="16.5" customHeight="1" s="16">
      <c r="A1575" s="7" t="n">
        <v>13108339</v>
      </c>
      <c r="B1575" s="7" t="inlineStr">
        <is>
          <t>Guess</t>
        </is>
      </c>
      <c r="C1575" s="7" t="inlineStr">
        <is>
          <t>화이트</t>
        </is>
      </c>
      <c r="D1575" s="7" t="inlineStr">
        <is>
          <t>프린팅</t>
        </is>
      </c>
      <c r="E1575" s="7" t="inlineStr">
        <is>
          <t>면</t>
        </is>
      </c>
      <c r="F1575" s="7" t="inlineStr">
        <is>
          <t>빈티지로고맨투맨</t>
        </is>
      </c>
      <c r="G1575" s="7" t="inlineStr">
        <is>
          <t>KOR</t>
        </is>
      </c>
      <c r="H1575" s="7" t="inlineStr">
        <is>
          <t>XS</t>
        </is>
      </c>
      <c r="I1575" s="7">
        <f>IF(B1575="보세",C1575&amp;" "&amp;D1575&amp;" "&amp;E1575&amp;" "&amp;F1575&amp;" ["&amp;H1575&amp;"]",IF(G1575="JPN","[JPN] "&amp;B1575&amp;" "&amp;C1575&amp;" "&amp;D1575&amp;" "&amp;E1575&amp;" "&amp;F1575&amp;" ["&amp;H1575&amp;"]",B1575&amp;" "&amp;C1575&amp;" "&amp;D1575&amp;" "&amp;E1575&amp;" "&amp;F1575&amp;" ["&amp;H1575&amp;"]"))</f>
        <v/>
      </c>
      <c r="J1575" s="7" t="inlineStr">
        <is>
          <t>Guess 화이트 프린팅 면 빈티지로고맨투맨 [XS]</t>
        </is>
      </c>
      <c r="K1575" s="7" t="inlineStr">
        <is>
          <t>Guess 화이트 프린팅 면 빈티지로고맨투맨</t>
        </is>
      </c>
      <c r="L1575" s="7">
        <f>IF(B1575="보세",C1575&amp;" "&amp;F1575,B1575&amp;" "&amp;F1575)</f>
        <v/>
      </c>
      <c r="M1575" s="8" t="inlineStr">
        <is>
          <t>화이트 프린팅 면 빈티지로고맨투맨</t>
        </is>
      </c>
      <c r="N1575" s="8" t="inlineStr">
        <is>
          <t>화이트 프린팅 코튼 빈티지로고맨투맨</t>
        </is>
      </c>
      <c r="O1575" s="8" t="inlineStr">
        <is>
          <t>화이트 프린팅 면직물 빈티지로고맨투맨</t>
        </is>
      </c>
    </row>
    <row r="1576" ht="16.5" customHeight="1" s="16">
      <c r="A1576" s="7" t="n">
        <v>13108340</v>
      </c>
      <c r="B1576" s="7" t="inlineStr">
        <is>
          <t>지프</t>
        </is>
      </c>
      <c r="C1576" s="7" t="inlineStr">
        <is>
          <t>화이트</t>
        </is>
      </c>
      <c r="D1576" s="7" t="inlineStr">
        <is>
          <t>무지</t>
        </is>
      </c>
      <c r="E1576" s="7" t="inlineStr">
        <is>
          <t>면혼방</t>
        </is>
      </c>
      <c r="F1576" s="7" t="inlineStr">
        <is>
          <t>프린팅로고맨투맨</t>
        </is>
      </c>
      <c r="G1576" s="7" t="inlineStr">
        <is>
          <t>KOR</t>
        </is>
      </c>
      <c r="H1576" s="7" t="inlineStr">
        <is>
          <t>L</t>
        </is>
      </c>
      <c r="I1576" s="7">
        <f>IF(B1576="보세",C1576&amp;" "&amp;D1576&amp;" "&amp;E1576&amp;" "&amp;F1576&amp;" ["&amp;H1576&amp;"]",IF(G1576="JPN","[JPN] "&amp;B1576&amp;" "&amp;C1576&amp;" "&amp;D1576&amp;" "&amp;E1576&amp;" "&amp;F1576&amp;" ["&amp;H1576&amp;"]",B1576&amp;" "&amp;C1576&amp;" "&amp;D1576&amp;" "&amp;E1576&amp;" "&amp;F1576&amp;" ["&amp;H1576&amp;"]"))</f>
        <v/>
      </c>
      <c r="J1576" s="7" t="inlineStr">
        <is>
          <t>지프 화이트 면혼방 프린팅로고맨투맨 [L]</t>
        </is>
      </c>
      <c r="K1576" s="7" t="inlineStr">
        <is>
          <t>지프 화이트 면혼방 프린팅로고맨투맨</t>
        </is>
      </c>
      <c r="L1576" s="7">
        <f>IF(B1576="보세",C1576&amp;" "&amp;F1576,B1576&amp;" "&amp;F1576)</f>
        <v/>
      </c>
      <c r="M1576" s="8" t="inlineStr">
        <is>
          <t>화이트  면혼방 프린팅로고맨투맨</t>
        </is>
      </c>
      <c r="N1576" s="8" t="inlineStr">
        <is>
          <t>화이트  코튼혼방 프린팅로고맨투맨</t>
        </is>
      </c>
      <c r="O1576" s="8" t="inlineStr">
        <is>
          <t>화이트  면믹스 프린팅로고맨투맨</t>
        </is>
      </c>
    </row>
    <row r="1577" ht="16.5" customHeight="1" s="16">
      <c r="A1577" s="7" t="n">
        <v>13108341</v>
      </c>
      <c r="B1577" s="7" t="inlineStr">
        <is>
          <t>폴로랄프로렌</t>
        </is>
      </c>
      <c r="C1577" s="7" t="inlineStr">
        <is>
          <t>화이트</t>
        </is>
      </c>
      <c r="D1577" s="7" t="inlineStr">
        <is>
          <t>스트라이프</t>
        </is>
      </c>
      <c r="E1577" s="7" t="inlineStr">
        <is>
          <t>면</t>
        </is>
      </c>
      <c r="F1577" s="7" t="inlineStr">
        <is>
          <t>커스텀핏피케반팔티</t>
        </is>
      </c>
      <c r="G1577" s="7" t="inlineStr">
        <is>
          <t>KOR</t>
        </is>
      </c>
      <c r="H1577" s="7" t="inlineStr">
        <is>
          <t>L</t>
        </is>
      </c>
      <c r="I1577" s="7">
        <f>IF(B1577="보세",C1577&amp;" "&amp;D1577&amp;" "&amp;E1577&amp;" "&amp;F1577&amp;" ["&amp;H1577&amp;"]",IF(G1577="JPN","[JPN] "&amp;B1577&amp;" "&amp;C1577&amp;" "&amp;D1577&amp;" "&amp;E1577&amp;" "&amp;F1577&amp;" ["&amp;H1577&amp;"]",B1577&amp;" "&amp;C1577&amp;" "&amp;D1577&amp;" "&amp;E1577&amp;" "&amp;F1577&amp;" ["&amp;H1577&amp;"]"))</f>
        <v/>
      </c>
      <c r="J1577" s="7" t="inlineStr">
        <is>
          <t>폴로랄프로렌 화이트 스트라이프 면 커스텀핏피케반팔티 [L]</t>
        </is>
      </c>
      <c r="K1577" s="7" t="inlineStr">
        <is>
          <t>폴로랄프로렌 화이트 스트라이프 면 커스텀핏피케반팔티</t>
        </is>
      </c>
      <c r="L1577" s="7">
        <f>IF(B1577="보세",C1577&amp;" "&amp;F1577,B1577&amp;" "&amp;F1577)</f>
        <v/>
      </c>
      <c r="M1577" s="8" t="inlineStr">
        <is>
          <t>화이트 스트라이프 면 커스텀핏피케반팔티</t>
        </is>
      </c>
      <c r="N1577" s="8" t="inlineStr">
        <is>
          <t>화이트 스트라이프 코튼 커스텀핏피케반팔티</t>
        </is>
      </c>
      <c r="O1577" s="8" t="inlineStr">
        <is>
          <t>화이트 스트라이프 면직물 커스텀핏피케반팔티</t>
        </is>
      </c>
    </row>
    <row r="1578" ht="16.5" customHeight="1" s="16">
      <c r="A1578" s="7" t="n">
        <v>13108342</v>
      </c>
      <c r="B1578" s="7" t="inlineStr">
        <is>
          <t>미쏘</t>
        </is>
      </c>
      <c r="C1578" s="7" t="inlineStr">
        <is>
          <t>화이트</t>
        </is>
      </c>
      <c r="D1578" s="7" t="inlineStr">
        <is>
          <t>시스루</t>
        </is>
      </c>
      <c r="E1578" s="7" t="inlineStr">
        <is>
          <t>폴리</t>
        </is>
      </c>
      <c r="F1578" s="7" t="inlineStr">
        <is>
          <t>링클셔츠</t>
        </is>
      </c>
      <c r="G1578" s="7" t="inlineStr">
        <is>
          <t>KOR</t>
        </is>
      </c>
      <c r="H1578" s="7" t="inlineStr">
        <is>
          <t>S</t>
        </is>
      </c>
      <c r="I1578" s="7">
        <f>IF(B1578="보세",C1578&amp;" "&amp;D1578&amp;" "&amp;E1578&amp;" "&amp;F1578&amp;" ["&amp;H1578&amp;"]",IF(G1578="JPN","[JPN] "&amp;B1578&amp;" "&amp;C1578&amp;" "&amp;D1578&amp;" "&amp;E1578&amp;" "&amp;F1578&amp;" ["&amp;H1578&amp;"]",B1578&amp;" "&amp;C1578&amp;" "&amp;D1578&amp;" "&amp;E1578&amp;" "&amp;F1578&amp;" ["&amp;H1578&amp;"]"))</f>
        <v/>
      </c>
      <c r="J1578" s="7" t="inlineStr">
        <is>
          <t>미쏘 화이트 시스루 링클셔츠 [S]</t>
        </is>
      </c>
      <c r="K1578" s="7" t="inlineStr">
        <is>
          <t>미쏘 화이트 시스루 링클셔츠</t>
        </is>
      </c>
      <c r="L1578" s="7">
        <f>IF(B1578="보세",C1578&amp;" "&amp;F1578,B1578&amp;" "&amp;F1578)</f>
        <v/>
      </c>
      <c r="M1578" s="8" t="inlineStr">
        <is>
          <t>화이트 시스루  링클셔츠</t>
        </is>
      </c>
      <c r="N1578" s="8" t="inlineStr">
        <is>
          <t>화이트 시스루  링클셔츠</t>
        </is>
      </c>
      <c r="O1578" s="8" t="inlineStr">
        <is>
          <t>화이트 시스루  링클셔츠</t>
        </is>
      </c>
    </row>
    <row r="1579" ht="16.5" customHeight="1" s="16">
      <c r="A1579" s="7" t="n">
        <v>13108343</v>
      </c>
      <c r="B1579" s="7" t="inlineStr">
        <is>
          <t>나이키</t>
        </is>
      </c>
      <c r="C1579" s="7" t="inlineStr">
        <is>
          <t>화이트</t>
        </is>
      </c>
      <c r="D1579" s="7" t="inlineStr">
        <is>
          <t>무지</t>
        </is>
      </c>
      <c r="E1579" s="7" t="inlineStr">
        <is>
          <t>드라이핏</t>
        </is>
      </c>
      <c r="F1579" s="7" t="inlineStr">
        <is>
          <t>러닝기능성스포츠티</t>
        </is>
      </c>
      <c r="G1579" s="7" t="inlineStr">
        <is>
          <t>KOR</t>
        </is>
      </c>
      <c r="H1579" s="7" t="inlineStr">
        <is>
          <t>80</t>
        </is>
      </c>
      <c r="I1579" s="7">
        <f>IF(B1579="보세",C1579&amp;" "&amp;D1579&amp;" "&amp;E1579&amp;" "&amp;F1579&amp;" ["&amp;H1579&amp;"]",IF(G1579="JPN","[JPN] "&amp;B1579&amp;" "&amp;C1579&amp;" "&amp;D1579&amp;" "&amp;E1579&amp;" "&amp;F1579&amp;" ["&amp;H1579&amp;"]",B1579&amp;" "&amp;C1579&amp;" "&amp;D1579&amp;" "&amp;E1579&amp;" "&amp;F1579&amp;" ["&amp;H1579&amp;"]"))</f>
        <v/>
      </c>
      <c r="J1579" s="7" t="inlineStr">
        <is>
          <t>나이키 화이트 드라이핏 러닝기능성스포츠티 [80]</t>
        </is>
      </c>
      <c r="K1579" s="7" t="inlineStr">
        <is>
          <t>나이키 화이트 드라이핏 러닝기능성스포츠티</t>
        </is>
      </c>
      <c r="L1579" s="7">
        <f>IF(B1579="보세",C1579&amp;" "&amp;F1579,B1579&amp;" "&amp;F1579)</f>
        <v/>
      </c>
      <c r="M1579" s="8" t="inlineStr">
        <is>
          <t>화이트  드라이핏 러닝기능성스포츠티</t>
        </is>
      </c>
      <c r="N1579" s="8" t="inlineStr">
        <is>
          <t>화이트  드라이핏 러닝기능성스포츠티</t>
        </is>
      </c>
      <c r="O1579" s="8" t="inlineStr">
        <is>
          <t>화이트  드라이핏 러닝기능성스포츠티</t>
        </is>
      </c>
    </row>
    <row r="1580" ht="16.5" customHeight="1" s="16">
      <c r="A1580" s="7" t="n">
        <v>13108344</v>
      </c>
      <c r="B1580" s="7" t="inlineStr">
        <is>
          <t>cos</t>
        </is>
      </c>
      <c r="C1580" s="7" t="inlineStr">
        <is>
          <t>화이트</t>
        </is>
      </c>
      <c r="D1580" s="7" t="inlineStr">
        <is>
          <t>무지</t>
        </is>
      </c>
      <c r="E1580" s="7" t="inlineStr">
        <is>
          <t>면</t>
        </is>
      </c>
      <c r="F1580" s="7" t="inlineStr">
        <is>
          <t>히든버튼a라인셔츠</t>
        </is>
      </c>
      <c r="G1580" s="7" t="inlineStr">
        <is>
          <t>KOR</t>
        </is>
      </c>
      <c r="H1580" s="7" t="inlineStr">
        <is>
          <t>155/76a</t>
        </is>
      </c>
      <c r="I1580" s="7">
        <f>IF(B1580="보세",C1580&amp;" "&amp;D1580&amp;" "&amp;E1580&amp;" "&amp;F1580&amp;" ["&amp;H1580&amp;"]",IF(G1580="JPN","[JPN] "&amp;B1580&amp;" "&amp;C1580&amp;" "&amp;D1580&amp;" "&amp;E1580&amp;" "&amp;F1580&amp;" ["&amp;H1580&amp;"]",B1580&amp;" "&amp;C1580&amp;" "&amp;D1580&amp;" "&amp;E1580&amp;" "&amp;F1580&amp;" ["&amp;H1580&amp;"]"))</f>
        <v/>
      </c>
      <c r="J1580" s="7" t="inlineStr">
        <is>
          <t>cos 화이트 면 히든버튼a라인셔츠 [155/76a]</t>
        </is>
      </c>
      <c r="K1580" s="7" t="inlineStr">
        <is>
          <t>cos 화이트 면 히든버튼a라인셔츠</t>
        </is>
      </c>
      <c r="L1580" s="7">
        <f>IF(B1580="보세",C1580&amp;" "&amp;F1580,B1580&amp;" "&amp;F1580)</f>
        <v/>
      </c>
      <c r="M1580" s="8" t="inlineStr">
        <is>
          <t>화이트  면 히든버튼a라인셔츠</t>
        </is>
      </c>
      <c r="N1580" s="8" t="inlineStr">
        <is>
          <t>화이트  코튼 히든버튼a라인셔츠</t>
        </is>
      </c>
      <c r="O1580" s="8" t="inlineStr">
        <is>
          <t>화이트  면직물 히든버튼a라인셔츠</t>
        </is>
      </c>
    </row>
    <row r="1581" ht="16.5" customHeight="1" s="16">
      <c r="A1581" s="7" t="n">
        <v>13108345</v>
      </c>
      <c r="B1581" s="7" t="inlineStr">
        <is>
          <t>Lab</t>
        </is>
      </c>
      <c r="C1581" s="7" t="inlineStr">
        <is>
          <t>화이트</t>
        </is>
      </c>
      <c r="D1581" s="7" t="inlineStr">
        <is>
          <t>무지</t>
        </is>
      </c>
      <c r="E1581" s="7" t="inlineStr">
        <is>
          <t>폴리</t>
        </is>
      </c>
      <c r="F1581" s="7" t="inlineStr">
        <is>
          <t>오버핏후드티</t>
        </is>
      </c>
      <c r="G1581" s="7" t="inlineStr">
        <is>
          <t>KOR</t>
        </is>
      </c>
      <c r="H1581" s="7" t="inlineStr">
        <is>
          <t>L</t>
        </is>
      </c>
      <c r="I1581" s="7">
        <f>IF(B1581="보세",C1581&amp;" "&amp;D1581&amp;" "&amp;E1581&amp;" "&amp;F1581&amp;" ["&amp;H1581&amp;"]",IF(G1581="JPN","[JPN] "&amp;B1581&amp;" "&amp;C1581&amp;" "&amp;D1581&amp;" "&amp;E1581&amp;" "&amp;F1581&amp;" ["&amp;H1581&amp;"]",B1581&amp;" "&amp;C1581&amp;" "&amp;D1581&amp;" "&amp;E1581&amp;" "&amp;F1581&amp;" ["&amp;H1581&amp;"]"))</f>
        <v/>
      </c>
      <c r="J1581" s="7" t="inlineStr">
        <is>
          <t>Lab 화이트 오버핏후드티 [L]</t>
        </is>
      </c>
      <c r="K1581" s="7" t="inlineStr">
        <is>
          <t>Lab 화이트 오버핏후드티</t>
        </is>
      </c>
      <c r="L1581" s="7">
        <f>IF(B1581="보세",C1581&amp;" "&amp;F1581,B1581&amp;" "&amp;F1581)</f>
        <v/>
      </c>
      <c r="M1581" s="8" t="inlineStr">
        <is>
          <t>화이트   오버핏후드티</t>
        </is>
      </c>
      <c r="N1581" s="8" t="inlineStr">
        <is>
          <t>화이트   오버핏후드티</t>
        </is>
      </c>
      <c r="O1581" s="8" t="inlineStr">
        <is>
          <t>화이트   오버핏후드티</t>
        </is>
      </c>
    </row>
    <row r="1582" ht="16.5" customHeight="1" s="16">
      <c r="A1582" s="7" t="n">
        <v>13108346</v>
      </c>
      <c r="B1582" s="7" t="inlineStr">
        <is>
          <t>폴햄</t>
        </is>
      </c>
      <c r="C1582" s="7" t="inlineStr">
        <is>
          <t>화이트</t>
        </is>
      </c>
      <c r="D1582" s="7" t="inlineStr">
        <is>
          <t>무지</t>
        </is>
      </c>
      <c r="E1582" s="7" t="inlineStr">
        <is>
          <t>면</t>
        </is>
      </c>
      <c r="F1582" s="7" t="inlineStr">
        <is>
          <t>빅로고뽀글이패치레터링후드집업</t>
        </is>
      </c>
      <c r="G1582" s="7" t="inlineStr">
        <is>
          <t>KOR</t>
        </is>
      </c>
      <c r="H1582" s="7" t="inlineStr">
        <is>
          <t>95</t>
        </is>
      </c>
      <c r="I1582" s="7">
        <f>IF(B1582="보세",C1582&amp;" "&amp;D1582&amp;" "&amp;E1582&amp;" "&amp;F1582&amp;" ["&amp;H1582&amp;"]",IF(G1582="JPN","[JPN] "&amp;B1582&amp;" "&amp;C1582&amp;" "&amp;D1582&amp;" "&amp;E1582&amp;" "&amp;F1582&amp;" ["&amp;H1582&amp;"]",B1582&amp;" "&amp;C1582&amp;" "&amp;D1582&amp;" "&amp;E1582&amp;" "&amp;F1582&amp;" ["&amp;H1582&amp;"]"))</f>
        <v/>
      </c>
      <c r="J1582" s="7" t="inlineStr">
        <is>
          <t>폴햄 화이트 면 빅로고뽀글이패치레터링후드집업 [95]</t>
        </is>
      </c>
      <c r="K1582" s="7" t="inlineStr">
        <is>
          <t>폴햄 화이트 면 빅로고뽀글이패치레터링후드집업</t>
        </is>
      </c>
      <c r="L1582" s="7">
        <f>IF(B1582="보세",C1582&amp;" "&amp;F1582,B1582&amp;" "&amp;F1582)</f>
        <v/>
      </c>
      <c r="M1582" s="8" t="inlineStr">
        <is>
          <t>화이트  면 빅로고뽀글이패치레터링후드집업</t>
        </is>
      </c>
      <c r="N1582" s="8" t="inlineStr">
        <is>
          <t>화이트  코튼 빅로고뽀글이패치레터링후드집업</t>
        </is>
      </c>
      <c r="O1582" s="8" t="inlineStr">
        <is>
          <t>화이트  면직물 빅로고뽀글이패치레터링후드집업</t>
        </is>
      </c>
    </row>
    <row r="1583" ht="16.5" customHeight="1" s="16">
      <c r="A1583" s="7" t="n">
        <v>13108347</v>
      </c>
      <c r="B1583" s="7" t="inlineStr">
        <is>
          <t>아디다스</t>
        </is>
      </c>
      <c r="C1583" s="7" t="inlineStr">
        <is>
          <t>화이트</t>
        </is>
      </c>
      <c r="D1583" s="7" t="inlineStr">
        <is>
          <t>무지</t>
        </is>
      </c>
      <c r="E1583" s="7" t="inlineStr">
        <is>
          <t>폴리</t>
        </is>
      </c>
      <c r="F1583" s="7" t="inlineStr">
        <is>
          <t>기능성나그랑스포츠티</t>
        </is>
      </c>
      <c r="G1583" s="7" t="inlineStr">
        <is>
          <t>KOR</t>
        </is>
      </c>
      <c r="H1583" s="7" t="inlineStr">
        <is>
          <t>M</t>
        </is>
      </c>
      <c r="I1583" s="7">
        <f>IF(B1583="보세",C1583&amp;" "&amp;D1583&amp;" "&amp;E1583&amp;" "&amp;F1583&amp;" ["&amp;H1583&amp;"]",IF(G1583="JPN","[JPN] "&amp;B1583&amp;" "&amp;C1583&amp;" "&amp;D1583&amp;" "&amp;E1583&amp;" "&amp;F1583&amp;" ["&amp;H1583&amp;"]",B1583&amp;" "&amp;C1583&amp;" "&amp;D1583&amp;" "&amp;E1583&amp;" "&amp;F1583&amp;" ["&amp;H1583&amp;"]"))</f>
        <v/>
      </c>
      <c r="J1583" s="7" t="inlineStr">
        <is>
          <t>아디다스 화이트 기능성나그랑스포츠티 [M]</t>
        </is>
      </c>
      <c r="K1583" s="7" t="inlineStr">
        <is>
          <t>아디다스 화이트 기능성나그랑스포츠티</t>
        </is>
      </c>
      <c r="L1583" s="7">
        <f>IF(B1583="보세",C1583&amp;" "&amp;F1583,B1583&amp;" "&amp;F1583)</f>
        <v/>
      </c>
      <c r="M1583" s="8" t="inlineStr">
        <is>
          <t>화이트   기능성나그랑스포츠티</t>
        </is>
      </c>
      <c r="N1583" s="8" t="inlineStr">
        <is>
          <t>화이트   기능성나그랑스포츠티</t>
        </is>
      </c>
      <c r="O1583" s="8" t="inlineStr">
        <is>
          <t>화이트   기능성나그랑스포츠티</t>
        </is>
      </c>
    </row>
    <row r="1584" ht="16.5" customHeight="1" s="16">
      <c r="A1584" s="7" t="n">
        <v>13108348</v>
      </c>
      <c r="B1584" s="7" t="inlineStr">
        <is>
          <t>뉴발란스</t>
        </is>
      </c>
      <c r="C1584" s="7" t="inlineStr">
        <is>
          <t>화이트</t>
        </is>
      </c>
      <c r="D1584" s="7" t="inlineStr">
        <is>
          <t>무지</t>
        </is>
      </c>
      <c r="E1584" s="7" t="inlineStr">
        <is>
          <t>면혼방</t>
        </is>
      </c>
      <c r="F1584" s="7" t="inlineStr">
        <is>
          <t>반목넥로고티</t>
        </is>
      </c>
      <c r="G1584" s="7" t="inlineStr">
        <is>
          <t>KOR</t>
        </is>
      </c>
      <c r="H1584" s="7" t="inlineStr">
        <is>
          <t>S</t>
        </is>
      </c>
      <c r="I1584" s="7">
        <f>IF(B1584="보세",C1584&amp;" "&amp;D1584&amp;" "&amp;E1584&amp;" "&amp;F1584&amp;" ["&amp;H1584&amp;"]",IF(G1584="JPN","[JPN] "&amp;B1584&amp;" "&amp;C1584&amp;" "&amp;D1584&amp;" "&amp;E1584&amp;" "&amp;F1584&amp;" ["&amp;H1584&amp;"]",B1584&amp;" "&amp;C1584&amp;" "&amp;D1584&amp;" "&amp;E1584&amp;" "&amp;F1584&amp;" ["&amp;H1584&amp;"]"))</f>
        <v/>
      </c>
      <c r="J1584" s="7" t="inlineStr">
        <is>
          <t>뉴발란스 화이트 면혼방 반목넥로고티 [S]</t>
        </is>
      </c>
      <c r="K1584" s="7" t="inlineStr">
        <is>
          <t>뉴발란스 화이트 면혼방 반목넥로고티</t>
        </is>
      </c>
      <c r="L1584" s="7">
        <f>IF(B1584="보세",C1584&amp;" "&amp;F1584,B1584&amp;" "&amp;F1584)</f>
        <v/>
      </c>
      <c r="M1584" s="8" t="inlineStr">
        <is>
          <t>화이트  면혼방 반목넥로고티</t>
        </is>
      </c>
      <c r="N1584" s="8" t="inlineStr">
        <is>
          <t>화이트  코튼혼방 반목넥로고티</t>
        </is>
      </c>
      <c r="O1584" s="8" t="inlineStr">
        <is>
          <t>화이트  면믹스 반목넥로고티</t>
        </is>
      </c>
    </row>
    <row r="1585" ht="16.5" customHeight="1" s="16">
      <c r="A1585" s="7" t="n">
        <v>13108349</v>
      </c>
      <c r="B1585" s="7" t="inlineStr">
        <is>
          <t>뉴발란스</t>
        </is>
      </c>
      <c r="C1585" s="7" t="inlineStr">
        <is>
          <t>화이트</t>
        </is>
      </c>
      <c r="D1585" s="7" t="inlineStr">
        <is>
          <t>무지</t>
        </is>
      </c>
      <c r="E1585" s="7" t="inlineStr">
        <is>
          <t>면혼방</t>
        </is>
      </c>
      <c r="F1585" s="7" t="inlineStr">
        <is>
          <t>크루넥맨투맨</t>
        </is>
      </c>
      <c r="G1585" s="7" t="inlineStr">
        <is>
          <t>KOR</t>
        </is>
      </c>
      <c r="H1585" s="7" t="inlineStr">
        <is>
          <t>M</t>
        </is>
      </c>
      <c r="I1585" s="7">
        <f>IF(B1585="보세",C1585&amp;" "&amp;D1585&amp;" "&amp;E1585&amp;" "&amp;F1585&amp;" ["&amp;H1585&amp;"]",IF(G1585="JPN","[JPN] "&amp;B1585&amp;" "&amp;C1585&amp;" "&amp;D1585&amp;" "&amp;E1585&amp;" "&amp;F1585&amp;" ["&amp;H1585&amp;"]",B1585&amp;" "&amp;C1585&amp;" "&amp;D1585&amp;" "&amp;E1585&amp;" "&amp;F1585&amp;" ["&amp;H1585&amp;"]"))</f>
        <v/>
      </c>
      <c r="J1585" s="7" t="inlineStr">
        <is>
          <t>뉴발란스 화이트 면혼방 크루넥맨투맨 [M]</t>
        </is>
      </c>
      <c r="K1585" s="7" t="inlineStr">
        <is>
          <t>뉴발란스 화이트 면혼방 크루넥맨투맨</t>
        </is>
      </c>
      <c r="L1585" s="7">
        <f>IF(B1585="보세",C1585&amp;" "&amp;F1585,B1585&amp;" "&amp;F1585)</f>
        <v/>
      </c>
      <c r="M1585" s="8" t="inlineStr">
        <is>
          <t>화이트  면혼방 크루넥맨투맨</t>
        </is>
      </c>
      <c r="N1585" s="8" t="inlineStr">
        <is>
          <t>화이트  코튼혼방 크루넥맨투맨</t>
        </is>
      </c>
      <c r="O1585" s="8" t="inlineStr">
        <is>
          <t>화이트  면믹스 크루넥맨투맨</t>
        </is>
      </c>
    </row>
    <row r="1586" ht="16.5" customHeight="1" s="16">
      <c r="A1586" s="7" t="n">
        <v>13108350</v>
      </c>
      <c r="B1586" s="7" t="inlineStr">
        <is>
          <t>아디다스</t>
        </is>
      </c>
      <c r="C1586" s="7" t="inlineStr">
        <is>
          <t>옐로우네이비</t>
        </is>
      </c>
      <c r="D1586" s="7" t="inlineStr">
        <is>
          <t>무지</t>
        </is>
      </c>
      <c r="E1586" s="7" t="inlineStr">
        <is>
          <t>덕다운</t>
        </is>
      </c>
      <c r="F1586" s="7" t="inlineStr">
        <is>
          <t>투톤퀼팅패딩점퍼</t>
        </is>
      </c>
      <c r="G1586" s="7" t="inlineStr">
        <is>
          <t>KOR</t>
        </is>
      </c>
      <c r="H1586" s="7" t="inlineStr">
        <is>
          <t>95</t>
        </is>
      </c>
      <c r="I1586" s="7">
        <f>IF(B1586="보세",C1586&amp;" "&amp;D1586&amp;" "&amp;E1586&amp;" "&amp;F1586&amp;" ["&amp;H1586&amp;"]",IF(G1586="JPN","[JPN] "&amp;B1586&amp;" "&amp;C1586&amp;" "&amp;D1586&amp;" "&amp;E1586&amp;" "&amp;F1586&amp;" ["&amp;H1586&amp;"]",B1586&amp;" "&amp;C1586&amp;" "&amp;D1586&amp;" "&amp;E1586&amp;" "&amp;F1586&amp;" ["&amp;H1586&amp;"]"))</f>
        <v/>
      </c>
      <c r="J1586" s="7" t="inlineStr">
        <is>
          <t>아디다스 옐로우네이비 덕다운 투톤퀼팅패딩점퍼 [95]</t>
        </is>
      </c>
      <c r="K1586" s="7" t="inlineStr">
        <is>
          <t>아디다스 옐로우네이비 덕다운 투톤퀼팅패딩점퍼</t>
        </is>
      </c>
      <c r="L1586" s="7">
        <f>IF(B1586="보세",C1586&amp;" "&amp;F1586,B1586&amp;" "&amp;F1586)</f>
        <v/>
      </c>
      <c r="M1586" s="8" t="inlineStr">
        <is>
          <t>옐로우네이비  덕다운 투톤퀼팅패딩점퍼</t>
        </is>
      </c>
      <c r="N1586" s="8" t="inlineStr">
        <is>
          <t>옐로우네이비  덕다운 투톤퀼팅패딩점퍼</t>
        </is>
      </c>
      <c r="O1586" s="8" t="inlineStr">
        <is>
          <t>옐로우네이비  덕다운 투톤퀼팅패딩점퍼</t>
        </is>
      </c>
    </row>
    <row r="1587" ht="16.5" customHeight="1" s="16">
      <c r="A1587" s="7" t="n">
        <v>13108351</v>
      </c>
      <c r="B1587" s="7" t="inlineStr">
        <is>
          <t>폴로</t>
        </is>
      </c>
      <c r="C1587" s="7" t="inlineStr">
        <is>
          <t>퍼플</t>
        </is>
      </c>
      <c r="D1587" s="7" t="inlineStr">
        <is>
          <t>무지</t>
        </is>
      </c>
      <c r="E1587" s="7" t="inlineStr">
        <is>
          <t>덕다운</t>
        </is>
      </c>
      <c r="F1587" s="7" t="inlineStr">
        <is>
          <t>플랩포켓하프패딩점퍼</t>
        </is>
      </c>
      <c r="G1587" s="7" t="inlineStr">
        <is>
          <t>KOR</t>
        </is>
      </c>
      <c r="H1587" s="7" t="inlineStr">
        <is>
          <t>XL</t>
        </is>
      </c>
      <c r="I1587" s="7">
        <f>IF(B1587="보세",C1587&amp;" "&amp;D1587&amp;" "&amp;E1587&amp;" "&amp;F1587&amp;" ["&amp;H1587&amp;"]",IF(G1587="JPN","[JPN] "&amp;B1587&amp;" "&amp;C1587&amp;" "&amp;D1587&amp;" "&amp;E1587&amp;" "&amp;F1587&amp;" ["&amp;H1587&amp;"]",B1587&amp;" "&amp;C1587&amp;" "&amp;D1587&amp;" "&amp;E1587&amp;" "&amp;F1587&amp;" ["&amp;H1587&amp;"]"))</f>
        <v/>
      </c>
      <c r="J1587" s="7" t="inlineStr">
        <is>
          <t>폴로 퍼플 덕다운 플랩포켓하프패딩점퍼 [XL]</t>
        </is>
      </c>
      <c r="K1587" s="7" t="inlineStr">
        <is>
          <t>폴로 퍼플 덕다운 플랩포켓하프패딩점퍼</t>
        </is>
      </c>
      <c r="L1587" s="7">
        <f>IF(B1587="보세",C1587&amp;" "&amp;F1587,B1587&amp;" "&amp;F1587)</f>
        <v/>
      </c>
      <c r="M1587" s="8" t="inlineStr">
        <is>
          <t>퍼플  덕다운 플랩포켓하프패딩점퍼</t>
        </is>
      </c>
      <c r="N1587" s="8" t="inlineStr">
        <is>
          <t>퍼플  덕다운 플랩포켓하프패딩점퍼</t>
        </is>
      </c>
      <c r="O1587" s="8" t="inlineStr">
        <is>
          <t>퍼플  덕다운 플랩포켓하프패딩점퍼</t>
        </is>
      </c>
    </row>
    <row r="1588" ht="16.5" customHeight="1" s="16">
      <c r="A1588" s="7" t="n">
        <v>13108352</v>
      </c>
      <c r="B1588" s="7" t="inlineStr">
        <is>
          <t>캐나다구스</t>
        </is>
      </c>
      <c r="C1588" s="7" t="inlineStr">
        <is>
          <t>블랙</t>
        </is>
      </c>
      <c r="D1588" s="7" t="inlineStr">
        <is>
          <t>무지</t>
        </is>
      </c>
      <c r="E1588" s="7" t="inlineStr">
        <is>
          <t>덕다운</t>
        </is>
      </c>
      <c r="F1588" s="7" t="inlineStr">
        <is>
          <t>버튼시보리패딩점퍼</t>
        </is>
      </c>
      <c r="G1588" s="7" t="inlineStr">
        <is>
          <t>KOR</t>
        </is>
      </c>
      <c r="H1588" s="7" t="inlineStr">
        <is>
          <t>M</t>
        </is>
      </c>
      <c r="I1588" s="7">
        <f>IF(B1588="보세",C1588&amp;" "&amp;D1588&amp;" "&amp;E1588&amp;" "&amp;F1588&amp;" ["&amp;H1588&amp;"]",IF(G1588="JPN","[JPN] "&amp;B1588&amp;" "&amp;C1588&amp;" "&amp;D1588&amp;" "&amp;E1588&amp;" "&amp;F1588&amp;" ["&amp;H1588&amp;"]",B1588&amp;" "&amp;C1588&amp;" "&amp;D1588&amp;" "&amp;E1588&amp;" "&amp;F1588&amp;" ["&amp;H1588&amp;"]"))</f>
        <v/>
      </c>
      <c r="J1588" s="7" t="inlineStr">
        <is>
          <t>캐나다구스 블랙 덕다운 버튼시보리패딩점퍼 [M]</t>
        </is>
      </c>
      <c r="K1588" s="7" t="inlineStr">
        <is>
          <t>캐나다구스 블랙 덕다운 버튼시보리패딩점퍼</t>
        </is>
      </c>
      <c r="L1588" s="7">
        <f>IF(B1588="보세",C1588&amp;" "&amp;F1588,B1588&amp;" "&amp;F1588)</f>
        <v/>
      </c>
      <c r="M1588" s="8" t="inlineStr">
        <is>
          <t>블랙  덕다운 버튼시보리패딩점퍼</t>
        </is>
      </c>
      <c r="N1588" s="8" t="inlineStr">
        <is>
          <t>블랙  덕다운 버튼시보리패딩점퍼</t>
        </is>
      </c>
      <c r="O1588" s="8" t="inlineStr">
        <is>
          <t>블랙  덕다운 버튼시보리패딩점퍼</t>
        </is>
      </c>
    </row>
    <row r="1589" ht="16.5" customHeight="1" s="16">
      <c r="A1589" s="7" t="n">
        <v>13108353</v>
      </c>
      <c r="B1589" s="7" t="inlineStr">
        <is>
          <t>sheline</t>
        </is>
      </c>
      <c r="C1589" s="7" t="inlineStr">
        <is>
          <t>블랙</t>
        </is>
      </c>
      <c r="D1589" s="7" t="inlineStr">
        <is>
          <t>무지</t>
        </is>
      </c>
      <c r="E1589" s="7" t="inlineStr">
        <is>
          <t>양가죽</t>
        </is>
      </c>
      <c r="F1589" s="7" t="inlineStr">
        <is>
          <t>카라절개레글런점퍼</t>
        </is>
      </c>
      <c r="G1589" s="7" t="inlineStr">
        <is>
          <t>KOR</t>
        </is>
      </c>
      <c r="H1589" s="7" t="inlineStr">
        <is>
          <t>100</t>
        </is>
      </c>
      <c r="I1589" s="7">
        <f>IF(B1589="보세",C1589&amp;" "&amp;D1589&amp;" "&amp;E1589&amp;" "&amp;F1589&amp;" ["&amp;H1589&amp;"]",IF(G1589="JPN","[JPN] "&amp;B1589&amp;" "&amp;C1589&amp;" "&amp;D1589&amp;" "&amp;E1589&amp;" "&amp;F1589&amp;" ["&amp;H1589&amp;"]",B1589&amp;" "&amp;C1589&amp;" "&amp;D1589&amp;" "&amp;E1589&amp;" "&amp;F1589&amp;" ["&amp;H1589&amp;"]"))</f>
        <v/>
      </c>
      <c r="J1589" s="7" t="inlineStr">
        <is>
          <t>sheline 블랙 양가죽 카라절개레글런점퍼 [100]</t>
        </is>
      </c>
      <c r="K1589" s="7" t="inlineStr">
        <is>
          <t>sheline 블랙 양가죽 카라절개레글런점퍼</t>
        </is>
      </c>
      <c r="L1589" s="7">
        <f>IF(B1589="보세",C1589&amp;" "&amp;F1589,B1589&amp;" "&amp;F1589)</f>
        <v/>
      </c>
      <c r="M1589" s="8" t="inlineStr">
        <is>
          <t>블랙  양가죽 카라절개레글런점퍼</t>
        </is>
      </c>
      <c r="N1589" s="8" t="inlineStr">
        <is>
          <t>블랙  양가죽 카라절개레글런점퍼</t>
        </is>
      </c>
      <c r="O1589" s="8" t="inlineStr">
        <is>
          <t>블랙  양가죽 카라절개레글런점퍼</t>
        </is>
      </c>
    </row>
    <row r="1590" ht="16.5" customHeight="1" s="16">
      <c r="A1590" s="7" t="n">
        <v>13108354</v>
      </c>
      <c r="B1590" s="7" t="inlineStr">
        <is>
          <t>톰보이</t>
        </is>
      </c>
      <c r="C1590" s="7" t="inlineStr">
        <is>
          <t>다크네이비</t>
        </is>
      </c>
      <c r="D1590" s="7" t="inlineStr">
        <is>
          <t>무지</t>
        </is>
      </c>
      <c r="E1590" s="7" t="inlineStr">
        <is>
          <t>덕다운</t>
        </is>
      </c>
      <c r="F1590" s="7" t="inlineStr">
        <is>
          <t>레글런더블롱코트</t>
        </is>
      </c>
      <c r="G1590" s="7" t="inlineStr">
        <is>
          <t>KOR</t>
        </is>
      </c>
      <c r="H1590" s="7" t="inlineStr">
        <is>
          <t>80-90</t>
        </is>
      </c>
      <c r="I1590" s="7">
        <f>IF(B1590="보세",C1590&amp;" "&amp;D1590&amp;" "&amp;E1590&amp;" "&amp;F1590&amp;" ["&amp;H1590&amp;"]",IF(G1590="JPN","[JPN] "&amp;B1590&amp;" "&amp;C1590&amp;" "&amp;D1590&amp;" "&amp;E1590&amp;" "&amp;F1590&amp;" ["&amp;H1590&amp;"]",B1590&amp;" "&amp;C1590&amp;" "&amp;D1590&amp;" "&amp;E1590&amp;" "&amp;F1590&amp;" ["&amp;H1590&amp;"]"))</f>
        <v/>
      </c>
      <c r="J1590" s="7" t="inlineStr">
        <is>
          <t>톰보이 다크네이비 덕다운 레글런더블롱코트 [80-90]</t>
        </is>
      </c>
      <c r="K1590" s="7" t="inlineStr">
        <is>
          <t>톰보이 다크네이비 덕다운 레글런더블롱코트</t>
        </is>
      </c>
      <c r="L1590" s="7">
        <f>IF(B1590="보세",C1590&amp;" "&amp;F1590,B1590&amp;" "&amp;F1590)</f>
        <v/>
      </c>
      <c r="M1590" s="8" t="inlineStr">
        <is>
          <t>다크네이비  덕다운 레글런더블롱코트</t>
        </is>
      </c>
      <c r="N1590" s="8" t="inlineStr">
        <is>
          <t>DARK NAVY  덕다운 레글런더블롱코트</t>
        </is>
      </c>
      <c r="O1590" s="8" t="inlineStr">
        <is>
          <t>딥네이비  덕다운 레글런더블롱코트</t>
        </is>
      </c>
    </row>
    <row r="1591" ht="16.5" customHeight="1" s="16">
      <c r="A1591" s="7" t="n">
        <v>13108355</v>
      </c>
      <c r="B1591" s="7" t="inlineStr">
        <is>
          <t>엠포리오아르마니</t>
        </is>
      </c>
      <c r="C1591" s="7" t="inlineStr">
        <is>
          <t>다크네이비</t>
        </is>
      </c>
      <c r="D1591" s="7" t="inlineStr">
        <is>
          <t>무지</t>
        </is>
      </c>
      <c r="E1591" s="7" t="inlineStr">
        <is>
          <t>울</t>
        </is>
      </c>
      <c r="F1591" s="7" t="inlineStr">
        <is>
          <t>쓰리버튼싱글블레이저</t>
        </is>
      </c>
      <c r="G1591" s="7" t="inlineStr">
        <is>
          <t>KOR</t>
        </is>
      </c>
      <c r="H1591" s="7" t="inlineStr">
        <is>
          <t>50</t>
        </is>
      </c>
      <c r="I1591" s="7">
        <f>IF(B1591="보세",C1591&amp;" "&amp;D1591&amp;" "&amp;E1591&amp;" "&amp;F1591&amp;" ["&amp;H1591&amp;"]",IF(G1591="JPN","[JPN] "&amp;B1591&amp;" "&amp;C1591&amp;" "&amp;D1591&amp;" "&amp;E1591&amp;" "&amp;F1591&amp;" ["&amp;H1591&amp;"]",B1591&amp;" "&amp;C1591&amp;" "&amp;D1591&amp;" "&amp;E1591&amp;" "&amp;F1591&amp;" ["&amp;H1591&amp;"]"))</f>
        <v/>
      </c>
      <c r="J1591" s="7" t="inlineStr">
        <is>
          <t>엠포리오아르마니 다크네이비 울 쓰리버튼싱글블레이저 [50]</t>
        </is>
      </c>
      <c r="K1591" s="7" t="inlineStr">
        <is>
          <t>엠포리오아르마니 다크네이비 울 쓰리버튼싱글블레이저</t>
        </is>
      </c>
      <c r="L1591" s="7">
        <f>IF(B1591="보세",C1591&amp;" "&amp;F1591,B1591&amp;" "&amp;F1591)</f>
        <v/>
      </c>
      <c r="M1591" s="8" t="inlineStr">
        <is>
          <t>다크네이비  울 쓰리버튼싱글블레이저</t>
        </is>
      </c>
      <c r="N1591" s="8" t="inlineStr">
        <is>
          <t>DARK NAVY  울 쓰리버튼싱글블레이저</t>
        </is>
      </c>
      <c r="O1591" s="8" t="inlineStr">
        <is>
          <t>딥네이비  울 쓰리버튼싱글블레이저</t>
        </is>
      </c>
    </row>
    <row r="1592" ht="16.5" customHeight="1" s="16">
      <c r="A1592" s="7" t="n">
        <v>13108356</v>
      </c>
      <c r="B1592" s="7" t="inlineStr">
        <is>
          <t>헤지스</t>
        </is>
      </c>
      <c r="C1592" s="7" t="inlineStr">
        <is>
          <t>블랙</t>
        </is>
      </c>
      <c r="D1592" s="7" t="inlineStr">
        <is>
          <t>도트패턴</t>
        </is>
      </c>
      <c r="E1592" s="7" t="inlineStr">
        <is>
          <t>울혼방</t>
        </is>
      </c>
      <c r="F1592" s="7" t="inlineStr">
        <is>
          <t>핀턱원피스형코트</t>
        </is>
      </c>
      <c r="G1592" s="7" t="inlineStr">
        <is>
          <t>KOR</t>
        </is>
      </c>
      <c r="H1592" s="7" t="inlineStr">
        <is>
          <t>82-91</t>
        </is>
      </c>
      <c r="I1592" s="7">
        <f>IF(B1592="보세",C1592&amp;" "&amp;D1592&amp;" "&amp;E1592&amp;" "&amp;F1592&amp;" ["&amp;H1592&amp;"]",IF(G1592="JPN","[JPN] "&amp;B1592&amp;" "&amp;C1592&amp;" "&amp;D1592&amp;" "&amp;E1592&amp;" "&amp;F1592&amp;" ["&amp;H1592&amp;"]",B1592&amp;" "&amp;C1592&amp;" "&amp;D1592&amp;" "&amp;E1592&amp;" "&amp;F1592&amp;" ["&amp;H1592&amp;"]"))</f>
        <v/>
      </c>
      <c r="J1592" s="7" t="inlineStr">
        <is>
          <t>헤지스 블랙 도트패턴 울혼방 핀턱원피스형코트 [82-91]</t>
        </is>
      </c>
      <c r="K1592" s="7" t="inlineStr">
        <is>
          <t>헤지스 블랙 도트패턴 울혼방 핀턱원피스형코트</t>
        </is>
      </c>
      <c r="L1592" s="7">
        <f>IF(B1592="보세",C1592&amp;" "&amp;F1592,B1592&amp;" "&amp;F1592)</f>
        <v/>
      </c>
      <c r="M1592" s="8" t="inlineStr">
        <is>
          <t>블랙 도트패턴 울혼방 핀턱원피스형코트</t>
        </is>
      </c>
      <c r="N1592" s="8" t="inlineStr">
        <is>
          <t>블랙 도트패턴 울혼방 핀턱원피스형코트</t>
        </is>
      </c>
      <c r="O1592" s="8" t="inlineStr">
        <is>
          <t>블랙 도트패턴 울혼방 핀턱원피스형코트</t>
        </is>
      </c>
    </row>
    <row r="1593" ht="16.5" customHeight="1" s="16">
      <c r="A1593" s="7" t="n">
        <v>13108357</v>
      </c>
      <c r="B1593" s="7" t="inlineStr">
        <is>
          <t>보그너</t>
        </is>
      </c>
      <c r="C1593" s="7" t="inlineStr">
        <is>
          <t>모카</t>
        </is>
      </c>
      <c r="D1593" s="7" t="inlineStr">
        <is>
          <t>무지</t>
        </is>
      </c>
      <c r="E1593" s="7" t="inlineStr">
        <is>
          <t>면혼방</t>
        </is>
      </c>
      <c r="F1593" s="7" t="inlineStr">
        <is>
          <t>어깨배색스티치반팔카라티</t>
        </is>
      </c>
      <c r="G1593" s="7" t="inlineStr">
        <is>
          <t>KOR</t>
        </is>
      </c>
      <c r="H1593" s="7" t="inlineStr">
        <is>
          <t>95</t>
        </is>
      </c>
      <c r="I1593" s="7">
        <f>IF(B1593="보세",C1593&amp;" "&amp;D1593&amp;" "&amp;E1593&amp;" "&amp;F1593&amp;" ["&amp;H1593&amp;"]",IF(G1593="JPN","[JPN] "&amp;B1593&amp;" "&amp;C1593&amp;" "&amp;D1593&amp;" "&amp;E1593&amp;" "&amp;F1593&amp;" ["&amp;H1593&amp;"]",B1593&amp;" "&amp;C1593&amp;" "&amp;D1593&amp;" "&amp;E1593&amp;" "&amp;F1593&amp;" ["&amp;H1593&amp;"]"))</f>
        <v/>
      </c>
      <c r="J1593" s="7" t="inlineStr">
        <is>
          <t>보그너 모카 면혼방 어깨배색스티치반팔카라티 [95]</t>
        </is>
      </c>
      <c r="K1593" s="7" t="inlineStr">
        <is>
          <t>보그너 모카 면혼방 어깨배색스티치반팔카라티</t>
        </is>
      </c>
      <c r="L1593" s="7">
        <f>IF(B1593="보세",C1593&amp;" "&amp;F1593,B1593&amp;" "&amp;F1593)</f>
        <v/>
      </c>
      <c r="M1593" s="8" t="inlineStr">
        <is>
          <t>모카  면혼방 어깨배색스티치반팔카라티</t>
        </is>
      </c>
      <c r="N1593" s="8" t="inlineStr">
        <is>
          <t>모카  코튼혼방 어깨배색스티치반팔카라티</t>
        </is>
      </c>
      <c r="O1593" s="8" t="inlineStr">
        <is>
          <t>모카  면믹스 어깨배색스티치반팔카라티</t>
        </is>
      </c>
    </row>
    <row r="1594" ht="16.5" customHeight="1" s="16">
      <c r="A1594" s="7" t="n">
        <v>13108358</v>
      </c>
      <c r="B1594" s="7" t="inlineStr">
        <is>
          <t>꼼데가르송</t>
        </is>
      </c>
      <c r="C1594" s="7" t="inlineStr">
        <is>
          <t>네이비</t>
        </is>
      </c>
      <c r="D1594" s="7" t="inlineStr">
        <is>
          <t>무지</t>
        </is>
      </c>
      <c r="E1594" s="7" t="inlineStr">
        <is>
          <t>면</t>
        </is>
      </c>
      <c r="F1594" s="7" t="inlineStr">
        <is>
          <t>하트로고브이넥가디건</t>
        </is>
      </c>
      <c r="G1594" s="7" t="inlineStr">
        <is>
          <t>KOR</t>
        </is>
      </c>
      <c r="H1594" s="7" t="inlineStr">
        <is>
          <t>M</t>
        </is>
      </c>
      <c r="I1594" s="7">
        <f>IF(B1594="보세",C1594&amp;" "&amp;D1594&amp;" "&amp;E1594&amp;" "&amp;F1594&amp;" ["&amp;H1594&amp;"]",IF(G1594="JPN","[JPN] "&amp;B1594&amp;" "&amp;C1594&amp;" "&amp;D1594&amp;" "&amp;E1594&amp;" "&amp;F1594&amp;" ["&amp;H1594&amp;"]",B1594&amp;" "&amp;C1594&amp;" "&amp;D1594&amp;" "&amp;E1594&amp;" "&amp;F1594&amp;" ["&amp;H1594&amp;"]"))</f>
        <v/>
      </c>
      <c r="J1594" s="7" t="inlineStr">
        <is>
          <t>꼼데가르송 네이비 면 하트로고브이넥가디건 [M]</t>
        </is>
      </c>
      <c r="K1594" s="7" t="inlineStr">
        <is>
          <t>꼼데가르송 네이비 면 하트로고브이넥가디건</t>
        </is>
      </c>
      <c r="L1594" s="7">
        <f>IF(B1594="보세",C1594&amp;" "&amp;F1594,B1594&amp;" "&amp;F1594)</f>
        <v/>
      </c>
      <c r="M1594" s="8" t="inlineStr">
        <is>
          <t>네이비  면 하트로고브이넥가디건</t>
        </is>
      </c>
      <c r="N1594" s="8" t="inlineStr">
        <is>
          <t>NAVY  면 하트로고브이넥가디건</t>
        </is>
      </c>
      <c r="O1594" s="8" t="inlineStr">
        <is>
          <t>곤색  면 하트로고브이넥가디건</t>
        </is>
      </c>
    </row>
    <row r="1595" ht="16.5" customHeight="1" s="16">
      <c r="A1595" s="7" t="n">
        <v>13108359</v>
      </c>
      <c r="B1595" s="7" t="inlineStr">
        <is>
          <t>폴로</t>
        </is>
      </c>
      <c r="C1595" s="7" t="inlineStr">
        <is>
          <t>버건디</t>
        </is>
      </c>
      <c r="D1595" s="7" t="inlineStr">
        <is>
          <t>무지</t>
        </is>
      </c>
      <c r="E1595" s="7" t="inlineStr">
        <is>
          <t>울</t>
        </is>
      </c>
      <c r="F1595" s="7" t="inlineStr">
        <is>
          <t>자수포니보카시브이넥니트</t>
        </is>
      </c>
      <c r="G1595" s="7" t="inlineStr">
        <is>
          <t>KOR</t>
        </is>
      </c>
      <c r="H1595" s="7" t="inlineStr">
        <is>
          <t>S</t>
        </is>
      </c>
      <c r="I1595" s="7">
        <f>IF(B1595="보세",C1595&amp;" "&amp;D1595&amp;" "&amp;E1595&amp;" "&amp;F1595&amp;" ["&amp;H1595&amp;"]",IF(G1595="JPN","[JPN] "&amp;B1595&amp;" "&amp;C1595&amp;" "&amp;D1595&amp;" "&amp;E1595&amp;" "&amp;F1595&amp;" ["&amp;H1595&amp;"]",B1595&amp;" "&amp;C1595&amp;" "&amp;D1595&amp;" "&amp;E1595&amp;" "&amp;F1595&amp;" ["&amp;H1595&amp;"]"))</f>
        <v/>
      </c>
      <c r="J1595" s="7" t="inlineStr">
        <is>
          <t>폴로 버건디 울 자수포니보카시브이넥니트 [S]</t>
        </is>
      </c>
      <c r="K1595" s="7" t="inlineStr">
        <is>
          <t>폴로 버건디 울 자수포니보카시브이넥니트</t>
        </is>
      </c>
      <c r="L1595" s="7">
        <f>IF(B1595="보세",C1595&amp;" "&amp;F1595,B1595&amp;" "&amp;F1595)</f>
        <v/>
      </c>
      <c r="M1595" s="8" t="inlineStr">
        <is>
          <t>버건디  울 자수포니보카시브이넥니트</t>
        </is>
      </c>
      <c r="N1595" s="8" t="inlineStr">
        <is>
          <t>버건디  울 자수포니보카시브이넥니트</t>
        </is>
      </c>
      <c r="O1595" s="8" t="inlineStr">
        <is>
          <t>버건디  울 자수포니보카시브이넥니트</t>
        </is>
      </c>
    </row>
    <row r="1596" ht="16.5" customHeight="1" s="16">
      <c r="A1596" s="7" t="n">
        <v>13108360</v>
      </c>
      <c r="B1596" s="7" t="inlineStr">
        <is>
          <t>빈폴</t>
        </is>
      </c>
      <c r="C1596" s="7" t="inlineStr">
        <is>
          <t>네이비</t>
        </is>
      </c>
      <c r="D1596" s="7" t="inlineStr">
        <is>
          <t>무지</t>
        </is>
      </c>
      <c r="E1596" s="7" t="inlineStr">
        <is>
          <t>면</t>
        </is>
      </c>
      <c r="F1596" s="7" t="inlineStr">
        <is>
          <t>실버자수로고긴소매카라티</t>
        </is>
      </c>
      <c r="G1596" s="7" t="inlineStr">
        <is>
          <t>KOR</t>
        </is>
      </c>
      <c r="H1596" s="7" t="inlineStr">
        <is>
          <t>L</t>
        </is>
      </c>
      <c r="I1596" s="7">
        <f>IF(B1596="보세",C1596&amp;" "&amp;D1596&amp;" "&amp;E1596&amp;" "&amp;F1596&amp;" ["&amp;H1596&amp;"]",IF(G1596="JPN","[JPN] "&amp;B1596&amp;" "&amp;C1596&amp;" "&amp;D1596&amp;" "&amp;E1596&amp;" "&amp;F1596&amp;" ["&amp;H1596&amp;"]",B1596&amp;" "&amp;C1596&amp;" "&amp;D1596&amp;" "&amp;E1596&amp;" "&amp;F1596&amp;" ["&amp;H1596&amp;"]"))</f>
        <v/>
      </c>
      <c r="J1596" s="7" t="inlineStr">
        <is>
          <t>빈폴 네이비 면 실버자수로고긴소매카라티 [L]</t>
        </is>
      </c>
      <c r="K1596" s="7" t="inlineStr">
        <is>
          <t>빈폴 네이비 면 실버자수로고긴소매카라티</t>
        </is>
      </c>
      <c r="L1596" s="7">
        <f>IF(B1596="보세",C1596&amp;" "&amp;F1596,B1596&amp;" "&amp;F1596)</f>
        <v/>
      </c>
      <c r="M1596" s="8" t="inlineStr">
        <is>
          <t>네이비  면 실버자수로고긴소매카라티</t>
        </is>
      </c>
      <c r="N1596" s="8" t="inlineStr">
        <is>
          <t>NAVY  면 실버자수로고긴소매카라티</t>
        </is>
      </c>
      <c r="O1596" s="8" t="inlineStr">
        <is>
          <t>곤색  면 실버자수로고긴소매카라티</t>
        </is>
      </c>
    </row>
    <row r="1597" ht="16.5" customHeight="1" s="16">
      <c r="A1597" s="7" t="n">
        <v>13108361</v>
      </c>
      <c r="B1597" s="7" t="inlineStr">
        <is>
          <t>나이키</t>
        </is>
      </c>
      <c r="C1597" s="7" t="inlineStr">
        <is>
          <t>바야르타블루</t>
        </is>
      </c>
      <c r="D1597" s="7" t="inlineStr">
        <is>
          <t>프린팅</t>
        </is>
      </c>
      <c r="E1597" s="7" t="inlineStr">
        <is>
          <t>면</t>
        </is>
      </c>
      <c r="F1597" s="7" t="inlineStr">
        <is>
          <t>빅로고크루넥반팔티</t>
        </is>
      </c>
      <c r="G1597" s="7" t="inlineStr">
        <is>
          <t>KOR</t>
        </is>
      </c>
      <c r="H1597" s="7" t="inlineStr">
        <is>
          <t>M</t>
        </is>
      </c>
      <c r="I1597" s="7">
        <f>IF(B1597="보세",C1597&amp;" "&amp;D1597&amp;" "&amp;E1597&amp;" "&amp;F1597&amp;" ["&amp;H1597&amp;"]",IF(G1597="JPN","[JPN] "&amp;B1597&amp;" "&amp;C1597&amp;" "&amp;D1597&amp;" "&amp;E1597&amp;" "&amp;F1597&amp;" ["&amp;H1597&amp;"]",B1597&amp;" "&amp;C1597&amp;" "&amp;D1597&amp;" "&amp;E1597&amp;" "&amp;F1597&amp;" ["&amp;H1597&amp;"]"))</f>
        <v/>
      </c>
      <c r="J1597" s="7" t="inlineStr">
        <is>
          <t>나이키 바야르타블루 프린팅 면 빅로고크루넥반팔티 [M]</t>
        </is>
      </c>
      <c r="K1597" s="7" t="inlineStr">
        <is>
          <t>나이키 바야르타블루 프린팅 면 빅로고크루넥반팔티</t>
        </is>
      </c>
      <c r="L1597" s="7">
        <f>IF(B1597="보세",C1597&amp;" "&amp;F1597,B1597&amp;" "&amp;F1597)</f>
        <v/>
      </c>
      <c r="M1597" s="8" t="inlineStr">
        <is>
          <t>바야르타블루 프린팅 면 빅로고크루넥반팔티</t>
        </is>
      </c>
      <c r="N1597" s="8" t="inlineStr">
        <is>
          <t>바야르타블루 프린팅 코튼 빅로고크루넥반팔티</t>
        </is>
      </c>
      <c r="O1597" s="8" t="inlineStr">
        <is>
          <t>바야르타블루 프린팅 면직물 빅로고크루넥반팔티</t>
        </is>
      </c>
    </row>
    <row r="1598" ht="16.5" customHeight="1" s="16">
      <c r="A1598" s="7" t="n">
        <v>13108362</v>
      </c>
      <c r="B1598" s="7" t="inlineStr">
        <is>
          <t>아디다스</t>
        </is>
      </c>
      <c r="C1598" s="7" t="inlineStr">
        <is>
          <t>네이비</t>
        </is>
      </c>
      <c r="D1598" s="7" t="inlineStr">
        <is>
          <t>무지</t>
        </is>
      </c>
      <c r="E1598" s="7" t="inlineStr">
        <is>
          <t>폴리</t>
        </is>
      </c>
      <c r="F1598" s="7" t="inlineStr">
        <is>
          <t>삼선테이핑레글런하이넥집업</t>
        </is>
      </c>
      <c r="G1598" s="7" t="inlineStr">
        <is>
          <t>KOR</t>
        </is>
      </c>
      <c r="H1598" s="7" t="inlineStr">
        <is>
          <t>79</t>
        </is>
      </c>
      <c r="I1598" s="7">
        <f>IF(B1598="보세",C1598&amp;" "&amp;D1598&amp;" "&amp;E1598&amp;" "&amp;F1598&amp;" ["&amp;H1598&amp;"]",IF(G1598="JPN","[JPN] "&amp;B1598&amp;" "&amp;C1598&amp;" "&amp;D1598&amp;" "&amp;E1598&amp;" "&amp;F1598&amp;" ["&amp;H1598&amp;"]",B1598&amp;" "&amp;C1598&amp;" "&amp;D1598&amp;" "&amp;E1598&amp;" "&amp;F1598&amp;" ["&amp;H1598&amp;"]"))</f>
        <v/>
      </c>
      <c r="J1598" s="7" t="inlineStr">
        <is>
          <t>아디다스 네이비 삼선테이핑레글런하이넥집업 [79]</t>
        </is>
      </c>
      <c r="K1598" s="7" t="inlineStr">
        <is>
          <t>아디다스 네이비 삼선테이핑레글런하이넥집업</t>
        </is>
      </c>
      <c r="L1598" s="7">
        <f>IF(B1598="보세",C1598&amp;" "&amp;F1598,B1598&amp;" "&amp;F1598)</f>
        <v/>
      </c>
      <c r="M1598" s="8" t="inlineStr">
        <is>
          <t>네이비   삼선테이핑레글런하이넥집업</t>
        </is>
      </c>
      <c r="N1598" s="8" t="inlineStr">
        <is>
          <t>NAVY   삼선테이핑레글런하이넥집업</t>
        </is>
      </c>
      <c r="O1598" s="8" t="inlineStr">
        <is>
          <t>곤색   삼선테이핑레글런하이넥집업</t>
        </is>
      </c>
    </row>
    <row r="1599" ht="16.5" customHeight="1" s="16">
      <c r="A1599" s="7" t="n">
        <v>13108363</v>
      </c>
      <c r="B1599" s="7" t="inlineStr">
        <is>
          <t>보그너</t>
        </is>
      </c>
      <c r="C1599" s="7" t="inlineStr">
        <is>
          <t>차콜</t>
        </is>
      </c>
      <c r="D1599" s="7" t="inlineStr">
        <is>
          <t>무지</t>
        </is>
      </c>
      <c r="E1599" s="7" t="inlineStr">
        <is>
          <t>폴리</t>
        </is>
      </c>
      <c r="F1599" s="7" t="inlineStr">
        <is>
          <t>반집업투톤모크넥웜티</t>
        </is>
      </c>
      <c r="G1599" s="7" t="inlineStr">
        <is>
          <t>KOR</t>
        </is>
      </c>
      <c r="H1599" s="7" t="inlineStr">
        <is>
          <t>95</t>
        </is>
      </c>
      <c r="I1599" s="7">
        <f>IF(B1599="보세",C1599&amp;" "&amp;D1599&amp;" "&amp;E1599&amp;" "&amp;F1599&amp;" ["&amp;H1599&amp;"]",IF(G1599="JPN","[JPN] "&amp;B1599&amp;" "&amp;C1599&amp;" "&amp;D1599&amp;" "&amp;E1599&amp;" "&amp;F1599&amp;" ["&amp;H1599&amp;"]",B1599&amp;" "&amp;C1599&amp;" "&amp;D1599&amp;" "&amp;E1599&amp;" "&amp;F1599&amp;" ["&amp;H1599&amp;"]"))</f>
        <v/>
      </c>
      <c r="J1599" s="7" t="inlineStr">
        <is>
          <t>보그너 차콜 반집업투톤모크넥웜티 [95]</t>
        </is>
      </c>
      <c r="K1599" s="7" t="inlineStr">
        <is>
          <t>보그너 차콜 반집업투톤모크넥웜티</t>
        </is>
      </c>
      <c r="L1599" s="7">
        <f>IF(B1599="보세",C1599&amp;" "&amp;F1599,B1599&amp;" "&amp;F1599)</f>
        <v/>
      </c>
      <c r="M1599" s="8" t="inlineStr">
        <is>
          <t>차콜   반집업투톤모크넥웜티</t>
        </is>
      </c>
      <c r="N1599" s="8" t="inlineStr">
        <is>
          <t>차콜   반집업투톤모크넥웜티</t>
        </is>
      </c>
      <c r="O1599" s="8" t="inlineStr">
        <is>
          <t>차콜   반집업투톤모크넥웜티</t>
        </is>
      </c>
    </row>
    <row r="1600" ht="16.5" customHeight="1" s="16">
      <c r="A1600" s="7" t="n">
        <v>13108364</v>
      </c>
      <c r="B1600" s="7" t="inlineStr">
        <is>
          <t>랄프로렌</t>
        </is>
      </c>
      <c r="C1600" s="7" t="inlineStr">
        <is>
          <t>블랙</t>
        </is>
      </c>
      <c r="D1600" s="7" t="inlineStr">
        <is>
          <t>무지</t>
        </is>
      </c>
      <c r="E1600" s="7" t="inlineStr">
        <is>
          <t>면</t>
        </is>
      </c>
      <c r="F1600" s="7" t="inlineStr">
        <is>
          <t>자수포니반팔스키니폴로티</t>
        </is>
      </c>
      <c r="G1600" s="7" t="inlineStr">
        <is>
          <t>KOR</t>
        </is>
      </c>
      <c r="H1600" s="7" t="inlineStr">
        <is>
          <t>L</t>
        </is>
      </c>
      <c r="I1600" s="7">
        <f>IF(B1600="보세",C1600&amp;" "&amp;D1600&amp;" "&amp;E1600&amp;" "&amp;F1600&amp;" ["&amp;H1600&amp;"]",IF(G1600="JPN","[JPN] "&amp;B1600&amp;" "&amp;C1600&amp;" "&amp;D1600&amp;" "&amp;E1600&amp;" "&amp;F1600&amp;" ["&amp;H1600&amp;"]",B1600&amp;" "&amp;C1600&amp;" "&amp;D1600&amp;" "&amp;E1600&amp;" "&amp;F1600&amp;" ["&amp;H1600&amp;"]"))</f>
        <v/>
      </c>
      <c r="J1600" s="7" t="inlineStr">
        <is>
          <t>랄프로렌 블랙 면 자수포니반팔스키니폴로티 [L]</t>
        </is>
      </c>
      <c r="K1600" s="7" t="inlineStr">
        <is>
          <t>랄프로렌 블랙 면 자수포니반팔스키니폴로티</t>
        </is>
      </c>
      <c r="L1600" s="7">
        <f>IF(B1600="보세",C1600&amp;" "&amp;F1600,B1600&amp;" "&amp;F1600)</f>
        <v/>
      </c>
      <c r="M1600" s="8" t="inlineStr">
        <is>
          <t>블랙  면 자수포니반팔스키니폴로티</t>
        </is>
      </c>
      <c r="N1600" s="8" t="inlineStr">
        <is>
          <t>블랙  코튼 자수포니반팔스키니폴로티</t>
        </is>
      </c>
      <c r="O1600" s="8" t="inlineStr">
        <is>
          <t>블랙  면직물 자수포니반팔스키니폴로티</t>
        </is>
      </c>
    </row>
    <row r="1601" ht="16.5" customHeight="1" s="16">
      <c r="A1601" s="7" t="n">
        <v>13108365</v>
      </c>
      <c r="B1601" s="7" t="inlineStr">
        <is>
          <t>라코스테</t>
        </is>
      </c>
      <c r="C1601" s="7" t="inlineStr">
        <is>
          <t>블랙</t>
        </is>
      </c>
      <c r="D1601" s="7" t="inlineStr">
        <is>
          <t>무지</t>
        </is>
      </c>
      <c r="E1601" s="7" t="inlineStr">
        <is>
          <t>면</t>
        </is>
      </c>
      <c r="F1601" s="7" t="inlineStr">
        <is>
          <t>슬림핏악어로고카라티</t>
        </is>
      </c>
      <c r="G1601" s="7" t="inlineStr">
        <is>
          <t>KOR</t>
        </is>
      </c>
      <c r="H1601" s="7" t="inlineStr">
        <is>
          <t>M</t>
        </is>
      </c>
      <c r="I1601" s="7">
        <f>IF(B1601="보세",C1601&amp;" "&amp;D1601&amp;" "&amp;E1601&amp;" "&amp;F1601&amp;" ["&amp;H1601&amp;"]",IF(G1601="JPN","[JPN] "&amp;B1601&amp;" "&amp;C1601&amp;" "&amp;D1601&amp;" "&amp;E1601&amp;" "&amp;F1601&amp;" ["&amp;H1601&amp;"]",B1601&amp;" "&amp;C1601&amp;" "&amp;D1601&amp;" "&amp;E1601&amp;" "&amp;F1601&amp;" ["&amp;H1601&amp;"]"))</f>
        <v/>
      </c>
      <c r="J1601" s="7" t="inlineStr">
        <is>
          <t>라코스테 블랙 면 슬림핏악어로고카라티 [M]</t>
        </is>
      </c>
      <c r="K1601" s="7" t="inlineStr">
        <is>
          <t>라코스테 블랙 면 슬림핏악어로고카라티</t>
        </is>
      </c>
      <c r="L1601" s="7">
        <f>IF(B1601="보세",C1601&amp;" "&amp;F1601,B1601&amp;" "&amp;F1601)</f>
        <v/>
      </c>
      <c r="M1601" s="8" t="inlineStr">
        <is>
          <t>블랙  면 슬림핏악어로고카라티</t>
        </is>
      </c>
      <c r="N1601" s="8" t="inlineStr">
        <is>
          <t>블랙  코튼 슬림핏악어로고카라티</t>
        </is>
      </c>
      <c r="O1601" s="8" t="inlineStr">
        <is>
          <t>블랙  면직물 슬림핏악어로고카라티</t>
        </is>
      </c>
    </row>
    <row r="1602" ht="16.5" customHeight="1" s="16">
      <c r="A1602" s="7" t="n">
        <v>13108366</v>
      </c>
      <c r="B1602" s="7" t="inlineStr">
        <is>
          <t>나이키</t>
        </is>
      </c>
      <c r="C1602" s="7" t="inlineStr">
        <is>
          <t>블랙</t>
        </is>
      </c>
      <c r="D1602" s="7" t="inlineStr">
        <is>
          <t>무지</t>
        </is>
      </c>
      <c r="E1602" s="7" t="inlineStr">
        <is>
          <t>클리마핏</t>
        </is>
      </c>
      <c r="F1602" s="7" t="inlineStr">
        <is>
          <t>절개배색모크넥바람막이</t>
        </is>
      </c>
      <c r="G1602" s="7" t="inlineStr">
        <is>
          <t>KOR</t>
        </is>
      </c>
      <c r="H1602" s="7" t="inlineStr">
        <is>
          <t>XL</t>
        </is>
      </c>
      <c r="I1602" s="7">
        <f>IF(B1602="보세",C1602&amp;" "&amp;D1602&amp;" "&amp;E1602&amp;" "&amp;F1602&amp;" ["&amp;H1602&amp;"]",IF(G1602="JPN","[JPN] "&amp;B1602&amp;" "&amp;C1602&amp;" "&amp;D1602&amp;" "&amp;E1602&amp;" "&amp;F1602&amp;" ["&amp;H1602&amp;"]",B1602&amp;" "&amp;C1602&amp;" "&amp;D1602&amp;" "&amp;E1602&amp;" "&amp;F1602&amp;" ["&amp;H1602&amp;"]"))</f>
        <v/>
      </c>
      <c r="J1602" s="7" t="inlineStr">
        <is>
          <t>나이키 블랙 클리마핏 절개배색모크넥바람막이 [XL]</t>
        </is>
      </c>
      <c r="K1602" s="7" t="inlineStr">
        <is>
          <t>나이키 블랙 클리마핏 절개배색모크넥바람막이</t>
        </is>
      </c>
      <c r="L1602" s="7">
        <f>IF(B1602="보세",C1602&amp;" "&amp;F1602,B1602&amp;" "&amp;F1602)</f>
        <v/>
      </c>
      <c r="M1602" s="8" t="inlineStr">
        <is>
          <t>블랙  클리마핏 절개배색모크넥바람막이</t>
        </is>
      </c>
      <c r="N1602" s="8" t="inlineStr">
        <is>
          <t>블랙  클리마핏 절개배색모크넥바람막이</t>
        </is>
      </c>
      <c r="O1602" s="8" t="inlineStr">
        <is>
          <t>블랙  클리마핏 절개배색모크넥바람막이</t>
        </is>
      </c>
    </row>
    <row r="1603" ht="16.5" customHeight="1" s="16">
      <c r="A1603" s="7" t="n">
        <v>13108367</v>
      </c>
      <c r="B1603" s="7" t="inlineStr">
        <is>
          <t>나이키프로</t>
        </is>
      </c>
      <c r="C1603" s="7" t="inlineStr">
        <is>
          <t>네이비</t>
        </is>
      </c>
      <c r="D1603" s="7" t="inlineStr">
        <is>
          <t>도트패턴</t>
        </is>
      </c>
      <c r="E1603" s="7" t="inlineStr">
        <is>
          <t>폴리</t>
        </is>
      </c>
      <c r="F1603" s="7" t="inlineStr">
        <is>
          <t>오버로크기능성티</t>
        </is>
      </c>
      <c r="G1603" s="7" t="inlineStr">
        <is>
          <t>KOR</t>
        </is>
      </c>
      <c r="H1603" s="7" t="inlineStr">
        <is>
          <t>S</t>
        </is>
      </c>
      <c r="I1603" s="7">
        <f>IF(B1603="보세",C1603&amp;" "&amp;D1603&amp;" "&amp;E1603&amp;" "&amp;F1603&amp;" ["&amp;H1603&amp;"]",IF(G1603="JPN","[JPN] "&amp;B1603&amp;" "&amp;C1603&amp;" "&amp;D1603&amp;" "&amp;E1603&amp;" "&amp;F1603&amp;" ["&amp;H1603&amp;"]",B1603&amp;" "&amp;C1603&amp;" "&amp;D1603&amp;" "&amp;E1603&amp;" "&amp;F1603&amp;" ["&amp;H1603&amp;"]"))</f>
        <v/>
      </c>
      <c r="J1603" s="7" t="inlineStr">
        <is>
          <t>나이키프로 네이비 도트패턴 오버로크기능성티 [S]</t>
        </is>
      </c>
      <c r="K1603" s="7" t="inlineStr">
        <is>
          <t>나이키프로 네이비 도트패턴 오버로크기능성티</t>
        </is>
      </c>
      <c r="L1603" s="7">
        <f>IF(B1603="보세",C1603&amp;" "&amp;F1603,B1603&amp;" "&amp;F1603)</f>
        <v/>
      </c>
      <c r="M1603" s="8" t="inlineStr">
        <is>
          <t>네이비 도트패턴  오버로크기능성티</t>
        </is>
      </c>
      <c r="N1603" s="8" t="inlineStr">
        <is>
          <t>NAVY 도트패턴  오버로크기능성티</t>
        </is>
      </c>
      <c r="O1603" s="8" t="inlineStr">
        <is>
          <t>곤색 도트패턴  오버로크기능성티</t>
        </is>
      </c>
    </row>
    <row r="1604" ht="16.5" customHeight="1" s="16">
      <c r="A1604" s="7" t="n">
        <v>13108368</v>
      </c>
      <c r="B1604" s="7" t="inlineStr">
        <is>
          <t>아디다스</t>
        </is>
      </c>
      <c r="C1604" s="7" t="inlineStr">
        <is>
          <t>블루</t>
        </is>
      </c>
      <c r="D1604" s="7" t="inlineStr">
        <is>
          <t>프린팅</t>
        </is>
      </c>
      <c r="E1604" s="7" t="inlineStr">
        <is>
          <t>폴리</t>
        </is>
      </c>
      <c r="F1604" s="7" t="inlineStr">
        <is>
          <t>절개파이핑삼선집업</t>
        </is>
      </c>
      <c r="G1604" s="7" t="inlineStr">
        <is>
          <t>KOR</t>
        </is>
      </c>
      <c r="H1604" s="7" t="inlineStr">
        <is>
          <t>L</t>
        </is>
      </c>
      <c r="I1604" s="7">
        <f>IF(B1604="보세",C1604&amp;" "&amp;D1604&amp;" "&amp;E1604&amp;" "&amp;F1604&amp;" ["&amp;H1604&amp;"]",IF(G1604="JPN","[JPN] "&amp;B1604&amp;" "&amp;C1604&amp;" "&amp;D1604&amp;" "&amp;E1604&amp;" "&amp;F1604&amp;" ["&amp;H1604&amp;"]",B1604&amp;" "&amp;C1604&amp;" "&amp;D1604&amp;" "&amp;E1604&amp;" "&amp;F1604&amp;" ["&amp;H1604&amp;"]"))</f>
        <v/>
      </c>
      <c r="J1604" s="7" t="inlineStr">
        <is>
          <t>아디다스 블루 프린팅 절개파이핑삼선집업 [L]</t>
        </is>
      </c>
      <c r="K1604" s="7" t="inlineStr">
        <is>
          <t>아디다스 블루 프린팅 절개파이핑삼선집업</t>
        </is>
      </c>
      <c r="L1604" s="7">
        <f>IF(B1604="보세",C1604&amp;" "&amp;F1604,B1604&amp;" "&amp;F1604)</f>
        <v/>
      </c>
      <c r="M1604" s="8" t="inlineStr">
        <is>
          <t>블루 프린팅  절개파이핑삼선집업</t>
        </is>
      </c>
      <c r="N1604" s="8" t="inlineStr">
        <is>
          <t>블루 프린팅  절개파이핑삼선집업</t>
        </is>
      </c>
      <c r="O1604" s="8" t="inlineStr">
        <is>
          <t>블루 프린팅  절개파이핑삼선집업</t>
        </is>
      </c>
    </row>
    <row r="1605" ht="16.5" customHeight="1" s="16">
      <c r="A1605" s="7" t="n">
        <v>13108369</v>
      </c>
      <c r="B1605" s="7" t="inlineStr">
        <is>
          <t>타미힐피거</t>
        </is>
      </c>
      <c r="C1605" s="7" t="inlineStr">
        <is>
          <t>버건디</t>
        </is>
      </c>
      <c r="D1605" s="7" t="inlineStr">
        <is>
          <t>무지</t>
        </is>
      </c>
      <c r="E1605" s="7" t="inlineStr">
        <is>
          <t>면혼방</t>
        </is>
      </c>
      <c r="F1605" s="7" t="inlineStr">
        <is>
          <t>슬림핏보카시폴로티</t>
        </is>
      </c>
      <c r="G1605" s="7" t="inlineStr">
        <is>
          <t>KOR</t>
        </is>
      </c>
      <c r="H1605" s="7" t="inlineStr">
        <is>
          <t>M</t>
        </is>
      </c>
      <c r="I1605" s="7">
        <f>IF(B1605="보세",C1605&amp;" "&amp;D1605&amp;" "&amp;E1605&amp;" "&amp;F1605&amp;" ["&amp;H1605&amp;"]",IF(G1605="JPN","[JPN] "&amp;B1605&amp;" "&amp;C1605&amp;" "&amp;D1605&amp;" "&amp;E1605&amp;" "&amp;F1605&amp;" ["&amp;H1605&amp;"]",B1605&amp;" "&amp;C1605&amp;" "&amp;D1605&amp;" "&amp;E1605&amp;" "&amp;F1605&amp;" ["&amp;H1605&amp;"]"))</f>
        <v/>
      </c>
      <c r="J1605" s="7" t="inlineStr">
        <is>
          <t>타미힐피거 버건디 면혼방 슬림핏보카시폴로티 [M]</t>
        </is>
      </c>
      <c r="K1605" s="7" t="inlineStr">
        <is>
          <t>타미힐피거 버건디 면혼방 슬림핏보카시폴로티</t>
        </is>
      </c>
      <c r="L1605" s="7">
        <f>IF(B1605="보세",C1605&amp;" "&amp;F1605,B1605&amp;" "&amp;F1605)</f>
        <v/>
      </c>
      <c r="M1605" s="8" t="inlineStr">
        <is>
          <t>버건디  면혼방 슬림핏보카시폴로티</t>
        </is>
      </c>
      <c r="N1605" s="8" t="inlineStr">
        <is>
          <t>버건디  코튼혼방 슬림핏보카시폴로티</t>
        </is>
      </c>
      <c r="O1605" s="8" t="inlineStr">
        <is>
          <t>버건디  면믹스 슬림핏보카시폴로티</t>
        </is>
      </c>
    </row>
    <row r="1606" ht="16.5" customHeight="1" s="16">
      <c r="A1606" s="7" t="n">
        <v>13108370</v>
      </c>
      <c r="B1606" s="7" t="inlineStr">
        <is>
          <t>폴로</t>
        </is>
      </c>
      <c r="C1606" s="7" t="inlineStr">
        <is>
          <t>그린</t>
        </is>
      </c>
      <c r="D1606" s="7" t="inlineStr">
        <is>
          <t>무지</t>
        </is>
      </c>
      <c r="E1606" s="7" t="inlineStr">
        <is>
          <t>면</t>
        </is>
      </c>
      <c r="F1606" s="7" t="inlineStr">
        <is>
          <t>짜임브이넥나그랑시보리니트</t>
        </is>
      </c>
      <c r="G1606" s="7" t="inlineStr">
        <is>
          <t>KOR</t>
        </is>
      </c>
      <c r="H1606" s="7" t="inlineStr">
        <is>
          <t>M</t>
        </is>
      </c>
      <c r="I1606" s="7">
        <f>IF(B1606="보세",C1606&amp;" "&amp;D1606&amp;" "&amp;E1606&amp;" "&amp;F1606&amp;" ["&amp;H1606&amp;"]",IF(G1606="JPN","[JPN] "&amp;B1606&amp;" "&amp;C1606&amp;" "&amp;D1606&amp;" "&amp;E1606&amp;" "&amp;F1606&amp;" ["&amp;H1606&amp;"]",B1606&amp;" "&amp;C1606&amp;" "&amp;D1606&amp;" "&amp;E1606&amp;" "&amp;F1606&amp;" ["&amp;H1606&amp;"]"))</f>
        <v/>
      </c>
      <c r="J1606" s="7" t="inlineStr">
        <is>
          <t>폴로 그린 면 짜임브이넥나그랑시보리니트 [M]</t>
        </is>
      </c>
      <c r="K1606" s="7" t="inlineStr">
        <is>
          <t>폴로 그린 면 짜임브이넥나그랑시보리니트</t>
        </is>
      </c>
      <c r="L1606" s="7">
        <f>IF(B1606="보세",C1606&amp;" "&amp;F1606,B1606&amp;" "&amp;F1606)</f>
        <v/>
      </c>
      <c r="M1606" s="8" t="inlineStr">
        <is>
          <t>그린  면 짜임브이넥나그랑시보리니트</t>
        </is>
      </c>
      <c r="N1606" s="8" t="inlineStr">
        <is>
          <t>그린  코튼 짜임브이넥나그랑시보리니트</t>
        </is>
      </c>
      <c r="O1606" s="8" t="inlineStr">
        <is>
          <t>그린  면직물 짜임브이넥나그랑시보리니트</t>
        </is>
      </c>
    </row>
    <row r="1607" ht="16.5" customHeight="1" s="16">
      <c r="A1607" s="7" t="n">
        <v>13108371</v>
      </c>
      <c r="B1607" s="7" t="inlineStr">
        <is>
          <t>핑</t>
        </is>
      </c>
      <c r="C1607" s="7" t="inlineStr">
        <is>
          <t>베이지</t>
        </is>
      </c>
      <c r="D1607" s="7" t="inlineStr">
        <is>
          <t>체크</t>
        </is>
      </c>
      <c r="E1607" s="7" t="inlineStr">
        <is>
          <t>면</t>
        </is>
      </c>
      <c r="F1607" s="7" t="inlineStr">
        <is>
          <t>파이핑절개하이넥점퍼</t>
        </is>
      </c>
      <c r="G1607" s="7" t="inlineStr">
        <is>
          <t>KOR</t>
        </is>
      </c>
      <c r="H1607" s="7" t="inlineStr">
        <is>
          <t>110</t>
        </is>
      </c>
      <c r="I1607" s="7">
        <f>IF(B1607="보세",C1607&amp;" "&amp;D1607&amp;" "&amp;E1607&amp;" "&amp;F1607&amp;" ["&amp;H1607&amp;"]",IF(G1607="JPN","[JPN] "&amp;B1607&amp;" "&amp;C1607&amp;" "&amp;D1607&amp;" "&amp;E1607&amp;" "&amp;F1607&amp;" ["&amp;H1607&amp;"]",B1607&amp;" "&amp;C1607&amp;" "&amp;D1607&amp;" "&amp;E1607&amp;" "&amp;F1607&amp;" ["&amp;H1607&amp;"]"))</f>
        <v/>
      </c>
      <c r="J1607" s="7" t="inlineStr">
        <is>
          <t>핑 베이지 체크 면 파이핑절개하이넥점퍼 [110]</t>
        </is>
      </c>
      <c r="K1607" s="7" t="inlineStr">
        <is>
          <t>핑 베이지 체크 면 파이핑절개하이넥점퍼</t>
        </is>
      </c>
      <c r="L1607" s="7">
        <f>IF(B1607="보세",C1607&amp;" "&amp;F1607,B1607&amp;" "&amp;F1607)</f>
        <v/>
      </c>
      <c r="M1607" s="8" t="inlineStr">
        <is>
          <t>베이지 체크 면 파이핑절개하이넥점퍼</t>
        </is>
      </c>
      <c r="N1607" s="8" t="inlineStr">
        <is>
          <t>베이지 체크 코튼 파이핑절개하이넥점퍼</t>
        </is>
      </c>
      <c r="O1607" s="8" t="inlineStr">
        <is>
          <t>베이지 체크 면직물 파이핑절개하이넥점퍼</t>
        </is>
      </c>
    </row>
    <row r="1608" ht="16.5" customHeight="1" s="16">
      <c r="A1608" s="7" t="n">
        <v>13108372</v>
      </c>
      <c r="B1608" s="7" t="inlineStr">
        <is>
          <t>빈폴</t>
        </is>
      </c>
      <c r="C1608" s="7" t="inlineStr">
        <is>
          <t>다크핑크</t>
        </is>
      </c>
      <c r="D1608" s="7" t="inlineStr">
        <is>
          <t>체크</t>
        </is>
      </c>
      <c r="E1608" s="7" t="inlineStr">
        <is>
          <t>면</t>
        </is>
      </c>
      <c r="F1608" s="7" t="inlineStr">
        <is>
          <t>스티치플랩포켓셔츠</t>
        </is>
      </c>
      <c r="G1608" s="7" t="inlineStr">
        <is>
          <t>KOR</t>
        </is>
      </c>
      <c r="H1608" s="7" t="inlineStr">
        <is>
          <t>100</t>
        </is>
      </c>
      <c r="I1608" s="7">
        <f>IF(B1608="보세",C1608&amp;" "&amp;D1608&amp;" "&amp;E1608&amp;" "&amp;F1608&amp;" ["&amp;H1608&amp;"]",IF(G1608="JPN","[JPN] "&amp;B1608&amp;" "&amp;C1608&amp;" "&amp;D1608&amp;" "&amp;E1608&amp;" "&amp;F1608&amp;" ["&amp;H1608&amp;"]",B1608&amp;" "&amp;C1608&amp;" "&amp;D1608&amp;" "&amp;E1608&amp;" "&amp;F1608&amp;" ["&amp;H1608&amp;"]"))</f>
        <v/>
      </c>
      <c r="J1608" s="7" t="inlineStr">
        <is>
          <t>빈폴 다크핑크 체크 면 스티치플랩포켓셔츠 [100]</t>
        </is>
      </c>
      <c r="K1608" s="7" t="inlineStr">
        <is>
          <t>빈폴 다크핑크 체크 면 스티치플랩포켓셔츠</t>
        </is>
      </c>
      <c r="L1608" s="7">
        <f>IF(B1608="보세",C1608&amp;" "&amp;F1608,B1608&amp;" "&amp;F1608)</f>
        <v/>
      </c>
      <c r="M1608" s="8" t="inlineStr">
        <is>
          <t>다크핑크 체크 면 스티치플랩포켓셔츠</t>
        </is>
      </c>
      <c r="N1608" s="8" t="inlineStr">
        <is>
          <t>다크핑크 체크 코튼 스티치플랩포켓셔츠</t>
        </is>
      </c>
      <c r="O1608" s="8" t="inlineStr">
        <is>
          <t>다크핑크 체크 면직물 스티치플랩포켓셔츠</t>
        </is>
      </c>
    </row>
    <row r="1609" ht="16.5" customHeight="1" s="16">
      <c r="A1609" s="7" t="n">
        <v>13108373</v>
      </c>
      <c r="B1609" s="7" t="inlineStr">
        <is>
          <t>빈폴</t>
        </is>
      </c>
      <c r="C1609" s="7" t="inlineStr">
        <is>
          <t>그레이</t>
        </is>
      </c>
      <c r="D1609" s="7" t="inlineStr">
        <is>
          <t>무지</t>
        </is>
      </c>
      <c r="E1609" s="7" t="inlineStr">
        <is>
          <t>면</t>
        </is>
      </c>
      <c r="F1609" s="7" t="inlineStr">
        <is>
          <t>BIKE배색스웨트셔츠</t>
        </is>
      </c>
      <c r="G1609" s="7" t="inlineStr">
        <is>
          <t>KOR</t>
        </is>
      </c>
      <c r="H1609" s="7" t="inlineStr">
        <is>
          <t>85</t>
        </is>
      </c>
      <c r="I1609" s="7">
        <f>IF(B1609="보세",C1609&amp;" "&amp;D1609&amp;" "&amp;E1609&amp;" "&amp;F1609&amp;" ["&amp;H1609&amp;"]",IF(G1609="JPN","[JPN] "&amp;B1609&amp;" "&amp;C1609&amp;" "&amp;D1609&amp;" "&amp;E1609&amp;" "&amp;F1609&amp;" ["&amp;H1609&amp;"]",B1609&amp;" "&amp;C1609&amp;" "&amp;D1609&amp;" "&amp;E1609&amp;" "&amp;F1609&amp;" ["&amp;H1609&amp;"]"))</f>
        <v/>
      </c>
      <c r="J1609" s="7" t="inlineStr">
        <is>
          <t>빈폴 그레이 면 BIKE배색스웨트셔츠 [85]</t>
        </is>
      </c>
      <c r="K1609" s="7" t="inlineStr">
        <is>
          <t>빈폴 그레이 면 BIKE배색스웨트셔츠</t>
        </is>
      </c>
      <c r="L1609" s="7">
        <f>IF(B1609="보세",C1609&amp;" "&amp;F1609,B1609&amp;" "&amp;F1609)</f>
        <v/>
      </c>
      <c r="M1609" s="8" t="inlineStr">
        <is>
          <t>그레이  면 BIKE배색스웨트셔츠</t>
        </is>
      </c>
      <c r="N1609" s="8" t="inlineStr">
        <is>
          <t>회색  면 BIKE배색스웨트셔츠</t>
        </is>
      </c>
      <c r="O1609" s="8" t="inlineStr">
        <is>
          <t>GRAY  면 BIKE배색스웨트셔츠</t>
        </is>
      </c>
    </row>
    <row r="1610" ht="16.5" customHeight="1" s="16">
      <c r="A1610" s="7" t="n">
        <v>13108374</v>
      </c>
      <c r="B1610" s="7" t="inlineStr">
        <is>
          <t>아디다스</t>
        </is>
      </c>
      <c r="C1610" s="7" t="inlineStr">
        <is>
          <t>옐로우</t>
        </is>
      </c>
      <c r="D1610" s="7" t="inlineStr">
        <is>
          <t>무지</t>
        </is>
      </c>
      <c r="E1610" s="7" t="inlineStr">
        <is>
          <t>폴리</t>
        </is>
      </c>
      <c r="F1610" s="7" t="inlineStr">
        <is>
          <t>형광바이어스홑겹후드바람막이</t>
        </is>
      </c>
      <c r="G1610" s="7" t="inlineStr">
        <is>
          <t>KOR</t>
        </is>
      </c>
      <c r="H1610" s="7" t="inlineStr">
        <is>
          <t>85</t>
        </is>
      </c>
      <c r="I1610" s="7">
        <f>IF(B1610="보세",C1610&amp;" "&amp;D1610&amp;" "&amp;E1610&amp;" "&amp;F1610&amp;" ["&amp;H1610&amp;"]",IF(G1610="JPN","[JPN] "&amp;B1610&amp;" "&amp;C1610&amp;" "&amp;D1610&amp;" "&amp;E1610&amp;" "&amp;F1610&amp;" ["&amp;H1610&amp;"]",B1610&amp;" "&amp;C1610&amp;" "&amp;D1610&amp;" "&amp;E1610&amp;" "&amp;F1610&amp;" ["&amp;H1610&amp;"]"))</f>
        <v/>
      </c>
      <c r="J1610" s="7" t="inlineStr">
        <is>
          <t>아디다스 옐로우 형광바이어스홑겹후드바람막이 [85]</t>
        </is>
      </c>
      <c r="K1610" s="7" t="inlineStr">
        <is>
          <t>아디다스 옐로우 형광바이어스홑겹후드바람막이</t>
        </is>
      </c>
      <c r="L1610" s="7">
        <f>IF(B1610="보세",C1610&amp;" "&amp;F1610,B1610&amp;" "&amp;F1610)</f>
        <v/>
      </c>
      <c r="M1610" s="8" t="inlineStr">
        <is>
          <t>옐로우   형광바이어스홑겹후드바람막이</t>
        </is>
      </c>
      <c r="N1610" s="8" t="inlineStr">
        <is>
          <t>옐로우   형광바이어스홑겹후드바람막이</t>
        </is>
      </c>
      <c r="O1610" s="8" t="inlineStr">
        <is>
          <t>옐로우   형광바이어스홑겹후드바람막이</t>
        </is>
      </c>
    </row>
    <row r="1611" ht="16.5" customHeight="1" s="16">
      <c r="A1611" s="7" t="n">
        <v>13108375</v>
      </c>
      <c r="B1611" s="7" t="inlineStr">
        <is>
          <t>빈폴</t>
        </is>
      </c>
      <c r="C1611" s="7" t="inlineStr">
        <is>
          <t>코랄</t>
        </is>
      </c>
      <c r="D1611" s="7" t="inlineStr">
        <is>
          <t>무지</t>
        </is>
      </c>
      <c r="E1611" s="7" t="inlineStr">
        <is>
          <t>면혼방</t>
        </is>
      </c>
      <c r="F1611" s="7" t="inlineStr">
        <is>
          <t>자수로고반팔피케티</t>
        </is>
      </c>
      <c r="G1611" s="7" t="inlineStr">
        <is>
          <t>KOR</t>
        </is>
      </c>
      <c r="H1611" s="7" t="inlineStr">
        <is>
          <t>100</t>
        </is>
      </c>
      <c r="I1611" s="7">
        <f>IF(B1611="보세",C1611&amp;" "&amp;D1611&amp;" "&amp;E1611&amp;" "&amp;F1611&amp;" ["&amp;H1611&amp;"]",IF(G1611="JPN","[JPN] "&amp;B1611&amp;" "&amp;C1611&amp;" "&amp;D1611&amp;" "&amp;E1611&amp;" "&amp;F1611&amp;" ["&amp;H1611&amp;"]",B1611&amp;" "&amp;C1611&amp;" "&amp;D1611&amp;" "&amp;E1611&amp;" "&amp;F1611&amp;" ["&amp;H1611&amp;"]"))</f>
        <v/>
      </c>
      <c r="J1611" s="7" t="inlineStr">
        <is>
          <t>빈폴 코랄 면혼방 자수로고반팔피케티 [100]</t>
        </is>
      </c>
      <c r="K1611" s="7" t="inlineStr">
        <is>
          <t>빈폴 코랄 면혼방 자수로고반팔피케티</t>
        </is>
      </c>
      <c r="L1611" s="7">
        <f>IF(B1611="보세",C1611&amp;" "&amp;F1611,B1611&amp;" "&amp;F1611)</f>
        <v/>
      </c>
      <c r="M1611" s="8" t="inlineStr">
        <is>
          <t>코랄  면혼방 자수로고반팔피케티</t>
        </is>
      </c>
      <c r="N1611" s="8" t="inlineStr">
        <is>
          <t>코랄  코튼혼방 자수로고반팔피케티</t>
        </is>
      </c>
      <c r="O1611" s="8" t="inlineStr">
        <is>
          <t>코랄  면믹스 자수로고반팔피케티</t>
        </is>
      </c>
    </row>
    <row r="1612" ht="16.5" customHeight="1" s="16">
      <c r="A1612" s="7" t="n">
        <v>13108376</v>
      </c>
      <c r="B1612" s="7" t="inlineStr">
        <is>
          <t>타미힐피거</t>
        </is>
      </c>
      <c r="C1612" s="7" t="inlineStr">
        <is>
          <t>선오렌지</t>
        </is>
      </c>
      <c r="D1612" s="7" t="inlineStr">
        <is>
          <t>무지</t>
        </is>
      </c>
      <c r="E1612" s="7" t="inlineStr">
        <is>
          <t>면</t>
        </is>
      </c>
      <c r="F1612" s="7" t="inlineStr">
        <is>
          <t>자수로고클래식핏반팔카라티</t>
        </is>
      </c>
      <c r="G1612" s="7" t="inlineStr">
        <is>
          <t>KOR</t>
        </is>
      </c>
      <c r="H1612" s="7" t="inlineStr">
        <is>
          <t>M</t>
        </is>
      </c>
      <c r="I1612" s="7">
        <f>IF(B1612="보세",C1612&amp;" "&amp;D1612&amp;" "&amp;E1612&amp;" "&amp;F1612&amp;" ["&amp;H1612&amp;"]",IF(G1612="JPN","[JPN] "&amp;B1612&amp;" "&amp;C1612&amp;" "&amp;D1612&amp;" "&amp;E1612&amp;" "&amp;F1612&amp;" ["&amp;H1612&amp;"]",B1612&amp;" "&amp;C1612&amp;" "&amp;D1612&amp;" "&amp;E1612&amp;" "&amp;F1612&amp;" ["&amp;H1612&amp;"]"))</f>
        <v/>
      </c>
      <c r="J1612" s="7" t="inlineStr">
        <is>
          <t>타미힐피거 선오렌지 면 자수로고클래식핏반팔카라티 [M]</t>
        </is>
      </c>
      <c r="K1612" s="7" t="inlineStr">
        <is>
          <t>타미힐피거 선오렌지 면 자수로고클래식핏반팔카라티</t>
        </is>
      </c>
      <c r="L1612" s="7">
        <f>IF(B1612="보세",C1612&amp;" "&amp;F1612,B1612&amp;" "&amp;F1612)</f>
        <v/>
      </c>
      <c r="M1612" s="8" t="inlineStr">
        <is>
          <t>선오렌지  면 자수로고클래식핏반팔카라티</t>
        </is>
      </c>
      <c r="N1612" s="8" t="inlineStr">
        <is>
          <t>선오렌지  코튼 자수로고클래식핏반팔카라티</t>
        </is>
      </c>
      <c r="O1612" s="8" t="inlineStr">
        <is>
          <t>선오렌지  면직물 자수로고클래식핏반팔카라티</t>
        </is>
      </c>
    </row>
    <row r="1613" ht="16.5" customHeight="1" s="16">
      <c r="A1613" s="7" t="n">
        <v>13108377</v>
      </c>
      <c r="B1613" s="7" t="inlineStr">
        <is>
          <t>타임</t>
        </is>
      </c>
      <c r="C1613" s="7" t="inlineStr">
        <is>
          <t>라이트베이지</t>
        </is>
      </c>
      <c r="D1613" s="7" t="inlineStr">
        <is>
          <t>무지</t>
        </is>
      </c>
      <c r="E1613" s="7" t="inlineStr">
        <is>
          <t>폴리</t>
        </is>
      </c>
      <c r="F1613" s="7" t="inlineStr">
        <is>
          <t>아웃포켓절개니트원피스</t>
        </is>
      </c>
      <c r="G1613" s="7" t="inlineStr">
        <is>
          <t>KOR</t>
        </is>
      </c>
      <c r="H1613" s="7" t="inlineStr">
        <is>
          <t>없음</t>
        </is>
      </c>
      <c r="I1613" s="7">
        <f>IF(B1613="보세",C1613&amp;" "&amp;D1613&amp;" "&amp;E1613&amp;" "&amp;F1613&amp;" ["&amp;H1613&amp;"]",IF(G1613="JPN","[JPN] "&amp;B1613&amp;" "&amp;C1613&amp;" "&amp;D1613&amp;" "&amp;E1613&amp;" "&amp;F1613&amp;" ["&amp;H1613&amp;"]",B1613&amp;" "&amp;C1613&amp;" "&amp;D1613&amp;" "&amp;E1613&amp;" "&amp;F1613&amp;" ["&amp;H1613&amp;"]"))</f>
        <v/>
      </c>
      <c r="J1613" s="7" t="inlineStr">
        <is>
          <t xml:space="preserve">타임 라이트베이지 아웃포켓절개니트원피스 </t>
        </is>
      </c>
      <c r="K1613" s="7" t="inlineStr">
        <is>
          <t xml:space="preserve">타임 라이트베이지 아웃포켓절개니트원피스 </t>
        </is>
      </c>
      <c r="L1613" s="7">
        <f>IF(B1613="보세",C1613&amp;" "&amp;F1613,B1613&amp;" "&amp;F1613)</f>
        <v/>
      </c>
      <c r="M1613" s="8" t="inlineStr">
        <is>
          <t>라이트베이지   아웃포켓절개니트원피스</t>
        </is>
      </c>
      <c r="N1613" s="8" t="inlineStr">
        <is>
          <t>라이트베이지   아웃포켓절개니트원피스</t>
        </is>
      </c>
      <c r="O1613" s="8" t="inlineStr">
        <is>
          <t>라이트베이지   아웃포켓절개니트원피스</t>
        </is>
      </c>
    </row>
    <row r="1614" ht="16.5" customHeight="1" s="16">
      <c r="A1614" s="7" t="n">
        <v>13108378</v>
      </c>
      <c r="B1614" s="7" t="inlineStr">
        <is>
          <t>폴로</t>
        </is>
      </c>
      <c r="C1614" s="7" t="inlineStr">
        <is>
          <t>딸기우유핑크</t>
        </is>
      </c>
      <c r="D1614" s="7" t="inlineStr">
        <is>
          <t>무지</t>
        </is>
      </c>
      <c r="E1614" s="7" t="inlineStr">
        <is>
          <t>면</t>
        </is>
      </c>
      <c r="F1614" s="7" t="inlineStr">
        <is>
          <t>자수포니브이넥시보리니트</t>
        </is>
      </c>
      <c r="G1614" s="7" t="inlineStr">
        <is>
          <t>KOR</t>
        </is>
      </c>
      <c r="H1614" s="7" t="inlineStr">
        <is>
          <t>M</t>
        </is>
      </c>
      <c r="I1614" s="7">
        <f>IF(B1614="보세",C1614&amp;" "&amp;D1614&amp;" "&amp;E1614&amp;" "&amp;F1614&amp;" ["&amp;H1614&amp;"]",IF(G1614="JPN","[JPN] "&amp;B1614&amp;" "&amp;C1614&amp;" "&amp;D1614&amp;" "&amp;E1614&amp;" "&amp;F1614&amp;" ["&amp;H1614&amp;"]",B1614&amp;" "&amp;C1614&amp;" "&amp;D1614&amp;" "&amp;E1614&amp;" "&amp;F1614&amp;" ["&amp;H1614&amp;"]"))</f>
        <v/>
      </c>
      <c r="J1614" s="7" t="inlineStr">
        <is>
          <t>폴로 딸기우유핑크 면 자수포니브이넥시보리니트 [M]</t>
        </is>
      </c>
      <c r="K1614" s="7" t="inlineStr">
        <is>
          <t>폴로 딸기우유핑크 면 자수포니브이넥시보리니트</t>
        </is>
      </c>
      <c r="L1614" s="7">
        <f>IF(B1614="보세",C1614&amp;" "&amp;F1614,B1614&amp;" "&amp;F1614)</f>
        <v/>
      </c>
      <c r="M1614" s="8" t="inlineStr">
        <is>
          <t>딸기우유핑크  면 자수포니브이넥시보리니트</t>
        </is>
      </c>
      <c r="N1614" s="8" t="inlineStr">
        <is>
          <t>딸기우유핑크  코튼 자수포니브이넥시보리니트</t>
        </is>
      </c>
      <c r="O1614" s="8" t="inlineStr">
        <is>
          <t>딸기우유핑크  면직물 자수포니브이넥시보리니트</t>
        </is>
      </c>
    </row>
    <row r="1615" ht="16.5" customHeight="1" s="16">
      <c r="A1615" s="7" t="n">
        <v>13108379</v>
      </c>
      <c r="B1615" s="7" t="inlineStr">
        <is>
          <t>랄프로렌</t>
        </is>
      </c>
      <c r="C1615" s="7" t="inlineStr">
        <is>
          <t>스카이블루</t>
        </is>
      </c>
      <c r="D1615" s="7" t="inlineStr">
        <is>
          <t>무지</t>
        </is>
      </c>
      <c r="E1615" s="7" t="inlineStr">
        <is>
          <t>면</t>
        </is>
      </c>
      <c r="F1615" s="7" t="inlineStr">
        <is>
          <t>클래식핏자수포니반팔피케티</t>
        </is>
      </c>
      <c r="G1615" s="7" t="inlineStr">
        <is>
          <t>KOR</t>
        </is>
      </c>
      <c r="H1615" s="7" t="inlineStr">
        <is>
          <t>M</t>
        </is>
      </c>
      <c r="I1615" s="7">
        <f>IF(B1615="보세",C1615&amp;" "&amp;D1615&amp;" "&amp;E1615&amp;" "&amp;F1615&amp;" ["&amp;H1615&amp;"]",IF(G1615="JPN","[JPN] "&amp;B1615&amp;" "&amp;C1615&amp;" "&amp;D1615&amp;" "&amp;E1615&amp;" "&amp;F1615&amp;" ["&amp;H1615&amp;"]",B1615&amp;" "&amp;C1615&amp;" "&amp;D1615&amp;" "&amp;E1615&amp;" "&amp;F1615&amp;" ["&amp;H1615&amp;"]"))</f>
        <v/>
      </c>
      <c r="J1615" s="7" t="inlineStr">
        <is>
          <t>랄프로렌 스카이블루 면 클래식핏자수포니반팔피케티 [M]</t>
        </is>
      </c>
      <c r="K1615" s="7" t="inlineStr">
        <is>
          <t>랄프로렌 스카이블루 면 클래식핏자수포니반팔피케티</t>
        </is>
      </c>
      <c r="L1615" s="7">
        <f>IF(B1615="보세",C1615&amp;" "&amp;F1615,B1615&amp;" "&amp;F1615)</f>
        <v/>
      </c>
      <c r="M1615" s="8" t="inlineStr">
        <is>
          <t>스카이블루  면 클래식핏자수포니반팔피케티</t>
        </is>
      </c>
      <c r="N1615" s="8" t="inlineStr">
        <is>
          <t>스카이블루  코튼 클래식핏자수포니반팔피케티</t>
        </is>
      </c>
      <c r="O1615" s="8" t="inlineStr">
        <is>
          <t>스카이블루  면직물 클래식핏자수포니반팔피케티</t>
        </is>
      </c>
    </row>
    <row r="1616" ht="16.5" customHeight="1" s="16">
      <c r="A1616" s="7" t="n">
        <v>13108380</v>
      </c>
      <c r="B1616" s="7" t="inlineStr">
        <is>
          <t>아디다스</t>
        </is>
      </c>
      <c r="C1616" s="7" t="inlineStr">
        <is>
          <t>라이트형광핑크</t>
        </is>
      </c>
      <c r="D1616" s="7" t="inlineStr">
        <is>
          <t>무지</t>
        </is>
      </c>
      <c r="E1616" s="7" t="inlineStr">
        <is>
          <t>폴리</t>
        </is>
      </c>
      <c r="F1616" s="7" t="inlineStr">
        <is>
          <t>배색카라긴소매피케티</t>
        </is>
      </c>
      <c r="G1616" s="7" t="inlineStr">
        <is>
          <t>KOR</t>
        </is>
      </c>
      <c r="H1616" s="7" t="inlineStr">
        <is>
          <t>95</t>
        </is>
      </c>
      <c r="I1616" s="7">
        <f>IF(B1616="보세",C1616&amp;" "&amp;D1616&amp;" "&amp;E1616&amp;" "&amp;F1616&amp;" ["&amp;H1616&amp;"]",IF(G1616="JPN","[JPN] "&amp;B1616&amp;" "&amp;C1616&amp;" "&amp;D1616&amp;" "&amp;E1616&amp;" "&amp;F1616&amp;" ["&amp;H1616&amp;"]",B1616&amp;" "&amp;C1616&amp;" "&amp;D1616&amp;" "&amp;E1616&amp;" "&amp;F1616&amp;" ["&amp;H1616&amp;"]"))</f>
        <v/>
      </c>
      <c r="J1616" s="7" t="inlineStr">
        <is>
          <t>아디다스 라이트형광핑크 배색카라긴소매피케티 [95]</t>
        </is>
      </c>
      <c r="K1616" s="7" t="inlineStr">
        <is>
          <t>아디다스 라이트형광핑크 배색카라긴소매피케티</t>
        </is>
      </c>
      <c r="L1616" s="7">
        <f>IF(B1616="보세",C1616&amp;" "&amp;F1616,B1616&amp;" "&amp;F1616)</f>
        <v/>
      </c>
      <c r="M1616" s="8" t="inlineStr">
        <is>
          <t>라이트형광핑크   배색카라긴소매피케티</t>
        </is>
      </c>
      <c r="N1616" s="8" t="inlineStr">
        <is>
          <t>라이트형광핑크   배색카라긴소매피케티</t>
        </is>
      </c>
      <c r="O1616" s="8" t="inlineStr">
        <is>
          <t>라이트형광핑크   배색카라긴소매피케티</t>
        </is>
      </c>
    </row>
    <row r="1617" ht="16.5" customHeight="1" s="16">
      <c r="A1617" s="7" t="n">
        <v>13108381</v>
      </c>
      <c r="B1617" s="7" t="inlineStr">
        <is>
          <t>오프화이트</t>
        </is>
      </c>
      <c r="C1617" s="7" t="inlineStr">
        <is>
          <t>화이트</t>
        </is>
      </c>
      <c r="D1617" s="7" t="inlineStr">
        <is>
          <t>프린팅</t>
        </is>
      </c>
      <c r="E1617" s="7" t="inlineStr">
        <is>
          <t>면혼방</t>
        </is>
      </c>
      <c r="F1617" s="7" t="inlineStr">
        <is>
          <t>백빅로고라운드반팔티</t>
        </is>
      </c>
      <c r="G1617" s="7" t="inlineStr">
        <is>
          <t>KOR</t>
        </is>
      </c>
      <c r="H1617" s="7" t="inlineStr">
        <is>
          <t>없음</t>
        </is>
      </c>
      <c r="I1617" s="7">
        <f>IF(B1617="보세",C1617&amp;" "&amp;D1617&amp;" "&amp;E1617&amp;" "&amp;F1617&amp;" ["&amp;H1617&amp;"]",IF(G1617="JPN","[JPN] "&amp;B1617&amp;" "&amp;C1617&amp;" "&amp;D1617&amp;" "&amp;E1617&amp;" "&amp;F1617&amp;" ["&amp;H1617&amp;"]",B1617&amp;" "&amp;C1617&amp;" "&amp;D1617&amp;" "&amp;E1617&amp;" "&amp;F1617&amp;" ["&amp;H1617&amp;"]"))</f>
        <v/>
      </c>
      <c r="J1617" s="7" t="inlineStr">
        <is>
          <t xml:space="preserve">오프화이트 화이트 프린팅 면혼방 백빅로고라운드반팔티 </t>
        </is>
      </c>
      <c r="K1617" s="7" t="inlineStr">
        <is>
          <t xml:space="preserve">오프화이트 화이트 프린팅 면혼방 백빅로고라운드반팔티 </t>
        </is>
      </c>
      <c r="L1617" s="7">
        <f>IF(B1617="보세",C1617&amp;" "&amp;F1617,B1617&amp;" "&amp;F1617)</f>
        <v/>
      </c>
      <c r="M1617" s="8" t="inlineStr">
        <is>
          <t>화이트 프린팅 면혼방 백빅로고라운드반팔티</t>
        </is>
      </c>
      <c r="N1617" s="8" t="inlineStr">
        <is>
          <t>화이트 프린팅 코튼혼방 백빅로고라운드반팔티</t>
        </is>
      </c>
      <c r="O1617" s="8" t="inlineStr">
        <is>
          <t>화이트 프린팅 면믹스 백빅로고라운드반팔티</t>
        </is>
      </c>
    </row>
    <row r="1618" ht="16.5" customHeight="1" s="16">
      <c r="A1618" s="7" t="n">
        <v>13108382</v>
      </c>
      <c r="B1618" s="7" t="inlineStr">
        <is>
          <t>르꼬끄골프</t>
        </is>
      </c>
      <c r="C1618" s="7" t="inlineStr">
        <is>
          <t>아이보리</t>
        </is>
      </c>
      <c r="D1618" s="7" t="inlineStr">
        <is>
          <t>무지</t>
        </is>
      </c>
      <c r="E1618" s="7" t="inlineStr">
        <is>
          <t>덕다운</t>
        </is>
      </c>
      <c r="F1618" s="7" t="inlineStr">
        <is>
          <t>하이넥퀼팅패딩점퍼</t>
        </is>
      </c>
      <c r="G1618" s="7" t="inlineStr">
        <is>
          <t>KOR</t>
        </is>
      </c>
      <c r="H1618" s="7" t="inlineStr">
        <is>
          <t>85-160</t>
        </is>
      </c>
      <c r="I1618" s="7">
        <f>IF(B1618="보세",C1618&amp;" "&amp;D1618&amp;" "&amp;E1618&amp;" "&amp;F1618&amp;" ["&amp;H1618&amp;"]",IF(G1618="JPN","[JPN] "&amp;B1618&amp;" "&amp;C1618&amp;" "&amp;D1618&amp;" "&amp;E1618&amp;" "&amp;F1618&amp;" ["&amp;H1618&amp;"]",B1618&amp;" "&amp;C1618&amp;" "&amp;D1618&amp;" "&amp;E1618&amp;" "&amp;F1618&amp;" ["&amp;H1618&amp;"]"))</f>
        <v/>
      </c>
      <c r="J1618" s="7" t="inlineStr">
        <is>
          <t>르꼬끄골프 아이보리 덕다운 하이넥퀼팅패딩점퍼 [85-160]</t>
        </is>
      </c>
      <c r="K1618" s="7" t="inlineStr">
        <is>
          <t>르꼬끄골프 아이보리 덕다운 하이넥퀼팅패딩점퍼</t>
        </is>
      </c>
      <c r="L1618" s="7">
        <f>IF(B1618="보세",C1618&amp;" "&amp;F1618,B1618&amp;" "&amp;F1618)</f>
        <v/>
      </c>
      <c r="M1618" s="8" t="inlineStr">
        <is>
          <t>아이보리  덕다운 하이넥퀼팅패딩점퍼</t>
        </is>
      </c>
      <c r="N1618" s="8" t="inlineStr">
        <is>
          <t>아이보리  덕다운 하이넥퀼팅패딩점퍼</t>
        </is>
      </c>
      <c r="O1618" s="8" t="inlineStr">
        <is>
          <t>아이보리  덕다운 하이넥퀼팅패딩점퍼</t>
        </is>
      </c>
    </row>
    <row r="1619" ht="16.5" customHeight="1" s="16">
      <c r="A1619" s="7" t="n">
        <v>13108383</v>
      </c>
      <c r="B1619" s="7" t="inlineStr">
        <is>
          <t>라코스테</t>
        </is>
      </c>
      <c r="C1619" s="7" t="inlineStr">
        <is>
          <t>피오니핑크</t>
        </is>
      </c>
      <c r="D1619" s="7" t="inlineStr">
        <is>
          <t>무지</t>
        </is>
      </c>
      <c r="E1619" s="7" t="inlineStr">
        <is>
          <t>면</t>
        </is>
      </c>
      <c r="F1619" s="7" t="inlineStr">
        <is>
          <t>악어패치로고반팔카라티</t>
        </is>
      </c>
      <c r="G1619" s="7" t="inlineStr">
        <is>
          <t>KOR</t>
        </is>
      </c>
      <c r="H1619" s="7" t="inlineStr">
        <is>
          <t>5</t>
        </is>
      </c>
      <c r="I1619" s="7">
        <f>IF(B1619="보세",C1619&amp;" "&amp;D1619&amp;" "&amp;E1619&amp;" "&amp;F1619&amp;" ["&amp;H1619&amp;"]",IF(G1619="JPN","[JPN] "&amp;B1619&amp;" "&amp;C1619&amp;" "&amp;D1619&amp;" "&amp;E1619&amp;" "&amp;F1619&amp;" ["&amp;H1619&amp;"]",B1619&amp;" "&amp;C1619&amp;" "&amp;D1619&amp;" "&amp;E1619&amp;" "&amp;F1619&amp;" ["&amp;H1619&amp;"]"))</f>
        <v/>
      </c>
      <c r="J1619" s="7" t="inlineStr">
        <is>
          <t>라코스테 피오니핑크 면 악어패치로고반팔카라티 [5]</t>
        </is>
      </c>
      <c r="K1619" s="7" t="inlineStr">
        <is>
          <t>라코스테 피오니핑크 면 악어패치로고반팔카라티</t>
        </is>
      </c>
      <c r="L1619" s="7">
        <f>IF(B1619="보세",C1619&amp;" "&amp;F1619,B1619&amp;" "&amp;F1619)</f>
        <v/>
      </c>
      <c r="M1619" s="8" t="inlineStr">
        <is>
          <t>피오니핑크  면 악어패치로고반팔카라티</t>
        </is>
      </c>
      <c r="N1619" s="8" t="inlineStr">
        <is>
          <t>피오니핑크  코튼 악어패치로고반팔카라티</t>
        </is>
      </c>
      <c r="O1619" s="8" t="inlineStr">
        <is>
          <t>피오니핑크  면직물 악어패치로고반팔카라티</t>
        </is>
      </c>
    </row>
    <row r="1620" ht="16.5" customHeight="1" s="16">
      <c r="A1620" s="7" t="n">
        <v>13108384</v>
      </c>
      <c r="B1620" s="7" t="inlineStr">
        <is>
          <t>아디다스</t>
        </is>
      </c>
      <c r="C1620" s="7" t="inlineStr">
        <is>
          <t>피코크그린</t>
        </is>
      </c>
      <c r="D1620" s="7" t="inlineStr">
        <is>
          <t>무지</t>
        </is>
      </c>
      <c r="E1620" s="7" t="inlineStr">
        <is>
          <t>클리마라이트</t>
        </is>
      </c>
      <c r="F1620" s="7" t="inlineStr">
        <is>
          <t>나그랑투톤후드집업</t>
        </is>
      </c>
      <c r="G1620" s="7" t="inlineStr">
        <is>
          <t>KOR</t>
        </is>
      </c>
      <c r="H1620" s="7" t="inlineStr">
        <is>
          <t>95</t>
        </is>
      </c>
      <c r="I1620" s="7">
        <f>IF(B1620="보세",C1620&amp;" "&amp;D1620&amp;" "&amp;E1620&amp;" "&amp;F1620&amp;" ["&amp;H1620&amp;"]",IF(G1620="JPN","[JPN] "&amp;B1620&amp;" "&amp;C1620&amp;" "&amp;D1620&amp;" "&amp;E1620&amp;" "&amp;F1620&amp;" ["&amp;H1620&amp;"]",B1620&amp;" "&amp;C1620&amp;" "&amp;D1620&amp;" "&amp;E1620&amp;" "&amp;F1620&amp;" ["&amp;H1620&amp;"]"))</f>
        <v/>
      </c>
      <c r="J1620" s="7" t="inlineStr">
        <is>
          <t>아디다스 피코크그린 클리마라이트 나그랑투톤후드집업 [95]</t>
        </is>
      </c>
      <c r="K1620" s="7" t="inlineStr">
        <is>
          <t>아디다스 피코크그린 클리마라이트 나그랑투톤후드집업</t>
        </is>
      </c>
      <c r="L1620" s="7">
        <f>IF(B1620="보세",C1620&amp;" "&amp;F1620,B1620&amp;" "&amp;F1620)</f>
        <v/>
      </c>
      <c r="M1620" s="8" t="inlineStr">
        <is>
          <t>피코크그린  클리마라이트 나그랑투톤후드집업</t>
        </is>
      </c>
      <c r="N1620" s="8" t="inlineStr">
        <is>
          <t>피코크그린  클리마라이트 나그랑투톤후드집업</t>
        </is>
      </c>
      <c r="O1620" s="8" t="inlineStr">
        <is>
          <t>피코크그린  클리마라이트 나그랑투톤후드집업</t>
        </is>
      </c>
    </row>
    <row r="1621" ht="16.5" customHeight="1" s="16">
      <c r="A1621" s="7" t="n">
        <v>13108385</v>
      </c>
      <c r="B1621" s="7" t="inlineStr">
        <is>
          <t>k2</t>
        </is>
      </c>
      <c r="C1621" s="7" t="inlineStr">
        <is>
          <t>스트로베리문핑크</t>
        </is>
      </c>
      <c r="D1621" s="7" t="inlineStr">
        <is>
          <t>스트라이프</t>
        </is>
      </c>
      <c r="E1621" s="7" t="inlineStr">
        <is>
          <t>폴리</t>
        </is>
      </c>
      <c r="F1621" s="7" t="inlineStr">
        <is>
          <t>셔링반집업모크넥티</t>
        </is>
      </c>
      <c r="G1621" s="7" t="inlineStr">
        <is>
          <t>KOR</t>
        </is>
      </c>
      <c r="H1621" s="7" t="inlineStr">
        <is>
          <t>95</t>
        </is>
      </c>
      <c r="I1621" s="7">
        <f>IF(B1621="보세",C1621&amp;" "&amp;D1621&amp;" "&amp;E1621&amp;" "&amp;F1621&amp;" ["&amp;H1621&amp;"]",IF(G1621="JPN","[JPN] "&amp;B1621&amp;" "&amp;C1621&amp;" "&amp;D1621&amp;" "&amp;E1621&amp;" "&amp;F1621&amp;" ["&amp;H1621&amp;"]",B1621&amp;" "&amp;C1621&amp;" "&amp;D1621&amp;" "&amp;E1621&amp;" "&amp;F1621&amp;" ["&amp;H1621&amp;"]"))</f>
        <v/>
      </c>
      <c r="J1621" s="7" t="inlineStr">
        <is>
          <t>k2 스트로베리문핑크 스트라이프 셔링반집업모크넥티 [95]</t>
        </is>
      </c>
      <c r="K1621" s="7" t="inlineStr">
        <is>
          <t>k2 스트로베리문핑크 스트라이프 셔링반집업모크넥티</t>
        </is>
      </c>
      <c r="L1621" s="7">
        <f>IF(B1621="보세",C1621&amp;" "&amp;F1621,B1621&amp;" "&amp;F1621)</f>
        <v/>
      </c>
      <c r="M1621" s="8" t="inlineStr">
        <is>
          <t>스트로베리문핑크 스트라이프  셔링반집업모크넥티</t>
        </is>
      </c>
      <c r="N1621" s="8" t="inlineStr">
        <is>
          <t>스트로베리문핑크 스트라이프  셔링반집업모크넥티</t>
        </is>
      </c>
      <c r="O1621" s="8" t="inlineStr">
        <is>
          <t>스트로베리문핑크 스트라이프  셔링반집업모크넥티</t>
        </is>
      </c>
    </row>
    <row r="1622" ht="16.5" customHeight="1" s="16">
      <c r="A1622" s="7" t="n">
        <v>13108386</v>
      </c>
      <c r="B1622" s="7" t="inlineStr">
        <is>
          <t>버커루</t>
        </is>
      </c>
      <c r="C1622" s="7" t="inlineStr">
        <is>
          <t>연청</t>
        </is>
      </c>
      <c r="D1622" s="7" t="inlineStr">
        <is>
          <t>스트라이프</t>
        </is>
      </c>
      <c r="E1622" s="7" t="inlineStr">
        <is>
          <t>데님</t>
        </is>
      </c>
      <c r="F1622" s="7" t="inlineStr">
        <is>
          <t>워싱투톤스티치재킷</t>
        </is>
      </c>
      <c r="G1622" s="7" t="inlineStr">
        <is>
          <t>KOR</t>
        </is>
      </c>
      <c r="H1622" s="7" t="inlineStr">
        <is>
          <t>Free</t>
        </is>
      </c>
      <c r="I1622" s="7">
        <f>IF(B1622="보세",C1622&amp;" "&amp;D1622&amp;" "&amp;E1622&amp;" "&amp;F1622&amp;" ["&amp;H1622&amp;"]",IF(G1622="JPN","[JPN] "&amp;B1622&amp;" "&amp;C1622&amp;" "&amp;D1622&amp;" "&amp;E1622&amp;" "&amp;F1622&amp;" ["&amp;H1622&amp;"]",B1622&amp;" "&amp;C1622&amp;" "&amp;D1622&amp;" "&amp;E1622&amp;" "&amp;F1622&amp;" ["&amp;H1622&amp;"]"))</f>
        <v/>
      </c>
      <c r="J1622" s="7" t="inlineStr">
        <is>
          <t>버커루 연청 스트라이프 데님 워싱투톤스티치재킷 [Free]</t>
        </is>
      </c>
      <c r="K1622" s="7" t="inlineStr">
        <is>
          <t>버커루 연청 스트라이프 데님 워싱투톤스티치재킷</t>
        </is>
      </c>
      <c r="L1622" s="7">
        <f>IF(B1622="보세",C1622&amp;" "&amp;F1622,B1622&amp;" "&amp;F1622)</f>
        <v/>
      </c>
      <c r="M1622" s="8" t="inlineStr">
        <is>
          <t>연청 스트라이프 데님 워싱투톤스티치재킷</t>
        </is>
      </c>
      <c r="N1622" s="8" t="inlineStr">
        <is>
          <t>연청 스트라이프 데님 워싱투톤스티치재킷</t>
        </is>
      </c>
      <c r="O1622" s="8" t="inlineStr">
        <is>
          <t>연청 스트라이프 데님 워싱투톤스티치재킷</t>
        </is>
      </c>
    </row>
    <row r="1623" ht="16.5" customHeight="1" s="16">
      <c r="A1623" s="7" t="n">
        <v>13108387</v>
      </c>
      <c r="B1623" s="7" t="inlineStr">
        <is>
          <t>빈폴</t>
        </is>
      </c>
      <c r="C1623" s="7" t="inlineStr">
        <is>
          <t>다크그린</t>
        </is>
      </c>
      <c r="D1623" s="7" t="inlineStr">
        <is>
          <t>스트라이프</t>
        </is>
      </c>
      <c r="E1623" s="7" t="inlineStr">
        <is>
          <t>면혼방</t>
        </is>
      </c>
      <c r="F1623" s="7" t="inlineStr">
        <is>
          <t>자수로고크루넥반팔티</t>
        </is>
      </c>
      <c r="G1623" s="7" t="inlineStr">
        <is>
          <t>KOR</t>
        </is>
      </c>
      <c r="H1623" s="7" t="inlineStr">
        <is>
          <t>95</t>
        </is>
      </c>
      <c r="I1623" s="7">
        <f>IF(B1623="보세",C1623&amp;" "&amp;D1623&amp;" "&amp;E1623&amp;" "&amp;F1623&amp;" ["&amp;H1623&amp;"]",IF(G1623="JPN","[JPN] "&amp;B1623&amp;" "&amp;C1623&amp;" "&amp;D1623&amp;" "&amp;E1623&amp;" "&amp;F1623&amp;" ["&amp;H1623&amp;"]",B1623&amp;" "&amp;C1623&amp;" "&amp;D1623&amp;" "&amp;E1623&amp;" "&amp;F1623&amp;" ["&amp;H1623&amp;"]"))</f>
        <v/>
      </c>
      <c r="J1623" s="7" t="inlineStr">
        <is>
          <t>빈폴 다크그린 스트라이프 면혼방 자수로고크루넥반팔티 [95]</t>
        </is>
      </c>
      <c r="K1623" s="7" t="inlineStr">
        <is>
          <t>빈폴 다크그린 스트라이프 면혼방 자수로고크루넥반팔티</t>
        </is>
      </c>
      <c r="L1623" s="7">
        <f>IF(B1623="보세",C1623&amp;" "&amp;F1623,B1623&amp;" "&amp;F1623)</f>
        <v/>
      </c>
      <c r="M1623" s="8" t="inlineStr">
        <is>
          <t>다크그린 스트라이프 면혼방 자수로고크루넥반팔티</t>
        </is>
      </c>
      <c r="N1623" s="8" t="inlineStr">
        <is>
          <t>다크그린 스트라이프 코튼혼방 자수로고크루넥반팔티</t>
        </is>
      </c>
      <c r="O1623" s="8" t="inlineStr">
        <is>
          <t>다크그린 스트라이프 면믹스 자수로고크루넥반팔티</t>
        </is>
      </c>
    </row>
    <row r="1624" ht="16.5" customHeight="1" s="16">
      <c r="A1624" s="7" t="n">
        <v>13108388</v>
      </c>
      <c r="B1624" s="7" t="inlineStr">
        <is>
          <t>아디다스</t>
        </is>
      </c>
      <c r="C1624" s="7" t="inlineStr">
        <is>
          <t>레드</t>
        </is>
      </c>
      <c r="D1624" s="7" t="inlineStr">
        <is>
          <t>프린팅</t>
        </is>
      </c>
      <c r="E1624" s="7" t="inlineStr">
        <is>
          <t>폴리</t>
        </is>
      </c>
      <c r="F1624" s="7" t="inlineStr">
        <is>
          <t>써클레터링저지반팔티</t>
        </is>
      </c>
      <c r="G1624" s="7" t="inlineStr">
        <is>
          <t>KOR</t>
        </is>
      </c>
      <c r="H1624" s="7" t="inlineStr">
        <is>
          <t>90</t>
        </is>
      </c>
      <c r="I1624" s="7">
        <f>IF(B1624="보세",C1624&amp;" "&amp;D1624&amp;" "&amp;E1624&amp;" "&amp;F1624&amp;" ["&amp;H1624&amp;"]",IF(G1624="JPN","[JPN] "&amp;B1624&amp;" "&amp;C1624&amp;" "&amp;D1624&amp;" "&amp;E1624&amp;" "&amp;F1624&amp;" ["&amp;H1624&amp;"]",B1624&amp;" "&amp;C1624&amp;" "&amp;D1624&amp;" "&amp;E1624&amp;" "&amp;F1624&amp;" ["&amp;H1624&amp;"]"))</f>
        <v/>
      </c>
      <c r="J1624" s="7" t="inlineStr">
        <is>
          <t>아디다스 레드 프린팅 써클레터링저지반팔티 [90]</t>
        </is>
      </c>
      <c r="K1624" s="7" t="inlineStr">
        <is>
          <t>아디다스 레드 프린팅 써클레터링저지반팔티</t>
        </is>
      </c>
      <c r="L1624" s="7">
        <f>IF(B1624="보세",C1624&amp;" "&amp;F1624,B1624&amp;" "&amp;F1624)</f>
        <v/>
      </c>
      <c r="M1624" s="8" t="inlineStr">
        <is>
          <t>레드 프린팅  써클레터링저지반팔티</t>
        </is>
      </c>
      <c r="N1624" s="8" t="inlineStr">
        <is>
          <t>레드 프린팅  써클레터링저지반팔티</t>
        </is>
      </c>
      <c r="O1624" s="8" t="inlineStr">
        <is>
          <t>레드 프린팅  써클레터링저지반팔티</t>
        </is>
      </c>
    </row>
    <row r="1625" ht="16.5" customHeight="1" s="16">
      <c r="A1625" s="7" t="n">
        <v>13108389</v>
      </c>
      <c r="B1625" s="7" t="inlineStr">
        <is>
          <t>아디다스</t>
        </is>
      </c>
      <c r="C1625" s="7" t="inlineStr">
        <is>
          <t>네이비</t>
        </is>
      </c>
      <c r="D1625" s="7" t="inlineStr">
        <is>
          <t>무지</t>
        </is>
      </c>
      <c r="E1625" s="7" t="inlineStr">
        <is>
          <t>면혼방</t>
        </is>
      </c>
      <c r="F1625" s="7" t="inlineStr">
        <is>
          <t>삼선테이핑스웨트셔츠</t>
        </is>
      </c>
      <c r="G1625" s="7" t="inlineStr">
        <is>
          <t>KOR</t>
        </is>
      </c>
      <c r="H1625" s="7" t="inlineStr">
        <is>
          <t>XL</t>
        </is>
      </c>
      <c r="I1625" s="7">
        <f>IF(B1625="보세",C1625&amp;" "&amp;D1625&amp;" "&amp;E1625&amp;" "&amp;F1625&amp;" ["&amp;H1625&amp;"]",IF(G1625="JPN","[JPN] "&amp;B1625&amp;" "&amp;C1625&amp;" "&amp;D1625&amp;" "&amp;E1625&amp;" "&amp;F1625&amp;" ["&amp;H1625&amp;"]",B1625&amp;" "&amp;C1625&amp;" "&amp;D1625&amp;" "&amp;E1625&amp;" "&amp;F1625&amp;" ["&amp;H1625&amp;"]"))</f>
        <v/>
      </c>
      <c r="J1625" s="7" t="inlineStr">
        <is>
          <t>아디다스 네이비 면혼방 삼선테이핑스웨트셔츠 [XL]</t>
        </is>
      </c>
      <c r="K1625" s="7" t="inlineStr">
        <is>
          <t>아디다스 네이비 면혼방 삼선테이핑스웨트셔츠</t>
        </is>
      </c>
      <c r="L1625" s="7">
        <f>IF(B1625="보세",C1625&amp;" "&amp;F1625,B1625&amp;" "&amp;F1625)</f>
        <v/>
      </c>
      <c r="M1625" s="8" t="inlineStr">
        <is>
          <t>네이비  면혼방 삼선테이핑스웨트셔츠</t>
        </is>
      </c>
      <c r="N1625" s="8" t="inlineStr">
        <is>
          <t>NAVY  면혼방 삼선테이핑스웨트셔츠</t>
        </is>
      </c>
      <c r="O1625" s="8" t="inlineStr">
        <is>
          <t>곤색  면혼방 삼선테이핑스웨트셔츠</t>
        </is>
      </c>
    </row>
    <row r="1626" ht="16.5" customHeight="1" s="16">
      <c r="A1626" s="7" t="n">
        <v>13108390</v>
      </c>
      <c r="B1626" s="7" t="inlineStr">
        <is>
          <t>타미힐피거</t>
        </is>
      </c>
      <c r="C1626" s="7" t="inlineStr">
        <is>
          <t>멜란지카키</t>
        </is>
      </c>
      <c r="D1626" s="7" t="inlineStr">
        <is>
          <t>무지</t>
        </is>
      </c>
      <c r="E1626" s="7" t="inlineStr">
        <is>
          <t>면혼방</t>
        </is>
      </c>
      <c r="F1626" s="7" t="inlineStr">
        <is>
          <t>슬림핏배색로고카라반팔티</t>
        </is>
      </c>
      <c r="G1626" s="7" t="inlineStr">
        <is>
          <t>KOR</t>
        </is>
      </c>
      <c r="H1626" s="7" t="inlineStr">
        <is>
          <t>L</t>
        </is>
      </c>
      <c r="I1626" s="7">
        <f>IF(B1626="보세",C1626&amp;" "&amp;D1626&amp;" "&amp;E1626&amp;" "&amp;F1626&amp;" ["&amp;H1626&amp;"]",IF(G1626="JPN","[JPN] "&amp;B1626&amp;" "&amp;C1626&amp;" "&amp;D1626&amp;" "&amp;E1626&amp;" "&amp;F1626&amp;" ["&amp;H1626&amp;"]",B1626&amp;" "&amp;C1626&amp;" "&amp;D1626&amp;" "&amp;E1626&amp;" "&amp;F1626&amp;" ["&amp;H1626&amp;"]"))</f>
        <v/>
      </c>
      <c r="J1626" s="7" t="inlineStr">
        <is>
          <t>타미힐피거 멜란지카키 면혼방 슬림핏배색로고카라반팔티 [L]</t>
        </is>
      </c>
      <c r="K1626" s="7" t="inlineStr">
        <is>
          <t>타미힐피거 멜란지카키 면혼방 슬림핏배색로고카라반팔티</t>
        </is>
      </c>
      <c r="L1626" s="7">
        <f>IF(B1626="보세",C1626&amp;" "&amp;F1626,B1626&amp;" "&amp;F1626)</f>
        <v/>
      </c>
      <c r="M1626" s="8" t="inlineStr">
        <is>
          <t>멜란지카키  면혼방 슬림핏배색로고카라반팔티</t>
        </is>
      </c>
      <c r="N1626" s="8" t="inlineStr">
        <is>
          <t>멜란지카키  코튼혼방 슬림핏배색로고카라반팔티</t>
        </is>
      </c>
      <c r="O1626" s="8" t="inlineStr">
        <is>
          <t>멜란지카키  면믹스 슬림핏배색로고카라반팔티</t>
        </is>
      </c>
    </row>
    <row r="1627" ht="16.5" customHeight="1" s="16">
      <c r="A1627" s="7" t="n">
        <v>13108391</v>
      </c>
      <c r="B1627" s="7" t="inlineStr">
        <is>
          <t>라퓨마</t>
        </is>
      </c>
      <c r="C1627" s="7" t="inlineStr">
        <is>
          <t>걸프코스트그린</t>
        </is>
      </c>
      <c r="D1627" s="7" t="inlineStr">
        <is>
          <t>무지</t>
        </is>
      </c>
      <c r="E1627" s="7" t="inlineStr">
        <is>
          <t>폴리</t>
        </is>
      </c>
      <c r="F1627" s="7" t="inlineStr">
        <is>
          <t>오버로크반집업하이넥타올티</t>
        </is>
      </c>
      <c r="G1627" s="7" t="inlineStr">
        <is>
          <t>KOR</t>
        </is>
      </c>
      <c r="H1627" s="7" t="inlineStr">
        <is>
          <t>90</t>
        </is>
      </c>
      <c r="I1627" s="7">
        <f>IF(B1627="보세",C1627&amp;" "&amp;D1627&amp;" "&amp;E1627&amp;" "&amp;F1627&amp;" ["&amp;H1627&amp;"]",IF(G1627="JPN","[JPN] "&amp;B1627&amp;" "&amp;C1627&amp;" "&amp;D1627&amp;" "&amp;E1627&amp;" "&amp;F1627&amp;" ["&amp;H1627&amp;"]",B1627&amp;" "&amp;C1627&amp;" "&amp;D1627&amp;" "&amp;E1627&amp;" "&amp;F1627&amp;" ["&amp;H1627&amp;"]"))</f>
        <v/>
      </c>
      <c r="J1627" s="7" t="inlineStr">
        <is>
          <t>라퓨마 걸프코스트그린 오버로크반집업하이넥타올티 [90]</t>
        </is>
      </c>
      <c r="K1627" s="7" t="inlineStr">
        <is>
          <t>라퓨마 걸프코스트그린 오버로크반집업하이넥타올티</t>
        </is>
      </c>
      <c r="L1627" s="7">
        <f>IF(B1627="보세",C1627&amp;" "&amp;F1627,B1627&amp;" "&amp;F1627)</f>
        <v/>
      </c>
      <c r="M1627" s="8" t="inlineStr">
        <is>
          <t>걸프코스트그린   오버로크반집업하이넥타올티</t>
        </is>
      </c>
      <c r="N1627" s="8" t="inlineStr">
        <is>
          <t>걸프코스트그린   오버로크반집업하이넥타올티</t>
        </is>
      </c>
      <c r="O1627" s="8" t="inlineStr">
        <is>
          <t>걸프코스트그린   오버로크반집업하이넥타올티</t>
        </is>
      </c>
    </row>
    <row r="1628" ht="16.5" customHeight="1" s="16">
      <c r="A1628" s="7" t="n">
        <v>13108392</v>
      </c>
      <c r="B1628" s="7" t="inlineStr">
        <is>
          <t>엠포리오아르마니</t>
        </is>
      </c>
      <c r="C1628" s="7" t="inlineStr">
        <is>
          <t>블랙</t>
        </is>
      </c>
      <c r="D1628" s="7" t="inlineStr">
        <is>
          <t>무지</t>
        </is>
      </c>
      <c r="E1628" s="7" t="inlineStr">
        <is>
          <t>울</t>
        </is>
      </c>
      <c r="F1628" s="7" t="inlineStr">
        <is>
          <t>싱글원버튼블레이저</t>
        </is>
      </c>
      <c r="G1628" s="7" t="inlineStr">
        <is>
          <t>KOR</t>
        </is>
      </c>
      <c r="H1628" s="7" t="inlineStr">
        <is>
          <t>46</t>
        </is>
      </c>
      <c r="I1628" s="7">
        <f>IF(B1628="보세",C1628&amp;" "&amp;D1628&amp;" "&amp;E1628&amp;" "&amp;F1628&amp;" ["&amp;H1628&amp;"]",IF(G1628="JPN","[JPN] "&amp;B1628&amp;" "&amp;C1628&amp;" "&amp;D1628&amp;" "&amp;E1628&amp;" "&amp;F1628&amp;" ["&amp;H1628&amp;"]",B1628&amp;" "&amp;C1628&amp;" "&amp;D1628&amp;" "&amp;E1628&amp;" "&amp;F1628&amp;" ["&amp;H1628&amp;"]"))</f>
        <v/>
      </c>
      <c r="J1628" s="7" t="inlineStr">
        <is>
          <t>엠포리오아르마니 블랙 울 싱글원버튼블레이저 [46]</t>
        </is>
      </c>
      <c r="K1628" s="7" t="inlineStr">
        <is>
          <t>엠포리오아르마니 블랙 울 싱글원버튼블레이저</t>
        </is>
      </c>
      <c r="L1628" s="7">
        <f>IF(B1628="보세",C1628&amp;" "&amp;F1628,B1628&amp;" "&amp;F1628)</f>
        <v/>
      </c>
      <c r="M1628" s="8" t="inlineStr">
        <is>
          <t>블랙  울 싱글원버튼블레이저</t>
        </is>
      </c>
      <c r="N1628" s="8" t="inlineStr">
        <is>
          <t>블랙  울 싱글원버튼블레이저</t>
        </is>
      </c>
      <c r="O1628" s="8" t="inlineStr">
        <is>
          <t>블랙  울 싱글원버튼블레이저</t>
        </is>
      </c>
    </row>
    <row r="1629" ht="16.5" customHeight="1" s="16">
      <c r="A1629" s="7" t="n">
        <v>13108393</v>
      </c>
      <c r="B1629" s="7" t="inlineStr">
        <is>
          <t>빈폴</t>
        </is>
      </c>
      <c r="C1629" s="7" t="inlineStr">
        <is>
          <t>카키</t>
        </is>
      </c>
      <c r="D1629" s="7" t="inlineStr">
        <is>
          <t>프린팅</t>
        </is>
      </c>
      <c r="E1629" s="7" t="inlineStr">
        <is>
          <t>면혼방</t>
        </is>
      </c>
      <c r="F1629" s="7" t="inlineStr">
        <is>
          <t>브레이크타임크루넥반팔티</t>
        </is>
      </c>
      <c r="G1629" s="7" t="inlineStr">
        <is>
          <t>KOR</t>
        </is>
      </c>
      <c r="H1629" s="7" t="inlineStr">
        <is>
          <t>95</t>
        </is>
      </c>
      <c r="I1629" s="7">
        <f>IF(B1629="보세",C1629&amp;" "&amp;D1629&amp;" "&amp;E1629&amp;" "&amp;F1629&amp;" ["&amp;H1629&amp;"]",IF(G1629="JPN","[JPN] "&amp;B1629&amp;" "&amp;C1629&amp;" "&amp;D1629&amp;" "&amp;E1629&amp;" "&amp;F1629&amp;" ["&amp;H1629&amp;"]",B1629&amp;" "&amp;C1629&amp;" "&amp;D1629&amp;" "&amp;E1629&amp;" "&amp;F1629&amp;" ["&amp;H1629&amp;"]"))</f>
        <v/>
      </c>
      <c r="J1629" s="7" t="inlineStr">
        <is>
          <t>빈폴 카키 프린팅 면혼방 브레이크타임크루넥반팔티 [95]</t>
        </is>
      </c>
      <c r="K1629" s="7" t="inlineStr">
        <is>
          <t>빈폴 카키 프린팅 면혼방 브레이크타임크루넥반팔티</t>
        </is>
      </c>
      <c r="L1629" s="7">
        <f>IF(B1629="보세",C1629&amp;" "&amp;F1629,B1629&amp;" "&amp;F1629)</f>
        <v/>
      </c>
      <c r="M1629" s="8" t="inlineStr">
        <is>
          <t>카키 프린팅 면혼방 브레이크타임크루넥반팔티</t>
        </is>
      </c>
      <c r="N1629" s="8" t="inlineStr">
        <is>
          <t>카키 프린팅 코튼혼방 브레이크타임크루넥반팔티</t>
        </is>
      </c>
      <c r="O1629" s="8" t="inlineStr">
        <is>
          <t>카키 프린팅 면믹스 브레이크타임크루넥반팔티</t>
        </is>
      </c>
    </row>
    <row r="1630" ht="16.5" customHeight="1" s="16">
      <c r="A1630" s="7" t="n">
        <v>13108394</v>
      </c>
      <c r="B1630" s="7" t="inlineStr">
        <is>
          <t>빈폴아웃도어</t>
        </is>
      </c>
      <c r="C1630" s="7" t="inlineStr">
        <is>
          <t>레드모카</t>
        </is>
      </c>
      <c r="D1630" s="7" t="inlineStr">
        <is>
          <t>무지</t>
        </is>
      </c>
      <c r="E1630" s="7" t="inlineStr">
        <is>
          <t>면혼방</t>
        </is>
      </c>
      <c r="F1630" s="7" t="inlineStr">
        <is>
          <t>배색블럭반팔카라티</t>
        </is>
      </c>
      <c r="G1630" s="7" t="inlineStr">
        <is>
          <t>KOR</t>
        </is>
      </c>
      <c r="H1630" s="7" t="inlineStr">
        <is>
          <t>90</t>
        </is>
      </c>
      <c r="I1630" s="7">
        <f>IF(B1630="보세",C1630&amp;" "&amp;D1630&amp;" "&amp;E1630&amp;" "&amp;F1630&amp;" ["&amp;H1630&amp;"]",IF(G1630="JPN","[JPN] "&amp;B1630&amp;" "&amp;C1630&amp;" "&amp;D1630&amp;" "&amp;E1630&amp;" "&amp;F1630&amp;" ["&amp;H1630&amp;"]",B1630&amp;" "&amp;C1630&amp;" "&amp;D1630&amp;" "&amp;E1630&amp;" "&amp;F1630&amp;" ["&amp;H1630&amp;"]"))</f>
        <v/>
      </c>
      <c r="J1630" s="7" t="inlineStr">
        <is>
          <t>빈폴아웃도어 레드모카 면혼방 배색블럭반팔카라티 [90]</t>
        </is>
      </c>
      <c r="K1630" s="7" t="inlineStr">
        <is>
          <t>빈폴아웃도어 레드모카 면혼방 배색블럭반팔카라티</t>
        </is>
      </c>
      <c r="L1630" s="7">
        <f>IF(B1630="보세",C1630&amp;" "&amp;F1630,B1630&amp;" "&amp;F1630)</f>
        <v/>
      </c>
      <c r="M1630" s="8" t="inlineStr">
        <is>
          <t>레드모카  면혼방 배색블럭반팔카라티</t>
        </is>
      </c>
      <c r="N1630" s="8" t="inlineStr">
        <is>
          <t>레드모카  코튼혼방 배색블럭반팔카라티</t>
        </is>
      </c>
      <c r="O1630" s="8" t="inlineStr">
        <is>
          <t>레드모카  면믹스 배색블럭반팔카라티</t>
        </is>
      </c>
    </row>
    <row r="1631" ht="16.5" customHeight="1" s="16">
      <c r="A1631" s="7" t="n">
        <v>13108395</v>
      </c>
      <c r="B1631" s="7" t="inlineStr">
        <is>
          <t>빈폴</t>
        </is>
      </c>
      <c r="C1631" s="7" t="inlineStr">
        <is>
          <t>네이비</t>
        </is>
      </c>
      <c r="D1631" s="7" t="inlineStr">
        <is>
          <t>무지</t>
        </is>
      </c>
      <c r="E1631" s="7" t="inlineStr">
        <is>
          <t>면</t>
        </is>
      </c>
      <c r="F1631" s="7" t="inlineStr">
        <is>
          <t>견장워싱더블트렌치코트</t>
        </is>
      </c>
      <c r="G1631" s="7" t="inlineStr">
        <is>
          <t>KOR</t>
        </is>
      </c>
      <c r="H1631" s="7" t="inlineStr">
        <is>
          <t>100</t>
        </is>
      </c>
      <c r="I1631" s="7">
        <f>IF(B1631="보세",C1631&amp;" "&amp;D1631&amp;" "&amp;E1631&amp;" "&amp;F1631&amp;" ["&amp;H1631&amp;"]",IF(G1631="JPN","[JPN] "&amp;B1631&amp;" "&amp;C1631&amp;" "&amp;D1631&amp;" "&amp;E1631&amp;" "&amp;F1631&amp;" ["&amp;H1631&amp;"]",B1631&amp;" "&amp;C1631&amp;" "&amp;D1631&amp;" "&amp;E1631&amp;" "&amp;F1631&amp;" ["&amp;H1631&amp;"]"))</f>
        <v/>
      </c>
      <c r="J1631" s="7" t="inlineStr">
        <is>
          <t>빈폴 네이비 면 견장워싱더블트렌치코트 [100]</t>
        </is>
      </c>
      <c r="K1631" s="7" t="inlineStr">
        <is>
          <t>빈폴 네이비 면 견장워싱더블트렌치코트</t>
        </is>
      </c>
      <c r="L1631" s="7">
        <f>IF(B1631="보세",C1631&amp;" "&amp;F1631,B1631&amp;" "&amp;F1631)</f>
        <v/>
      </c>
      <c r="M1631" s="8" t="inlineStr">
        <is>
          <t>네이비  면 견장워싱더블트렌치코트</t>
        </is>
      </c>
      <c r="N1631" s="8" t="inlineStr">
        <is>
          <t>NAVY  면 견장워싱더블트렌치코트</t>
        </is>
      </c>
      <c r="O1631" s="8" t="inlineStr">
        <is>
          <t>곤색  면 견장워싱더블트렌치코트</t>
        </is>
      </c>
    </row>
    <row r="1632" ht="16.5" customHeight="1" s="16">
      <c r="A1632" s="7" t="n">
        <v>13108396</v>
      </c>
      <c r="B1632" s="7" t="inlineStr">
        <is>
          <t>노스페이스</t>
        </is>
      </c>
      <c r="C1632" s="7" t="inlineStr">
        <is>
          <t>청록색</t>
        </is>
      </c>
      <c r="D1632" s="7" t="inlineStr">
        <is>
          <t>스트라이프</t>
        </is>
      </c>
      <c r="E1632" s="7" t="inlineStr">
        <is>
          <t>폴리</t>
        </is>
      </c>
      <c r="F1632" s="7" t="inlineStr">
        <is>
          <t>아웃도어긴소매피케티</t>
        </is>
      </c>
      <c r="G1632" s="7" t="inlineStr">
        <is>
          <t>KOR</t>
        </is>
      </c>
      <c r="H1632" s="7" t="inlineStr">
        <is>
          <t>M</t>
        </is>
      </c>
      <c r="I1632" s="7">
        <f>IF(B1632="보세",C1632&amp;" "&amp;D1632&amp;" "&amp;E1632&amp;" "&amp;F1632&amp;" ["&amp;H1632&amp;"]",IF(G1632="JPN","[JPN] "&amp;B1632&amp;" "&amp;C1632&amp;" "&amp;D1632&amp;" "&amp;E1632&amp;" "&amp;F1632&amp;" ["&amp;H1632&amp;"]",B1632&amp;" "&amp;C1632&amp;" "&amp;D1632&amp;" "&amp;E1632&amp;" "&amp;F1632&amp;" ["&amp;H1632&amp;"]"))</f>
        <v/>
      </c>
      <c r="J1632" s="7" t="inlineStr">
        <is>
          <t>노스페이스 청록색 스트라이프 아웃도어긴소매피케티 [M]</t>
        </is>
      </c>
      <c r="K1632" s="7" t="inlineStr">
        <is>
          <t>노스페이스 청록색 스트라이프 아웃도어긴소매피케티</t>
        </is>
      </c>
      <c r="L1632" s="7">
        <f>IF(B1632="보세",C1632&amp;" "&amp;F1632,B1632&amp;" "&amp;F1632)</f>
        <v/>
      </c>
      <c r="M1632" s="8" t="inlineStr">
        <is>
          <t>청록색 스트라이프  아웃도어긴소매피케티</t>
        </is>
      </c>
      <c r="N1632" s="8" t="inlineStr">
        <is>
          <t>청록색 스트라이프  아웃도어긴소매피케티</t>
        </is>
      </c>
      <c r="O1632" s="8" t="inlineStr">
        <is>
          <t>청록색 스트라이프  아웃도어긴소매피케티</t>
        </is>
      </c>
    </row>
    <row r="1633" ht="16.5" customHeight="1" s="16">
      <c r="A1633" s="7" t="n">
        <v>13108397</v>
      </c>
      <c r="B1633" s="7" t="inlineStr">
        <is>
          <t>아이더</t>
        </is>
      </c>
      <c r="C1633" s="7" t="inlineStr">
        <is>
          <t>네이비</t>
        </is>
      </c>
      <c r="D1633" s="7" t="inlineStr">
        <is>
          <t>프린팅</t>
        </is>
      </c>
      <c r="E1633" s="7" t="inlineStr">
        <is>
          <t>폴리</t>
        </is>
      </c>
      <c r="F1633" s="7" t="inlineStr">
        <is>
          <t>지그재그투톤스포츠베스트</t>
        </is>
      </c>
      <c r="G1633" s="7" t="inlineStr">
        <is>
          <t>KOR</t>
        </is>
      </c>
      <c r="H1633" s="7" t="inlineStr">
        <is>
          <t>M</t>
        </is>
      </c>
      <c r="I1633" s="7">
        <f>IF(B1633="보세",C1633&amp;" "&amp;D1633&amp;" "&amp;E1633&amp;" "&amp;F1633&amp;" ["&amp;H1633&amp;"]",IF(G1633="JPN","[JPN] "&amp;B1633&amp;" "&amp;C1633&amp;" "&amp;D1633&amp;" "&amp;E1633&amp;" "&amp;F1633&amp;" ["&amp;H1633&amp;"]",B1633&amp;" "&amp;C1633&amp;" "&amp;D1633&amp;" "&amp;E1633&amp;" "&amp;F1633&amp;" ["&amp;H1633&amp;"]"))</f>
        <v/>
      </c>
      <c r="J1633" s="7" t="inlineStr">
        <is>
          <t>아이더 네이비 프린팅 지그재그투톤스포츠베스트 [M]</t>
        </is>
      </c>
      <c r="K1633" s="7" t="inlineStr">
        <is>
          <t>아이더 네이비 프린팅 지그재그투톤스포츠베스트</t>
        </is>
      </c>
      <c r="L1633" s="7">
        <f>IF(B1633="보세",C1633&amp;" "&amp;F1633,B1633&amp;" "&amp;F1633)</f>
        <v/>
      </c>
      <c r="M1633" s="8" t="inlineStr">
        <is>
          <t>네이비 프린팅  지그재그투톤스포츠베스트</t>
        </is>
      </c>
      <c r="N1633" s="8" t="inlineStr">
        <is>
          <t>NAVY 프린팅  지그재그투톤스포츠베스트</t>
        </is>
      </c>
      <c r="O1633" s="8" t="inlineStr">
        <is>
          <t>곤색 프린팅  지그재그투톤스포츠베스트</t>
        </is>
      </c>
    </row>
    <row r="1634" ht="16.5" customHeight="1" s="16">
      <c r="A1634" s="7" t="n">
        <v>13108398</v>
      </c>
      <c r="B1634" s="7" t="inlineStr">
        <is>
          <t>나이키</t>
        </is>
      </c>
      <c r="C1634" s="7" t="inlineStr">
        <is>
          <t>블루</t>
        </is>
      </c>
      <c r="D1634" s="7" t="inlineStr">
        <is>
          <t>스트라이프</t>
        </is>
      </c>
      <c r="E1634" s="7" t="inlineStr">
        <is>
          <t>면혼방</t>
        </is>
      </c>
      <c r="F1634" s="7" t="inlineStr">
        <is>
          <t>테이핑배색하이넥집업</t>
        </is>
      </c>
      <c r="G1634" s="7" t="inlineStr">
        <is>
          <t>KOR</t>
        </is>
      </c>
      <c r="H1634" s="7" t="inlineStr">
        <is>
          <t>XL</t>
        </is>
      </c>
      <c r="I1634" s="7">
        <f>IF(B1634="보세",C1634&amp;" "&amp;D1634&amp;" "&amp;E1634&amp;" "&amp;F1634&amp;" ["&amp;H1634&amp;"]",IF(G1634="JPN","[JPN] "&amp;B1634&amp;" "&amp;C1634&amp;" "&amp;D1634&amp;" "&amp;E1634&amp;" "&amp;F1634&amp;" ["&amp;H1634&amp;"]",B1634&amp;" "&amp;C1634&amp;" "&amp;D1634&amp;" "&amp;E1634&amp;" "&amp;F1634&amp;" ["&amp;H1634&amp;"]"))</f>
        <v/>
      </c>
      <c r="J1634" s="7" t="inlineStr">
        <is>
          <t>나이키 블루 스트라이프 면혼방 테이핑배색하이넥집업 [XL]</t>
        </is>
      </c>
      <c r="K1634" s="7" t="inlineStr">
        <is>
          <t>나이키 블루 스트라이프 면혼방 테이핑배색하이넥집업</t>
        </is>
      </c>
      <c r="L1634" s="7">
        <f>IF(B1634="보세",C1634&amp;" "&amp;F1634,B1634&amp;" "&amp;F1634)</f>
        <v/>
      </c>
      <c r="M1634" s="8" t="inlineStr">
        <is>
          <t>블루 스트라이프 면혼방 테이핑배색하이넥집업</t>
        </is>
      </c>
      <c r="N1634" s="8" t="inlineStr">
        <is>
          <t>블루 스트라이프 코튼혼방 테이핑배색하이넥집업</t>
        </is>
      </c>
      <c r="O1634" s="8" t="inlineStr">
        <is>
          <t>블루 스트라이프 면믹스 테이핑배색하이넥집업</t>
        </is>
      </c>
    </row>
    <row r="1635" ht="16.5" customHeight="1" s="16">
      <c r="A1635" s="7" t="n">
        <v>13108399</v>
      </c>
      <c r="B1635" s="7" t="inlineStr">
        <is>
          <t>아디다스</t>
        </is>
      </c>
      <c r="C1635" s="7" t="inlineStr">
        <is>
          <t>블랙</t>
        </is>
      </c>
      <c r="D1635" s="7" t="inlineStr">
        <is>
          <t>무지</t>
        </is>
      </c>
      <c r="E1635" s="7" t="inlineStr">
        <is>
          <t>폴리</t>
        </is>
      </c>
      <c r="F1635" s="7" t="inlineStr">
        <is>
          <t>삼선모크넥경량패딩재킷</t>
        </is>
      </c>
      <c r="G1635" s="7" t="inlineStr">
        <is>
          <t>KOR</t>
        </is>
      </c>
      <c r="H1635" s="7" t="inlineStr">
        <is>
          <t>90</t>
        </is>
      </c>
      <c r="I1635" s="7">
        <f>IF(B1635="보세",C1635&amp;" "&amp;D1635&amp;" "&amp;E1635&amp;" "&amp;F1635&amp;" ["&amp;H1635&amp;"]",IF(G1635="JPN","[JPN] "&amp;B1635&amp;" "&amp;C1635&amp;" "&amp;D1635&amp;" "&amp;E1635&amp;" "&amp;F1635&amp;" ["&amp;H1635&amp;"]",B1635&amp;" "&amp;C1635&amp;" "&amp;D1635&amp;" "&amp;E1635&amp;" "&amp;F1635&amp;" ["&amp;H1635&amp;"]"))</f>
        <v/>
      </c>
      <c r="J1635" s="7" t="inlineStr">
        <is>
          <t>아디다스 블랙 삼선모크넥경량패딩재킷 [90]</t>
        </is>
      </c>
      <c r="K1635" s="7" t="inlineStr">
        <is>
          <t>아디다스 블랙 삼선모크넥경량패딩재킷</t>
        </is>
      </c>
      <c r="L1635" s="7">
        <f>IF(B1635="보세",C1635&amp;" "&amp;F1635,B1635&amp;" "&amp;F1635)</f>
        <v/>
      </c>
      <c r="M1635" s="8" t="inlineStr">
        <is>
          <t>블랙   삼선모크넥경량패딩재킷</t>
        </is>
      </c>
      <c r="N1635" s="8" t="inlineStr">
        <is>
          <t>블랙   삼선모크넥경량패딩재킷</t>
        </is>
      </c>
      <c r="O1635" s="8" t="inlineStr">
        <is>
          <t>블랙   삼선모크넥경량패딩재킷</t>
        </is>
      </c>
    </row>
    <row r="1636" ht="16.5" customHeight="1" s="16">
      <c r="A1636" s="7" t="n">
        <v>13108400</v>
      </c>
      <c r="B1636" s="7" t="inlineStr">
        <is>
          <t>콜롬비아</t>
        </is>
      </c>
      <c r="C1636" s="7" t="inlineStr">
        <is>
          <t>차콜</t>
        </is>
      </c>
      <c r="D1636" s="7" t="inlineStr">
        <is>
          <t>무지</t>
        </is>
      </c>
      <c r="E1636" s="7" t="inlineStr">
        <is>
          <t>폴리</t>
        </is>
      </c>
      <c r="F1636" s="7" t="inlineStr">
        <is>
          <t>하이넥플리스집업</t>
        </is>
      </c>
      <c r="G1636" s="7" t="inlineStr">
        <is>
          <t>KOR</t>
        </is>
      </c>
      <c r="H1636" s="7" t="inlineStr">
        <is>
          <t>XL</t>
        </is>
      </c>
      <c r="I1636" s="7">
        <f>IF(B1636="보세",C1636&amp;" "&amp;D1636&amp;" "&amp;E1636&amp;" "&amp;F1636&amp;" ["&amp;H1636&amp;"]",IF(G1636="JPN","[JPN] "&amp;B1636&amp;" "&amp;C1636&amp;" "&amp;D1636&amp;" "&amp;E1636&amp;" "&amp;F1636&amp;" ["&amp;H1636&amp;"]",B1636&amp;" "&amp;C1636&amp;" "&amp;D1636&amp;" "&amp;E1636&amp;" "&amp;F1636&amp;" ["&amp;H1636&amp;"]"))</f>
        <v/>
      </c>
      <c r="J1636" s="7" t="inlineStr">
        <is>
          <t>콜롬비아 차콜 하이넥플리스집업 [XL]</t>
        </is>
      </c>
      <c r="K1636" s="7" t="inlineStr">
        <is>
          <t>콜롬비아 차콜 하이넥플리스집업</t>
        </is>
      </c>
      <c r="L1636" s="7">
        <f>IF(B1636="보세",C1636&amp;" "&amp;F1636,B1636&amp;" "&amp;F1636)</f>
        <v/>
      </c>
      <c r="M1636" s="8" t="inlineStr">
        <is>
          <t>차콜   하이넥플리스집업</t>
        </is>
      </c>
      <c r="N1636" s="8" t="inlineStr">
        <is>
          <t>차콜   하이넥플리스집업</t>
        </is>
      </c>
      <c r="O1636" s="8" t="inlineStr">
        <is>
          <t>차콜   하이넥플리스집업</t>
        </is>
      </c>
    </row>
    <row r="1637" ht="16.5" customHeight="1" s="16">
      <c r="A1637" s="7" t="n">
        <v>13108401</v>
      </c>
      <c r="B1637" s="7" t="inlineStr">
        <is>
          <t>알마니익스체인지</t>
        </is>
      </c>
      <c r="C1637" s="7" t="inlineStr">
        <is>
          <t>다크차콜</t>
        </is>
      </c>
      <c r="D1637" s="7" t="inlineStr">
        <is>
          <t>무지</t>
        </is>
      </c>
      <c r="E1637" s="7" t="inlineStr">
        <is>
          <t>앙고라혼방</t>
        </is>
      </c>
      <c r="F1637" s="7" t="inlineStr">
        <is>
          <t>보카시돌돌이오픈롱가디건</t>
        </is>
      </c>
      <c r="G1637" s="7" t="inlineStr">
        <is>
          <t>KOR</t>
        </is>
      </c>
      <c r="H1637" s="7" t="inlineStr">
        <is>
          <t>M</t>
        </is>
      </c>
      <c r="I1637" s="7">
        <f>IF(B1637="보세",C1637&amp;" "&amp;D1637&amp;" "&amp;E1637&amp;" "&amp;F1637&amp;" ["&amp;H1637&amp;"]",IF(G1637="JPN","[JPN] "&amp;B1637&amp;" "&amp;C1637&amp;" "&amp;D1637&amp;" "&amp;E1637&amp;" "&amp;F1637&amp;" ["&amp;H1637&amp;"]",B1637&amp;" "&amp;C1637&amp;" "&amp;D1637&amp;" "&amp;E1637&amp;" "&amp;F1637&amp;" ["&amp;H1637&amp;"]"))</f>
        <v/>
      </c>
      <c r="J1637" s="7" t="inlineStr">
        <is>
          <t>알마니익스체인지 다크차콜 앙고라혼방 보카시돌돌이오픈롱가디건 [M]</t>
        </is>
      </c>
      <c r="K1637" s="7" t="inlineStr">
        <is>
          <t>알마니익스체인지 다크차콜 앙고라혼방 보카시돌돌이오픈롱가디건</t>
        </is>
      </c>
      <c r="L1637" s="7">
        <f>IF(B1637="보세",C1637&amp;" "&amp;F1637,B1637&amp;" "&amp;F1637)</f>
        <v/>
      </c>
      <c r="M1637" s="8" t="inlineStr">
        <is>
          <t>다크차콜  앙고라혼방 보카시돌돌이오픈롱가디건</t>
        </is>
      </c>
      <c r="N1637" s="8" t="inlineStr">
        <is>
          <t>다크차콜  앙고라혼방 보카시돌돌이오픈롱가디건</t>
        </is>
      </c>
      <c r="O1637" s="8" t="inlineStr">
        <is>
          <t>다크차콜  앙고라혼방 보카시돌돌이오픈롱가디건</t>
        </is>
      </c>
    </row>
    <row r="1638" ht="16.5" customHeight="1" s="16">
      <c r="A1638" s="7" t="n">
        <v>13108402</v>
      </c>
      <c r="B1638" s="7" t="inlineStr">
        <is>
          <t>아디다스</t>
        </is>
      </c>
      <c r="C1638" s="7" t="inlineStr">
        <is>
          <t>블랙</t>
        </is>
      </c>
      <c r="D1638" s="7" t="inlineStr">
        <is>
          <t>프린팅</t>
        </is>
      </c>
      <c r="E1638" s="7" t="inlineStr">
        <is>
          <t>면혼방</t>
        </is>
      </c>
      <c r="F1638" s="7" t="inlineStr">
        <is>
          <t>셔링하이넥골드왕관집업</t>
        </is>
      </c>
      <c r="G1638" s="7" t="inlineStr">
        <is>
          <t>KOR</t>
        </is>
      </c>
      <c r="H1638" s="7" t="inlineStr">
        <is>
          <t>90</t>
        </is>
      </c>
      <c r="I1638" s="7">
        <f>IF(B1638="보세",C1638&amp;" "&amp;D1638&amp;" "&amp;E1638&amp;" "&amp;F1638&amp;" ["&amp;H1638&amp;"]",IF(G1638="JPN","[JPN] "&amp;B1638&amp;" "&amp;C1638&amp;" "&amp;D1638&amp;" "&amp;E1638&amp;" "&amp;F1638&amp;" ["&amp;H1638&amp;"]",B1638&amp;" "&amp;C1638&amp;" "&amp;D1638&amp;" "&amp;E1638&amp;" "&amp;F1638&amp;" ["&amp;H1638&amp;"]"))</f>
        <v/>
      </c>
      <c r="J1638" s="7" t="inlineStr">
        <is>
          <t>아디다스 블랙 프린팅 면혼방 셔링하이넥골드왕관집업 [90]</t>
        </is>
      </c>
      <c r="K1638" s="7" t="inlineStr">
        <is>
          <t>아디다스 블랙 프린팅 면혼방 셔링하이넥골드왕관집업</t>
        </is>
      </c>
      <c r="L1638" s="7">
        <f>IF(B1638="보세",C1638&amp;" "&amp;F1638,B1638&amp;" "&amp;F1638)</f>
        <v/>
      </c>
      <c r="M1638" s="8" t="inlineStr">
        <is>
          <t>블랙 프린팅 면혼방 셔링하이넥골드왕관집업</t>
        </is>
      </c>
      <c r="N1638" s="8" t="inlineStr">
        <is>
          <t>블랙 프린팅 코튼혼방 셔링하이넥골드왕관집업</t>
        </is>
      </c>
      <c r="O1638" s="8" t="inlineStr">
        <is>
          <t>블랙 프린팅 면믹스 셔링하이넥골드왕관집업</t>
        </is>
      </c>
    </row>
    <row r="1639" ht="16.5" customHeight="1" s="16">
      <c r="A1639" s="7" t="n">
        <v>13108403</v>
      </c>
      <c r="B1639" s="7" t="inlineStr">
        <is>
          <t>아디다스</t>
        </is>
      </c>
      <c r="C1639" s="7" t="inlineStr">
        <is>
          <t>네이비</t>
        </is>
      </c>
      <c r="D1639" s="7" t="inlineStr">
        <is>
          <t>프린팅</t>
        </is>
      </c>
      <c r="E1639" s="7" t="inlineStr">
        <is>
          <t>폴리</t>
        </is>
      </c>
      <c r="F1639" s="7" t="inlineStr">
        <is>
          <t>백빅로고레터링하이넥집업</t>
        </is>
      </c>
      <c r="G1639" s="7" t="inlineStr">
        <is>
          <t>KOR</t>
        </is>
      </c>
      <c r="H1639" s="7" t="inlineStr">
        <is>
          <t>M</t>
        </is>
      </c>
      <c r="I1639" s="7">
        <f>IF(B1639="보세",C1639&amp;" "&amp;D1639&amp;" "&amp;E1639&amp;" "&amp;F1639&amp;" ["&amp;H1639&amp;"]",IF(G1639="JPN","[JPN] "&amp;B1639&amp;" "&amp;C1639&amp;" "&amp;D1639&amp;" "&amp;E1639&amp;" "&amp;F1639&amp;" ["&amp;H1639&amp;"]",B1639&amp;" "&amp;C1639&amp;" "&amp;D1639&amp;" "&amp;E1639&amp;" "&amp;F1639&amp;" ["&amp;H1639&amp;"]"))</f>
        <v/>
      </c>
      <c r="J1639" s="7" t="inlineStr">
        <is>
          <t>아디다스 네이비 프린팅 백빅로고레터링하이넥집업 [M]</t>
        </is>
      </c>
      <c r="K1639" s="7" t="inlineStr">
        <is>
          <t>아디다스 네이비 프린팅 백빅로고레터링하이넥집업</t>
        </is>
      </c>
      <c r="L1639" s="7">
        <f>IF(B1639="보세",C1639&amp;" "&amp;F1639,B1639&amp;" "&amp;F1639)</f>
        <v/>
      </c>
      <c r="M1639" s="8" t="inlineStr">
        <is>
          <t>네이비 프린팅  백빅로고레터링하이넥집업</t>
        </is>
      </c>
      <c r="N1639" s="8" t="inlineStr">
        <is>
          <t>NAVY 프린팅  백빅로고레터링하이넥집업</t>
        </is>
      </c>
      <c r="O1639" s="8" t="inlineStr">
        <is>
          <t>곤색 프린팅  백빅로고레터링하이넥집업</t>
        </is>
      </c>
    </row>
    <row r="1640" ht="16.5" customHeight="1" s="16">
      <c r="A1640" s="7" t="n">
        <v>13108404</v>
      </c>
      <c r="B1640" s="7" t="inlineStr">
        <is>
          <t>밀레</t>
        </is>
      </c>
      <c r="C1640" s="7" t="inlineStr">
        <is>
          <t>다크차콜</t>
        </is>
      </c>
      <c r="D1640" s="7" t="inlineStr">
        <is>
          <t>무지</t>
        </is>
      </c>
      <c r="E1640" s="7" t="inlineStr">
        <is>
          <t>덕다운</t>
        </is>
      </c>
      <c r="F1640" s="7" t="inlineStr">
        <is>
          <t>솔리드하이넥패딩점퍼</t>
        </is>
      </c>
      <c r="G1640" s="7" t="inlineStr">
        <is>
          <t>KOR</t>
        </is>
      </c>
      <c r="H1640" s="7" t="inlineStr">
        <is>
          <t>95</t>
        </is>
      </c>
      <c r="I1640" s="7">
        <f>IF(B1640="보세",C1640&amp;" "&amp;D1640&amp;" "&amp;E1640&amp;" "&amp;F1640&amp;" ["&amp;H1640&amp;"]",IF(G1640="JPN","[JPN] "&amp;B1640&amp;" "&amp;C1640&amp;" "&amp;D1640&amp;" "&amp;E1640&amp;" "&amp;F1640&amp;" ["&amp;H1640&amp;"]",B1640&amp;" "&amp;C1640&amp;" "&amp;D1640&amp;" "&amp;E1640&amp;" "&amp;F1640&amp;" ["&amp;H1640&amp;"]"))</f>
        <v/>
      </c>
      <c r="J1640" s="7" t="inlineStr">
        <is>
          <t>밀레 다크차콜 덕다운 솔리드하이넥패딩점퍼 [95]</t>
        </is>
      </c>
      <c r="K1640" s="7" t="inlineStr">
        <is>
          <t>밀레 다크차콜 덕다운 솔리드하이넥패딩점퍼</t>
        </is>
      </c>
      <c r="L1640" s="7">
        <f>IF(B1640="보세",C1640&amp;" "&amp;F1640,B1640&amp;" "&amp;F1640)</f>
        <v/>
      </c>
      <c r="M1640" s="8" t="inlineStr">
        <is>
          <t>다크차콜  덕다운 솔리드하이넥패딩점퍼</t>
        </is>
      </c>
      <c r="N1640" s="8" t="inlineStr">
        <is>
          <t>다크차콜  덕다운 솔리드하이넥패딩점퍼</t>
        </is>
      </c>
      <c r="O1640" s="8" t="inlineStr">
        <is>
          <t>다크차콜  덕다운 솔리드하이넥패딩점퍼</t>
        </is>
      </c>
    </row>
    <row r="1641" ht="16.5" customHeight="1" s="16">
      <c r="A1641" s="7" t="n">
        <v>13108405</v>
      </c>
      <c r="B1641" s="7" t="inlineStr">
        <is>
          <t>타미힐피거</t>
        </is>
      </c>
      <c r="C1641" s="7" t="inlineStr">
        <is>
          <t>베이지</t>
        </is>
      </c>
      <c r="D1641" s="7" t="inlineStr">
        <is>
          <t>무지</t>
        </is>
      </c>
      <c r="E1641" s="7" t="inlineStr">
        <is>
          <t>덕다운</t>
        </is>
      </c>
      <c r="F1641" s="7" t="inlineStr">
        <is>
          <t>하이넥퀼팅슬림롱패딩점퍼</t>
        </is>
      </c>
      <c r="G1641" s="7" t="inlineStr">
        <is>
          <t>KOR</t>
        </is>
      </c>
      <c r="H1641" s="7" t="inlineStr">
        <is>
          <t>XS</t>
        </is>
      </c>
      <c r="I1641" s="7">
        <f>IF(B1641="보세",C1641&amp;" "&amp;D1641&amp;" "&amp;E1641&amp;" "&amp;F1641&amp;" ["&amp;H1641&amp;"]",IF(G1641="JPN","[JPN] "&amp;B1641&amp;" "&amp;C1641&amp;" "&amp;D1641&amp;" "&amp;E1641&amp;" "&amp;F1641&amp;" ["&amp;H1641&amp;"]",B1641&amp;" "&amp;C1641&amp;" "&amp;D1641&amp;" "&amp;E1641&amp;" "&amp;F1641&amp;" ["&amp;H1641&amp;"]"))</f>
        <v/>
      </c>
      <c r="J1641" s="7" t="inlineStr">
        <is>
          <t>타미힐피거 베이지 덕다운 하이넥퀼팅슬림롱패딩점퍼 [XS]</t>
        </is>
      </c>
      <c r="K1641" s="7" t="inlineStr">
        <is>
          <t>타미힐피거 베이지 덕다운 하이넥퀼팅슬림롱패딩점퍼</t>
        </is>
      </c>
      <c r="L1641" s="7">
        <f>IF(B1641="보세",C1641&amp;" "&amp;F1641,B1641&amp;" "&amp;F1641)</f>
        <v/>
      </c>
      <c r="M1641" s="8" t="inlineStr">
        <is>
          <t>베이지  덕다운 하이넥퀼팅슬림롱패딩점퍼</t>
        </is>
      </c>
      <c r="N1641" s="8" t="inlineStr">
        <is>
          <t>베이지  덕다운 하이넥퀼팅슬림롱패딩점퍼</t>
        </is>
      </c>
      <c r="O1641" s="8" t="inlineStr">
        <is>
          <t>베이지  덕다운 하이넥퀼팅슬림롱패딩점퍼</t>
        </is>
      </c>
    </row>
    <row r="1642" ht="16.5" customHeight="1" s="16">
      <c r="A1642" s="7" t="n">
        <v>13108406</v>
      </c>
      <c r="B1642" s="7" t="inlineStr">
        <is>
          <t>노스페이스</t>
        </is>
      </c>
      <c r="C1642" s="7" t="inlineStr">
        <is>
          <t>다크핑크</t>
        </is>
      </c>
      <c r="D1642" s="7" t="inlineStr">
        <is>
          <t>스트라이프</t>
        </is>
      </c>
      <c r="E1642" s="7" t="inlineStr">
        <is>
          <t>폴리</t>
        </is>
      </c>
      <c r="F1642" s="7" t="inlineStr">
        <is>
          <t>모크넥레글런집업티</t>
        </is>
      </c>
      <c r="G1642" s="7" t="inlineStr">
        <is>
          <t>KOR</t>
        </is>
      </c>
      <c r="H1642" s="7" t="inlineStr">
        <is>
          <t>90</t>
        </is>
      </c>
      <c r="I1642" s="7">
        <f>IF(B1642="보세",C1642&amp;" "&amp;D1642&amp;" "&amp;E1642&amp;" "&amp;F1642&amp;" ["&amp;H1642&amp;"]",IF(G1642="JPN","[JPN] "&amp;B1642&amp;" "&amp;C1642&amp;" "&amp;D1642&amp;" "&amp;E1642&amp;" "&amp;F1642&amp;" ["&amp;H1642&amp;"]",B1642&amp;" "&amp;C1642&amp;" "&amp;D1642&amp;" "&amp;E1642&amp;" "&amp;F1642&amp;" ["&amp;H1642&amp;"]"))</f>
        <v/>
      </c>
      <c r="J1642" s="7" t="inlineStr">
        <is>
          <t>노스페이스 다크핑크 스트라이프 모크넥레글런집업티 [90]</t>
        </is>
      </c>
      <c r="K1642" s="7" t="inlineStr">
        <is>
          <t>노스페이스 다크핑크 스트라이프 모크넥레글런집업티</t>
        </is>
      </c>
      <c r="L1642" s="7">
        <f>IF(B1642="보세",C1642&amp;" "&amp;F1642,B1642&amp;" "&amp;F1642)</f>
        <v/>
      </c>
      <c r="M1642" s="8" t="inlineStr">
        <is>
          <t>다크핑크 스트라이프  모크넥레글런집업티</t>
        </is>
      </c>
      <c r="N1642" s="8" t="inlineStr">
        <is>
          <t>다크핑크 스트라이프  모크넥레글런집업티</t>
        </is>
      </c>
      <c r="O1642" s="8" t="inlineStr">
        <is>
          <t>다크핑크 스트라이프  모크넥레글런집업티</t>
        </is>
      </c>
    </row>
    <row r="1643" ht="16.5" customHeight="1" s="16">
      <c r="A1643" s="7" t="n">
        <v>13108407</v>
      </c>
      <c r="B1643" s="7" t="inlineStr">
        <is>
          <t>자라맨</t>
        </is>
      </c>
      <c r="C1643" s="7" t="inlineStr">
        <is>
          <t>다크그레이</t>
        </is>
      </c>
      <c r="D1643" s="7" t="inlineStr">
        <is>
          <t>무지</t>
        </is>
      </c>
      <c r="E1643" s="7" t="inlineStr">
        <is>
          <t>면</t>
        </is>
      </c>
      <c r="F1643" s="7" t="inlineStr">
        <is>
          <t>절개레글런투톤골지니트</t>
        </is>
      </c>
      <c r="G1643" s="7" t="inlineStr">
        <is>
          <t>KOR</t>
        </is>
      </c>
      <c r="H1643" s="7" t="inlineStr">
        <is>
          <t>L</t>
        </is>
      </c>
      <c r="I1643" s="7">
        <f>IF(B1643="보세",C1643&amp;" "&amp;D1643&amp;" "&amp;E1643&amp;" "&amp;F1643&amp;" ["&amp;H1643&amp;"]",IF(G1643="JPN","[JPN] "&amp;B1643&amp;" "&amp;C1643&amp;" "&amp;D1643&amp;" "&amp;E1643&amp;" "&amp;F1643&amp;" ["&amp;H1643&amp;"]",B1643&amp;" "&amp;C1643&amp;" "&amp;D1643&amp;" "&amp;E1643&amp;" "&amp;F1643&amp;" ["&amp;H1643&amp;"]"))</f>
        <v/>
      </c>
      <c r="J1643" s="7" t="inlineStr">
        <is>
          <t>자라맨 다크그레이 면 절개레글런투톤골지니트 [L]</t>
        </is>
      </c>
      <c r="K1643" s="7" t="inlineStr">
        <is>
          <t>자라맨 다크그레이 면 절개레글런투톤골지니트</t>
        </is>
      </c>
      <c r="L1643" s="7">
        <f>IF(B1643="보세",C1643&amp;" "&amp;F1643,B1643&amp;" "&amp;F1643)</f>
        <v/>
      </c>
      <c r="M1643" s="8" t="inlineStr">
        <is>
          <t>다크그레이  면 절개레글런투톤골지니트</t>
        </is>
      </c>
      <c r="N1643" s="8" t="inlineStr">
        <is>
          <t>다크그레이  코튼 절개레글런투톤골지니트</t>
        </is>
      </c>
      <c r="O1643" s="8" t="inlineStr">
        <is>
          <t>다크그레이  면직물 절개레글런투톤골지니트</t>
        </is>
      </c>
    </row>
    <row r="1644" ht="16.5" customHeight="1" s="16">
      <c r="A1644" s="7" t="n">
        <v>13108408</v>
      </c>
      <c r="B1644" s="7" t="inlineStr">
        <is>
          <t>아디다스</t>
        </is>
      </c>
      <c r="C1644" s="7" t="inlineStr">
        <is>
          <t>블랙</t>
        </is>
      </c>
      <c r="D1644" s="7" t="inlineStr">
        <is>
          <t>무지</t>
        </is>
      </c>
      <c r="E1644" s="7" t="inlineStr">
        <is>
          <t>폴리</t>
        </is>
      </c>
      <c r="F1644" s="7" t="inlineStr">
        <is>
          <t>후드경량바람막이</t>
        </is>
      </c>
      <c r="G1644" s="7" t="inlineStr">
        <is>
          <t>KOR</t>
        </is>
      </c>
      <c r="H1644" s="7" t="inlineStr">
        <is>
          <t>105</t>
        </is>
      </c>
      <c r="I1644" s="7">
        <f>IF(B1644="보세",C1644&amp;" "&amp;D1644&amp;" "&amp;E1644&amp;" "&amp;F1644&amp;" ["&amp;H1644&amp;"]",IF(G1644="JPN","[JPN] "&amp;B1644&amp;" "&amp;C1644&amp;" "&amp;D1644&amp;" "&amp;E1644&amp;" "&amp;F1644&amp;" ["&amp;H1644&amp;"]",B1644&amp;" "&amp;C1644&amp;" "&amp;D1644&amp;" "&amp;E1644&amp;" "&amp;F1644&amp;" ["&amp;H1644&amp;"]"))</f>
        <v/>
      </c>
      <c r="J1644" s="7" t="inlineStr">
        <is>
          <t>아디다스 블랙 후드경량바람막이 [105]</t>
        </is>
      </c>
      <c r="K1644" s="7" t="inlineStr">
        <is>
          <t>아디다스 블랙 후드경량바람막이</t>
        </is>
      </c>
      <c r="L1644" s="7">
        <f>IF(B1644="보세",C1644&amp;" "&amp;F1644,B1644&amp;" "&amp;F1644)</f>
        <v/>
      </c>
      <c r="M1644" s="8" t="inlineStr">
        <is>
          <t>블랙   후드경량바람막이</t>
        </is>
      </c>
      <c r="N1644" s="8" t="inlineStr">
        <is>
          <t>블랙   후드경량바람막이</t>
        </is>
      </c>
      <c r="O1644" s="8" t="inlineStr">
        <is>
          <t>블랙   후드경량바람막이</t>
        </is>
      </c>
    </row>
    <row r="1645" ht="16.5" customHeight="1" s="16">
      <c r="A1645" s="7" t="n">
        <v>13108409</v>
      </c>
      <c r="B1645" s="7" t="inlineStr">
        <is>
          <t>paolo gucci</t>
        </is>
      </c>
      <c r="C1645" s="7" t="inlineStr">
        <is>
          <t>블랙</t>
        </is>
      </c>
      <c r="D1645" s="7" t="inlineStr">
        <is>
          <t>스트라이프</t>
        </is>
      </c>
      <c r="E1645" s="7" t="inlineStr">
        <is>
          <t>폴리</t>
        </is>
      </c>
      <c r="F1645" s="7" t="inlineStr">
        <is>
          <t>포켓배색브이넥가디건</t>
        </is>
      </c>
      <c r="G1645" s="7" t="inlineStr">
        <is>
          <t>KOR</t>
        </is>
      </c>
      <c r="H1645" s="7" t="inlineStr">
        <is>
          <t>100</t>
        </is>
      </c>
      <c r="I1645" s="7">
        <f>IF(B1645="보세",C1645&amp;" "&amp;D1645&amp;" "&amp;E1645&amp;" "&amp;F1645&amp;" ["&amp;H1645&amp;"]",IF(G1645="JPN","[JPN] "&amp;B1645&amp;" "&amp;C1645&amp;" "&amp;D1645&amp;" "&amp;E1645&amp;" "&amp;F1645&amp;" ["&amp;H1645&amp;"]",B1645&amp;" "&amp;C1645&amp;" "&amp;D1645&amp;" "&amp;E1645&amp;" "&amp;F1645&amp;" ["&amp;H1645&amp;"]"))</f>
        <v/>
      </c>
      <c r="J1645" s="7" t="inlineStr">
        <is>
          <t>paolo gucci 블랙 스트라이프 포켓배색브이넥가디건 [100]</t>
        </is>
      </c>
      <c r="K1645" s="7" t="inlineStr">
        <is>
          <t>paolo gucci 블랙 스트라이프 포켓배색브이넥가디건</t>
        </is>
      </c>
      <c r="L1645" s="7">
        <f>IF(B1645="보세",C1645&amp;" "&amp;F1645,B1645&amp;" "&amp;F1645)</f>
        <v/>
      </c>
      <c r="M1645" s="8" t="inlineStr">
        <is>
          <t>블랙 스트라이프  포켓배색브이넥가디건</t>
        </is>
      </c>
      <c r="N1645" s="8" t="inlineStr">
        <is>
          <t>블랙 스트라이프  포켓배색브이넥가디건</t>
        </is>
      </c>
      <c r="O1645" s="8" t="inlineStr">
        <is>
          <t>블랙 스트라이프  포켓배색브이넥가디건</t>
        </is>
      </c>
    </row>
    <row r="1646" ht="16.5" customHeight="1" s="16">
      <c r="A1646" s="7" t="n">
        <v>13108410</v>
      </c>
      <c r="B1646" s="7" t="inlineStr">
        <is>
          <t>스파오</t>
        </is>
      </c>
      <c r="C1646" s="7" t="inlineStr">
        <is>
          <t>네이비</t>
        </is>
      </c>
      <c r="D1646" s="7" t="inlineStr">
        <is>
          <t>무지</t>
        </is>
      </c>
      <c r="E1646" s="7" t="inlineStr">
        <is>
          <t>폴리</t>
        </is>
      </c>
      <c r="F1646" s="7" t="inlineStr">
        <is>
          <t>브이넥시보리가디건</t>
        </is>
      </c>
      <c r="G1646" s="7" t="inlineStr">
        <is>
          <t>KOR</t>
        </is>
      </c>
      <c r="H1646" s="7" t="inlineStr">
        <is>
          <t>M</t>
        </is>
      </c>
      <c r="I1646" s="7">
        <f>IF(B1646="보세",C1646&amp;" "&amp;D1646&amp;" "&amp;E1646&amp;" "&amp;F1646&amp;" ["&amp;H1646&amp;"]",IF(G1646="JPN","[JPN] "&amp;B1646&amp;" "&amp;C1646&amp;" "&amp;D1646&amp;" "&amp;E1646&amp;" "&amp;F1646&amp;" ["&amp;H1646&amp;"]",B1646&amp;" "&amp;C1646&amp;" "&amp;D1646&amp;" "&amp;E1646&amp;" "&amp;F1646&amp;" ["&amp;H1646&amp;"]"))</f>
        <v/>
      </c>
      <c r="J1646" s="7" t="inlineStr">
        <is>
          <t>스파오 네이비 브이넥시보리가디건 [M]</t>
        </is>
      </c>
      <c r="K1646" s="7" t="inlineStr">
        <is>
          <t>스파오 네이비 브이넥시보리가디건</t>
        </is>
      </c>
      <c r="L1646" s="7">
        <f>IF(B1646="보세",C1646&amp;" "&amp;F1646,B1646&amp;" "&amp;F1646)</f>
        <v/>
      </c>
      <c r="M1646" s="8" t="inlineStr">
        <is>
          <t>네이비   브이넥시보리가디건</t>
        </is>
      </c>
      <c r="N1646" s="8" t="inlineStr">
        <is>
          <t>NAVY   브이넥시보리가디건</t>
        </is>
      </c>
      <c r="O1646" s="8" t="inlineStr">
        <is>
          <t>곤색   브이넥시보리가디건</t>
        </is>
      </c>
    </row>
    <row r="1647" ht="16.5" customHeight="1" s="16">
      <c r="A1647" s="7" t="n">
        <v>13108411</v>
      </c>
      <c r="B1647" s="7" t="inlineStr">
        <is>
          <t>컨버스</t>
        </is>
      </c>
      <c r="C1647" s="7" t="inlineStr">
        <is>
          <t>블랙</t>
        </is>
      </c>
      <c r="D1647" s="7" t="inlineStr">
        <is>
          <t>프린팅</t>
        </is>
      </c>
      <c r="E1647" s="7" t="inlineStr">
        <is>
          <t>면혼방</t>
        </is>
      </c>
      <c r="F1647" s="7" t="inlineStr">
        <is>
          <t>올스타파이핑절개후드티</t>
        </is>
      </c>
      <c r="G1647" s="7" t="inlineStr">
        <is>
          <t>KOR</t>
        </is>
      </c>
      <c r="H1647" s="7" t="inlineStr">
        <is>
          <t>S</t>
        </is>
      </c>
      <c r="I1647" s="7">
        <f>IF(B1647="보세",C1647&amp;" "&amp;D1647&amp;" "&amp;E1647&amp;" "&amp;F1647&amp;" ["&amp;H1647&amp;"]",IF(G1647="JPN","[JPN] "&amp;B1647&amp;" "&amp;C1647&amp;" "&amp;D1647&amp;" "&amp;E1647&amp;" "&amp;F1647&amp;" ["&amp;H1647&amp;"]",B1647&amp;" "&amp;C1647&amp;" "&amp;D1647&amp;" "&amp;E1647&amp;" "&amp;F1647&amp;" ["&amp;H1647&amp;"]"))</f>
        <v/>
      </c>
      <c r="J1647" s="7" t="inlineStr">
        <is>
          <t>컨버스 블랙 프린팅 면혼방 올스타파이핑절개후드티 [S]</t>
        </is>
      </c>
      <c r="K1647" s="7" t="inlineStr">
        <is>
          <t>컨버스 블랙 프린팅 면혼방 올스타파이핑절개후드티</t>
        </is>
      </c>
      <c r="L1647" s="7">
        <f>IF(B1647="보세",C1647&amp;" "&amp;F1647,B1647&amp;" "&amp;F1647)</f>
        <v/>
      </c>
      <c r="M1647" s="8" t="inlineStr">
        <is>
          <t>블랙 프린팅 면혼방 올스타파이핑절개후드티</t>
        </is>
      </c>
      <c r="N1647" s="8" t="inlineStr">
        <is>
          <t>블랙 프린팅 코튼혼방 올스타파이핑절개후드티</t>
        </is>
      </c>
      <c r="O1647" s="8" t="inlineStr">
        <is>
          <t>블랙 프린팅 면믹스 올스타파이핑절개후드티</t>
        </is>
      </c>
    </row>
    <row r="1648" ht="16.5" customHeight="1" s="16">
      <c r="A1648" s="7" t="n">
        <v>13108412</v>
      </c>
      <c r="B1648" s="7" t="inlineStr">
        <is>
          <t>크로커다일</t>
        </is>
      </c>
      <c r="C1648" s="7" t="inlineStr">
        <is>
          <t>블랙</t>
        </is>
      </c>
      <c r="D1648" s="7" t="inlineStr">
        <is>
          <t>무지</t>
        </is>
      </c>
      <c r="E1648" s="7" t="inlineStr">
        <is>
          <t>면혼방</t>
        </is>
      </c>
      <c r="F1648" s="7" t="inlineStr">
        <is>
          <t>골지배색시보리니트</t>
        </is>
      </c>
      <c r="G1648" s="7" t="inlineStr">
        <is>
          <t>KOR</t>
        </is>
      </c>
      <c r="H1648" s="7" t="inlineStr">
        <is>
          <t>100</t>
        </is>
      </c>
      <c r="I1648" s="7">
        <f>IF(B1648="보세",C1648&amp;" "&amp;D1648&amp;" "&amp;E1648&amp;" "&amp;F1648&amp;" ["&amp;H1648&amp;"]",IF(G1648="JPN","[JPN] "&amp;B1648&amp;" "&amp;C1648&amp;" "&amp;D1648&amp;" "&amp;E1648&amp;" "&amp;F1648&amp;" ["&amp;H1648&amp;"]",B1648&amp;" "&amp;C1648&amp;" "&amp;D1648&amp;" "&amp;E1648&amp;" "&amp;F1648&amp;" ["&amp;H1648&amp;"]"))</f>
        <v/>
      </c>
      <c r="J1648" s="7" t="inlineStr">
        <is>
          <t>크로커다일 블랙 면혼방 골지배색시보리니트 [100]</t>
        </is>
      </c>
      <c r="K1648" s="7" t="inlineStr">
        <is>
          <t>크로커다일 블랙 면혼방 골지배색시보리니트</t>
        </is>
      </c>
      <c r="L1648" s="7">
        <f>IF(B1648="보세",C1648&amp;" "&amp;F1648,B1648&amp;" "&amp;F1648)</f>
        <v/>
      </c>
      <c r="M1648" s="8" t="inlineStr">
        <is>
          <t>블랙  면혼방 골지배색시보리니트</t>
        </is>
      </c>
      <c r="N1648" s="8" t="inlineStr">
        <is>
          <t>블랙  코튼혼방 골지배색시보리니트</t>
        </is>
      </c>
      <c r="O1648" s="8" t="inlineStr">
        <is>
          <t>블랙  면믹스 골지배색시보리니트</t>
        </is>
      </c>
    </row>
    <row r="1649" ht="16.5" customHeight="1" s="16">
      <c r="A1649" s="7" t="n">
        <v>13108413</v>
      </c>
      <c r="B1649" s="7" t="inlineStr">
        <is>
          <t>유니클로</t>
        </is>
      </c>
      <c r="C1649" s="7" t="inlineStr">
        <is>
          <t>중청</t>
        </is>
      </c>
      <c r="D1649" s="7" t="inlineStr">
        <is>
          <t>무지</t>
        </is>
      </c>
      <c r="E1649" s="7" t="inlineStr">
        <is>
          <t>면</t>
        </is>
      </c>
      <c r="F1649" s="7" t="inlineStr">
        <is>
          <t>워싱버튼포켓긴소매셔츠</t>
        </is>
      </c>
      <c r="G1649" s="7" t="inlineStr">
        <is>
          <t>KOR</t>
        </is>
      </c>
      <c r="H1649" s="7" t="inlineStr">
        <is>
          <t>2XL</t>
        </is>
      </c>
      <c r="I1649" s="7">
        <f>IF(B1649="보세",C1649&amp;" "&amp;D1649&amp;" "&amp;E1649&amp;" "&amp;F1649&amp;" ["&amp;H1649&amp;"]",IF(G1649="JPN","[JPN] "&amp;B1649&amp;" "&amp;C1649&amp;" "&amp;D1649&amp;" "&amp;E1649&amp;" "&amp;F1649&amp;" ["&amp;H1649&amp;"]",B1649&amp;" "&amp;C1649&amp;" "&amp;D1649&amp;" "&amp;E1649&amp;" "&amp;F1649&amp;" ["&amp;H1649&amp;"]"))</f>
        <v/>
      </c>
      <c r="J1649" s="7" t="inlineStr">
        <is>
          <t>유니클로 중청 면 워싱버튼포켓긴소매셔츠 [2XL]</t>
        </is>
      </c>
      <c r="K1649" s="7" t="inlineStr">
        <is>
          <t>유니클로 중청 면 워싱버튼포켓긴소매셔츠</t>
        </is>
      </c>
      <c r="L1649" s="7">
        <f>IF(B1649="보세",C1649&amp;" "&amp;F1649,B1649&amp;" "&amp;F1649)</f>
        <v/>
      </c>
      <c r="M1649" s="8" t="inlineStr">
        <is>
          <t>중청  면 워싱버튼포켓긴소매셔츠</t>
        </is>
      </c>
      <c r="N1649" s="8" t="inlineStr">
        <is>
          <t>중청  코튼 워싱버튼포켓긴소매셔츠</t>
        </is>
      </c>
      <c r="O1649" s="8" t="inlineStr">
        <is>
          <t>중청  면직물 워싱버튼포켓긴소매셔츠</t>
        </is>
      </c>
    </row>
    <row r="1650" ht="16.5" customHeight="1" s="16">
      <c r="A1650" s="7" t="n">
        <v>13108414</v>
      </c>
      <c r="B1650" s="7" t="inlineStr">
        <is>
          <t>유니클로</t>
        </is>
      </c>
      <c r="C1650" s="7" t="inlineStr">
        <is>
          <t>중청</t>
        </is>
      </c>
      <c r="D1650" s="7" t="inlineStr">
        <is>
          <t>무지</t>
        </is>
      </c>
      <c r="E1650" s="7" t="inlineStr">
        <is>
          <t>면혼방</t>
        </is>
      </c>
      <c r="F1650" s="7" t="inlineStr">
        <is>
          <t>스트레치워싱절개숏재킷</t>
        </is>
      </c>
      <c r="G1650" s="7" t="inlineStr">
        <is>
          <t>KOR</t>
        </is>
      </c>
      <c r="H1650" s="7" t="inlineStr">
        <is>
          <t>L</t>
        </is>
      </c>
      <c r="I1650" s="7">
        <f>IF(B1650="보세",C1650&amp;" "&amp;D1650&amp;" "&amp;E1650&amp;" "&amp;F1650&amp;" ["&amp;H1650&amp;"]",IF(G1650="JPN","[JPN] "&amp;B1650&amp;" "&amp;C1650&amp;" "&amp;D1650&amp;" "&amp;E1650&amp;" "&amp;F1650&amp;" ["&amp;H1650&amp;"]",B1650&amp;" "&amp;C1650&amp;" "&amp;D1650&amp;" "&amp;E1650&amp;" "&amp;F1650&amp;" ["&amp;H1650&amp;"]"))</f>
        <v/>
      </c>
      <c r="J1650" s="7" t="inlineStr">
        <is>
          <t>유니클로 중청 면혼방 스트레치워싱절개숏재킷 [L]</t>
        </is>
      </c>
      <c r="K1650" s="7" t="inlineStr">
        <is>
          <t>유니클로 중청 면혼방 스트레치워싱절개숏재킷</t>
        </is>
      </c>
      <c r="L1650" s="7">
        <f>IF(B1650="보세",C1650&amp;" "&amp;F1650,B1650&amp;" "&amp;F1650)</f>
        <v/>
      </c>
      <c r="M1650" s="8" t="inlineStr">
        <is>
          <t>중청  면혼방 스트레치워싱절개숏재킷</t>
        </is>
      </c>
      <c r="N1650" s="8" t="inlineStr">
        <is>
          <t>중청  코튼혼방 스트레치워싱절개숏재킷</t>
        </is>
      </c>
      <c r="O1650" s="8" t="inlineStr">
        <is>
          <t>중청  면믹스 스트레치워싱절개숏재킷</t>
        </is>
      </c>
    </row>
    <row r="1651" ht="16.5" customHeight="1" s="16">
      <c r="A1651" s="7" t="n">
        <v>13108415</v>
      </c>
      <c r="B1651" s="7" t="inlineStr">
        <is>
          <t>mixxo</t>
        </is>
      </c>
      <c r="C1651" s="7" t="inlineStr">
        <is>
          <t>브라운</t>
        </is>
      </c>
      <c r="D1651" s="7" t="inlineStr">
        <is>
          <t>하운드체크</t>
        </is>
      </c>
      <c r="E1651" s="7" t="inlineStr">
        <is>
          <t>폴리</t>
        </is>
      </c>
      <c r="F1651" s="7" t="inlineStr">
        <is>
          <t>오버핏투버튼블레이저</t>
        </is>
      </c>
      <c r="G1651" s="7" t="inlineStr">
        <is>
          <t>KOR</t>
        </is>
      </c>
      <c r="H1651" s="7" t="inlineStr">
        <is>
          <t>S</t>
        </is>
      </c>
      <c r="I1651" s="7">
        <f>IF(B1651="보세",C1651&amp;" "&amp;D1651&amp;" "&amp;E1651&amp;" "&amp;F1651&amp;" ["&amp;H1651&amp;"]",IF(G1651="JPN","[JPN] "&amp;B1651&amp;" "&amp;C1651&amp;" "&amp;D1651&amp;" "&amp;E1651&amp;" "&amp;F1651&amp;" ["&amp;H1651&amp;"]",B1651&amp;" "&amp;C1651&amp;" "&amp;D1651&amp;" "&amp;E1651&amp;" "&amp;F1651&amp;" ["&amp;H1651&amp;"]"))</f>
        <v/>
      </c>
      <c r="J1651" s="7" t="inlineStr">
        <is>
          <t>mixxo 브라운 하운드체크 오버핏투버튼블레이저 [S]</t>
        </is>
      </c>
      <c r="K1651" s="7" t="inlineStr">
        <is>
          <t>mixxo 브라운 하운드체크 오버핏투버튼블레이저</t>
        </is>
      </c>
      <c r="L1651" s="7">
        <f>IF(B1651="보세",C1651&amp;" "&amp;F1651,B1651&amp;" "&amp;F1651)</f>
        <v/>
      </c>
      <c r="M1651" s="8" t="inlineStr">
        <is>
          <t>브라운 하운드체크  오버핏투버튼블레이저</t>
        </is>
      </c>
      <c r="N1651" s="8" t="inlineStr">
        <is>
          <t>브라운 하운드체크  오버핏투버튼블레이저</t>
        </is>
      </c>
      <c r="O1651" s="8" t="inlineStr">
        <is>
          <t>브라운 하운드체크  오버핏투버튼블레이저</t>
        </is>
      </c>
    </row>
    <row r="1652" ht="16.5" customHeight="1" s="16">
      <c r="A1652" s="7" t="n">
        <v>13108416</v>
      </c>
      <c r="B1652" s="7" t="inlineStr">
        <is>
          <t>NBA</t>
        </is>
      </c>
      <c r="C1652" s="7" t="inlineStr">
        <is>
          <t>그레이</t>
        </is>
      </c>
      <c r="D1652" s="7" t="inlineStr">
        <is>
          <t>프린팅</t>
        </is>
      </c>
      <c r="E1652" s="7" t="inlineStr">
        <is>
          <t>면혼방</t>
        </is>
      </c>
      <c r="F1652" s="7" t="inlineStr">
        <is>
          <t>로스앤젤레스레이커스스웨트셔츠</t>
        </is>
      </c>
      <c r="G1652" s="7" t="inlineStr">
        <is>
          <t>KOR</t>
        </is>
      </c>
      <c r="H1652" s="7" t="inlineStr">
        <is>
          <t>XL</t>
        </is>
      </c>
      <c r="I1652" s="7">
        <f>IF(B1652="보세",C1652&amp;" "&amp;D1652&amp;" "&amp;E1652&amp;" "&amp;F1652&amp;" ["&amp;H1652&amp;"]",IF(G1652="JPN","[JPN] "&amp;B1652&amp;" "&amp;C1652&amp;" "&amp;D1652&amp;" "&amp;E1652&amp;" "&amp;F1652&amp;" ["&amp;H1652&amp;"]",B1652&amp;" "&amp;C1652&amp;" "&amp;D1652&amp;" "&amp;E1652&amp;" "&amp;F1652&amp;" ["&amp;H1652&amp;"]"))</f>
        <v/>
      </c>
      <c r="J1652" s="7" t="inlineStr">
        <is>
          <t>NBA 그레이 프린팅 면혼방 로스앤젤레스레이커스스웨트셔츠 [XL]</t>
        </is>
      </c>
      <c r="K1652" s="7" t="inlineStr">
        <is>
          <t>NBA 그레이 프린팅 면혼방 로스앤젤레스레이커스스웨트셔츠</t>
        </is>
      </c>
      <c r="L1652" s="7">
        <f>IF(B1652="보세",C1652&amp;" "&amp;F1652,B1652&amp;" "&amp;F1652)</f>
        <v/>
      </c>
      <c r="M1652" s="8" t="inlineStr">
        <is>
          <t>그레이 프린팅 면혼방 로스앤젤레스레이커스스웨트셔츠</t>
        </is>
      </c>
      <c r="N1652" s="8" t="inlineStr">
        <is>
          <t>회색 프린팅 면혼방 로스앤젤레스레이커스스웨트셔츠</t>
        </is>
      </c>
      <c r="O1652" s="8" t="inlineStr">
        <is>
          <t>GRAY 프린팅 면혼방 로스앤젤레스레이커스스웨트셔츠</t>
        </is>
      </c>
    </row>
    <row r="1653" ht="16.5" customHeight="1" s="16">
      <c r="A1653" s="7" t="n">
        <v>13108417</v>
      </c>
      <c r="B1653" s="7" t="inlineStr">
        <is>
          <t>에이글</t>
        </is>
      </c>
      <c r="C1653" s="7" t="inlineStr">
        <is>
          <t>다크옐로우</t>
        </is>
      </c>
      <c r="D1653" s="7" t="inlineStr">
        <is>
          <t>무지</t>
        </is>
      </c>
      <c r="E1653" s="7" t="inlineStr">
        <is>
          <t>폴리</t>
        </is>
      </c>
      <c r="F1653" s="7" t="inlineStr">
        <is>
          <t>절개슬림퍼프집업티</t>
        </is>
      </c>
      <c r="G1653" s="7" t="inlineStr">
        <is>
          <t>KOR</t>
        </is>
      </c>
      <c r="H1653" s="7" t="inlineStr">
        <is>
          <t>85</t>
        </is>
      </c>
      <c r="I1653" s="7">
        <f>IF(B1653="보세",C1653&amp;" "&amp;D1653&amp;" "&amp;E1653&amp;" "&amp;F1653&amp;" ["&amp;H1653&amp;"]",IF(G1653="JPN","[JPN] "&amp;B1653&amp;" "&amp;C1653&amp;" "&amp;D1653&amp;" "&amp;E1653&amp;" "&amp;F1653&amp;" ["&amp;H1653&amp;"]",B1653&amp;" "&amp;C1653&amp;" "&amp;D1653&amp;" "&amp;E1653&amp;" "&amp;F1653&amp;" ["&amp;H1653&amp;"]"))</f>
        <v/>
      </c>
      <c r="J1653" s="7" t="inlineStr">
        <is>
          <t>에이글 다크옐로우 절개슬림퍼프집업티 [85]</t>
        </is>
      </c>
      <c r="K1653" s="7" t="inlineStr">
        <is>
          <t>에이글 다크옐로우 절개슬림퍼프집업티</t>
        </is>
      </c>
      <c r="L1653" s="7">
        <f>IF(B1653="보세",C1653&amp;" "&amp;F1653,B1653&amp;" "&amp;F1653)</f>
        <v/>
      </c>
      <c r="M1653" s="8" t="inlineStr">
        <is>
          <t>다크옐로우   절개슬림퍼프집업티</t>
        </is>
      </c>
      <c r="N1653" s="8" t="inlineStr">
        <is>
          <t>다크옐로우   절개슬림퍼프집업티</t>
        </is>
      </c>
      <c r="O1653" s="8" t="inlineStr">
        <is>
          <t>다크옐로우   절개슬림퍼프집업티</t>
        </is>
      </c>
    </row>
    <row r="1654" ht="16.5" customHeight="1" s="16">
      <c r="A1654" s="7" t="n">
        <v>13108418</v>
      </c>
      <c r="B1654" s="7" t="inlineStr">
        <is>
          <t>게스</t>
        </is>
      </c>
      <c r="C1654" s="7" t="inlineStr">
        <is>
          <t>코랄샌드오렌지</t>
        </is>
      </c>
      <c r="D1654" s="7" t="inlineStr">
        <is>
          <t>프린팅</t>
        </is>
      </c>
      <c r="E1654" s="7" t="inlineStr">
        <is>
          <t>면</t>
        </is>
      </c>
      <c r="F1654" s="7" t="inlineStr">
        <is>
          <t>양각빅로고크루넥맨투맨</t>
        </is>
      </c>
      <c r="G1654" s="7" t="inlineStr">
        <is>
          <t>KOR</t>
        </is>
      </c>
      <c r="H1654" s="7" t="inlineStr">
        <is>
          <t>S</t>
        </is>
      </c>
      <c r="I1654" s="7">
        <f>IF(B1654="보세",C1654&amp;" "&amp;D1654&amp;" "&amp;E1654&amp;" "&amp;F1654&amp;" ["&amp;H1654&amp;"]",IF(G1654="JPN","[JPN] "&amp;B1654&amp;" "&amp;C1654&amp;" "&amp;D1654&amp;" "&amp;E1654&amp;" "&amp;F1654&amp;" ["&amp;H1654&amp;"]",B1654&amp;" "&amp;C1654&amp;" "&amp;D1654&amp;" "&amp;E1654&amp;" "&amp;F1654&amp;" ["&amp;H1654&amp;"]"))</f>
        <v/>
      </c>
      <c r="J1654" s="7" t="inlineStr">
        <is>
          <t>게스 코랄샌드오렌지 프린팅 면 양각빅로고크루넥맨투맨 [S]</t>
        </is>
      </c>
      <c r="K1654" s="7" t="inlineStr">
        <is>
          <t>게스 코랄샌드오렌지 프린팅 면 양각빅로고크루넥맨투맨</t>
        </is>
      </c>
      <c r="L1654" s="7">
        <f>IF(B1654="보세",C1654&amp;" "&amp;F1654,B1654&amp;" "&amp;F1654)</f>
        <v/>
      </c>
      <c r="M1654" s="8" t="inlineStr">
        <is>
          <t>코랄샌드오렌지 프린팅 면 양각빅로고크루넥맨투맨</t>
        </is>
      </c>
      <c r="N1654" s="8" t="inlineStr">
        <is>
          <t>코랄샌드오렌지 프린팅 코튼 양각빅로고크루넥맨투맨</t>
        </is>
      </c>
      <c r="O1654" s="8" t="inlineStr">
        <is>
          <t>코랄샌드오렌지 프린팅 면직물 양각빅로고크루넥맨투맨</t>
        </is>
      </c>
    </row>
    <row r="1655" ht="16.5" customHeight="1" s="16">
      <c r="A1655" s="7" t="n">
        <v>13108419</v>
      </c>
      <c r="B1655" s="7" t="inlineStr">
        <is>
          <t>엘레쎄</t>
        </is>
      </c>
      <c r="C1655" s="7" t="inlineStr">
        <is>
          <t>그레이팡당고핑크</t>
        </is>
      </c>
      <c r="D1655" s="7" t="inlineStr">
        <is>
          <t>무지</t>
        </is>
      </c>
      <c r="E1655" s="7" t="inlineStr">
        <is>
          <t>면혼방</t>
        </is>
      </c>
      <c r="F1655" s="7" t="inlineStr">
        <is>
          <t>투톤절개레글런후드집업</t>
        </is>
      </c>
      <c r="G1655" s="7" t="inlineStr">
        <is>
          <t>KOR</t>
        </is>
      </c>
      <c r="H1655" s="7" t="inlineStr">
        <is>
          <t>M</t>
        </is>
      </c>
      <c r="I1655" s="7">
        <f>IF(B1655="보세",C1655&amp;" "&amp;D1655&amp;" "&amp;E1655&amp;" "&amp;F1655&amp;" ["&amp;H1655&amp;"]",IF(G1655="JPN","[JPN] "&amp;B1655&amp;" "&amp;C1655&amp;" "&amp;D1655&amp;" "&amp;E1655&amp;" "&amp;F1655&amp;" ["&amp;H1655&amp;"]",B1655&amp;" "&amp;C1655&amp;" "&amp;D1655&amp;" "&amp;E1655&amp;" "&amp;F1655&amp;" ["&amp;H1655&amp;"]"))</f>
        <v/>
      </c>
      <c r="J1655" s="7" t="inlineStr">
        <is>
          <t>엘레쎄 그레이팡당고핑크 면혼방 투톤절개레글런후드집업 [M]</t>
        </is>
      </c>
      <c r="K1655" s="7" t="inlineStr">
        <is>
          <t>엘레쎄 그레이팡당고핑크 면혼방 투톤절개레글런후드집업</t>
        </is>
      </c>
      <c r="L1655" s="7">
        <f>IF(B1655="보세",C1655&amp;" "&amp;F1655,B1655&amp;" "&amp;F1655)</f>
        <v/>
      </c>
      <c r="M1655" s="8" t="inlineStr">
        <is>
          <t>그레이팡당고핑크  면혼방 투톤절개레글런후드집업</t>
        </is>
      </c>
      <c r="N1655" s="8" t="inlineStr">
        <is>
          <t>그레이팡당고핑크  코튼혼방 투톤절개레글런후드집업</t>
        </is>
      </c>
      <c r="O1655" s="8" t="inlineStr">
        <is>
          <t>그레이팡당고핑크  면믹스 투톤절개레글런후드집업</t>
        </is>
      </c>
    </row>
    <row r="1656" ht="16.5" customHeight="1" s="16">
      <c r="A1656" s="7" t="n">
        <v>13108420</v>
      </c>
      <c r="B1656" s="7" t="inlineStr">
        <is>
          <t>mixxo</t>
        </is>
      </c>
      <c r="C1656" s="7" t="inlineStr">
        <is>
          <t>바닐라커스터드베이지</t>
        </is>
      </c>
      <c r="D1656" s="7" t="inlineStr">
        <is>
          <t>무지</t>
        </is>
      </c>
      <c r="E1656" s="7" t="inlineStr">
        <is>
          <t>앙고라혼방</t>
        </is>
      </c>
      <c r="F1656" s="7" t="inlineStr">
        <is>
          <t>골지짜임가디건</t>
        </is>
      </c>
      <c r="G1656" s="7" t="inlineStr">
        <is>
          <t>KOR</t>
        </is>
      </c>
      <c r="H1656" s="7" t="inlineStr">
        <is>
          <t>S</t>
        </is>
      </c>
      <c r="I1656" s="7">
        <f>IF(B1656="보세",C1656&amp;" "&amp;D1656&amp;" "&amp;E1656&amp;" "&amp;F1656&amp;" ["&amp;H1656&amp;"]",IF(G1656="JPN","[JPN] "&amp;B1656&amp;" "&amp;C1656&amp;" "&amp;D1656&amp;" "&amp;E1656&amp;" "&amp;F1656&amp;" ["&amp;H1656&amp;"]",B1656&amp;" "&amp;C1656&amp;" "&amp;D1656&amp;" "&amp;E1656&amp;" "&amp;F1656&amp;" ["&amp;H1656&amp;"]"))</f>
        <v/>
      </c>
      <c r="J1656" s="7" t="inlineStr">
        <is>
          <t>mixxo 바닐라커스터드베이지 앙고라혼방 골지짜임가디건 [S]</t>
        </is>
      </c>
      <c r="K1656" s="7" t="inlineStr">
        <is>
          <t>mixxo 바닐라커스터드베이지 앙고라혼방 골지짜임가디건</t>
        </is>
      </c>
      <c r="L1656" s="7">
        <f>IF(B1656="보세",C1656&amp;" "&amp;F1656,B1656&amp;" "&amp;F1656)</f>
        <v/>
      </c>
      <c r="M1656" s="8" t="inlineStr">
        <is>
          <t>바닐라커스터드베이지  앙고라혼방 골지짜임가디건</t>
        </is>
      </c>
      <c r="N1656" s="8" t="inlineStr">
        <is>
          <t>바닐라커스터드베이지  앙고라혼방 골지짜임가디건</t>
        </is>
      </c>
      <c r="O1656" s="8" t="inlineStr">
        <is>
          <t>바닐라커스터드베이지  앙고라혼방 골지짜임가디건</t>
        </is>
      </c>
    </row>
    <row r="1657" ht="16.5" customHeight="1" s="16">
      <c r="A1657" s="7" t="n">
        <v>13108421</v>
      </c>
      <c r="B1657" s="7" t="inlineStr">
        <is>
          <t>트루젠</t>
        </is>
      </c>
      <c r="C1657" s="7" t="inlineStr">
        <is>
          <t>블루</t>
        </is>
      </c>
      <c r="D1657" s="7" t="inlineStr">
        <is>
          <t>체크</t>
        </is>
      </c>
      <c r="E1657" s="7" t="inlineStr">
        <is>
          <t>면혼방</t>
        </is>
      </c>
      <c r="F1657" s="7" t="inlineStr">
        <is>
          <t>투버튼싱글블레이저</t>
        </is>
      </c>
      <c r="G1657" s="7" t="inlineStr">
        <is>
          <t>KOR</t>
        </is>
      </c>
      <c r="H1657" s="7" t="inlineStr">
        <is>
          <t>100</t>
        </is>
      </c>
      <c r="I1657" s="7">
        <f>IF(B1657="보세",C1657&amp;" "&amp;D1657&amp;" "&amp;E1657&amp;" "&amp;F1657&amp;" ["&amp;H1657&amp;"]",IF(G1657="JPN","[JPN] "&amp;B1657&amp;" "&amp;C1657&amp;" "&amp;D1657&amp;" "&amp;E1657&amp;" "&amp;F1657&amp;" ["&amp;H1657&amp;"]",B1657&amp;" "&amp;C1657&amp;" "&amp;D1657&amp;" "&amp;E1657&amp;" "&amp;F1657&amp;" ["&amp;H1657&amp;"]"))</f>
        <v/>
      </c>
      <c r="J1657" s="7" t="inlineStr">
        <is>
          <t>트루젠 블루 체크 면혼방 투버튼싱글블레이저 [100]</t>
        </is>
      </c>
      <c r="K1657" s="7" t="inlineStr">
        <is>
          <t>트루젠 블루 체크 면혼방 투버튼싱글블레이저</t>
        </is>
      </c>
      <c r="L1657" s="7">
        <f>IF(B1657="보세",C1657&amp;" "&amp;F1657,B1657&amp;" "&amp;F1657)</f>
        <v/>
      </c>
      <c r="M1657" s="8" t="inlineStr">
        <is>
          <t>블루 체크 면혼방 투버튼싱글블레이저</t>
        </is>
      </c>
      <c r="N1657" s="8" t="inlineStr">
        <is>
          <t>블루 체크 코튼혼방 투버튼싱글블레이저</t>
        </is>
      </c>
      <c r="O1657" s="8" t="inlineStr">
        <is>
          <t>블루 체크 면믹스 투버튼싱글블레이저</t>
        </is>
      </c>
    </row>
    <row r="1658" ht="16.5" customHeight="1" s="16">
      <c r="A1658" s="7" t="n">
        <v>13108422</v>
      </c>
      <c r="B1658" s="7" t="inlineStr">
        <is>
          <t>자라</t>
        </is>
      </c>
      <c r="C1658" s="7" t="inlineStr">
        <is>
          <t>윈드서퍼블루</t>
        </is>
      </c>
      <c r="D1658" s="7" t="inlineStr">
        <is>
          <t>무지</t>
        </is>
      </c>
      <c r="E1658" s="7" t="inlineStr">
        <is>
          <t>면혼방</t>
        </is>
      </c>
      <c r="F1658" s="7" t="inlineStr">
        <is>
          <t>플리츠볼륨긴소매셔츠</t>
        </is>
      </c>
      <c r="G1658" s="7" t="inlineStr">
        <is>
          <t>KOR</t>
        </is>
      </c>
      <c r="H1658" s="7" t="inlineStr">
        <is>
          <t>L</t>
        </is>
      </c>
      <c r="I1658" s="7">
        <f>IF(B1658="보세",C1658&amp;" "&amp;D1658&amp;" "&amp;E1658&amp;" "&amp;F1658&amp;" ["&amp;H1658&amp;"]",IF(G1658="JPN","[JPN] "&amp;B1658&amp;" "&amp;C1658&amp;" "&amp;D1658&amp;" "&amp;E1658&amp;" "&amp;F1658&amp;" ["&amp;H1658&amp;"]",B1658&amp;" "&amp;C1658&amp;" "&amp;D1658&amp;" "&amp;E1658&amp;" "&amp;F1658&amp;" ["&amp;H1658&amp;"]"))</f>
        <v/>
      </c>
      <c r="J1658" s="7" t="inlineStr">
        <is>
          <t>자라 윈드서퍼블루 면혼방 플리츠볼륨긴소매셔츠 [L]</t>
        </is>
      </c>
      <c r="K1658" s="7" t="inlineStr">
        <is>
          <t>자라 윈드서퍼블루 면혼방 플리츠볼륨긴소매셔츠</t>
        </is>
      </c>
      <c r="L1658" s="7">
        <f>IF(B1658="보세",C1658&amp;" "&amp;F1658,B1658&amp;" "&amp;F1658)</f>
        <v/>
      </c>
      <c r="M1658" s="8" t="inlineStr">
        <is>
          <t>윈드서퍼블루  면혼방 플리츠볼륨긴소매셔츠</t>
        </is>
      </c>
      <c r="N1658" s="8" t="inlineStr">
        <is>
          <t>윈드서퍼블루  코튼혼방 플리츠볼륨긴소매셔츠</t>
        </is>
      </c>
      <c r="O1658" s="8" t="inlineStr">
        <is>
          <t>윈드서퍼블루  면믹스 플리츠볼륨긴소매셔츠</t>
        </is>
      </c>
    </row>
    <row r="1659" ht="16.5" customHeight="1" s="16">
      <c r="A1659" s="7" t="n">
        <v>13108423</v>
      </c>
      <c r="B1659" s="7" t="inlineStr">
        <is>
          <t>코데즈컴바인</t>
        </is>
      </c>
      <c r="C1659" s="7" t="inlineStr">
        <is>
          <t>네이비</t>
        </is>
      </c>
      <c r="D1659" s="7" t="inlineStr">
        <is>
          <t>체크</t>
        </is>
      </c>
      <c r="E1659" s="7" t="inlineStr">
        <is>
          <t>면</t>
        </is>
      </c>
      <c r="F1659" s="7" t="inlineStr">
        <is>
          <t>루즈핏웜맥시셔츠</t>
        </is>
      </c>
      <c r="G1659" s="7" t="inlineStr">
        <is>
          <t>KOR</t>
        </is>
      </c>
      <c r="H1659" s="7" t="inlineStr">
        <is>
          <t>Free</t>
        </is>
      </c>
      <c r="I1659" s="7">
        <f>IF(B1659="보세",C1659&amp;" "&amp;D1659&amp;" "&amp;E1659&amp;" "&amp;F1659&amp;" ["&amp;H1659&amp;"]",IF(G1659="JPN","[JPN] "&amp;B1659&amp;" "&amp;C1659&amp;" "&amp;D1659&amp;" "&amp;E1659&amp;" "&amp;F1659&amp;" ["&amp;H1659&amp;"]",B1659&amp;" "&amp;C1659&amp;" "&amp;D1659&amp;" "&amp;E1659&amp;" "&amp;F1659&amp;" ["&amp;H1659&amp;"]"))</f>
        <v/>
      </c>
      <c r="J1659" s="7" t="inlineStr">
        <is>
          <t>코데즈컴바인 네이비 체크 면 루즈핏웜맥시셔츠 [Free]</t>
        </is>
      </c>
      <c r="K1659" s="7" t="inlineStr">
        <is>
          <t>코데즈컴바인 네이비 체크 면 루즈핏웜맥시셔츠</t>
        </is>
      </c>
      <c r="L1659" s="7">
        <f>IF(B1659="보세",C1659&amp;" "&amp;F1659,B1659&amp;" "&amp;F1659)</f>
        <v/>
      </c>
      <c r="M1659" s="8" t="inlineStr">
        <is>
          <t>네이비 체크 면 루즈핏웜맥시셔츠</t>
        </is>
      </c>
      <c r="N1659" s="8" t="inlineStr">
        <is>
          <t>NAVY 체크 면 루즈핏웜맥시셔츠</t>
        </is>
      </c>
      <c r="O1659" s="8" t="inlineStr">
        <is>
          <t>곤색 체크 면 루즈핏웜맥시셔츠</t>
        </is>
      </c>
    </row>
    <row r="1660" ht="16.5" customHeight="1" s="16">
      <c r="A1660" s="7" t="n">
        <v>13108424</v>
      </c>
      <c r="B1660" s="7" t="inlineStr">
        <is>
          <t>yesse</t>
        </is>
      </c>
      <c r="C1660" s="7" t="inlineStr">
        <is>
          <t>그레이</t>
        </is>
      </c>
      <c r="D1660" s="7" t="inlineStr">
        <is>
          <t>무지</t>
        </is>
      </c>
      <c r="E1660" s="7" t="inlineStr">
        <is>
          <t>덕다운</t>
        </is>
      </c>
      <c r="F1660" s="7" t="inlineStr">
        <is>
          <t>퀼팅슬링롱패딩점퍼</t>
        </is>
      </c>
      <c r="G1660" s="7" t="inlineStr">
        <is>
          <t>KOR</t>
        </is>
      </c>
      <c r="H1660" s="7" t="inlineStr">
        <is>
          <t>90</t>
        </is>
      </c>
      <c r="I1660" s="7">
        <f>IF(B1660="보세",C1660&amp;" "&amp;D1660&amp;" "&amp;E1660&amp;" "&amp;F1660&amp;" ["&amp;H1660&amp;"]",IF(G1660="JPN","[JPN] "&amp;B1660&amp;" "&amp;C1660&amp;" "&amp;D1660&amp;" "&amp;E1660&amp;" "&amp;F1660&amp;" ["&amp;H1660&amp;"]",B1660&amp;" "&amp;C1660&amp;" "&amp;D1660&amp;" "&amp;E1660&amp;" "&amp;F1660&amp;" ["&amp;H1660&amp;"]"))</f>
        <v/>
      </c>
      <c r="J1660" s="7" t="inlineStr">
        <is>
          <t>yesse 그레이 덕다운 퀼팅슬링롱패딩점퍼 [90]</t>
        </is>
      </c>
      <c r="K1660" s="7" t="inlineStr">
        <is>
          <t>yesse 그레이 덕다운 퀼팅슬링롱패딩점퍼</t>
        </is>
      </c>
      <c r="L1660" s="7">
        <f>IF(B1660="보세",C1660&amp;" "&amp;F1660,B1660&amp;" "&amp;F1660)</f>
        <v/>
      </c>
      <c r="M1660" s="8" t="inlineStr">
        <is>
          <t>그레이  덕다운 퀼팅슬링롱패딩점퍼</t>
        </is>
      </c>
      <c r="N1660" s="8" t="inlineStr">
        <is>
          <t>회색  덕다운 퀼팅슬링롱패딩점퍼</t>
        </is>
      </c>
      <c r="O1660" s="8" t="inlineStr">
        <is>
          <t>GRAY  덕다운 퀼팅슬링롱패딩점퍼</t>
        </is>
      </c>
    </row>
    <row r="1661" ht="16.5" customHeight="1" s="16">
      <c r="A1661" s="7" t="n">
        <v>13108425</v>
      </c>
      <c r="B1661" s="7" t="inlineStr">
        <is>
          <t>로엠</t>
        </is>
      </c>
      <c r="C1661" s="7" t="inlineStr">
        <is>
          <t>스투코브라운</t>
        </is>
      </c>
      <c r="D1661" s="7" t="inlineStr">
        <is>
          <t>무지</t>
        </is>
      </c>
      <c r="E1661" s="7" t="inlineStr">
        <is>
          <t>폴리</t>
        </is>
      </c>
      <c r="F1661" s="7" t="inlineStr">
        <is>
          <t>핀턱오픈카라맥시원피스</t>
        </is>
      </c>
      <c r="G1661" s="7" t="inlineStr">
        <is>
          <t>KOR</t>
        </is>
      </c>
      <c r="H1661" s="7" t="inlineStr">
        <is>
          <t>85-95</t>
        </is>
      </c>
      <c r="I1661" s="7">
        <f>IF(B1661="보세",C1661&amp;" "&amp;D1661&amp;" "&amp;E1661&amp;" "&amp;F1661&amp;" ["&amp;H1661&amp;"]",IF(G1661="JPN","[JPN] "&amp;B1661&amp;" "&amp;C1661&amp;" "&amp;D1661&amp;" "&amp;E1661&amp;" "&amp;F1661&amp;" ["&amp;H1661&amp;"]",B1661&amp;" "&amp;C1661&amp;" "&amp;D1661&amp;" "&amp;E1661&amp;" "&amp;F1661&amp;" ["&amp;H1661&amp;"]"))</f>
        <v/>
      </c>
      <c r="J1661" s="7" t="inlineStr">
        <is>
          <t>로엠 스투코브라운 핀턱오픈카라맥시원피스 [85-95]</t>
        </is>
      </c>
      <c r="K1661" s="7" t="inlineStr">
        <is>
          <t>로엠 스투코브라운 핀턱오픈카라맥시원피스</t>
        </is>
      </c>
      <c r="L1661" s="7">
        <f>IF(B1661="보세",C1661&amp;" "&amp;F1661,B1661&amp;" "&amp;F1661)</f>
        <v/>
      </c>
      <c r="M1661" s="8" t="inlineStr">
        <is>
          <t>스투코브라운   핀턱오픈카라맥시원피스</t>
        </is>
      </c>
      <c r="N1661" s="8" t="inlineStr">
        <is>
          <t>스투코브라운   핀턱오픈카라맥시원피스</t>
        </is>
      </c>
      <c r="O1661" s="8" t="inlineStr">
        <is>
          <t>스투코브라운   핀턱오픈카라맥시원피스</t>
        </is>
      </c>
    </row>
    <row r="1662" ht="16.5" customHeight="1" s="16">
      <c r="A1662" s="7" t="n">
        <v>13108426</v>
      </c>
      <c r="B1662" s="7" t="inlineStr">
        <is>
          <t>자라</t>
        </is>
      </c>
      <c r="C1662" s="7" t="inlineStr">
        <is>
          <t>블랙</t>
        </is>
      </c>
      <c r="D1662" s="7" t="inlineStr">
        <is>
          <t>무지</t>
        </is>
      </c>
      <c r="E1662" s="7" t="inlineStr">
        <is>
          <t>면</t>
        </is>
      </c>
      <c r="F1662" s="7" t="inlineStr">
        <is>
          <t>딥브이넥셔링맥시원피스</t>
        </is>
      </c>
      <c r="G1662" s="7" t="inlineStr">
        <is>
          <t>KOR</t>
        </is>
      </c>
      <c r="H1662" s="7" t="inlineStr">
        <is>
          <t>M</t>
        </is>
      </c>
      <c r="I1662" s="7">
        <f>IF(B1662="보세",C1662&amp;" "&amp;D1662&amp;" "&amp;E1662&amp;" "&amp;F1662&amp;" ["&amp;H1662&amp;"]",IF(G1662="JPN","[JPN] "&amp;B1662&amp;" "&amp;C1662&amp;" "&amp;D1662&amp;" "&amp;E1662&amp;" "&amp;F1662&amp;" ["&amp;H1662&amp;"]",B1662&amp;" "&amp;C1662&amp;" "&amp;D1662&amp;" "&amp;E1662&amp;" "&amp;F1662&amp;" ["&amp;H1662&amp;"]"))</f>
        <v/>
      </c>
      <c r="J1662" s="7" t="inlineStr">
        <is>
          <t>자라 블랙 면 딥브이넥셔링맥시원피스 [M]</t>
        </is>
      </c>
      <c r="K1662" s="7" t="inlineStr">
        <is>
          <t>자라 블랙 면 딥브이넥셔링맥시원피스</t>
        </is>
      </c>
      <c r="L1662" s="7">
        <f>IF(B1662="보세",C1662&amp;" "&amp;F1662,B1662&amp;" "&amp;F1662)</f>
        <v/>
      </c>
      <c r="M1662" s="8" t="inlineStr">
        <is>
          <t>블랙  면 딥브이넥셔링맥시원피스</t>
        </is>
      </c>
      <c r="N1662" s="8" t="inlineStr">
        <is>
          <t>블랙  코튼 딥브이넥셔링맥시원피스</t>
        </is>
      </c>
      <c r="O1662" s="8" t="inlineStr">
        <is>
          <t>블랙  면직물 딥브이넥셔링맥시원피스</t>
        </is>
      </c>
    </row>
    <row r="1663" ht="16.5" customHeight="1" s="16">
      <c r="A1663" s="7" t="n">
        <v>13108427</v>
      </c>
      <c r="B1663" s="7" t="inlineStr">
        <is>
          <t>블랙야크</t>
        </is>
      </c>
      <c r="C1663" s="7" t="inlineStr">
        <is>
          <t>네이비</t>
        </is>
      </c>
      <c r="D1663" s="7" t="inlineStr">
        <is>
          <t>체크</t>
        </is>
      </c>
      <c r="E1663" s="7" t="inlineStr">
        <is>
          <t>폴리</t>
        </is>
      </c>
      <c r="F1663" s="7" t="inlineStr">
        <is>
          <t>루즈핏언발후드레인코트</t>
        </is>
      </c>
      <c r="G1663" s="7" t="inlineStr">
        <is>
          <t>KOR</t>
        </is>
      </c>
      <c r="H1663" s="7" t="inlineStr">
        <is>
          <t>XL</t>
        </is>
      </c>
      <c r="I1663" s="7">
        <f>IF(B1663="보세",C1663&amp;" "&amp;D1663&amp;" "&amp;E1663&amp;" "&amp;F1663&amp;" ["&amp;H1663&amp;"]",IF(G1663="JPN","[JPN] "&amp;B1663&amp;" "&amp;C1663&amp;" "&amp;D1663&amp;" "&amp;E1663&amp;" "&amp;F1663&amp;" ["&amp;H1663&amp;"]",B1663&amp;" "&amp;C1663&amp;" "&amp;D1663&amp;" "&amp;E1663&amp;" "&amp;F1663&amp;" ["&amp;H1663&amp;"]"))</f>
        <v/>
      </c>
      <c r="J1663" s="7" t="inlineStr">
        <is>
          <t>블랙야크 네이비 체크 루즈핏언발후드레인코트 [XL]</t>
        </is>
      </c>
      <c r="K1663" s="7" t="inlineStr">
        <is>
          <t>블랙야크 네이비 체크 루즈핏언발후드레인코트</t>
        </is>
      </c>
      <c r="L1663" s="7">
        <f>IF(B1663="보세",C1663&amp;" "&amp;F1663,B1663&amp;" "&amp;F1663)</f>
        <v/>
      </c>
      <c r="M1663" s="8" t="inlineStr">
        <is>
          <t>네이비 체크  루즈핏언발후드레인코트</t>
        </is>
      </c>
      <c r="N1663" s="8" t="inlineStr">
        <is>
          <t>NAVY 체크  루즈핏언발후드레인코트</t>
        </is>
      </c>
      <c r="O1663" s="8" t="inlineStr">
        <is>
          <t>곤색 체크  루즈핏언발후드레인코트</t>
        </is>
      </c>
    </row>
    <row r="1664" ht="16.5" customHeight="1" s="16">
      <c r="A1664" s="7" t="n">
        <v>13108428</v>
      </c>
      <c r="B1664" s="7" t="inlineStr">
        <is>
          <t>아이더</t>
        </is>
      </c>
      <c r="C1664" s="7" t="inlineStr">
        <is>
          <t>화이트블랙</t>
        </is>
      </c>
      <c r="D1664" s="7" t="inlineStr">
        <is>
          <t>무지</t>
        </is>
      </c>
      <c r="E1664" s="7" t="inlineStr">
        <is>
          <t>폴리</t>
        </is>
      </c>
      <c r="F1664" s="7" t="inlineStr">
        <is>
          <t>배색롱뽀글이점퍼</t>
        </is>
      </c>
      <c r="G1664" s="7" t="inlineStr">
        <is>
          <t>KOR</t>
        </is>
      </c>
      <c r="H1664" s="7" t="inlineStr">
        <is>
          <t>XS</t>
        </is>
      </c>
      <c r="I1664" s="7">
        <f>IF(B1664="보세",C1664&amp;" "&amp;D1664&amp;" "&amp;E1664&amp;" "&amp;F1664&amp;" ["&amp;H1664&amp;"]",IF(G1664="JPN","[JPN] "&amp;B1664&amp;" "&amp;C1664&amp;" "&amp;D1664&amp;" "&amp;E1664&amp;" "&amp;F1664&amp;" ["&amp;H1664&amp;"]",B1664&amp;" "&amp;C1664&amp;" "&amp;D1664&amp;" "&amp;E1664&amp;" "&amp;F1664&amp;" ["&amp;H1664&amp;"]"))</f>
        <v/>
      </c>
      <c r="J1664" s="7" t="inlineStr">
        <is>
          <t>아이더 화이트블랙 배색롱뽀글이점퍼 [XS]</t>
        </is>
      </c>
      <c r="K1664" s="7" t="inlineStr">
        <is>
          <t>아이더 화이트블랙 배색롱뽀글이점퍼</t>
        </is>
      </c>
      <c r="L1664" s="7">
        <f>IF(B1664="보세",C1664&amp;" "&amp;F1664,B1664&amp;" "&amp;F1664)</f>
        <v/>
      </c>
      <c r="M1664" s="8" t="inlineStr">
        <is>
          <t>화이트블랙   배색롱뽀글이점퍼</t>
        </is>
      </c>
      <c r="N1664" s="8" t="inlineStr">
        <is>
          <t>화이트블랙   배색롱뽀글이점퍼</t>
        </is>
      </c>
      <c r="O1664" s="8" t="inlineStr">
        <is>
          <t>화이트블랙   배색롱뽀글이점퍼</t>
        </is>
      </c>
    </row>
    <row r="1665" ht="16.5" customHeight="1" s="16">
      <c r="A1665" s="7" t="n">
        <v>13108429</v>
      </c>
      <c r="B1665" s="7" t="inlineStr">
        <is>
          <t>자라</t>
        </is>
      </c>
      <c r="C1665" s="7" t="inlineStr">
        <is>
          <t>화이트</t>
        </is>
      </c>
      <c r="D1665" s="7" t="inlineStr">
        <is>
          <t>무지</t>
        </is>
      </c>
      <c r="E1665" s="7" t="inlineStr">
        <is>
          <t>면혼방</t>
        </is>
      </c>
      <c r="F1665" s="7" t="inlineStr">
        <is>
          <t>핀턱콩단추루즈핏원피스</t>
        </is>
      </c>
      <c r="G1665" s="7" t="inlineStr">
        <is>
          <t>KOR</t>
        </is>
      </c>
      <c r="H1665" s="7" t="inlineStr">
        <is>
          <t>XL</t>
        </is>
      </c>
      <c r="I1665" s="7">
        <f>IF(B1665="보세",C1665&amp;" "&amp;D1665&amp;" "&amp;E1665&amp;" "&amp;F1665&amp;" ["&amp;H1665&amp;"]",IF(G1665="JPN","[JPN] "&amp;B1665&amp;" "&amp;C1665&amp;" "&amp;D1665&amp;" "&amp;E1665&amp;" "&amp;F1665&amp;" ["&amp;H1665&amp;"]",B1665&amp;" "&amp;C1665&amp;" "&amp;D1665&amp;" "&amp;E1665&amp;" "&amp;F1665&amp;" ["&amp;H1665&amp;"]"))</f>
        <v/>
      </c>
      <c r="J1665" s="7" t="inlineStr">
        <is>
          <t>자라 화이트 면혼방 핀턱콩단추루즈핏원피스 [XL]</t>
        </is>
      </c>
      <c r="K1665" s="7" t="inlineStr">
        <is>
          <t>자라 화이트 면혼방 핀턱콩단추루즈핏원피스</t>
        </is>
      </c>
      <c r="L1665" s="7">
        <f>IF(B1665="보세",C1665&amp;" "&amp;F1665,B1665&amp;" "&amp;F1665)</f>
        <v/>
      </c>
      <c r="M1665" s="8" t="inlineStr">
        <is>
          <t>화이트  면혼방 핀턱콩단추루즈핏원피스</t>
        </is>
      </c>
      <c r="N1665" s="8" t="inlineStr">
        <is>
          <t>화이트  코튼혼방 핀턱콩단추루즈핏원피스</t>
        </is>
      </c>
      <c r="O1665" s="8" t="inlineStr">
        <is>
          <t>화이트  면믹스 핀턱콩단추루즈핏원피스</t>
        </is>
      </c>
    </row>
    <row r="1666" ht="16.5" customHeight="1" s="16">
      <c r="A1666" s="7" t="n">
        <v>13108430</v>
      </c>
      <c r="B1666" s="7" t="inlineStr">
        <is>
          <t>JDX</t>
        </is>
      </c>
      <c r="C1666" s="7" t="inlineStr">
        <is>
          <t>화이트</t>
        </is>
      </c>
      <c r="D1666" s="7" t="inlineStr">
        <is>
          <t>무지</t>
        </is>
      </c>
      <c r="E1666" s="7" t="inlineStr">
        <is>
          <t>폴리</t>
        </is>
      </c>
      <c r="F1666" s="7" t="inlineStr">
        <is>
          <t>허리배색일자팬츠</t>
        </is>
      </c>
      <c r="G1666" s="7" t="inlineStr">
        <is>
          <t>KOR</t>
        </is>
      </c>
      <c r="H1666" s="7" t="inlineStr">
        <is>
          <t>82</t>
        </is>
      </c>
      <c r="I1666" s="7">
        <f>IF(B1666="보세",C1666&amp;" "&amp;D1666&amp;" "&amp;E1666&amp;" "&amp;F1666&amp;" ["&amp;H1666&amp;"]",IF(G1666="JPN","[JPN] "&amp;B1666&amp;" "&amp;C1666&amp;" "&amp;D1666&amp;" "&amp;E1666&amp;" "&amp;F1666&amp;" ["&amp;H1666&amp;"]",B1666&amp;" "&amp;C1666&amp;" "&amp;D1666&amp;" "&amp;E1666&amp;" "&amp;F1666&amp;" ["&amp;H1666&amp;"]"))</f>
        <v/>
      </c>
      <c r="J1666" s="7" t="inlineStr">
        <is>
          <t>JDX 화이트 허리배색일자팬츠 [82]</t>
        </is>
      </c>
      <c r="K1666" s="7" t="inlineStr">
        <is>
          <t>JDX 화이트 허리배색일자팬츠</t>
        </is>
      </c>
      <c r="L1666" s="7">
        <f>IF(B1666="보세",C1666&amp;" "&amp;F1666,B1666&amp;" "&amp;F1666)</f>
        <v/>
      </c>
      <c r="M1666" s="8" t="inlineStr">
        <is>
          <t>화이트   허리배색일자팬츠</t>
        </is>
      </c>
      <c r="N1666" s="8" t="inlineStr">
        <is>
          <t>화이트   허리배색일자팬츠</t>
        </is>
      </c>
      <c r="O1666" s="8" t="inlineStr">
        <is>
          <t>화이트   허리배색일자팬츠</t>
        </is>
      </c>
    </row>
    <row r="1667" ht="16.5" customHeight="1" s="16">
      <c r="A1667" s="7" t="n">
        <v>13108431</v>
      </c>
      <c r="B1667" s="7" t="inlineStr">
        <is>
          <t>팬텀</t>
        </is>
      </c>
      <c r="C1667" s="7" t="inlineStr">
        <is>
          <t>화이트</t>
        </is>
      </c>
      <c r="D1667" s="7" t="inlineStr">
        <is>
          <t>무지</t>
        </is>
      </c>
      <c r="E1667" s="7" t="inlineStr">
        <is>
          <t>폴리</t>
        </is>
      </c>
      <c r="F1667" s="7" t="inlineStr">
        <is>
          <t>배색플리츠미니스커트</t>
        </is>
      </c>
      <c r="G1667" s="7" t="inlineStr">
        <is>
          <t>KOR</t>
        </is>
      </c>
      <c r="H1667" s="7" t="inlineStr">
        <is>
          <t>73</t>
        </is>
      </c>
      <c r="I1667" s="7">
        <f>IF(B1667="보세",C1667&amp;" "&amp;D1667&amp;" "&amp;E1667&amp;" "&amp;F1667&amp;" ["&amp;H1667&amp;"]",IF(G1667="JPN","[JPN] "&amp;B1667&amp;" "&amp;C1667&amp;" "&amp;D1667&amp;" "&amp;E1667&amp;" "&amp;F1667&amp;" ["&amp;H1667&amp;"]",B1667&amp;" "&amp;C1667&amp;" "&amp;D1667&amp;" "&amp;E1667&amp;" "&amp;F1667&amp;" ["&amp;H1667&amp;"]"))</f>
        <v/>
      </c>
      <c r="J1667" s="7" t="inlineStr">
        <is>
          <t>팬텀 화이트 배색플리츠미니스커트 [73]</t>
        </is>
      </c>
      <c r="K1667" s="7" t="inlineStr">
        <is>
          <t>팬텀 화이트 배색플리츠미니스커트</t>
        </is>
      </c>
      <c r="L1667" s="7">
        <f>IF(B1667="보세",C1667&amp;" "&amp;F1667,B1667&amp;" "&amp;F1667)</f>
        <v/>
      </c>
      <c r="M1667" s="8" t="inlineStr">
        <is>
          <t>화이트   배색플리츠미니스커트</t>
        </is>
      </c>
      <c r="N1667" s="8" t="inlineStr">
        <is>
          <t>화이트   배색플리츠미니스커트</t>
        </is>
      </c>
      <c r="O1667" s="8" t="inlineStr">
        <is>
          <t>화이트   배색플리츠미니스커트</t>
        </is>
      </c>
    </row>
    <row r="1668" ht="16.5" customHeight="1" s="16">
      <c r="A1668" s="7" t="n">
        <v>13108432</v>
      </c>
      <c r="B1668" s="7" t="inlineStr">
        <is>
          <t>더엣지</t>
        </is>
      </c>
      <c r="C1668" s="7" t="inlineStr">
        <is>
          <t>네이비</t>
        </is>
      </c>
      <c r="D1668" s="7" t="inlineStr">
        <is>
          <t>무지</t>
        </is>
      </c>
      <c r="E1668" s="7" t="inlineStr">
        <is>
          <t>면혼방</t>
        </is>
      </c>
      <c r="F1668" s="7" t="inlineStr">
        <is>
          <t>워싱와이드스트레치진</t>
        </is>
      </c>
      <c r="G1668" s="7" t="inlineStr">
        <is>
          <t>KOR</t>
        </is>
      </c>
      <c r="H1668" s="7" t="inlineStr">
        <is>
          <t>28</t>
        </is>
      </c>
      <c r="I1668" s="7">
        <f>IF(B1668="보세",C1668&amp;" "&amp;D1668&amp;" "&amp;E1668&amp;" "&amp;F1668&amp;" ["&amp;H1668&amp;"]",IF(G1668="JPN","[JPN] "&amp;B1668&amp;" "&amp;C1668&amp;" "&amp;D1668&amp;" "&amp;E1668&amp;" "&amp;F1668&amp;" ["&amp;H1668&amp;"]",B1668&amp;" "&amp;C1668&amp;" "&amp;D1668&amp;" "&amp;E1668&amp;" "&amp;F1668&amp;" ["&amp;H1668&amp;"]"))</f>
        <v/>
      </c>
      <c r="J1668" s="7" t="inlineStr">
        <is>
          <t>더엣지 네이비 면혼방 워싱와이드스트레치진 [28]</t>
        </is>
      </c>
      <c r="K1668" s="7" t="inlineStr">
        <is>
          <t>더엣지 네이비 면혼방 워싱와이드스트레치진</t>
        </is>
      </c>
      <c r="L1668" s="7">
        <f>IF(B1668="보세",C1668&amp;" "&amp;F1668,B1668&amp;" "&amp;F1668)</f>
        <v/>
      </c>
      <c r="M1668" s="8" t="inlineStr">
        <is>
          <t>네이비  면혼방 워싱와이드스트레치진</t>
        </is>
      </c>
      <c r="N1668" s="8" t="inlineStr">
        <is>
          <t>NAVY  면혼방 워싱와이드스트레치진</t>
        </is>
      </c>
      <c r="O1668" s="8" t="inlineStr">
        <is>
          <t>곤색  면혼방 워싱와이드스트레치진</t>
        </is>
      </c>
    </row>
    <row r="1669" ht="16.5" customHeight="1" s="16">
      <c r="A1669" s="7" t="n">
        <v>13108433</v>
      </c>
      <c r="B1669" s="7" t="inlineStr">
        <is>
          <t>리복</t>
        </is>
      </c>
      <c r="C1669" s="7" t="inlineStr">
        <is>
          <t>블랙</t>
        </is>
      </c>
      <c r="D1669" s="7" t="inlineStr">
        <is>
          <t>무지</t>
        </is>
      </c>
      <c r="E1669" s="7" t="inlineStr">
        <is>
          <t>폴리</t>
        </is>
      </c>
      <c r="F1669" s="7" t="inlineStr">
        <is>
          <t>스티치멜빵패딩보드팬츠</t>
        </is>
      </c>
      <c r="G1669" s="7" t="inlineStr">
        <is>
          <t>KOR</t>
        </is>
      </c>
      <c r="H1669" s="7" t="inlineStr">
        <is>
          <t>85</t>
        </is>
      </c>
      <c r="I1669" s="7">
        <f>IF(B1669="보세",C1669&amp;" "&amp;D1669&amp;" "&amp;E1669&amp;" "&amp;F1669&amp;" ["&amp;H1669&amp;"]",IF(G1669="JPN","[JPN] "&amp;B1669&amp;" "&amp;C1669&amp;" "&amp;D1669&amp;" "&amp;E1669&amp;" "&amp;F1669&amp;" ["&amp;H1669&amp;"]",B1669&amp;" "&amp;C1669&amp;" "&amp;D1669&amp;" "&amp;E1669&amp;" "&amp;F1669&amp;" ["&amp;H1669&amp;"]"))</f>
        <v/>
      </c>
      <c r="J1669" s="7" t="inlineStr">
        <is>
          <t>리복 블랙 스티치멜빵패딩보드팬츠 [85]</t>
        </is>
      </c>
      <c r="K1669" s="7" t="inlineStr">
        <is>
          <t>리복 블랙 스티치멜빵패딩보드팬츠</t>
        </is>
      </c>
      <c r="L1669" s="7">
        <f>IF(B1669="보세",C1669&amp;" "&amp;F1669,B1669&amp;" "&amp;F1669)</f>
        <v/>
      </c>
      <c r="M1669" s="8" t="inlineStr">
        <is>
          <t>블랙   스티치멜빵패딩보드팬츠</t>
        </is>
      </c>
      <c r="N1669" s="8" t="inlineStr">
        <is>
          <t>블랙   스티치멜빵패딩보드팬츠</t>
        </is>
      </c>
      <c r="O1669" s="8" t="inlineStr">
        <is>
          <t>블랙   스티치멜빵패딩보드팬츠</t>
        </is>
      </c>
    </row>
    <row r="1670" ht="16.5" customHeight="1" s="16">
      <c r="A1670" s="7" t="n">
        <v>13108434</v>
      </c>
      <c r="B1670" s="7" t="inlineStr">
        <is>
          <t>리바이스513</t>
        </is>
      </c>
      <c r="C1670" s="7" t="inlineStr">
        <is>
          <t>중청</t>
        </is>
      </c>
      <c r="D1670" s="7" t="inlineStr">
        <is>
          <t>무지</t>
        </is>
      </c>
      <c r="E1670" s="7" t="inlineStr">
        <is>
          <t>데님</t>
        </is>
      </c>
      <c r="F1670" s="7" t="inlineStr">
        <is>
          <t>주름워싱스트레이트진</t>
        </is>
      </c>
      <c r="G1670" s="7" t="inlineStr">
        <is>
          <t>KOR</t>
        </is>
      </c>
      <c r="H1670" s="7" t="inlineStr">
        <is>
          <t>30</t>
        </is>
      </c>
      <c r="I1670" s="7">
        <f>IF(B1670="보세",C1670&amp;" "&amp;D1670&amp;" "&amp;E1670&amp;" "&amp;F1670&amp;" ["&amp;H1670&amp;"]",IF(G1670="JPN","[JPN] "&amp;B1670&amp;" "&amp;C1670&amp;" "&amp;D1670&amp;" "&amp;E1670&amp;" "&amp;F1670&amp;" ["&amp;H1670&amp;"]",B1670&amp;" "&amp;C1670&amp;" "&amp;D1670&amp;" "&amp;E1670&amp;" "&amp;F1670&amp;" ["&amp;H1670&amp;"]"))</f>
        <v/>
      </c>
      <c r="J1670" s="7" t="inlineStr">
        <is>
          <t>리바이스513 중청 데님 주름워싱스트레이트진 [30]</t>
        </is>
      </c>
      <c r="K1670" s="7" t="inlineStr">
        <is>
          <t>리바이스513 중청 데님 주름워싱스트레이트진</t>
        </is>
      </c>
      <c r="L1670" s="7">
        <f>IF(B1670="보세",C1670&amp;" "&amp;F1670,B1670&amp;" "&amp;F1670)</f>
        <v/>
      </c>
      <c r="M1670" s="8" t="inlineStr">
        <is>
          <t>중청  데님 주름워싱스트레이트진</t>
        </is>
      </c>
      <c r="N1670" s="8" t="inlineStr">
        <is>
          <t>중청  데님 주름워싱스트레이트진</t>
        </is>
      </c>
      <c r="O1670" s="8" t="inlineStr">
        <is>
          <t>중청  데님 주름워싱스트레이트진</t>
        </is>
      </c>
    </row>
    <row r="1671" ht="16.5" customHeight="1" s="16">
      <c r="A1671" s="7" t="n">
        <v>13108435</v>
      </c>
      <c r="B1671" s="7" t="inlineStr">
        <is>
          <t>리바이스220</t>
        </is>
      </c>
      <c r="C1671" s="7" t="inlineStr">
        <is>
          <t>진청</t>
        </is>
      </c>
      <c r="D1671" s="7" t="inlineStr">
        <is>
          <t>무지</t>
        </is>
      </c>
      <c r="E1671" s="7" t="inlineStr">
        <is>
          <t>데님</t>
        </is>
      </c>
      <c r="F1671" s="7" t="inlineStr">
        <is>
          <t>워싱스티치프린지크롭숏진</t>
        </is>
      </c>
      <c r="G1671" s="7" t="inlineStr">
        <is>
          <t>KOR</t>
        </is>
      </c>
      <c r="H1671" s="7" t="inlineStr">
        <is>
          <t>72</t>
        </is>
      </c>
      <c r="I1671" s="7">
        <f>IF(B1671="보세",C1671&amp;" "&amp;D1671&amp;" "&amp;E1671&amp;" "&amp;F1671&amp;" ["&amp;H1671&amp;"]",IF(G1671="JPN","[JPN] "&amp;B1671&amp;" "&amp;C1671&amp;" "&amp;D1671&amp;" "&amp;E1671&amp;" "&amp;F1671&amp;" ["&amp;H1671&amp;"]",B1671&amp;" "&amp;C1671&amp;" "&amp;D1671&amp;" "&amp;E1671&amp;" "&amp;F1671&amp;" ["&amp;H1671&amp;"]"))</f>
        <v/>
      </c>
      <c r="J1671" s="7" t="inlineStr">
        <is>
          <t>리바이스220 진청 데님 워싱스티치프린지크롭숏진 [72]</t>
        </is>
      </c>
      <c r="K1671" s="7" t="inlineStr">
        <is>
          <t>리바이스220 진청 데님 워싱스티치프린지크롭숏진</t>
        </is>
      </c>
      <c r="L1671" s="7">
        <f>IF(B1671="보세",C1671&amp;" "&amp;F1671,B1671&amp;" "&amp;F1671)</f>
        <v/>
      </c>
      <c r="M1671" s="8" t="inlineStr">
        <is>
          <t>진청  데님 워싱스티치프린지크롭숏진</t>
        </is>
      </c>
      <c r="N1671" s="8" t="inlineStr">
        <is>
          <t>진청  데님 워싱스티치프린지크롭숏진</t>
        </is>
      </c>
      <c r="O1671" s="8" t="inlineStr">
        <is>
          <t>진청  데님 워싱스티치프린지크롭숏진</t>
        </is>
      </c>
    </row>
    <row r="1672" ht="16.5" customHeight="1" s="16">
      <c r="A1672" s="7" t="n">
        <v>13108436</v>
      </c>
      <c r="B1672" s="7" t="inlineStr">
        <is>
          <t>아디다스</t>
        </is>
      </c>
      <c r="C1672" s="7" t="inlineStr">
        <is>
          <t>버건디</t>
        </is>
      </c>
      <c r="D1672" s="7" t="inlineStr">
        <is>
          <t>무지</t>
        </is>
      </c>
      <c r="E1672" s="7" t="inlineStr">
        <is>
          <t>폴리</t>
        </is>
      </c>
      <c r="F1672" s="7" t="inlineStr">
        <is>
          <t>삼선조거트레이닝팬츠</t>
        </is>
      </c>
      <c r="G1672" s="7" t="inlineStr">
        <is>
          <t>KOR</t>
        </is>
      </c>
      <c r="H1672" s="7" t="inlineStr">
        <is>
          <t>S</t>
        </is>
      </c>
      <c r="I1672" s="7">
        <f>IF(B1672="보세",C1672&amp;" "&amp;D1672&amp;" "&amp;E1672&amp;" "&amp;F1672&amp;" ["&amp;H1672&amp;"]",IF(G1672="JPN","[JPN] "&amp;B1672&amp;" "&amp;C1672&amp;" "&amp;D1672&amp;" "&amp;E1672&amp;" "&amp;F1672&amp;" ["&amp;H1672&amp;"]",B1672&amp;" "&amp;C1672&amp;" "&amp;D1672&amp;" "&amp;E1672&amp;" "&amp;F1672&amp;" ["&amp;H1672&amp;"]"))</f>
        <v/>
      </c>
      <c r="J1672" s="7" t="inlineStr">
        <is>
          <t>아디다스 버건디 삼선조거트레이닝팬츠 [S]</t>
        </is>
      </c>
      <c r="K1672" s="7" t="inlineStr">
        <is>
          <t>아디다스 버건디 삼선조거트레이닝팬츠</t>
        </is>
      </c>
      <c r="L1672" s="7">
        <f>IF(B1672="보세",C1672&amp;" "&amp;F1672,B1672&amp;" "&amp;F1672)</f>
        <v/>
      </c>
      <c r="M1672" s="8" t="inlineStr">
        <is>
          <t>버건디   삼선조거트레이닝팬츠</t>
        </is>
      </c>
      <c r="N1672" s="8" t="inlineStr">
        <is>
          <t>버건디   삼선조거트레이닝팬츠</t>
        </is>
      </c>
      <c r="O1672" s="8" t="inlineStr">
        <is>
          <t>버건디   삼선조거트레이닝팬츠</t>
        </is>
      </c>
    </row>
    <row r="1673" ht="16.5" customHeight="1" s="16">
      <c r="A1673" s="7" t="n">
        <v>13108437</v>
      </c>
      <c r="B1673" s="7" t="inlineStr">
        <is>
          <t>디키즈</t>
        </is>
      </c>
      <c r="C1673" s="7" t="inlineStr">
        <is>
          <t>블랙</t>
        </is>
      </c>
      <c r="D1673" s="7" t="inlineStr">
        <is>
          <t>무지</t>
        </is>
      </c>
      <c r="E1673" s="7" t="inlineStr">
        <is>
          <t>면혼방</t>
        </is>
      </c>
      <c r="F1673" s="7" t="inlineStr">
        <is>
          <t>백스몰포켓트레이닝팬츠</t>
        </is>
      </c>
      <c r="G1673" s="7" t="inlineStr">
        <is>
          <t>KOR</t>
        </is>
      </c>
      <c r="H1673" s="7" t="inlineStr">
        <is>
          <t>S</t>
        </is>
      </c>
      <c r="I1673" s="7">
        <f>IF(B1673="보세",C1673&amp;" "&amp;D1673&amp;" "&amp;E1673&amp;" "&amp;F1673&amp;" ["&amp;H1673&amp;"]",IF(G1673="JPN","[JPN] "&amp;B1673&amp;" "&amp;C1673&amp;" "&amp;D1673&amp;" "&amp;E1673&amp;" "&amp;F1673&amp;" ["&amp;H1673&amp;"]",B1673&amp;" "&amp;C1673&amp;" "&amp;D1673&amp;" "&amp;E1673&amp;" "&amp;F1673&amp;" ["&amp;H1673&amp;"]"))</f>
        <v/>
      </c>
      <c r="J1673" s="7" t="inlineStr">
        <is>
          <t>디키즈 블랙 면혼방 백스몰포켓트레이닝팬츠 [S]</t>
        </is>
      </c>
      <c r="K1673" s="7" t="inlineStr">
        <is>
          <t>디키즈 블랙 면혼방 백스몰포켓트레이닝팬츠</t>
        </is>
      </c>
      <c r="L1673" s="7">
        <f>IF(B1673="보세",C1673&amp;" "&amp;F1673,B1673&amp;" "&amp;F1673)</f>
        <v/>
      </c>
      <c r="M1673" s="8" t="inlineStr">
        <is>
          <t>블랙  면혼방 백스몰포켓트레이닝팬츠</t>
        </is>
      </c>
      <c r="N1673" s="8" t="inlineStr">
        <is>
          <t>블랙  코튼혼방 백스몰포켓트레이닝팬츠</t>
        </is>
      </c>
      <c r="O1673" s="8" t="inlineStr">
        <is>
          <t>블랙  면믹스 백스몰포켓트레이닝팬츠</t>
        </is>
      </c>
    </row>
    <row r="1674" ht="16.5" customHeight="1" s="16">
      <c r="A1674" s="7" t="n">
        <v>13108438</v>
      </c>
      <c r="B1674" s="7" t="inlineStr">
        <is>
          <t>트루릴리젼</t>
        </is>
      </c>
      <c r="C1674" s="7" t="inlineStr">
        <is>
          <t>중청</t>
        </is>
      </c>
      <c r="D1674" s="7" t="inlineStr">
        <is>
          <t>무지</t>
        </is>
      </c>
      <c r="E1674" s="7" t="inlineStr">
        <is>
          <t>데님</t>
        </is>
      </c>
      <c r="F1674" s="7" t="inlineStr">
        <is>
          <t>데미지오버로크크롭미니스커트</t>
        </is>
      </c>
      <c r="G1674" s="7" t="inlineStr">
        <is>
          <t>KOR</t>
        </is>
      </c>
      <c r="H1674" s="7" t="inlineStr">
        <is>
          <t>28</t>
        </is>
      </c>
      <c r="I1674" s="7">
        <f>IF(B1674="보세",C1674&amp;" "&amp;D1674&amp;" "&amp;E1674&amp;" "&amp;F1674&amp;" ["&amp;H1674&amp;"]",IF(G1674="JPN","[JPN] "&amp;B1674&amp;" "&amp;C1674&amp;" "&amp;D1674&amp;" "&amp;E1674&amp;" "&amp;F1674&amp;" ["&amp;H1674&amp;"]",B1674&amp;" "&amp;C1674&amp;" "&amp;D1674&amp;" "&amp;E1674&amp;" "&amp;F1674&amp;" ["&amp;H1674&amp;"]"))</f>
        <v/>
      </c>
      <c r="J1674" s="7" t="inlineStr">
        <is>
          <t>트루릴리젼 중청 데님 데미지오버로크크롭미니스커트 [28]</t>
        </is>
      </c>
      <c r="K1674" s="7" t="inlineStr">
        <is>
          <t>트루릴리젼 중청 데님 데미지오버로크크롭미니스커트</t>
        </is>
      </c>
      <c r="L1674" s="7">
        <f>IF(B1674="보세",C1674&amp;" "&amp;F1674,B1674&amp;" "&amp;F1674)</f>
        <v/>
      </c>
      <c r="M1674" s="8" t="inlineStr">
        <is>
          <t>중청  데님 데미지오버로크크롭미니스커트</t>
        </is>
      </c>
      <c r="N1674" s="8" t="inlineStr">
        <is>
          <t>중청  데님 데미지오버로크크롭미니스커트</t>
        </is>
      </c>
      <c r="O1674" s="8" t="inlineStr">
        <is>
          <t>중청  데님 데미지오버로크크롭미니스커트</t>
        </is>
      </c>
    </row>
    <row r="1675" ht="16.5" customHeight="1" s="16">
      <c r="A1675" s="7" t="n">
        <v>13108439</v>
      </c>
      <c r="B1675" s="7" t="inlineStr">
        <is>
          <t>아디다스</t>
        </is>
      </c>
      <c r="C1675" s="7" t="inlineStr">
        <is>
          <t>버건디</t>
        </is>
      </c>
      <c r="D1675" s="7" t="inlineStr">
        <is>
          <t>무지</t>
        </is>
      </c>
      <c r="E1675" s="7" t="inlineStr">
        <is>
          <t>폴리</t>
        </is>
      </c>
      <c r="F1675" s="7" t="inlineStr">
        <is>
          <t>삼선밴딩트레이닝팬츠</t>
        </is>
      </c>
      <c r="G1675" s="7" t="inlineStr">
        <is>
          <t>KOR</t>
        </is>
      </c>
      <c r="H1675" s="7" t="inlineStr">
        <is>
          <t>S</t>
        </is>
      </c>
      <c r="I1675" s="7">
        <f>IF(B1675="보세",C1675&amp;" "&amp;D1675&amp;" "&amp;E1675&amp;" "&amp;F1675&amp;" ["&amp;H1675&amp;"]",IF(G1675="JPN","[JPN] "&amp;B1675&amp;" "&amp;C1675&amp;" "&amp;D1675&amp;" "&amp;E1675&amp;" "&amp;F1675&amp;" ["&amp;H1675&amp;"]",B1675&amp;" "&amp;C1675&amp;" "&amp;D1675&amp;" "&amp;E1675&amp;" "&amp;F1675&amp;" ["&amp;H1675&amp;"]"))</f>
        <v/>
      </c>
      <c r="J1675" s="7" t="inlineStr">
        <is>
          <t>아디다스 버건디 삼선밴딩트레이닝팬츠 [S]</t>
        </is>
      </c>
      <c r="K1675" s="7" t="inlineStr">
        <is>
          <t>아디다스 버건디 삼선밴딩트레이닝팬츠</t>
        </is>
      </c>
      <c r="L1675" s="7">
        <f>IF(B1675="보세",C1675&amp;" "&amp;F1675,B1675&amp;" "&amp;F1675)</f>
        <v/>
      </c>
      <c r="M1675" s="8" t="inlineStr">
        <is>
          <t>버건디   삼선밴딩트레이닝팬츠</t>
        </is>
      </c>
      <c r="N1675" s="8" t="inlineStr">
        <is>
          <t>버건디   삼선밴딩트레이닝팬츠</t>
        </is>
      </c>
      <c r="O1675" s="8" t="inlineStr">
        <is>
          <t>버건디   삼선밴딩트레이닝팬츠</t>
        </is>
      </c>
    </row>
    <row r="1676" ht="16.5" customHeight="1" s="16">
      <c r="A1676" s="7" t="n">
        <v>13108440</v>
      </c>
      <c r="B1676" s="7" t="inlineStr">
        <is>
          <t>지프</t>
        </is>
      </c>
      <c r="C1676" s="7" t="inlineStr">
        <is>
          <t>중청</t>
        </is>
      </c>
      <c r="D1676" s="7" t="inlineStr">
        <is>
          <t>무지</t>
        </is>
      </c>
      <c r="E1676" s="7" t="inlineStr">
        <is>
          <t>데님</t>
        </is>
      </c>
      <c r="F1676" s="7" t="inlineStr">
        <is>
          <t>워싱자수패치8부진</t>
        </is>
      </c>
      <c r="G1676" s="7" t="inlineStr">
        <is>
          <t>KOR</t>
        </is>
      </c>
      <c r="H1676" s="7" t="inlineStr">
        <is>
          <t>없음</t>
        </is>
      </c>
      <c r="I1676" s="7">
        <f>IF(B1676="보세",C1676&amp;" "&amp;D1676&amp;" "&amp;E1676&amp;" "&amp;F1676&amp;" ["&amp;H1676&amp;"]",IF(G1676="JPN","[JPN] "&amp;B1676&amp;" "&amp;C1676&amp;" "&amp;D1676&amp;" "&amp;E1676&amp;" "&amp;F1676&amp;" ["&amp;H1676&amp;"]",B1676&amp;" "&amp;C1676&amp;" "&amp;D1676&amp;" "&amp;E1676&amp;" "&amp;F1676&amp;" ["&amp;H1676&amp;"]"))</f>
        <v/>
      </c>
      <c r="J1676" s="7" t="inlineStr">
        <is>
          <t xml:space="preserve">지프 중청 데님 워싱자수패치8부진 </t>
        </is>
      </c>
      <c r="K1676" s="7" t="inlineStr">
        <is>
          <t xml:space="preserve">지프 중청 데님 워싱자수패치8부진 </t>
        </is>
      </c>
      <c r="L1676" s="7">
        <f>IF(B1676="보세",C1676&amp;" "&amp;F1676,B1676&amp;" "&amp;F1676)</f>
        <v/>
      </c>
      <c r="M1676" s="8" t="inlineStr">
        <is>
          <t>중청  데님 워싱자수패치8부진</t>
        </is>
      </c>
      <c r="N1676" s="8" t="inlineStr">
        <is>
          <t>중청  데님 워싱자수패치8부진</t>
        </is>
      </c>
      <c r="O1676" s="8" t="inlineStr">
        <is>
          <t>중청  데님 워싱자수패치8부진</t>
        </is>
      </c>
    </row>
    <row r="1677" ht="16.5" customHeight="1" s="16">
      <c r="A1677" s="7" t="n">
        <v>13108441</v>
      </c>
      <c r="B1677" s="7" t="inlineStr">
        <is>
          <t>무신사스탠다드</t>
        </is>
      </c>
      <c r="C1677" s="7" t="inlineStr">
        <is>
          <t>블랙</t>
        </is>
      </c>
      <c r="D1677" s="7" t="inlineStr">
        <is>
          <t>무지</t>
        </is>
      </c>
      <c r="E1677" s="7" t="inlineStr">
        <is>
          <t>면</t>
        </is>
      </c>
      <c r="F1677" s="7" t="inlineStr">
        <is>
          <t>밴딩반바지</t>
        </is>
      </c>
      <c r="G1677" s="7" t="inlineStr">
        <is>
          <t>KOR</t>
        </is>
      </c>
      <c r="H1677" s="7" t="inlineStr">
        <is>
          <t>M</t>
        </is>
      </c>
      <c r="I1677" s="7">
        <f>IF(B1677="보세",C1677&amp;" "&amp;D1677&amp;" "&amp;E1677&amp;" "&amp;F1677&amp;" ["&amp;H1677&amp;"]",IF(G1677="JPN","[JPN] "&amp;B1677&amp;" "&amp;C1677&amp;" "&amp;D1677&amp;" "&amp;E1677&amp;" "&amp;F1677&amp;" ["&amp;H1677&amp;"]",B1677&amp;" "&amp;C1677&amp;" "&amp;D1677&amp;" "&amp;E1677&amp;" "&amp;F1677&amp;" ["&amp;H1677&amp;"]"))</f>
        <v/>
      </c>
      <c r="J1677" s="7" t="inlineStr">
        <is>
          <t>무신사스탠다드 블랙 면 밴딩반바지 [M]</t>
        </is>
      </c>
      <c r="K1677" s="7" t="inlineStr">
        <is>
          <t>무신사스탠다드 블랙 면 밴딩반바지</t>
        </is>
      </c>
      <c r="L1677" s="7">
        <f>IF(B1677="보세",C1677&amp;" "&amp;F1677,B1677&amp;" "&amp;F1677)</f>
        <v/>
      </c>
      <c r="M1677" s="8" t="inlineStr">
        <is>
          <t>블랙  면 밴딩반바지</t>
        </is>
      </c>
      <c r="N1677" s="8" t="inlineStr">
        <is>
          <t>블랙  코튼 밴딩반바지</t>
        </is>
      </c>
      <c r="O1677" s="8" t="inlineStr">
        <is>
          <t>블랙  면직물 밴딩반바지</t>
        </is>
      </c>
    </row>
    <row r="1678" ht="16.5" customHeight="1" s="16">
      <c r="A1678" s="7" t="n">
        <v>13108442</v>
      </c>
      <c r="B1678" s="7" t="inlineStr">
        <is>
          <t>아디다스</t>
        </is>
      </c>
      <c r="C1678" s="7" t="inlineStr">
        <is>
          <t>블랙</t>
        </is>
      </c>
      <c r="D1678" s="7" t="inlineStr">
        <is>
          <t>무지</t>
        </is>
      </c>
      <c r="E1678" s="7" t="inlineStr">
        <is>
          <t>폴리</t>
        </is>
      </c>
      <c r="F1678" s="7" t="inlineStr">
        <is>
          <t>삼선테이핑트레이닝팬츠</t>
        </is>
      </c>
      <c r="G1678" s="7" t="inlineStr">
        <is>
          <t>KOR</t>
        </is>
      </c>
      <c r="H1678" s="7" t="inlineStr">
        <is>
          <t>S</t>
        </is>
      </c>
      <c r="I1678" s="7">
        <f>IF(B1678="보세",C1678&amp;" "&amp;D1678&amp;" "&amp;E1678&amp;" "&amp;F1678&amp;" ["&amp;H1678&amp;"]",IF(G1678="JPN","[JPN] "&amp;B1678&amp;" "&amp;C1678&amp;" "&amp;D1678&amp;" "&amp;E1678&amp;" "&amp;F1678&amp;" ["&amp;H1678&amp;"]",B1678&amp;" "&amp;C1678&amp;" "&amp;D1678&amp;" "&amp;E1678&amp;" "&amp;F1678&amp;" ["&amp;H1678&amp;"]"))</f>
        <v/>
      </c>
      <c r="J1678" s="7" t="inlineStr">
        <is>
          <t>아디다스 블랙 삼선테이핑트레이닝팬츠 [S]</t>
        </is>
      </c>
      <c r="K1678" s="7" t="inlineStr">
        <is>
          <t>아디다스 블랙 삼선테이핑트레이닝팬츠</t>
        </is>
      </c>
      <c r="L1678" s="7">
        <f>IF(B1678="보세",C1678&amp;" "&amp;F1678,B1678&amp;" "&amp;F1678)</f>
        <v/>
      </c>
      <c r="M1678" s="8" t="inlineStr">
        <is>
          <t>블랙   삼선테이핑트레이닝팬츠</t>
        </is>
      </c>
      <c r="N1678" s="8" t="inlineStr">
        <is>
          <t>블랙   삼선테이핑트레이닝팬츠</t>
        </is>
      </c>
      <c r="O1678" s="8" t="inlineStr">
        <is>
          <t>블랙   삼선테이핑트레이닝팬츠</t>
        </is>
      </c>
    </row>
    <row r="1679" ht="16.5" customHeight="1" s="16">
      <c r="A1679" s="7" t="n">
        <v>13108443</v>
      </c>
      <c r="B1679" s="7" t="inlineStr">
        <is>
          <t>자라</t>
        </is>
      </c>
      <c r="C1679" s="7" t="inlineStr">
        <is>
          <t>블루</t>
        </is>
      </c>
      <c r="D1679" s="7" t="inlineStr">
        <is>
          <t>무지</t>
        </is>
      </c>
      <c r="E1679" s="7" t="inlineStr">
        <is>
          <t>린넨혼방</t>
        </is>
      </c>
      <c r="F1679" s="7" t="inlineStr">
        <is>
          <t>투핀턱워싱배기팬츠</t>
        </is>
      </c>
      <c r="G1679" s="7" t="inlineStr">
        <is>
          <t>KOR</t>
        </is>
      </c>
      <c r="H1679" s="7" t="inlineStr">
        <is>
          <t>L</t>
        </is>
      </c>
      <c r="I1679" s="7">
        <f>IF(B1679="보세",C1679&amp;" "&amp;D1679&amp;" "&amp;E1679&amp;" "&amp;F1679&amp;" ["&amp;H1679&amp;"]",IF(G1679="JPN","[JPN] "&amp;B1679&amp;" "&amp;C1679&amp;" "&amp;D1679&amp;" "&amp;E1679&amp;" "&amp;F1679&amp;" ["&amp;H1679&amp;"]",B1679&amp;" "&amp;C1679&amp;" "&amp;D1679&amp;" "&amp;E1679&amp;" "&amp;F1679&amp;" ["&amp;H1679&amp;"]"))</f>
        <v/>
      </c>
      <c r="J1679" s="7" t="inlineStr">
        <is>
          <t>자라 블루 린넨혼방 투핀턱워싱배기팬츠 [L]</t>
        </is>
      </c>
      <c r="K1679" s="7" t="inlineStr">
        <is>
          <t>자라 블루 린넨혼방 투핀턱워싱배기팬츠</t>
        </is>
      </c>
      <c r="L1679" s="7">
        <f>IF(B1679="보세",C1679&amp;" "&amp;F1679,B1679&amp;" "&amp;F1679)</f>
        <v/>
      </c>
      <c r="M1679" s="8" t="inlineStr">
        <is>
          <t>블루  린넨혼방 투핀턱워싱배기팬츠</t>
        </is>
      </c>
      <c r="N1679" s="8" t="inlineStr">
        <is>
          <t>블루  린넨혼방 투핀턱워싱배기팬츠</t>
        </is>
      </c>
      <c r="O1679" s="8" t="inlineStr">
        <is>
          <t>블루  린넨혼방 투핀턱워싱배기팬츠</t>
        </is>
      </c>
    </row>
    <row r="1680" ht="16.5" customHeight="1" s="16">
      <c r="A1680" s="7" t="n">
        <v>13108444</v>
      </c>
      <c r="B1680" s="7" t="inlineStr">
        <is>
          <t>캘빈클라인</t>
        </is>
      </c>
      <c r="C1680" s="7" t="inlineStr">
        <is>
          <t>중청</t>
        </is>
      </c>
      <c r="D1680" s="7" t="inlineStr">
        <is>
          <t>무지</t>
        </is>
      </c>
      <c r="E1680" s="7" t="inlineStr">
        <is>
          <t>데님</t>
        </is>
      </c>
      <c r="F1680" s="7" t="inlineStr">
        <is>
          <t>워싱스트레이트진</t>
        </is>
      </c>
      <c r="G1680" s="7" t="inlineStr">
        <is>
          <t>KOR</t>
        </is>
      </c>
      <c r="H1680" s="7" t="inlineStr">
        <is>
          <t>32</t>
        </is>
      </c>
      <c r="I1680" s="7">
        <f>IF(B1680="보세",C1680&amp;" "&amp;D1680&amp;" "&amp;E1680&amp;" "&amp;F1680&amp;" ["&amp;H1680&amp;"]",IF(G1680="JPN","[JPN] "&amp;B1680&amp;" "&amp;C1680&amp;" "&amp;D1680&amp;" "&amp;E1680&amp;" "&amp;F1680&amp;" ["&amp;H1680&amp;"]",B1680&amp;" "&amp;C1680&amp;" "&amp;D1680&amp;" "&amp;E1680&amp;" "&amp;F1680&amp;" ["&amp;H1680&amp;"]"))</f>
        <v/>
      </c>
      <c r="J1680" s="7" t="inlineStr">
        <is>
          <t>캘빈클라인 중청 데님 워싱스트레이트진 [32]</t>
        </is>
      </c>
      <c r="K1680" s="7" t="inlineStr">
        <is>
          <t>캘빈클라인 중청 데님 워싱스트레이트진</t>
        </is>
      </c>
      <c r="L1680" s="7">
        <f>IF(B1680="보세",C1680&amp;" "&amp;F1680,B1680&amp;" "&amp;F1680)</f>
        <v/>
      </c>
      <c r="M1680" s="8" t="inlineStr">
        <is>
          <t>중청  데님 워싱스트레이트진</t>
        </is>
      </c>
      <c r="N1680" s="8" t="inlineStr">
        <is>
          <t>중청  데님 워싱스트레이트진</t>
        </is>
      </c>
      <c r="O1680" s="8" t="inlineStr">
        <is>
          <t>중청  데님 워싱스트레이트진</t>
        </is>
      </c>
    </row>
    <row r="1681" ht="16.5" customHeight="1" s="16">
      <c r="A1681" s="7" t="n">
        <v>13108445</v>
      </c>
      <c r="B1681" s="7" t="inlineStr">
        <is>
          <t>스파오</t>
        </is>
      </c>
      <c r="C1681" s="7" t="inlineStr">
        <is>
          <t>진청</t>
        </is>
      </c>
      <c r="D1681" s="7" t="inlineStr">
        <is>
          <t>무지</t>
        </is>
      </c>
      <c r="E1681" s="7" t="inlineStr">
        <is>
          <t>데님</t>
        </is>
      </c>
      <c r="F1681" s="7" t="inlineStr">
        <is>
          <t>디스트로이드스트레치크롭진</t>
        </is>
      </c>
      <c r="G1681" s="7" t="inlineStr">
        <is>
          <t>KOR</t>
        </is>
      </c>
      <c r="H1681" s="7" t="inlineStr">
        <is>
          <t>82</t>
        </is>
      </c>
      <c r="I1681" s="7">
        <f>IF(B1681="보세",C1681&amp;" "&amp;D1681&amp;" "&amp;E1681&amp;" "&amp;F1681&amp;" ["&amp;H1681&amp;"]",IF(G1681="JPN","[JPN] "&amp;B1681&amp;" "&amp;C1681&amp;" "&amp;D1681&amp;" "&amp;E1681&amp;" "&amp;F1681&amp;" ["&amp;H1681&amp;"]",B1681&amp;" "&amp;C1681&amp;" "&amp;D1681&amp;" "&amp;E1681&amp;" "&amp;F1681&amp;" ["&amp;H1681&amp;"]"))</f>
        <v/>
      </c>
      <c r="J1681" s="7" t="inlineStr">
        <is>
          <t>스파오 진청 데님 디스트로이드스트레치크롭진 [82]</t>
        </is>
      </c>
      <c r="K1681" s="7" t="inlineStr">
        <is>
          <t>스파오 진청 데님 디스트로이드스트레치크롭진</t>
        </is>
      </c>
      <c r="L1681" s="7">
        <f>IF(B1681="보세",C1681&amp;" "&amp;F1681,B1681&amp;" "&amp;F1681)</f>
        <v/>
      </c>
      <c r="M1681" s="8" t="inlineStr">
        <is>
          <t>진청  데님 디스트로이드스트레치크롭진</t>
        </is>
      </c>
      <c r="N1681" s="8" t="inlineStr">
        <is>
          <t>진청  데님 디스트로이드스트레치크롭진</t>
        </is>
      </c>
      <c r="O1681" s="8" t="inlineStr">
        <is>
          <t>진청  데님 디스트로이드스트레치크롭진</t>
        </is>
      </c>
    </row>
    <row r="1682" ht="16.5" customHeight="1" s="16">
      <c r="A1682" s="7" t="n">
        <v>13108446</v>
      </c>
      <c r="B1682" s="7" t="inlineStr">
        <is>
          <t>k2</t>
        </is>
      </c>
      <c r="C1682" s="7" t="inlineStr">
        <is>
          <t>다크차콜</t>
        </is>
      </c>
      <c r="D1682" s="7" t="inlineStr">
        <is>
          <t>무지</t>
        </is>
      </c>
      <c r="E1682" s="7" t="inlineStr">
        <is>
          <t>폴리</t>
        </is>
      </c>
      <c r="F1682" s="7" t="inlineStr">
        <is>
          <t>절개투톤아웃도어팬츠</t>
        </is>
      </c>
      <c r="G1682" s="7" t="inlineStr">
        <is>
          <t>KOR</t>
        </is>
      </c>
      <c r="H1682" s="7" t="inlineStr">
        <is>
          <t>73</t>
        </is>
      </c>
      <c r="I1682" s="7">
        <f>IF(B1682="보세",C1682&amp;" "&amp;D1682&amp;" "&amp;E1682&amp;" "&amp;F1682&amp;" ["&amp;H1682&amp;"]",IF(G1682="JPN","[JPN] "&amp;B1682&amp;" "&amp;C1682&amp;" "&amp;D1682&amp;" "&amp;E1682&amp;" "&amp;F1682&amp;" ["&amp;H1682&amp;"]",B1682&amp;" "&amp;C1682&amp;" "&amp;D1682&amp;" "&amp;E1682&amp;" "&amp;F1682&amp;" ["&amp;H1682&amp;"]"))</f>
        <v/>
      </c>
      <c r="J1682" s="7" t="inlineStr">
        <is>
          <t>k2 다크차콜 절개투톤아웃도어팬츠 [73]</t>
        </is>
      </c>
      <c r="K1682" s="7" t="inlineStr">
        <is>
          <t>k2 다크차콜 절개투톤아웃도어팬츠</t>
        </is>
      </c>
      <c r="L1682" s="7">
        <f>IF(B1682="보세",C1682&amp;" "&amp;F1682,B1682&amp;" "&amp;F1682)</f>
        <v/>
      </c>
      <c r="M1682" s="8" t="inlineStr">
        <is>
          <t>다크차콜   절개투톤아웃도어팬츠</t>
        </is>
      </c>
      <c r="N1682" s="8" t="inlineStr">
        <is>
          <t>다크차콜   절개투톤아웃도어팬츠</t>
        </is>
      </c>
      <c r="O1682" s="8" t="inlineStr">
        <is>
          <t>다크차콜   절개투톤아웃도어팬츠</t>
        </is>
      </c>
    </row>
    <row r="1683" ht="16.5" customHeight="1" s="16">
      <c r="A1683" s="7" t="n">
        <v>13108447</v>
      </c>
      <c r="B1683" s="7" t="inlineStr">
        <is>
          <t>자라</t>
        </is>
      </c>
      <c r="C1683" s="7" t="inlineStr">
        <is>
          <t>진청</t>
        </is>
      </c>
      <c r="D1683" s="7" t="inlineStr">
        <is>
          <t>무지</t>
        </is>
      </c>
      <c r="E1683" s="7" t="inlineStr">
        <is>
          <t>데님</t>
        </is>
      </c>
      <c r="F1683" s="7" t="inlineStr">
        <is>
          <t>스티치포켓와이드생지크롭진</t>
        </is>
      </c>
      <c r="G1683" s="7" t="inlineStr">
        <is>
          <t>KOR</t>
        </is>
      </c>
      <c r="H1683" s="7" t="inlineStr">
        <is>
          <t>38</t>
        </is>
      </c>
      <c r="I1683" s="7">
        <f>IF(B1683="보세",C1683&amp;" "&amp;D1683&amp;" "&amp;E1683&amp;" "&amp;F1683&amp;" ["&amp;H1683&amp;"]",IF(G1683="JPN","[JPN] "&amp;B1683&amp;" "&amp;C1683&amp;" "&amp;D1683&amp;" "&amp;E1683&amp;" "&amp;F1683&amp;" ["&amp;H1683&amp;"]",B1683&amp;" "&amp;C1683&amp;" "&amp;D1683&amp;" "&amp;E1683&amp;" "&amp;F1683&amp;" ["&amp;H1683&amp;"]"))</f>
        <v/>
      </c>
      <c r="J1683" s="7" t="inlineStr">
        <is>
          <t>자라 진청 데님 스티치포켓와이드생지크롭진 [38]</t>
        </is>
      </c>
      <c r="K1683" s="7" t="inlineStr">
        <is>
          <t>자라 진청 데님 스티치포켓와이드생지크롭진</t>
        </is>
      </c>
      <c r="L1683" s="7">
        <f>IF(B1683="보세",C1683&amp;" "&amp;F1683,B1683&amp;" "&amp;F1683)</f>
        <v/>
      </c>
      <c r="M1683" s="8" t="inlineStr">
        <is>
          <t>진청  데님 스티치포켓와이드생지크롭진</t>
        </is>
      </c>
      <c r="N1683" s="8" t="inlineStr">
        <is>
          <t>진청  데님 스티치포켓와이드생지크롭진</t>
        </is>
      </c>
      <c r="O1683" s="8" t="inlineStr">
        <is>
          <t>진청  데님 스티치포켓와이드생지크롭진</t>
        </is>
      </c>
    </row>
    <row r="1684" ht="16.5" customHeight="1" s="16">
      <c r="A1684" s="7" t="n">
        <v>13108448</v>
      </c>
      <c r="B1684" s="7" t="inlineStr">
        <is>
          <t>자라</t>
        </is>
      </c>
      <c r="C1684" s="7" t="inlineStr">
        <is>
          <t>연청</t>
        </is>
      </c>
      <c r="D1684" s="7" t="inlineStr">
        <is>
          <t>무지</t>
        </is>
      </c>
      <c r="E1684" s="7" t="inlineStr">
        <is>
          <t>데님</t>
        </is>
      </c>
      <c r="F1684" s="7" t="inlineStr">
        <is>
          <t>데미지워싱버튼플라이부츠컷크롭진</t>
        </is>
      </c>
      <c r="G1684" s="7" t="inlineStr">
        <is>
          <t>KOR</t>
        </is>
      </c>
      <c r="H1684" s="7" t="inlineStr">
        <is>
          <t>36</t>
        </is>
      </c>
      <c r="I1684" s="7">
        <f>IF(B1684="보세",C1684&amp;" "&amp;D1684&amp;" "&amp;E1684&amp;" "&amp;F1684&amp;" ["&amp;H1684&amp;"]",IF(G1684="JPN","[JPN] "&amp;B1684&amp;" "&amp;C1684&amp;" "&amp;D1684&amp;" "&amp;E1684&amp;" "&amp;F1684&amp;" ["&amp;H1684&amp;"]",B1684&amp;" "&amp;C1684&amp;" "&amp;D1684&amp;" "&amp;E1684&amp;" "&amp;F1684&amp;" ["&amp;H1684&amp;"]"))</f>
        <v/>
      </c>
      <c r="J1684" s="7" t="inlineStr">
        <is>
          <t>자라 연청 데님 데미지워싱버튼플라이부츠컷크롭진 [36]</t>
        </is>
      </c>
      <c r="K1684" s="7" t="inlineStr">
        <is>
          <t>자라 연청 데님 데미지워싱버튼플라이부츠컷크롭진</t>
        </is>
      </c>
      <c r="L1684" s="7">
        <f>IF(B1684="보세",C1684&amp;" "&amp;F1684,B1684&amp;" "&amp;F1684)</f>
        <v/>
      </c>
      <c r="M1684" s="8" t="inlineStr">
        <is>
          <t>연청  데님 데미지워싱버튼플라이부츠컷크롭진</t>
        </is>
      </c>
      <c r="N1684" s="8" t="inlineStr">
        <is>
          <t>연청  데님 데미지워싱버튼플라이부츠컷크롭진</t>
        </is>
      </c>
      <c r="O1684" s="8" t="inlineStr">
        <is>
          <t>연청  데님 데미지워싱버튼플라이부츠컷크롭진</t>
        </is>
      </c>
    </row>
    <row r="1685" ht="16.5" customHeight="1" s="16">
      <c r="A1685" s="7" t="n">
        <v>13108449</v>
      </c>
      <c r="B1685" s="7" t="inlineStr">
        <is>
          <t>h&amp;m</t>
        </is>
      </c>
      <c r="C1685" s="7" t="inlineStr">
        <is>
          <t>네이비</t>
        </is>
      </c>
      <c r="D1685" s="7" t="inlineStr">
        <is>
          <t>무지</t>
        </is>
      </c>
      <c r="E1685" s="7" t="inlineStr">
        <is>
          <t>폴리</t>
        </is>
      </c>
      <c r="F1685" s="7" t="inlineStr">
        <is>
          <t>핀턱와이드카브라슬랙스팬츠</t>
        </is>
      </c>
      <c r="G1685" s="7" t="inlineStr">
        <is>
          <t>KOR</t>
        </is>
      </c>
      <c r="H1685" s="7" t="inlineStr">
        <is>
          <t>46</t>
        </is>
      </c>
      <c r="I1685" s="7">
        <f>IF(B1685="보세",C1685&amp;" "&amp;D1685&amp;" "&amp;E1685&amp;" "&amp;F1685&amp;" ["&amp;H1685&amp;"]",IF(G1685="JPN","[JPN] "&amp;B1685&amp;" "&amp;C1685&amp;" "&amp;D1685&amp;" "&amp;E1685&amp;" "&amp;F1685&amp;" ["&amp;H1685&amp;"]",B1685&amp;" "&amp;C1685&amp;" "&amp;D1685&amp;" "&amp;E1685&amp;" "&amp;F1685&amp;" ["&amp;H1685&amp;"]"))</f>
        <v/>
      </c>
      <c r="J1685" s="7" t="inlineStr">
        <is>
          <t>h&amp;m 네이비 핀턱와이드카브라슬랙스팬츠 [46]</t>
        </is>
      </c>
      <c r="K1685" s="7" t="inlineStr">
        <is>
          <t>h&amp;m 네이비 핀턱와이드카브라슬랙스팬츠</t>
        </is>
      </c>
      <c r="L1685" s="7">
        <f>IF(B1685="보세",C1685&amp;" "&amp;F1685,B1685&amp;" "&amp;F1685)</f>
        <v/>
      </c>
      <c r="M1685" s="8" t="inlineStr">
        <is>
          <t>네이비   핀턱와이드카브라슬랙스팬츠</t>
        </is>
      </c>
      <c r="N1685" s="8" t="inlineStr">
        <is>
          <t>NAVY   핀턱와이드카브라슬랙스팬츠</t>
        </is>
      </c>
      <c r="O1685" s="8" t="inlineStr">
        <is>
          <t>곤색   핀턱와이드카브라슬랙스팬츠</t>
        </is>
      </c>
    </row>
    <row r="1686" ht="16.5" customHeight="1" s="16">
      <c r="A1686" s="7" t="n">
        <v>13108450</v>
      </c>
      <c r="B1686" s="7" t="inlineStr">
        <is>
          <t>엘르골프</t>
        </is>
      </c>
      <c r="C1686" s="7" t="inlineStr">
        <is>
          <t>레드</t>
        </is>
      </c>
      <c r="D1686" s="7" t="inlineStr">
        <is>
          <t>무지</t>
        </is>
      </c>
      <c r="E1686" s="7" t="inlineStr">
        <is>
          <t>폴리</t>
        </is>
      </c>
      <c r="F1686" s="7" t="inlineStr">
        <is>
          <t>하트패치플레어미니스커트</t>
        </is>
      </c>
      <c r="G1686" s="7" t="inlineStr">
        <is>
          <t>KOR</t>
        </is>
      </c>
      <c r="H1686" s="7" t="inlineStr">
        <is>
          <t>67</t>
        </is>
      </c>
      <c r="I1686" s="7">
        <f>IF(B1686="보세",C1686&amp;" "&amp;D1686&amp;" "&amp;E1686&amp;" "&amp;F1686&amp;" ["&amp;H1686&amp;"]",IF(G1686="JPN","[JPN] "&amp;B1686&amp;" "&amp;C1686&amp;" "&amp;D1686&amp;" "&amp;E1686&amp;" "&amp;F1686&amp;" ["&amp;H1686&amp;"]",B1686&amp;" "&amp;C1686&amp;" "&amp;D1686&amp;" "&amp;E1686&amp;" "&amp;F1686&amp;" ["&amp;H1686&amp;"]"))</f>
        <v/>
      </c>
      <c r="J1686" s="7" t="inlineStr">
        <is>
          <t>엘르골프 레드 하트패치플레어미니스커트 [67]</t>
        </is>
      </c>
      <c r="K1686" s="7" t="inlineStr">
        <is>
          <t>엘르골프 레드 하트패치플레어미니스커트</t>
        </is>
      </c>
      <c r="L1686" s="7">
        <f>IF(B1686="보세",C1686&amp;" "&amp;F1686,B1686&amp;" "&amp;F1686)</f>
        <v/>
      </c>
      <c r="M1686" s="8" t="inlineStr">
        <is>
          <t>레드   하트패치플레어미니스커트</t>
        </is>
      </c>
      <c r="N1686" s="8" t="inlineStr">
        <is>
          <t>레드   하트패치플레어미니스커트</t>
        </is>
      </c>
      <c r="O1686" s="8" t="inlineStr">
        <is>
          <t>레드   하트패치플레어미니스커트</t>
        </is>
      </c>
    </row>
    <row r="1687" ht="16.5" customHeight="1" s="16">
      <c r="A1687" s="7" t="n">
        <v>13108451</v>
      </c>
      <c r="B1687" s="7" t="inlineStr">
        <is>
          <t>빈폴</t>
        </is>
      </c>
      <c r="C1687" s="7" t="inlineStr">
        <is>
          <t>진청</t>
        </is>
      </c>
      <c r="D1687" s="7" t="inlineStr">
        <is>
          <t>무지</t>
        </is>
      </c>
      <c r="E1687" s="7" t="inlineStr">
        <is>
          <t>데님</t>
        </is>
      </c>
      <c r="F1687" s="7" t="inlineStr">
        <is>
          <t>핀턱플레어생지미니스커트</t>
        </is>
      </c>
      <c r="G1687" s="7" t="inlineStr">
        <is>
          <t>KOR</t>
        </is>
      </c>
      <c r="H1687" s="7" t="inlineStr">
        <is>
          <t>64-89</t>
        </is>
      </c>
      <c r="I1687" s="7">
        <f>IF(B1687="보세",C1687&amp;" "&amp;D1687&amp;" "&amp;E1687&amp;" "&amp;F1687&amp;" ["&amp;H1687&amp;"]",IF(G1687="JPN","[JPN] "&amp;B1687&amp;" "&amp;C1687&amp;" "&amp;D1687&amp;" "&amp;E1687&amp;" "&amp;F1687&amp;" ["&amp;H1687&amp;"]",B1687&amp;" "&amp;C1687&amp;" "&amp;D1687&amp;" "&amp;E1687&amp;" "&amp;F1687&amp;" ["&amp;H1687&amp;"]"))</f>
        <v/>
      </c>
      <c r="J1687" s="7" t="inlineStr">
        <is>
          <t>빈폴 진청 데님 핀턱플레어생지미니스커트 [64-89]</t>
        </is>
      </c>
      <c r="K1687" s="7" t="inlineStr">
        <is>
          <t>빈폴 진청 데님 핀턱플레어생지미니스커트</t>
        </is>
      </c>
      <c r="L1687" s="7">
        <f>IF(B1687="보세",C1687&amp;" "&amp;F1687,B1687&amp;" "&amp;F1687)</f>
        <v/>
      </c>
      <c r="M1687" s="8" t="inlineStr">
        <is>
          <t>진청  데님 핀턱플레어생지미니스커트</t>
        </is>
      </c>
      <c r="N1687" s="8" t="inlineStr">
        <is>
          <t>진청  데님 핀턱플레어생지미니스커트</t>
        </is>
      </c>
      <c r="O1687" s="8" t="inlineStr">
        <is>
          <t>진청  데님 핀턱플레어생지미니스커트</t>
        </is>
      </c>
    </row>
    <row r="1688" ht="16.5" customHeight="1" s="16">
      <c r="A1688" s="7" t="n">
        <v>13108452</v>
      </c>
      <c r="B1688" s="7" t="inlineStr">
        <is>
          <t>자라</t>
        </is>
      </c>
      <c r="C1688" s="7" t="inlineStr">
        <is>
          <t>레드</t>
        </is>
      </c>
      <c r="D1688" s="7" t="inlineStr">
        <is>
          <t>무지</t>
        </is>
      </c>
      <c r="E1688" s="7" t="inlineStr">
        <is>
          <t>폴리</t>
        </is>
      </c>
      <c r="F1688" s="7" t="inlineStr">
        <is>
          <t>실켓언발롱스커트</t>
        </is>
      </c>
      <c r="G1688" s="7" t="inlineStr">
        <is>
          <t>KOR</t>
        </is>
      </c>
      <c r="H1688" s="7" t="inlineStr">
        <is>
          <t>L</t>
        </is>
      </c>
      <c r="I1688" s="7">
        <f>IF(B1688="보세",C1688&amp;" "&amp;D1688&amp;" "&amp;E1688&amp;" "&amp;F1688&amp;" ["&amp;H1688&amp;"]",IF(G1688="JPN","[JPN] "&amp;B1688&amp;" "&amp;C1688&amp;" "&amp;D1688&amp;" "&amp;E1688&amp;" "&amp;F1688&amp;" ["&amp;H1688&amp;"]",B1688&amp;" "&amp;C1688&amp;" "&amp;D1688&amp;" "&amp;E1688&amp;" "&amp;F1688&amp;" ["&amp;H1688&amp;"]"))</f>
        <v/>
      </c>
      <c r="J1688" s="7" t="inlineStr">
        <is>
          <t>자라 레드 실켓언발롱스커트 [L]</t>
        </is>
      </c>
      <c r="K1688" s="7" t="inlineStr">
        <is>
          <t>자라 레드 실켓언발롱스커트</t>
        </is>
      </c>
      <c r="L1688" s="7">
        <f>IF(B1688="보세",C1688&amp;" "&amp;F1688,B1688&amp;" "&amp;F1688)</f>
        <v/>
      </c>
      <c r="M1688" s="8" t="inlineStr">
        <is>
          <t>레드   실켓언발롱스커트</t>
        </is>
      </c>
      <c r="N1688" s="8" t="inlineStr">
        <is>
          <t>레드   실켓언발롱스커트</t>
        </is>
      </c>
      <c r="O1688" s="8" t="inlineStr">
        <is>
          <t>레드   실켓언발롱스커트</t>
        </is>
      </c>
    </row>
    <row r="1689" ht="16.5" customHeight="1" s="16">
      <c r="A1689" s="7" t="n">
        <v>13108453</v>
      </c>
      <c r="B1689" s="7" t="inlineStr">
        <is>
          <t>mixxo</t>
        </is>
      </c>
      <c r="C1689" s="7" t="inlineStr">
        <is>
          <t>블랙베이지</t>
        </is>
      </c>
      <c r="D1689" s="7" t="inlineStr">
        <is>
          <t>기하학도트패턴</t>
        </is>
      </c>
      <c r="E1689" s="7" t="inlineStr">
        <is>
          <t>폴리</t>
        </is>
      </c>
      <c r="F1689" s="7" t="inlineStr">
        <is>
          <t>슬림롱스커트</t>
        </is>
      </c>
      <c r="G1689" s="7" t="inlineStr">
        <is>
          <t>KOR</t>
        </is>
      </c>
      <c r="H1689" s="7" t="inlineStr">
        <is>
          <t>24</t>
        </is>
      </c>
      <c r="I1689" s="7">
        <f>IF(B1689="보세",C1689&amp;" "&amp;D1689&amp;" "&amp;E1689&amp;" "&amp;F1689&amp;" ["&amp;H1689&amp;"]",IF(G1689="JPN","[JPN] "&amp;B1689&amp;" "&amp;C1689&amp;" "&amp;D1689&amp;" "&amp;E1689&amp;" "&amp;F1689&amp;" ["&amp;H1689&amp;"]",B1689&amp;" "&amp;C1689&amp;" "&amp;D1689&amp;" "&amp;E1689&amp;" "&amp;F1689&amp;" ["&amp;H1689&amp;"]"))</f>
        <v/>
      </c>
      <c r="J1689" s="7" t="inlineStr">
        <is>
          <t>mixxo 블랙베이지 기하학도트패턴 슬림롱스커트 [24]</t>
        </is>
      </c>
      <c r="K1689" s="7" t="inlineStr">
        <is>
          <t>mixxo 블랙베이지 기하학도트패턴 슬림롱스커트</t>
        </is>
      </c>
      <c r="L1689" s="7">
        <f>IF(B1689="보세",C1689&amp;" "&amp;F1689,B1689&amp;" "&amp;F1689)</f>
        <v/>
      </c>
      <c r="M1689" s="8" t="inlineStr">
        <is>
          <t>블랙베이지 기하학도트패턴  슬림롱스커트</t>
        </is>
      </c>
      <c r="N1689" s="8" t="inlineStr">
        <is>
          <t>블랙베이지 기하학도트패턴  슬림롱스커트</t>
        </is>
      </c>
      <c r="O1689" s="8" t="inlineStr">
        <is>
          <t>블랙베이지 기하학도트패턴  슬림롱스커트</t>
        </is>
      </c>
    </row>
    <row r="1690" ht="16.5" customHeight="1" s="16">
      <c r="A1690" s="7" t="n">
        <v>13108454</v>
      </c>
      <c r="B1690" s="7" t="inlineStr">
        <is>
          <t>에잇세컨즈</t>
        </is>
      </c>
      <c r="C1690" s="7" t="inlineStr">
        <is>
          <t>차콜</t>
        </is>
      </c>
      <c r="D1690" s="7" t="inlineStr">
        <is>
          <t>체크</t>
        </is>
      </c>
      <c r="E1690" s="7" t="inlineStr">
        <is>
          <t>폴리</t>
        </is>
      </c>
      <c r="F1690" s="7" t="inlineStr">
        <is>
          <t>언발머메이드모직스커트</t>
        </is>
      </c>
      <c r="G1690" s="7" t="inlineStr">
        <is>
          <t>KOR</t>
        </is>
      </c>
      <c r="H1690" s="7" t="inlineStr">
        <is>
          <t>S</t>
        </is>
      </c>
      <c r="I1690" s="7">
        <f>IF(B1690="보세",C1690&amp;" "&amp;D1690&amp;" "&amp;E1690&amp;" "&amp;F1690&amp;" ["&amp;H1690&amp;"]",IF(G1690="JPN","[JPN] "&amp;B1690&amp;" "&amp;C1690&amp;" "&amp;D1690&amp;" "&amp;E1690&amp;" "&amp;F1690&amp;" ["&amp;H1690&amp;"]",B1690&amp;" "&amp;C1690&amp;" "&amp;D1690&amp;" "&amp;E1690&amp;" "&amp;F1690&amp;" ["&amp;H1690&amp;"]"))</f>
        <v/>
      </c>
      <c r="J1690" s="7" t="inlineStr">
        <is>
          <t>에잇세컨즈 차콜 체크 언발머메이드모직스커트 [S]</t>
        </is>
      </c>
      <c r="K1690" s="7" t="inlineStr">
        <is>
          <t>에잇세컨즈 차콜 체크 언발머메이드모직스커트</t>
        </is>
      </c>
      <c r="L1690" s="7">
        <f>IF(B1690="보세",C1690&amp;" "&amp;F1690,B1690&amp;" "&amp;F1690)</f>
        <v/>
      </c>
      <c r="M1690" s="8" t="inlineStr">
        <is>
          <t>차콜 체크  언발머메이드모직스커트</t>
        </is>
      </c>
      <c r="N1690" s="8" t="inlineStr">
        <is>
          <t>차콜 체크  언발머메이드모직스커트</t>
        </is>
      </c>
      <c r="O1690" s="8" t="inlineStr">
        <is>
          <t>차콜 체크  언발머메이드모직스커트</t>
        </is>
      </c>
    </row>
    <row r="1691" ht="16.5" customHeight="1" s="16">
      <c r="A1691" s="7" t="n">
        <v>13108455</v>
      </c>
      <c r="B1691" s="7" t="inlineStr">
        <is>
          <t>캘빈클라인</t>
        </is>
      </c>
      <c r="C1691" s="7" t="inlineStr">
        <is>
          <t>블랙</t>
        </is>
      </c>
      <c r="D1691" s="7" t="inlineStr">
        <is>
          <t>무지</t>
        </is>
      </c>
      <c r="E1691" s="7" t="inlineStr">
        <is>
          <t>면혼방</t>
        </is>
      </c>
      <c r="F1691" s="7" t="inlineStr">
        <is>
          <t>워싱솔리드숏팬츠</t>
        </is>
      </c>
      <c r="G1691" s="7" t="inlineStr">
        <is>
          <t>KOR</t>
        </is>
      </c>
      <c r="H1691" s="7" t="inlineStr">
        <is>
          <t>0</t>
        </is>
      </c>
      <c r="I1691" s="7">
        <f>IF(B1691="보세",C1691&amp;" "&amp;D1691&amp;" "&amp;E1691&amp;" "&amp;F1691&amp;" ["&amp;H1691&amp;"]",IF(G1691="JPN","[JPN] "&amp;B1691&amp;" "&amp;C1691&amp;" "&amp;D1691&amp;" "&amp;E1691&amp;" "&amp;F1691&amp;" ["&amp;H1691&amp;"]",B1691&amp;" "&amp;C1691&amp;" "&amp;D1691&amp;" "&amp;E1691&amp;" "&amp;F1691&amp;" ["&amp;H1691&amp;"]"))</f>
        <v/>
      </c>
      <c r="J1691" s="7" t="inlineStr">
        <is>
          <t>캘빈클라인 블랙 면혼방 워싱솔리드숏팬츠 [0]</t>
        </is>
      </c>
      <c r="K1691" s="7" t="inlineStr">
        <is>
          <t>캘빈클라인 블랙 면혼방 워싱솔리드숏팬츠</t>
        </is>
      </c>
      <c r="L1691" s="7">
        <f>IF(B1691="보세",C1691&amp;" "&amp;F1691,B1691&amp;" "&amp;F1691)</f>
        <v/>
      </c>
      <c r="M1691" s="8" t="inlineStr">
        <is>
          <t>블랙  면혼방 워싱솔리드숏팬츠</t>
        </is>
      </c>
      <c r="N1691" s="8" t="inlineStr">
        <is>
          <t>블랙  코튼혼방 워싱솔리드숏팬츠</t>
        </is>
      </c>
      <c r="O1691" s="8" t="inlineStr">
        <is>
          <t>블랙  면믹스 워싱솔리드숏팬츠</t>
        </is>
      </c>
    </row>
    <row r="1692" ht="16.5" customHeight="1" s="16">
      <c r="A1692" s="7" t="n">
        <v>13108456</v>
      </c>
      <c r="B1692" s="7" t="inlineStr">
        <is>
          <t>바나나리퍼블릭</t>
        </is>
      </c>
      <c r="C1692" s="7" t="inlineStr">
        <is>
          <t>블랙</t>
        </is>
      </c>
      <c r="D1692" s="7" t="inlineStr">
        <is>
          <t>무지</t>
        </is>
      </c>
      <c r="E1692" s="7" t="inlineStr">
        <is>
          <t>폴리</t>
        </is>
      </c>
      <c r="F1692" s="7" t="inlineStr">
        <is>
          <t>배색포켓스트레치미니스커트</t>
        </is>
      </c>
      <c r="G1692" s="7" t="inlineStr">
        <is>
          <t>KOR</t>
        </is>
      </c>
      <c r="H1692" s="7" t="inlineStr">
        <is>
          <t>0</t>
        </is>
      </c>
      <c r="I1692" s="7">
        <f>IF(B1692="보세",C1692&amp;" "&amp;D1692&amp;" "&amp;E1692&amp;" "&amp;F1692&amp;" ["&amp;H1692&amp;"]",IF(G1692="JPN","[JPN] "&amp;B1692&amp;" "&amp;C1692&amp;" "&amp;D1692&amp;" "&amp;E1692&amp;" "&amp;F1692&amp;" ["&amp;H1692&amp;"]",B1692&amp;" "&amp;C1692&amp;" "&amp;D1692&amp;" "&amp;E1692&amp;" "&amp;F1692&amp;" ["&amp;H1692&amp;"]"))</f>
        <v/>
      </c>
      <c r="J1692" s="7" t="inlineStr">
        <is>
          <t>바나나리퍼블릭 블랙 배색포켓스트레치미니스커트 [0]</t>
        </is>
      </c>
      <c r="K1692" s="7" t="inlineStr">
        <is>
          <t>바나나리퍼블릭 블랙 배색포켓스트레치미니스커트</t>
        </is>
      </c>
      <c r="L1692" s="7">
        <f>IF(B1692="보세",C1692&amp;" "&amp;F1692,B1692&amp;" "&amp;F1692)</f>
        <v/>
      </c>
      <c r="M1692" s="8" t="inlineStr">
        <is>
          <t>블랙   배색포켓스트레치미니스커트</t>
        </is>
      </c>
      <c r="N1692" s="8" t="inlineStr">
        <is>
          <t>블랙   배색포켓스트레치미니스커트</t>
        </is>
      </c>
      <c r="O1692" s="8" t="inlineStr">
        <is>
          <t>블랙   배색포켓스트레치미니스커트</t>
        </is>
      </c>
    </row>
    <row r="1693" ht="16.5" customHeight="1" s="16">
      <c r="A1693" s="7" t="n">
        <v>13108457</v>
      </c>
      <c r="B1693" s="7" t="inlineStr">
        <is>
          <t>캘빈클라인</t>
        </is>
      </c>
      <c r="C1693" s="7" t="inlineStr">
        <is>
          <t>다크차콜</t>
        </is>
      </c>
      <c r="D1693" s="7" t="inlineStr">
        <is>
          <t>무지</t>
        </is>
      </c>
      <c r="E1693" s="7" t="inlineStr">
        <is>
          <t>폴리</t>
        </is>
      </c>
      <c r="F1693" s="7" t="inlineStr">
        <is>
          <t>슬랙스팬츠</t>
        </is>
      </c>
      <c r="G1693" s="7" t="inlineStr">
        <is>
          <t>KOR</t>
        </is>
      </c>
      <c r="H1693" s="7" t="inlineStr">
        <is>
          <t>34</t>
        </is>
      </c>
      <c r="I1693" s="7">
        <f>IF(B1693="보세",C1693&amp;" "&amp;D1693&amp;" "&amp;E1693&amp;" "&amp;F1693&amp;" ["&amp;H1693&amp;"]",IF(G1693="JPN","[JPN] "&amp;B1693&amp;" "&amp;C1693&amp;" "&amp;D1693&amp;" "&amp;E1693&amp;" "&amp;F1693&amp;" ["&amp;H1693&amp;"]",B1693&amp;" "&amp;C1693&amp;" "&amp;D1693&amp;" "&amp;E1693&amp;" "&amp;F1693&amp;" ["&amp;H1693&amp;"]"))</f>
        <v/>
      </c>
      <c r="J1693" s="7" t="inlineStr">
        <is>
          <t>캘빈클라인 다크차콜 슬랙스팬츠 [34]</t>
        </is>
      </c>
      <c r="K1693" s="7" t="inlineStr">
        <is>
          <t>캘빈클라인 다크차콜 슬랙스팬츠</t>
        </is>
      </c>
      <c r="L1693" s="7">
        <f>IF(B1693="보세",C1693&amp;" "&amp;F1693,B1693&amp;" "&amp;F1693)</f>
        <v/>
      </c>
      <c r="M1693" s="8" t="inlineStr">
        <is>
          <t>다크차콜   슬랙스팬츠</t>
        </is>
      </c>
      <c r="N1693" s="8" t="inlineStr">
        <is>
          <t>다크차콜   슬랙스팬츠</t>
        </is>
      </c>
      <c r="O1693" s="8" t="inlineStr">
        <is>
          <t>다크차콜   슬랙스팬츠</t>
        </is>
      </c>
    </row>
    <row r="1694" ht="16.5" customHeight="1" s="16">
      <c r="A1694" s="7" t="n">
        <v>13108458</v>
      </c>
      <c r="B1694" s="7" t="inlineStr">
        <is>
          <t>레드페이스</t>
        </is>
      </c>
      <c r="C1694" s="7" t="inlineStr">
        <is>
          <t>카키차콜</t>
        </is>
      </c>
      <c r="D1694" s="7" t="inlineStr">
        <is>
          <t>무지</t>
        </is>
      </c>
      <c r="E1694" s="7" t="inlineStr">
        <is>
          <t>폴리</t>
        </is>
      </c>
      <c r="F1694" s="7" t="inlineStr">
        <is>
          <t>절개스티치아웃도어팬츠</t>
        </is>
      </c>
      <c r="G1694" s="7" t="inlineStr">
        <is>
          <t>KOR</t>
        </is>
      </c>
      <c r="H1694" s="7" t="inlineStr">
        <is>
          <t>32</t>
        </is>
      </c>
      <c r="I1694" s="7">
        <f>IF(B1694="보세",C1694&amp;" "&amp;D1694&amp;" "&amp;E1694&amp;" "&amp;F1694&amp;" ["&amp;H1694&amp;"]",IF(G1694="JPN","[JPN] "&amp;B1694&amp;" "&amp;C1694&amp;" "&amp;D1694&amp;" "&amp;E1694&amp;" "&amp;F1694&amp;" ["&amp;H1694&amp;"]",B1694&amp;" "&amp;C1694&amp;" "&amp;D1694&amp;" "&amp;E1694&amp;" "&amp;F1694&amp;" ["&amp;H1694&amp;"]"))</f>
        <v/>
      </c>
      <c r="J1694" s="7" t="inlineStr">
        <is>
          <t>레드페이스 카키차콜 절개스티치아웃도어팬츠 [32]</t>
        </is>
      </c>
      <c r="K1694" s="7" t="inlineStr">
        <is>
          <t>레드페이스 카키차콜 절개스티치아웃도어팬츠</t>
        </is>
      </c>
      <c r="L1694" s="7">
        <f>IF(B1694="보세",C1694&amp;" "&amp;F1694,B1694&amp;" "&amp;F1694)</f>
        <v/>
      </c>
      <c r="M1694" s="8" t="inlineStr">
        <is>
          <t>카키차콜   절개스티치아웃도어팬츠</t>
        </is>
      </c>
      <c r="N1694" s="8" t="inlineStr">
        <is>
          <t>카키차콜   절개스티치아웃도어팬츠</t>
        </is>
      </c>
      <c r="O1694" s="8" t="inlineStr">
        <is>
          <t>카키차콜   절개스티치아웃도어팬츠</t>
        </is>
      </c>
    </row>
    <row r="1695" ht="16.5" customHeight="1" s="16">
      <c r="A1695" s="7" t="n">
        <v>13108459</v>
      </c>
      <c r="B1695" s="7" t="inlineStr">
        <is>
          <t>데상트</t>
        </is>
      </c>
      <c r="C1695" s="7" t="inlineStr">
        <is>
          <t>그레이</t>
        </is>
      </c>
      <c r="D1695" s="7" t="inlineStr">
        <is>
          <t>무지</t>
        </is>
      </c>
      <c r="E1695" s="7" t="inlineStr">
        <is>
          <t>폴리</t>
        </is>
      </c>
      <c r="F1695" s="7" t="inlineStr">
        <is>
          <t>밴딩트레이닝팬츠</t>
        </is>
      </c>
      <c r="G1695" s="7" t="inlineStr">
        <is>
          <t>KOR</t>
        </is>
      </c>
      <c r="H1695" s="7" t="inlineStr">
        <is>
          <t>L</t>
        </is>
      </c>
      <c r="I1695" s="7">
        <f>IF(B1695="보세",C1695&amp;" "&amp;D1695&amp;" "&amp;E1695&amp;" "&amp;F1695&amp;" ["&amp;H1695&amp;"]",IF(G1695="JPN","[JPN] "&amp;B1695&amp;" "&amp;C1695&amp;" "&amp;D1695&amp;" "&amp;E1695&amp;" "&amp;F1695&amp;" ["&amp;H1695&amp;"]",B1695&amp;" "&amp;C1695&amp;" "&amp;D1695&amp;" "&amp;E1695&amp;" "&amp;F1695&amp;" ["&amp;H1695&amp;"]"))</f>
        <v/>
      </c>
      <c r="J1695" s="7" t="inlineStr">
        <is>
          <t>데상트 그레이 밴딩트레이닝팬츠 [L]</t>
        </is>
      </c>
      <c r="K1695" s="7" t="inlineStr">
        <is>
          <t>데상트 그레이 밴딩트레이닝팬츠</t>
        </is>
      </c>
      <c r="L1695" s="7">
        <f>IF(B1695="보세",C1695&amp;" "&amp;F1695,B1695&amp;" "&amp;F1695)</f>
        <v/>
      </c>
      <c r="M1695" s="8" t="inlineStr">
        <is>
          <t>그레이   밴딩트레이닝팬츠</t>
        </is>
      </c>
      <c r="N1695" s="8" t="inlineStr">
        <is>
          <t>회색   밴딩트레이닝팬츠</t>
        </is>
      </c>
      <c r="O1695" s="8" t="inlineStr">
        <is>
          <t>GRAY   밴딩트레이닝팬츠</t>
        </is>
      </c>
    </row>
    <row r="1696" ht="16.5" customHeight="1" s="16">
      <c r="A1696" s="7" t="n">
        <v>13108460</v>
      </c>
      <c r="B1696" s="7" t="inlineStr">
        <is>
          <t>h&amp;m</t>
        </is>
      </c>
      <c r="C1696" s="7" t="inlineStr">
        <is>
          <t>바닐라크림핑크</t>
        </is>
      </c>
      <c r="D1696" s="7" t="inlineStr">
        <is>
          <t>플라워패턴</t>
        </is>
      </c>
      <c r="E1696" s="7" t="inlineStr">
        <is>
          <t>면</t>
        </is>
      </c>
      <c r="F1696" s="7" t="inlineStr">
        <is>
          <t>보카시밑단밴딩미니스커트</t>
        </is>
      </c>
      <c r="G1696" s="7" t="inlineStr">
        <is>
          <t>KOR</t>
        </is>
      </c>
      <c r="H1696" s="7" t="inlineStr">
        <is>
          <t>34</t>
        </is>
      </c>
      <c r="I1696" s="7">
        <f>IF(B1696="보세",C1696&amp;" "&amp;D1696&amp;" "&amp;E1696&amp;" "&amp;F1696&amp;" ["&amp;H1696&amp;"]",IF(G1696="JPN","[JPN] "&amp;B1696&amp;" "&amp;C1696&amp;" "&amp;D1696&amp;" "&amp;E1696&amp;" "&amp;F1696&amp;" ["&amp;H1696&amp;"]",B1696&amp;" "&amp;C1696&amp;" "&amp;D1696&amp;" "&amp;E1696&amp;" "&amp;F1696&amp;" ["&amp;H1696&amp;"]"))</f>
        <v/>
      </c>
      <c r="J1696" s="7" t="inlineStr">
        <is>
          <t>h&amp;m 바닐라크림핑크 플라워패턴 면 보카시밑단밴딩미니스커트 [34]</t>
        </is>
      </c>
      <c r="K1696" s="7" t="inlineStr">
        <is>
          <t>h&amp;m 바닐라크림핑크 플라워패턴 면 보카시밑단밴딩미니스커트</t>
        </is>
      </c>
      <c r="L1696" s="7">
        <f>IF(B1696="보세",C1696&amp;" "&amp;F1696,B1696&amp;" "&amp;F1696)</f>
        <v/>
      </c>
      <c r="M1696" s="8" t="inlineStr">
        <is>
          <t>바닐라크림핑크 플라워패턴 면 보카시밑단밴딩미니스커트</t>
        </is>
      </c>
      <c r="N1696" s="8" t="inlineStr">
        <is>
          <t>바닐라크림핑크 플라워패턴 코튼 보카시밑단밴딩미니스커트</t>
        </is>
      </c>
      <c r="O1696" s="8" t="inlineStr">
        <is>
          <t>바닐라크림핑크 플라워패턴 면직물 보카시밑단밴딩미니스커트</t>
        </is>
      </c>
    </row>
    <row r="1697" ht="16.5" customHeight="1" s="16">
      <c r="A1697" s="7" t="n">
        <v>13108461</v>
      </c>
      <c r="B1697" s="7" t="inlineStr">
        <is>
          <t>나이키</t>
        </is>
      </c>
      <c r="C1697" s="7" t="inlineStr">
        <is>
          <t>그레이</t>
        </is>
      </c>
      <c r="D1697" s="7" t="inlineStr">
        <is>
          <t>무지</t>
        </is>
      </c>
      <c r="E1697" s="7" t="inlineStr">
        <is>
          <t>면</t>
        </is>
      </c>
      <c r="F1697" s="7" t="inlineStr">
        <is>
          <t>사이드투톤크롭미니스커트</t>
        </is>
      </c>
      <c r="G1697" s="7" t="inlineStr">
        <is>
          <t>KOR</t>
        </is>
      </c>
      <c r="H1697" s="7" t="inlineStr">
        <is>
          <t>L</t>
        </is>
      </c>
      <c r="I1697" s="7">
        <f>IF(B1697="보세",C1697&amp;" "&amp;D1697&amp;" "&amp;E1697&amp;" "&amp;F1697&amp;" ["&amp;H1697&amp;"]",IF(G1697="JPN","[JPN] "&amp;B1697&amp;" "&amp;C1697&amp;" "&amp;D1697&amp;" "&amp;E1697&amp;" "&amp;F1697&amp;" ["&amp;H1697&amp;"]",B1697&amp;" "&amp;C1697&amp;" "&amp;D1697&amp;" "&amp;E1697&amp;" "&amp;F1697&amp;" ["&amp;H1697&amp;"]"))</f>
        <v/>
      </c>
      <c r="J1697" s="7" t="inlineStr">
        <is>
          <t>나이키 그레이 면 사이드투톤크롭미니스커트 [L]</t>
        </is>
      </c>
      <c r="K1697" s="7" t="inlineStr">
        <is>
          <t>나이키 그레이 면 사이드투톤크롭미니스커트</t>
        </is>
      </c>
      <c r="L1697" s="7">
        <f>IF(B1697="보세",C1697&amp;" "&amp;F1697,B1697&amp;" "&amp;F1697)</f>
        <v/>
      </c>
      <c r="M1697" s="8" t="inlineStr">
        <is>
          <t>그레이  면 사이드투톤크롭미니스커트</t>
        </is>
      </c>
      <c r="N1697" s="8" t="inlineStr">
        <is>
          <t>회색  면 사이드투톤크롭미니스커트</t>
        </is>
      </c>
      <c r="O1697" s="8" t="inlineStr">
        <is>
          <t>GRAY  면 사이드투톤크롭미니스커트</t>
        </is>
      </c>
    </row>
    <row r="1698" ht="16.5" customHeight="1" s="16">
      <c r="A1698" s="7" t="n">
        <v>13108462</v>
      </c>
      <c r="B1698" s="7" t="inlineStr">
        <is>
          <t>버커루</t>
        </is>
      </c>
      <c r="C1698" s="7" t="inlineStr">
        <is>
          <t>카키</t>
        </is>
      </c>
      <c r="D1698" s="7" t="inlineStr">
        <is>
          <t>무지</t>
        </is>
      </c>
      <c r="E1698" s="7" t="inlineStr">
        <is>
          <t>면혼방</t>
        </is>
      </c>
      <c r="F1698" s="7" t="inlineStr">
        <is>
          <t>카고바지</t>
        </is>
      </c>
      <c r="G1698" s="7" t="inlineStr">
        <is>
          <t>KOR</t>
        </is>
      </c>
      <c r="H1698" s="7" t="inlineStr">
        <is>
          <t>76-100</t>
        </is>
      </c>
      <c r="I1698" s="7">
        <f>IF(B1698="보세",C1698&amp;" "&amp;D1698&amp;" "&amp;E1698&amp;" "&amp;F1698&amp;" ["&amp;H1698&amp;"]",IF(G1698="JPN","[JPN] "&amp;B1698&amp;" "&amp;C1698&amp;" "&amp;D1698&amp;" "&amp;E1698&amp;" "&amp;F1698&amp;" ["&amp;H1698&amp;"]",B1698&amp;" "&amp;C1698&amp;" "&amp;D1698&amp;" "&amp;E1698&amp;" "&amp;F1698&amp;" ["&amp;H1698&amp;"]"))</f>
        <v/>
      </c>
      <c r="J1698" s="7" t="inlineStr">
        <is>
          <t>버커루 카키 면혼방 카고바지 [76-100]</t>
        </is>
      </c>
      <c r="K1698" s="7" t="inlineStr">
        <is>
          <t>버커루 카키 면혼방 카고바지</t>
        </is>
      </c>
      <c r="L1698" s="7">
        <f>IF(B1698="보세",C1698&amp;" "&amp;F1698,B1698&amp;" "&amp;F1698)</f>
        <v/>
      </c>
      <c r="M1698" s="8" t="inlineStr">
        <is>
          <t>카키  면혼방 카고바지</t>
        </is>
      </c>
      <c r="N1698" s="8" t="inlineStr">
        <is>
          <t>카키  코튼혼방 카고바지</t>
        </is>
      </c>
      <c r="O1698" s="8" t="inlineStr">
        <is>
          <t>카키  면믹스 카고바지</t>
        </is>
      </c>
    </row>
    <row r="1699" ht="16.5" customHeight="1" s="16">
      <c r="A1699" s="7" t="n">
        <v>13108463</v>
      </c>
      <c r="B1699" s="7" t="inlineStr">
        <is>
          <t>자라</t>
        </is>
      </c>
      <c r="C1699" s="7" t="inlineStr">
        <is>
          <t>중청</t>
        </is>
      </c>
      <c r="D1699" s="7" t="inlineStr">
        <is>
          <t>무지</t>
        </is>
      </c>
      <c r="E1699" s="7" t="inlineStr">
        <is>
          <t>데님</t>
        </is>
      </c>
      <c r="F1699" s="7" t="inlineStr">
        <is>
          <t>스트레이트진</t>
        </is>
      </c>
      <c r="G1699" s="7" t="inlineStr">
        <is>
          <t>KOR</t>
        </is>
      </c>
      <c r="H1699" s="7" t="inlineStr">
        <is>
          <t>24</t>
        </is>
      </c>
      <c r="I1699" s="7">
        <f>IF(B1699="보세",C1699&amp;" "&amp;D1699&amp;" "&amp;E1699&amp;" "&amp;F1699&amp;" ["&amp;H1699&amp;"]",IF(G1699="JPN","[JPN] "&amp;B1699&amp;" "&amp;C1699&amp;" "&amp;D1699&amp;" "&amp;E1699&amp;" "&amp;F1699&amp;" ["&amp;H1699&amp;"]",B1699&amp;" "&amp;C1699&amp;" "&amp;D1699&amp;" "&amp;E1699&amp;" "&amp;F1699&amp;" ["&amp;H1699&amp;"]"))</f>
        <v/>
      </c>
      <c r="J1699" s="7" t="inlineStr">
        <is>
          <t>자라 중청 데님 스트레이트진 [24]</t>
        </is>
      </c>
      <c r="K1699" s="7" t="inlineStr">
        <is>
          <t>자라 중청 데님 스트레이트진</t>
        </is>
      </c>
      <c r="L1699" s="7">
        <f>IF(B1699="보세",C1699&amp;" "&amp;F1699,B1699&amp;" "&amp;F1699)</f>
        <v/>
      </c>
      <c r="M1699" s="8" t="inlineStr">
        <is>
          <t>중청  데님 스트레이트진</t>
        </is>
      </c>
      <c r="N1699" s="8" t="inlineStr">
        <is>
          <t>중청  데님 스트레이트진</t>
        </is>
      </c>
      <c r="O1699" s="8" t="inlineStr">
        <is>
          <t>중청  데님 스트레이트진</t>
        </is>
      </c>
    </row>
    <row r="1700" ht="16.5" customHeight="1" s="16">
      <c r="A1700" s="7" t="n">
        <v>13108464</v>
      </c>
      <c r="B1700" s="7" t="inlineStr">
        <is>
          <t>코오롱스포츠</t>
        </is>
      </c>
      <c r="C1700" s="7" t="inlineStr">
        <is>
          <t>블랙</t>
        </is>
      </c>
      <c r="D1700" s="7" t="inlineStr">
        <is>
          <t>무지</t>
        </is>
      </c>
      <c r="E1700" s="7" t="inlineStr">
        <is>
          <t>폴리</t>
        </is>
      </c>
      <c r="F1700" s="7" t="inlineStr">
        <is>
          <t>등산바지</t>
        </is>
      </c>
      <c r="G1700" s="7" t="inlineStr">
        <is>
          <t>KOR</t>
        </is>
      </c>
      <c r="H1700" s="7" t="inlineStr">
        <is>
          <t>90-109</t>
        </is>
      </c>
      <c r="I1700" s="7">
        <f>IF(B1700="보세",C1700&amp;" "&amp;D1700&amp;" "&amp;E1700&amp;" "&amp;F1700&amp;" ["&amp;H1700&amp;"]",IF(G1700="JPN","[JPN] "&amp;B1700&amp;" "&amp;C1700&amp;" "&amp;D1700&amp;" "&amp;E1700&amp;" "&amp;F1700&amp;" ["&amp;H1700&amp;"]",B1700&amp;" "&amp;C1700&amp;" "&amp;D1700&amp;" "&amp;E1700&amp;" "&amp;F1700&amp;" ["&amp;H1700&amp;"]"))</f>
        <v/>
      </c>
      <c r="J1700" s="7" t="inlineStr">
        <is>
          <t>코오롱스포츠 블랙 등산바지 [90-109]</t>
        </is>
      </c>
      <c r="K1700" s="7" t="inlineStr">
        <is>
          <t>코오롱스포츠 블랙 등산바지</t>
        </is>
      </c>
      <c r="L1700" s="7">
        <f>IF(B1700="보세",C1700&amp;" "&amp;F1700,B1700&amp;" "&amp;F1700)</f>
        <v/>
      </c>
      <c r="M1700" s="8" t="inlineStr">
        <is>
          <t>블랙   등산바지</t>
        </is>
      </c>
      <c r="N1700" s="8" t="inlineStr">
        <is>
          <t>블랙   등산바지</t>
        </is>
      </c>
      <c r="O1700" s="8" t="inlineStr">
        <is>
          <t>블랙   등산바지</t>
        </is>
      </c>
    </row>
    <row r="1701" ht="16.5" customHeight="1" s="16">
      <c r="A1701" s="7" t="n">
        <v>13108465</v>
      </c>
      <c r="B1701" s="7" t="inlineStr">
        <is>
          <t>제이크루</t>
        </is>
      </c>
      <c r="C1701" s="7" t="inlineStr">
        <is>
          <t>베이지</t>
        </is>
      </c>
      <c r="D1701" s="7" t="inlineStr">
        <is>
          <t>돛단배패턴</t>
        </is>
      </c>
      <c r="E1701" s="7" t="inlineStr">
        <is>
          <t>면혼방</t>
        </is>
      </c>
      <c r="F1701" s="7" t="inlineStr">
        <is>
          <t>마린스타일반바지</t>
        </is>
      </c>
      <c r="G1701" s="7" t="inlineStr">
        <is>
          <t>KOR</t>
        </is>
      </c>
      <c r="H1701" s="7" t="inlineStr">
        <is>
          <t>30</t>
        </is>
      </c>
      <c r="I1701" s="7">
        <f>IF(B1701="보세",C1701&amp;" "&amp;D1701&amp;" "&amp;E1701&amp;" "&amp;F1701&amp;" ["&amp;H1701&amp;"]",IF(G1701="JPN","[JPN] "&amp;B1701&amp;" "&amp;C1701&amp;" "&amp;D1701&amp;" "&amp;E1701&amp;" "&amp;F1701&amp;" ["&amp;H1701&amp;"]",B1701&amp;" "&amp;C1701&amp;" "&amp;D1701&amp;" "&amp;E1701&amp;" "&amp;F1701&amp;" ["&amp;H1701&amp;"]"))</f>
        <v/>
      </c>
      <c r="J1701" s="7" t="inlineStr">
        <is>
          <t>제이크루 베이지 돛단배패턴 면혼방 마린스타일반바지 [30]</t>
        </is>
      </c>
      <c r="K1701" s="7" t="inlineStr">
        <is>
          <t>제이크루 베이지 돛단배패턴 면혼방 마린스타일반바지</t>
        </is>
      </c>
      <c r="L1701" s="7">
        <f>IF(B1701="보세",C1701&amp;" "&amp;F1701,B1701&amp;" "&amp;F1701)</f>
        <v/>
      </c>
      <c r="M1701" s="8" t="inlineStr">
        <is>
          <t>베이지 돛단배패턴 면혼방 마린스타일반바지</t>
        </is>
      </c>
      <c r="N1701" s="8" t="inlineStr">
        <is>
          <t>베이지 돛단배패턴 코튼혼방 마린스타일반바지</t>
        </is>
      </c>
      <c r="O1701" s="8" t="inlineStr">
        <is>
          <t>베이지 돛단배패턴 면믹스 마린스타일반바지</t>
        </is>
      </c>
    </row>
    <row r="1702" ht="16.5" customHeight="1" s="16">
      <c r="A1702" s="7" t="n">
        <v>13108466</v>
      </c>
      <c r="B1702" s="7" t="inlineStr">
        <is>
          <t>젝시믹스</t>
        </is>
      </c>
      <c r="C1702" s="7" t="inlineStr">
        <is>
          <t>네이비</t>
        </is>
      </c>
      <c r="D1702" s="7" t="inlineStr">
        <is>
          <t>무지</t>
        </is>
      </c>
      <c r="E1702" s="7" t="inlineStr">
        <is>
          <t>폴리</t>
        </is>
      </c>
      <c r="F1702" s="7" t="inlineStr">
        <is>
          <t>레깅스</t>
        </is>
      </c>
      <c r="G1702" s="7" t="inlineStr">
        <is>
          <t>KOR</t>
        </is>
      </c>
      <c r="H1702" s="7" t="inlineStr">
        <is>
          <t>M</t>
        </is>
      </c>
      <c r="I1702" s="7">
        <f>IF(B1702="보세",C1702&amp;" "&amp;D1702&amp;" "&amp;E1702&amp;" "&amp;F1702&amp;" ["&amp;H1702&amp;"]",IF(G1702="JPN","[JPN] "&amp;B1702&amp;" "&amp;C1702&amp;" "&amp;D1702&amp;" "&amp;E1702&amp;" "&amp;F1702&amp;" ["&amp;H1702&amp;"]",B1702&amp;" "&amp;C1702&amp;" "&amp;D1702&amp;" "&amp;E1702&amp;" "&amp;F1702&amp;" ["&amp;H1702&amp;"]"))</f>
        <v/>
      </c>
      <c r="J1702" s="7" t="inlineStr">
        <is>
          <t>젝시믹스 네이비 레깅스 [M]</t>
        </is>
      </c>
      <c r="K1702" s="7" t="inlineStr">
        <is>
          <t>젝시믹스 네이비 레깅스</t>
        </is>
      </c>
      <c r="L1702" s="7">
        <f>IF(B1702="보세",C1702&amp;" "&amp;F1702,B1702&amp;" "&amp;F1702)</f>
        <v/>
      </c>
      <c r="M1702" s="8" t="inlineStr">
        <is>
          <t>네이비   레깅스</t>
        </is>
      </c>
      <c r="N1702" s="8" t="inlineStr">
        <is>
          <t>NAVY   레깅스</t>
        </is>
      </c>
      <c r="O1702" s="8" t="inlineStr">
        <is>
          <t>곤색   레깅스</t>
        </is>
      </c>
    </row>
    <row r="1703" ht="16.5" customHeight="1" s="16">
      <c r="A1703" s="7" t="n">
        <v>13108467</v>
      </c>
      <c r="B1703" s="7" t="inlineStr">
        <is>
          <t>유니클로</t>
        </is>
      </c>
      <c r="C1703" s="7" t="inlineStr">
        <is>
          <t>핑크오렌지</t>
        </is>
      </c>
      <c r="D1703" s="7" t="inlineStr">
        <is>
          <t>플라워패턴</t>
        </is>
      </c>
      <c r="E1703" s="7" t="inlineStr">
        <is>
          <t>폴리</t>
        </is>
      </c>
      <c r="F1703" s="7" t="inlineStr">
        <is>
          <t>쉬폰원피스</t>
        </is>
      </c>
      <c r="G1703" s="7" t="inlineStr">
        <is>
          <t>KOR</t>
        </is>
      </c>
      <c r="H1703" s="7" t="inlineStr">
        <is>
          <t>M</t>
        </is>
      </c>
      <c r="I1703" s="7">
        <f>IF(B1703="보세",C1703&amp;" "&amp;D1703&amp;" "&amp;E1703&amp;" "&amp;F1703&amp;" ["&amp;H1703&amp;"]",IF(G1703="JPN","[JPN] "&amp;B1703&amp;" "&amp;C1703&amp;" "&amp;D1703&amp;" "&amp;E1703&amp;" "&amp;F1703&amp;" ["&amp;H1703&amp;"]",B1703&amp;" "&amp;C1703&amp;" "&amp;D1703&amp;" "&amp;E1703&amp;" "&amp;F1703&amp;" ["&amp;H1703&amp;"]"))</f>
        <v/>
      </c>
      <c r="J1703" s="7" t="inlineStr">
        <is>
          <t>유니클로 핑크오렌지 플라워패턴 쉬폰원피스 [M]</t>
        </is>
      </c>
      <c r="K1703" s="7" t="inlineStr">
        <is>
          <t>유니클로 핑크오렌지 플라워패턴 쉬폰원피스</t>
        </is>
      </c>
      <c r="L1703" s="7">
        <f>IF(B1703="보세",C1703&amp;" "&amp;F1703,B1703&amp;" "&amp;F1703)</f>
        <v/>
      </c>
      <c r="M1703" s="8" t="inlineStr">
        <is>
          <t>핑크오렌지 플라워패턴  쉬폰원피스</t>
        </is>
      </c>
      <c r="N1703" s="8" t="inlineStr">
        <is>
          <t>핑크오렌지 플라워패턴  쉬폰원피스</t>
        </is>
      </c>
      <c r="O1703" s="8" t="inlineStr">
        <is>
          <t>핑크오렌지 플라워패턴  쉬폰원피스</t>
        </is>
      </c>
    </row>
    <row r="1704" ht="16.5" customHeight="1" s="16">
      <c r="A1704" s="7" t="n">
        <v>13108468</v>
      </c>
      <c r="B1704" s="7" t="inlineStr">
        <is>
          <t>와이드앵글</t>
        </is>
      </c>
      <c r="C1704" s="7" t="inlineStr">
        <is>
          <t>핑크</t>
        </is>
      </c>
      <c r="D1704" s="7" t="inlineStr">
        <is>
          <t>무지</t>
        </is>
      </c>
      <c r="E1704" s="7" t="inlineStr">
        <is>
          <t>면혼방</t>
        </is>
      </c>
      <c r="F1704" s="7" t="inlineStr">
        <is>
          <t>주름미니스커트</t>
        </is>
      </c>
      <c r="G1704" s="7" t="inlineStr">
        <is>
          <t>KOR</t>
        </is>
      </c>
      <c r="H1704" s="7" t="inlineStr">
        <is>
          <t>67</t>
        </is>
      </c>
      <c r="I1704" s="7">
        <f>IF(B1704="보세",C1704&amp;" "&amp;D1704&amp;" "&amp;E1704&amp;" "&amp;F1704&amp;" ["&amp;H1704&amp;"]",IF(G1704="JPN","[JPN] "&amp;B1704&amp;" "&amp;C1704&amp;" "&amp;D1704&amp;" "&amp;E1704&amp;" "&amp;F1704&amp;" ["&amp;H1704&amp;"]",B1704&amp;" "&amp;C1704&amp;" "&amp;D1704&amp;" "&amp;E1704&amp;" "&amp;F1704&amp;" ["&amp;H1704&amp;"]"))</f>
        <v/>
      </c>
      <c r="J1704" s="7" t="inlineStr">
        <is>
          <t>와이드앵글 핑크 면혼방 주름미니스커트 [67]</t>
        </is>
      </c>
      <c r="K1704" s="7" t="inlineStr">
        <is>
          <t>와이드앵글 핑크 면혼방 주름미니스커트</t>
        </is>
      </c>
      <c r="L1704" s="7">
        <f>IF(B1704="보세",C1704&amp;" "&amp;F1704,B1704&amp;" "&amp;F1704)</f>
        <v/>
      </c>
      <c r="M1704" s="8" t="inlineStr">
        <is>
          <t>핑크  면혼방 주름미니스커트</t>
        </is>
      </c>
      <c r="N1704" s="8" t="inlineStr">
        <is>
          <t>핑크  코튼혼방 주름미니스커트</t>
        </is>
      </c>
      <c r="O1704" s="8" t="inlineStr">
        <is>
          <t>핑크  면믹스 주름미니스커트</t>
        </is>
      </c>
    </row>
    <row r="1705" ht="16.5" customHeight="1" s="16">
      <c r="A1705" s="7" t="n">
        <v>13108469</v>
      </c>
      <c r="B1705" s="7" t="inlineStr">
        <is>
          <t>시스템</t>
        </is>
      </c>
      <c r="C1705" s="7" t="inlineStr">
        <is>
          <t>그레이</t>
        </is>
      </c>
      <c r="D1705" s="7" t="inlineStr">
        <is>
          <t>패턴</t>
        </is>
      </c>
      <c r="E1705" s="7" t="inlineStr">
        <is>
          <t>폴리</t>
        </is>
      </c>
      <c r="F1705" s="7" t="inlineStr">
        <is>
          <t>쉬폰미니스커트</t>
        </is>
      </c>
      <c r="G1705" s="7" t="inlineStr">
        <is>
          <t>KOR</t>
        </is>
      </c>
      <c r="H1705" s="7" t="inlineStr">
        <is>
          <t>67-98</t>
        </is>
      </c>
      <c r="I1705" s="7">
        <f>IF(B1705="보세",C1705&amp;" "&amp;D1705&amp;" "&amp;E1705&amp;" "&amp;F1705&amp;" ["&amp;H1705&amp;"]",IF(G1705="JPN","[JPN] "&amp;B1705&amp;" "&amp;C1705&amp;" "&amp;D1705&amp;" "&amp;E1705&amp;" "&amp;F1705&amp;" ["&amp;H1705&amp;"]",B1705&amp;" "&amp;C1705&amp;" "&amp;D1705&amp;" "&amp;E1705&amp;" "&amp;F1705&amp;" ["&amp;H1705&amp;"]"))</f>
        <v/>
      </c>
      <c r="J1705" s="7" t="inlineStr">
        <is>
          <t>시스템 그레이 쉬폰미니스커트 [67-98]</t>
        </is>
      </c>
      <c r="K1705" s="7" t="inlineStr">
        <is>
          <t>시스템 그레이 쉬폰미니스커트</t>
        </is>
      </c>
      <c r="L1705" s="7">
        <f>IF(B1705="보세",C1705&amp;" "&amp;F1705,B1705&amp;" "&amp;F1705)</f>
        <v/>
      </c>
      <c r="M1705" s="8" t="inlineStr">
        <is>
          <t>그레이   쉬폰미니스커트</t>
        </is>
      </c>
      <c r="N1705" s="8" t="inlineStr">
        <is>
          <t>회색   쉬폰미니스커트</t>
        </is>
      </c>
      <c r="O1705" s="8" t="inlineStr">
        <is>
          <t>GRAY   쉬폰미니스커트</t>
        </is>
      </c>
    </row>
    <row r="1706" ht="16.5" customHeight="1" s="16">
      <c r="A1706" s="7" t="n">
        <v>13108470</v>
      </c>
      <c r="B1706" s="7" t="inlineStr">
        <is>
          <t>지프</t>
        </is>
      </c>
      <c r="C1706" s="7" t="inlineStr">
        <is>
          <t>네이비</t>
        </is>
      </c>
      <c r="D1706" s="7" t="inlineStr">
        <is>
          <t>패턴</t>
        </is>
      </c>
      <c r="E1706" s="7" t="inlineStr">
        <is>
          <t>울혼방</t>
        </is>
      </c>
      <c r="F1706" s="7" t="inlineStr">
        <is>
          <t>니트스웨터</t>
        </is>
      </c>
      <c r="G1706" s="7" t="inlineStr">
        <is>
          <t>KOR</t>
        </is>
      </c>
      <c r="H1706" s="7" t="inlineStr">
        <is>
          <t>L</t>
        </is>
      </c>
      <c r="I1706" s="7">
        <f>IF(B1706="보세",C1706&amp;" "&amp;D1706&amp;" "&amp;E1706&amp;" "&amp;F1706&amp;" ["&amp;H1706&amp;"]",IF(G1706="JPN","[JPN] "&amp;B1706&amp;" "&amp;C1706&amp;" "&amp;D1706&amp;" "&amp;E1706&amp;" "&amp;F1706&amp;" ["&amp;H1706&amp;"]",B1706&amp;" "&amp;C1706&amp;" "&amp;D1706&amp;" "&amp;E1706&amp;" "&amp;F1706&amp;" ["&amp;H1706&amp;"]"))</f>
        <v/>
      </c>
      <c r="J1706" s="7" t="inlineStr">
        <is>
          <t>지프 네이비 울혼방 니트스웨터 [L]</t>
        </is>
      </c>
      <c r="K1706" s="7" t="inlineStr">
        <is>
          <t>지프 네이비 울혼방 니트스웨터</t>
        </is>
      </c>
      <c r="L1706" s="7">
        <f>IF(B1706="보세",C1706&amp;" "&amp;F1706,B1706&amp;" "&amp;F1706)</f>
        <v/>
      </c>
      <c r="M1706" s="8" t="inlineStr">
        <is>
          <t>네이비  울혼방 니트스웨터</t>
        </is>
      </c>
      <c r="N1706" s="8" t="inlineStr">
        <is>
          <t>NAVY  울혼방 니트스웨터</t>
        </is>
      </c>
      <c r="O1706" s="8" t="inlineStr">
        <is>
          <t>곤색  울혼방 니트스웨터</t>
        </is>
      </c>
    </row>
    <row r="1707" ht="16.5" customHeight="1" s="16">
      <c r="A1707" s="7" t="n">
        <v>13108471</v>
      </c>
      <c r="B1707" s="7" t="inlineStr">
        <is>
          <t>스투시</t>
        </is>
      </c>
      <c r="C1707" s="7" t="inlineStr">
        <is>
          <t>스카이블루</t>
        </is>
      </c>
      <c r="D1707" s="7" t="inlineStr">
        <is>
          <t>스트라이프</t>
        </is>
      </c>
      <c r="E1707" s="7" t="inlineStr">
        <is>
          <t>면혼방</t>
        </is>
      </c>
      <c r="F1707" s="7" t="inlineStr">
        <is>
          <t>후드판초</t>
        </is>
      </c>
      <c r="G1707" s="7" t="inlineStr">
        <is>
          <t>KOR</t>
        </is>
      </c>
      <c r="H1707" s="7" t="inlineStr">
        <is>
          <t>없음</t>
        </is>
      </c>
      <c r="I1707" s="7">
        <f>IF(B1707="보세",C1707&amp;" "&amp;D1707&amp;" "&amp;E1707&amp;" "&amp;F1707&amp;" ["&amp;H1707&amp;"]",IF(G1707="JPN","[JPN] "&amp;B1707&amp;" "&amp;C1707&amp;" "&amp;D1707&amp;" "&amp;E1707&amp;" "&amp;F1707&amp;" ["&amp;H1707&amp;"]",B1707&amp;" "&amp;C1707&amp;" "&amp;D1707&amp;" "&amp;E1707&amp;" "&amp;F1707&amp;" ["&amp;H1707&amp;"]"))</f>
        <v/>
      </c>
      <c r="J1707" s="7" t="inlineStr">
        <is>
          <t xml:space="preserve">스투시 스카이블루 스트라이프 면혼방 후드판초 </t>
        </is>
      </c>
      <c r="K1707" s="7" t="inlineStr">
        <is>
          <t xml:space="preserve">스투시 스카이블루 스트라이프 면혼방 후드판초 </t>
        </is>
      </c>
      <c r="L1707" s="7">
        <f>IF(B1707="보세",C1707&amp;" "&amp;F1707,B1707&amp;" "&amp;F1707)</f>
        <v/>
      </c>
      <c r="M1707" s="8" t="inlineStr">
        <is>
          <t>스카이블루 스트라이프 면혼방 후드판초</t>
        </is>
      </c>
      <c r="N1707" s="8" t="inlineStr">
        <is>
          <t>스카이블루 스트라이프 코튼혼방 후드판초</t>
        </is>
      </c>
      <c r="O1707" s="8" t="inlineStr">
        <is>
          <t>스카이블루 스트라이프 면믹스 후드판초</t>
        </is>
      </c>
    </row>
    <row r="1708" ht="16.5" customHeight="1" s="16">
      <c r="A1708" s="7" t="n">
        <v>13108472</v>
      </c>
      <c r="B1708" s="7" t="inlineStr">
        <is>
          <t>이사벨마랑</t>
        </is>
      </c>
      <c r="C1708" s="7" t="inlineStr">
        <is>
          <t>브라운올리브</t>
        </is>
      </c>
      <c r="D1708" s="7" t="inlineStr">
        <is>
          <t>패턴</t>
        </is>
      </c>
      <c r="E1708" s="7" t="inlineStr">
        <is>
          <t>면혼방</t>
        </is>
      </c>
      <c r="F1708" s="7" t="inlineStr">
        <is>
          <t>맨투맨</t>
        </is>
      </c>
      <c r="G1708" s="7" t="inlineStr">
        <is>
          <t>KOR</t>
        </is>
      </c>
      <c r="H1708" s="7" t="inlineStr">
        <is>
          <t>S</t>
        </is>
      </c>
      <c r="I1708" s="7">
        <f>IF(B1708="보세",C1708&amp;" "&amp;D1708&amp;" "&amp;E1708&amp;" "&amp;F1708&amp;" ["&amp;H1708&amp;"]",IF(G1708="JPN","[JPN] "&amp;B1708&amp;" "&amp;C1708&amp;" "&amp;D1708&amp;" "&amp;E1708&amp;" "&amp;F1708&amp;" ["&amp;H1708&amp;"]",B1708&amp;" "&amp;C1708&amp;" "&amp;D1708&amp;" "&amp;E1708&amp;" "&amp;F1708&amp;" ["&amp;H1708&amp;"]"))</f>
        <v/>
      </c>
      <c r="J1708" s="7" t="inlineStr">
        <is>
          <t>이사벨마랑 브라운올리브 면혼방 맨투맨 [S]</t>
        </is>
      </c>
      <c r="K1708" s="7" t="inlineStr">
        <is>
          <t>이사벨마랑 브라운올리브 면혼방 맨투맨</t>
        </is>
      </c>
      <c r="L1708" s="7">
        <f>IF(B1708="보세",C1708&amp;" "&amp;F1708,B1708&amp;" "&amp;F1708)</f>
        <v/>
      </c>
      <c r="M1708" s="8" t="inlineStr">
        <is>
          <t>브라운올리브  면혼방 맨투맨</t>
        </is>
      </c>
      <c r="N1708" s="8" t="inlineStr">
        <is>
          <t>브라운올리브  코튼혼방 맨투맨</t>
        </is>
      </c>
      <c r="O1708" s="8" t="inlineStr">
        <is>
          <t>브라운올리브  면믹스 맨투맨</t>
        </is>
      </c>
    </row>
    <row r="1709" ht="16.5" customHeight="1" s="16">
      <c r="A1709" s="7" t="n">
        <v>13108473</v>
      </c>
      <c r="B1709" s="7" t="inlineStr">
        <is>
          <t>네파</t>
        </is>
      </c>
      <c r="C1709" s="7" t="inlineStr">
        <is>
          <t>네이비</t>
        </is>
      </c>
      <c r="D1709" s="7" t="inlineStr">
        <is>
          <t>무지</t>
        </is>
      </c>
      <c r="E1709" s="7" t="inlineStr">
        <is>
          <t>폴리</t>
        </is>
      </c>
      <c r="F1709" s="7" t="inlineStr">
        <is>
          <t>등산자켓</t>
        </is>
      </c>
      <c r="G1709" s="7" t="inlineStr">
        <is>
          <t>KOR</t>
        </is>
      </c>
      <c r="H1709" s="7" t="inlineStr">
        <is>
          <t>S</t>
        </is>
      </c>
      <c r="I1709" s="7">
        <f>IF(B1709="보세",C1709&amp;" "&amp;D1709&amp;" "&amp;E1709&amp;" "&amp;F1709&amp;" ["&amp;H1709&amp;"]",IF(G1709="JPN","[JPN] "&amp;B1709&amp;" "&amp;C1709&amp;" "&amp;D1709&amp;" "&amp;E1709&amp;" "&amp;F1709&amp;" ["&amp;H1709&amp;"]",B1709&amp;" "&amp;C1709&amp;" "&amp;D1709&amp;" "&amp;E1709&amp;" "&amp;F1709&amp;" ["&amp;H1709&amp;"]"))</f>
        <v/>
      </c>
      <c r="J1709" s="7" t="inlineStr">
        <is>
          <t>네파 네이비 등산자켓 [S]</t>
        </is>
      </c>
      <c r="K1709" s="7" t="inlineStr">
        <is>
          <t>네파 네이비 등산자켓</t>
        </is>
      </c>
      <c r="L1709" s="7">
        <f>IF(B1709="보세",C1709&amp;" "&amp;F1709,B1709&amp;" "&amp;F1709)</f>
        <v/>
      </c>
      <c r="M1709" s="8" t="inlineStr">
        <is>
          <t>네이비   등산자켓</t>
        </is>
      </c>
      <c r="N1709" s="8" t="inlineStr">
        <is>
          <t>NAVY   등산자켓</t>
        </is>
      </c>
      <c r="O1709" s="8" t="inlineStr">
        <is>
          <t>곤색   등산자켓</t>
        </is>
      </c>
    </row>
    <row r="1710" ht="16.5" customHeight="1" s="16">
      <c r="A1710" s="7" t="n">
        <v>13108474</v>
      </c>
      <c r="B1710" s="7" t="inlineStr">
        <is>
          <t>후아유</t>
        </is>
      </c>
      <c r="C1710" s="7" t="inlineStr">
        <is>
          <t>블랙</t>
        </is>
      </c>
      <c r="D1710" s="7" t="inlineStr">
        <is>
          <t>무지</t>
        </is>
      </c>
      <c r="E1710" s="7" t="inlineStr">
        <is>
          <t>울혼방</t>
        </is>
      </c>
      <c r="F1710" s="7" t="inlineStr">
        <is>
          <t>더블코트</t>
        </is>
      </c>
      <c r="G1710" s="7" t="inlineStr">
        <is>
          <t>KOR</t>
        </is>
      </c>
      <c r="H1710" s="7" t="inlineStr">
        <is>
          <t>L</t>
        </is>
      </c>
      <c r="I1710" s="7">
        <f>IF(B1710="보세",C1710&amp;" "&amp;D1710&amp;" "&amp;E1710&amp;" "&amp;F1710&amp;" ["&amp;H1710&amp;"]",IF(G1710="JPN","[JPN] "&amp;B1710&amp;" "&amp;C1710&amp;" "&amp;D1710&amp;" "&amp;E1710&amp;" "&amp;F1710&amp;" ["&amp;H1710&amp;"]",B1710&amp;" "&amp;C1710&amp;" "&amp;D1710&amp;" "&amp;E1710&amp;" "&amp;F1710&amp;" ["&amp;H1710&amp;"]"))</f>
        <v/>
      </c>
      <c r="J1710" s="7" t="inlineStr">
        <is>
          <t>후아유 블랙 울혼방 더블코트 [L]</t>
        </is>
      </c>
      <c r="K1710" s="7" t="inlineStr">
        <is>
          <t>후아유 블랙 울혼방 더블코트</t>
        </is>
      </c>
      <c r="L1710" s="7">
        <f>IF(B1710="보세",C1710&amp;" "&amp;F1710,B1710&amp;" "&amp;F1710)</f>
        <v/>
      </c>
      <c r="M1710" s="8" t="inlineStr">
        <is>
          <t>블랙  울혼방 더블코트</t>
        </is>
      </c>
      <c r="N1710" s="8" t="inlineStr">
        <is>
          <t>블랙  울혼방 더블코트</t>
        </is>
      </c>
      <c r="O1710" s="8" t="inlineStr">
        <is>
          <t>블랙  울혼방 더블코트</t>
        </is>
      </c>
    </row>
    <row r="1711" ht="16.5" customHeight="1" s="16">
      <c r="A1711" s="7" t="n">
        <v>13108475</v>
      </c>
      <c r="B1711" s="7" t="inlineStr">
        <is>
          <t>k2</t>
        </is>
      </c>
      <c r="C1711" s="7" t="inlineStr">
        <is>
          <t>레드</t>
        </is>
      </c>
      <c r="D1711" s="7" t="inlineStr">
        <is>
          <t>무지</t>
        </is>
      </c>
      <c r="E1711" s="7" t="inlineStr">
        <is>
          <t>폴리</t>
        </is>
      </c>
      <c r="F1711" s="7" t="inlineStr">
        <is>
          <t>등산조끼</t>
        </is>
      </c>
      <c r="G1711" s="7" t="inlineStr">
        <is>
          <t>KOR</t>
        </is>
      </c>
      <c r="H1711" s="7" t="inlineStr">
        <is>
          <t>105</t>
        </is>
      </c>
      <c r="I1711" s="7">
        <f>IF(B1711="보세",C1711&amp;" "&amp;D1711&amp;" "&amp;E1711&amp;" "&amp;F1711&amp;" ["&amp;H1711&amp;"]",IF(G1711="JPN","[JPN] "&amp;B1711&amp;" "&amp;C1711&amp;" "&amp;D1711&amp;" "&amp;E1711&amp;" "&amp;F1711&amp;" ["&amp;H1711&amp;"]",B1711&amp;" "&amp;C1711&amp;" "&amp;D1711&amp;" "&amp;E1711&amp;" "&amp;F1711&amp;" ["&amp;H1711&amp;"]"))</f>
        <v/>
      </c>
      <c r="J1711" s="7" t="inlineStr">
        <is>
          <t>k2 레드 등산조끼 [105]</t>
        </is>
      </c>
      <c r="K1711" s="7" t="inlineStr">
        <is>
          <t>k2 레드 등산조끼</t>
        </is>
      </c>
      <c r="L1711" s="7">
        <f>IF(B1711="보세",C1711&amp;" "&amp;F1711,B1711&amp;" "&amp;F1711)</f>
        <v/>
      </c>
      <c r="M1711" s="8" t="inlineStr">
        <is>
          <t>레드   등산조끼</t>
        </is>
      </c>
      <c r="N1711" s="8" t="inlineStr">
        <is>
          <t>레드   등산조끼</t>
        </is>
      </c>
      <c r="O1711" s="8" t="inlineStr">
        <is>
          <t>레드   등산조끼</t>
        </is>
      </c>
    </row>
    <row r="1712" ht="16.5" customHeight="1" s="16">
      <c r="A1712" s="7" t="n">
        <v>13108476</v>
      </c>
      <c r="B1712" s="7" t="inlineStr">
        <is>
          <t>코데즈컴바인</t>
        </is>
      </c>
      <c r="C1712" s="7" t="inlineStr">
        <is>
          <t>브라운</t>
        </is>
      </c>
      <c r="D1712" s="7" t="inlineStr">
        <is>
          <t>무지</t>
        </is>
      </c>
      <c r="E1712" s="7" t="inlineStr">
        <is>
          <t>양가죽</t>
        </is>
      </c>
      <c r="F1712" s="7" t="inlineStr">
        <is>
          <t>레더자켓</t>
        </is>
      </c>
      <c r="G1712" s="7" t="inlineStr">
        <is>
          <t>KOR</t>
        </is>
      </c>
      <c r="H1712" s="7" t="inlineStr">
        <is>
          <t>90</t>
        </is>
      </c>
      <c r="I1712" s="7">
        <f>IF(B1712="보세",C1712&amp;" "&amp;D1712&amp;" "&amp;E1712&amp;" "&amp;F1712&amp;" ["&amp;H1712&amp;"]",IF(G1712="JPN","[JPN] "&amp;B1712&amp;" "&amp;C1712&amp;" "&amp;D1712&amp;" "&amp;E1712&amp;" "&amp;F1712&amp;" ["&amp;H1712&amp;"]",B1712&amp;" "&amp;C1712&amp;" "&amp;D1712&amp;" "&amp;E1712&amp;" "&amp;F1712&amp;" ["&amp;H1712&amp;"]"))</f>
        <v/>
      </c>
      <c r="J1712" s="7" t="inlineStr">
        <is>
          <t>코데즈컴바인 브라운 양가죽 레더자켓 [90]</t>
        </is>
      </c>
      <c r="K1712" s="7" t="inlineStr">
        <is>
          <t>코데즈컴바인 브라운 양가죽 레더자켓</t>
        </is>
      </c>
      <c r="L1712" s="7">
        <f>IF(B1712="보세",C1712&amp;" "&amp;F1712,B1712&amp;" "&amp;F1712)</f>
        <v/>
      </c>
      <c r="M1712" s="8" t="inlineStr">
        <is>
          <t>브라운  양가죽 레더자켓</t>
        </is>
      </c>
      <c r="N1712" s="8" t="inlineStr">
        <is>
          <t>브라운  양가죽 레더자켓</t>
        </is>
      </c>
      <c r="O1712" s="8" t="inlineStr">
        <is>
          <t>브라운  양가죽 레더자켓</t>
        </is>
      </c>
    </row>
    <row r="1713" ht="16.5" customHeight="1" s="16">
      <c r="A1713" s="7" t="n">
        <v>13108477</v>
      </c>
      <c r="B1713" s="7" t="inlineStr">
        <is>
          <t>임페리얼</t>
        </is>
      </c>
      <c r="C1713" s="7" t="inlineStr">
        <is>
          <t>다크네이비</t>
        </is>
      </c>
      <c r="D1713" s="7" t="inlineStr">
        <is>
          <t>무지</t>
        </is>
      </c>
      <c r="E1713" s="7" t="inlineStr">
        <is>
          <t>알파카혼방</t>
        </is>
      </c>
      <c r="F1713" s="7" t="inlineStr">
        <is>
          <t>모직자켓</t>
        </is>
      </c>
      <c r="G1713" s="7" t="inlineStr">
        <is>
          <t>KOR</t>
        </is>
      </c>
      <c r="H1713" s="7" t="inlineStr">
        <is>
          <t>90</t>
        </is>
      </c>
      <c r="I1713" s="7">
        <f>IF(B1713="보세",C1713&amp;" "&amp;D1713&amp;" "&amp;E1713&amp;" "&amp;F1713&amp;" ["&amp;H1713&amp;"]",IF(G1713="JPN","[JPN] "&amp;B1713&amp;" "&amp;C1713&amp;" "&amp;D1713&amp;" "&amp;E1713&amp;" "&amp;F1713&amp;" ["&amp;H1713&amp;"]",B1713&amp;" "&amp;C1713&amp;" "&amp;D1713&amp;" "&amp;E1713&amp;" "&amp;F1713&amp;" ["&amp;H1713&amp;"]"))</f>
        <v/>
      </c>
      <c r="J1713" s="7" t="inlineStr">
        <is>
          <t>임페리얼 다크네이비 알파카혼방 모직자켓 [90]</t>
        </is>
      </c>
      <c r="K1713" s="7" t="inlineStr">
        <is>
          <t>임페리얼 다크네이비 알파카혼방 모직자켓</t>
        </is>
      </c>
      <c r="L1713" s="7">
        <f>IF(B1713="보세",C1713&amp;" "&amp;F1713,B1713&amp;" "&amp;F1713)</f>
        <v/>
      </c>
      <c r="M1713" s="8" t="inlineStr">
        <is>
          <t>다크네이비  알파카혼방 모직자켓</t>
        </is>
      </c>
      <c r="N1713" s="8" t="inlineStr">
        <is>
          <t>DARK NAVY  알파카혼방 모직자켓</t>
        </is>
      </c>
      <c r="O1713" s="8" t="inlineStr">
        <is>
          <t>딥네이비  알파카혼방 모직자켓</t>
        </is>
      </c>
    </row>
    <row r="1714" ht="16.5" customHeight="1" s="16">
      <c r="A1714" s="7" t="n">
        <v>13108478</v>
      </c>
      <c r="B1714" s="7" t="inlineStr">
        <is>
          <t>탑텐</t>
        </is>
      </c>
      <c r="C1714" s="7" t="inlineStr">
        <is>
          <t>네이비그린</t>
        </is>
      </c>
      <c r="D1714" s="7" t="inlineStr">
        <is>
          <t>스트라이프</t>
        </is>
      </c>
      <c r="E1714" s="7" t="inlineStr">
        <is>
          <t>면</t>
        </is>
      </c>
      <c r="F1714" s="7" t="inlineStr">
        <is>
          <t>카라반팔티</t>
        </is>
      </c>
      <c r="G1714" s="7" t="inlineStr">
        <is>
          <t>KOR</t>
        </is>
      </c>
      <c r="H1714" s="7" t="inlineStr">
        <is>
          <t>85</t>
        </is>
      </c>
      <c r="I1714" s="7">
        <f>IF(B1714="보세",C1714&amp;" "&amp;D1714&amp;" "&amp;E1714&amp;" "&amp;F1714&amp;" ["&amp;H1714&amp;"]",IF(G1714="JPN","[JPN] "&amp;B1714&amp;" "&amp;C1714&amp;" "&amp;D1714&amp;" "&amp;E1714&amp;" "&amp;F1714&amp;" ["&amp;H1714&amp;"]",B1714&amp;" "&amp;C1714&amp;" "&amp;D1714&amp;" "&amp;E1714&amp;" "&amp;F1714&amp;" ["&amp;H1714&amp;"]"))</f>
        <v/>
      </c>
      <c r="J1714" s="7" t="inlineStr">
        <is>
          <t>탑텐 네이비그린 스트라이프 면 카라반팔티 [85]</t>
        </is>
      </c>
      <c r="K1714" s="7" t="inlineStr">
        <is>
          <t>탑텐 네이비그린 스트라이프 면 카라반팔티</t>
        </is>
      </c>
      <c r="L1714" s="7">
        <f>IF(B1714="보세",C1714&amp;" "&amp;F1714,B1714&amp;" "&amp;F1714)</f>
        <v/>
      </c>
      <c r="M1714" s="8" t="inlineStr">
        <is>
          <t>네이비그린 스트라이프 면 카라반팔티</t>
        </is>
      </c>
      <c r="N1714" s="8" t="inlineStr">
        <is>
          <t>네이비그린 스트라이프 코튼 카라반팔티</t>
        </is>
      </c>
      <c r="O1714" s="8" t="inlineStr">
        <is>
          <t>네이비그린 스트라이프 면직물 카라반팔티</t>
        </is>
      </c>
    </row>
    <row r="1715" ht="16.5" customHeight="1" s="16">
      <c r="A1715" s="7" t="n">
        <v>13108479</v>
      </c>
      <c r="B1715" s="7" t="inlineStr">
        <is>
          <t>유니클로</t>
        </is>
      </c>
      <c r="C1715" s="7" t="inlineStr">
        <is>
          <t>블랙</t>
        </is>
      </c>
      <c r="D1715" s="7" t="inlineStr">
        <is>
          <t>무지</t>
        </is>
      </c>
      <c r="E1715" s="7" t="inlineStr">
        <is>
          <t>폴리</t>
        </is>
      </c>
      <c r="F1715" s="7" t="inlineStr">
        <is>
          <t>후리스집업</t>
        </is>
      </c>
      <c r="G1715" s="7" t="inlineStr">
        <is>
          <t>KOR</t>
        </is>
      </c>
      <c r="H1715" s="7" t="inlineStr">
        <is>
          <t>S</t>
        </is>
      </c>
      <c r="I1715" s="7">
        <f>IF(B1715="보세",C1715&amp;" "&amp;D1715&amp;" "&amp;E1715&amp;" "&amp;F1715&amp;" ["&amp;H1715&amp;"]",IF(G1715="JPN","[JPN] "&amp;B1715&amp;" "&amp;C1715&amp;" "&amp;D1715&amp;" "&amp;E1715&amp;" "&amp;F1715&amp;" ["&amp;H1715&amp;"]",B1715&amp;" "&amp;C1715&amp;" "&amp;D1715&amp;" "&amp;E1715&amp;" "&amp;F1715&amp;" ["&amp;H1715&amp;"]"))</f>
        <v/>
      </c>
      <c r="J1715" s="7" t="inlineStr">
        <is>
          <t>유니클로 블랙 후리스집업 [S]</t>
        </is>
      </c>
      <c r="K1715" s="7" t="inlineStr">
        <is>
          <t>유니클로 블랙 후리스집업</t>
        </is>
      </c>
      <c r="L1715" s="7">
        <f>IF(B1715="보세",C1715&amp;" "&amp;F1715,B1715&amp;" "&amp;F1715)</f>
        <v/>
      </c>
      <c r="M1715" s="8" t="inlineStr">
        <is>
          <t>블랙   후리스집업</t>
        </is>
      </c>
      <c r="N1715" s="8" t="inlineStr">
        <is>
          <t>블랙   후리스집업</t>
        </is>
      </c>
      <c r="O1715" s="8" t="inlineStr">
        <is>
          <t>블랙   후리스집업</t>
        </is>
      </c>
    </row>
    <row r="1716" ht="16.5" customHeight="1" s="16">
      <c r="A1716" s="7" t="n">
        <v>13108480</v>
      </c>
      <c r="B1716" s="7" t="inlineStr">
        <is>
          <t>파타고니아</t>
        </is>
      </c>
      <c r="C1716" s="7" t="inlineStr">
        <is>
          <t>차콜</t>
        </is>
      </c>
      <c r="D1716" s="7" t="inlineStr">
        <is>
          <t>프린팅</t>
        </is>
      </c>
      <c r="E1716" s="7" t="inlineStr">
        <is>
          <t>면혼방</t>
        </is>
      </c>
      <c r="F1716" s="7" t="inlineStr">
        <is>
          <t>후드티</t>
        </is>
      </c>
      <c r="G1716" s="7" t="inlineStr">
        <is>
          <t>KOR</t>
        </is>
      </c>
      <c r="H1716" s="7" t="inlineStr">
        <is>
          <t>XS</t>
        </is>
      </c>
      <c r="I1716" s="7">
        <f>IF(B1716="보세",C1716&amp;" "&amp;D1716&amp;" "&amp;E1716&amp;" "&amp;F1716&amp;" ["&amp;H1716&amp;"]",IF(G1716="JPN","[JPN] "&amp;B1716&amp;" "&amp;C1716&amp;" "&amp;D1716&amp;" "&amp;E1716&amp;" "&amp;F1716&amp;" ["&amp;H1716&amp;"]",B1716&amp;" "&amp;C1716&amp;" "&amp;D1716&amp;" "&amp;E1716&amp;" "&amp;F1716&amp;" ["&amp;H1716&amp;"]"))</f>
        <v/>
      </c>
      <c r="J1716" s="7" t="inlineStr">
        <is>
          <t>파타고니아 차콜 프린팅 면혼방 후드티 [XS]</t>
        </is>
      </c>
      <c r="K1716" s="7" t="inlineStr">
        <is>
          <t>파타고니아 차콜 프린팅 면혼방 후드티</t>
        </is>
      </c>
      <c r="L1716" s="7">
        <f>IF(B1716="보세",C1716&amp;" "&amp;F1716,B1716&amp;" "&amp;F1716)</f>
        <v/>
      </c>
      <c r="M1716" s="8" t="inlineStr">
        <is>
          <t>차콜 프린팅 면혼방 후드티</t>
        </is>
      </c>
      <c r="N1716" s="8" t="inlineStr">
        <is>
          <t>차콜 프린팅 코튼혼방 후드티</t>
        </is>
      </c>
      <c r="O1716" s="8" t="inlineStr">
        <is>
          <t>차콜 프린팅 면믹스 후드티</t>
        </is>
      </c>
    </row>
    <row r="1717" ht="16.5" customHeight="1" s="16">
      <c r="A1717" s="7" t="n">
        <v>13108481</v>
      </c>
      <c r="B1717" s="7" t="inlineStr">
        <is>
          <t>네파</t>
        </is>
      </c>
      <c r="C1717" s="7" t="inlineStr">
        <is>
          <t>레드</t>
        </is>
      </c>
      <c r="D1717" s="7" t="inlineStr">
        <is>
          <t>무지</t>
        </is>
      </c>
      <c r="E1717" s="7" t="inlineStr">
        <is>
          <t>덕다운</t>
        </is>
      </c>
      <c r="F1717" s="7" t="inlineStr">
        <is>
          <t>숏패딩</t>
        </is>
      </c>
      <c r="G1717" s="7" t="inlineStr">
        <is>
          <t>KOR</t>
        </is>
      </c>
      <c r="H1717" s="7" t="inlineStr">
        <is>
          <t>XL</t>
        </is>
      </c>
      <c r="I1717" s="7">
        <f>IF(B1717="보세",C1717&amp;" "&amp;D1717&amp;" "&amp;E1717&amp;" "&amp;F1717&amp;" ["&amp;H1717&amp;"]",IF(G1717="JPN","[JPN] "&amp;B1717&amp;" "&amp;C1717&amp;" "&amp;D1717&amp;" "&amp;E1717&amp;" "&amp;F1717&amp;" ["&amp;H1717&amp;"]",B1717&amp;" "&amp;C1717&amp;" "&amp;D1717&amp;" "&amp;E1717&amp;" "&amp;F1717&amp;" ["&amp;H1717&amp;"]"))</f>
        <v/>
      </c>
      <c r="J1717" s="7" t="inlineStr">
        <is>
          <t>네파 레드 덕다운 숏패딩 [XL]</t>
        </is>
      </c>
      <c r="K1717" s="7" t="inlineStr">
        <is>
          <t>네파 레드 덕다운 숏패딩</t>
        </is>
      </c>
      <c r="L1717" s="7">
        <f>IF(B1717="보세",C1717&amp;" "&amp;F1717,B1717&amp;" "&amp;F1717)</f>
        <v/>
      </c>
      <c r="M1717" s="8" t="inlineStr">
        <is>
          <t>레드  덕다운 숏패딩</t>
        </is>
      </c>
      <c r="N1717" s="8" t="inlineStr">
        <is>
          <t>레드  덕다운 숏패딩</t>
        </is>
      </c>
      <c r="O1717" s="8" t="inlineStr">
        <is>
          <t>레드  덕다운 숏패딩</t>
        </is>
      </c>
    </row>
    <row r="1718" ht="16.5" customHeight="1" s="16">
      <c r="A1718" s="7" t="n">
        <v>13108482</v>
      </c>
      <c r="B1718" s="7" t="inlineStr">
        <is>
          <t>h&amp;m</t>
        </is>
      </c>
      <c r="C1718" s="7" t="inlineStr">
        <is>
          <t>블랙</t>
        </is>
      </c>
      <c r="D1718" s="7" t="inlineStr">
        <is>
          <t>스트라이프</t>
        </is>
      </c>
      <c r="E1718" s="7" t="inlineStr">
        <is>
          <t>면혼방</t>
        </is>
      </c>
      <c r="F1718" s="7" t="inlineStr">
        <is>
          <t>원버튼블레이저</t>
        </is>
      </c>
      <c r="G1718" s="7" t="inlineStr">
        <is>
          <t>KOR</t>
        </is>
      </c>
      <c r="H1718" s="7" t="inlineStr">
        <is>
          <t>165-88a</t>
        </is>
      </c>
      <c r="I1718" s="7">
        <f>IF(B1718="보세",C1718&amp;" "&amp;D1718&amp;" "&amp;E1718&amp;" "&amp;F1718&amp;" ["&amp;H1718&amp;"]",IF(G1718="JPN","[JPN] "&amp;B1718&amp;" "&amp;C1718&amp;" "&amp;D1718&amp;" "&amp;E1718&amp;" "&amp;F1718&amp;" ["&amp;H1718&amp;"]",B1718&amp;" "&amp;C1718&amp;" "&amp;D1718&amp;" "&amp;E1718&amp;" "&amp;F1718&amp;" ["&amp;H1718&amp;"]"))</f>
        <v/>
      </c>
      <c r="J1718" s="7" t="inlineStr">
        <is>
          <t>h&amp;m 블랙 스트라이프 면혼방 원버튼블레이저 [165-88a]</t>
        </is>
      </c>
      <c r="K1718" s="7" t="inlineStr">
        <is>
          <t>h&amp;m 블랙 스트라이프 면혼방 원버튼블레이저</t>
        </is>
      </c>
      <c r="L1718" s="7">
        <f>IF(B1718="보세",C1718&amp;" "&amp;F1718,B1718&amp;" "&amp;F1718)</f>
        <v/>
      </c>
      <c r="M1718" s="8" t="inlineStr">
        <is>
          <t>블랙 스트라이프 면혼방 원버튼블레이저</t>
        </is>
      </c>
      <c r="N1718" s="8" t="inlineStr">
        <is>
          <t>블랙 스트라이프 코튼혼방 원버튼블레이저</t>
        </is>
      </c>
      <c r="O1718" s="8" t="inlineStr">
        <is>
          <t>블랙 스트라이프 면믹스 원버튼블레이저</t>
        </is>
      </c>
    </row>
    <row r="1719" ht="16.5" customHeight="1" s="16">
      <c r="A1719" s="7" t="n">
        <v>13108483</v>
      </c>
      <c r="B1719" s="7" t="inlineStr">
        <is>
          <t>케이스위스</t>
        </is>
      </c>
      <c r="C1719" s="7" t="inlineStr">
        <is>
          <t>형광주황</t>
        </is>
      </c>
      <c r="D1719" s="7" t="inlineStr">
        <is>
          <t>무지</t>
        </is>
      </c>
      <c r="E1719" s="7" t="inlineStr">
        <is>
          <t>폴리</t>
        </is>
      </c>
      <c r="F1719" s="7" t="inlineStr">
        <is>
          <t>윈드자켓</t>
        </is>
      </c>
      <c r="G1719" s="7" t="inlineStr">
        <is>
          <t>KOR</t>
        </is>
      </c>
      <c r="H1719" s="7" t="inlineStr">
        <is>
          <t>M</t>
        </is>
      </c>
      <c r="I1719" s="7">
        <f>IF(B1719="보세",C1719&amp;" "&amp;D1719&amp;" "&amp;E1719&amp;" "&amp;F1719&amp;" ["&amp;H1719&amp;"]",IF(G1719="JPN","[JPN] "&amp;B1719&amp;" "&amp;C1719&amp;" "&amp;D1719&amp;" "&amp;E1719&amp;" "&amp;F1719&amp;" ["&amp;H1719&amp;"]",B1719&amp;" "&amp;C1719&amp;" "&amp;D1719&amp;" "&amp;E1719&amp;" "&amp;F1719&amp;" ["&amp;H1719&amp;"]"))</f>
        <v/>
      </c>
      <c r="J1719" s="7" t="inlineStr">
        <is>
          <t>케이스위스 형광주황 윈드자켓 [M]</t>
        </is>
      </c>
      <c r="K1719" s="7" t="inlineStr">
        <is>
          <t>케이스위스 형광주황 윈드자켓</t>
        </is>
      </c>
      <c r="L1719" s="7">
        <f>IF(B1719="보세",C1719&amp;" "&amp;F1719,B1719&amp;" "&amp;F1719)</f>
        <v/>
      </c>
      <c r="M1719" s="8" t="inlineStr">
        <is>
          <t>형광주황   윈드자켓</t>
        </is>
      </c>
      <c r="N1719" s="8" t="inlineStr">
        <is>
          <t>형광주황   윈드자켓</t>
        </is>
      </c>
      <c r="O1719" s="8" t="inlineStr">
        <is>
          <t>형광주황   윈드자켓</t>
        </is>
      </c>
    </row>
    <row r="1720" ht="16.5" customHeight="1" s="16">
      <c r="A1720" s="7" t="n">
        <v>13108484</v>
      </c>
      <c r="B1720" s="7" t="inlineStr">
        <is>
          <t>플라스틱아일랜드</t>
        </is>
      </c>
      <c r="C1720" s="7" t="inlineStr">
        <is>
          <t>상아색</t>
        </is>
      </c>
      <c r="D1720" s="7" t="inlineStr">
        <is>
          <t>무지</t>
        </is>
      </c>
      <c r="E1720" s="7" t="inlineStr">
        <is>
          <t>폴리</t>
        </is>
      </c>
      <c r="F1720" s="7" t="inlineStr">
        <is>
          <t>쉬폰블라우스</t>
        </is>
      </c>
      <c r="G1720" s="7" t="inlineStr">
        <is>
          <t>KOR</t>
        </is>
      </c>
      <c r="H1720" s="7" t="inlineStr">
        <is>
          <t>S</t>
        </is>
      </c>
      <c r="I1720" s="7">
        <f>IF(B1720="보세",C1720&amp;" "&amp;D1720&amp;" "&amp;E1720&amp;" "&amp;F1720&amp;" ["&amp;H1720&amp;"]",IF(G1720="JPN","[JPN] "&amp;B1720&amp;" "&amp;C1720&amp;" "&amp;D1720&amp;" "&amp;E1720&amp;" "&amp;F1720&amp;" ["&amp;H1720&amp;"]",B1720&amp;" "&amp;C1720&amp;" "&amp;D1720&amp;" "&amp;E1720&amp;" "&amp;F1720&amp;" ["&amp;H1720&amp;"]"))</f>
        <v/>
      </c>
      <c r="J1720" s="7" t="inlineStr">
        <is>
          <t>플라스틱아일랜드 상아색 쉬폰블라우스 [S]</t>
        </is>
      </c>
      <c r="K1720" s="7" t="inlineStr">
        <is>
          <t>플라스틱아일랜드 상아색 쉬폰블라우스</t>
        </is>
      </c>
      <c r="L1720" s="7">
        <f>IF(B1720="보세",C1720&amp;" "&amp;F1720,B1720&amp;" "&amp;F1720)</f>
        <v/>
      </c>
      <c r="M1720" s="8" t="inlineStr">
        <is>
          <t>상아색   쉬폰블라우스</t>
        </is>
      </c>
      <c r="N1720" s="8" t="inlineStr">
        <is>
          <t>상아색   쉬폰블라우스</t>
        </is>
      </c>
      <c r="O1720" s="8" t="inlineStr">
        <is>
          <t>상아색   쉬폰블라우스</t>
        </is>
      </c>
    </row>
    <row r="1721" ht="16.5" customHeight="1" s="16">
      <c r="A1721" s="7" t="n">
        <v>13108485</v>
      </c>
      <c r="B1721" s="7" t="inlineStr">
        <is>
          <t>미쏘</t>
        </is>
      </c>
      <c r="C1721" s="7" t="inlineStr">
        <is>
          <t>화이트</t>
        </is>
      </c>
      <c r="D1721" s="7" t="inlineStr">
        <is>
          <t>스트라이프</t>
        </is>
      </c>
      <c r="E1721" s="7" t="inlineStr">
        <is>
          <t>면</t>
        </is>
      </c>
      <c r="F1721" s="7" t="inlineStr">
        <is>
          <t>레이스리본주름크롭블라우스</t>
        </is>
      </c>
      <c r="G1721" s="7" t="inlineStr">
        <is>
          <t>KOR</t>
        </is>
      </c>
      <c r="H1721" s="7" t="inlineStr">
        <is>
          <t>S</t>
        </is>
      </c>
      <c r="I1721" s="7">
        <f>IF(B1721="보세",C1721&amp;" "&amp;D1721&amp;" "&amp;E1721&amp;" "&amp;F1721&amp;" ["&amp;H1721&amp;"]",IF(G1721="JPN","[JPN] "&amp;B1721&amp;" "&amp;C1721&amp;" "&amp;D1721&amp;" "&amp;E1721&amp;" "&amp;F1721&amp;" ["&amp;H1721&amp;"]",B1721&amp;" "&amp;C1721&amp;" "&amp;D1721&amp;" "&amp;E1721&amp;" "&amp;F1721&amp;" ["&amp;H1721&amp;"]"))</f>
        <v/>
      </c>
      <c r="J1721" s="7" t="inlineStr">
        <is>
          <t>미쏘 화이트 스트라이프 면 레이스리본주름크롭블라우스 [S]</t>
        </is>
      </c>
      <c r="K1721" s="7" t="inlineStr">
        <is>
          <t>미쏘 화이트 스트라이프 면 레이스리본주름크롭블라우스</t>
        </is>
      </c>
      <c r="L1721" s="7">
        <f>IF(B1721="보세",C1721&amp;" "&amp;F1721,B1721&amp;" "&amp;F1721)</f>
        <v/>
      </c>
      <c r="M1721" s="8" t="inlineStr">
        <is>
          <t>화이트 스트라이프 면 레이스리본주름크롭블라우스</t>
        </is>
      </c>
      <c r="N1721" s="8" t="inlineStr">
        <is>
          <t>화이트 스트라이프 코튼 레이스리본주름크롭블라우스</t>
        </is>
      </c>
      <c r="O1721" s="8" t="inlineStr">
        <is>
          <t>화이트 스트라이프 면직물 레이스리본주름크롭블라우스</t>
        </is>
      </c>
    </row>
    <row r="1722" ht="16.5" customHeight="1" s="16">
      <c r="A1722" s="7" t="n">
        <v>13108486</v>
      </c>
      <c r="B1722" s="7" t="inlineStr">
        <is>
          <t>타미힐피거</t>
        </is>
      </c>
      <c r="C1722" s="7" t="inlineStr">
        <is>
          <t>화이트</t>
        </is>
      </c>
      <c r="D1722" s="7" t="inlineStr">
        <is>
          <t>무지</t>
        </is>
      </c>
      <c r="E1722" s="7" t="inlineStr">
        <is>
          <t>면</t>
        </is>
      </c>
      <c r="F1722" s="7" t="inlineStr">
        <is>
          <t>유넥반팔티</t>
        </is>
      </c>
      <c r="G1722" s="7" t="inlineStr">
        <is>
          <t>KOR</t>
        </is>
      </c>
      <c r="H1722" s="7" t="inlineStr">
        <is>
          <t>M</t>
        </is>
      </c>
      <c r="I1722" s="7">
        <f>IF(B1722="보세",C1722&amp;" "&amp;D1722&amp;" "&amp;E1722&amp;" "&amp;F1722&amp;" ["&amp;H1722&amp;"]",IF(G1722="JPN","[JPN] "&amp;B1722&amp;" "&amp;C1722&amp;" "&amp;D1722&amp;" "&amp;E1722&amp;" "&amp;F1722&amp;" ["&amp;H1722&amp;"]",B1722&amp;" "&amp;C1722&amp;" "&amp;D1722&amp;" "&amp;E1722&amp;" "&amp;F1722&amp;" ["&amp;H1722&amp;"]"))</f>
        <v/>
      </c>
      <c r="J1722" s="7" t="inlineStr">
        <is>
          <t>타미힐피거 화이트 면 유넥반팔티 [M]</t>
        </is>
      </c>
      <c r="K1722" s="7" t="inlineStr">
        <is>
          <t>타미힐피거 화이트 면 유넥반팔티</t>
        </is>
      </c>
      <c r="L1722" s="7">
        <f>IF(B1722="보세",C1722&amp;" "&amp;F1722,B1722&amp;" "&amp;F1722)</f>
        <v/>
      </c>
      <c r="M1722" s="8" t="inlineStr">
        <is>
          <t>화이트  면 유넥반팔티</t>
        </is>
      </c>
      <c r="N1722" s="8" t="inlineStr">
        <is>
          <t>화이트  코튼 유넥반팔티</t>
        </is>
      </c>
      <c r="O1722" s="8" t="inlineStr">
        <is>
          <t>화이트  면직물 유넥반팔티</t>
        </is>
      </c>
    </row>
    <row r="1723" ht="16.5" customHeight="1" s="16">
      <c r="A1723" s="7" t="n">
        <v>13108487</v>
      </c>
      <c r="B1723" s="7" t="inlineStr">
        <is>
          <t>리바이스</t>
        </is>
      </c>
      <c r="C1723" s="7" t="inlineStr">
        <is>
          <t>차콜</t>
        </is>
      </c>
      <c r="D1723" s="7" t="inlineStr">
        <is>
          <t>무지</t>
        </is>
      </c>
      <c r="E1723" s="7" t="inlineStr">
        <is>
          <t>면</t>
        </is>
      </c>
      <c r="F1723" s="7" t="inlineStr">
        <is>
          <t>데님셔츠</t>
        </is>
      </c>
      <c r="G1723" s="7" t="inlineStr">
        <is>
          <t>KOR</t>
        </is>
      </c>
      <c r="H1723" s="7" t="inlineStr">
        <is>
          <t>L</t>
        </is>
      </c>
      <c r="I1723" s="7">
        <f>IF(B1723="보세",C1723&amp;" "&amp;D1723&amp;" "&amp;E1723&amp;" "&amp;F1723&amp;" ["&amp;H1723&amp;"]",IF(G1723="JPN","[JPN] "&amp;B1723&amp;" "&amp;C1723&amp;" "&amp;D1723&amp;" "&amp;E1723&amp;" "&amp;F1723&amp;" ["&amp;H1723&amp;"]",B1723&amp;" "&amp;C1723&amp;" "&amp;D1723&amp;" "&amp;E1723&amp;" "&amp;F1723&amp;" ["&amp;H1723&amp;"]"))</f>
        <v/>
      </c>
      <c r="J1723" s="7" t="inlineStr">
        <is>
          <t>리바이스 차콜 면 데님셔츠 [L]</t>
        </is>
      </c>
      <c r="K1723" s="7" t="inlineStr">
        <is>
          <t>리바이스 차콜 면 데님셔츠</t>
        </is>
      </c>
      <c r="L1723" s="7">
        <f>IF(B1723="보세",C1723&amp;" "&amp;F1723,B1723&amp;" "&amp;F1723)</f>
        <v/>
      </c>
      <c r="M1723" s="8" t="inlineStr">
        <is>
          <t>차콜  면 데님셔츠</t>
        </is>
      </c>
      <c r="N1723" s="8" t="inlineStr">
        <is>
          <t>차콜  코튼 데님셔츠</t>
        </is>
      </c>
      <c r="O1723" s="8" t="inlineStr">
        <is>
          <t>차콜  면직물 데님셔츠</t>
        </is>
      </c>
    </row>
    <row r="1724" ht="16.5" customHeight="1" s="16">
      <c r="A1724" s="7" t="n">
        <v>13108488</v>
      </c>
      <c r="B1724" s="7" t="inlineStr">
        <is>
          <t>아디다스오리지널</t>
        </is>
      </c>
      <c r="C1724" s="7" t="inlineStr">
        <is>
          <t>블랙</t>
        </is>
      </c>
      <c r="D1724" s="7" t="inlineStr">
        <is>
          <t>무지</t>
        </is>
      </c>
      <c r="E1724" s="7" t="inlineStr">
        <is>
          <t>면</t>
        </is>
      </c>
      <c r="F1724" s="7" t="inlineStr">
        <is>
          <t>크롭후드티</t>
        </is>
      </c>
      <c r="G1724" s="7" t="inlineStr">
        <is>
          <t>KOR</t>
        </is>
      </c>
      <c r="H1724" s="7" t="inlineStr">
        <is>
          <t>S</t>
        </is>
      </c>
      <c r="I1724" s="7">
        <f>IF(B1724="보세",C1724&amp;" "&amp;D1724&amp;" "&amp;E1724&amp;" "&amp;F1724&amp;" ["&amp;H1724&amp;"]",IF(G1724="JPN","[JPN] "&amp;B1724&amp;" "&amp;C1724&amp;" "&amp;D1724&amp;" "&amp;E1724&amp;" "&amp;F1724&amp;" ["&amp;H1724&amp;"]",B1724&amp;" "&amp;C1724&amp;" "&amp;D1724&amp;" "&amp;E1724&amp;" "&amp;F1724&amp;" ["&amp;H1724&amp;"]"))</f>
        <v/>
      </c>
      <c r="J1724" s="7" t="inlineStr">
        <is>
          <t>아디다스오리지널 블랙 면 크롭후드티 [S]</t>
        </is>
      </c>
      <c r="K1724" s="7" t="inlineStr">
        <is>
          <t>아디다스오리지널 블랙 면 크롭후드티</t>
        </is>
      </c>
      <c r="L1724" s="7">
        <f>IF(B1724="보세",C1724&amp;" "&amp;F1724,B1724&amp;" "&amp;F1724)</f>
        <v/>
      </c>
      <c r="M1724" s="8" t="inlineStr">
        <is>
          <t>블랙  면 크롭후드티</t>
        </is>
      </c>
      <c r="N1724" s="8" t="inlineStr">
        <is>
          <t>블랙  코튼 크롭후드티</t>
        </is>
      </c>
      <c r="O1724" s="8" t="inlineStr">
        <is>
          <t>블랙  면직물 크롭후드티</t>
        </is>
      </c>
    </row>
    <row r="1725" ht="16.5" customHeight="1" s="16">
      <c r="A1725" s="7" t="n">
        <v>13108489</v>
      </c>
      <c r="B1725" s="7" t="inlineStr">
        <is>
          <t>로가디스</t>
        </is>
      </c>
      <c r="C1725" s="7" t="inlineStr">
        <is>
          <t>네이비</t>
        </is>
      </c>
      <c r="D1725" s="7" t="inlineStr">
        <is>
          <t>무지</t>
        </is>
      </c>
      <c r="E1725" s="7" t="inlineStr">
        <is>
          <t>폴리</t>
        </is>
      </c>
      <c r="F1725" s="7" t="inlineStr">
        <is>
          <t>정장바지</t>
        </is>
      </c>
      <c r="G1725" s="7" t="inlineStr">
        <is>
          <t>KOR</t>
        </is>
      </c>
      <c r="H1725" s="7" t="inlineStr">
        <is>
          <t>없음</t>
        </is>
      </c>
      <c r="I1725" s="7">
        <f>IF(B1725="보세",C1725&amp;" "&amp;D1725&amp;" "&amp;E1725&amp;" "&amp;F1725&amp;" ["&amp;H1725&amp;"]",IF(G1725="JPN","[JPN] "&amp;B1725&amp;" "&amp;C1725&amp;" "&amp;D1725&amp;" "&amp;E1725&amp;" "&amp;F1725&amp;" ["&amp;H1725&amp;"]",B1725&amp;" "&amp;C1725&amp;" "&amp;D1725&amp;" "&amp;E1725&amp;" "&amp;F1725&amp;" ["&amp;H1725&amp;"]"))</f>
        <v/>
      </c>
      <c r="J1725" s="7" t="inlineStr">
        <is>
          <t xml:space="preserve">로가디스 네이비 정장바지 </t>
        </is>
      </c>
      <c r="K1725" s="7" t="inlineStr">
        <is>
          <t xml:space="preserve">로가디스 네이비 정장바지 </t>
        </is>
      </c>
      <c r="L1725" s="7">
        <f>IF(B1725="보세",C1725&amp;" "&amp;F1725,B1725&amp;" "&amp;F1725)</f>
        <v/>
      </c>
      <c r="M1725" s="8" t="inlineStr">
        <is>
          <t>네이비   정장바지</t>
        </is>
      </c>
      <c r="N1725" s="8" t="inlineStr">
        <is>
          <t>NAVY   정장바지</t>
        </is>
      </c>
      <c r="O1725" s="8" t="inlineStr">
        <is>
          <t>곤색   정장바지</t>
        </is>
      </c>
    </row>
    <row r="1726" ht="16.5" customHeight="1" s="16">
      <c r="A1726" s="7" t="n">
        <v>13108490</v>
      </c>
      <c r="B1726" s="7" t="inlineStr">
        <is>
          <t>Guess</t>
        </is>
      </c>
      <c r="C1726" s="7" t="inlineStr">
        <is>
          <t>흑청</t>
        </is>
      </c>
      <c r="D1726" s="7" t="inlineStr">
        <is>
          <t>무지</t>
        </is>
      </c>
      <c r="E1726" s="7" t="inlineStr">
        <is>
          <t>데님</t>
        </is>
      </c>
      <c r="F1726" s="7" t="inlineStr">
        <is>
          <t>데미지커팅크롭진</t>
        </is>
      </c>
      <c r="G1726" s="7" t="inlineStr">
        <is>
          <t>KOR</t>
        </is>
      </c>
      <c r="H1726" s="7" t="inlineStr">
        <is>
          <t>26</t>
        </is>
      </c>
      <c r="I1726" s="7">
        <f>IF(B1726="보세",C1726&amp;" "&amp;D1726&amp;" "&amp;E1726&amp;" "&amp;F1726&amp;" ["&amp;H1726&amp;"]",IF(G1726="JPN","[JPN] "&amp;B1726&amp;" "&amp;C1726&amp;" "&amp;D1726&amp;" "&amp;E1726&amp;" "&amp;F1726&amp;" ["&amp;H1726&amp;"]",B1726&amp;" "&amp;C1726&amp;" "&amp;D1726&amp;" "&amp;E1726&amp;" "&amp;F1726&amp;" ["&amp;H1726&amp;"]"))</f>
        <v/>
      </c>
      <c r="J1726" s="7" t="inlineStr">
        <is>
          <t>Guess 흑청 데님 데미지커팅크롭진 [26]</t>
        </is>
      </c>
      <c r="K1726" s="7" t="inlineStr">
        <is>
          <t>Guess 흑청 데님 데미지커팅크롭진</t>
        </is>
      </c>
      <c r="L1726" s="7">
        <f>IF(B1726="보세",C1726&amp;" "&amp;F1726,B1726&amp;" "&amp;F1726)</f>
        <v/>
      </c>
      <c r="M1726" s="8" t="inlineStr">
        <is>
          <t>흑청  데님 데미지커팅크롭진</t>
        </is>
      </c>
      <c r="N1726" s="8" t="inlineStr">
        <is>
          <t>흑청  데님 데미지커팅크롭진</t>
        </is>
      </c>
      <c r="O1726" s="8" t="inlineStr">
        <is>
          <t>흑청  데님 데미지커팅크롭진</t>
        </is>
      </c>
    </row>
    <row r="1727" ht="16.5" customHeight="1" s="16">
      <c r="A1727" s="7" t="n">
        <v>13108491</v>
      </c>
      <c r="B1727" s="7" t="inlineStr">
        <is>
          <t>네파</t>
        </is>
      </c>
      <c r="C1727" s="7" t="inlineStr">
        <is>
          <t>그레이</t>
        </is>
      </c>
      <c r="D1727" s="7" t="inlineStr">
        <is>
          <t>무지</t>
        </is>
      </c>
      <c r="E1727" s="7" t="inlineStr">
        <is>
          <t>폴리</t>
        </is>
      </c>
      <c r="F1727" s="7" t="inlineStr">
        <is>
          <t>경량패딩</t>
        </is>
      </c>
      <c r="G1727" s="7" t="inlineStr">
        <is>
          <t>KOR</t>
        </is>
      </c>
      <c r="H1727" s="7" t="inlineStr">
        <is>
          <t>L</t>
        </is>
      </c>
      <c r="I1727" s="7">
        <f>IF(B1727="보세",C1727&amp;" "&amp;D1727&amp;" "&amp;E1727&amp;" "&amp;F1727&amp;" ["&amp;H1727&amp;"]",IF(G1727="JPN","[JPN] "&amp;B1727&amp;" "&amp;C1727&amp;" "&amp;D1727&amp;" "&amp;E1727&amp;" "&amp;F1727&amp;" ["&amp;H1727&amp;"]",B1727&amp;" "&amp;C1727&amp;" "&amp;D1727&amp;" "&amp;E1727&amp;" "&amp;F1727&amp;" ["&amp;H1727&amp;"]"))</f>
        <v/>
      </c>
      <c r="J1727" s="7" t="inlineStr">
        <is>
          <t>네파 그레이 경량패딩 [L]</t>
        </is>
      </c>
      <c r="K1727" s="7" t="inlineStr">
        <is>
          <t>네파 그레이 경량패딩</t>
        </is>
      </c>
      <c r="L1727" s="7">
        <f>IF(B1727="보세",C1727&amp;" "&amp;F1727,B1727&amp;" "&amp;F1727)</f>
        <v/>
      </c>
      <c r="M1727" s="8" t="inlineStr">
        <is>
          <t>그레이   경량패딩</t>
        </is>
      </c>
      <c r="N1727" s="8" t="inlineStr">
        <is>
          <t>회색   경량패딩</t>
        </is>
      </c>
      <c r="O1727" s="8" t="inlineStr">
        <is>
          <t>GRAY   경량패딩</t>
        </is>
      </c>
    </row>
    <row r="1728" ht="16.5" customHeight="1" s="16">
      <c r="A1728" s="7" t="n">
        <v>13108492</v>
      </c>
      <c r="B1728" s="7" t="inlineStr">
        <is>
          <t>라코스테</t>
        </is>
      </c>
      <c r="C1728" s="7" t="inlineStr">
        <is>
          <t>네이비</t>
        </is>
      </c>
      <c r="D1728" s="7" t="inlineStr">
        <is>
          <t>무지</t>
        </is>
      </c>
      <c r="E1728" s="7" t="inlineStr">
        <is>
          <t>견</t>
        </is>
      </c>
      <c r="F1728" s="7" t="inlineStr">
        <is>
          <t>브이넥7부블라우스</t>
        </is>
      </c>
      <c r="G1728" s="7" t="inlineStr">
        <is>
          <t>KOR</t>
        </is>
      </c>
      <c r="H1728" s="7" t="inlineStr">
        <is>
          <t>34</t>
        </is>
      </c>
      <c r="I1728" s="7">
        <f>IF(B1728="보세",C1728&amp;" "&amp;D1728&amp;" "&amp;E1728&amp;" "&amp;F1728&amp;" ["&amp;H1728&amp;"]",IF(G1728="JPN","[JPN] "&amp;B1728&amp;" "&amp;C1728&amp;" "&amp;D1728&amp;" "&amp;E1728&amp;" "&amp;F1728&amp;" ["&amp;H1728&amp;"]",B1728&amp;" "&amp;C1728&amp;" "&amp;D1728&amp;" "&amp;E1728&amp;" "&amp;F1728&amp;" ["&amp;H1728&amp;"]"))</f>
        <v/>
      </c>
      <c r="J1728" s="7" t="inlineStr">
        <is>
          <t>라코스테 네이비 견 브이넥7부블라우스 [34]</t>
        </is>
      </c>
      <c r="K1728" s="7" t="inlineStr">
        <is>
          <t>라코스테 네이비 견 브이넥7부블라우스</t>
        </is>
      </c>
      <c r="L1728" s="7">
        <f>IF(B1728="보세",C1728&amp;" "&amp;F1728,B1728&amp;" "&amp;F1728)</f>
        <v/>
      </c>
      <c r="M1728" s="8" t="inlineStr">
        <is>
          <t>네이비  견 브이넥7부블라우스</t>
        </is>
      </c>
      <c r="N1728" s="8" t="inlineStr">
        <is>
          <t>NAVY  견 브이넥7부블라우스</t>
        </is>
      </c>
      <c r="O1728" s="8" t="inlineStr">
        <is>
          <t>곤색  견 브이넥7부블라우스</t>
        </is>
      </c>
    </row>
    <row r="1729" ht="16.5" customHeight="1" s="16">
      <c r="A1729" s="7" t="n">
        <v>13108493</v>
      </c>
      <c r="B1729" s="7" t="inlineStr">
        <is>
          <t>폴로랄프로렌</t>
        </is>
      </c>
      <c r="C1729" s="7" t="inlineStr">
        <is>
          <t>네이비</t>
        </is>
      </c>
      <c r="D1729" s="7" t="inlineStr">
        <is>
          <t>무지</t>
        </is>
      </c>
      <c r="E1729" s="7" t="inlineStr">
        <is>
          <t>면</t>
        </is>
      </c>
      <c r="F1729" s="7" t="inlineStr">
        <is>
          <t>목폴라니트반집업</t>
        </is>
      </c>
      <c r="G1729" s="7" t="inlineStr">
        <is>
          <t>KOR</t>
        </is>
      </c>
      <c r="H1729" s="7" t="inlineStr">
        <is>
          <t>L</t>
        </is>
      </c>
      <c r="I1729" s="7">
        <f>IF(B1729="보세",C1729&amp;" "&amp;D1729&amp;" "&amp;E1729&amp;" "&amp;F1729&amp;" ["&amp;H1729&amp;"]",IF(G1729="JPN","[JPN] "&amp;B1729&amp;" "&amp;C1729&amp;" "&amp;D1729&amp;" "&amp;E1729&amp;" "&amp;F1729&amp;" ["&amp;H1729&amp;"]",B1729&amp;" "&amp;C1729&amp;" "&amp;D1729&amp;" "&amp;E1729&amp;" "&amp;F1729&amp;" ["&amp;H1729&amp;"]"))</f>
        <v/>
      </c>
      <c r="J1729" s="7" t="inlineStr">
        <is>
          <t>폴로랄프로렌 네이비 면 목폴라니트반집업 [L]</t>
        </is>
      </c>
      <c r="K1729" s="7" t="inlineStr">
        <is>
          <t>폴로랄프로렌 네이비 면 목폴라니트반집업</t>
        </is>
      </c>
      <c r="L1729" s="7">
        <f>IF(B1729="보세",C1729&amp;" "&amp;F1729,B1729&amp;" "&amp;F1729)</f>
        <v/>
      </c>
      <c r="M1729" s="8" t="inlineStr">
        <is>
          <t>네이비  면 목폴라니트반집업</t>
        </is>
      </c>
      <c r="N1729" s="8" t="inlineStr">
        <is>
          <t>NAVY  면 목폴라니트반집업</t>
        </is>
      </c>
      <c r="O1729" s="8" t="inlineStr">
        <is>
          <t>곤색  면 목폴라니트반집업</t>
        </is>
      </c>
    </row>
    <row r="1730" ht="16.5" customHeight="1" s="16">
      <c r="A1730" s="7" t="n">
        <v>13108494</v>
      </c>
      <c r="B1730" s="7" t="inlineStr">
        <is>
          <t>빈폴골프</t>
        </is>
      </c>
      <c r="C1730" s="7" t="inlineStr">
        <is>
          <t>그레이</t>
        </is>
      </c>
      <c r="D1730" s="7" t="inlineStr">
        <is>
          <t>무지</t>
        </is>
      </c>
      <c r="E1730" s="7" t="inlineStr">
        <is>
          <t>면혼방</t>
        </is>
      </c>
      <c r="F1730" s="7" t="inlineStr">
        <is>
          <t>목폴라소매셔링티</t>
        </is>
      </c>
      <c r="G1730" s="7" t="inlineStr">
        <is>
          <t>KOR</t>
        </is>
      </c>
      <c r="H1730" s="7" t="inlineStr">
        <is>
          <t>95</t>
        </is>
      </c>
      <c r="I1730" s="7">
        <f>IF(B1730="보세",C1730&amp;" "&amp;D1730&amp;" "&amp;E1730&amp;" "&amp;F1730&amp;" ["&amp;H1730&amp;"]",IF(G1730="JPN","[JPN] "&amp;B1730&amp;" "&amp;C1730&amp;" "&amp;D1730&amp;" "&amp;E1730&amp;" "&amp;F1730&amp;" ["&amp;H1730&amp;"]",B1730&amp;" "&amp;C1730&amp;" "&amp;D1730&amp;" "&amp;E1730&amp;" "&amp;F1730&amp;" ["&amp;H1730&amp;"]"))</f>
        <v/>
      </c>
      <c r="J1730" s="7" t="inlineStr">
        <is>
          <t>빈폴골프 그레이 면혼방 목폴라소매셔링티 [95]</t>
        </is>
      </c>
      <c r="K1730" s="7" t="inlineStr">
        <is>
          <t>빈폴골프 그레이 면혼방 목폴라소매셔링티</t>
        </is>
      </c>
      <c r="L1730" s="7">
        <f>IF(B1730="보세",C1730&amp;" "&amp;F1730,B1730&amp;" "&amp;F1730)</f>
        <v/>
      </c>
      <c r="M1730" s="8" t="inlineStr">
        <is>
          <t>그레이  면혼방 목폴라소매셔링티</t>
        </is>
      </c>
      <c r="N1730" s="8" t="inlineStr">
        <is>
          <t>회색  면혼방 목폴라소매셔링티</t>
        </is>
      </c>
      <c r="O1730" s="8" t="inlineStr">
        <is>
          <t>GRAY  면혼방 목폴라소매셔링티</t>
        </is>
      </c>
    </row>
    <row r="1731" ht="16.5" customHeight="1" s="16">
      <c r="A1731" s="7" t="n">
        <v>13108495</v>
      </c>
      <c r="B1731" s="7" t="inlineStr">
        <is>
          <t>닥스</t>
        </is>
      </c>
      <c r="C1731" s="7" t="inlineStr">
        <is>
          <t>그레이</t>
        </is>
      </c>
      <c r="D1731" s="7" t="inlineStr">
        <is>
          <t>아비가일</t>
        </is>
      </c>
      <c r="E1731" s="7" t="inlineStr">
        <is>
          <t>울</t>
        </is>
      </c>
      <c r="F1731" s="7" t="inlineStr">
        <is>
          <t>브이넥니트조끼</t>
        </is>
      </c>
      <c r="G1731" s="7" t="inlineStr">
        <is>
          <t>KOR</t>
        </is>
      </c>
      <c r="H1731" s="7" t="inlineStr">
        <is>
          <t>95</t>
        </is>
      </c>
      <c r="I1731" s="7">
        <f>IF(B1731="보세",C1731&amp;" "&amp;D1731&amp;" "&amp;E1731&amp;" "&amp;F1731&amp;" ["&amp;H1731&amp;"]",IF(G1731="JPN","[JPN] "&amp;B1731&amp;" "&amp;C1731&amp;" "&amp;D1731&amp;" "&amp;E1731&amp;" "&amp;F1731&amp;" ["&amp;H1731&amp;"]",B1731&amp;" "&amp;C1731&amp;" "&amp;D1731&amp;" "&amp;E1731&amp;" "&amp;F1731&amp;" ["&amp;H1731&amp;"]"))</f>
        <v/>
      </c>
      <c r="J1731" s="7" t="inlineStr">
        <is>
          <t>닥스 그레이 아비가일 울 브이넥니트조끼 [95]</t>
        </is>
      </c>
      <c r="K1731" s="7" t="inlineStr">
        <is>
          <t>닥스 그레이 아비가일 울 브이넥니트조끼</t>
        </is>
      </c>
      <c r="L1731" s="7">
        <f>IF(B1731="보세",C1731&amp;" "&amp;F1731,B1731&amp;" "&amp;F1731)</f>
        <v/>
      </c>
      <c r="M1731" s="8" t="inlineStr">
        <is>
          <t>그레이 아비가일 울 브이넥니트조끼</t>
        </is>
      </c>
      <c r="N1731" s="8" t="inlineStr">
        <is>
          <t>회색 아비가일 울 브이넥니트조끼</t>
        </is>
      </c>
      <c r="O1731" s="8" t="inlineStr">
        <is>
          <t>GRAY 아비가일 울 브이넥니트조끼</t>
        </is>
      </c>
    </row>
    <row r="1732" ht="16.5" customHeight="1" s="16">
      <c r="A1732" s="7" t="n">
        <v>13108496</v>
      </c>
      <c r="B1732" s="7" t="inlineStr">
        <is>
          <t>에잇세컨즈</t>
        </is>
      </c>
      <c r="C1732" s="7" t="inlineStr">
        <is>
          <t>차콜</t>
        </is>
      </c>
      <c r="D1732" s="7" t="inlineStr">
        <is>
          <t>무지</t>
        </is>
      </c>
      <c r="E1732" s="7" t="inlineStr">
        <is>
          <t>폴리</t>
        </is>
      </c>
      <c r="F1732" s="7" t="inlineStr">
        <is>
          <t>트렌치코트</t>
        </is>
      </c>
      <c r="G1732" s="7" t="inlineStr">
        <is>
          <t>KOR</t>
        </is>
      </c>
      <c r="H1732" s="7" t="inlineStr">
        <is>
          <t>S</t>
        </is>
      </c>
      <c r="I1732" s="7">
        <f>IF(B1732="보세",C1732&amp;" "&amp;D1732&amp;" "&amp;E1732&amp;" "&amp;F1732&amp;" ["&amp;H1732&amp;"]",IF(G1732="JPN","[JPN] "&amp;B1732&amp;" "&amp;C1732&amp;" "&amp;D1732&amp;" "&amp;E1732&amp;" "&amp;F1732&amp;" ["&amp;H1732&amp;"]",B1732&amp;" "&amp;C1732&amp;" "&amp;D1732&amp;" "&amp;E1732&amp;" "&amp;F1732&amp;" ["&amp;H1732&amp;"]"))</f>
        <v/>
      </c>
      <c r="J1732" s="7" t="inlineStr">
        <is>
          <t>에잇세컨즈 차콜 트렌치코트 [S]</t>
        </is>
      </c>
      <c r="K1732" s="7" t="inlineStr">
        <is>
          <t>에잇세컨즈 차콜 트렌치코트</t>
        </is>
      </c>
      <c r="L1732" s="7">
        <f>IF(B1732="보세",C1732&amp;" "&amp;F1732,B1732&amp;" "&amp;F1732)</f>
        <v/>
      </c>
      <c r="M1732" s="8" t="inlineStr">
        <is>
          <t>차콜   트렌치코트</t>
        </is>
      </c>
      <c r="N1732" s="8" t="inlineStr">
        <is>
          <t>차콜   트렌치코트</t>
        </is>
      </c>
      <c r="O1732" s="8" t="inlineStr">
        <is>
          <t>차콜   트렌치코트</t>
        </is>
      </c>
    </row>
    <row r="1733" ht="16.5" customHeight="1" s="16">
      <c r="A1733" s="7" t="n">
        <v>13108497</v>
      </c>
      <c r="B1733" s="7" t="inlineStr">
        <is>
          <t>리복</t>
        </is>
      </c>
      <c r="C1733" s="7" t="inlineStr">
        <is>
          <t>네이비</t>
        </is>
      </c>
      <c r="D1733" s="7" t="inlineStr">
        <is>
          <t>무지</t>
        </is>
      </c>
      <c r="E1733" s="7" t="inlineStr">
        <is>
          <t>덕다운</t>
        </is>
      </c>
      <c r="F1733" s="7" t="inlineStr">
        <is>
          <t>사파리패딩코트</t>
        </is>
      </c>
      <c r="G1733" s="7" t="inlineStr">
        <is>
          <t>KOR</t>
        </is>
      </c>
      <c r="H1733" s="7" t="inlineStr">
        <is>
          <t>S</t>
        </is>
      </c>
      <c r="I1733" s="7">
        <f>IF(B1733="보세",C1733&amp;" "&amp;D1733&amp;" "&amp;E1733&amp;" "&amp;F1733&amp;" ["&amp;H1733&amp;"]",IF(G1733="JPN","[JPN] "&amp;B1733&amp;" "&amp;C1733&amp;" "&amp;D1733&amp;" "&amp;E1733&amp;" "&amp;F1733&amp;" ["&amp;H1733&amp;"]",B1733&amp;" "&amp;C1733&amp;" "&amp;D1733&amp;" "&amp;E1733&amp;" "&amp;F1733&amp;" ["&amp;H1733&amp;"]"))</f>
        <v/>
      </c>
      <c r="J1733" s="7" t="inlineStr">
        <is>
          <t>리복 네이비 덕다운 사파리패딩코트 [S]</t>
        </is>
      </c>
      <c r="K1733" s="7" t="inlineStr">
        <is>
          <t>리복 네이비 덕다운 사파리패딩코트</t>
        </is>
      </c>
      <c r="L1733" s="7">
        <f>IF(B1733="보세",C1733&amp;" "&amp;F1733,B1733&amp;" "&amp;F1733)</f>
        <v/>
      </c>
      <c r="M1733" s="8" t="inlineStr">
        <is>
          <t>네이비  덕다운 사파리패딩코트</t>
        </is>
      </c>
      <c r="N1733" s="8" t="inlineStr">
        <is>
          <t>NAVY  덕다운 사파리패딩코트</t>
        </is>
      </c>
      <c r="O1733" s="8" t="inlineStr">
        <is>
          <t>곤색  덕다운 사파리패딩코트</t>
        </is>
      </c>
    </row>
    <row r="1734" ht="16.5" customHeight="1" s="16">
      <c r="A1734" s="7" t="n">
        <v>13108498</v>
      </c>
      <c r="B1734" s="7" t="inlineStr">
        <is>
          <t>나이키</t>
        </is>
      </c>
      <c r="C1734" s="7" t="inlineStr">
        <is>
          <t>블랙</t>
        </is>
      </c>
      <c r="D1734" s="7" t="inlineStr">
        <is>
          <t>무지</t>
        </is>
      </c>
      <c r="E1734" s="7" t="inlineStr">
        <is>
          <t>드라이핏</t>
        </is>
      </c>
      <c r="F1734" s="7" t="inlineStr">
        <is>
          <t>트레이닝숏팬츠</t>
        </is>
      </c>
      <c r="G1734" s="7" t="inlineStr">
        <is>
          <t>KOR</t>
        </is>
      </c>
      <c r="H1734" s="7" t="inlineStr">
        <is>
          <t>M</t>
        </is>
      </c>
      <c r="I1734" s="7">
        <f>IF(B1734="보세",C1734&amp;" "&amp;D1734&amp;" "&amp;E1734&amp;" "&amp;F1734&amp;" ["&amp;H1734&amp;"]",IF(G1734="JPN","[JPN] "&amp;B1734&amp;" "&amp;C1734&amp;" "&amp;D1734&amp;" "&amp;E1734&amp;" "&amp;F1734&amp;" ["&amp;H1734&amp;"]",B1734&amp;" "&amp;C1734&amp;" "&amp;D1734&amp;" "&amp;E1734&amp;" "&amp;F1734&amp;" ["&amp;H1734&amp;"]"))</f>
        <v/>
      </c>
      <c r="J1734" s="7" t="inlineStr">
        <is>
          <t>나이키 블랙 드라이핏 트레이닝숏팬츠 [M]</t>
        </is>
      </c>
      <c r="K1734" s="7" t="inlineStr">
        <is>
          <t>나이키 블랙 드라이핏 트레이닝숏팬츠</t>
        </is>
      </c>
      <c r="L1734" s="7">
        <f>IF(B1734="보세",C1734&amp;" "&amp;F1734,B1734&amp;" "&amp;F1734)</f>
        <v/>
      </c>
      <c r="M1734" s="8" t="inlineStr">
        <is>
          <t>블랙  드라이핏 트레이닝숏팬츠</t>
        </is>
      </c>
      <c r="N1734" s="8" t="inlineStr">
        <is>
          <t>블랙  드라이핏 트레이닝숏팬츠</t>
        </is>
      </c>
      <c r="O1734" s="8" t="inlineStr">
        <is>
          <t>블랙  드라이핏 트레이닝숏팬츠</t>
        </is>
      </c>
    </row>
    <row r="1735" ht="16.5" customHeight="1" s="16">
      <c r="A1735" s="7" t="n">
        <v>13108499</v>
      </c>
      <c r="B1735" s="7" t="inlineStr">
        <is>
          <t>나이키</t>
        </is>
      </c>
      <c r="C1735" s="7" t="inlineStr">
        <is>
          <t>블랙</t>
        </is>
      </c>
      <c r="D1735" s="7" t="inlineStr">
        <is>
          <t>무지</t>
        </is>
      </c>
      <c r="E1735" s="7" t="inlineStr">
        <is>
          <t>드라이핏</t>
        </is>
      </c>
      <c r="F1735" s="7" t="inlineStr">
        <is>
          <t>트레이닝팬츠</t>
        </is>
      </c>
      <c r="G1735" s="7" t="inlineStr">
        <is>
          <t>KOR</t>
        </is>
      </c>
      <c r="H1735" s="7" t="inlineStr">
        <is>
          <t>M</t>
        </is>
      </c>
      <c r="I1735" s="7">
        <f>IF(B1735="보세",C1735&amp;" "&amp;D1735&amp;" "&amp;E1735&amp;" "&amp;F1735&amp;" ["&amp;H1735&amp;"]",IF(G1735="JPN","[JPN] "&amp;B1735&amp;" "&amp;C1735&amp;" "&amp;D1735&amp;" "&amp;E1735&amp;" "&amp;F1735&amp;" ["&amp;H1735&amp;"]",B1735&amp;" "&amp;C1735&amp;" "&amp;D1735&amp;" "&amp;E1735&amp;" "&amp;F1735&amp;" ["&amp;H1735&amp;"]"))</f>
        <v/>
      </c>
      <c r="J1735" s="7" t="inlineStr">
        <is>
          <t>나이키 블랙 드라이핏 트레이닝팬츠 [M]</t>
        </is>
      </c>
      <c r="K1735" s="7" t="inlineStr">
        <is>
          <t>나이키 블랙 드라이핏 트레이닝팬츠</t>
        </is>
      </c>
      <c r="L1735" s="7">
        <f>IF(B1735="보세",C1735&amp;" "&amp;F1735,B1735&amp;" "&amp;F1735)</f>
        <v/>
      </c>
      <c r="M1735" s="8" t="inlineStr">
        <is>
          <t>블랙  드라이핏 트레이닝팬츠</t>
        </is>
      </c>
      <c r="N1735" s="8" t="inlineStr">
        <is>
          <t>블랙  드라이핏 트레이닝팬츠</t>
        </is>
      </c>
      <c r="O1735" s="8" t="inlineStr">
        <is>
          <t>블랙  드라이핏 트레이닝팬츠</t>
        </is>
      </c>
    </row>
    <row r="1736" ht="16.5" customHeight="1" s="16">
      <c r="A1736" s="7" t="n">
        <v>13108500</v>
      </c>
      <c r="B1736" s="7" t="inlineStr">
        <is>
          <t>나이키</t>
        </is>
      </c>
      <c r="C1736" s="7" t="inlineStr">
        <is>
          <t>블랙</t>
        </is>
      </c>
      <c r="D1736" s="7" t="inlineStr">
        <is>
          <t>무지</t>
        </is>
      </c>
      <c r="E1736" s="7" t="inlineStr">
        <is>
          <t>드라이핏</t>
        </is>
      </c>
      <c r="F1736" s="7" t="inlineStr">
        <is>
          <t>트레이닝숏팬츠</t>
        </is>
      </c>
      <c r="G1736" s="7" t="inlineStr">
        <is>
          <t>KOR</t>
        </is>
      </c>
      <c r="H1736" s="7" t="inlineStr">
        <is>
          <t>XS</t>
        </is>
      </c>
      <c r="I1736" s="7">
        <f>IF(B1736="보세",C1736&amp;" "&amp;D1736&amp;" "&amp;E1736&amp;" "&amp;F1736&amp;" ["&amp;H1736&amp;"]",IF(G1736="JPN","[JPN] "&amp;B1736&amp;" "&amp;C1736&amp;" "&amp;D1736&amp;" "&amp;E1736&amp;" "&amp;F1736&amp;" ["&amp;H1736&amp;"]",B1736&amp;" "&amp;C1736&amp;" "&amp;D1736&amp;" "&amp;E1736&amp;" "&amp;F1736&amp;" ["&amp;H1736&amp;"]"))</f>
        <v/>
      </c>
      <c r="J1736" s="7" t="inlineStr">
        <is>
          <t>나이키 블랙 드라이핏 트레이닝숏팬츠 [XS]</t>
        </is>
      </c>
      <c r="K1736" s="7" t="inlineStr">
        <is>
          <t>나이키 블랙 드라이핏 트레이닝숏팬츠</t>
        </is>
      </c>
      <c r="L1736" s="7">
        <f>IF(B1736="보세",C1736&amp;" "&amp;F1736,B1736&amp;" "&amp;F1736)</f>
        <v/>
      </c>
      <c r="M1736" s="8" t="inlineStr">
        <is>
          <t>블랙  드라이핏 트레이닝숏팬츠</t>
        </is>
      </c>
      <c r="N1736" s="8" t="inlineStr">
        <is>
          <t>블랙  드라이핏 트레이닝숏팬츠</t>
        </is>
      </c>
      <c r="O1736" s="8" t="inlineStr">
        <is>
          <t>블랙  드라이핏 트레이닝숏팬츠</t>
        </is>
      </c>
    </row>
    <row r="1737" ht="16.5" customHeight="1" s="16">
      <c r="A1737" s="7" t="n">
        <v>13108501</v>
      </c>
      <c r="B1737" s="7" t="inlineStr">
        <is>
          <t>타미힐피거</t>
        </is>
      </c>
      <c r="C1737" s="7" t="inlineStr">
        <is>
          <t>에크루베이지</t>
        </is>
      </c>
      <c r="D1737" s="7" t="inlineStr">
        <is>
          <t>무지</t>
        </is>
      </c>
      <c r="E1737" s="7" t="inlineStr">
        <is>
          <t>폴리</t>
        </is>
      </c>
      <c r="F1737" s="7" t="inlineStr">
        <is>
          <t>다이아퀼팅경량패딩재킷</t>
        </is>
      </c>
      <c r="G1737" s="7" t="inlineStr">
        <is>
          <t>KOR</t>
        </is>
      </c>
      <c r="H1737" s="7" t="inlineStr">
        <is>
          <t>L</t>
        </is>
      </c>
      <c r="I1737" s="7">
        <f>IF(B1737="보세",C1737&amp;" "&amp;D1737&amp;" "&amp;E1737&amp;" "&amp;F1737&amp;" ["&amp;H1737&amp;"]",IF(G1737="JPN","[JPN] "&amp;B1737&amp;" "&amp;C1737&amp;" "&amp;D1737&amp;" "&amp;E1737&amp;" "&amp;F1737&amp;" ["&amp;H1737&amp;"]",B1737&amp;" "&amp;C1737&amp;" "&amp;D1737&amp;" "&amp;E1737&amp;" "&amp;F1737&amp;" ["&amp;H1737&amp;"]"))</f>
        <v/>
      </c>
      <c r="J1737" s="7" t="inlineStr">
        <is>
          <t>타미힐피거 에크루베이지 다이아퀼팅경량패딩재킷 [L]</t>
        </is>
      </c>
      <c r="K1737" s="7" t="inlineStr">
        <is>
          <t>타미힐피거 에크루베이지 다이아퀼팅경량패딩재킷</t>
        </is>
      </c>
      <c r="L1737" s="7">
        <f>IF(B1737="보세",C1737&amp;" "&amp;F1737,B1737&amp;" "&amp;F1737)</f>
        <v/>
      </c>
      <c r="M1737" s="8" t="inlineStr">
        <is>
          <t>에크루베이지   다이아퀼팅경량패딩재킷</t>
        </is>
      </c>
      <c r="N1737" s="8" t="inlineStr">
        <is>
          <t>에크루베이지   다이아퀼팅경량패딩재킷</t>
        </is>
      </c>
      <c r="O1737" s="8" t="inlineStr">
        <is>
          <t>에크루베이지   다이아퀼팅경량패딩재킷</t>
        </is>
      </c>
    </row>
    <row r="1738" ht="16.5" customHeight="1" s="16">
      <c r="A1738" s="7" t="n">
        <v>13108502</v>
      </c>
      <c r="B1738" s="7" t="inlineStr">
        <is>
          <t>밀레푸조</t>
        </is>
      </c>
      <c r="C1738" s="7" t="inlineStr">
        <is>
          <t>나바호베이지</t>
        </is>
      </c>
      <c r="D1738" s="7" t="inlineStr">
        <is>
          <t>무지</t>
        </is>
      </c>
      <c r="E1738" s="7" t="inlineStr">
        <is>
          <t>덕다운</t>
        </is>
      </c>
      <c r="F1738" s="7" t="inlineStr">
        <is>
          <t>퀼팅하이넥패딩점퍼</t>
        </is>
      </c>
      <c r="G1738" s="7" t="inlineStr">
        <is>
          <t>KOR</t>
        </is>
      </c>
      <c r="H1738" s="7" t="inlineStr">
        <is>
          <t>90</t>
        </is>
      </c>
      <c r="I1738" s="7">
        <f>IF(B1738="보세",C1738&amp;" "&amp;D1738&amp;" "&amp;E1738&amp;" "&amp;F1738&amp;" ["&amp;H1738&amp;"]",IF(G1738="JPN","[JPN] "&amp;B1738&amp;" "&amp;C1738&amp;" "&amp;D1738&amp;" "&amp;E1738&amp;" "&amp;F1738&amp;" ["&amp;H1738&amp;"]",B1738&amp;" "&amp;C1738&amp;" "&amp;D1738&amp;" "&amp;E1738&amp;" "&amp;F1738&amp;" ["&amp;H1738&amp;"]"))</f>
        <v/>
      </c>
      <c r="J1738" s="7" t="inlineStr">
        <is>
          <t>밀레푸조 나바호베이지 덕다운 퀼팅하이넥패딩점퍼 [90]</t>
        </is>
      </c>
      <c r="K1738" s="7" t="inlineStr">
        <is>
          <t>밀레푸조 나바호베이지 덕다운 퀼팅하이넥패딩점퍼</t>
        </is>
      </c>
      <c r="L1738" s="7">
        <f>IF(B1738="보세",C1738&amp;" "&amp;F1738,B1738&amp;" "&amp;F1738)</f>
        <v/>
      </c>
      <c r="M1738" s="8" t="inlineStr">
        <is>
          <t>나바호베이지  덕다운 퀼팅하이넥패딩점퍼</t>
        </is>
      </c>
      <c r="N1738" s="8" t="inlineStr">
        <is>
          <t>나바호베이지  덕다운 퀼팅하이넥패딩점퍼</t>
        </is>
      </c>
      <c r="O1738" s="8" t="inlineStr">
        <is>
          <t>나바호베이지  덕다운 퀼팅하이넥패딩점퍼</t>
        </is>
      </c>
    </row>
    <row r="1739" ht="16.5" customHeight="1" s="16">
      <c r="A1739" s="7" t="n">
        <v>13108503</v>
      </c>
      <c r="B1739" s="7" t="inlineStr">
        <is>
          <t>라퓨마</t>
        </is>
      </c>
      <c r="C1739" s="7" t="inlineStr">
        <is>
          <t>퍼플</t>
        </is>
      </c>
      <c r="D1739" s="7" t="inlineStr">
        <is>
          <t>무지</t>
        </is>
      </c>
      <c r="E1739" s="7" t="inlineStr">
        <is>
          <t>폴리</t>
        </is>
      </c>
      <c r="F1739" s="7" t="inlineStr">
        <is>
          <t>하이넥후드패딩점퍼</t>
        </is>
      </c>
      <c r="G1739" s="7" t="inlineStr">
        <is>
          <t>KOR</t>
        </is>
      </c>
      <c r="H1739" s="7" t="inlineStr">
        <is>
          <t>100</t>
        </is>
      </c>
      <c r="I1739" s="7">
        <f>IF(B1739="보세",C1739&amp;" "&amp;D1739&amp;" "&amp;E1739&amp;" "&amp;F1739&amp;" ["&amp;H1739&amp;"]",IF(G1739="JPN","[JPN] "&amp;B1739&amp;" "&amp;C1739&amp;" "&amp;D1739&amp;" "&amp;E1739&amp;" "&amp;F1739&amp;" ["&amp;H1739&amp;"]",B1739&amp;" "&amp;C1739&amp;" "&amp;D1739&amp;" "&amp;E1739&amp;" "&amp;F1739&amp;" ["&amp;H1739&amp;"]"))</f>
        <v/>
      </c>
      <c r="J1739" s="7" t="inlineStr">
        <is>
          <t>라퓨마 퍼플 하이넥후드패딩점퍼 [100]</t>
        </is>
      </c>
      <c r="K1739" s="7" t="inlineStr">
        <is>
          <t>라퓨마 퍼플 하이넥후드패딩점퍼</t>
        </is>
      </c>
      <c r="L1739" s="7">
        <f>IF(B1739="보세",C1739&amp;" "&amp;F1739,B1739&amp;" "&amp;F1739)</f>
        <v/>
      </c>
      <c r="M1739" s="8" t="inlineStr">
        <is>
          <t>퍼플   하이넥후드패딩점퍼</t>
        </is>
      </c>
      <c r="N1739" s="8" t="inlineStr">
        <is>
          <t>퍼플   하이넥후드패딩점퍼</t>
        </is>
      </c>
      <c r="O1739" s="8" t="inlineStr">
        <is>
          <t>퍼플   하이넥후드패딩점퍼</t>
        </is>
      </c>
    </row>
    <row r="1740" ht="16.5" customHeight="1" s="16">
      <c r="A1740" s="7" t="n">
        <v>13108504</v>
      </c>
      <c r="B1740" s="7" t="inlineStr">
        <is>
          <t>아이더</t>
        </is>
      </c>
      <c r="C1740" s="7" t="inlineStr">
        <is>
          <t>다크핑크</t>
        </is>
      </c>
      <c r="D1740" s="7" t="inlineStr">
        <is>
          <t>무지</t>
        </is>
      </c>
      <c r="E1740" s="7" t="inlineStr">
        <is>
          <t>구스다운</t>
        </is>
      </c>
      <c r="F1740" s="7" t="inlineStr">
        <is>
          <t>퀼팅경량패딩점퍼</t>
        </is>
      </c>
      <c r="G1740" s="7" t="inlineStr">
        <is>
          <t>KOR</t>
        </is>
      </c>
      <c r="H1740" s="7" t="inlineStr">
        <is>
          <t>S</t>
        </is>
      </c>
      <c r="I1740" s="7">
        <f>IF(B1740="보세",C1740&amp;" "&amp;D1740&amp;" "&amp;E1740&amp;" "&amp;F1740&amp;" ["&amp;H1740&amp;"]",IF(G1740="JPN","[JPN] "&amp;B1740&amp;" "&amp;C1740&amp;" "&amp;D1740&amp;" "&amp;E1740&amp;" "&amp;F1740&amp;" ["&amp;H1740&amp;"]",B1740&amp;" "&amp;C1740&amp;" "&amp;D1740&amp;" "&amp;E1740&amp;" "&amp;F1740&amp;" ["&amp;H1740&amp;"]"))</f>
        <v/>
      </c>
      <c r="J1740" s="7" t="inlineStr">
        <is>
          <t>아이더 다크핑크 구스다운 퀼팅경량패딩점퍼 [S]</t>
        </is>
      </c>
      <c r="K1740" s="7" t="inlineStr">
        <is>
          <t>아이더 다크핑크 구스다운 퀼팅경량패딩점퍼</t>
        </is>
      </c>
      <c r="L1740" s="7">
        <f>IF(B1740="보세",C1740&amp;" "&amp;F1740,B1740&amp;" "&amp;F1740)</f>
        <v/>
      </c>
      <c r="M1740" s="8" t="inlineStr">
        <is>
          <t>다크핑크  구스다운 퀼팅경량패딩점퍼</t>
        </is>
      </c>
      <c r="N1740" s="8" t="inlineStr">
        <is>
          <t>다크핑크  구스다운 퀼팅경량패딩점퍼</t>
        </is>
      </c>
      <c r="O1740" s="8" t="inlineStr">
        <is>
          <t>다크핑크  구스다운 퀼팅경량패딩점퍼</t>
        </is>
      </c>
    </row>
    <row r="1741" ht="16.5" customHeight="1" s="16">
      <c r="A1741" s="7" t="n">
        <v>13108505</v>
      </c>
      <c r="B1741" s="7" t="inlineStr">
        <is>
          <t>노스페이스</t>
        </is>
      </c>
      <c r="C1741" s="7" t="inlineStr">
        <is>
          <t>레드블루</t>
        </is>
      </c>
      <c r="D1741" s="7" t="inlineStr">
        <is>
          <t>무지</t>
        </is>
      </c>
      <c r="E1741" s="7" t="inlineStr">
        <is>
          <t>폴리</t>
        </is>
      </c>
      <c r="F1741" s="7" t="inlineStr">
        <is>
          <t>하이넥퀼팅경량패딩점퍼</t>
        </is>
      </c>
      <c r="G1741" s="7" t="inlineStr">
        <is>
          <t>KOR</t>
        </is>
      </c>
      <c r="H1741" s="7" t="inlineStr">
        <is>
          <t>105</t>
        </is>
      </c>
      <c r="I1741" s="7">
        <f>IF(B1741="보세",C1741&amp;" "&amp;D1741&amp;" "&amp;E1741&amp;" "&amp;F1741&amp;" ["&amp;H1741&amp;"]",IF(G1741="JPN","[JPN] "&amp;B1741&amp;" "&amp;C1741&amp;" "&amp;D1741&amp;" "&amp;E1741&amp;" "&amp;F1741&amp;" ["&amp;H1741&amp;"]",B1741&amp;" "&amp;C1741&amp;" "&amp;D1741&amp;" "&amp;E1741&amp;" "&amp;F1741&amp;" ["&amp;H1741&amp;"]"))</f>
        <v/>
      </c>
      <c r="J1741" s="7" t="inlineStr">
        <is>
          <t>노스페이스 레드블루 하이넥퀼팅경량패딩점퍼 [105]</t>
        </is>
      </c>
      <c r="K1741" s="7" t="inlineStr">
        <is>
          <t>노스페이스 레드블루 하이넥퀼팅경량패딩점퍼</t>
        </is>
      </c>
      <c r="L1741" s="7">
        <f>IF(B1741="보세",C1741&amp;" "&amp;F1741,B1741&amp;" "&amp;F1741)</f>
        <v/>
      </c>
      <c r="M1741" s="8" t="inlineStr">
        <is>
          <t>레드블루   하이넥퀼팅경량패딩점퍼</t>
        </is>
      </c>
      <c r="N1741" s="8" t="inlineStr">
        <is>
          <t>레드블루   하이넥퀼팅경량패딩점퍼</t>
        </is>
      </c>
      <c r="O1741" s="8" t="inlineStr">
        <is>
          <t>레드블루   하이넥퀼팅경량패딩점퍼</t>
        </is>
      </c>
    </row>
    <row r="1742" ht="16.5" customHeight="1" s="16">
      <c r="A1742" s="7" t="n">
        <v>13108506</v>
      </c>
      <c r="B1742" s="7" t="inlineStr">
        <is>
          <t>에이글</t>
        </is>
      </c>
      <c r="C1742" s="7" t="inlineStr">
        <is>
          <t>레드</t>
        </is>
      </c>
      <c r="D1742" s="7" t="inlineStr">
        <is>
          <t>무지</t>
        </is>
      </c>
      <c r="E1742" s="7" t="inlineStr">
        <is>
          <t>구스다운</t>
        </is>
      </c>
      <c r="F1742" s="7" t="inlineStr">
        <is>
          <t>투톤하프패딩점퍼</t>
        </is>
      </c>
      <c r="G1742" s="7" t="inlineStr">
        <is>
          <t>KOR</t>
        </is>
      </c>
      <c r="H1742" s="7" t="inlineStr">
        <is>
          <t>M</t>
        </is>
      </c>
      <c r="I1742" s="7">
        <f>IF(B1742="보세",C1742&amp;" "&amp;D1742&amp;" "&amp;E1742&amp;" "&amp;F1742&amp;" ["&amp;H1742&amp;"]",IF(G1742="JPN","[JPN] "&amp;B1742&amp;" "&amp;C1742&amp;" "&amp;D1742&amp;" "&amp;E1742&amp;" "&amp;F1742&amp;" ["&amp;H1742&amp;"]",B1742&amp;" "&amp;C1742&amp;" "&amp;D1742&amp;" "&amp;E1742&amp;" "&amp;F1742&amp;" ["&amp;H1742&amp;"]"))</f>
        <v/>
      </c>
      <c r="J1742" s="7" t="inlineStr">
        <is>
          <t>에이글 레드 구스다운 투톤하프패딩점퍼 [M]</t>
        </is>
      </c>
      <c r="K1742" s="7" t="inlineStr">
        <is>
          <t>에이글 레드 구스다운 투톤하프패딩점퍼</t>
        </is>
      </c>
      <c r="L1742" s="7">
        <f>IF(B1742="보세",C1742&amp;" "&amp;F1742,B1742&amp;" "&amp;F1742)</f>
        <v/>
      </c>
      <c r="M1742" s="8" t="inlineStr">
        <is>
          <t>레드  구스다운 투톤하프패딩점퍼</t>
        </is>
      </c>
      <c r="N1742" s="8" t="inlineStr">
        <is>
          <t>레드  구스다운 투톤하프패딩점퍼</t>
        </is>
      </c>
      <c r="O1742" s="8" t="inlineStr">
        <is>
          <t>레드  구스다운 투톤하프패딩점퍼</t>
        </is>
      </c>
    </row>
    <row r="1743" ht="16.5" customHeight="1" s="16">
      <c r="A1743" s="7" t="n">
        <v>13108507</v>
      </c>
      <c r="B1743" s="7" t="inlineStr">
        <is>
          <t>아이더</t>
        </is>
      </c>
      <c r="C1743" s="7" t="inlineStr">
        <is>
          <t>레드</t>
        </is>
      </c>
      <c r="D1743" s="7" t="inlineStr">
        <is>
          <t>무지</t>
        </is>
      </c>
      <c r="E1743" s="7" t="inlineStr">
        <is>
          <t>구스다운</t>
        </is>
      </c>
      <c r="F1743" s="7" t="inlineStr">
        <is>
          <t>플랩포켓하프패딩점퍼</t>
        </is>
      </c>
      <c r="G1743" s="7" t="inlineStr">
        <is>
          <t>KOR</t>
        </is>
      </c>
      <c r="H1743" s="7" t="inlineStr">
        <is>
          <t>S</t>
        </is>
      </c>
      <c r="I1743" s="7">
        <f>IF(B1743="보세",C1743&amp;" "&amp;D1743&amp;" "&amp;E1743&amp;" "&amp;F1743&amp;" ["&amp;H1743&amp;"]",IF(G1743="JPN","[JPN] "&amp;B1743&amp;" "&amp;C1743&amp;" "&amp;D1743&amp;" "&amp;E1743&amp;" "&amp;F1743&amp;" ["&amp;H1743&amp;"]",B1743&amp;" "&amp;C1743&amp;" "&amp;D1743&amp;" "&amp;E1743&amp;" "&amp;F1743&amp;" ["&amp;H1743&amp;"]"))</f>
        <v/>
      </c>
      <c r="J1743" s="7" t="inlineStr">
        <is>
          <t>아이더 레드 구스다운 플랩포켓하프패딩점퍼 [S]</t>
        </is>
      </c>
      <c r="K1743" s="7" t="inlineStr">
        <is>
          <t>아이더 레드 구스다운 플랩포켓하프패딩점퍼</t>
        </is>
      </c>
      <c r="L1743" s="7">
        <f>IF(B1743="보세",C1743&amp;" "&amp;F1743,B1743&amp;" "&amp;F1743)</f>
        <v/>
      </c>
      <c r="M1743" s="8" t="inlineStr">
        <is>
          <t>레드  구스다운 플랩포켓하프패딩점퍼</t>
        </is>
      </c>
      <c r="N1743" s="8" t="inlineStr">
        <is>
          <t>레드  구스다운 플랩포켓하프패딩점퍼</t>
        </is>
      </c>
      <c r="O1743" s="8" t="inlineStr">
        <is>
          <t>레드  구스다운 플랩포켓하프패딩점퍼</t>
        </is>
      </c>
    </row>
    <row r="1744" ht="16.5" customHeight="1" s="16">
      <c r="A1744" s="7" t="n">
        <v>13108508</v>
      </c>
      <c r="B1744" s="7" t="inlineStr">
        <is>
          <t>나이키</t>
        </is>
      </c>
      <c r="C1744" s="7" t="inlineStr">
        <is>
          <t>쉐도우퍼플</t>
        </is>
      </c>
      <c r="D1744" s="7" t="inlineStr">
        <is>
          <t>무지</t>
        </is>
      </c>
      <c r="E1744" s="7" t="inlineStr">
        <is>
          <t>구스다운</t>
        </is>
      </c>
      <c r="F1744" s="7" t="inlineStr">
        <is>
          <t>밑단밴딩퀼팅롱패딩점퍼</t>
        </is>
      </c>
      <c r="G1744" s="7" t="inlineStr">
        <is>
          <t>KOR</t>
        </is>
      </c>
      <c r="H1744" s="7" t="inlineStr">
        <is>
          <t>S</t>
        </is>
      </c>
      <c r="I1744" s="7">
        <f>IF(B1744="보세",C1744&amp;" "&amp;D1744&amp;" "&amp;E1744&amp;" "&amp;F1744&amp;" ["&amp;H1744&amp;"]",IF(G1744="JPN","[JPN] "&amp;B1744&amp;" "&amp;C1744&amp;" "&amp;D1744&amp;" "&amp;E1744&amp;" "&amp;F1744&amp;" ["&amp;H1744&amp;"]",B1744&amp;" "&amp;C1744&amp;" "&amp;D1744&amp;" "&amp;E1744&amp;" "&amp;F1744&amp;" ["&amp;H1744&amp;"]"))</f>
        <v/>
      </c>
      <c r="J1744" s="7" t="inlineStr">
        <is>
          <t>나이키 쉐도우퍼플 구스다운 밑단밴딩퀼팅롱패딩점퍼 [S]</t>
        </is>
      </c>
      <c r="K1744" s="7" t="inlineStr">
        <is>
          <t>나이키 쉐도우퍼플 구스다운 밑단밴딩퀼팅롱패딩점퍼</t>
        </is>
      </c>
      <c r="L1744" s="7">
        <f>IF(B1744="보세",C1744&amp;" "&amp;F1744,B1744&amp;" "&amp;F1744)</f>
        <v/>
      </c>
      <c r="M1744" s="8" t="inlineStr">
        <is>
          <t>쉐도우퍼플  구스다운 밑단밴딩퀼팅롱패딩점퍼</t>
        </is>
      </c>
      <c r="N1744" s="8" t="inlineStr">
        <is>
          <t>쉐도우퍼플  구스다운 밑단밴딩퀼팅롱패딩점퍼</t>
        </is>
      </c>
      <c r="O1744" s="8" t="inlineStr">
        <is>
          <t>쉐도우퍼플  구스다운 밑단밴딩퀼팅롱패딩점퍼</t>
        </is>
      </c>
    </row>
    <row r="1745" ht="16.5" customHeight="1" s="16">
      <c r="A1745" s="7" t="n">
        <v>13108509</v>
      </c>
      <c r="B1745" s="7" t="inlineStr">
        <is>
          <t>밀레</t>
        </is>
      </c>
      <c r="C1745" s="7" t="inlineStr">
        <is>
          <t>다크브라운</t>
        </is>
      </c>
      <c r="D1745" s="7" t="inlineStr">
        <is>
          <t>무지</t>
        </is>
      </c>
      <c r="E1745" s="7" t="inlineStr">
        <is>
          <t>구스다운</t>
        </is>
      </c>
      <c r="F1745" s="7" t="inlineStr">
        <is>
          <t>퀼팅하이넥슬림롱패딩점퍼</t>
        </is>
      </c>
      <c r="G1745" s="7" t="inlineStr">
        <is>
          <t>KOR</t>
        </is>
      </c>
      <c r="H1745" s="7" t="inlineStr">
        <is>
          <t>90</t>
        </is>
      </c>
      <c r="I1745" s="7">
        <f>IF(B1745="보세",C1745&amp;" "&amp;D1745&amp;" "&amp;E1745&amp;" "&amp;F1745&amp;" ["&amp;H1745&amp;"]",IF(G1745="JPN","[JPN] "&amp;B1745&amp;" "&amp;C1745&amp;" "&amp;D1745&amp;" "&amp;E1745&amp;" "&amp;F1745&amp;" ["&amp;H1745&amp;"]",B1745&amp;" "&amp;C1745&amp;" "&amp;D1745&amp;" "&amp;E1745&amp;" "&amp;F1745&amp;" ["&amp;H1745&amp;"]"))</f>
        <v/>
      </c>
      <c r="J1745" s="7" t="inlineStr">
        <is>
          <t>밀레 다크브라운 구스다운 퀼팅하이넥슬림롱패딩점퍼 [90]</t>
        </is>
      </c>
      <c r="K1745" s="7" t="inlineStr">
        <is>
          <t>밀레 다크브라운 구스다운 퀼팅하이넥슬림롱패딩점퍼</t>
        </is>
      </c>
      <c r="L1745" s="7">
        <f>IF(B1745="보세",C1745&amp;" "&amp;F1745,B1745&amp;" "&amp;F1745)</f>
        <v/>
      </c>
      <c r="M1745" s="8" t="inlineStr">
        <is>
          <t>다크브라운  구스다운 퀼팅하이넥슬림롱패딩점퍼</t>
        </is>
      </c>
      <c r="N1745" s="8" t="inlineStr">
        <is>
          <t>다크브라운  구스다운 퀼팅하이넥슬림롱패딩점퍼</t>
        </is>
      </c>
      <c r="O1745" s="8" t="inlineStr">
        <is>
          <t>다크브라운  구스다운 퀼팅하이넥슬림롱패딩점퍼</t>
        </is>
      </c>
    </row>
    <row r="1746" ht="16.5" customHeight="1" s="16">
      <c r="A1746" s="7" t="n">
        <v>13108510</v>
      </c>
      <c r="B1746" s="7" t="inlineStr">
        <is>
          <t>콜롬비아</t>
        </is>
      </c>
      <c r="C1746" s="7" t="inlineStr">
        <is>
          <t>블루블랙</t>
        </is>
      </c>
      <c r="D1746" s="7" t="inlineStr">
        <is>
          <t>무지</t>
        </is>
      </c>
      <c r="E1746" s="7" t="inlineStr">
        <is>
          <t>폴리</t>
        </is>
      </c>
      <c r="F1746" s="7" t="inlineStr">
        <is>
          <t>절개투톤하이넥패딩점퍼</t>
        </is>
      </c>
      <c r="G1746" s="7" t="inlineStr">
        <is>
          <t>KOR</t>
        </is>
      </c>
      <c r="H1746" s="7" t="inlineStr">
        <is>
          <t>XL</t>
        </is>
      </c>
      <c r="I1746" s="7">
        <f>IF(B1746="보세",C1746&amp;" "&amp;D1746&amp;" "&amp;E1746&amp;" "&amp;F1746&amp;" ["&amp;H1746&amp;"]",IF(G1746="JPN","[JPN] "&amp;B1746&amp;" "&amp;C1746&amp;" "&amp;D1746&amp;" "&amp;E1746&amp;" "&amp;F1746&amp;" ["&amp;H1746&amp;"]",B1746&amp;" "&amp;C1746&amp;" "&amp;D1746&amp;" "&amp;E1746&amp;" "&amp;F1746&amp;" ["&amp;H1746&amp;"]"))</f>
        <v/>
      </c>
      <c r="J1746" s="7" t="inlineStr">
        <is>
          <t>콜롬비아 블루블랙 절개투톤하이넥패딩점퍼 [XL]</t>
        </is>
      </c>
      <c r="K1746" s="7" t="inlineStr">
        <is>
          <t>콜롬비아 블루블랙 절개투톤하이넥패딩점퍼</t>
        </is>
      </c>
      <c r="L1746" s="7">
        <f>IF(B1746="보세",C1746&amp;" "&amp;F1746,B1746&amp;" "&amp;F1746)</f>
        <v/>
      </c>
      <c r="M1746" s="8" t="inlineStr">
        <is>
          <t>블루블랙   절개투톤하이넥패딩점퍼</t>
        </is>
      </c>
      <c r="N1746" s="8" t="inlineStr">
        <is>
          <t>블루블랙   절개투톤하이넥패딩점퍼</t>
        </is>
      </c>
      <c r="O1746" s="8" t="inlineStr">
        <is>
          <t>블루블랙   절개투톤하이넥패딩점퍼</t>
        </is>
      </c>
    </row>
    <row r="1747" ht="16.5" customHeight="1" s="16">
      <c r="A1747" s="7" t="n">
        <v>13108511</v>
      </c>
      <c r="B1747" s="7" t="inlineStr">
        <is>
          <t>자라베이직</t>
        </is>
      </c>
      <c r="C1747" s="7" t="inlineStr">
        <is>
          <t>다크네이비</t>
        </is>
      </c>
      <c r="D1747" s="7" t="inlineStr">
        <is>
          <t>무지</t>
        </is>
      </c>
      <c r="E1747" s="7" t="inlineStr">
        <is>
          <t>덕다운</t>
        </is>
      </c>
      <c r="F1747" s="7" t="inlineStr">
        <is>
          <t>바이어스배색더블넥패딩점퍼</t>
        </is>
      </c>
      <c r="G1747" s="7" t="inlineStr">
        <is>
          <t>KOR</t>
        </is>
      </c>
      <c r="H1747" s="7" t="inlineStr">
        <is>
          <t>M</t>
        </is>
      </c>
      <c r="I1747" s="7">
        <f>IF(B1747="보세",C1747&amp;" "&amp;D1747&amp;" "&amp;E1747&amp;" "&amp;F1747&amp;" ["&amp;H1747&amp;"]",IF(G1747="JPN","[JPN] "&amp;B1747&amp;" "&amp;C1747&amp;" "&amp;D1747&amp;" "&amp;E1747&amp;" "&amp;F1747&amp;" ["&amp;H1747&amp;"]",B1747&amp;" "&amp;C1747&amp;" "&amp;D1747&amp;" "&amp;E1747&amp;" "&amp;F1747&amp;" ["&amp;H1747&amp;"]"))</f>
        <v/>
      </c>
      <c r="J1747" s="7" t="inlineStr">
        <is>
          <t>자라베이직 다크네이비 덕다운 바이어스배색더블넥패딩점퍼 [M]</t>
        </is>
      </c>
      <c r="K1747" s="7" t="inlineStr">
        <is>
          <t>자라베이직 다크네이비 덕다운 바이어스배색더블넥패딩점퍼</t>
        </is>
      </c>
      <c r="L1747" s="7">
        <f>IF(B1747="보세",C1747&amp;" "&amp;F1747,B1747&amp;" "&amp;F1747)</f>
        <v/>
      </c>
      <c r="M1747" s="8" t="inlineStr">
        <is>
          <t>다크네이비  덕다운 바이어스배색더블넥패딩점퍼</t>
        </is>
      </c>
      <c r="N1747" s="8" t="inlineStr">
        <is>
          <t>DARK NAVY  덕다운 바이어스배색더블넥패딩점퍼</t>
        </is>
      </c>
      <c r="O1747" s="8" t="inlineStr">
        <is>
          <t>딥네이비  덕다운 바이어스배색더블넥패딩점퍼</t>
        </is>
      </c>
    </row>
    <row r="1748" ht="16.5" customHeight="1" s="16">
      <c r="A1748" s="7" t="n">
        <v>13108512</v>
      </c>
      <c r="B1748" s="7" t="inlineStr">
        <is>
          <t>이젠벅</t>
        </is>
      </c>
      <c r="C1748" s="7" t="inlineStr">
        <is>
          <t>블랙</t>
        </is>
      </c>
      <c r="D1748" s="7" t="inlineStr">
        <is>
          <t>무지</t>
        </is>
      </c>
      <c r="E1748" s="7" t="inlineStr">
        <is>
          <t>구스다운</t>
        </is>
      </c>
      <c r="F1748" s="7" t="inlineStr">
        <is>
          <t>밴딩셔링퀼팅하프패딩점퍼</t>
        </is>
      </c>
      <c r="G1748" s="7" t="inlineStr">
        <is>
          <t>KOR</t>
        </is>
      </c>
      <c r="H1748" s="7" t="inlineStr">
        <is>
          <t>100</t>
        </is>
      </c>
      <c r="I1748" s="7">
        <f>IF(B1748="보세",C1748&amp;" "&amp;D1748&amp;" "&amp;E1748&amp;" "&amp;F1748&amp;" ["&amp;H1748&amp;"]",IF(G1748="JPN","[JPN] "&amp;B1748&amp;" "&amp;C1748&amp;" "&amp;D1748&amp;" "&amp;E1748&amp;" "&amp;F1748&amp;" ["&amp;H1748&amp;"]",B1748&amp;" "&amp;C1748&amp;" "&amp;D1748&amp;" "&amp;E1748&amp;" "&amp;F1748&amp;" ["&amp;H1748&amp;"]"))</f>
        <v/>
      </c>
      <c r="J1748" s="7" t="inlineStr">
        <is>
          <t>이젠벅 블랙 구스다운 밴딩셔링퀼팅하프패딩점퍼 [100]</t>
        </is>
      </c>
      <c r="K1748" s="7" t="inlineStr">
        <is>
          <t>이젠벅 블랙 구스다운 밴딩셔링퀼팅하프패딩점퍼</t>
        </is>
      </c>
      <c r="L1748" s="7">
        <f>IF(B1748="보세",C1748&amp;" "&amp;F1748,B1748&amp;" "&amp;F1748)</f>
        <v/>
      </c>
      <c r="M1748" s="8" t="inlineStr">
        <is>
          <t>블랙  구스다운 밴딩셔링퀼팅하프패딩점퍼</t>
        </is>
      </c>
      <c r="N1748" s="8" t="inlineStr">
        <is>
          <t>블랙  구스다운 밴딩셔링퀼팅하프패딩점퍼</t>
        </is>
      </c>
      <c r="O1748" s="8" t="inlineStr">
        <is>
          <t>블랙  구스다운 밴딩셔링퀼팅하프패딩점퍼</t>
        </is>
      </c>
    </row>
    <row r="1749" ht="16.5" customHeight="1" s="16">
      <c r="A1749" s="7" t="n">
        <v>13108513</v>
      </c>
      <c r="B1749" s="7" t="inlineStr">
        <is>
          <t>올젠</t>
        </is>
      </c>
      <c r="C1749" s="7" t="inlineStr">
        <is>
          <t>다크네이비</t>
        </is>
      </c>
      <c r="D1749" s="7" t="inlineStr">
        <is>
          <t>무지</t>
        </is>
      </c>
      <c r="E1749" s="7" t="inlineStr">
        <is>
          <t>덕다운</t>
        </is>
      </c>
      <c r="F1749" s="7" t="inlineStr">
        <is>
          <t>플랩포켓하이넥하프패딩점퍼</t>
        </is>
      </c>
      <c r="G1749" s="7" t="inlineStr">
        <is>
          <t>KOR</t>
        </is>
      </c>
      <c r="H1749" s="7" t="inlineStr">
        <is>
          <t>100</t>
        </is>
      </c>
      <c r="I1749" s="7">
        <f>IF(B1749="보세",C1749&amp;" "&amp;D1749&amp;" "&amp;E1749&amp;" "&amp;F1749&amp;" ["&amp;H1749&amp;"]",IF(G1749="JPN","[JPN] "&amp;B1749&amp;" "&amp;C1749&amp;" "&amp;D1749&amp;" "&amp;E1749&amp;" "&amp;F1749&amp;" ["&amp;H1749&amp;"]",B1749&amp;" "&amp;C1749&amp;" "&amp;D1749&amp;" "&amp;E1749&amp;" "&amp;F1749&amp;" ["&amp;H1749&amp;"]"))</f>
        <v/>
      </c>
      <c r="J1749" s="7" t="inlineStr">
        <is>
          <t>올젠 다크네이비 덕다운 플랩포켓하이넥하프패딩점퍼 [100]</t>
        </is>
      </c>
      <c r="K1749" s="7" t="inlineStr">
        <is>
          <t>올젠 다크네이비 덕다운 플랩포켓하이넥하프패딩점퍼</t>
        </is>
      </c>
      <c r="L1749" s="7">
        <f>IF(B1749="보세",C1749&amp;" "&amp;F1749,B1749&amp;" "&amp;F1749)</f>
        <v/>
      </c>
      <c r="M1749" s="8" t="inlineStr">
        <is>
          <t>다크네이비  덕다운 플랩포켓하이넥하프패딩점퍼</t>
        </is>
      </c>
      <c r="N1749" s="8" t="inlineStr">
        <is>
          <t>DARK NAVY  덕다운 플랩포켓하이넥하프패딩점퍼</t>
        </is>
      </c>
      <c r="O1749" s="8" t="inlineStr">
        <is>
          <t>딥네이비  덕다운 플랩포켓하이넥하프패딩점퍼</t>
        </is>
      </c>
    </row>
    <row r="1750" ht="16.5" customHeight="1" s="16">
      <c r="A1750" s="7" t="n">
        <v>13108514</v>
      </c>
      <c r="B1750" s="7" t="inlineStr">
        <is>
          <t>코오롱스포츠</t>
        </is>
      </c>
      <c r="C1750" s="7" t="inlineStr">
        <is>
          <t>네이비</t>
        </is>
      </c>
      <c r="D1750" s="7" t="inlineStr">
        <is>
          <t>무지</t>
        </is>
      </c>
      <c r="E1750" s="7" t="inlineStr">
        <is>
          <t>폴리</t>
        </is>
      </c>
      <c r="F1750" s="7" t="inlineStr">
        <is>
          <t>퀼팅투톤패딩점퍼</t>
        </is>
      </c>
      <c r="G1750" s="7" t="inlineStr">
        <is>
          <t>KOR</t>
        </is>
      </c>
      <c r="H1750" s="7" t="inlineStr">
        <is>
          <t>XL</t>
        </is>
      </c>
      <c r="I1750" s="7">
        <f>IF(B1750="보세",C1750&amp;" "&amp;D1750&amp;" "&amp;E1750&amp;" "&amp;F1750&amp;" ["&amp;H1750&amp;"]",IF(G1750="JPN","[JPN] "&amp;B1750&amp;" "&amp;C1750&amp;" "&amp;D1750&amp;" "&amp;E1750&amp;" "&amp;F1750&amp;" ["&amp;H1750&amp;"]",B1750&amp;" "&amp;C1750&amp;" "&amp;D1750&amp;" "&amp;E1750&amp;" "&amp;F1750&amp;" ["&amp;H1750&amp;"]"))</f>
        <v/>
      </c>
      <c r="J1750" s="7" t="inlineStr">
        <is>
          <t>코오롱스포츠 네이비 퀼팅투톤패딩점퍼 [XL]</t>
        </is>
      </c>
      <c r="K1750" s="7" t="inlineStr">
        <is>
          <t>코오롱스포츠 네이비 퀼팅투톤패딩점퍼</t>
        </is>
      </c>
      <c r="L1750" s="7">
        <f>IF(B1750="보세",C1750&amp;" "&amp;F1750,B1750&amp;" "&amp;F1750)</f>
        <v/>
      </c>
      <c r="M1750" s="8" t="inlineStr">
        <is>
          <t>네이비   퀼팅투톤패딩점퍼</t>
        </is>
      </c>
      <c r="N1750" s="8" t="inlineStr">
        <is>
          <t>NAVY   퀼팅투톤패딩점퍼</t>
        </is>
      </c>
      <c r="O1750" s="8" t="inlineStr">
        <is>
          <t>곤색   퀼팅투톤패딩점퍼</t>
        </is>
      </c>
    </row>
    <row r="1751" ht="16.5" customHeight="1" s="16">
      <c r="A1751" s="7" t="n">
        <v>13108515</v>
      </c>
      <c r="B1751" s="7" t="inlineStr">
        <is>
          <t>헤지스</t>
        </is>
      </c>
      <c r="C1751" s="7" t="inlineStr">
        <is>
          <t>그레이</t>
        </is>
      </c>
      <c r="D1751" s="7" t="inlineStr">
        <is>
          <t>스트라이프</t>
        </is>
      </c>
      <c r="E1751" s="7" t="inlineStr">
        <is>
          <t>울</t>
        </is>
      </c>
      <c r="F1751" s="7" t="inlineStr">
        <is>
          <t>보카시시보리니트</t>
        </is>
      </c>
      <c r="G1751" s="7" t="inlineStr">
        <is>
          <t>KOR</t>
        </is>
      </c>
      <c r="H1751" s="7" t="inlineStr">
        <is>
          <t>95</t>
        </is>
      </c>
      <c r="I1751" s="7">
        <f>IF(B1751="보세",C1751&amp;" "&amp;D1751&amp;" "&amp;E1751&amp;" "&amp;F1751&amp;" ["&amp;H1751&amp;"]",IF(G1751="JPN","[JPN] "&amp;B1751&amp;" "&amp;C1751&amp;" "&amp;D1751&amp;" "&amp;E1751&amp;" "&amp;F1751&amp;" ["&amp;H1751&amp;"]",B1751&amp;" "&amp;C1751&amp;" "&amp;D1751&amp;" "&amp;E1751&amp;" "&amp;F1751&amp;" ["&amp;H1751&amp;"]"))</f>
        <v/>
      </c>
      <c r="J1751" s="7" t="inlineStr">
        <is>
          <t>헤지스 그레이 스트라이프 울 보카시시보리니트 [95]</t>
        </is>
      </c>
      <c r="K1751" s="7" t="inlineStr">
        <is>
          <t>헤지스 그레이 스트라이프 울 보카시시보리니트</t>
        </is>
      </c>
      <c r="L1751" s="7">
        <f>IF(B1751="보세",C1751&amp;" "&amp;F1751,B1751&amp;" "&amp;F1751)</f>
        <v/>
      </c>
      <c r="M1751" s="8" t="inlineStr">
        <is>
          <t>그레이 스트라이프 울 보카시시보리니트</t>
        </is>
      </c>
      <c r="N1751" s="8" t="inlineStr">
        <is>
          <t>회색 스트라이프 울 보카시시보리니트</t>
        </is>
      </c>
      <c r="O1751" s="8" t="inlineStr">
        <is>
          <t>GRAY 스트라이프 울 보카시시보리니트</t>
        </is>
      </c>
    </row>
    <row r="1752" ht="16.5" customHeight="1" s="16">
      <c r="A1752" s="7" t="n">
        <v>13108516</v>
      </c>
      <c r="B1752" s="7" t="inlineStr">
        <is>
          <t>BOBBY JONES</t>
        </is>
      </c>
      <c r="C1752" s="7" t="inlineStr">
        <is>
          <t>비치샌드오렌지</t>
        </is>
      </c>
      <c r="D1752" s="7" t="inlineStr">
        <is>
          <t>무지</t>
        </is>
      </c>
      <c r="E1752" s="7" t="inlineStr">
        <is>
          <t>캐시미어</t>
        </is>
      </c>
      <c r="F1752" s="7" t="inlineStr">
        <is>
          <t>꽈배기시보리니트</t>
        </is>
      </c>
      <c r="G1752" s="7" t="inlineStr">
        <is>
          <t>KOR</t>
        </is>
      </c>
      <c r="H1752" s="7" t="inlineStr">
        <is>
          <t>L</t>
        </is>
      </c>
      <c r="I1752" s="7">
        <f>IF(B1752="보세",C1752&amp;" "&amp;D1752&amp;" "&amp;E1752&amp;" "&amp;F1752&amp;" ["&amp;H1752&amp;"]",IF(G1752="JPN","[JPN] "&amp;B1752&amp;" "&amp;C1752&amp;" "&amp;D1752&amp;" "&amp;E1752&amp;" "&amp;F1752&amp;" ["&amp;H1752&amp;"]",B1752&amp;" "&amp;C1752&amp;" "&amp;D1752&amp;" "&amp;E1752&amp;" "&amp;F1752&amp;" ["&amp;H1752&amp;"]"))</f>
        <v/>
      </c>
      <c r="J1752" s="7" t="inlineStr">
        <is>
          <t>BOBBY JONES 비치샌드오렌지 캐시미어 꽈배기시보리니트 [L]</t>
        </is>
      </c>
      <c r="K1752" s="7" t="inlineStr">
        <is>
          <t>BOBBY JONES 비치샌드오렌지 캐시미어 꽈배기시보리니트</t>
        </is>
      </c>
      <c r="L1752" s="7">
        <f>IF(B1752="보세",C1752&amp;" "&amp;F1752,B1752&amp;" "&amp;F1752)</f>
        <v/>
      </c>
      <c r="M1752" s="8" t="inlineStr">
        <is>
          <t>비치샌드오렌지  캐시미어 꽈배기시보리니트</t>
        </is>
      </c>
      <c r="N1752" s="8" t="inlineStr">
        <is>
          <t>비치샌드오렌지  캐시미어 꽈배기시보리니트</t>
        </is>
      </c>
      <c r="O1752" s="8" t="inlineStr">
        <is>
          <t>비치샌드오렌지  캐시미어 꽈배기시보리니트</t>
        </is>
      </c>
    </row>
    <row r="1753" ht="16.5" customHeight="1" s="16">
      <c r="A1753" s="7" t="n">
        <v>13108517</v>
      </c>
      <c r="B1753" s="7" t="inlineStr">
        <is>
          <t>타미힐피거</t>
        </is>
      </c>
      <c r="C1753" s="7" t="inlineStr">
        <is>
          <t>블루</t>
        </is>
      </c>
      <c r="D1753" s="7" t="inlineStr">
        <is>
          <t>체크</t>
        </is>
      </c>
      <c r="E1753" s="7" t="inlineStr">
        <is>
          <t>면</t>
        </is>
      </c>
      <c r="F1753" s="7" t="inlineStr">
        <is>
          <t>자수로고반팔셔츠</t>
        </is>
      </c>
      <c r="G1753" s="7" t="inlineStr">
        <is>
          <t>KOR</t>
        </is>
      </c>
      <c r="H1753" s="7" t="inlineStr">
        <is>
          <t>M</t>
        </is>
      </c>
      <c r="I1753" s="7">
        <f>IF(B1753="보세",C1753&amp;" "&amp;D1753&amp;" "&amp;E1753&amp;" "&amp;F1753&amp;" ["&amp;H1753&amp;"]",IF(G1753="JPN","[JPN] "&amp;B1753&amp;" "&amp;C1753&amp;" "&amp;D1753&amp;" "&amp;E1753&amp;" "&amp;F1753&amp;" ["&amp;H1753&amp;"]",B1753&amp;" "&amp;C1753&amp;" "&amp;D1753&amp;" "&amp;E1753&amp;" "&amp;F1753&amp;" ["&amp;H1753&amp;"]"))</f>
        <v/>
      </c>
      <c r="J1753" s="7" t="inlineStr">
        <is>
          <t>타미힐피거 블루 체크 면 자수로고반팔셔츠 [M]</t>
        </is>
      </c>
      <c r="K1753" s="7" t="inlineStr">
        <is>
          <t>타미힐피거 블루 체크 면 자수로고반팔셔츠</t>
        </is>
      </c>
      <c r="L1753" s="7">
        <f>IF(B1753="보세",C1753&amp;" "&amp;F1753,B1753&amp;" "&amp;F1753)</f>
        <v/>
      </c>
      <c r="M1753" s="8" t="inlineStr">
        <is>
          <t>블루 체크 면 자수로고반팔셔츠</t>
        </is>
      </c>
      <c r="N1753" s="8" t="inlineStr">
        <is>
          <t>블루 체크 코튼 자수로고반팔셔츠</t>
        </is>
      </c>
      <c r="O1753" s="8" t="inlineStr">
        <is>
          <t>블루 체크 면직물 자수로고반팔셔츠</t>
        </is>
      </c>
    </row>
    <row r="1754" ht="16.5" customHeight="1" s="16">
      <c r="A1754" s="7" t="n">
        <v>13108518</v>
      </c>
      <c r="B1754" s="7" t="inlineStr">
        <is>
          <t>휴고보스</t>
        </is>
      </c>
      <c r="C1754" s="7" t="inlineStr">
        <is>
          <t>그레이</t>
        </is>
      </c>
      <c r="D1754" s="7" t="inlineStr">
        <is>
          <t>무지</t>
        </is>
      </c>
      <c r="E1754" s="7" t="inlineStr">
        <is>
          <t>울</t>
        </is>
      </c>
      <c r="F1754" s="7" t="inlineStr">
        <is>
          <t>라인배색더블브이넥가디건</t>
        </is>
      </c>
      <c r="G1754" s="7" t="inlineStr">
        <is>
          <t>KOR</t>
        </is>
      </c>
      <c r="H1754" s="7" t="inlineStr">
        <is>
          <t>S</t>
        </is>
      </c>
      <c r="I1754" s="7">
        <f>IF(B1754="보세",C1754&amp;" "&amp;D1754&amp;" "&amp;E1754&amp;" "&amp;F1754&amp;" ["&amp;H1754&amp;"]",IF(G1754="JPN","[JPN] "&amp;B1754&amp;" "&amp;C1754&amp;" "&amp;D1754&amp;" "&amp;E1754&amp;" "&amp;F1754&amp;" ["&amp;H1754&amp;"]",B1754&amp;" "&amp;C1754&amp;" "&amp;D1754&amp;" "&amp;E1754&amp;" "&amp;F1754&amp;" ["&amp;H1754&amp;"]"))</f>
        <v/>
      </c>
      <c r="J1754" s="7" t="inlineStr">
        <is>
          <t>휴고보스 그레이 울 라인배색더블브이넥가디건 [S]</t>
        </is>
      </c>
      <c r="K1754" s="7" t="inlineStr">
        <is>
          <t>휴고보스 그레이 울 라인배색더블브이넥가디건</t>
        </is>
      </c>
      <c r="L1754" s="7">
        <f>IF(B1754="보세",C1754&amp;" "&amp;F1754,B1754&amp;" "&amp;F1754)</f>
        <v/>
      </c>
      <c r="M1754" s="8" t="inlineStr">
        <is>
          <t>그레이  울 라인배색더블브이넥가디건</t>
        </is>
      </c>
      <c r="N1754" s="8" t="inlineStr">
        <is>
          <t>회색  울 라인배색더블브이넥가디건</t>
        </is>
      </c>
      <c r="O1754" s="8" t="inlineStr">
        <is>
          <t>GRAY  울 라인배색더블브이넥가디건</t>
        </is>
      </c>
    </row>
    <row r="1755" ht="16.5" customHeight="1" s="16">
      <c r="A1755" s="7" t="n">
        <v>13108519</v>
      </c>
      <c r="B1755" s="7" t="inlineStr">
        <is>
          <t>리바이스</t>
        </is>
      </c>
      <c r="C1755" s="7" t="inlineStr">
        <is>
          <t>중청</t>
        </is>
      </c>
      <c r="D1755" s="7" t="inlineStr">
        <is>
          <t>무지</t>
        </is>
      </c>
      <c r="E1755" s="7" t="inlineStr">
        <is>
          <t>면혼방</t>
        </is>
      </c>
      <c r="F1755" s="7" t="inlineStr">
        <is>
          <t>큐빅플랩포켓워싱셔츠</t>
        </is>
      </c>
      <c r="G1755" s="7" t="inlineStr">
        <is>
          <t>KOR</t>
        </is>
      </c>
      <c r="H1755" s="7" t="inlineStr">
        <is>
          <t>155</t>
        </is>
      </c>
      <c r="I1755" s="7">
        <f>IF(B1755="보세",C1755&amp;" "&amp;D1755&amp;" "&amp;E1755&amp;" "&amp;F1755&amp;" ["&amp;H1755&amp;"]",IF(G1755="JPN","[JPN] "&amp;B1755&amp;" "&amp;C1755&amp;" "&amp;D1755&amp;" "&amp;E1755&amp;" "&amp;F1755&amp;" ["&amp;H1755&amp;"]",B1755&amp;" "&amp;C1755&amp;" "&amp;D1755&amp;" "&amp;E1755&amp;" "&amp;F1755&amp;" ["&amp;H1755&amp;"]"))</f>
        <v/>
      </c>
      <c r="J1755" s="7" t="inlineStr">
        <is>
          <t>리바이스 중청 면혼방 큐빅플랩포켓워싱셔츠 [155]</t>
        </is>
      </c>
      <c r="K1755" s="7" t="inlineStr">
        <is>
          <t>리바이스 중청 면혼방 큐빅플랩포켓워싱셔츠</t>
        </is>
      </c>
      <c r="L1755" s="7">
        <f>IF(B1755="보세",C1755&amp;" "&amp;F1755,B1755&amp;" "&amp;F1755)</f>
        <v/>
      </c>
      <c r="M1755" s="8" t="inlineStr">
        <is>
          <t>중청  면혼방 큐빅플랩포켓워싱셔츠</t>
        </is>
      </c>
      <c r="N1755" s="8" t="inlineStr">
        <is>
          <t>중청  코튼혼방 큐빅플랩포켓워싱셔츠</t>
        </is>
      </c>
      <c r="O1755" s="8" t="inlineStr">
        <is>
          <t>중청  면믹스 큐빅플랩포켓워싱셔츠</t>
        </is>
      </c>
    </row>
    <row r="1756" ht="16.5" customHeight="1" s="16">
      <c r="A1756" s="7" t="n">
        <v>13108520</v>
      </c>
      <c r="B1756" s="7" t="inlineStr">
        <is>
          <t>아베크롬비</t>
        </is>
      </c>
      <c r="C1756" s="7" t="inlineStr">
        <is>
          <t>레드네이비</t>
        </is>
      </c>
      <c r="D1756" s="7" t="inlineStr">
        <is>
          <t>스트라이프</t>
        </is>
      </c>
      <c r="E1756" s="7" t="inlineStr">
        <is>
          <t>면혼방</t>
        </is>
      </c>
      <c r="F1756" s="7" t="inlineStr">
        <is>
          <t>산양로고시보리포켓가디건</t>
        </is>
      </c>
      <c r="G1756" s="7" t="inlineStr">
        <is>
          <t>KOR</t>
        </is>
      </c>
      <c r="H1756" s="7" t="inlineStr">
        <is>
          <t>M</t>
        </is>
      </c>
      <c r="I1756" s="7">
        <f>IF(B1756="보세",C1756&amp;" "&amp;D1756&amp;" "&amp;E1756&amp;" "&amp;F1756&amp;" ["&amp;H1756&amp;"]",IF(G1756="JPN","[JPN] "&amp;B1756&amp;" "&amp;C1756&amp;" "&amp;D1756&amp;" "&amp;E1756&amp;" "&amp;F1756&amp;" ["&amp;H1756&amp;"]",B1756&amp;" "&amp;C1756&amp;" "&amp;D1756&amp;" "&amp;E1756&amp;" "&amp;F1756&amp;" ["&amp;H1756&amp;"]"))</f>
        <v/>
      </c>
      <c r="J1756" s="7" t="inlineStr">
        <is>
          <t>아베크롬비 레드네이비 스트라이프 면혼방 산양로고시보리포켓가디건 [M]</t>
        </is>
      </c>
      <c r="K1756" s="7" t="inlineStr">
        <is>
          <t>아베크롬비 레드네이비 스트라이프 면혼방 산양로고시보리포켓가디건</t>
        </is>
      </c>
      <c r="L1756" s="7">
        <f>IF(B1756="보세",C1756&amp;" "&amp;F1756,B1756&amp;" "&amp;F1756)</f>
        <v/>
      </c>
      <c r="M1756" s="8" t="inlineStr">
        <is>
          <t>레드네이비 스트라이프 면혼방 산양로고시보리포켓가디건</t>
        </is>
      </c>
      <c r="N1756" s="8" t="inlineStr">
        <is>
          <t>레드네이비 스트라이프 코튼혼방 산양로고시보리포켓가디건</t>
        </is>
      </c>
      <c r="O1756" s="8" t="inlineStr">
        <is>
          <t>레드네이비 스트라이프 면믹스 산양로고시보리포켓가디건</t>
        </is>
      </c>
    </row>
    <row r="1757" ht="16.5" customHeight="1" s="16">
      <c r="A1757" s="7" t="n">
        <v>13108521</v>
      </c>
      <c r="B1757" s="7" t="inlineStr">
        <is>
          <t>브라운브레스</t>
        </is>
      </c>
      <c r="C1757" s="7" t="inlineStr">
        <is>
          <t>버건디</t>
        </is>
      </c>
      <c r="D1757" s="7" t="inlineStr">
        <is>
          <t>무지</t>
        </is>
      </c>
      <c r="E1757" s="7" t="inlineStr">
        <is>
          <t>골덴</t>
        </is>
      </c>
      <c r="F1757" s="7" t="inlineStr">
        <is>
          <t>자수로고골지셔츠</t>
        </is>
      </c>
      <c r="G1757" s="7" t="inlineStr">
        <is>
          <t>KOR</t>
        </is>
      </c>
      <c r="H1757" s="7" t="inlineStr">
        <is>
          <t>M</t>
        </is>
      </c>
      <c r="I1757" s="7">
        <f>IF(B1757="보세",C1757&amp;" "&amp;D1757&amp;" "&amp;E1757&amp;" "&amp;F1757&amp;" ["&amp;H1757&amp;"]",IF(G1757="JPN","[JPN] "&amp;B1757&amp;" "&amp;C1757&amp;" "&amp;D1757&amp;" "&amp;E1757&amp;" "&amp;F1757&amp;" ["&amp;H1757&amp;"]",B1757&amp;" "&amp;C1757&amp;" "&amp;D1757&amp;" "&amp;E1757&amp;" "&amp;F1757&amp;" ["&amp;H1757&amp;"]"))</f>
        <v/>
      </c>
      <c r="J1757" s="7" t="inlineStr">
        <is>
          <t>브라운브레스 버건디 골덴 자수로고골지셔츠 [M]</t>
        </is>
      </c>
      <c r="K1757" s="7" t="inlineStr">
        <is>
          <t>브라운브레스 버건디 골덴 자수로고골지셔츠</t>
        </is>
      </c>
      <c r="L1757" s="7">
        <f>IF(B1757="보세",C1757&amp;" "&amp;F1757,B1757&amp;" "&amp;F1757)</f>
        <v/>
      </c>
      <c r="M1757" s="8" t="inlineStr">
        <is>
          <t>버건디  골덴 자수로고골지셔츠</t>
        </is>
      </c>
      <c r="N1757" s="8" t="inlineStr">
        <is>
          <t>버건디  골덴 자수로고골지셔츠</t>
        </is>
      </c>
      <c r="O1757" s="8" t="inlineStr">
        <is>
          <t>버건디  골덴 자수로고골지셔츠</t>
        </is>
      </c>
    </row>
    <row r="1758" ht="16.5" customHeight="1" s="16">
      <c r="A1758" s="7" t="n">
        <v>13108522</v>
      </c>
      <c r="B1758" s="7" t="inlineStr">
        <is>
          <t>그루브라임</t>
        </is>
      </c>
      <c r="C1758" s="7" t="inlineStr">
        <is>
          <t>블랙</t>
        </is>
      </c>
      <c r="D1758" s="7" t="inlineStr">
        <is>
          <t>프린팅</t>
        </is>
      </c>
      <c r="E1758" s="7" t="inlineStr">
        <is>
          <t>면</t>
        </is>
      </c>
      <c r="F1758" s="7" t="inlineStr">
        <is>
          <t>레인보우라인크루넥반팔티</t>
        </is>
      </c>
      <c r="G1758" s="7" t="inlineStr">
        <is>
          <t>KOR</t>
        </is>
      </c>
      <c r="H1758" s="7" t="inlineStr">
        <is>
          <t>L</t>
        </is>
      </c>
      <c r="I1758" s="7">
        <f>IF(B1758="보세",C1758&amp;" "&amp;D1758&amp;" "&amp;E1758&amp;" "&amp;F1758&amp;" ["&amp;H1758&amp;"]",IF(G1758="JPN","[JPN] "&amp;B1758&amp;" "&amp;C1758&amp;" "&amp;D1758&amp;" "&amp;E1758&amp;" "&amp;F1758&amp;" ["&amp;H1758&amp;"]",B1758&amp;" "&amp;C1758&amp;" "&amp;D1758&amp;" "&amp;E1758&amp;" "&amp;F1758&amp;" ["&amp;H1758&amp;"]"))</f>
        <v/>
      </c>
      <c r="J1758" s="7" t="inlineStr">
        <is>
          <t>그루브라임 블랙 프린팅 면 레인보우라인크루넥반팔티 [L]</t>
        </is>
      </c>
      <c r="K1758" s="7" t="inlineStr">
        <is>
          <t>그루브라임 블랙 프린팅 면 레인보우라인크루넥반팔티</t>
        </is>
      </c>
      <c r="L1758" s="7">
        <f>IF(B1758="보세",C1758&amp;" "&amp;F1758,B1758&amp;" "&amp;F1758)</f>
        <v/>
      </c>
      <c r="M1758" s="8" t="inlineStr">
        <is>
          <t>블랙 프린팅 면 레인보우라인크루넥반팔티</t>
        </is>
      </c>
      <c r="N1758" s="8" t="inlineStr">
        <is>
          <t>블랙 프린팅 코튼 레인보우라인크루넥반팔티</t>
        </is>
      </c>
      <c r="O1758" s="8" t="inlineStr">
        <is>
          <t>블랙 프린팅 면직물 레인보우라인크루넥반팔티</t>
        </is>
      </c>
    </row>
    <row r="1759" ht="16.5" customHeight="1" s="16">
      <c r="A1759" s="7" t="n">
        <v>13108523</v>
      </c>
      <c r="B1759" s="7" t="inlineStr">
        <is>
          <t>휴고보스</t>
        </is>
      </c>
      <c r="C1759" s="7" t="inlineStr">
        <is>
          <t>다크차콜</t>
        </is>
      </c>
      <c r="D1759" s="7" t="inlineStr">
        <is>
          <t>무지</t>
        </is>
      </c>
      <c r="E1759" s="7" t="inlineStr">
        <is>
          <t>면</t>
        </is>
      </c>
      <c r="F1759" s="7" t="inlineStr">
        <is>
          <t>워싱웜긴소매카라티</t>
        </is>
      </c>
      <c r="G1759" s="7" t="inlineStr">
        <is>
          <t>KOR</t>
        </is>
      </c>
      <c r="H1759" s="7" t="inlineStr">
        <is>
          <t>2XL</t>
        </is>
      </c>
      <c r="I1759" s="7">
        <f>IF(B1759="보세",C1759&amp;" "&amp;D1759&amp;" "&amp;E1759&amp;" "&amp;F1759&amp;" ["&amp;H1759&amp;"]",IF(G1759="JPN","[JPN] "&amp;B1759&amp;" "&amp;C1759&amp;" "&amp;D1759&amp;" "&amp;E1759&amp;" "&amp;F1759&amp;" ["&amp;H1759&amp;"]",B1759&amp;" "&amp;C1759&amp;" "&amp;D1759&amp;" "&amp;E1759&amp;" "&amp;F1759&amp;" ["&amp;H1759&amp;"]"))</f>
        <v/>
      </c>
      <c r="J1759" s="7" t="inlineStr">
        <is>
          <t>휴고보스 다크차콜 면 워싱웜긴소매카라티 [2XL]</t>
        </is>
      </c>
      <c r="K1759" s="7" t="inlineStr">
        <is>
          <t>휴고보스 다크차콜 면 워싱웜긴소매카라티</t>
        </is>
      </c>
      <c r="L1759" s="7">
        <f>IF(B1759="보세",C1759&amp;" "&amp;F1759,B1759&amp;" "&amp;F1759)</f>
        <v/>
      </c>
      <c r="M1759" s="8" t="inlineStr">
        <is>
          <t>다크차콜  면 워싱웜긴소매카라티</t>
        </is>
      </c>
      <c r="N1759" s="8" t="inlineStr">
        <is>
          <t>다크차콜  코튼 워싱웜긴소매카라티</t>
        </is>
      </c>
      <c r="O1759" s="8" t="inlineStr">
        <is>
          <t>다크차콜  면직물 워싱웜긴소매카라티</t>
        </is>
      </c>
    </row>
    <row r="1760" ht="16.5" customHeight="1" s="16">
      <c r="A1760" s="7" t="n">
        <v>13108524</v>
      </c>
      <c r="B1760" s="7" t="inlineStr">
        <is>
          <t>자라</t>
        </is>
      </c>
      <c r="C1760" s="7" t="inlineStr">
        <is>
          <t>화이트</t>
        </is>
      </c>
      <c r="D1760" s="7" t="inlineStr">
        <is>
          <t>플라워패턴</t>
        </is>
      </c>
      <c r="E1760" s="7" t="inlineStr">
        <is>
          <t>면</t>
        </is>
      </c>
      <c r="F1760" s="7" t="inlineStr">
        <is>
          <t>자수플라워퍼프셔츠</t>
        </is>
      </c>
      <c r="G1760" s="7" t="inlineStr">
        <is>
          <t>KOR</t>
        </is>
      </c>
      <c r="H1760" s="7" t="inlineStr">
        <is>
          <t>M</t>
        </is>
      </c>
      <c r="I1760" s="7">
        <f>IF(B1760="보세",C1760&amp;" "&amp;D1760&amp;" "&amp;E1760&amp;" "&amp;F1760&amp;" ["&amp;H1760&amp;"]",IF(G1760="JPN","[JPN] "&amp;B1760&amp;" "&amp;C1760&amp;" "&amp;D1760&amp;" "&amp;E1760&amp;" "&amp;F1760&amp;" ["&amp;H1760&amp;"]",B1760&amp;" "&amp;C1760&amp;" "&amp;D1760&amp;" "&amp;E1760&amp;" "&amp;F1760&amp;" ["&amp;H1760&amp;"]"))</f>
        <v/>
      </c>
      <c r="J1760" s="7" t="inlineStr">
        <is>
          <t>자라 화이트 플라워패턴 면 자수플라워퍼프셔츠 [M]</t>
        </is>
      </c>
      <c r="K1760" s="7" t="inlineStr">
        <is>
          <t>자라 화이트 플라워패턴 면 자수플라워퍼프셔츠</t>
        </is>
      </c>
      <c r="L1760" s="7">
        <f>IF(B1760="보세",C1760&amp;" "&amp;F1760,B1760&amp;" "&amp;F1760)</f>
        <v/>
      </c>
      <c r="M1760" s="8" t="inlineStr">
        <is>
          <t>화이트 플라워패턴 면 자수플라워퍼프셔츠</t>
        </is>
      </c>
      <c r="N1760" s="8" t="inlineStr">
        <is>
          <t>화이트 플라워패턴 코튼 자수플라워퍼프셔츠</t>
        </is>
      </c>
      <c r="O1760" s="8" t="inlineStr">
        <is>
          <t>화이트 플라워패턴 면직물 자수플라워퍼프셔츠</t>
        </is>
      </c>
    </row>
    <row r="1761" ht="16.5" customHeight="1" s="16">
      <c r="A1761" s="7" t="n">
        <v>13108525</v>
      </c>
      <c r="B1761" s="7" t="inlineStr">
        <is>
          <t>타미힐피거</t>
        </is>
      </c>
      <c r="C1761" s="7" t="inlineStr">
        <is>
          <t>화이트</t>
        </is>
      </c>
      <c r="D1761" s="7" t="inlineStr">
        <is>
          <t>무지</t>
        </is>
      </c>
      <c r="E1761" s="7" t="inlineStr">
        <is>
          <t>면</t>
        </is>
      </c>
      <c r="F1761" s="7" t="inlineStr">
        <is>
          <t>패치로고배색반소매카라티</t>
        </is>
      </c>
      <c r="G1761" s="7" t="inlineStr">
        <is>
          <t>KOR</t>
        </is>
      </c>
      <c r="H1761" s="7" t="inlineStr">
        <is>
          <t>L</t>
        </is>
      </c>
      <c r="I1761" s="7">
        <f>IF(B1761="보세",C1761&amp;" "&amp;D1761&amp;" "&amp;E1761&amp;" "&amp;F1761&amp;" ["&amp;H1761&amp;"]",IF(G1761="JPN","[JPN] "&amp;B1761&amp;" "&amp;C1761&amp;" "&amp;D1761&amp;" "&amp;E1761&amp;" "&amp;F1761&amp;" ["&amp;H1761&amp;"]",B1761&amp;" "&amp;C1761&amp;" "&amp;D1761&amp;" "&amp;E1761&amp;" "&amp;F1761&amp;" ["&amp;H1761&amp;"]"))</f>
        <v/>
      </c>
      <c r="J1761" s="7" t="inlineStr">
        <is>
          <t>타미힐피거 화이트 면 패치로고배색반소매카라티 [L]</t>
        </is>
      </c>
      <c r="K1761" s="7" t="inlineStr">
        <is>
          <t>타미힐피거 화이트 면 패치로고배색반소매카라티</t>
        </is>
      </c>
      <c r="L1761" s="7">
        <f>IF(B1761="보세",C1761&amp;" "&amp;F1761,B1761&amp;" "&amp;F1761)</f>
        <v/>
      </c>
      <c r="M1761" s="8" t="inlineStr">
        <is>
          <t>화이트  면 패치로고배색반소매카라티</t>
        </is>
      </c>
      <c r="N1761" s="8" t="inlineStr">
        <is>
          <t>화이트  코튼 패치로고배색반소매카라티</t>
        </is>
      </c>
      <c r="O1761" s="8" t="inlineStr">
        <is>
          <t>화이트  면직물 패치로고배색반소매카라티</t>
        </is>
      </c>
    </row>
    <row r="1762" ht="16.5" customHeight="1" s="16">
      <c r="A1762" s="7" t="n">
        <v>13108526</v>
      </c>
      <c r="B1762" s="7" t="inlineStr">
        <is>
          <t>랄프로렌</t>
        </is>
      </c>
      <c r="C1762" s="7" t="inlineStr">
        <is>
          <t>아이보리블랙</t>
        </is>
      </c>
      <c r="D1762" s="7" t="inlineStr">
        <is>
          <t>스트라이프</t>
        </is>
      </c>
      <c r="E1762" s="7" t="inlineStr">
        <is>
          <t>면혼방</t>
        </is>
      </c>
      <c r="F1762" s="7" t="inlineStr">
        <is>
          <t>프릴긴소매셔츠</t>
        </is>
      </c>
      <c r="G1762" s="7" t="inlineStr">
        <is>
          <t>KOR</t>
        </is>
      </c>
      <c r="H1762" s="7" t="inlineStr">
        <is>
          <t>2</t>
        </is>
      </c>
      <c r="I1762" s="7">
        <f>IF(B1762="보세",C1762&amp;" "&amp;D1762&amp;" "&amp;E1762&amp;" "&amp;F1762&amp;" ["&amp;H1762&amp;"]",IF(G1762="JPN","[JPN] "&amp;B1762&amp;" "&amp;C1762&amp;" "&amp;D1762&amp;" "&amp;E1762&amp;" "&amp;F1762&amp;" ["&amp;H1762&amp;"]",B1762&amp;" "&amp;C1762&amp;" "&amp;D1762&amp;" "&amp;E1762&amp;" "&amp;F1762&amp;" ["&amp;H1762&amp;"]"))</f>
        <v/>
      </c>
      <c r="J1762" s="7" t="inlineStr">
        <is>
          <t>랄프로렌 아이보리블랙 스트라이프 면혼방 프릴긴소매셔츠 [2]</t>
        </is>
      </c>
      <c r="K1762" s="7" t="inlineStr">
        <is>
          <t>랄프로렌 아이보리블랙 스트라이프 면혼방 프릴긴소매셔츠</t>
        </is>
      </c>
      <c r="L1762" s="7">
        <f>IF(B1762="보세",C1762&amp;" "&amp;F1762,B1762&amp;" "&amp;F1762)</f>
        <v/>
      </c>
      <c r="M1762" s="8" t="inlineStr">
        <is>
          <t>아이보리블랙 스트라이프 면혼방 프릴긴소매셔츠</t>
        </is>
      </c>
      <c r="N1762" s="8" t="inlineStr">
        <is>
          <t>아이보리블랙 스트라이프 코튼혼방 프릴긴소매셔츠</t>
        </is>
      </c>
      <c r="O1762" s="8" t="inlineStr">
        <is>
          <t>아이보리블랙 스트라이프 면믹스 프릴긴소매셔츠</t>
        </is>
      </c>
    </row>
    <row r="1763" ht="16.5" customHeight="1" s="16">
      <c r="A1763" s="7" t="n">
        <v>13108527</v>
      </c>
      <c r="B1763" s="7" t="inlineStr">
        <is>
          <t>코오롱스포츠</t>
        </is>
      </c>
      <c r="C1763" s="7" t="inlineStr">
        <is>
          <t>화이트</t>
        </is>
      </c>
      <c r="D1763" s="7" t="inlineStr">
        <is>
          <t>그래픽</t>
        </is>
      </c>
      <c r="E1763" s="7" t="inlineStr">
        <is>
          <t>폴리</t>
        </is>
      </c>
      <c r="F1763" s="7" t="inlineStr">
        <is>
          <t>반집업오버로크반팔티</t>
        </is>
      </c>
      <c r="G1763" s="7" t="inlineStr">
        <is>
          <t>KOR</t>
        </is>
      </c>
      <c r="H1763" s="7" t="inlineStr">
        <is>
          <t>95</t>
        </is>
      </c>
      <c r="I1763" s="7">
        <f>IF(B1763="보세",C1763&amp;" "&amp;D1763&amp;" "&amp;E1763&amp;" "&amp;F1763&amp;" ["&amp;H1763&amp;"]",IF(G1763="JPN","[JPN] "&amp;B1763&amp;" "&amp;C1763&amp;" "&amp;D1763&amp;" "&amp;E1763&amp;" "&amp;F1763&amp;" ["&amp;H1763&amp;"]",B1763&amp;" "&amp;C1763&amp;" "&amp;D1763&amp;" "&amp;E1763&amp;" "&amp;F1763&amp;" ["&amp;H1763&amp;"]"))</f>
        <v/>
      </c>
      <c r="J1763" s="7" t="inlineStr">
        <is>
          <t>코오롱스포츠 화이트 그래픽 반집업오버로크반팔티 [95]</t>
        </is>
      </c>
      <c r="K1763" s="7" t="inlineStr">
        <is>
          <t>코오롱스포츠 화이트 그래픽 반집업오버로크반팔티</t>
        </is>
      </c>
      <c r="L1763" s="7">
        <f>IF(B1763="보세",C1763&amp;" "&amp;F1763,B1763&amp;" "&amp;F1763)</f>
        <v/>
      </c>
      <c r="M1763" s="8" t="inlineStr">
        <is>
          <t>화이트 그래픽  반집업오버로크반팔티</t>
        </is>
      </c>
      <c r="N1763" s="8" t="inlineStr">
        <is>
          <t>화이트 그래픽  반집업오버로크반팔티</t>
        </is>
      </c>
      <c r="O1763" s="8" t="inlineStr">
        <is>
          <t>화이트 그래픽  반집업오버로크반팔티</t>
        </is>
      </c>
    </row>
    <row r="1764" ht="16.5" customHeight="1" s="16">
      <c r="A1764" s="7" t="n">
        <v>13108528</v>
      </c>
      <c r="B1764" s="7" t="inlineStr">
        <is>
          <t>네파</t>
        </is>
      </c>
      <c r="C1764" s="7" t="inlineStr">
        <is>
          <t>베이지블랙</t>
        </is>
      </c>
      <c r="D1764" s="7" t="inlineStr">
        <is>
          <t>무지</t>
        </is>
      </c>
      <c r="E1764" s="7" t="inlineStr">
        <is>
          <t>폴리</t>
        </is>
      </c>
      <c r="F1764" s="7" t="inlineStr">
        <is>
          <t>투톤후드바람막이재킷</t>
        </is>
      </c>
      <c r="G1764" s="7" t="inlineStr">
        <is>
          <t>KOR</t>
        </is>
      </c>
      <c r="H1764" s="7" t="inlineStr">
        <is>
          <t>L</t>
        </is>
      </c>
      <c r="I1764" s="7">
        <f>IF(B1764="보세",C1764&amp;" "&amp;D1764&amp;" "&amp;E1764&amp;" "&amp;F1764&amp;" ["&amp;H1764&amp;"]",IF(G1764="JPN","[JPN] "&amp;B1764&amp;" "&amp;C1764&amp;" "&amp;D1764&amp;" "&amp;E1764&amp;" "&amp;F1764&amp;" ["&amp;H1764&amp;"]",B1764&amp;" "&amp;C1764&amp;" "&amp;D1764&amp;" "&amp;E1764&amp;" "&amp;F1764&amp;" ["&amp;H1764&amp;"]"))</f>
        <v/>
      </c>
      <c r="J1764" s="7" t="inlineStr">
        <is>
          <t>네파 베이지블랙 투톤후드바람막이재킷 [L]</t>
        </is>
      </c>
      <c r="K1764" s="7" t="inlineStr">
        <is>
          <t>네파 베이지블랙 투톤후드바람막이재킷</t>
        </is>
      </c>
      <c r="L1764" s="7">
        <f>IF(B1764="보세",C1764&amp;" "&amp;F1764,B1764&amp;" "&amp;F1764)</f>
        <v/>
      </c>
      <c r="M1764" s="8" t="inlineStr">
        <is>
          <t>베이지블랙   투톤후드바람막이재킷</t>
        </is>
      </c>
      <c r="N1764" s="8" t="inlineStr">
        <is>
          <t>베이지블랙   투톤후드바람막이재킷</t>
        </is>
      </c>
      <c r="O1764" s="8" t="inlineStr">
        <is>
          <t>베이지블랙   투톤후드바람막이재킷</t>
        </is>
      </c>
    </row>
    <row r="1765" ht="16.5" customHeight="1" s="16">
      <c r="A1765" s="7" t="n">
        <v>13108529</v>
      </c>
      <c r="B1765" s="7" t="inlineStr">
        <is>
          <t>폴로</t>
        </is>
      </c>
      <c r="C1765" s="7" t="inlineStr">
        <is>
          <t>그레이</t>
        </is>
      </c>
      <c r="D1765" s="7" t="inlineStr">
        <is>
          <t>무지</t>
        </is>
      </c>
      <c r="E1765" s="7" t="inlineStr">
        <is>
          <t>면</t>
        </is>
      </c>
      <c r="F1765" s="7" t="inlineStr">
        <is>
          <t>성조기자수반팔카라티</t>
        </is>
      </c>
      <c r="G1765" s="7" t="inlineStr">
        <is>
          <t>KOR</t>
        </is>
      </c>
      <c r="H1765" s="7" t="inlineStr">
        <is>
          <t>L</t>
        </is>
      </c>
      <c r="I1765" s="7">
        <f>IF(B1765="보세",C1765&amp;" "&amp;D1765&amp;" "&amp;E1765&amp;" "&amp;F1765&amp;" ["&amp;H1765&amp;"]",IF(G1765="JPN","[JPN] "&amp;B1765&amp;" "&amp;C1765&amp;" "&amp;D1765&amp;" "&amp;E1765&amp;" "&amp;F1765&amp;" ["&amp;H1765&amp;"]",B1765&amp;" "&amp;C1765&amp;" "&amp;D1765&amp;" "&amp;E1765&amp;" "&amp;F1765&amp;" ["&amp;H1765&amp;"]"))</f>
        <v/>
      </c>
      <c r="J1765" s="7" t="inlineStr">
        <is>
          <t>폴로 그레이 면 성조기자수반팔카라티 [L]</t>
        </is>
      </c>
      <c r="K1765" s="7" t="inlineStr">
        <is>
          <t>폴로 그레이 면 성조기자수반팔카라티</t>
        </is>
      </c>
      <c r="L1765" s="7">
        <f>IF(B1765="보세",C1765&amp;" "&amp;F1765,B1765&amp;" "&amp;F1765)</f>
        <v/>
      </c>
      <c r="M1765" s="8" t="inlineStr">
        <is>
          <t>그레이  면 성조기자수반팔카라티</t>
        </is>
      </c>
      <c r="N1765" s="8" t="inlineStr">
        <is>
          <t>회색  면 성조기자수반팔카라티</t>
        </is>
      </c>
      <c r="O1765" s="8" t="inlineStr">
        <is>
          <t>GRAY  면 성조기자수반팔카라티</t>
        </is>
      </c>
    </row>
    <row r="1766" ht="16.5" customHeight="1" s="16">
      <c r="A1766" s="7" t="n">
        <v>13108530</v>
      </c>
      <c r="B1766" s="7" t="inlineStr">
        <is>
          <t>타미힐피거</t>
        </is>
      </c>
      <c r="C1766" s="7" t="inlineStr">
        <is>
          <t>블루</t>
        </is>
      </c>
      <c r="D1766" s="7" t="inlineStr">
        <is>
          <t>체크</t>
        </is>
      </c>
      <c r="E1766" s="7" t="inlineStr">
        <is>
          <t>면</t>
        </is>
      </c>
      <c r="F1766" s="7" t="inlineStr">
        <is>
          <t>클래식핏긴소매셔츠</t>
        </is>
      </c>
      <c r="G1766" s="7" t="inlineStr">
        <is>
          <t>KOR</t>
        </is>
      </c>
      <c r="H1766" s="7" t="inlineStr">
        <is>
          <t>S</t>
        </is>
      </c>
      <c r="I1766" s="7">
        <f>IF(B1766="보세",C1766&amp;" "&amp;D1766&amp;" "&amp;E1766&amp;" "&amp;F1766&amp;" ["&amp;H1766&amp;"]",IF(G1766="JPN","[JPN] "&amp;B1766&amp;" "&amp;C1766&amp;" "&amp;D1766&amp;" "&amp;E1766&amp;" "&amp;F1766&amp;" ["&amp;H1766&amp;"]",B1766&amp;" "&amp;C1766&amp;" "&amp;D1766&amp;" "&amp;E1766&amp;" "&amp;F1766&amp;" ["&amp;H1766&amp;"]"))</f>
        <v/>
      </c>
      <c r="J1766" s="7" t="inlineStr">
        <is>
          <t>타미힐피거 블루 체크 면 클래식핏긴소매셔츠 [S]</t>
        </is>
      </c>
      <c r="K1766" s="7" t="inlineStr">
        <is>
          <t>타미힐피거 블루 체크 면 클래식핏긴소매셔츠</t>
        </is>
      </c>
      <c r="L1766" s="7">
        <f>IF(B1766="보세",C1766&amp;" "&amp;F1766,B1766&amp;" "&amp;F1766)</f>
        <v/>
      </c>
      <c r="M1766" s="8" t="inlineStr">
        <is>
          <t>블루 체크 면 클래식핏긴소매셔츠</t>
        </is>
      </c>
      <c r="N1766" s="8" t="inlineStr">
        <is>
          <t>블루 체크 코튼 클래식핏긴소매셔츠</t>
        </is>
      </c>
      <c r="O1766" s="8" t="inlineStr">
        <is>
          <t>블루 체크 면직물 클래식핏긴소매셔츠</t>
        </is>
      </c>
    </row>
    <row r="1767" ht="16.5" customHeight="1" s="16">
      <c r="A1767" s="7" t="n">
        <v>13108531</v>
      </c>
      <c r="B1767" s="7" t="inlineStr">
        <is>
          <t>랄프로렌</t>
        </is>
      </c>
      <c r="C1767" s="7" t="inlineStr">
        <is>
          <t>그린</t>
        </is>
      </c>
      <c r="D1767" s="7" t="inlineStr">
        <is>
          <t>스트라이프</t>
        </is>
      </c>
      <c r="E1767" s="7" t="inlineStr">
        <is>
          <t>면</t>
        </is>
      </c>
      <c r="F1767" s="7" t="inlineStr">
        <is>
          <t>슬림핏긴소매셔츠</t>
        </is>
      </c>
      <c r="G1767" s="7" t="inlineStr">
        <is>
          <t>KOR</t>
        </is>
      </c>
      <c r="H1767" s="7" t="inlineStr">
        <is>
          <t>10</t>
        </is>
      </c>
      <c r="I1767" s="7">
        <f>IF(B1767="보세",C1767&amp;" "&amp;D1767&amp;" "&amp;E1767&amp;" "&amp;F1767&amp;" ["&amp;H1767&amp;"]",IF(G1767="JPN","[JPN] "&amp;B1767&amp;" "&amp;C1767&amp;" "&amp;D1767&amp;" "&amp;E1767&amp;" "&amp;F1767&amp;" ["&amp;H1767&amp;"]",B1767&amp;" "&amp;C1767&amp;" "&amp;D1767&amp;" "&amp;E1767&amp;" "&amp;F1767&amp;" ["&amp;H1767&amp;"]"))</f>
        <v/>
      </c>
      <c r="J1767" s="7" t="inlineStr">
        <is>
          <t>랄프로렌 그린 스트라이프 면 슬림핏긴소매셔츠 [10]</t>
        </is>
      </c>
      <c r="K1767" s="7" t="inlineStr">
        <is>
          <t>랄프로렌 그린 스트라이프 면 슬림핏긴소매셔츠</t>
        </is>
      </c>
      <c r="L1767" s="7">
        <f>IF(B1767="보세",C1767&amp;" "&amp;F1767,B1767&amp;" "&amp;F1767)</f>
        <v/>
      </c>
      <c r="M1767" s="8" t="inlineStr">
        <is>
          <t>그린 스트라이프 면 슬림핏긴소매셔츠</t>
        </is>
      </c>
      <c r="N1767" s="8" t="inlineStr">
        <is>
          <t>그린 스트라이프 코튼 슬림핏긴소매셔츠</t>
        </is>
      </c>
      <c r="O1767" s="8" t="inlineStr">
        <is>
          <t>그린 스트라이프 면직물 슬림핏긴소매셔츠</t>
        </is>
      </c>
    </row>
    <row r="1768" ht="16.5" customHeight="1" s="16">
      <c r="A1768" s="7" t="n">
        <v>13108532</v>
      </c>
      <c r="B1768" s="7" t="inlineStr">
        <is>
          <t>보세</t>
        </is>
      </c>
      <c r="C1768" s="7" t="inlineStr">
        <is>
          <t>모카</t>
        </is>
      </c>
      <c r="D1768" s="7" t="inlineStr">
        <is>
          <t>무지</t>
        </is>
      </c>
      <c r="E1768" s="7" t="inlineStr">
        <is>
          <t>폴리</t>
        </is>
      </c>
      <c r="F1768" s="7" t="inlineStr">
        <is>
          <t>히든버튼니트셔츠</t>
        </is>
      </c>
      <c r="G1768" s="7" t="inlineStr">
        <is>
          <t>KOR</t>
        </is>
      </c>
      <c r="H1768" s="7" t="inlineStr">
        <is>
          <t>없음</t>
        </is>
      </c>
      <c r="I1768" s="7">
        <f>IF(B1768="보세",C1768&amp;" "&amp;D1768&amp;" "&amp;E1768&amp;" "&amp;F1768&amp;" ["&amp;H1768&amp;"]",IF(G1768="JPN","[JPN] "&amp;B1768&amp;" "&amp;C1768&amp;" "&amp;D1768&amp;" "&amp;E1768&amp;" "&amp;F1768&amp;" ["&amp;H1768&amp;"]",B1768&amp;" "&amp;C1768&amp;" "&amp;D1768&amp;" "&amp;E1768&amp;" "&amp;F1768&amp;" ["&amp;H1768&amp;"]"))</f>
        <v/>
      </c>
      <c r="J1768" s="7" t="inlineStr">
        <is>
          <t xml:space="preserve">모카 히든버튼니트셔츠 </t>
        </is>
      </c>
      <c r="K1768" s="7" t="inlineStr">
        <is>
          <t xml:space="preserve">모카 히든버튼니트셔츠 </t>
        </is>
      </c>
      <c r="L1768" s="7">
        <f>IF(B1768="보세",C1768&amp;" "&amp;F1768,B1768&amp;" "&amp;F1768)</f>
        <v/>
      </c>
      <c r="M1768" s="8" t="inlineStr">
        <is>
          <t>모카   히든버튼니트셔츠</t>
        </is>
      </c>
      <c r="N1768" s="8" t="inlineStr">
        <is>
          <t>모카   히든버튼니트셔츠</t>
        </is>
      </c>
      <c r="O1768" s="8" t="inlineStr">
        <is>
          <t>모카   히든버튼니트셔츠</t>
        </is>
      </c>
    </row>
    <row r="1769" ht="16.5" customHeight="1" s="16">
      <c r="A1769" s="7" t="n">
        <v>13108533</v>
      </c>
      <c r="B1769" s="7" t="inlineStr">
        <is>
          <t>랄프로렌</t>
        </is>
      </c>
      <c r="C1769" s="7" t="inlineStr">
        <is>
          <t>블루</t>
        </is>
      </c>
      <c r="D1769" s="7" t="inlineStr">
        <is>
          <t>스트라이프</t>
        </is>
      </c>
      <c r="E1769" s="7" t="inlineStr">
        <is>
          <t>면</t>
        </is>
      </c>
      <c r="F1769" s="7" t="inlineStr">
        <is>
          <t>베이직소매롤업셔츠</t>
        </is>
      </c>
      <c r="G1769" s="7" t="inlineStr">
        <is>
          <t>KOR</t>
        </is>
      </c>
      <c r="H1769" s="7" t="inlineStr">
        <is>
          <t>8</t>
        </is>
      </c>
      <c r="I1769" s="7">
        <f>IF(B1769="보세",C1769&amp;" "&amp;D1769&amp;" "&amp;E1769&amp;" "&amp;F1769&amp;" ["&amp;H1769&amp;"]",IF(G1769="JPN","[JPN] "&amp;B1769&amp;" "&amp;C1769&amp;" "&amp;D1769&amp;" "&amp;E1769&amp;" "&amp;F1769&amp;" ["&amp;H1769&amp;"]",B1769&amp;" "&amp;C1769&amp;" "&amp;D1769&amp;" "&amp;E1769&amp;" "&amp;F1769&amp;" ["&amp;H1769&amp;"]"))</f>
        <v/>
      </c>
      <c r="J1769" s="7" t="inlineStr">
        <is>
          <t>랄프로렌 블루 스트라이프 면 베이직소매롤업셔츠 [8]</t>
        </is>
      </c>
      <c r="K1769" s="7" t="inlineStr">
        <is>
          <t>랄프로렌 블루 스트라이프 면 베이직소매롤업셔츠</t>
        </is>
      </c>
      <c r="L1769" s="7">
        <f>IF(B1769="보세",C1769&amp;" "&amp;F1769,B1769&amp;" "&amp;F1769)</f>
        <v/>
      </c>
      <c r="M1769" s="8" t="inlineStr">
        <is>
          <t>블루 스트라이프 면 베이직소매롤업셔츠</t>
        </is>
      </c>
      <c r="N1769" s="8" t="inlineStr">
        <is>
          <t>블루 스트라이프 코튼 베이직소매롤업셔츠</t>
        </is>
      </c>
      <c r="O1769" s="8" t="inlineStr">
        <is>
          <t>블루 스트라이프 면직물 베이직소매롤업셔츠</t>
        </is>
      </c>
    </row>
    <row r="1770" ht="16.5" customHeight="1" s="16">
      <c r="A1770" s="7" t="n">
        <v>13108534</v>
      </c>
      <c r="B1770" s="7" t="inlineStr">
        <is>
          <t>닥스</t>
        </is>
      </c>
      <c r="C1770" s="7" t="inlineStr">
        <is>
          <t>아몬드브라운</t>
        </is>
      </c>
      <c r="D1770" s="7" t="inlineStr">
        <is>
          <t>무지</t>
        </is>
      </c>
      <c r="E1770" s="7" t="inlineStr">
        <is>
          <t>폴리</t>
        </is>
      </c>
      <c r="F1770" s="7" t="inlineStr">
        <is>
          <t>레글런웜점퍼</t>
        </is>
      </c>
      <c r="G1770" s="7" t="inlineStr">
        <is>
          <t>KOR</t>
        </is>
      </c>
      <c r="H1770" s="7" t="inlineStr">
        <is>
          <t>105</t>
        </is>
      </c>
      <c r="I1770" s="7">
        <f>IF(B1770="보세",C1770&amp;" "&amp;D1770&amp;" "&amp;E1770&amp;" "&amp;F1770&amp;" ["&amp;H1770&amp;"]",IF(G1770="JPN","[JPN] "&amp;B1770&amp;" "&amp;C1770&amp;" "&amp;D1770&amp;" "&amp;E1770&amp;" "&amp;F1770&amp;" ["&amp;H1770&amp;"]",B1770&amp;" "&amp;C1770&amp;" "&amp;D1770&amp;" "&amp;E1770&amp;" "&amp;F1770&amp;" ["&amp;H1770&amp;"]"))</f>
        <v/>
      </c>
      <c r="J1770" s="7" t="inlineStr">
        <is>
          <t>닥스 아몬드브라운 레글런웜점퍼 [105]</t>
        </is>
      </c>
      <c r="K1770" s="7" t="inlineStr">
        <is>
          <t>닥스 아몬드브라운 레글런웜점퍼</t>
        </is>
      </c>
      <c r="L1770" s="7">
        <f>IF(B1770="보세",C1770&amp;" "&amp;F1770,B1770&amp;" "&amp;F1770)</f>
        <v/>
      </c>
      <c r="M1770" s="8" t="inlineStr">
        <is>
          <t>아몬드브라운   레글런웜점퍼</t>
        </is>
      </c>
      <c r="N1770" s="8" t="inlineStr">
        <is>
          <t>아몬드브라운   레글런웜점퍼</t>
        </is>
      </c>
      <c r="O1770" s="8" t="inlineStr">
        <is>
          <t>아몬드브라운   레글런웜점퍼</t>
        </is>
      </c>
    </row>
    <row r="1771" ht="16.5" customHeight="1" s="16">
      <c r="A1771" s="7" t="n">
        <v>13108535</v>
      </c>
      <c r="B1771" s="7" t="inlineStr">
        <is>
          <t>나이키</t>
        </is>
      </c>
      <c r="C1771" s="7" t="inlineStr">
        <is>
          <t>레드</t>
        </is>
      </c>
      <c r="D1771" s="7" t="inlineStr">
        <is>
          <t>무지</t>
        </is>
      </c>
      <c r="E1771" s="7" t="inlineStr">
        <is>
          <t>면</t>
        </is>
      </c>
      <c r="F1771" s="7" t="inlineStr">
        <is>
          <t>자수패치반팔카라티</t>
        </is>
      </c>
      <c r="G1771" s="7" t="inlineStr">
        <is>
          <t>KOR</t>
        </is>
      </c>
      <c r="H1771" s="7" t="inlineStr">
        <is>
          <t>M</t>
        </is>
      </c>
      <c r="I1771" s="7">
        <f>IF(B1771="보세",C1771&amp;" "&amp;D1771&amp;" "&amp;E1771&amp;" "&amp;F1771&amp;" ["&amp;H1771&amp;"]",IF(G1771="JPN","[JPN] "&amp;B1771&amp;" "&amp;C1771&amp;" "&amp;D1771&amp;" "&amp;E1771&amp;" "&amp;F1771&amp;" ["&amp;H1771&amp;"]",B1771&amp;" "&amp;C1771&amp;" "&amp;D1771&amp;" "&amp;E1771&amp;" "&amp;F1771&amp;" ["&amp;H1771&amp;"]"))</f>
        <v/>
      </c>
      <c r="J1771" s="7" t="inlineStr">
        <is>
          <t>나이키 레드 면 자수패치반팔카라티 [M]</t>
        </is>
      </c>
      <c r="K1771" s="7" t="inlineStr">
        <is>
          <t>나이키 레드 면 자수패치반팔카라티</t>
        </is>
      </c>
      <c r="L1771" s="7">
        <f>IF(B1771="보세",C1771&amp;" "&amp;F1771,B1771&amp;" "&amp;F1771)</f>
        <v/>
      </c>
      <c r="M1771" s="8" t="inlineStr">
        <is>
          <t>레드  면 자수패치반팔카라티</t>
        </is>
      </c>
      <c r="N1771" s="8" t="inlineStr">
        <is>
          <t>레드  코튼 자수패치반팔카라티</t>
        </is>
      </c>
      <c r="O1771" s="8" t="inlineStr">
        <is>
          <t>레드  면직물 자수패치반팔카라티</t>
        </is>
      </c>
    </row>
    <row r="1772" ht="16.5" customHeight="1" s="16">
      <c r="A1772" s="7" t="n">
        <v>13108536</v>
      </c>
      <c r="B1772" s="7" t="inlineStr">
        <is>
          <t>뉴발란스</t>
        </is>
      </c>
      <c r="C1772" s="7" t="inlineStr">
        <is>
          <t>베이크드애플레드</t>
        </is>
      </c>
      <c r="D1772" s="7" t="inlineStr">
        <is>
          <t>무지</t>
        </is>
      </c>
      <c r="E1772" s="7" t="inlineStr">
        <is>
          <t>폴리</t>
        </is>
      </c>
      <c r="F1772" s="7" t="inlineStr">
        <is>
          <t>파이핑나그랑바람막이집업</t>
        </is>
      </c>
      <c r="G1772" s="7" t="inlineStr">
        <is>
          <t>KOR</t>
        </is>
      </c>
      <c r="H1772" s="7" t="inlineStr">
        <is>
          <t>M</t>
        </is>
      </c>
      <c r="I1772" s="7">
        <f>IF(B1772="보세",C1772&amp;" "&amp;D1772&amp;" "&amp;E1772&amp;" "&amp;F1772&amp;" ["&amp;H1772&amp;"]",IF(G1772="JPN","[JPN] "&amp;B1772&amp;" "&amp;C1772&amp;" "&amp;D1772&amp;" "&amp;E1772&amp;" "&amp;F1772&amp;" ["&amp;H1772&amp;"]",B1772&amp;" "&amp;C1772&amp;" "&amp;D1772&amp;" "&amp;E1772&amp;" "&amp;F1772&amp;" ["&amp;H1772&amp;"]"))</f>
        <v/>
      </c>
      <c r="J1772" s="7" t="inlineStr">
        <is>
          <t>뉴발란스 베이크드애플레드 파이핑나그랑바람막이집업 [M]</t>
        </is>
      </c>
      <c r="K1772" s="7" t="inlineStr">
        <is>
          <t>뉴발란스 베이크드애플레드 파이핑나그랑바람막이집업</t>
        </is>
      </c>
      <c r="L1772" s="7">
        <f>IF(B1772="보세",C1772&amp;" "&amp;F1772,B1772&amp;" "&amp;F1772)</f>
        <v/>
      </c>
      <c r="M1772" s="8" t="inlineStr">
        <is>
          <t>베이크드애플레드   파이핑나그랑바람막이집업</t>
        </is>
      </c>
      <c r="N1772" s="8" t="inlineStr">
        <is>
          <t>베이크드애플레드   파이핑나그랑바람막이집업</t>
        </is>
      </c>
      <c r="O1772" s="8" t="inlineStr">
        <is>
          <t>베이크드애플레드   파이핑나그랑바람막이집업</t>
        </is>
      </c>
    </row>
    <row r="1773" ht="16.5" customHeight="1" s="16">
      <c r="A1773" s="7" t="n">
        <v>13108537</v>
      </c>
      <c r="B1773" s="7" t="inlineStr">
        <is>
          <t>나이키</t>
        </is>
      </c>
      <c r="C1773" s="7" t="inlineStr">
        <is>
          <t>블랙</t>
        </is>
      </c>
      <c r="D1773" s="7" t="inlineStr">
        <is>
          <t>무지</t>
        </is>
      </c>
      <c r="E1773" s="7" t="inlineStr">
        <is>
          <t>드라이핏</t>
        </is>
      </c>
      <c r="F1773" s="7" t="inlineStr">
        <is>
          <t>스포츠브라탑</t>
        </is>
      </c>
      <c r="G1773" s="7" t="inlineStr">
        <is>
          <t>KOR</t>
        </is>
      </c>
      <c r="H1773" s="7" t="inlineStr">
        <is>
          <t>M</t>
        </is>
      </c>
      <c r="I1773" s="7">
        <f>IF(B1773="보세",C1773&amp;" "&amp;D1773&amp;" "&amp;E1773&amp;" "&amp;F1773&amp;" ["&amp;H1773&amp;"]",IF(G1773="JPN","[JPN] "&amp;B1773&amp;" "&amp;C1773&amp;" "&amp;D1773&amp;" "&amp;E1773&amp;" "&amp;F1773&amp;" ["&amp;H1773&amp;"]",B1773&amp;" "&amp;C1773&amp;" "&amp;D1773&amp;" "&amp;E1773&amp;" "&amp;F1773&amp;" ["&amp;H1773&amp;"]"))</f>
        <v/>
      </c>
      <c r="J1773" s="7" t="inlineStr">
        <is>
          <t>나이키 블랙 드라이핏 스포츠브라탑 [M]</t>
        </is>
      </c>
      <c r="K1773" s="7" t="inlineStr">
        <is>
          <t>나이키 블랙 드라이핏 스포츠브라탑</t>
        </is>
      </c>
      <c r="L1773" s="7">
        <f>IF(B1773="보세",C1773&amp;" "&amp;F1773,B1773&amp;" "&amp;F1773)</f>
        <v/>
      </c>
      <c r="M1773" s="8" t="inlineStr">
        <is>
          <t>블랙  드라이핏 스포츠브라탑</t>
        </is>
      </c>
      <c r="N1773" s="8" t="inlineStr">
        <is>
          <t>블랙  드라이핏 스포츠브라탑</t>
        </is>
      </c>
      <c r="O1773" s="8" t="inlineStr">
        <is>
          <t>블랙  드라이핏 스포츠브라탑</t>
        </is>
      </c>
    </row>
    <row r="1774" ht="16.5" customHeight="1" s="16">
      <c r="A1774" s="7" t="n">
        <v>13108538</v>
      </c>
      <c r="B1774" s="7" t="inlineStr">
        <is>
          <t>리복</t>
        </is>
      </c>
      <c r="C1774" s="7" t="inlineStr">
        <is>
          <t>블랙</t>
        </is>
      </c>
      <c r="D1774" s="7" t="inlineStr">
        <is>
          <t>무지</t>
        </is>
      </c>
      <c r="E1774" s="7" t="inlineStr">
        <is>
          <t>면혼방</t>
        </is>
      </c>
      <c r="F1774" s="7" t="inlineStr">
        <is>
          <t>시보리후드티</t>
        </is>
      </c>
      <c r="G1774" s="7" t="inlineStr">
        <is>
          <t>KOR</t>
        </is>
      </c>
      <c r="H1774" s="7" t="inlineStr">
        <is>
          <t>M</t>
        </is>
      </c>
      <c r="I1774" s="7">
        <f>IF(B1774="보세",C1774&amp;" "&amp;D1774&amp;" "&amp;E1774&amp;" "&amp;F1774&amp;" ["&amp;H1774&amp;"]",IF(G1774="JPN","[JPN] "&amp;B1774&amp;" "&amp;C1774&amp;" "&amp;D1774&amp;" "&amp;E1774&amp;" "&amp;F1774&amp;" ["&amp;H1774&amp;"]",B1774&amp;" "&amp;C1774&amp;" "&amp;D1774&amp;" "&amp;E1774&amp;" "&amp;F1774&amp;" ["&amp;H1774&amp;"]"))</f>
        <v/>
      </c>
      <c r="J1774" s="7" t="inlineStr">
        <is>
          <t>리복 블랙 면혼방 시보리후드티 [M]</t>
        </is>
      </c>
      <c r="K1774" s="7" t="inlineStr">
        <is>
          <t>리복 블랙 면혼방 시보리후드티</t>
        </is>
      </c>
      <c r="L1774" s="7">
        <f>IF(B1774="보세",C1774&amp;" "&amp;F1774,B1774&amp;" "&amp;F1774)</f>
        <v/>
      </c>
      <c r="M1774" s="8" t="inlineStr">
        <is>
          <t>블랙  면혼방 시보리후드티</t>
        </is>
      </c>
      <c r="N1774" s="8" t="inlineStr">
        <is>
          <t>블랙  코튼혼방 시보리후드티</t>
        </is>
      </c>
      <c r="O1774" s="8" t="inlineStr">
        <is>
          <t>블랙  면믹스 시보리후드티</t>
        </is>
      </c>
    </row>
    <row r="1775" ht="16.5" customHeight="1" s="16">
      <c r="A1775" s="7" t="n">
        <v>13108539</v>
      </c>
      <c r="B1775" s="7" t="inlineStr">
        <is>
          <t>나이키</t>
        </is>
      </c>
      <c r="C1775" s="7" t="inlineStr">
        <is>
          <t>네이비</t>
        </is>
      </c>
      <c r="D1775" s="7" t="inlineStr">
        <is>
          <t>무지</t>
        </is>
      </c>
      <c r="E1775" s="7" t="inlineStr">
        <is>
          <t>폴리</t>
        </is>
      </c>
      <c r="F1775" s="7" t="inlineStr">
        <is>
          <t>투톤바람막이</t>
        </is>
      </c>
      <c r="G1775" s="7" t="inlineStr">
        <is>
          <t>KOR</t>
        </is>
      </c>
      <c r="H1775" s="7" t="inlineStr">
        <is>
          <t>L</t>
        </is>
      </c>
      <c r="I1775" s="7">
        <f>IF(B1775="보세",C1775&amp;" "&amp;D1775&amp;" "&amp;E1775&amp;" "&amp;F1775&amp;" ["&amp;H1775&amp;"]",IF(G1775="JPN","[JPN] "&amp;B1775&amp;" "&amp;C1775&amp;" "&amp;D1775&amp;" "&amp;E1775&amp;" "&amp;F1775&amp;" ["&amp;H1775&amp;"]",B1775&amp;" "&amp;C1775&amp;" "&amp;D1775&amp;" "&amp;E1775&amp;" "&amp;F1775&amp;" ["&amp;H1775&amp;"]"))</f>
        <v/>
      </c>
      <c r="J1775" s="7" t="inlineStr">
        <is>
          <t>나이키 네이비 투톤바람막이 [L]</t>
        </is>
      </c>
      <c r="K1775" s="7" t="inlineStr">
        <is>
          <t>나이키 네이비 투톤바람막이</t>
        </is>
      </c>
      <c r="L1775" s="7">
        <f>IF(B1775="보세",C1775&amp;" "&amp;F1775,B1775&amp;" "&amp;F1775)</f>
        <v/>
      </c>
      <c r="M1775" s="8" t="inlineStr">
        <is>
          <t>네이비   투톤바람막이</t>
        </is>
      </c>
      <c r="N1775" s="8" t="inlineStr">
        <is>
          <t>NAVY   투톤바람막이</t>
        </is>
      </c>
      <c r="O1775" s="8" t="inlineStr">
        <is>
          <t>곤색   투톤바람막이</t>
        </is>
      </c>
    </row>
    <row r="1776" ht="16.5" customHeight="1" s="16">
      <c r="A1776" s="7" t="n">
        <v>13108540</v>
      </c>
      <c r="B1776" s="7" t="inlineStr">
        <is>
          <t>엄브로</t>
        </is>
      </c>
      <c r="C1776" s="7" t="inlineStr">
        <is>
          <t>스노클블루</t>
        </is>
      </c>
      <c r="D1776" s="7" t="inlineStr">
        <is>
          <t>프린팅</t>
        </is>
      </c>
      <c r="E1776" s="7" t="inlineStr">
        <is>
          <t>면혼방</t>
        </is>
      </c>
      <c r="F1776" s="7" t="inlineStr">
        <is>
          <t>자수레터링파이핑배색맨투맨</t>
        </is>
      </c>
      <c r="G1776" s="7" t="inlineStr">
        <is>
          <t>KOR</t>
        </is>
      </c>
      <c r="H1776" s="7" t="inlineStr">
        <is>
          <t>L</t>
        </is>
      </c>
      <c r="I1776" s="7">
        <f>IF(B1776="보세",C1776&amp;" "&amp;D1776&amp;" "&amp;E1776&amp;" "&amp;F1776&amp;" ["&amp;H1776&amp;"]",IF(G1776="JPN","[JPN] "&amp;B1776&amp;" "&amp;C1776&amp;" "&amp;D1776&amp;" "&amp;E1776&amp;" "&amp;F1776&amp;" ["&amp;H1776&amp;"]",B1776&amp;" "&amp;C1776&amp;" "&amp;D1776&amp;" "&amp;E1776&amp;" "&amp;F1776&amp;" ["&amp;H1776&amp;"]"))</f>
        <v/>
      </c>
      <c r="J1776" s="7" t="inlineStr">
        <is>
          <t>엄브로 스노클블루 프린팅 면혼방 자수레터링파이핑배색맨투맨 [L]</t>
        </is>
      </c>
      <c r="K1776" s="7" t="inlineStr">
        <is>
          <t>엄브로 스노클블루 프린팅 면혼방 자수레터링파이핑배색맨투맨</t>
        </is>
      </c>
      <c r="L1776" s="7">
        <f>IF(B1776="보세",C1776&amp;" "&amp;F1776,B1776&amp;" "&amp;F1776)</f>
        <v/>
      </c>
      <c r="M1776" s="8" t="inlineStr">
        <is>
          <t>스노클블루 프린팅 면혼방 자수레터링파이핑배색맨투맨</t>
        </is>
      </c>
      <c r="N1776" s="8" t="inlineStr">
        <is>
          <t>스노클블루 프린팅 코튼혼방 자수레터링파이핑배색맨투맨</t>
        </is>
      </c>
      <c r="O1776" s="8" t="inlineStr">
        <is>
          <t>스노클블루 프린팅 면믹스 자수레터링파이핑배색맨투맨</t>
        </is>
      </c>
    </row>
    <row r="1777" ht="16.5" customHeight="1" s="16">
      <c r="A1777" s="7" t="n">
        <v>13108541</v>
      </c>
      <c r="B1777" s="7" t="inlineStr">
        <is>
          <t>라코스테</t>
        </is>
      </c>
      <c r="C1777" s="7" t="inlineStr">
        <is>
          <t>네이비</t>
        </is>
      </c>
      <c r="D1777" s="7" t="inlineStr">
        <is>
          <t>스트라이프</t>
        </is>
      </c>
      <c r="E1777" s="7" t="inlineStr">
        <is>
          <t>면</t>
        </is>
      </c>
      <c r="F1777" s="7" t="inlineStr">
        <is>
          <t>투톤긴소매카라티</t>
        </is>
      </c>
      <c r="G1777" s="7" t="inlineStr">
        <is>
          <t>KOR</t>
        </is>
      </c>
      <c r="H1777" s="7" t="inlineStr">
        <is>
          <t>95</t>
        </is>
      </c>
      <c r="I1777" s="7">
        <f>IF(B1777="보세",C1777&amp;" "&amp;D1777&amp;" "&amp;E1777&amp;" "&amp;F1777&amp;" ["&amp;H1777&amp;"]",IF(G1777="JPN","[JPN] "&amp;B1777&amp;" "&amp;C1777&amp;" "&amp;D1777&amp;" "&amp;E1777&amp;" "&amp;F1777&amp;" ["&amp;H1777&amp;"]",B1777&amp;" "&amp;C1777&amp;" "&amp;D1777&amp;" "&amp;E1777&amp;" "&amp;F1777&amp;" ["&amp;H1777&amp;"]"))</f>
        <v/>
      </c>
      <c r="J1777" s="7" t="inlineStr">
        <is>
          <t>라코스테 네이비 스트라이프 면 투톤긴소매카라티 [95]</t>
        </is>
      </c>
      <c r="K1777" s="7" t="inlineStr">
        <is>
          <t>라코스테 네이비 스트라이프 면 투톤긴소매카라티</t>
        </is>
      </c>
      <c r="L1777" s="7">
        <f>IF(B1777="보세",C1777&amp;" "&amp;F1777,B1777&amp;" "&amp;F1777)</f>
        <v/>
      </c>
      <c r="M1777" s="8" t="inlineStr">
        <is>
          <t>네이비 스트라이프 면 투톤긴소매카라티</t>
        </is>
      </c>
      <c r="N1777" s="8" t="inlineStr">
        <is>
          <t>NAVY 스트라이프 면 투톤긴소매카라티</t>
        </is>
      </c>
      <c r="O1777" s="8" t="inlineStr">
        <is>
          <t>곤색 스트라이프 면 투톤긴소매카라티</t>
        </is>
      </c>
    </row>
    <row r="1778" ht="16.5" customHeight="1" s="16">
      <c r="A1778" s="7" t="n">
        <v>13108542</v>
      </c>
      <c r="B1778" s="7" t="inlineStr">
        <is>
          <t>랄프로렌</t>
        </is>
      </c>
      <c r="C1778" s="7" t="inlineStr">
        <is>
          <t>그린</t>
        </is>
      </c>
      <c r="D1778" s="7" t="inlineStr">
        <is>
          <t>체크</t>
        </is>
      </c>
      <c r="E1778" s="7" t="inlineStr">
        <is>
          <t>면</t>
        </is>
      </c>
      <c r="F1778" s="7" t="inlineStr">
        <is>
          <t>베이직긴소매셔츠</t>
        </is>
      </c>
      <c r="G1778" s="7" t="inlineStr">
        <is>
          <t>KOR</t>
        </is>
      </c>
      <c r="H1778" s="7" t="inlineStr">
        <is>
          <t>4</t>
        </is>
      </c>
      <c r="I1778" s="7">
        <f>IF(B1778="보세",C1778&amp;" "&amp;D1778&amp;" "&amp;E1778&amp;" "&amp;F1778&amp;" ["&amp;H1778&amp;"]",IF(G1778="JPN","[JPN] "&amp;B1778&amp;" "&amp;C1778&amp;" "&amp;D1778&amp;" "&amp;E1778&amp;" "&amp;F1778&amp;" ["&amp;H1778&amp;"]",B1778&amp;" "&amp;C1778&amp;" "&amp;D1778&amp;" "&amp;E1778&amp;" "&amp;F1778&amp;" ["&amp;H1778&amp;"]"))</f>
        <v/>
      </c>
      <c r="J1778" s="7" t="inlineStr">
        <is>
          <t>랄프로렌 그린 체크 면 베이직긴소매셔츠 [4]</t>
        </is>
      </c>
      <c r="K1778" s="7" t="inlineStr">
        <is>
          <t>랄프로렌 그린 체크 면 베이직긴소매셔츠</t>
        </is>
      </c>
      <c r="L1778" s="7">
        <f>IF(B1778="보세",C1778&amp;" "&amp;F1778,B1778&amp;" "&amp;F1778)</f>
        <v/>
      </c>
      <c r="M1778" s="8" t="inlineStr">
        <is>
          <t>그린 체크 면 베이직긴소매셔츠</t>
        </is>
      </c>
      <c r="N1778" s="8" t="inlineStr">
        <is>
          <t>그린 체크 코튼 베이직긴소매셔츠</t>
        </is>
      </c>
      <c r="O1778" s="8" t="inlineStr">
        <is>
          <t>그린 체크 면직물 베이직긴소매셔츠</t>
        </is>
      </c>
    </row>
    <row r="1779" ht="16.5" customHeight="1" s="16">
      <c r="A1779" s="7" t="n">
        <v>13108543</v>
      </c>
      <c r="B1779" s="7" t="inlineStr">
        <is>
          <t>타미힐피거</t>
        </is>
      </c>
      <c r="C1779" s="7" t="inlineStr">
        <is>
          <t>블랙</t>
        </is>
      </c>
      <c r="D1779" s="7" t="inlineStr">
        <is>
          <t>무지</t>
        </is>
      </c>
      <c r="E1779" s="7" t="inlineStr">
        <is>
          <t>면혼방</t>
        </is>
      </c>
      <c r="F1779" s="7" t="inlineStr">
        <is>
          <t>캡소매카라티</t>
        </is>
      </c>
      <c r="G1779" s="7" t="inlineStr">
        <is>
          <t>KOR</t>
        </is>
      </c>
      <c r="H1779" s="7" t="inlineStr">
        <is>
          <t>S</t>
        </is>
      </c>
      <c r="I1779" s="7">
        <f>IF(B1779="보세",C1779&amp;" "&amp;D1779&amp;" "&amp;E1779&amp;" "&amp;F1779&amp;" ["&amp;H1779&amp;"]",IF(G1779="JPN","[JPN] "&amp;B1779&amp;" "&amp;C1779&amp;" "&amp;D1779&amp;" "&amp;E1779&amp;" "&amp;F1779&amp;" ["&amp;H1779&amp;"]",B1779&amp;" "&amp;C1779&amp;" "&amp;D1779&amp;" "&amp;E1779&amp;" "&amp;F1779&amp;" ["&amp;H1779&amp;"]"))</f>
        <v/>
      </c>
      <c r="J1779" s="7" t="inlineStr">
        <is>
          <t>타미힐피거 블랙 면혼방 캡소매카라티 [S]</t>
        </is>
      </c>
      <c r="K1779" s="7" t="inlineStr">
        <is>
          <t>타미힐피거 블랙 면혼방 캡소매카라티</t>
        </is>
      </c>
      <c r="L1779" s="7">
        <f>IF(B1779="보세",C1779&amp;" "&amp;F1779,B1779&amp;" "&amp;F1779)</f>
        <v/>
      </c>
      <c r="M1779" s="8" t="inlineStr">
        <is>
          <t>블랙  면혼방 캡소매카라티</t>
        </is>
      </c>
      <c r="N1779" s="8" t="inlineStr">
        <is>
          <t>블랙  코튼혼방 캡소매카라티</t>
        </is>
      </c>
      <c r="O1779" s="8" t="inlineStr">
        <is>
          <t>블랙  면믹스 캡소매카라티</t>
        </is>
      </c>
    </row>
    <row r="1780" ht="16.5" customHeight="1" s="16">
      <c r="A1780" s="7" t="n">
        <v>13108544</v>
      </c>
      <c r="B1780" s="7" t="inlineStr">
        <is>
          <t>아디다스</t>
        </is>
      </c>
      <c r="C1780" s="7" t="inlineStr">
        <is>
          <t>핫핑크블랙</t>
        </is>
      </c>
      <c r="D1780" s="7" t="inlineStr">
        <is>
          <t>무지</t>
        </is>
      </c>
      <c r="E1780" s="7" t="inlineStr">
        <is>
          <t>덕다운</t>
        </is>
      </c>
      <c r="F1780" s="7" t="inlineStr">
        <is>
          <t>투톤하이넥패딩베스트</t>
        </is>
      </c>
      <c r="G1780" s="7" t="inlineStr">
        <is>
          <t>KOR</t>
        </is>
      </c>
      <c r="H1780" s="7" t="inlineStr">
        <is>
          <t>85</t>
        </is>
      </c>
      <c r="I1780" s="7">
        <f>IF(B1780="보세",C1780&amp;" "&amp;D1780&amp;" "&amp;E1780&amp;" "&amp;F1780&amp;" ["&amp;H1780&amp;"]",IF(G1780="JPN","[JPN] "&amp;B1780&amp;" "&amp;C1780&amp;" "&amp;D1780&amp;" "&amp;E1780&amp;" "&amp;F1780&amp;" ["&amp;H1780&amp;"]",B1780&amp;" "&amp;C1780&amp;" "&amp;D1780&amp;" "&amp;E1780&amp;" "&amp;F1780&amp;" ["&amp;H1780&amp;"]"))</f>
        <v/>
      </c>
      <c r="J1780" s="7" t="inlineStr">
        <is>
          <t>아디다스 핫핑크블랙 덕다운 투톤하이넥패딩베스트 [85]</t>
        </is>
      </c>
      <c r="K1780" s="7" t="inlineStr">
        <is>
          <t>아디다스 핫핑크블랙 덕다운 투톤하이넥패딩베스트</t>
        </is>
      </c>
      <c r="L1780" s="7">
        <f>IF(B1780="보세",C1780&amp;" "&amp;F1780,B1780&amp;" "&amp;F1780)</f>
        <v/>
      </c>
      <c r="M1780" s="8" t="inlineStr">
        <is>
          <t>핫핑크블랙  덕다운 투톤하이넥패딩베스트</t>
        </is>
      </c>
      <c r="N1780" s="8" t="inlineStr">
        <is>
          <t>핫핑크블랙  덕다운 투톤하이넥패딩베스트</t>
        </is>
      </c>
      <c r="O1780" s="8" t="inlineStr">
        <is>
          <t>핫핑크블랙  덕다운 투톤하이넥패딩베스트</t>
        </is>
      </c>
    </row>
    <row r="1781" ht="16.5" customHeight="1" s="16">
      <c r="A1781" s="7" t="n">
        <v>13108545</v>
      </c>
      <c r="B1781" s="7" t="inlineStr">
        <is>
          <t>와이드앵글</t>
        </is>
      </c>
      <c r="C1781" s="7" t="inlineStr">
        <is>
          <t>네이비</t>
        </is>
      </c>
      <c r="D1781" s="7" t="inlineStr">
        <is>
          <t>도트패턴</t>
        </is>
      </c>
      <c r="E1781" s="7" t="inlineStr">
        <is>
          <t>면</t>
        </is>
      </c>
      <c r="F1781" s="7" t="inlineStr">
        <is>
          <t>자수패치로고피케티</t>
        </is>
      </c>
      <c r="G1781" s="7" t="inlineStr">
        <is>
          <t>KOR</t>
        </is>
      </c>
      <c r="H1781" s="7" t="inlineStr">
        <is>
          <t>100</t>
        </is>
      </c>
      <c r="I1781" s="7">
        <f>IF(B1781="보세",C1781&amp;" "&amp;D1781&amp;" "&amp;E1781&amp;" "&amp;F1781&amp;" ["&amp;H1781&amp;"]",IF(G1781="JPN","[JPN] "&amp;B1781&amp;" "&amp;C1781&amp;" "&amp;D1781&amp;" "&amp;E1781&amp;" "&amp;F1781&amp;" ["&amp;H1781&amp;"]",B1781&amp;" "&amp;C1781&amp;" "&amp;D1781&amp;" "&amp;E1781&amp;" "&amp;F1781&amp;" ["&amp;H1781&amp;"]"))</f>
        <v/>
      </c>
      <c r="J1781" s="7" t="inlineStr">
        <is>
          <t>와이드앵글 네이비 도트패턴 면 자수패치로고피케티 [100]</t>
        </is>
      </c>
      <c r="K1781" s="7" t="inlineStr">
        <is>
          <t>와이드앵글 네이비 도트패턴 면 자수패치로고피케티</t>
        </is>
      </c>
      <c r="L1781" s="7">
        <f>IF(B1781="보세",C1781&amp;" "&amp;F1781,B1781&amp;" "&amp;F1781)</f>
        <v/>
      </c>
      <c r="M1781" s="8" t="inlineStr">
        <is>
          <t>네이비 도트패턴 면 자수패치로고피케티</t>
        </is>
      </c>
      <c r="N1781" s="8" t="inlineStr">
        <is>
          <t>NAVY 도트패턴 면 자수패치로고피케티</t>
        </is>
      </c>
      <c r="O1781" s="8" t="inlineStr">
        <is>
          <t>곤색 도트패턴 면 자수패치로고피케티</t>
        </is>
      </c>
    </row>
    <row r="1782" ht="16.5" customHeight="1" s="16">
      <c r="A1782" s="7" t="n">
        <v>13108546</v>
      </c>
      <c r="B1782" s="7" t="inlineStr">
        <is>
          <t>나이키</t>
        </is>
      </c>
      <c r="C1782" s="7" t="inlineStr">
        <is>
          <t>네이비스카이블루</t>
        </is>
      </c>
      <c r="D1782" s="7" t="inlineStr">
        <is>
          <t>무지</t>
        </is>
      </c>
      <c r="E1782" s="7" t="inlineStr">
        <is>
          <t>클리마핏</t>
        </is>
      </c>
      <c r="F1782" s="7" t="inlineStr">
        <is>
          <t>절개파이핑투톤바람막이</t>
        </is>
      </c>
      <c r="G1782" s="7" t="inlineStr">
        <is>
          <t>KOR</t>
        </is>
      </c>
      <c r="H1782" s="7" t="inlineStr">
        <is>
          <t>XL</t>
        </is>
      </c>
      <c r="I1782" s="7">
        <f>IF(B1782="보세",C1782&amp;" "&amp;D1782&amp;" "&amp;E1782&amp;" "&amp;F1782&amp;" ["&amp;H1782&amp;"]",IF(G1782="JPN","[JPN] "&amp;B1782&amp;" "&amp;C1782&amp;" "&amp;D1782&amp;" "&amp;E1782&amp;" "&amp;F1782&amp;" ["&amp;H1782&amp;"]",B1782&amp;" "&amp;C1782&amp;" "&amp;D1782&amp;" "&amp;E1782&amp;" "&amp;F1782&amp;" ["&amp;H1782&amp;"]"))</f>
        <v/>
      </c>
      <c r="J1782" s="7" t="inlineStr">
        <is>
          <t>나이키 네이비스카이블루 클리마핏 절개파이핑투톤바람막이 [XL]</t>
        </is>
      </c>
      <c r="K1782" s="7" t="inlineStr">
        <is>
          <t>나이키 네이비스카이블루 클리마핏 절개파이핑투톤바람막이</t>
        </is>
      </c>
      <c r="L1782" s="7">
        <f>IF(B1782="보세",C1782&amp;" "&amp;F1782,B1782&amp;" "&amp;F1782)</f>
        <v/>
      </c>
      <c r="M1782" s="8" t="inlineStr">
        <is>
          <t>네이비스카이블루  클리마핏 절개파이핑투톤바람막이</t>
        </is>
      </c>
      <c r="N1782" s="8" t="inlineStr">
        <is>
          <t>네이비스카이블루  클리마핏 절개파이핑투톤바람막이</t>
        </is>
      </c>
      <c r="O1782" s="8" t="inlineStr">
        <is>
          <t>네이비스카이블루  클리마핏 절개파이핑투톤바람막이</t>
        </is>
      </c>
    </row>
    <row r="1783" ht="16.5" customHeight="1" s="16">
      <c r="A1783" s="7" t="n">
        <v>13108547</v>
      </c>
      <c r="B1783" s="7" t="inlineStr">
        <is>
          <t>널디</t>
        </is>
      </c>
      <c r="C1783" s="7" t="inlineStr">
        <is>
          <t>퍼플</t>
        </is>
      </c>
      <c r="D1783" s="7" t="inlineStr">
        <is>
          <t>프린팅</t>
        </is>
      </c>
      <c r="E1783" s="7" t="inlineStr">
        <is>
          <t>폴리</t>
        </is>
      </c>
      <c r="F1783" s="7" t="inlineStr">
        <is>
          <t>배색나그랑래쉬가드상의</t>
        </is>
      </c>
      <c r="G1783" s="7" t="inlineStr">
        <is>
          <t>KOR</t>
        </is>
      </c>
      <c r="H1783" s="7" t="inlineStr">
        <is>
          <t>M</t>
        </is>
      </c>
      <c r="I1783" s="7">
        <f>IF(B1783="보세",C1783&amp;" "&amp;D1783&amp;" "&amp;E1783&amp;" "&amp;F1783&amp;" ["&amp;H1783&amp;"]",IF(G1783="JPN","[JPN] "&amp;B1783&amp;" "&amp;C1783&amp;" "&amp;D1783&amp;" "&amp;E1783&amp;" "&amp;F1783&amp;" ["&amp;H1783&amp;"]",B1783&amp;" "&amp;C1783&amp;" "&amp;D1783&amp;" "&amp;E1783&amp;" "&amp;F1783&amp;" ["&amp;H1783&amp;"]"))</f>
        <v/>
      </c>
      <c r="J1783" s="7" t="inlineStr">
        <is>
          <t>널디 퍼플 프린팅 배색나그랑래쉬가드상의 [M]</t>
        </is>
      </c>
      <c r="K1783" s="7" t="inlineStr">
        <is>
          <t>널디 퍼플 프린팅 배색나그랑래쉬가드상의</t>
        </is>
      </c>
      <c r="L1783" s="7">
        <f>IF(B1783="보세",C1783&amp;" "&amp;F1783,B1783&amp;" "&amp;F1783)</f>
        <v/>
      </c>
      <c r="M1783" s="8" t="inlineStr">
        <is>
          <t>퍼플 프린팅  배색나그랑래쉬가드상의</t>
        </is>
      </c>
      <c r="N1783" s="8" t="inlineStr">
        <is>
          <t>퍼플 프린팅  배색나그랑래쉬가드상의</t>
        </is>
      </c>
      <c r="O1783" s="8" t="inlineStr">
        <is>
          <t>퍼플 프린팅  배색나그랑래쉬가드상의</t>
        </is>
      </c>
    </row>
    <row r="1784" ht="16.5" customHeight="1" s="16">
      <c r="A1784" s="7" t="n">
        <v>13108548</v>
      </c>
      <c r="B1784" s="7" t="inlineStr">
        <is>
          <t>콜롬비아</t>
        </is>
      </c>
      <c r="C1784" s="7" t="inlineStr">
        <is>
          <t>블랙</t>
        </is>
      </c>
      <c r="D1784" s="7" t="inlineStr">
        <is>
          <t>무지</t>
        </is>
      </c>
      <c r="E1784" s="7" t="inlineStr">
        <is>
          <t>구스다운</t>
        </is>
      </c>
      <c r="F1784" s="7" t="inlineStr">
        <is>
          <t>퀼팅패딩점퍼</t>
        </is>
      </c>
      <c r="G1784" s="7" t="inlineStr">
        <is>
          <t>KOR</t>
        </is>
      </c>
      <c r="H1784" s="7" t="inlineStr">
        <is>
          <t>XL</t>
        </is>
      </c>
      <c r="I1784" s="7">
        <f>IF(B1784="보세",C1784&amp;" "&amp;D1784&amp;" "&amp;E1784&amp;" "&amp;F1784&amp;" ["&amp;H1784&amp;"]",IF(G1784="JPN","[JPN] "&amp;B1784&amp;" "&amp;C1784&amp;" "&amp;D1784&amp;" "&amp;E1784&amp;" "&amp;F1784&amp;" ["&amp;H1784&amp;"]",B1784&amp;" "&amp;C1784&amp;" "&amp;D1784&amp;" "&amp;E1784&amp;" "&amp;F1784&amp;" ["&amp;H1784&amp;"]"))</f>
        <v/>
      </c>
      <c r="J1784" s="7" t="inlineStr">
        <is>
          <t>콜롬비아 블랙 구스다운 퀼팅패딩점퍼 [XL]</t>
        </is>
      </c>
      <c r="K1784" s="7" t="inlineStr">
        <is>
          <t>콜롬비아 블랙 구스다운 퀼팅패딩점퍼</t>
        </is>
      </c>
      <c r="L1784" s="7">
        <f>IF(B1784="보세",C1784&amp;" "&amp;F1784,B1784&amp;" "&amp;F1784)</f>
        <v/>
      </c>
      <c r="M1784" s="8" t="inlineStr">
        <is>
          <t>블랙  구스다운 퀼팅패딩점퍼</t>
        </is>
      </c>
      <c r="N1784" s="8" t="inlineStr">
        <is>
          <t>블랙  구스다운 퀼팅패딩점퍼</t>
        </is>
      </c>
      <c r="O1784" s="8" t="inlineStr">
        <is>
          <t>블랙  구스다운 퀼팅패딩점퍼</t>
        </is>
      </c>
    </row>
    <row r="1785" ht="16.5" customHeight="1" s="16">
      <c r="A1785" s="7" t="n">
        <v>13108549</v>
      </c>
      <c r="B1785" s="7" t="inlineStr">
        <is>
          <t>코데즈컴바인</t>
        </is>
      </c>
      <c r="C1785" s="7" t="inlineStr">
        <is>
          <t>블랙</t>
        </is>
      </c>
      <c r="D1785" s="7" t="inlineStr">
        <is>
          <t>무지</t>
        </is>
      </c>
      <c r="E1785" s="7" t="inlineStr">
        <is>
          <t>골덴</t>
        </is>
      </c>
      <c r="F1785" s="7" t="inlineStr">
        <is>
          <t>오버핏플랩포켓셔츠형재킷</t>
        </is>
      </c>
      <c r="G1785" s="7" t="inlineStr">
        <is>
          <t>KOR</t>
        </is>
      </c>
      <c r="H1785" s="7" t="inlineStr">
        <is>
          <t>Free</t>
        </is>
      </c>
      <c r="I1785" s="7">
        <f>IF(B1785="보세",C1785&amp;" "&amp;D1785&amp;" "&amp;E1785&amp;" "&amp;F1785&amp;" ["&amp;H1785&amp;"]",IF(G1785="JPN","[JPN] "&amp;B1785&amp;" "&amp;C1785&amp;" "&amp;D1785&amp;" "&amp;E1785&amp;" "&amp;F1785&amp;" ["&amp;H1785&amp;"]",B1785&amp;" "&amp;C1785&amp;" "&amp;D1785&amp;" "&amp;E1785&amp;" "&amp;F1785&amp;" ["&amp;H1785&amp;"]"))</f>
        <v/>
      </c>
      <c r="J1785" s="7" t="inlineStr">
        <is>
          <t>코데즈컴바인 블랙 골덴 오버핏플랩포켓셔츠형재킷 [Free]</t>
        </is>
      </c>
      <c r="K1785" s="7" t="inlineStr">
        <is>
          <t>코데즈컴바인 블랙 골덴 오버핏플랩포켓셔츠형재킷</t>
        </is>
      </c>
      <c r="L1785" s="7">
        <f>IF(B1785="보세",C1785&amp;" "&amp;F1785,B1785&amp;" "&amp;F1785)</f>
        <v/>
      </c>
      <c r="M1785" s="8" t="inlineStr">
        <is>
          <t>블랙  골덴 오버핏플랩포켓셔츠형재킷</t>
        </is>
      </c>
      <c r="N1785" s="8" t="inlineStr">
        <is>
          <t>블랙  골덴 오버핏플랩포켓셔츠형재킷</t>
        </is>
      </c>
      <c r="O1785" s="8" t="inlineStr">
        <is>
          <t>블랙  골덴 오버핏플랩포켓셔츠형재킷</t>
        </is>
      </c>
    </row>
    <row r="1786" ht="16.5" customHeight="1" s="16">
      <c r="A1786" s="7" t="n">
        <v>13108550</v>
      </c>
      <c r="B1786" s="7" t="inlineStr">
        <is>
          <t>노스페이스</t>
        </is>
      </c>
      <c r="C1786" s="7" t="inlineStr">
        <is>
          <t>카키</t>
        </is>
      </c>
      <c r="D1786" s="7" t="inlineStr">
        <is>
          <t>무지</t>
        </is>
      </c>
      <c r="E1786" s="7" t="inlineStr">
        <is>
          <t>폴리</t>
        </is>
      </c>
      <c r="F1786" s="7" t="inlineStr">
        <is>
          <t>투톤후드롱바람막이재킷</t>
        </is>
      </c>
      <c r="G1786" s="7" t="inlineStr">
        <is>
          <t>KOR</t>
        </is>
      </c>
      <c r="H1786" s="7" t="inlineStr">
        <is>
          <t>S</t>
        </is>
      </c>
      <c r="I1786" s="7">
        <f>IF(B1786="보세",C1786&amp;" "&amp;D1786&amp;" "&amp;E1786&amp;" "&amp;F1786&amp;" ["&amp;H1786&amp;"]",IF(G1786="JPN","[JPN] "&amp;B1786&amp;" "&amp;C1786&amp;" "&amp;D1786&amp;" "&amp;E1786&amp;" "&amp;F1786&amp;" ["&amp;H1786&amp;"]",B1786&amp;" "&amp;C1786&amp;" "&amp;D1786&amp;" "&amp;E1786&amp;" "&amp;F1786&amp;" ["&amp;H1786&amp;"]"))</f>
        <v/>
      </c>
      <c r="J1786" s="7" t="inlineStr">
        <is>
          <t>노스페이스 카키 투톤후드롱바람막이재킷 [S]</t>
        </is>
      </c>
      <c r="K1786" s="7" t="inlineStr">
        <is>
          <t>노스페이스 카키 투톤후드롱바람막이재킷</t>
        </is>
      </c>
      <c r="L1786" s="7">
        <f>IF(B1786="보세",C1786&amp;" "&amp;F1786,B1786&amp;" "&amp;F1786)</f>
        <v/>
      </c>
      <c r="M1786" s="8" t="inlineStr">
        <is>
          <t>카키   투톤후드롱바람막이재킷</t>
        </is>
      </c>
      <c r="N1786" s="8" t="inlineStr">
        <is>
          <t>카키   투톤후드롱바람막이재킷</t>
        </is>
      </c>
      <c r="O1786" s="8" t="inlineStr">
        <is>
          <t>카키   투톤후드롱바람막이재킷</t>
        </is>
      </c>
    </row>
    <row r="1787" ht="16.5" customHeight="1" s="16">
      <c r="A1787" s="7" t="n">
        <v>13108551</v>
      </c>
      <c r="B1787" s="7" t="inlineStr">
        <is>
          <t>톰브라운</t>
        </is>
      </c>
      <c r="C1787" s="7" t="inlineStr">
        <is>
          <t>네이비</t>
        </is>
      </c>
      <c r="D1787" s="7" t="inlineStr">
        <is>
          <t>무지</t>
        </is>
      </c>
      <c r="E1787" s="7" t="inlineStr">
        <is>
          <t>골덴</t>
        </is>
      </c>
      <c r="F1787" s="7" t="inlineStr">
        <is>
          <t>워싱구슬버튼셔츠</t>
        </is>
      </c>
      <c r="G1787" s="7" t="inlineStr">
        <is>
          <t>KOR</t>
        </is>
      </c>
      <c r="H1787" s="7" t="inlineStr">
        <is>
          <t>3</t>
        </is>
      </c>
      <c r="I1787" s="7">
        <f>IF(B1787="보세",C1787&amp;" "&amp;D1787&amp;" "&amp;E1787&amp;" "&amp;F1787&amp;" ["&amp;H1787&amp;"]",IF(G1787="JPN","[JPN] "&amp;B1787&amp;" "&amp;C1787&amp;" "&amp;D1787&amp;" "&amp;E1787&amp;" "&amp;F1787&amp;" ["&amp;H1787&amp;"]",B1787&amp;" "&amp;C1787&amp;" "&amp;D1787&amp;" "&amp;E1787&amp;" "&amp;F1787&amp;" ["&amp;H1787&amp;"]"))</f>
        <v/>
      </c>
      <c r="J1787" s="7" t="inlineStr">
        <is>
          <t>톰브라운 네이비 골덴 워싱구슬버튼셔츠 [3]</t>
        </is>
      </c>
      <c r="K1787" s="7" t="inlineStr">
        <is>
          <t>톰브라운 네이비 골덴 워싱구슬버튼셔츠</t>
        </is>
      </c>
      <c r="L1787" s="7">
        <f>IF(B1787="보세",C1787&amp;" "&amp;F1787,B1787&amp;" "&amp;F1787)</f>
        <v/>
      </c>
      <c r="M1787" s="8" t="inlineStr">
        <is>
          <t>네이비  골덴 워싱구슬버튼셔츠</t>
        </is>
      </c>
      <c r="N1787" s="8" t="inlineStr">
        <is>
          <t>NAVY  골덴 워싱구슬버튼셔츠</t>
        </is>
      </c>
      <c r="O1787" s="8" t="inlineStr">
        <is>
          <t>곤색  골덴 워싱구슬버튼셔츠</t>
        </is>
      </c>
    </row>
    <row r="1788" ht="16.5" customHeight="1" s="16">
      <c r="A1788" s="7" t="n">
        <v>13108552</v>
      </c>
      <c r="B1788" s="7" t="inlineStr">
        <is>
          <t>챔피언</t>
        </is>
      </c>
      <c r="C1788" s="7" t="inlineStr">
        <is>
          <t>네이비</t>
        </is>
      </c>
      <c r="D1788" s="7" t="inlineStr">
        <is>
          <t>무지</t>
        </is>
      </c>
      <c r="E1788" s="7" t="inlineStr">
        <is>
          <t>면혼방</t>
        </is>
      </c>
      <c r="F1788" s="7" t="inlineStr">
        <is>
          <t>오버핏스웨트셔츠</t>
        </is>
      </c>
      <c r="G1788" s="7" t="inlineStr">
        <is>
          <t>KOR</t>
        </is>
      </c>
      <c r="H1788" s="7" t="inlineStr">
        <is>
          <t>L</t>
        </is>
      </c>
      <c r="I1788" s="7">
        <f>IF(B1788="보세",C1788&amp;" "&amp;D1788&amp;" "&amp;E1788&amp;" "&amp;F1788&amp;" ["&amp;H1788&amp;"]",IF(G1788="JPN","[JPN] "&amp;B1788&amp;" "&amp;C1788&amp;" "&amp;D1788&amp;" "&amp;E1788&amp;" "&amp;F1788&amp;" ["&amp;H1788&amp;"]",B1788&amp;" "&amp;C1788&amp;" "&amp;D1788&amp;" "&amp;E1788&amp;" "&amp;F1788&amp;" ["&amp;H1788&amp;"]"))</f>
        <v/>
      </c>
      <c r="J1788" s="7" t="inlineStr">
        <is>
          <t>챔피언 네이비 면혼방 오버핏스웨트셔츠 [L]</t>
        </is>
      </c>
      <c r="K1788" s="7" t="inlineStr">
        <is>
          <t>챔피언 네이비 면혼방 오버핏스웨트셔츠</t>
        </is>
      </c>
      <c r="L1788" s="7">
        <f>IF(B1788="보세",C1788&amp;" "&amp;F1788,B1788&amp;" "&amp;F1788)</f>
        <v/>
      </c>
      <c r="M1788" s="8" t="inlineStr">
        <is>
          <t>네이비  면혼방 오버핏스웨트셔츠</t>
        </is>
      </c>
      <c r="N1788" s="8" t="inlineStr">
        <is>
          <t>NAVY  면혼방 오버핏스웨트셔츠</t>
        </is>
      </c>
      <c r="O1788" s="8" t="inlineStr">
        <is>
          <t>곤색  면혼방 오버핏스웨트셔츠</t>
        </is>
      </c>
    </row>
    <row r="1789" ht="16.5" customHeight="1" s="16">
      <c r="A1789" s="7" t="n">
        <v>13108553</v>
      </c>
      <c r="B1789" s="7" t="inlineStr">
        <is>
          <t>라퓨마</t>
        </is>
      </c>
      <c r="C1789" s="7" t="inlineStr">
        <is>
          <t>파라다이스핑크</t>
        </is>
      </c>
      <c r="D1789" s="7" t="inlineStr">
        <is>
          <t>무지</t>
        </is>
      </c>
      <c r="E1789" s="7" t="inlineStr">
        <is>
          <t>폴리</t>
        </is>
      </c>
      <c r="F1789" s="7" t="inlineStr">
        <is>
          <t>소매배색후드바람막이</t>
        </is>
      </c>
      <c r="G1789" s="7" t="inlineStr">
        <is>
          <t>KOR</t>
        </is>
      </c>
      <c r="H1789" s="7" t="inlineStr">
        <is>
          <t>90</t>
        </is>
      </c>
      <c r="I1789" s="7">
        <f>IF(B1789="보세",C1789&amp;" "&amp;D1789&amp;" "&amp;E1789&amp;" "&amp;F1789&amp;" ["&amp;H1789&amp;"]",IF(G1789="JPN","[JPN] "&amp;B1789&amp;" "&amp;C1789&amp;" "&amp;D1789&amp;" "&amp;E1789&amp;" "&amp;F1789&amp;" ["&amp;H1789&amp;"]",B1789&amp;" "&amp;C1789&amp;" "&amp;D1789&amp;" "&amp;E1789&amp;" "&amp;F1789&amp;" ["&amp;H1789&amp;"]"))</f>
        <v/>
      </c>
      <c r="J1789" s="7" t="inlineStr">
        <is>
          <t>라퓨마 파라다이스핑크 소매배색후드바람막이 [90]</t>
        </is>
      </c>
      <c r="K1789" s="7" t="inlineStr">
        <is>
          <t>라퓨마 파라다이스핑크 소매배색후드바람막이</t>
        </is>
      </c>
      <c r="L1789" s="7">
        <f>IF(B1789="보세",C1789&amp;" "&amp;F1789,B1789&amp;" "&amp;F1789)</f>
        <v/>
      </c>
      <c r="M1789" s="8" t="inlineStr">
        <is>
          <t>파라다이스핑크   소매배색후드바람막이</t>
        </is>
      </c>
      <c r="N1789" s="8" t="inlineStr">
        <is>
          <t>파라다이스핑크   소매배색후드바람막이</t>
        </is>
      </c>
      <c r="O1789" s="8" t="inlineStr">
        <is>
          <t>파라다이스핑크   소매배색후드바람막이</t>
        </is>
      </c>
    </row>
    <row r="1790" ht="16.5" customHeight="1" s="16">
      <c r="A1790" s="7" t="n">
        <v>13108554</v>
      </c>
      <c r="B1790" s="7" t="inlineStr">
        <is>
          <t>레드페이스</t>
        </is>
      </c>
      <c r="C1790" s="7" t="inlineStr">
        <is>
          <t>네이비</t>
        </is>
      </c>
      <c r="D1790" s="7" t="inlineStr">
        <is>
          <t>무지</t>
        </is>
      </c>
      <c r="E1790" s="7" t="inlineStr">
        <is>
          <t>폴리</t>
        </is>
      </c>
      <c r="F1790" s="7" t="inlineStr">
        <is>
          <t>지그재그퀼팅투톤경량점퍼</t>
        </is>
      </c>
      <c r="G1790" s="7" t="inlineStr">
        <is>
          <t>KOR</t>
        </is>
      </c>
      <c r="H1790" s="7" t="inlineStr">
        <is>
          <t>100</t>
        </is>
      </c>
      <c r="I1790" s="7">
        <f>IF(B1790="보세",C1790&amp;" "&amp;D1790&amp;" "&amp;E1790&amp;" "&amp;F1790&amp;" ["&amp;H1790&amp;"]",IF(G1790="JPN","[JPN] "&amp;B1790&amp;" "&amp;C1790&amp;" "&amp;D1790&amp;" "&amp;E1790&amp;" "&amp;F1790&amp;" ["&amp;H1790&amp;"]",B1790&amp;" "&amp;C1790&amp;" "&amp;D1790&amp;" "&amp;E1790&amp;" "&amp;F1790&amp;" ["&amp;H1790&amp;"]"))</f>
        <v/>
      </c>
      <c r="J1790" s="7" t="inlineStr">
        <is>
          <t>레드페이스 네이비 지그재그퀼팅투톤경량점퍼 [100]</t>
        </is>
      </c>
      <c r="K1790" s="7" t="inlineStr">
        <is>
          <t>레드페이스 네이비 지그재그퀼팅투톤경량점퍼</t>
        </is>
      </c>
      <c r="L1790" s="7">
        <f>IF(B1790="보세",C1790&amp;" "&amp;F1790,B1790&amp;" "&amp;F1790)</f>
        <v/>
      </c>
      <c r="M1790" s="8" t="inlineStr">
        <is>
          <t>네이비   지그재그퀼팅투톤경량점퍼</t>
        </is>
      </c>
      <c r="N1790" s="8" t="inlineStr">
        <is>
          <t>NAVY   지그재그퀼팅투톤경량점퍼</t>
        </is>
      </c>
      <c r="O1790" s="8" t="inlineStr">
        <is>
          <t>곤색   지그재그퀼팅투톤경량점퍼</t>
        </is>
      </c>
    </row>
    <row r="1791" ht="16.5" customHeight="1" s="16">
      <c r="A1791" s="7" t="n">
        <v>13108555</v>
      </c>
      <c r="B1791" s="7" t="inlineStr">
        <is>
          <t>앤드류마크</t>
        </is>
      </c>
      <c r="C1791" s="7" t="inlineStr">
        <is>
          <t>브라운</t>
        </is>
      </c>
      <c r="D1791" s="7" t="inlineStr">
        <is>
          <t>무지</t>
        </is>
      </c>
      <c r="E1791" s="7" t="inlineStr">
        <is>
          <t>덕다운</t>
        </is>
      </c>
      <c r="F1791" s="7" t="inlineStr">
        <is>
          <t>하이넥롱패딩점퍼</t>
        </is>
      </c>
      <c r="G1791" s="7" t="inlineStr">
        <is>
          <t>KOR</t>
        </is>
      </c>
      <c r="H1791" s="7" t="inlineStr">
        <is>
          <t>L</t>
        </is>
      </c>
      <c r="I1791" s="7">
        <f>IF(B1791="보세",C1791&amp;" "&amp;D1791&amp;" "&amp;E1791&amp;" "&amp;F1791&amp;" ["&amp;H1791&amp;"]",IF(G1791="JPN","[JPN] "&amp;B1791&amp;" "&amp;C1791&amp;" "&amp;D1791&amp;" "&amp;E1791&amp;" "&amp;F1791&amp;" ["&amp;H1791&amp;"]",B1791&amp;" "&amp;C1791&amp;" "&amp;D1791&amp;" "&amp;E1791&amp;" "&amp;F1791&amp;" ["&amp;H1791&amp;"]"))</f>
        <v/>
      </c>
      <c r="J1791" s="7" t="inlineStr">
        <is>
          <t>앤드류마크 브라운 덕다운 하이넥롱패딩점퍼 [L]</t>
        </is>
      </c>
      <c r="K1791" s="7" t="inlineStr">
        <is>
          <t>앤드류마크 브라운 덕다운 하이넥롱패딩점퍼</t>
        </is>
      </c>
      <c r="L1791" s="7">
        <f>IF(B1791="보세",C1791&amp;" "&amp;F1791,B1791&amp;" "&amp;F1791)</f>
        <v/>
      </c>
      <c r="M1791" s="8" t="inlineStr">
        <is>
          <t>브라운  덕다운 하이넥롱패딩점퍼</t>
        </is>
      </c>
      <c r="N1791" s="8" t="inlineStr">
        <is>
          <t>브라운  덕다운 하이넥롱패딩점퍼</t>
        </is>
      </c>
      <c r="O1791" s="8" t="inlineStr">
        <is>
          <t>브라운  덕다운 하이넥롱패딩점퍼</t>
        </is>
      </c>
    </row>
    <row r="1792" ht="16.5" customHeight="1" s="16">
      <c r="A1792" s="7" t="n">
        <v>13108556</v>
      </c>
      <c r="B1792" s="7" t="inlineStr">
        <is>
          <t>퓨마</t>
        </is>
      </c>
      <c r="C1792" s="7" t="inlineStr">
        <is>
          <t>블랙</t>
        </is>
      </c>
      <c r="D1792" s="7" t="inlineStr">
        <is>
          <t>무지</t>
        </is>
      </c>
      <c r="E1792" s="7" t="inlineStr">
        <is>
          <t>덕다운</t>
        </is>
      </c>
      <c r="F1792" s="7" t="inlineStr">
        <is>
          <t>하프패딩점퍼</t>
        </is>
      </c>
      <c r="G1792" s="7" t="inlineStr">
        <is>
          <t>KOR</t>
        </is>
      </c>
      <c r="H1792" s="7" t="inlineStr">
        <is>
          <t>L</t>
        </is>
      </c>
      <c r="I1792" s="7">
        <f>IF(B1792="보세",C1792&amp;" "&amp;D1792&amp;" "&amp;E1792&amp;" "&amp;F1792&amp;" ["&amp;H1792&amp;"]",IF(G1792="JPN","[JPN] "&amp;B1792&amp;" "&amp;C1792&amp;" "&amp;D1792&amp;" "&amp;E1792&amp;" "&amp;F1792&amp;" ["&amp;H1792&amp;"]",B1792&amp;" "&amp;C1792&amp;" "&amp;D1792&amp;" "&amp;E1792&amp;" "&amp;F1792&amp;" ["&amp;H1792&amp;"]"))</f>
        <v/>
      </c>
      <c r="J1792" s="7" t="inlineStr">
        <is>
          <t>퓨마 블랙 덕다운 하프패딩점퍼 [L]</t>
        </is>
      </c>
      <c r="K1792" s="7" t="inlineStr">
        <is>
          <t>퓨마 블랙 덕다운 하프패딩점퍼</t>
        </is>
      </c>
      <c r="L1792" s="7">
        <f>IF(B1792="보세",C1792&amp;" "&amp;F1792,B1792&amp;" "&amp;F1792)</f>
        <v/>
      </c>
      <c r="M1792" s="8" t="inlineStr">
        <is>
          <t>블랙  덕다운 하프패딩점퍼</t>
        </is>
      </c>
      <c r="N1792" s="8" t="inlineStr">
        <is>
          <t>블랙  덕다운 하프패딩점퍼</t>
        </is>
      </c>
      <c r="O1792" s="8" t="inlineStr">
        <is>
          <t>블랙  덕다운 하프패딩점퍼</t>
        </is>
      </c>
    </row>
    <row r="1793" ht="16.5" customHeight="1" s="16">
      <c r="A1793" s="7" t="n">
        <v>13108557</v>
      </c>
      <c r="B1793" s="7" t="inlineStr">
        <is>
          <t>폴로</t>
        </is>
      </c>
      <c r="C1793" s="7" t="inlineStr">
        <is>
          <t>네이비</t>
        </is>
      </c>
      <c r="D1793" s="7" t="inlineStr">
        <is>
          <t>체크</t>
        </is>
      </c>
      <c r="E1793" s="7" t="inlineStr">
        <is>
          <t>면</t>
        </is>
      </c>
      <c r="F1793" s="7" t="inlineStr">
        <is>
          <t>포켓셔츠형원피스</t>
        </is>
      </c>
      <c r="G1793" s="7" t="inlineStr">
        <is>
          <t>KOR</t>
        </is>
      </c>
      <c r="H1793" s="7" t="inlineStr">
        <is>
          <t>M</t>
        </is>
      </c>
      <c r="I1793" s="7">
        <f>IF(B1793="보세",C1793&amp;" "&amp;D1793&amp;" "&amp;E1793&amp;" "&amp;F1793&amp;" ["&amp;H1793&amp;"]",IF(G1793="JPN","[JPN] "&amp;B1793&amp;" "&amp;C1793&amp;" "&amp;D1793&amp;" "&amp;E1793&amp;" "&amp;F1793&amp;" ["&amp;H1793&amp;"]",B1793&amp;" "&amp;C1793&amp;" "&amp;D1793&amp;" "&amp;E1793&amp;" "&amp;F1793&amp;" ["&amp;H1793&amp;"]"))</f>
        <v/>
      </c>
      <c r="J1793" s="7" t="inlineStr">
        <is>
          <t>폴로 네이비 체크 면 포켓셔츠형원피스 [M]</t>
        </is>
      </c>
      <c r="K1793" s="7" t="inlineStr">
        <is>
          <t>폴로 네이비 체크 면 포켓셔츠형원피스</t>
        </is>
      </c>
      <c r="L1793" s="7">
        <f>IF(B1793="보세",C1793&amp;" "&amp;F1793,B1793&amp;" "&amp;F1793)</f>
        <v/>
      </c>
      <c r="M1793" s="8" t="inlineStr">
        <is>
          <t>네이비 체크 면 포켓셔츠형원피스</t>
        </is>
      </c>
      <c r="N1793" s="8" t="inlineStr">
        <is>
          <t>NAVY 체크 면 포켓셔츠형원피스</t>
        </is>
      </c>
      <c r="O1793" s="8" t="inlineStr">
        <is>
          <t>곤색 체크 면 포켓셔츠형원피스</t>
        </is>
      </c>
    </row>
    <row r="1794" ht="16.5" customHeight="1" s="16">
      <c r="A1794" s="7" t="n">
        <v>13108558</v>
      </c>
      <c r="B1794" s="7" t="inlineStr">
        <is>
          <t>바나나리퍼블릭</t>
        </is>
      </c>
      <c r="C1794" s="7" t="inlineStr">
        <is>
          <t>네이비</t>
        </is>
      </c>
      <c r="D1794" s="7" t="inlineStr">
        <is>
          <t>무지</t>
        </is>
      </c>
      <c r="E1794" s="7" t="inlineStr">
        <is>
          <t>면</t>
        </is>
      </c>
      <c r="F1794" s="7" t="inlineStr">
        <is>
          <t>하이넥더블숏재킷</t>
        </is>
      </c>
      <c r="G1794" s="7" t="inlineStr">
        <is>
          <t>KOR</t>
        </is>
      </c>
      <c r="H1794" s="7" t="inlineStr">
        <is>
          <t>S</t>
        </is>
      </c>
      <c r="I1794" s="7">
        <f>IF(B1794="보세",C1794&amp;" "&amp;D1794&amp;" "&amp;E1794&amp;" "&amp;F1794&amp;" ["&amp;H1794&amp;"]",IF(G1794="JPN","[JPN] "&amp;B1794&amp;" "&amp;C1794&amp;" "&amp;D1794&amp;" "&amp;E1794&amp;" "&amp;F1794&amp;" ["&amp;H1794&amp;"]",B1794&amp;" "&amp;C1794&amp;" "&amp;D1794&amp;" "&amp;E1794&amp;" "&amp;F1794&amp;" ["&amp;H1794&amp;"]"))</f>
        <v/>
      </c>
      <c r="J1794" s="7" t="inlineStr">
        <is>
          <t>바나나리퍼블릭 네이비 면 하이넥더블숏재킷 [S]</t>
        </is>
      </c>
      <c r="K1794" s="7" t="inlineStr">
        <is>
          <t>바나나리퍼블릭 네이비 면 하이넥더블숏재킷</t>
        </is>
      </c>
      <c r="L1794" s="7">
        <f>IF(B1794="보세",C1794&amp;" "&amp;F1794,B1794&amp;" "&amp;F1794)</f>
        <v/>
      </c>
      <c r="M1794" s="8" t="inlineStr">
        <is>
          <t>네이비  면 하이넥더블숏재킷</t>
        </is>
      </c>
      <c r="N1794" s="8" t="inlineStr">
        <is>
          <t>NAVY  면 하이넥더블숏재킷</t>
        </is>
      </c>
      <c r="O1794" s="8" t="inlineStr">
        <is>
          <t>곤색  면 하이넥더블숏재킷</t>
        </is>
      </c>
    </row>
    <row r="1795" ht="16.5" customHeight="1" s="16">
      <c r="A1795" s="7" t="n">
        <v>13108559</v>
      </c>
      <c r="B1795" s="7" t="inlineStr">
        <is>
          <t>게스</t>
        </is>
      </c>
      <c r="C1795" s="7" t="inlineStr">
        <is>
          <t>네이비</t>
        </is>
      </c>
      <c r="D1795" s="7" t="inlineStr">
        <is>
          <t>무지</t>
        </is>
      </c>
      <c r="E1795" s="7" t="inlineStr">
        <is>
          <t>폴리</t>
        </is>
      </c>
      <c r="F1795" s="7" t="inlineStr">
        <is>
          <t>셔링하이넥사파리숏재킷</t>
        </is>
      </c>
      <c r="G1795" s="7" t="inlineStr">
        <is>
          <t>KOR</t>
        </is>
      </c>
      <c r="H1795" s="7" t="inlineStr">
        <is>
          <t>S</t>
        </is>
      </c>
      <c r="I1795" s="7">
        <f>IF(B1795="보세",C1795&amp;" "&amp;D1795&amp;" "&amp;E1795&amp;" "&amp;F1795&amp;" ["&amp;H1795&amp;"]",IF(G1795="JPN","[JPN] "&amp;B1795&amp;" "&amp;C1795&amp;" "&amp;D1795&amp;" "&amp;E1795&amp;" "&amp;F1795&amp;" ["&amp;H1795&amp;"]",B1795&amp;" "&amp;C1795&amp;" "&amp;D1795&amp;" "&amp;E1795&amp;" "&amp;F1795&amp;" ["&amp;H1795&amp;"]"))</f>
        <v/>
      </c>
      <c r="J1795" s="7" t="inlineStr">
        <is>
          <t>게스 네이비 셔링하이넥사파리숏재킷 [S]</t>
        </is>
      </c>
      <c r="K1795" s="7" t="inlineStr">
        <is>
          <t>게스 네이비 셔링하이넥사파리숏재킷</t>
        </is>
      </c>
      <c r="L1795" s="7">
        <f>IF(B1795="보세",C1795&amp;" "&amp;F1795,B1795&amp;" "&amp;F1795)</f>
        <v/>
      </c>
      <c r="M1795" s="8" t="inlineStr">
        <is>
          <t>네이비   셔링하이넥사파리숏재킷</t>
        </is>
      </c>
      <c r="N1795" s="8" t="inlineStr">
        <is>
          <t>NAVY   셔링하이넥사파리숏재킷</t>
        </is>
      </c>
      <c r="O1795" s="8" t="inlineStr">
        <is>
          <t>곤색   셔링하이넥사파리숏재킷</t>
        </is>
      </c>
    </row>
    <row r="1796" ht="16.5" customHeight="1" s="16">
      <c r="A1796" s="7" t="n">
        <v>13108560</v>
      </c>
      <c r="B1796" s="7" t="inlineStr">
        <is>
          <t>MLB</t>
        </is>
      </c>
      <c r="C1796" s="7" t="inlineStr">
        <is>
          <t>블랙</t>
        </is>
      </c>
      <c r="D1796" s="7" t="inlineStr">
        <is>
          <t>무지</t>
        </is>
      </c>
      <c r="E1796" s="7" t="inlineStr">
        <is>
          <t>폴리</t>
        </is>
      </c>
      <c r="F1796" s="7" t="inlineStr">
        <is>
          <t>NY자수롱바람막이</t>
        </is>
      </c>
      <c r="G1796" s="7" t="inlineStr">
        <is>
          <t>KOR</t>
        </is>
      </c>
      <c r="H1796" s="7" t="inlineStr">
        <is>
          <t>85</t>
        </is>
      </c>
      <c r="I1796" s="7">
        <f>IF(B1796="보세",C1796&amp;" "&amp;D1796&amp;" "&amp;E1796&amp;" "&amp;F1796&amp;" ["&amp;H1796&amp;"]",IF(G1796="JPN","[JPN] "&amp;B1796&amp;" "&amp;C1796&amp;" "&amp;D1796&amp;" "&amp;E1796&amp;" "&amp;F1796&amp;" ["&amp;H1796&amp;"]",B1796&amp;" "&amp;C1796&amp;" "&amp;D1796&amp;" "&amp;E1796&amp;" "&amp;F1796&amp;" ["&amp;H1796&amp;"]"))</f>
        <v/>
      </c>
      <c r="J1796" s="7" t="inlineStr">
        <is>
          <t>MLB 블랙 NY자수롱바람막이 [85]</t>
        </is>
      </c>
      <c r="K1796" s="7" t="inlineStr">
        <is>
          <t>MLB 블랙 NY자수롱바람막이</t>
        </is>
      </c>
      <c r="L1796" s="7">
        <f>IF(B1796="보세",C1796&amp;" "&amp;F1796,B1796&amp;" "&amp;F1796)</f>
        <v/>
      </c>
      <c r="M1796" s="8" t="inlineStr">
        <is>
          <t>블랙   NY자수롱바람막이</t>
        </is>
      </c>
      <c r="N1796" s="8" t="inlineStr">
        <is>
          <t>블랙   NY자수롱바람막이</t>
        </is>
      </c>
      <c r="O1796" s="8" t="inlineStr">
        <is>
          <t>블랙   NY자수롱바람막이</t>
        </is>
      </c>
    </row>
    <row r="1797" ht="16.5" customHeight="1" s="16">
      <c r="A1797" s="7" t="n">
        <v>13108561</v>
      </c>
      <c r="B1797" s="7" t="inlineStr">
        <is>
          <t>잠뱅이</t>
        </is>
      </c>
      <c r="C1797" s="7" t="inlineStr">
        <is>
          <t>블랙</t>
        </is>
      </c>
      <c r="D1797" s="7" t="inlineStr">
        <is>
          <t>프린팅</t>
        </is>
      </c>
      <c r="E1797" s="7" t="inlineStr">
        <is>
          <t>면혼방</t>
        </is>
      </c>
      <c r="F1797" s="7" t="inlineStr">
        <is>
          <t>레터링크루넥맨투맨</t>
        </is>
      </c>
      <c r="G1797" s="7" t="inlineStr">
        <is>
          <t>KOR</t>
        </is>
      </c>
      <c r="H1797" s="7" t="inlineStr">
        <is>
          <t>100</t>
        </is>
      </c>
      <c r="I1797" s="7">
        <f>IF(B1797="보세",C1797&amp;" "&amp;D1797&amp;" "&amp;E1797&amp;" "&amp;F1797&amp;" ["&amp;H1797&amp;"]",IF(G1797="JPN","[JPN] "&amp;B1797&amp;" "&amp;C1797&amp;" "&amp;D1797&amp;" "&amp;E1797&amp;" "&amp;F1797&amp;" ["&amp;H1797&amp;"]",B1797&amp;" "&amp;C1797&amp;" "&amp;D1797&amp;" "&amp;E1797&amp;" "&amp;F1797&amp;" ["&amp;H1797&amp;"]"))</f>
        <v/>
      </c>
      <c r="J1797" s="7" t="inlineStr">
        <is>
          <t>잠뱅이 블랙 프린팅 면혼방 레터링크루넥맨투맨 [100]</t>
        </is>
      </c>
      <c r="K1797" s="7" t="inlineStr">
        <is>
          <t>잠뱅이 블랙 프린팅 면혼방 레터링크루넥맨투맨</t>
        </is>
      </c>
      <c r="L1797" s="7">
        <f>IF(B1797="보세",C1797&amp;" "&amp;F1797,B1797&amp;" "&amp;F1797)</f>
        <v/>
      </c>
      <c r="M1797" s="8" t="inlineStr">
        <is>
          <t>블랙 프린팅 면혼방 레터링크루넥맨투맨</t>
        </is>
      </c>
      <c r="N1797" s="8" t="inlineStr">
        <is>
          <t>블랙 프린팅 코튼혼방 레터링크루넥맨투맨</t>
        </is>
      </c>
      <c r="O1797" s="8" t="inlineStr">
        <is>
          <t>블랙 프린팅 면믹스 레터링크루넥맨투맨</t>
        </is>
      </c>
    </row>
    <row r="1798" ht="16.5" customHeight="1" s="16">
      <c r="A1798" s="7" t="n">
        <v>13108562</v>
      </c>
      <c r="B1798" s="7" t="inlineStr">
        <is>
          <t>뉴발란스</t>
        </is>
      </c>
      <c r="C1798" s="7" t="inlineStr">
        <is>
          <t>블랙</t>
        </is>
      </c>
      <c r="D1798" s="7" t="inlineStr">
        <is>
          <t>프린팅</t>
        </is>
      </c>
      <c r="E1798" s="7" t="inlineStr">
        <is>
          <t>면혼방</t>
        </is>
      </c>
      <c r="F1798" s="7" t="inlineStr">
        <is>
          <t>포인트로고크루넥맨투맨</t>
        </is>
      </c>
      <c r="G1798" s="7" t="inlineStr">
        <is>
          <t>KOR</t>
        </is>
      </c>
      <c r="H1798" s="7" t="inlineStr">
        <is>
          <t>L</t>
        </is>
      </c>
      <c r="I1798" s="7">
        <f>IF(B1798="보세",C1798&amp;" "&amp;D1798&amp;" "&amp;E1798&amp;" "&amp;F1798&amp;" ["&amp;H1798&amp;"]",IF(G1798="JPN","[JPN] "&amp;B1798&amp;" "&amp;C1798&amp;" "&amp;D1798&amp;" "&amp;E1798&amp;" "&amp;F1798&amp;" ["&amp;H1798&amp;"]",B1798&amp;" "&amp;C1798&amp;" "&amp;D1798&amp;" "&amp;E1798&amp;" "&amp;F1798&amp;" ["&amp;H1798&amp;"]"))</f>
        <v/>
      </c>
      <c r="J1798" s="7" t="inlineStr">
        <is>
          <t>뉴발란스 블랙 프린팅 면혼방 포인트로고크루넥맨투맨 [L]</t>
        </is>
      </c>
      <c r="K1798" s="7" t="inlineStr">
        <is>
          <t>뉴발란스 블랙 프린팅 면혼방 포인트로고크루넥맨투맨</t>
        </is>
      </c>
      <c r="L1798" s="7">
        <f>IF(B1798="보세",C1798&amp;" "&amp;F1798,B1798&amp;" "&amp;F1798)</f>
        <v/>
      </c>
      <c r="M1798" s="8" t="inlineStr">
        <is>
          <t>블랙 프린팅 면혼방 포인트로고크루넥맨투맨</t>
        </is>
      </c>
      <c r="N1798" s="8" t="inlineStr">
        <is>
          <t>블랙 프린팅 코튼혼방 포인트로고크루넥맨투맨</t>
        </is>
      </c>
      <c r="O1798" s="8" t="inlineStr">
        <is>
          <t>블랙 프린팅 면믹스 포인트로고크루넥맨투맨</t>
        </is>
      </c>
    </row>
    <row r="1799" ht="16.5" customHeight="1" s="16">
      <c r="A1799" s="7" t="n">
        <v>13108563</v>
      </c>
      <c r="B1799" s="7" t="inlineStr">
        <is>
          <t>캘빈클라인</t>
        </is>
      </c>
      <c r="C1799" s="7" t="inlineStr">
        <is>
          <t>다크그레이</t>
        </is>
      </c>
      <c r="D1799" s="7" t="inlineStr">
        <is>
          <t>체크</t>
        </is>
      </c>
      <c r="E1799" s="7" t="inlineStr">
        <is>
          <t>면</t>
        </is>
      </c>
      <c r="F1799" s="7" t="inlineStr">
        <is>
          <t>바디핏숏카라셔츠</t>
        </is>
      </c>
      <c r="G1799" s="7" t="inlineStr">
        <is>
          <t>KOR</t>
        </is>
      </c>
      <c r="H1799" s="7" t="inlineStr">
        <is>
          <t>M</t>
        </is>
      </c>
      <c r="I1799" s="7">
        <f>IF(B1799="보세",C1799&amp;" "&amp;D1799&amp;" "&amp;E1799&amp;" "&amp;F1799&amp;" ["&amp;H1799&amp;"]",IF(G1799="JPN","[JPN] "&amp;B1799&amp;" "&amp;C1799&amp;" "&amp;D1799&amp;" "&amp;E1799&amp;" "&amp;F1799&amp;" ["&amp;H1799&amp;"]",B1799&amp;" "&amp;C1799&amp;" "&amp;D1799&amp;" "&amp;E1799&amp;" "&amp;F1799&amp;" ["&amp;H1799&amp;"]"))</f>
        <v/>
      </c>
      <c r="J1799" s="7" t="inlineStr">
        <is>
          <t>캘빈클라인 다크그레이 체크 면 바디핏숏카라셔츠 [M]</t>
        </is>
      </c>
      <c r="K1799" s="7" t="inlineStr">
        <is>
          <t>캘빈클라인 다크그레이 체크 면 바디핏숏카라셔츠</t>
        </is>
      </c>
      <c r="L1799" s="7">
        <f>IF(B1799="보세",C1799&amp;" "&amp;F1799,B1799&amp;" "&amp;F1799)</f>
        <v/>
      </c>
      <c r="M1799" s="8" t="inlineStr">
        <is>
          <t>다크그레이 체크 면 바디핏숏카라셔츠</t>
        </is>
      </c>
      <c r="N1799" s="8" t="inlineStr">
        <is>
          <t>다크그레이 체크 코튼 바디핏숏카라셔츠</t>
        </is>
      </c>
      <c r="O1799" s="8" t="inlineStr">
        <is>
          <t>다크그레이 체크 면직물 바디핏숏카라셔츠</t>
        </is>
      </c>
    </row>
    <row r="1800" ht="16.5" customHeight="1" s="16">
      <c r="A1800" s="7" t="n">
        <v>13108564</v>
      </c>
      <c r="B1800" s="7" t="inlineStr">
        <is>
          <t>콜롬비아</t>
        </is>
      </c>
      <c r="C1800" s="7" t="inlineStr">
        <is>
          <t>그린네이비</t>
        </is>
      </c>
      <c r="D1800" s="7" t="inlineStr">
        <is>
          <t>체크</t>
        </is>
      </c>
      <c r="E1800" s="7" t="inlineStr">
        <is>
          <t>면혼방</t>
        </is>
      </c>
      <c r="F1800" s="7" t="inlineStr">
        <is>
          <t>아웃도어긴소매셔츠</t>
        </is>
      </c>
      <c r="G1800" s="7" t="inlineStr">
        <is>
          <t>KOR</t>
        </is>
      </c>
      <c r="H1800" s="7" t="inlineStr">
        <is>
          <t>95</t>
        </is>
      </c>
      <c r="I1800" s="7">
        <f>IF(B1800="보세",C1800&amp;" "&amp;D1800&amp;" "&amp;E1800&amp;" "&amp;F1800&amp;" ["&amp;H1800&amp;"]",IF(G1800="JPN","[JPN] "&amp;B1800&amp;" "&amp;C1800&amp;" "&amp;D1800&amp;" "&amp;E1800&amp;" "&amp;F1800&amp;" ["&amp;H1800&amp;"]",B1800&amp;" "&amp;C1800&amp;" "&amp;D1800&amp;" "&amp;E1800&amp;" "&amp;F1800&amp;" ["&amp;H1800&amp;"]"))</f>
        <v/>
      </c>
      <c r="J1800" s="7" t="inlineStr">
        <is>
          <t>콜롬비아 그린네이비 체크 면혼방 아웃도어긴소매셔츠 [95]</t>
        </is>
      </c>
      <c r="K1800" s="7" t="inlineStr">
        <is>
          <t>콜롬비아 그린네이비 체크 면혼방 아웃도어긴소매셔츠</t>
        </is>
      </c>
      <c r="L1800" s="7">
        <f>IF(B1800="보세",C1800&amp;" "&amp;F1800,B1800&amp;" "&amp;F1800)</f>
        <v/>
      </c>
      <c r="M1800" s="8" t="inlineStr">
        <is>
          <t>그린네이비 체크 면혼방 아웃도어긴소매셔츠</t>
        </is>
      </c>
      <c r="N1800" s="8" t="inlineStr">
        <is>
          <t>그린네이비 체크 코튼혼방 아웃도어긴소매셔츠</t>
        </is>
      </c>
      <c r="O1800" s="8" t="inlineStr">
        <is>
          <t>그린네이비 체크 면믹스 아웃도어긴소매셔츠</t>
        </is>
      </c>
    </row>
    <row r="1801" ht="16.5" customHeight="1" s="16">
      <c r="A1801" s="7" t="n">
        <v>13108565</v>
      </c>
      <c r="B1801" s="7" t="inlineStr">
        <is>
          <t>마크곤잘레스</t>
        </is>
      </c>
      <c r="C1801" s="7" t="inlineStr">
        <is>
          <t>블랙</t>
        </is>
      </c>
      <c r="D1801" s="7" t="inlineStr">
        <is>
          <t>프린팅</t>
        </is>
      </c>
      <c r="E1801" s="7" t="inlineStr">
        <is>
          <t>면혼방</t>
        </is>
      </c>
      <c r="F1801" s="7" t="inlineStr">
        <is>
          <t>백레터링아웃포켓후드집업</t>
        </is>
      </c>
      <c r="G1801" s="7" t="inlineStr">
        <is>
          <t>KOR</t>
        </is>
      </c>
      <c r="H1801" s="7" t="inlineStr">
        <is>
          <t>L</t>
        </is>
      </c>
      <c r="I1801" s="7">
        <f>IF(B1801="보세",C1801&amp;" "&amp;D1801&amp;" "&amp;E1801&amp;" "&amp;F1801&amp;" ["&amp;H1801&amp;"]",IF(G1801="JPN","[JPN] "&amp;B1801&amp;" "&amp;C1801&amp;" "&amp;D1801&amp;" "&amp;E1801&amp;" "&amp;F1801&amp;" ["&amp;H1801&amp;"]",B1801&amp;" "&amp;C1801&amp;" "&amp;D1801&amp;" "&amp;E1801&amp;" "&amp;F1801&amp;" ["&amp;H1801&amp;"]"))</f>
        <v/>
      </c>
      <c r="J1801" s="7" t="inlineStr">
        <is>
          <t>마크곤잘레스 블랙 프린팅 면혼방 백레터링아웃포켓후드집업 [L]</t>
        </is>
      </c>
      <c r="K1801" s="7" t="inlineStr">
        <is>
          <t>마크곤잘레스 블랙 프린팅 면혼방 백레터링아웃포켓후드집업</t>
        </is>
      </c>
      <c r="L1801" s="7">
        <f>IF(B1801="보세",C1801&amp;" "&amp;F1801,B1801&amp;" "&amp;F1801)</f>
        <v/>
      </c>
      <c r="M1801" s="8" t="inlineStr">
        <is>
          <t>블랙 프린팅 면혼방 백레터링아웃포켓후드집업</t>
        </is>
      </c>
      <c r="N1801" s="8" t="inlineStr">
        <is>
          <t>블랙 프린팅 코튼혼방 백레터링아웃포켓후드집업</t>
        </is>
      </c>
      <c r="O1801" s="8" t="inlineStr">
        <is>
          <t>블랙 프린팅 면믹스 백레터링아웃포켓후드집업</t>
        </is>
      </c>
    </row>
    <row r="1802" ht="16.5" customHeight="1" s="16">
      <c r="A1802" s="7" t="n">
        <v>13108566</v>
      </c>
      <c r="B1802" s="7" t="inlineStr">
        <is>
          <t>커스텀멜로우</t>
        </is>
      </c>
      <c r="C1802" s="7" t="inlineStr">
        <is>
          <t>네이비</t>
        </is>
      </c>
      <c r="D1802" s="7" t="inlineStr">
        <is>
          <t>무지</t>
        </is>
      </c>
      <c r="E1802" s="7" t="inlineStr">
        <is>
          <t>면혼방</t>
        </is>
      </c>
      <c r="F1802" s="7" t="inlineStr">
        <is>
          <t>사각배색포켓롱가디건</t>
        </is>
      </c>
      <c r="G1802" s="7" t="inlineStr">
        <is>
          <t>KOR</t>
        </is>
      </c>
      <c r="H1802" s="7" t="inlineStr">
        <is>
          <t>100</t>
        </is>
      </c>
      <c r="I1802" s="7">
        <f>IF(B1802="보세",C1802&amp;" "&amp;D1802&amp;" "&amp;E1802&amp;" "&amp;F1802&amp;" ["&amp;H1802&amp;"]",IF(G1802="JPN","[JPN] "&amp;B1802&amp;" "&amp;C1802&amp;" "&amp;D1802&amp;" "&amp;E1802&amp;" "&amp;F1802&amp;" ["&amp;H1802&amp;"]",B1802&amp;" "&amp;C1802&amp;" "&amp;D1802&amp;" "&amp;E1802&amp;" "&amp;F1802&amp;" ["&amp;H1802&amp;"]"))</f>
        <v/>
      </c>
      <c r="J1802" s="7" t="inlineStr">
        <is>
          <t>커스텀멜로우 네이비 면혼방 사각배색포켓롱가디건 [100]</t>
        </is>
      </c>
      <c r="K1802" s="7" t="inlineStr">
        <is>
          <t>커스텀멜로우 네이비 면혼방 사각배색포켓롱가디건</t>
        </is>
      </c>
      <c r="L1802" s="7">
        <f>IF(B1802="보세",C1802&amp;" "&amp;F1802,B1802&amp;" "&amp;F1802)</f>
        <v/>
      </c>
      <c r="M1802" s="8" t="inlineStr">
        <is>
          <t>네이비  면혼방 사각배색포켓롱가디건</t>
        </is>
      </c>
      <c r="N1802" s="8" t="inlineStr">
        <is>
          <t>NAVY  면혼방 사각배색포켓롱가디건</t>
        </is>
      </c>
      <c r="O1802" s="8" t="inlineStr">
        <is>
          <t>곤색  면혼방 사각배색포켓롱가디건</t>
        </is>
      </c>
    </row>
    <row r="1803" ht="16.5" customHeight="1" s="16">
      <c r="A1803" s="7" t="n">
        <v>13108567</v>
      </c>
      <c r="B1803" s="7" t="inlineStr">
        <is>
          <t>JDX</t>
        </is>
      </c>
      <c r="C1803" s="7" t="inlineStr">
        <is>
          <t>레드</t>
        </is>
      </c>
      <c r="D1803" s="7" t="inlineStr">
        <is>
          <t>무지</t>
        </is>
      </c>
      <c r="E1803" s="7" t="inlineStr">
        <is>
          <t>면혼방</t>
        </is>
      </c>
      <c r="F1803" s="7" t="inlineStr">
        <is>
          <t>페이크포켓긴소매카라티</t>
        </is>
      </c>
      <c r="G1803" s="7" t="inlineStr">
        <is>
          <t>KOR</t>
        </is>
      </c>
      <c r="H1803" s="7" t="inlineStr">
        <is>
          <t>105</t>
        </is>
      </c>
      <c r="I1803" s="7">
        <f>IF(B1803="보세",C1803&amp;" "&amp;D1803&amp;" "&amp;E1803&amp;" "&amp;F1803&amp;" ["&amp;H1803&amp;"]",IF(G1803="JPN","[JPN] "&amp;B1803&amp;" "&amp;C1803&amp;" "&amp;D1803&amp;" "&amp;E1803&amp;" "&amp;F1803&amp;" ["&amp;H1803&amp;"]",B1803&amp;" "&amp;C1803&amp;" "&amp;D1803&amp;" "&amp;E1803&amp;" "&amp;F1803&amp;" ["&amp;H1803&amp;"]"))</f>
        <v/>
      </c>
      <c r="J1803" s="7" t="inlineStr">
        <is>
          <t>JDX 레드 면혼방 페이크포켓긴소매카라티 [105]</t>
        </is>
      </c>
      <c r="K1803" s="7" t="inlineStr">
        <is>
          <t>JDX 레드 면혼방 페이크포켓긴소매카라티</t>
        </is>
      </c>
      <c r="L1803" s="7">
        <f>IF(B1803="보세",C1803&amp;" "&amp;F1803,B1803&amp;" "&amp;F1803)</f>
        <v/>
      </c>
      <c r="M1803" s="8" t="inlineStr">
        <is>
          <t>레드  면혼방 페이크포켓긴소매카라티</t>
        </is>
      </c>
      <c r="N1803" s="8" t="inlineStr">
        <is>
          <t>레드  코튼혼방 페이크포켓긴소매카라티</t>
        </is>
      </c>
      <c r="O1803" s="8" t="inlineStr">
        <is>
          <t>레드  면믹스 페이크포켓긴소매카라티</t>
        </is>
      </c>
    </row>
    <row r="1804" ht="16.5" customHeight="1" s="16">
      <c r="A1804" s="7" t="n">
        <v>13108568</v>
      </c>
      <c r="B1804" s="7" t="inlineStr">
        <is>
          <t>플레이보이골프</t>
        </is>
      </c>
      <c r="C1804" s="7" t="inlineStr">
        <is>
          <t>블랙</t>
        </is>
      </c>
      <c r="D1804" s="7" t="inlineStr">
        <is>
          <t>체크</t>
        </is>
      </c>
      <c r="E1804" s="7" t="inlineStr">
        <is>
          <t>울혼방</t>
        </is>
      </c>
      <c r="F1804" s="7" t="inlineStr">
        <is>
          <t>사각퀼팅패딩배색반집업니트</t>
        </is>
      </c>
      <c r="G1804" s="7" t="inlineStr">
        <is>
          <t>KOR</t>
        </is>
      </c>
      <c r="H1804" s="7" t="inlineStr">
        <is>
          <t>100</t>
        </is>
      </c>
      <c r="I1804" s="7">
        <f>IF(B1804="보세",C1804&amp;" "&amp;D1804&amp;" "&amp;E1804&amp;" "&amp;F1804&amp;" ["&amp;H1804&amp;"]",IF(G1804="JPN","[JPN] "&amp;B1804&amp;" "&amp;C1804&amp;" "&amp;D1804&amp;" "&amp;E1804&amp;" "&amp;F1804&amp;" ["&amp;H1804&amp;"]",B1804&amp;" "&amp;C1804&amp;" "&amp;D1804&amp;" "&amp;E1804&amp;" "&amp;F1804&amp;" ["&amp;H1804&amp;"]"))</f>
        <v/>
      </c>
      <c r="J1804" s="7" t="inlineStr">
        <is>
          <t>플레이보이골프 블랙 체크 울혼방 사각퀼팅패딩배색반집업니트 [100]</t>
        </is>
      </c>
      <c r="K1804" s="7" t="inlineStr">
        <is>
          <t>플레이보이골프 블랙 체크 울혼방 사각퀼팅패딩배색반집업니트</t>
        </is>
      </c>
      <c r="L1804" s="7">
        <f>IF(B1804="보세",C1804&amp;" "&amp;F1804,B1804&amp;" "&amp;F1804)</f>
        <v/>
      </c>
      <c r="M1804" s="8" t="inlineStr">
        <is>
          <t>블랙 체크 울혼방 사각퀼팅패딩배색반집업니트</t>
        </is>
      </c>
      <c r="N1804" s="8" t="inlineStr">
        <is>
          <t>블랙 체크 울혼방 사각퀼팅패딩배색반집업니트</t>
        </is>
      </c>
      <c r="O1804" s="8" t="inlineStr">
        <is>
          <t>블랙 체크 울혼방 사각퀼팅패딩배색반집업니트</t>
        </is>
      </c>
    </row>
    <row r="1805" ht="16.5" customHeight="1" s="16">
      <c r="A1805" s="7" t="n">
        <v>13108569</v>
      </c>
      <c r="B1805" s="7" t="inlineStr">
        <is>
          <t>마인드브릿지</t>
        </is>
      </c>
      <c r="C1805" s="7" t="inlineStr">
        <is>
          <t>와인</t>
        </is>
      </c>
      <c r="D1805" s="7" t="inlineStr">
        <is>
          <t>무지</t>
        </is>
      </c>
      <c r="E1805" s="7" t="inlineStr">
        <is>
          <t>면혼방</t>
        </is>
      </c>
      <c r="F1805" s="7" t="inlineStr">
        <is>
          <t>절개핀턱긴소매셔츠</t>
        </is>
      </c>
      <c r="G1805" s="7" t="inlineStr">
        <is>
          <t>KOR</t>
        </is>
      </c>
      <c r="H1805" s="7" t="inlineStr">
        <is>
          <t>95</t>
        </is>
      </c>
      <c r="I1805" s="7">
        <f>IF(B1805="보세",C1805&amp;" "&amp;D1805&amp;" "&amp;E1805&amp;" "&amp;F1805&amp;" ["&amp;H1805&amp;"]",IF(G1805="JPN","[JPN] "&amp;B1805&amp;" "&amp;C1805&amp;" "&amp;D1805&amp;" "&amp;E1805&amp;" "&amp;F1805&amp;" ["&amp;H1805&amp;"]",B1805&amp;" "&amp;C1805&amp;" "&amp;D1805&amp;" "&amp;E1805&amp;" "&amp;F1805&amp;" ["&amp;H1805&amp;"]"))</f>
        <v/>
      </c>
      <c r="J1805" s="7" t="inlineStr">
        <is>
          <t>마인드브릿지 와인 면혼방 절개핀턱긴소매셔츠 [95]</t>
        </is>
      </c>
      <c r="K1805" s="7" t="inlineStr">
        <is>
          <t>마인드브릿지 와인 면혼방 절개핀턱긴소매셔츠</t>
        </is>
      </c>
      <c r="L1805" s="7">
        <f>IF(B1805="보세",C1805&amp;" "&amp;F1805,B1805&amp;" "&amp;F1805)</f>
        <v/>
      </c>
      <c r="M1805" s="8" t="inlineStr">
        <is>
          <t>와인  면혼방 절개핀턱긴소매셔츠</t>
        </is>
      </c>
      <c r="N1805" s="8" t="inlineStr">
        <is>
          <t>와인  코튼혼방 절개핀턱긴소매셔츠</t>
        </is>
      </c>
      <c r="O1805" s="8" t="inlineStr">
        <is>
          <t>와인  면믹스 절개핀턱긴소매셔츠</t>
        </is>
      </c>
    </row>
    <row r="1806" ht="16.5" customHeight="1" s="16">
      <c r="A1806" s="7" t="n">
        <v>13108570</v>
      </c>
      <c r="B1806" s="7" t="inlineStr">
        <is>
          <t>빈폴</t>
        </is>
      </c>
      <c r="C1806" s="7" t="inlineStr">
        <is>
          <t>네이비</t>
        </is>
      </c>
      <c r="D1806" s="7" t="inlineStr">
        <is>
          <t>무지</t>
        </is>
      </c>
      <c r="E1806" s="7" t="inlineStr">
        <is>
          <t>면혼방</t>
        </is>
      </c>
      <c r="F1806" s="7" t="inlineStr">
        <is>
          <t>슬림핏실버자수로고카라티</t>
        </is>
      </c>
      <c r="G1806" s="7" t="inlineStr">
        <is>
          <t>KOR</t>
        </is>
      </c>
      <c r="H1806" s="7" t="inlineStr">
        <is>
          <t>100</t>
        </is>
      </c>
      <c r="I1806" s="7">
        <f>IF(B1806="보세",C1806&amp;" "&amp;D1806&amp;" "&amp;E1806&amp;" "&amp;F1806&amp;" ["&amp;H1806&amp;"]",IF(G1806="JPN","[JPN] "&amp;B1806&amp;" "&amp;C1806&amp;" "&amp;D1806&amp;" "&amp;E1806&amp;" "&amp;F1806&amp;" ["&amp;H1806&amp;"]",B1806&amp;" "&amp;C1806&amp;" "&amp;D1806&amp;" "&amp;E1806&amp;" "&amp;F1806&amp;" ["&amp;H1806&amp;"]"))</f>
        <v/>
      </c>
      <c r="J1806" s="7" t="inlineStr">
        <is>
          <t>빈폴 네이비 면혼방 슬림핏실버자수로고카라티 [100]</t>
        </is>
      </c>
      <c r="K1806" s="7" t="inlineStr">
        <is>
          <t>빈폴 네이비 면혼방 슬림핏실버자수로고카라티</t>
        </is>
      </c>
      <c r="L1806" s="7">
        <f>IF(B1806="보세",C1806&amp;" "&amp;F1806,B1806&amp;" "&amp;F1806)</f>
        <v/>
      </c>
      <c r="M1806" s="8" t="inlineStr">
        <is>
          <t>네이비  면혼방 슬림핏실버자수로고카라티</t>
        </is>
      </c>
      <c r="N1806" s="8" t="inlineStr">
        <is>
          <t>NAVY  면혼방 슬림핏실버자수로고카라티</t>
        </is>
      </c>
      <c r="O1806" s="8" t="inlineStr">
        <is>
          <t>곤색  면혼방 슬림핏실버자수로고카라티</t>
        </is>
      </c>
    </row>
    <row r="1807" ht="16.5" customHeight="1" s="16">
      <c r="A1807" s="7" t="n">
        <v>13108571</v>
      </c>
      <c r="B1807" s="7" t="inlineStr">
        <is>
          <t>커버낫</t>
        </is>
      </c>
      <c r="C1807" s="7" t="inlineStr">
        <is>
          <t>인디네이비</t>
        </is>
      </c>
      <c r="D1807" s="7" t="inlineStr">
        <is>
          <t>프린팅</t>
        </is>
      </c>
      <c r="E1807" s="7" t="inlineStr">
        <is>
          <t>면</t>
        </is>
      </c>
      <c r="F1807" s="7" t="inlineStr">
        <is>
          <t>백레터링스웨트셔츠</t>
        </is>
      </c>
      <c r="G1807" s="7" t="inlineStr">
        <is>
          <t>KOR</t>
        </is>
      </c>
      <c r="H1807" s="7" t="inlineStr">
        <is>
          <t>L</t>
        </is>
      </c>
      <c r="I1807" s="7">
        <f>IF(B1807="보세",C1807&amp;" "&amp;D1807&amp;" "&amp;E1807&amp;" "&amp;F1807&amp;" ["&amp;H1807&amp;"]",IF(G1807="JPN","[JPN] "&amp;B1807&amp;" "&amp;C1807&amp;" "&amp;D1807&amp;" "&amp;E1807&amp;" "&amp;F1807&amp;" ["&amp;H1807&amp;"]",B1807&amp;" "&amp;C1807&amp;" "&amp;D1807&amp;" "&amp;E1807&amp;" "&amp;F1807&amp;" ["&amp;H1807&amp;"]"))</f>
        <v/>
      </c>
      <c r="J1807" s="7" t="inlineStr">
        <is>
          <t>커버낫 인디네이비 프린팅 면 백레터링스웨트셔츠 [L]</t>
        </is>
      </c>
      <c r="K1807" s="7" t="inlineStr">
        <is>
          <t>커버낫 인디네이비 프린팅 면 백레터링스웨트셔츠</t>
        </is>
      </c>
      <c r="L1807" s="7">
        <f>IF(B1807="보세",C1807&amp;" "&amp;F1807,B1807&amp;" "&amp;F1807)</f>
        <v/>
      </c>
      <c r="M1807" s="8" t="inlineStr">
        <is>
          <t>인디네이비 프린팅 면 백레터링스웨트셔츠</t>
        </is>
      </c>
      <c r="N1807" s="8" t="inlineStr">
        <is>
          <t>인디네이비 프린팅 코튼 백레터링스웨트셔츠</t>
        </is>
      </c>
      <c r="O1807" s="8" t="inlineStr">
        <is>
          <t>인디네이비 프린팅 면직물 백레터링스웨트셔츠</t>
        </is>
      </c>
    </row>
    <row r="1808" ht="16.5" customHeight="1" s="16">
      <c r="A1808" s="7" t="n">
        <v>13108572</v>
      </c>
      <c r="B1808" s="7" t="inlineStr">
        <is>
          <t>아디다스</t>
        </is>
      </c>
      <c r="C1808" s="7" t="inlineStr">
        <is>
          <t>블랙</t>
        </is>
      </c>
      <c r="D1808" s="7" t="inlineStr">
        <is>
          <t>프린팅</t>
        </is>
      </c>
      <c r="E1808" s="7" t="inlineStr">
        <is>
          <t>면혼방</t>
        </is>
      </c>
      <c r="F1808" s="7" t="inlineStr">
        <is>
          <t>삼선라운드맨투맨</t>
        </is>
      </c>
      <c r="G1808" s="7" t="inlineStr">
        <is>
          <t>KOR</t>
        </is>
      </c>
      <c r="H1808" s="7" t="inlineStr">
        <is>
          <t>XL</t>
        </is>
      </c>
      <c r="I1808" s="7">
        <f>IF(B1808="보세",C1808&amp;" "&amp;D1808&amp;" "&amp;E1808&amp;" "&amp;F1808&amp;" ["&amp;H1808&amp;"]",IF(G1808="JPN","[JPN] "&amp;B1808&amp;" "&amp;C1808&amp;" "&amp;D1808&amp;" "&amp;E1808&amp;" "&amp;F1808&amp;" ["&amp;H1808&amp;"]",B1808&amp;" "&amp;C1808&amp;" "&amp;D1808&amp;" "&amp;E1808&amp;" "&amp;F1808&amp;" ["&amp;H1808&amp;"]"))</f>
        <v/>
      </c>
      <c r="J1808" s="7" t="inlineStr">
        <is>
          <t>아디다스 블랙 프린팅 면혼방 삼선라운드맨투맨 [XL]</t>
        </is>
      </c>
      <c r="K1808" s="7" t="inlineStr">
        <is>
          <t>아디다스 블랙 프린팅 면혼방 삼선라운드맨투맨</t>
        </is>
      </c>
      <c r="L1808" s="7">
        <f>IF(B1808="보세",C1808&amp;" "&amp;F1808,B1808&amp;" "&amp;F1808)</f>
        <v/>
      </c>
      <c r="M1808" s="8" t="inlineStr">
        <is>
          <t>블랙 프린팅 면혼방 삼선라운드맨투맨</t>
        </is>
      </c>
      <c r="N1808" s="8" t="inlineStr">
        <is>
          <t>블랙 프린팅 코튼혼방 삼선라운드맨투맨</t>
        </is>
      </c>
      <c r="O1808" s="8" t="inlineStr">
        <is>
          <t>블랙 프린팅 면믹스 삼선라운드맨투맨</t>
        </is>
      </c>
    </row>
    <row r="1809" ht="16.5" customHeight="1" s="16">
      <c r="A1809" s="7" t="n">
        <v>13108573</v>
      </c>
      <c r="B1809" s="7" t="inlineStr">
        <is>
          <t>콜핑</t>
        </is>
      </c>
      <c r="C1809" s="7" t="inlineStr">
        <is>
          <t>블랙</t>
        </is>
      </c>
      <c r="D1809" s="7" t="inlineStr">
        <is>
          <t>무지</t>
        </is>
      </c>
      <c r="E1809" s="7" t="inlineStr">
        <is>
          <t>폴리</t>
        </is>
      </c>
      <c r="F1809" s="7" t="inlineStr">
        <is>
          <t>사각퀼팅패딩점퍼</t>
        </is>
      </c>
      <c r="G1809" s="7" t="inlineStr">
        <is>
          <t>KOR</t>
        </is>
      </c>
      <c r="H1809" s="7" t="inlineStr">
        <is>
          <t>L</t>
        </is>
      </c>
      <c r="I1809" s="7">
        <f>IF(B1809="보세",C1809&amp;" "&amp;D1809&amp;" "&amp;E1809&amp;" "&amp;F1809&amp;" ["&amp;H1809&amp;"]",IF(G1809="JPN","[JPN] "&amp;B1809&amp;" "&amp;C1809&amp;" "&amp;D1809&amp;" "&amp;E1809&amp;" "&amp;F1809&amp;" ["&amp;H1809&amp;"]",B1809&amp;" "&amp;C1809&amp;" "&amp;D1809&amp;" "&amp;E1809&amp;" "&amp;F1809&amp;" ["&amp;H1809&amp;"]"))</f>
        <v/>
      </c>
      <c r="J1809" s="7" t="inlineStr">
        <is>
          <t>콜핑 블랙 사각퀼팅패딩점퍼 [L]</t>
        </is>
      </c>
      <c r="K1809" s="7" t="inlineStr">
        <is>
          <t>콜핑 블랙 사각퀼팅패딩점퍼</t>
        </is>
      </c>
      <c r="L1809" s="7">
        <f>IF(B1809="보세",C1809&amp;" "&amp;F1809,B1809&amp;" "&amp;F1809)</f>
        <v/>
      </c>
      <c r="M1809" s="8" t="inlineStr">
        <is>
          <t>블랙   사각퀼팅패딩점퍼</t>
        </is>
      </c>
      <c r="N1809" s="8" t="inlineStr">
        <is>
          <t>블랙   사각퀼팅패딩점퍼</t>
        </is>
      </c>
      <c r="O1809" s="8" t="inlineStr">
        <is>
          <t>블랙   사각퀼팅패딩점퍼</t>
        </is>
      </c>
    </row>
    <row r="1810" ht="16.5" customHeight="1" s="16">
      <c r="A1810" s="7" t="n">
        <v>13108574</v>
      </c>
      <c r="B1810" s="7" t="inlineStr">
        <is>
          <t>탑텐</t>
        </is>
      </c>
      <c r="C1810" s="7" t="inlineStr">
        <is>
          <t>블랙</t>
        </is>
      </c>
      <c r="D1810" s="7" t="inlineStr">
        <is>
          <t>무지</t>
        </is>
      </c>
      <c r="E1810" s="7" t="inlineStr">
        <is>
          <t>면혼방</t>
        </is>
      </c>
      <c r="F1810" s="7" t="inlineStr">
        <is>
          <t>APUS후드티</t>
        </is>
      </c>
      <c r="G1810" s="7" t="inlineStr">
        <is>
          <t>KOR</t>
        </is>
      </c>
      <c r="H1810" s="7" t="inlineStr">
        <is>
          <t>100</t>
        </is>
      </c>
      <c r="I1810" s="7">
        <f>IF(B1810="보세",C1810&amp;" "&amp;D1810&amp;" "&amp;E1810&amp;" "&amp;F1810&amp;" ["&amp;H1810&amp;"]",IF(G1810="JPN","[JPN] "&amp;B1810&amp;" "&amp;C1810&amp;" "&amp;D1810&amp;" "&amp;E1810&amp;" "&amp;F1810&amp;" ["&amp;H1810&amp;"]",B1810&amp;" "&amp;C1810&amp;" "&amp;D1810&amp;" "&amp;E1810&amp;" "&amp;F1810&amp;" ["&amp;H1810&amp;"]"))</f>
        <v/>
      </c>
      <c r="J1810" s="7" t="inlineStr">
        <is>
          <t>탑텐 블랙 면혼방 APUS후드티 [100]</t>
        </is>
      </c>
      <c r="K1810" s="7" t="inlineStr">
        <is>
          <t>탑텐 블랙 면혼방 APUS후드티</t>
        </is>
      </c>
      <c r="L1810" s="7">
        <f>IF(B1810="보세",C1810&amp;" "&amp;F1810,B1810&amp;" "&amp;F1810)</f>
        <v/>
      </c>
      <c r="M1810" s="8" t="inlineStr">
        <is>
          <t>블랙  면혼방 APUS후드티</t>
        </is>
      </c>
      <c r="N1810" s="8" t="inlineStr">
        <is>
          <t>블랙  코튼혼방 APUS후드티</t>
        </is>
      </c>
      <c r="O1810" s="8" t="inlineStr">
        <is>
          <t>블랙  면믹스 APUS후드티</t>
        </is>
      </c>
    </row>
    <row r="1811" ht="16.5" customHeight="1" s="16">
      <c r="A1811" s="7" t="n">
        <v>13108575</v>
      </c>
      <c r="B1811" s="7" t="inlineStr">
        <is>
          <t>콜롬비아</t>
        </is>
      </c>
      <c r="C1811" s="7" t="inlineStr">
        <is>
          <t>블랙</t>
        </is>
      </c>
      <c r="D1811" s="7" t="inlineStr">
        <is>
          <t>무지</t>
        </is>
      </c>
      <c r="E1811" s="7" t="inlineStr">
        <is>
          <t>폴리</t>
        </is>
      </c>
      <c r="F1811" s="7" t="inlineStr">
        <is>
          <t>하이넥플리스집업</t>
        </is>
      </c>
      <c r="G1811" s="7" t="inlineStr">
        <is>
          <t>KOR</t>
        </is>
      </c>
      <c r="H1811" s="7" t="inlineStr">
        <is>
          <t>S</t>
        </is>
      </c>
      <c r="I1811" s="7">
        <f>IF(B1811="보세",C1811&amp;" "&amp;D1811&amp;" "&amp;E1811&amp;" "&amp;F1811&amp;" ["&amp;H1811&amp;"]",IF(G1811="JPN","[JPN] "&amp;B1811&amp;" "&amp;C1811&amp;" "&amp;D1811&amp;" "&amp;E1811&amp;" "&amp;F1811&amp;" ["&amp;H1811&amp;"]",B1811&amp;" "&amp;C1811&amp;" "&amp;D1811&amp;" "&amp;E1811&amp;" "&amp;F1811&amp;" ["&amp;H1811&amp;"]"))</f>
        <v/>
      </c>
      <c r="J1811" s="7" t="inlineStr">
        <is>
          <t>콜롬비아 블랙 하이넥플리스집업 [S]</t>
        </is>
      </c>
      <c r="K1811" s="7" t="inlineStr">
        <is>
          <t>콜롬비아 블랙 하이넥플리스집업</t>
        </is>
      </c>
      <c r="L1811" s="7">
        <f>IF(B1811="보세",C1811&amp;" "&amp;F1811,B1811&amp;" "&amp;F1811)</f>
        <v/>
      </c>
      <c r="M1811" s="8" t="inlineStr">
        <is>
          <t>블랙   하이넥플리스집업</t>
        </is>
      </c>
      <c r="N1811" s="8" t="inlineStr">
        <is>
          <t>블랙   하이넥플리스집업</t>
        </is>
      </c>
      <c r="O1811" s="8" t="inlineStr">
        <is>
          <t>블랙   하이넥플리스집업</t>
        </is>
      </c>
    </row>
    <row r="1812" ht="16.5" customHeight="1" s="16">
      <c r="A1812" s="7" t="n">
        <v>13108576</v>
      </c>
      <c r="B1812" s="7" t="inlineStr">
        <is>
          <t>빈폴</t>
        </is>
      </c>
      <c r="C1812" s="7" t="inlineStr">
        <is>
          <t>블랙</t>
        </is>
      </c>
      <c r="D1812" s="7" t="inlineStr">
        <is>
          <t>무지</t>
        </is>
      </c>
      <c r="E1812" s="7" t="inlineStr">
        <is>
          <t>면혼방</t>
        </is>
      </c>
      <c r="F1812" s="7" t="inlineStr">
        <is>
          <t>플랩포켓사파리재킷</t>
        </is>
      </c>
      <c r="G1812" s="7" t="inlineStr">
        <is>
          <t>KOR</t>
        </is>
      </c>
      <c r="H1812" s="7" t="inlineStr">
        <is>
          <t>100</t>
        </is>
      </c>
      <c r="I1812" s="7">
        <f>IF(B1812="보세",C1812&amp;" "&amp;D1812&amp;" "&amp;E1812&amp;" "&amp;F1812&amp;" ["&amp;H1812&amp;"]",IF(G1812="JPN","[JPN] "&amp;B1812&amp;" "&amp;C1812&amp;" "&amp;D1812&amp;" "&amp;E1812&amp;" "&amp;F1812&amp;" ["&amp;H1812&amp;"]",B1812&amp;" "&amp;C1812&amp;" "&amp;D1812&amp;" "&amp;E1812&amp;" "&amp;F1812&amp;" ["&amp;H1812&amp;"]"))</f>
        <v/>
      </c>
      <c r="J1812" s="7" t="inlineStr">
        <is>
          <t>빈폴 블랙 면혼방 플랩포켓사파리재킷 [100]</t>
        </is>
      </c>
      <c r="K1812" s="7" t="inlineStr">
        <is>
          <t>빈폴 블랙 면혼방 플랩포켓사파리재킷</t>
        </is>
      </c>
      <c r="L1812" s="7">
        <f>IF(B1812="보세",C1812&amp;" "&amp;F1812,B1812&amp;" "&amp;F1812)</f>
        <v/>
      </c>
      <c r="M1812" s="8" t="inlineStr">
        <is>
          <t>블랙  면혼방 플랩포켓사파리재킷</t>
        </is>
      </c>
      <c r="N1812" s="8" t="inlineStr">
        <is>
          <t>블랙  코튼혼방 플랩포켓사파리재킷</t>
        </is>
      </c>
      <c r="O1812" s="8" t="inlineStr">
        <is>
          <t>블랙  면믹스 플랩포켓사파리재킷</t>
        </is>
      </c>
    </row>
    <row r="1813" ht="16.5" customHeight="1" s="16">
      <c r="A1813" s="7" t="n">
        <v>13108577</v>
      </c>
      <c r="B1813" s="7" t="inlineStr">
        <is>
          <t>홀리스터</t>
        </is>
      </c>
      <c r="C1813" s="7" t="inlineStr">
        <is>
          <t>카키</t>
        </is>
      </c>
      <c r="D1813" s="7" t="inlineStr">
        <is>
          <t>카모플라쥬</t>
        </is>
      </c>
      <c r="E1813" s="7" t="inlineStr">
        <is>
          <t>면혼방</t>
        </is>
      </c>
      <c r="F1813" s="7" t="inlineStr">
        <is>
          <t>하이넥투톤후드집업</t>
        </is>
      </c>
      <c r="G1813" s="7" t="inlineStr">
        <is>
          <t>KOR</t>
        </is>
      </c>
      <c r="H1813" s="7" t="inlineStr">
        <is>
          <t>S</t>
        </is>
      </c>
      <c r="I1813" s="7">
        <f>IF(B1813="보세",C1813&amp;" "&amp;D1813&amp;" "&amp;E1813&amp;" "&amp;F1813&amp;" ["&amp;H1813&amp;"]",IF(G1813="JPN","[JPN] "&amp;B1813&amp;" "&amp;C1813&amp;" "&amp;D1813&amp;" "&amp;E1813&amp;" "&amp;F1813&amp;" ["&amp;H1813&amp;"]",B1813&amp;" "&amp;C1813&amp;" "&amp;D1813&amp;" "&amp;E1813&amp;" "&amp;F1813&amp;" ["&amp;H1813&amp;"]"))</f>
        <v/>
      </c>
      <c r="J1813" s="7" t="inlineStr">
        <is>
          <t>홀리스터 카키 카모플라쥬 면혼방 하이넥투톤후드집업 [S]</t>
        </is>
      </c>
      <c r="K1813" s="7" t="inlineStr">
        <is>
          <t>홀리스터 카키 카모플라쥬 면혼방 하이넥투톤후드집업</t>
        </is>
      </c>
      <c r="L1813" s="7">
        <f>IF(B1813="보세",C1813&amp;" "&amp;F1813,B1813&amp;" "&amp;F1813)</f>
        <v/>
      </c>
      <c r="M1813" s="8" t="inlineStr">
        <is>
          <t>카키 카모플라쥬 면혼방 하이넥투톤후드집업</t>
        </is>
      </c>
      <c r="N1813" s="8" t="inlineStr">
        <is>
          <t>카키 카모플라쥬 코튼혼방 하이넥투톤후드집업</t>
        </is>
      </c>
      <c r="O1813" s="8" t="inlineStr">
        <is>
          <t>카키 카모플라쥬 면믹스 하이넥투톤후드집업</t>
        </is>
      </c>
    </row>
    <row r="1814" ht="16.5" customHeight="1" s="16">
      <c r="A1814" s="7" t="n">
        <v>13108578</v>
      </c>
      <c r="B1814" s="7" t="inlineStr">
        <is>
          <t>지크</t>
        </is>
      </c>
      <c r="C1814" s="7" t="inlineStr">
        <is>
          <t>그레이</t>
        </is>
      </c>
      <c r="D1814" s="7" t="inlineStr">
        <is>
          <t>체크</t>
        </is>
      </c>
      <c r="E1814" s="7" t="inlineStr">
        <is>
          <t>울혼방</t>
        </is>
      </c>
      <c r="F1814" s="7" t="inlineStr">
        <is>
          <t>투버튼싱글블레이저</t>
        </is>
      </c>
      <c r="G1814" s="7" t="inlineStr">
        <is>
          <t>KOR</t>
        </is>
      </c>
      <c r="H1814" s="7" t="inlineStr">
        <is>
          <t>100</t>
        </is>
      </c>
      <c r="I1814" s="7">
        <f>IF(B1814="보세",C1814&amp;" "&amp;D1814&amp;" "&amp;E1814&amp;" "&amp;F1814&amp;" ["&amp;H1814&amp;"]",IF(G1814="JPN","[JPN] "&amp;B1814&amp;" "&amp;C1814&amp;" "&amp;D1814&amp;" "&amp;E1814&amp;" "&amp;F1814&amp;" ["&amp;H1814&amp;"]",B1814&amp;" "&amp;C1814&amp;" "&amp;D1814&amp;" "&amp;E1814&amp;" "&amp;F1814&amp;" ["&amp;H1814&amp;"]"))</f>
        <v/>
      </c>
      <c r="J1814" s="7" t="inlineStr">
        <is>
          <t>지크 그레이 체크 울혼방 투버튼싱글블레이저 [100]</t>
        </is>
      </c>
      <c r="K1814" s="7" t="inlineStr">
        <is>
          <t>지크 그레이 체크 울혼방 투버튼싱글블레이저</t>
        </is>
      </c>
      <c r="L1814" s="7">
        <f>IF(B1814="보세",C1814&amp;" "&amp;F1814,B1814&amp;" "&amp;F1814)</f>
        <v/>
      </c>
      <c r="M1814" s="8" t="inlineStr">
        <is>
          <t>그레이 체크 울혼방 투버튼싱글블레이저</t>
        </is>
      </c>
      <c r="N1814" s="8" t="inlineStr">
        <is>
          <t>회색 체크 울혼방 투버튼싱글블레이저</t>
        </is>
      </c>
      <c r="O1814" s="8" t="inlineStr">
        <is>
          <t>GRAY 체크 울혼방 투버튼싱글블레이저</t>
        </is>
      </c>
    </row>
    <row r="1815" ht="16.5" customHeight="1" s="16">
      <c r="A1815" s="7" t="n">
        <v>13108579</v>
      </c>
      <c r="B1815" s="7" t="inlineStr">
        <is>
          <t>크로커다일</t>
        </is>
      </c>
      <c r="C1815" s="7" t="inlineStr">
        <is>
          <t>퍼플</t>
        </is>
      </c>
      <c r="D1815" s="7" t="inlineStr">
        <is>
          <t>체크</t>
        </is>
      </c>
      <c r="E1815" s="7" t="inlineStr">
        <is>
          <t>폴리</t>
        </is>
      </c>
      <c r="F1815" s="7" t="inlineStr">
        <is>
          <t>하이넥후드롱바람막이</t>
        </is>
      </c>
      <c r="G1815" s="7" t="inlineStr">
        <is>
          <t>KOR</t>
        </is>
      </c>
      <c r="H1815" s="7" t="inlineStr">
        <is>
          <t>95</t>
        </is>
      </c>
      <c r="I1815" s="7">
        <f>IF(B1815="보세",C1815&amp;" "&amp;D1815&amp;" "&amp;E1815&amp;" "&amp;F1815&amp;" ["&amp;H1815&amp;"]",IF(G1815="JPN","[JPN] "&amp;B1815&amp;" "&amp;C1815&amp;" "&amp;D1815&amp;" "&amp;E1815&amp;" "&amp;F1815&amp;" ["&amp;H1815&amp;"]",B1815&amp;" "&amp;C1815&amp;" "&amp;D1815&amp;" "&amp;E1815&amp;" "&amp;F1815&amp;" ["&amp;H1815&amp;"]"))</f>
        <v/>
      </c>
      <c r="J1815" s="7" t="inlineStr">
        <is>
          <t>크로커다일 퍼플 체크 하이넥후드롱바람막이 [95]</t>
        </is>
      </c>
      <c r="K1815" s="7" t="inlineStr">
        <is>
          <t>크로커다일 퍼플 체크 하이넥후드롱바람막이</t>
        </is>
      </c>
      <c r="L1815" s="7">
        <f>IF(B1815="보세",C1815&amp;" "&amp;F1815,B1815&amp;" "&amp;F1815)</f>
        <v/>
      </c>
      <c r="M1815" s="8" t="inlineStr">
        <is>
          <t>퍼플 체크  하이넥후드롱바람막이</t>
        </is>
      </c>
      <c r="N1815" s="8" t="inlineStr">
        <is>
          <t>퍼플 체크  하이넥후드롱바람막이</t>
        </is>
      </c>
      <c r="O1815" s="8" t="inlineStr">
        <is>
          <t>퍼플 체크  하이넥후드롱바람막이</t>
        </is>
      </c>
    </row>
    <row r="1816" ht="16.5" customHeight="1" s="16">
      <c r="A1816" s="7" t="n">
        <v>13108580</v>
      </c>
      <c r="B1816" s="7" t="inlineStr">
        <is>
          <t>mixxo</t>
        </is>
      </c>
      <c r="C1816" s="7" t="inlineStr">
        <is>
          <t>코발트블루</t>
        </is>
      </c>
      <c r="D1816" s="7" t="inlineStr">
        <is>
          <t>무지</t>
        </is>
      </c>
      <c r="E1816" s="7" t="inlineStr">
        <is>
          <t>폴리</t>
        </is>
      </c>
      <c r="F1816" s="7" t="inlineStr">
        <is>
          <t>오버핏원버튼블레이저</t>
        </is>
      </c>
      <c r="G1816" s="7" t="inlineStr">
        <is>
          <t>KOR</t>
        </is>
      </c>
      <c r="H1816" s="7" t="inlineStr">
        <is>
          <t>S</t>
        </is>
      </c>
      <c r="I1816" s="7">
        <f>IF(B1816="보세",C1816&amp;" "&amp;D1816&amp;" "&amp;E1816&amp;" "&amp;F1816&amp;" ["&amp;H1816&amp;"]",IF(G1816="JPN","[JPN] "&amp;B1816&amp;" "&amp;C1816&amp;" "&amp;D1816&amp;" "&amp;E1816&amp;" "&amp;F1816&amp;" ["&amp;H1816&amp;"]",B1816&amp;" "&amp;C1816&amp;" "&amp;D1816&amp;" "&amp;E1816&amp;" "&amp;F1816&amp;" ["&amp;H1816&amp;"]"))</f>
        <v/>
      </c>
      <c r="J1816" s="7" t="inlineStr">
        <is>
          <t>mixxo 코발트블루 오버핏원버튼블레이저 [S]</t>
        </is>
      </c>
      <c r="K1816" s="7" t="inlineStr">
        <is>
          <t>mixxo 코발트블루 오버핏원버튼블레이저</t>
        </is>
      </c>
      <c r="L1816" s="7">
        <f>IF(B1816="보세",C1816&amp;" "&amp;F1816,B1816&amp;" "&amp;F1816)</f>
        <v/>
      </c>
      <c r="M1816" s="8" t="inlineStr">
        <is>
          <t>코발트블루   오버핏원버튼블레이저</t>
        </is>
      </c>
      <c r="N1816" s="8" t="inlineStr">
        <is>
          <t>코발트블루   오버핏원버튼블레이저</t>
        </is>
      </c>
      <c r="O1816" s="8" t="inlineStr">
        <is>
          <t>코발트블루   오버핏원버튼블레이저</t>
        </is>
      </c>
    </row>
    <row r="1817" ht="16.5" customHeight="1" s="16">
      <c r="A1817" s="7" t="n">
        <v>13108581</v>
      </c>
      <c r="B1817" s="7" t="inlineStr">
        <is>
          <t>로미스토리</t>
        </is>
      </c>
      <c r="C1817" s="7" t="inlineStr">
        <is>
          <t>블루</t>
        </is>
      </c>
      <c r="D1817" s="7" t="inlineStr">
        <is>
          <t>체크</t>
        </is>
      </c>
      <c r="E1817" s="7" t="inlineStr">
        <is>
          <t>면</t>
        </is>
      </c>
      <c r="F1817" s="7" t="inlineStr">
        <is>
          <t>퍼프반소매더블원피스</t>
        </is>
      </c>
      <c r="G1817" s="7" t="inlineStr">
        <is>
          <t>KOR</t>
        </is>
      </c>
      <c r="H1817" s="7" t="inlineStr">
        <is>
          <t>3</t>
        </is>
      </c>
      <c r="I1817" s="7">
        <f>IF(B1817="보세",C1817&amp;" "&amp;D1817&amp;" "&amp;E1817&amp;" "&amp;F1817&amp;" ["&amp;H1817&amp;"]",IF(G1817="JPN","[JPN] "&amp;B1817&amp;" "&amp;C1817&amp;" "&amp;D1817&amp;" "&amp;E1817&amp;" "&amp;F1817&amp;" ["&amp;H1817&amp;"]",B1817&amp;" "&amp;C1817&amp;" "&amp;D1817&amp;" "&amp;E1817&amp;" "&amp;F1817&amp;" ["&amp;H1817&amp;"]"))</f>
        <v/>
      </c>
      <c r="J1817" s="7" t="inlineStr">
        <is>
          <t>로미스토리 블루 체크 면 퍼프반소매더블원피스 [3]</t>
        </is>
      </c>
      <c r="K1817" s="7" t="inlineStr">
        <is>
          <t>로미스토리 블루 체크 면 퍼프반소매더블원피스</t>
        </is>
      </c>
      <c r="L1817" s="7">
        <f>IF(B1817="보세",C1817&amp;" "&amp;F1817,B1817&amp;" "&amp;F1817)</f>
        <v/>
      </c>
      <c r="M1817" s="8" t="inlineStr">
        <is>
          <t>블루 체크 면 퍼프반소매더블원피스</t>
        </is>
      </c>
      <c r="N1817" s="8" t="inlineStr">
        <is>
          <t>블루 체크 코튼 퍼프반소매더블원피스</t>
        </is>
      </c>
      <c r="O1817" s="8" t="inlineStr">
        <is>
          <t>블루 체크 면직물 퍼프반소매더블원피스</t>
        </is>
      </c>
    </row>
    <row r="1818" ht="16.5" customHeight="1" s="16">
      <c r="A1818" s="7" t="n">
        <v>13108582</v>
      </c>
      <c r="B1818" s="7" t="inlineStr">
        <is>
          <t>널디</t>
        </is>
      </c>
      <c r="C1818" s="7" t="inlineStr">
        <is>
          <t>퍼플</t>
        </is>
      </c>
      <c r="D1818" s="7" t="inlineStr">
        <is>
          <t>무지</t>
        </is>
      </c>
      <c r="E1818" s="7" t="inlineStr">
        <is>
          <t>폴리</t>
        </is>
      </c>
      <c r="F1818" s="7" t="inlineStr">
        <is>
          <t>소매테이핑루즈핏집업</t>
        </is>
      </c>
      <c r="G1818" s="7" t="inlineStr">
        <is>
          <t>KOR</t>
        </is>
      </c>
      <c r="H1818" s="7" t="inlineStr">
        <is>
          <t>L</t>
        </is>
      </c>
      <c r="I1818" s="7">
        <f>IF(B1818="보세",C1818&amp;" "&amp;D1818&amp;" "&amp;E1818&amp;" "&amp;F1818&amp;" ["&amp;H1818&amp;"]",IF(G1818="JPN","[JPN] "&amp;B1818&amp;" "&amp;C1818&amp;" "&amp;D1818&amp;" "&amp;E1818&amp;" "&amp;F1818&amp;" ["&amp;H1818&amp;"]",B1818&amp;" "&amp;C1818&amp;" "&amp;D1818&amp;" "&amp;E1818&amp;" "&amp;F1818&amp;" ["&amp;H1818&amp;"]"))</f>
        <v/>
      </c>
      <c r="J1818" s="7" t="inlineStr">
        <is>
          <t>널디 퍼플 소매테이핑루즈핏집업 [L]</t>
        </is>
      </c>
      <c r="K1818" s="7" t="inlineStr">
        <is>
          <t>널디 퍼플 소매테이핑루즈핏집업</t>
        </is>
      </c>
      <c r="L1818" s="7">
        <f>IF(B1818="보세",C1818&amp;" "&amp;F1818,B1818&amp;" "&amp;F1818)</f>
        <v/>
      </c>
      <c r="M1818" s="8" t="inlineStr">
        <is>
          <t>퍼플   소매테이핑루즈핏집업</t>
        </is>
      </c>
      <c r="N1818" s="8" t="inlineStr">
        <is>
          <t>퍼플   소매테이핑루즈핏집업</t>
        </is>
      </c>
      <c r="O1818" s="8" t="inlineStr">
        <is>
          <t>퍼플   소매테이핑루즈핏집업</t>
        </is>
      </c>
    </row>
    <row r="1819" ht="16.5" customHeight="1" s="16">
      <c r="A1819" s="7" t="n">
        <v>13108583</v>
      </c>
      <c r="B1819" s="7" t="inlineStr">
        <is>
          <t>NBA</t>
        </is>
      </c>
      <c r="C1819" s="7" t="inlineStr">
        <is>
          <t>그레이</t>
        </is>
      </c>
      <c r="D1819" s="7" t="inlineStr">
        <is>
          <t>무지</t>
        </is>
      </c>
      <c r="E1819" s="7" t="inlineStr">
        <is>
          <t>면</t>
        </is>
      </c>
      <c r="F1819" s="7" t="inlineStr">
        <is>
          <t>오버핏로고후드집업</t>
        </is>
      </c>
      <c r="G1819" s="7" t="inlineStr">
        <is>
          <t>KOR</t>
        </is>
      </c>
      <c r="H1819" s="7" t="inlineStr">
        <is>
          <t>XL</t>
        </is>
      </c>
      <c r="I1819" s="7">
        <f>IF(B1819="보세",C1819&amp;" "&amp;D1819&amp;" "&amp;E1819&amp;" "&amp;F1819&amp;" ["&amp;H1819&amp;"]",IF(G1819="JPN","[JPN] "&amp;B1819&amp;" "&amp;C1819&amp;" "&amp;D1819&amp;" "&amp;E1819&amp;" "&amp;F1819&amp;" ["&amp;H1819&amp;"]",B1819&amp;" "&amp;C1819&amp;" "&amp;D1819&amp;" "&amp;E1819&amp;" "&amp;F1819&amp;" ["&amp;H1819&amp;"]"))</f>
        <v/>
      </c>
      <c r="J1819" s="7" t="inlineStr">
        <is>
          <t>NBA 그레이 면 오버핏로고후드집업 [XL]</t>
        </is>
      </c>
      <c r="K1819" s="7" t="inlineStr">
        <is>
          <t>NBA 그레이 면 오버핏로고후드집업</t>
        </is>
      </c>
      <c r="L1819" s="7">
        <f>IF(B1819="보세",C1819&amp;" "&amp;F1819,B1819&amp;" "&amp;F1819)</f>
        <v/>
      </c>
      <c r="M1819" s="8" t="inlineStr">
        <is>
          <t>그레이  면 오버핏로고후드집업</t>
        </is>
      </c>
      <c r="N1819" s="8" t="inlineStr">
        <is>
          <t>회색  면 오버핏로고후드집업</t>
        </is>
      </c>
      <c r="O1819" s="8" t="inlineStr">
        <is>
          <t>GRAY  면 오버핏로고후드집업</t>
        </is>
      </c>
    </row>
    <row r="1820" ht="16.5" customHeight="1" s="16">
      <c r="A1820" s="7" t="n">
        <v>13108584</v>
      </c>
      <c r="B1820" s="7" t="inlineStr">
        <is>
          <t>타운젠트</t>
        </is>
      </c>
      <c r="C1820" s="7" t="inlineStr">
        <is>
          <t>네이비</t>
        </is>
      </c>
      <c r="D1820" s="7" t="inlineStr">
        <is>
          <t>스트라이프</t>
        </is>
      </c>
      <c r="E1820" s="7" t="inlineStr">
        <is>
          <t>면혼방</t>
        </is>
      </c>
      <c r="F1820" s="7" t="inlineStr">
        <is>
          <t>행커칩투버튼블레이저</t>
        </is>
      </c>
      <c r="G1820" s="7" t="inlineStr">
        <is>
          <t>KOR</t>
        </is>
      </c>
      <c r="H1820" s="7" t="inlineStr">
        <is>
          <t>100</t>
        </is>
      </c>
      <c r="I1820" s="7">
        <f>IF(B1820="보세",C1820&amp;" "&amp;D1820&amp;" "&amp;E1820&amp;" "&amp;F1820&amp;" ["&amp;H1820&amp;"]",IF(G1820="JPN","[JPN] "&amp;B1820&amp;" "&amp;C1820&amp;" "&amp;D1820&amp;" "&amp;E1820&amp;" "&amp;F1820&amp;" ["&amp;H1820&amp;"]",B1820&amp;" "&amp;C1820&amp;" "&amp;D1820&amp;" "&amp;E1820&amp;" "&amp;F1820&amp;" ["&amp;H1820&amp;"]"))</f>
        <v/>
      </c>
      <c r="J1820" s="7" t="inlineStr">
        <is>
          <t>타운젠트 네이비 스트라이프 면혼방 행커칩투버튼블레이저 [100]</t>
        </is>
      </c>
      <c r="K1820" s="7" t="inlineStr">
        <is>
          <t>타운젠트 네이비 스트라이프 면혼방 행커칩투버튼블레이저</t>
        </is>
      </c>
      <c r="L1820" s="7">
        <f>IF(B1820="보세",C1820&amp;" "&amp;F1820,B1820&amp;" "&amp;F1820)</f>
        <v/>
      </c>
      <c r="M1820" s="8" t="inlineStr">
        <is>
          <t>네이비 스트라이프 면혼방 행커칩투버튼블레이저</t>
        </is>
      </c>
      <c r="N1820" s="8" t="inlineStr">
        <is>
          <t>NAVY 스트라이프 면혼방 행커칩투버튼블레이저</t>
        </is>
      </c>
      <c r="O1820" s="8" t="inlineStr">
        <is>
          <t>곤색 스트라이프 면혼방 행커칩투버튼블레이저</t>
        </is>
      </c>
    </row>
    <row r="1821" ht="16.5" customHeight="1" s="16">
      <c r="A1821" s="7" t="n">
        <v>13108585</v>
      </c>
      <c r="B1821" s="7" t="inlineStr">
        <is>
          <t>탑텐</t>
        </is>
      </c>
      <c r="C1821" s="7" t="inlineStr">
        <is>
          <t>라이트그레이</t>
        </is>
      </c>
      <c r="D1821" s="7" t="inlineStr">
        <is>
          <t>무지</t>
        </is>
      </c>
      <c r="E1821" s="7" t="inlineStr">
        <is>
          <t>폴리</t>
        </is>
      </c>
      <c r="F1821" s="7" t="inlineStr">
        <is>
          <t>하이넥후리스집업</t>
        </is>
      </c>
      <c r="G1821" s="7" t="inlineStr">
        <is>
          <t>KOR</t>
        </is>
      </c>
      <c r="H1821" s="7" t="inlineStr">
        <is>
          <t>100</t>
        </is>
      </c>
      <c r="I1821" s="7">
        <f>IF(B1821="보세",C1821&amp;" "&amp;D1821&amp;" "&amp;E1821&amp;" "&amp;F1821&amp;" ["&amp;H1821&amp;"]",IF(G1821="JPN","[JPN] "&amp;B1821&amp;" "&amp;C1821&amp;" "&amp;D1821&amp;" "&amp;E1821&amp;" "&amp;F1821&amp;" ["&amp;H1821&amp;"]",B1821&amp;" "&amp;C1821&amp;" "&amp;D1821&amp;" "&amp;E1821&amp;" "&amp;F1821&amp;" ["&amp;H1821&amp;"]"))</f>
        <v/>
      </c>
      <c r="J1821" s="7" t="inlineStr">
        <is>
          <t>탑텐 라이트그레이 하이넥후리스집업 [100]</t>
        </is>
      </c>
      <c r="K1821" s="7" t="inlineStr">
        <is>
          <t>탑텐 라이트그레이 하이넥후리스집업</t>
        </is>
      </c>
      <c r="L1821" s="7">
        <f>IF(B1821="보세",C1821&amp;" "&amp;F1821,B1821&amp;" "&amp;F1821)</f>
        <v/>
      </c>
      <c r="M1821" s="8" t="inlineStr">
        <is>
          <t>라이트그레이   하이넥후리스집업</t>
        </is>
      </c>
      <c r="N1821" s="8" t="inlineStr">
        <is>
          <t>라이트그레이   하이넥후리스집업</t>
        </is>
      </c>
      <c r="O1821" s="8" t="inlineStr">
        <is>
          <t>라이트그레이   하이넥후리스집업</t>
        </is>
      </c>
    </row>
    <row r="1822" ht="16.5" customHeight="1" s="16">
      <c r="A1822" s="7" t="n">
        <v>13108586</v>
      </c>
      <c r="B1822" s="7" t="inlineStr">
        <is>
          <t>지프</t>
        </is>
      </c>
      <c r="C1822" s="7" t="inlineStr">
        <is>
          <t>그레이</t>
        </is>
      </c>
      <c r="D1822" s="7" t="inlineStr">
        <is>
          <t>프린팅</t>
        </is>
      </c>
      <c r="E1822" s="7" t="inlineStr">
        <is>
          <t>면혼방</t>
        </is>
      </c>
      <c r="F1822" s="7" t="inlineStr">
        <is>
          <t>크루넥스웨트셔츠</t>
        </is>
      </c>
      <c r="G1822" s="7" t="inlineStr">
        <is>
          <t>KOR</t>
        </is>
      </c>
      <c r="H1822" s="7" t="inlineStr">
        <is>
          <t>S</t>
        </is>
      </c>
      <c r="I1822" s="7">
        <f>IF(B1822="보세",C1822&amp;" "&amp;D1822&amp;" "&amp;E1822&amp;" "&amp;F1822&amp;" ["&amp;H1822&amp;"]",IF(G1822="JPN","[JPN] "&amp;B1822&amp;" "&amp;C1822&amp;" "&amp;D1822&amp;" "&amp;E1822&amp;" "&amp;F1822&amp;" ["&amp;H1822&amp;"]",B1822&amp;" "&amp;C1822&amp;" "&amp;D1822&amp;" "&amp;E1822&amp;" "&amp;F1822&amp;" ["&amp;H1822&amp;"]"))</f>
        <v/>
      </c>
      <c r="J1822" s="7" t="inlineStr">
        <is>
          <t>지프 그레이 프린팅 면혼방 크루넥스웨트셔츠 [S]</t>
        </is>
      </c>
      <c r="K1822" s="7" t="inlineStr">
        <is>
          <t>지프 그레이 프린팅 면혼방 크루넥스웨트셔츠</t>
        </is>
      </c>
      <c r="L1822" s="7">
        <f>IF(B1822="보세",C1822&amp;" "&amp;F1822,B1822&amp;" "&amp;F1822)</f>
        <v/>
      </c>
      <c r="M1822" s="8" t="inlineStr">
        <is>
          <t>그레이 프린팅 면혼방 크루넥스웨트셔츠</t>
        </is>
      </c>
      <c r="N1822" s="8" t="inlineStr">
        <is>
          <t>회색 프린팅 면혼방 크루넥스웨트셔츠</t>
        </is>
      </c>
      <c r="O1822" s="8" t="inlineStr">
        <is>
          <t>GRAY 프린팅 면혼방 크루넥스웨트셔츠</t>
        </is>
      </c>
    </row>
    <row r="1823" ht="16.5" customHeight="1" s="16">
      <c r="A1823" s="7" t="n">
        <v>13108587</v>
      </c>
      <c r="B1823" s="7" t="inlineStr">
        <is>
          <t>나이키요가</t>
        </is>
      </c>
      <c r="C1823" s="7" t="inlineStr">
        <is>
          <t>그레이</t>
        </is>
      </c>
      <c r="D1823" s="7" t="inlineStr">
        <is>
          <t>무지</t>
        </is>
      </c>
      <c r="E1823" s="7" t="inlineStr">
        <is>
          <t>드라이핏</t>
        </is>
      </c>
      <c r="F1823" s="7" t="inlineStr">
        <is>
          <t>오버핏와이드후드티</t>
        </is>
      </c>
      <c r="G1823" s="7" t="inlineStr">
        <is>
          <t>KOR</t>
        </is>
      </c>
      <c r="H1823" s="7" t="inlineStr">
        <is>
          <t>M</t>
        </is>
      </c>
      <c r="I1823" s="7">
        <f>IF(B1823="보세",C1823&amp;" "&amp;D1823&amp;" "&amp;E1823&amp;" "&amp;F1823&amp;" ["&amp;H1823&amp;"]",IF(G1823="JPN","[JPN] "&amp;B1823&amp;" "&amp;C1823&amp;" "&amp;D1823&amp;" "&amp;E1823&amp;" "&amp;F1823&amp;" ["&amp;H1823&amp;"]",B1823&amp;" "&amp;C1823&amp;" "&amp;D1823&amp;" "&amp;E1823&amp;" "&amp;F1823&amp;" ["&amp;H1823&amp;"]"))</f>
        <v/>
      </c>
      <c r="J1823" s="7" t="inlineStr">
        <is>
          <t>나이키요가 그레이 드라이핏 오버핏와이드후드티 [M]</t>
        </is>
      </c>
      <c r="K1823" s="7" t="inlineStr">
        <is>
          <t>나이키요가 그레이 드라이핏 오버핏와이드후드티</t>
        </is>
      </c>
      <c r="L1823" s="7">
        <f>IF(B1823="보세",C1823&amp;" "&amp;F1823,B1823&amp;" "&amp;F1823)</f>
        <v/>
      </c>
      <c r="M1823" s="8" t="inlineStr">
        <is>
          <t>그레이  드라이핏 오버핏와이드후드티</t>
        </is>
      </c>
      <c r="N1823" s="8" t="inlineStr">
        <is>
          <t>회색  드라이핏 오버핏와이드후드티</t>
        </is>
      </c>
      <c r="O1823" s="8" t="inlineStr">
        <is>
          <t>GRAY  드라이핏 오버핏와이드후드티</t>
        </is>
      </c>
    </row>
    <row r="1824" ht="16.5" customHeight="1" s="16">
      <c r="A1824" s="7" t="n">
        <v>13108588</v>
      </c>
      <c r="B1824" s="7" t="inlineStr">
        <is>
          <t>mixxo</t>
        </is>
      </c>
      <c r="C1824" s="7" t="inlineStr">
        <is>
          <t>베이지</t>
        </is>
      </c>
      <c r="D1824" s="7" t="inlineStr">
        <is>
          <t>무지</t>
        </is>
      </c>
      <c r="E1824" s="7" t="inlineStr">
        <is>
          <t>면</t>
        </is>
      </c>
      <c r="F1824" s="7" t="inlineStr">
        <is>
          <t>오버핏긴소매셔츠</t>
        </is>
      </c>
      <c r="G1824" s="7" t="inlineStr">
        <is>
          <t>KOR</t>
        </is>
      </c>
      <c r="H1824" s="7" t="inlineStr">
        <is>
          <t>L</t>
        </is>
      </c>
      <c r="I1824" s="7">
        <f>IF(B1824="보세",C1824&amp;" "&amp;D1824&amp;" "&amp;E1824&amp;" "&amp;F1824&amp;" ["&amp;H1824&amp;"]",IF(G1824="JPN","[JPN] "&amp;B1824&amp;" "&amp;C1824&amp;" "&amp;D1824&amp;" "&amp;E1824&amp;" "&amp;F1824&amp;" ["&amp;H1824&amp;"]",B1824&amp;" "&amp;C1824&amp;" "&amp;D1824&amp;" "&amp;E1824&amp;" "&amp;F1824&amp;" ["&amp;H1824&amp;"]"))</f>
        <v/>
      </c>
      <c r="J1824" s="7" t="inlineStr">
        <is>
          <t>mixxo 베이지 면 오버핏긴소매셔츠 [L]</t>
        </is>
      </c>
      <c r="K1824" s="7" t="inlineStr">
        <is>
          <t>mixxo 베이지 면 오버핏긴소매셔츠</t>
        </is>
      </c>
      <c r="L1824" s="7">
        <f>IF(B1824="보세",C1824&amp;" "&amp;F1824,B1824&amp;" "&amp;F1824)</f>
        <v/>
      </c>
      <c r="M1824" s="8" t="inlineStr">
        <is>
          <t>베이지  면 오버핏긴소매셔츠</t>
        </is>
      </c>
      <c r="N1824" s="8" t="inlineStr">
        <is>
          <t>베이지  코튼 오버핏긴소매셔츠</t>
        </is>
      </c>
      <c r="O1824" s="8" t="inlineStr">
        <is>
          <t>베이지  면직물 오버핏긴소매셔츠</t>
        </is>
      </c>
    </row>
    <row r="1825" ht="16.5" customHeight="1" s="16">
      <c r="A1825" s="7" t="n">
        <v>13108589</v>
      </c>
      <c r="B1825" s="7" t="inlineStr">
        <is>
          <t>자라</t>
        </is>
      </c>
      <c r="C1825" s="7" t="inlineStr">
        <is>
          <t>라이트바이올렛</t>
        </is>
      </c>
      <c r="D1825" s="7" t="inlineStr">
        <is>
          <t>무지</t>
        </is>
      </c>
      <c r="E1825" s="7" t="inlineStr">
        <is>
          <t>폴리</t>
        </is>
      </c>
      <c r="F1825" s="7" t="inlineStr">
        <is>
          <t>골지크롭가디건</t>
        </is>
      </c>
      <c r="G1825" s="7" t="inlineStr">
        <is>
          <t>KOR</t>
        </is>
      </c>
      <c r="H1825" s="7" t="inlineStr">
        <is>
          <t>S</t>
        </is>
      </c>
      <c r="I1825" s="7">
        <f>IF(B1825="보세",C1825&amp;" "&amp;D1825&amp;" "&amp;E1825&amp;" "&amp;F1825&amp;" ["&amp;H1825&amp;"]",IF(G1825="JPN","[JPN] "&amp;B1825&amp;" "&amp;C1825&amp;" "&amp;D1825&amp;" "&amp;E1825&amp;" "&amp;F1825&amp;" ["&amp;H1825&amp;"]",B1825&amp;" "&amp;C1825&amp;" "&amp;D1825&amp;" "&amp;E1825&amp;" "&amp;F1825&amp;" ["&amp;H1825&amp;"]"))</f>
        <v/>
      </c>
      <c r="J1825" s="7" t="inlineStr">
        <is>
          <t>자라 라이트바이올렛 골지크롭가디건 [S]</t>
        </is>
      </c>
      <c r="K1825" s="7" t="inlineStr">
        <is>
          <t>자라 라이트바이올렛 골지크롭가디건</t>
        </is>
      </c>
      <c r="L1825" s="7">
        <f>IF(B1825="보세",C1825&amp;" "&amp;F1825,B1825&amp;" "&amp;F1825)</f>
        <v/>
      </c>
      <c r="M1825" s="8" t="inlineStr">
        <is>
          <t>라이트바이올렛   골지크롭가디건</t>
        </is>
      </c>
      <c r="N1825" s="8" t="inlineStr">
        <is>
          <t>라이트바이올렛   골지크롭가디건</t>
        </is>
      </c>
      <c r="O1825" s="8" t="inlineStr">
        <is>
          <t>라이트바이올렛   골지크롭가디건</t>
        </is>
      </c>
    </row>
    <row r="1826" ht="16.5" customHeight="1" s="16">
      <c r="A1826" s="7" t="n">
        <v>13108590</v>
      </c>
      <c r="B1826" s="7" t="inlineStr">
        <is>
          <t>버버리</t>
        </is>
      </c>
      <c r="C1826" s="7" t="inlineStr">
        <is>
          <t>상아색</t>
        </is>
      </c>
      <c r="D1826" s="7" t="inlineStr">
        <is>
          <t>무지</t>
        </is>
      </c>
      <c r="E1826" s="7" t="inlineStr">
        <is>
          <t>면</t>
        </is>
      </c>
      <c r="F1826" s="7" t="inlineStr">
        <is>
          <t>소매배색7부카라티</t>
        </is>
      </c>
      <c r="G1826" s="7" t="inlineStr">
        <is>
          <t>KOR</t>
        </is>
      </c>
      <c r="H1826" s="7" t="inlineStr">
        <is>
          <t>XL</t>
        </is>
      </c>
      <c r="I1826" s="7">
        <f>IF(B1826="보세",C1826&amp;" "&amp;D1826&amp;" "&amp;E1826&amp;" "&amp;F1826&amp;" ["&amp;H1826&amp;"]",IF(G1826="JPN","[JPN] "&amp;B1826&amp;" "&amp;C1826&amp;" "&amp;D1826&amp;" "&amp;E1826&amp;" "&amp;F1826&amp;" ["&amp;H1826&amp;"]",B1826&amp;" "&amp;C1826&amp;" "&amp;D1826&amp;" "&amp;E1826&amp;" "&amp;F1826&amp;" ["&amp;H1826&amp;"]"))</f>
        <v/>
      </c>
      <c r="J1826" s="7" t="inlineStr">
        <is>
          <t>버버리 상아색 면 소매배색7부카라티 [XL]</t>
        </is>
      </c>
      <c r="K1826" s="7" t="inlineStr">
        <is>
          <t>버버리 상아색 면 소매배색7부카라티</t>
        </is>
      </c>
      <c r="L1826" s="7">
        <f>IF(B1826="보세",C1826&amp;" "&amp;F1826,B1826&amp;" "&amp;F1826)</f>
        <v/>
      </c>
      <c r="M1826" s="8" t="inlineStr">
        <is>
          <t>상아색  면 소매배색7부카라티</t>
        </is>
      </c>
      <c r="N1826" s="8" t="inlineStr">
        <is>
          <t>상아색  코튼 소매배색7부카라티</t>
        </is>
      </c>
      <c r="O1826" s="8" t="inlineStr">
        <is>
          <t>상아색  면직물 소매배색7부카라티</t>
        </is>
      </c>
    </row>
    <row r="1827" ht="16.5" customHeight="1" s="16">
      <c r="A1827" s="7" t="n">
        <v>13108591</v>
      </c>
      <c r="B1827" s="7" t="inlineStr">
        <is>
          <t>아디다스</t>
        </is>
      </c>
      <c r="C1827" s="7" t="inlineStr">
        <is>
          <t>라이트핑크</t>
        </is>
      </c>
      <c r="D1827" s="7" t="inlineStr">
        <is>
          <t>무지</t>
        </is>
      </c>
      <c r="E1827" s="7" t="inlineStr">
        <is>
          <t>면혼방</t>
        </is>
      </c>
      <c r="F1827" s="7" t="inlineStr">
        <is>
          <t>절개콩버튼시보리티</t>
        </is>
      </c>
      <c r="G1827" s="7" t="inlineStr">
        <is>
          <t>KOR</t>
        </is>
      </c>
      <c r="H1827" s="7" t="inlineStr">
        <is>
          <t>M</t>
        </is>
      </c>
      <c r="I1827" s="7">
        <f>IF(B1827="보세",C1827&amp;" "&amp;D1827&amp;" "&amp;E1827&amp;" "&amp;F1827&amp;" ["&amp;H1827&amp;"]",IF(G1827="JPN","[JPN] "&amp;B1827&amp;" "&amp;C1827&amp;" "&amp;D1827&amp;" "&amp;E1827&amp;" "&amp;F1827&amp;" ["&amp;H1827&amp;"]",B1827&amp;" "&amp;C1827&amp;" "&amp;D1827&amp;" "&amp;E1827&amp;" "&amp;F1827&amp;" ["&amp;H1827&amp;"]"))</f>
        <v/>
      </c>
      <c r="J1827" s="7" t="inlineStr">
        <is>
          <t>아디다스 라이트핑크 면혼방 절개콩버튼시보리티 [M]</t>
        </is>
      </c>
      <c r="K1827" s="7" t="inlineStr">
        <is>
          <t>아디다스 라이트핑크 면혼방 절개콩버튼시보리티</t>
        </is>
      </c>
      <c r="L1827" s="7">
        <f>IF(B1827="보세",C1827&amp;" "&amp;F1827,B1827&amp;" "&amp;F1827)</f>
        <v/>
      </c>
      <c r="M1827" s="8" t="inlineStr">
        <is>
          <t>라이트핑크  면혼방 절개콩버튼시보리티</t>
        </is>
      </c>
      <c r="N1827" s="8" t="inlineStr">
        <is>
          <t>라이트핑크  코튼혼방 절개콩버튼시보리티</t>
        </is>
      </c>
      <c r="O1827" s="8" t="inlineStr">
        <is>
          <t>라이트핑크  면믹스 절개콩버튼시보리티</t>
        </is>
      </c>
    </row>
    <row r="1828" ht="16.5" customHeight="1" s="16">
      <c r="A1828" s="7" t="n">
        <v>13108592</v>
      </c>
      <c r="B1828" s="7" t="inlineStr">
        <is>
          <t>자라</t>
        </is>
      </c>
      <c r="C1828" s="7" t="inlineStr">
        <is>
          <t>화이트</t>
        </is>
      </c>
      <c r="D1828" s="7" t="inlineStr">
        <is>
          <t>프린팅</t>
        </is>
      </c>
      <c r="E1828" s="7" t="inlineStr">
        <is>
          <t>면혼방</t>
        </is>
      </c>
      <c r="F1828" s="7" t="inlineStr">
        <is>
          <t>페이즐리레터링믹스맨투맨</t>
        </is>
      </c>
      <c r="G1828" s="7" t="inlineStr">
        <is>
          <t>KOR</t>
        </is>
      </c>
      <c r="H1828" s="7" t="inlineStr">
        <is>
          <t>M</t>
        </is>
      </c>
      <c r="I1828" s="7">
        <f>IF(B1828="보세",C1828&amp;" "&amp;D1828&amp;" "&amp;E1828&amp;" "&amp;F1828&amp;" ["&amp;H1828&amp;"]",IF(G1828="JPN","[JPN] "&amp;B1828&amp;" "&amp;C1828&amp;" "&amp;D1828&amp;" "&amp;E1828&amp;" "&amp;F1828&amp;" ["&amp;H1828&amp;"]",B1828&amp;" "&amp;C1828&amp;" "&amp;D1828&amp;" "&amp;E1828&amp;" "&amp;F1828&amp;" ["&amp;H1828&amp;"]"))</f>
        <v/>
      </c>
      <c r="J1828" s="7" t="inlineStr">
        <is>
          <t>자라 화이트 프린팅 면혼방 페이즐리레터링믹스맨투맨 [M]</t>
        </is>
      </c>
      <c r="K1828" s="7" t="inlineStr">
        <is>
          <t>자라 화이트 프린팅 면혼방 페이즐리레터링믹스맨투맨</t>
        </is>
      </c>
      <c r="L1828" s="7">
        <f>IF(B1828="보세",C1828&amp;" "&amp;F1828,B1828&amp;" "&amp;F1828)</f>
        <v/>
      </c>
      <c r="M1828" s="8" t="inlineStr">
        <is>
          <t>화이트 프린팅 면혼방 페이즐리레터링믹스맨투맨</t>
        </is>
      </c>
      <c r="N1828" s="8" t="inlineStr">
        <is>
          <t>화이트 프린팅 코튼혼방 페이즐리레터링믹스맨투맨</t>
        </is>
      </c>
      <c r="O1828" s="8" t="inlineStr">
        <is>
          <t>화이트 프린팅 면믹스 페이즐리레터링믹스맨투맨</t>
        </is>
      </c>
    </row>
    <row r="1829" ht="16.5" customHeight="1" s="16">
      <c r="A1829" s="7" t="n">
        <v>13108593</v>
      </c>
      <c r="B1829" s="7" t="inlineStr">
        <is>
          <t>지프</t>
        </is>
      </c>
      <c r="C1829" s="7" t="inlineStr">
        <is>
          <t>아이보리</t>
        </is>
      </c>
      <c r="D1829" s="7" t="inlineStr">
        <is>
          <t>프린팅</t>
        </is>
      </c>
      <c r="E1829" s="7" t="inlineStr">
        <is>
          <t>면혼방</t>
        </is>
      </c>
      <c r="F1829" s="7" t="inlineStr">
        <is>
          <t>CRAFTED레글런맨투맨</t>
        </is>
      </c>
      <c r="G1829" s="7" t="inlineStr">
        <is>
          <t>KOR</t>
        </is>
      </c>
      <c r="H1829" s="7" t="inlineStr">
        <is>
          <t>XL</t>
        </is>
      </c>
      <c r="I1829" s="7">
        <f>IF(B1829="보세",C1829&amp;" "&amp;D1829&amp;" "&amp;E1829&amp;" "&amp;F1829&amp;" ["&amp;H1829&amp;"]",IF(G1829="JPN","[JPN] "&amp;B1829&amp;" "&amp;C1829&amp;" "&amp;D1829&amp;" "&amp;E1829&amp;" "&amp;F1829&amp;" ["&amp;H1829&amp;"]",B1829&amp;" "&amp;C1829&amp;" "&amp;D1829&amp;" "&amp;E1829&amp;" "&amp;F1829&amp;" ["&amp;H1829&amp;"]"))</f>
        <v/>
      </c>
      <c r="J1829" s="7" t="inlineStr">
        <is>
          <t>지프 아이보리 프린팅 면혼방 CRAFTED레글런맨투맨 [XL]</t>
        </is>
      </c>
      <c r="K1829" s="7" t="inlineStr">
        <is>
          <t>지프 아이보리 프린팅 면혼방 CRAFTED레글런맨투맨</t>
        </is>
      </c>
      <c r="L1829" s="7">
        <f>IF(B1829="보세",C1829&amp;" "&amp;F1829,B1829&amp;" "&amp;F1829)</f>
        <v/>
      </c>
      <c r="M1829" s="8" t="inlineStr">
        <is>
          <t>아이보리 프린팅 면혼방 CRAFTED레글런맨투맨</t>
        </is>
      </c>
      <c r="N1829" s="8" t="inlineStr">
        <is>
          <t>아이보리 프린팅 코튼혼방 CRAFTED레글런맨투맨</t>
        </is>
      </c>
      <c r="O1829" s="8" t="inlineStr">
        <is>
          <t>아이보리 프린팅 면믹스 CRAFTED레글런맨투맨</t>
        </is>
      </c>
    </row>
    <row r="1830" ht="16.5" customHeight="1" s="16">
      <c r="A1830" s="7" t="n">
        <v>13108594</v>
      </c>
      <c r="B1830" s="7" t="inlineStr">
        <is>
          <t>라코스테</t>
        </is>
      </c>
      <c r="C1830" s="7" t="inlineStr">
        <is>
          <t>화이트</t>
        </is>
      </c>
      <c r="D1830" s="7" t="inlineStr">
        <is>
          <t>프린팅</t>
        </is>
      </c>
      <c r="E1830" s="7" t="inlineStr">
        <is>
          <t>면혼방</t>
        </is>
      </c>
      <c r="F1830" s="7" t="inlineStr">
        <is>
          <t>루즈핏후드티</t>
        </is>
      </c>
      <c r="G1830" s="7" t="inlineStr">
        <is>
          <t>KOR</t>
        </is>
      </c>
      <c r="H1830" s="7" t="inlineStr">
        <is>
          <t>M</t>
        </is>
      </c>
      <c r="I1830" s="7">
        <f>IF(B1830="보세",C1830&amp;" "&amp;D1830&amp;" "&amp;E1830&amp;" "&amp;F1830&amp;" ["&amp;H1830&amp;"]",IF(G1830="JPN","[JPN] "&amp;B1830&amp;" "&amp;C1830&amp;" "&amp;D1830&amp;" "&amp;E1830&amp;" "&amp;F1830&amp;" ["&amp;H1830&amp;"]",B1830&amp;" "&amp;C1830&amp;" "&amp;D1830&amp;" "&amp;E1830&amp;" "&amp;F1830&amp;" ["&amp;H1830&amp;"]"))</f>
        <v/>
      </c>
      <c r="J1830" s="7" t="inlineStr">
        <is>
          <t>라코스테 화이트 프린팅 면혼방 루즈핏후드티 [M]</t>
        </is>
      </c>
      <c r="K1830" s="7" t="inlineStr">
        <is>
          <t>라코스테 화이트 프린팅 면혼방 루즈핏후드티</t>
        </is>
      </c>
      <c r="L1830" s="7">
        <f>IF(B1830="보세",C1830&amp;" "&amp;F1830,B1830&amp;" "&amp;F1830)</f>
        <v/>
      </c>
      <c r="M1830" s="8" t="inlineStr">
        <is>
          <t>화이트 프린팅 면혼방 루즈핏후드티</t>
        </is>
      </c>
      <c r="N1830" s="8" t="inlineStr">
        <is>
          <t>화이트 프린팅 코튼혼방 루즈핏후드티</t>
        </is>
      </c>
      <c r="O1830" s="8" t="inlineStr">
        <is>
          <t>화이트 프린팅 면믹스 루즈핏후드티</t>
        </is>
      </c>
    </row>
    <row r="1831" ht="16.5" customHeight="1" s="16">
      <c r="A1831" s="7" t="n">
        <v>13108595</v>
      </c>
      <c r="B1831" s="7" t="inlineStr">
        <is>
          <t>JDX</t>
        </is>
      </c>
      <c r="C1831" s="7" t="inlineStr">
        <is>
          <t>화이트</t>
        </is>
      </c>
      <c r="D1831" s="7" t="inlineStr">
        <is>
          <t>스트라이프</t>
        </is>
      </c>
      <c r="E1831" s="7" t="inlineStr">
        <is>
          <t>폴리</t>
        </is>
      </c>
      <c r="F1831" s="7" t="inlineStr">
        <is>
          <t>차이나카라골지티</t>
        </is>
      </c>
      <c r="G1831" s="7" t="inlineStr">
        <is>
          <t>KOR</t>
        </is>
      </c>
      <c r="H1831" s="7" t="inlineStr">
        <is>
          <t>110</t>
        </is>
      </c>
      <c r="I1831" s="7">
        <f>IF(B1831="보세",C1831&amp;" "&amp;D1831&amp;" "&amp;E1831&amp;" "&amp;F1831&amp;" ["&amp;H1831&amp;"]",IF(G1831="JPN","[JPN] "&amp;B1831&amp;" "&amp;C1831&amp;" "&amp;D1831&amp;" "&amp;E1831&amp;" "&amp;F1831&amp;" ["&amp;H1831&amp;"]",B1831&amp;" "&amp;C1831&amp;" "&amp;D1831&amp;" "&amp;E1831&amp;" "&amp;F1831&amp;" ["&amp;H1831&amp;"]"))</f>
        <v/>
      </c>
      <c r="J1831" s="7" t="inlineStr">
        <is>
          <t>JDX 화이트 스트라이프 차이나카라골지티 [110]</t>
        </is>
      </c>
      <c r="K1831" s="7" t="inlineStr">
        <is>
          <t>JDX 화이트 스트라이프 차이나카라골지티</t>
        </is>
      </c>
      <c r="L1831" s="7">
        <f>IF(B1831="보세",C1831&amp;" "&amp;F1831,B1831&amp;" "&amp;F1831)</f>
        <v/>
      </c>
      <c r="M1831" s="8" t="inlineStr">
        <is>
          <t>화이트 스트라이프  차이나카라골지티</t>
        </is>
      </c>
      <c r="N1831" s="8" t="inlineStr">
        <is>
          <t>화이트 스트라이프  차이나카라골지티</t>
        </is>
      </c>
      <c r="O1831" s="8" t="inlineStr">
        <is>
          <t>화이트 스트라이프  차이나카라골지티</t>
        </is>
      </c>
    </row>
    <row r="1832" ht="16.5" customHeight="1" s="16">
      <c r="A1832" s="7" t="n">
        <v>13108596</v>
      </c>
      <c r="B1832" s="7" t="inlineStr">
        <is>
          <t>필라</t>
        </is>
      </c>
      <c r="C1832" s="7" t="inlineStr">
        <is>
          <t>아이보리</t>
        </is>
      </c>
      <c r="D1832" s="7" t="inlineStr">
        <is>
          <t>무지</t>
        </is>
      </c>
      <c r="E1832" s="7" t="inlineStr">
        <is>
          <t>폴리</t>
        </is>
      </c>
      <c r="F1832" s="7" t="inlineStr">
        <is>
          <t>절개배색루즈핏바람막이</t>
        </is>
      </c>
      <c r="G1832" s="7" t="inlineStr">
        <is>
          <t>KOR</t>
        </is>
      </c>
      <c r="H1832" s="7" t="inlineStr">
        <is>
          <t>L</t>
        </is>
      </c>
      <c r="I1832" s="7">
        <f>IF(B1832="보세",C1832&amp;" "&amp;D1832&amp;" "&amp;E1832&amp;" "&amp;F1832&amp;" ["&amp;H1832&amp;"]",IF(G1832="JPN","[JPN] "&amp;B1832&amp;" "&amp;C1832&amp;" "&amp;D1832&amp;" "&amp;E1832&amp;" "&amp;F1832&amp;" ["&amp;H1832&amp;"]",B1832&amp;" "&amp;C1832&amp;" "&amp;D1832&amp;" "&amp;E1832&amp;" "&amp;F1832&amp;" ["&amp;H1832&amp;"]"))</f>
        <v/>
      </c>
      <c r="J1832" s="7" t="inlineStr">
        <is>
          <t>필라 아이보리 절개배색루즈핏바람막이 [L]</t>
        </is>
      </c>
      <c r="K1832" s="7" t="inlineStr">
        <is>
          <t>필라 아이보리 절개배색루즈핏바람막이</t>
        </is>
      </c>
      <c r="L1832" s="7">
        <f>IF(B1832="보세",C1832&amp;" "&amp;F1832,B1832&amp;" "&amp;F1832)</f>
        <v/>
      </c>
      <c r="M1832" s="8" t="inlineStr">
        <is>
          <t>아이보리   절개배색루즈핏바람막이</t>
        </is>
      </c>
      <c r="N1832" s="8" t="inlineStr">
        <is>
          <t>아이보리   절개배색루즈핏바람막이</t>
        </is>
      </c>
      <c r="O1832" s="8" t="inlineStr">
        <is>
          <t>아이보리   절개배색루즈핏바람막이</t>
        </is>
      </c>
    </row>
    <row r="1833" ht="16.5" customHeight="1" s="16">
      <c r="A1833" s="7" t="n">
        <v>13108597</v>
      </c>
      <c r="B1833" s="7" t="inlineStr">
        <is>
          <t>파리게이츠</t>
        </is>
      </c>
      <c r="C1833" s="7" t="inlineStr">
        <is>
          <t>화이트</t>
        </is>
      </c>
      <c r="D1833" s="7" t="inlineStr">
        <is>
          <t>프린팅</t>
        </is>
      </c>
      <c r="E1833" s="7" t="inlineStr">
        <is>
          <t>폴리</t>
        </is>
      </c>
      <c r="F1833" s="7" t="inlineStr">
        <is>
          <t>프릴배색미니스커트</t>
        </is>
      </c>
      <c r="G1833" s="7" t="inlineStr">
        <is>
          <t>KOR</t>
        </is>
      </c>
      <c r="H1833" s="7" t="inlineStr">
        <is>
          <t>1</t>
        </is>
      </c>
      <c r="I1833" s="7">
        <f>IF(B1833="보세",C1833&amp;" "&amp;D1833&amp;" "&amp;E1833&amp;" "&amp;F1833&amp;" ["&amp;H1833&amp;"]",IF(G1833="JPN","[JPN] "&amp;B1833&amp;" "&amp;C1833&amp;" "&amp;D1833&amp;" "&amp;E1833&amp;" "&amp;F1833&amp;" ["&amp;H1833&amp;"]",B1833&amp;" "&amp;C1833&amp;" "&amp;D1833&amp;" "&amp;E1833&amp;" "&amp;F1833&amp;" ["&amp;H1833&amp;"]"))</f>
        <v/>
      </c>
      <c r="J1833" s="7" t="inlineStr">
        <is>
          <t>파리게이츠 화이트 프린팅 프릴배색미니스커트 [1]</t>
        </is>
      </c>
      <c r="K1833" s="7" t="inlineStr">
        <is>
          <t>파리게이츠 화이트 프린팅 프릴배색미니스커트</t>
        </is>
      </c>
      <c r="L1833" s="7">
        <f>IF(B1833="보세",C1833&amp;" "&amp;F1833,B1833&amp;" "&amp;F1833)</f>
        <v/>
      </c>
      <c r="M1833" s="8" t="inlineStr">
        <is>
          <t>화이트 프린팅  프릴배색미니스커트</t>
        </is>
      </c>
      <c r="N1833" s="8" t="inlineStr">
        <is>
          <t>화이트 프린팅  프릴배색미니스커트</t>
        </is>
      </c>
      <c r="O1833" s="8" t="inlineStr">
        <is>
          <t>화이트 프린팅  프릴배색미니스커트</t>
        </is>
      </c>
    </row>
    <row r="1834" ht="16.5" customHeight="1" s="16">
      <c r="A1834" s="7" t="n">
        <v>13108598</v>
      </c>
      <c r="B1834" s="7" t="inlineStr">
        <is>
          <t>퀵실버</t>
        </is>
      </c>
      <c r="C1834" s="7" t="inlineStr">
        <is>
          <t>화이트그레이</t>
        </is>
      </c>
      <c r="D1834" s="7" t="inlineStr">
        <is>
          <t>체크</t>
        </is>
      </c>
      <c r="E1834" s="7" t="inlineStr">
        <is>
          <t>폴리</t>
        </is>
      </c>
      <c r="F1834" s="7" t="inlineStr">
        <is>
          <t>치노반바지</t>
        </is>
      </c>
      <c r="G1834" s="7" t="inlineStr">
        <is>
          <t>KOR</t>
        </is>
      </c>
      <c r="H1834" s="7" t="inlineStr">
        <is>
          <t>32</t>
        </is>
      </c>
      <c r="I1834" s="7">
        <f>IF(B1834="보세",C1834&amp;" "&amp;D1834&amp;" "&amp;E1834&amp;" "&amp;F1834&amp;" ["&amp;H1834&amp;"]",IF(G1834="JPN","[JPN] "&amp;B1834&amp;" "&amp;C1834&amp;" "&amp;D1834&amp;" "&amp;E1834&amp;" "&amp;F1834&amp;" ["&amp;H1834&amp;"]",B1834&amp;" "&amp;C1834&amp;" "&amp;D1834&amp;" "&amp;E1834&amp;" "&amp;F1834&amp;" ["&amp;H1834&amp;"]"))</f>
        <v/>
      </c>
      <c r="J1834" s="7" t="inlineStr">
        <is>
          <t>퀵실버 화이트그레이 체크 치노반바지 [32]</t>
        </is>
      </c>
      <c r="K1834" s="7" t="inlineStr">
        <is>
          <t>퀵실버 화이트그레이 체크 치노반바지</t>
        </is>
      </c>
      <c r="L1834" s="7">
        <f>IF(B1834="보세",C1834&amp;" "&amp;F1834,B1834&amp;" "&amp;F1834)</f>
        <v/>
      </c>
      <c r="M1834" s="8" t="inlineStr">
        <is>
          <t>화이트그레이 체크  치노반바지</t>
        </is>
      </c>
      <c r="N1834" s="8" t="inlineStr">
        <is>
          <t>화이트그레이 체크  치노반바지</t>
        </is>
      </c>
      <c r="O1834" s="8" t="inlineStr">
        <is>
          <t>화이트그레이 체크  치노반바지</t>
        </is>
      </c>
    </row>
    <row r="1835" ht="16.5" customHeight="1" s="16">
      <c r="A1835" s="7" t="n">
        <v>13108599</v>
      </c>
      <c r="B1835" s="7" t="inlineStr">
        <is>
          <t>게스</t>
        </is>
      </c>
      <c r="C1835" s="7" t="inlineStr">
        <is>
          <t>화이트</t>
        </is>
      </c>
      <c r="D1835" s="7" t="inlineStr">
        <is>
          <t>무지</t>
        </is>
      </c>
      <c r="E1835" s="7" t="inlineStr">
        <is>
          <t>데님</t>
        </is>
      </c>
      <c r="F1835" s="7" t="inlineStr">
        <is>
          <t>슬림부츠컷진</t>
        </is>
      </c>
      <c r="G1835" s="7" t="inlineStr">
        <is>
          <t>KOR</t>
        </is>
      </c>
      <c r="H1835" s="7" t="inlineStr">
        <is>
          <t>24</t>
        </is>
      </c>
      <c r="I1835" s="7">
        <f>IF(B1835="보세",C1835&amp;" "&amp;D1835&amp;" "&amp;E1835&amp;" "&amp;F1835&amp;" ["&amp;H1835&amp;"]",IF(G1835="JPN","[JPN] "&amp;B1835&amp;" "&amp;C1835&amp;" "&amp;D1835&amp;" "&amp;E1835&amp;" "&amp;F1835&amp;" ["&amp;H1835&amp;"]",B1835&amp;" "&amp;C1835&amp;" "&amp;D1835&amp;" "&amp;E1835&amp;" "&amp;F1835&amp;" ["&amp;H1835&amp;"]"))</f>
        <v/>
      </c>
      <c r="J1835" s="7" t="inlineStr">
        <is>
          <t>게스 화이트 데님 슬림부츠컷진 [24]</t>
        </is>
      </c>
      <c r="K1835" s="7" t="inlineStr">
        <is>
          <t>게스 화이트 데님 슬림부츠컷진</t>
        </is>
      </c>
      <c r="L1835" s="7">
        <f>IF(B1835="보세",C1835&amp;" "&amp;F1835,B1835&amp;" "&amp;F1835)</f>
        <v/>
      </c>
      <c r="M1835" s="8" t="inlineStr">
        <is>
          <t>화이트  데님 슬림부츠컷진</t>
        </is>
      </c>
      <c r="N1835" s="8" t="inlineStr">
        <is>
          <t>화이트  데님 슬림부츠컷진</t>
        </is>
      </c>
      <c r="O1835" s="8" t="inlineStr">
        <is>
          <t>화이트  데님 슬림부츠컷진</t>
        </is>
      </c>
    </row>
    <row r="1836" ht="16.5" customHeight="1" s="16">
      <c r="A1836" s="7" t="n">
        <v>13108600</v>
      </c>
      <c r="B1836" s="7" t="inlineStr">
        <is>
          <t>빈폴</t>
        </is>
      </c>
      <c r="C1836" s="7" t="inlineStr">
        <is>
          <t>화이트</t>
        </is>
      </c>
      <c r="D1836" s="7" t="inlineStr">
        <is>
          <t>무지</t>
        </is>
      </c>
      <c r="E1836" s="7" t="inlineStr">
        <is>
          <t>면</t>
        </is>
      </c>
      <c r="F1836" s="7" t="inlineStr">
        <is>
          <t>플리츠치노팬츠</t>
        </is>
      </c>
      <c r="G1836" s="7" t="inlineStr">
        <is>
          <t>KOR</t>
        </is>
      </c>
      <c r="H1836" s="7" t="inlineStr">
        <is>
          <t>36</t>
        </is>
      </c>
      <c r="I1836" s="7">
        <f>IF(B1836="보세",C1836&amp;" "&amp;D1836&amp;" "&amp;E1836&amp;" "&amp;F1836&amp;" ["&amp;H1836&amp;"]",IF(G1836="JPN","[JPN] "&amp;B1836&amp;" "&amp;C1836&amp;" "&amp;D1836&amp;" "&amp;E1836&amp;" "&amp;F1836&amp;" ["&amp;H1836&amp;"]",B1836&amp;" "&amp;C1836&amp;" "&amp;D1836&amp;" "&amp;E1836&amp;" "&amp;F1836&amp;" ["&amp;H1836&amp;"]"))</f>
        <v/>
      </c>
      <c r="J1836" s="7" t="inlineStr">
        <is>
          <t>빈폴 화이트 면 플리츠치노팬츠 [36]</t>
        </is>
      </c>
      <c r="K1836" s="7" t="inlineStr">
        <is>
          <t>빈폴 화이트 면 플리츠치노팬츠</t>
        </is>
      </c>
      <c r="L1836" s="7">
        <f>IF(B1836="보세",C1836&amp;" "&amp;F1836,B1836&amp;" "&amp;F1836)</f>
        <v/>
      </c>
      <c r="M1836" s="8" t="inlineStr">
        <is>
          <t>화이트  면 플리츠치노팬츠</t>
        </is>
      </c>
      <c r="N1836" s="8" t="inlineStr">
        <is>
          <t>화이트  코튼 플리츠치노팬츠</t>
        </is>
      </c>
      <c r="O1836" s="8" t="inlineStr">
        <is>
          <t>화이트  면직물 플리츠치노팬츠</t>
        </is>
      </c>
    </row>
    <row r="1837" ht="16.5" customHeight="1" s="16">
      <c r="A1837" s="7" t="n">
        <v>13108601</v>
      </c>
      <c r="B1837" s="7" t="inlineStr">
        <is>
          <t>laurel</t>
        </is>
      </c>
      <c r="C1837" s="7" t="inlineStr">
        <is>
          <t>다크그린</t>
        </is>
      </c>
      <c r="D1837" s="7" t="inlineStr">
        <is>
          <t>무지</t>
        </is>
      </c>
      <c r="E1837" s="7" t="inlineStr">
        <is>
          <t>폴리</t>
        </is>
      </c>
      <c r="F1837" s="7" t="inlineStr">
        <is>
          <t>핀턱슬랙스팬츠</t>
        </is>
      </c>
      <c r="G1837" s="7" t="inlineStr">
        <is>
          <t>KOR</t>
        </is>
      </c>
      <c r="H1837" s="7" t="inlineStr">
        <is>
          <t>66</t>
        </is>
      </c>
      <c r="I1837" s="7">
        <f>IF(B1837="보세",C1837&amp;" "&amp;D1837&amp;" "&amp;E1837&amp;" "&amp;F1837&amp;" ["&amp;H1837&amp;"]",IF(G1837="JPN","[JPN] "&amp;B1837&amp;" "&amp;C1837&amp;" "&amp;D1837&amp;" "&amp;E1837&amp;" "&amp;F1837&amp;" ["&amp;H1837&amp;"]",B1837&amp;" "&amp;C1837&amp;" "&amp;D1837&amp;" "&amp;E1837&amp;" "&amp;F1837&amp;" ["&amp;H1837&amp;"]"))</f>
        <v/>
      </c>
      <c r="J1837" s="7" t="inlineStr">
        <is>
          <t>laurel 다크그린 핀턱슬랙스팬츠 [66]</t>
        </is>
      </c>
      <c r="K1837" s="7" t="inlineStr">
        <is>
          <t>laurel 다크그린 핀턱슬랙스팬츠</t>
        </is>
      </c>
      <c r="L1837" s="7">
        <f>IF(B1837="보세",C1837&amp;" "&amp;F1837,B1837&amp;" "&amp;F1837)</f>
        <v/>
      </c>
      <c r="M1837" s="8" t="inlineStr">
        <is>
          <t>다크그린   핀턱슬랙스팬츠</t>
        </is>
      </c>
      <c r="N1837" s="8" t="inlineStr">
        <is>
          <t>다크그린   핀턱슬랙스팬츠</t>
        </is>
      </c>
      <c r="O1837" s="8" t="inlineStr">
        <is>
          <t>다크그린   핀턱슬랙스팬츠</t>
        </is>
      </c>
    </row>
    <row r="1838" ht="16.5" customHeight="1" s="16">
      <c r="A1838" s="7" t="n">
        <v>13108602</v>
      </c>
      <c r="B1838" s="7" t="inlineStr">
        <is>
          <t>스파이더</t>
        </is>
      </c>
      <c r="C1838" s="7" t="inlineStr">
        <is>
          <t>블랙</t>
        </is>
      </c>
      <c r="D1838" s="7" t="inlineStr">
        <is>
          <t>프린팅</t>
        </is>
      </c>
      <c r="E1838" s="7" t="inlineStr">
        <is>
          <t>폴리</t>
        </is>
      </c>
      <c r="F1838" s="7" t="inlineStr">
        <is>
          <t>절개짜임레깅스</t>
        </is>
      </c>
      <c r="G1838" s="7" t="inlineStr">
        <is>
          <t>KOR</t>
        </is>
      </c>
      <c r="H1838" s="7" t="inlineStr">
        <is>
          <t>S</t>
        </is>
      </c>
      <c r="I1838" s="7">
        <f>IF(B1838="보세",C1838&amp;" "&amp;D1838&amp;" "&amp;E1838&amp;" "&amp;F1838&amp;" ["&amp;H1838&amp;"]",IF(G1838="JPN","[JPN] "&amp;B1838&amp;" "&amp;C1838&amp;" "&amp;D1838&amp;" "&amp;E1838&amp;" "&amp;F1838&amp;" ["&amp;H1838&amp;"]",B1838&amp;" "&amp;C1838&amp;" "&amp;D1838&amp;" "&amp;E1838&amp;" "&amp;F1838&amp;" ["&amp;H1838&amp;"]"))</f>
        <v/>
      </c>
      <c r="J1838" s="7" t="inlineStr">
        <is>
          <t>스파이더 블랙 프린팅 절개짜임레깅스 [S]</t>
        </is>
      </c>
      <c r="K1838" s="7" t="inlineStr">
        <is>
          <t>스파이더 블랙 프린팅 절개짜임레깅스</t>
        </is>
      </c>
      <c r="L1838" s="7">
        <f>IF(B1838="보세",C1838&amp;" "&amp;F1838,B1838&amp;" "&amp;F1838)</f>
        <v/>
      </c>
      <c r="M1838" s="8" t="inlineStr">
        <is>
          <t>블랙 프린팅  절개짜임레깅스</t>
        </is>
      </c>
      <c r="N1838" s="8" t="inlineStr">
        <is>
          <t>블랙 프린팅  절개짜임레깅스</t>
        </is>
      </c>
      <c r="O1838" s="8" t="inlineStr">
        <is>
          <t>블랙 프린팅  절개짜임레깅스</t>
        </is>
      </c>
    </row>
    <row r="1839" ht="16.5" customHeight="1" s="16">
      <c r="A1839" s="7" t="n">
        <v>13108603</v>
      </c>
      <c r="B1839" s="7" t="inlineStr">
        <is>
          <t>블랙야크</t>
        </is>
      </c>
      <c r="C1839" s="7" t="inlineStr">
        <is>
          <t>다크그레이</t>
        </is>
      </c>
      <c r="D1839" s="7" t="inlineStr">
        <is>
          <t>패턴</t>
        </is>
      </c>
      <c r="E1839" s="7" t="inlineStr">
        <is>
          <t>폴리</t>
        </is>
      </c>
      <c r="F1839" s="7" t="inlineStr">
        <is>
          <t>투톤절개아웃도어팬츠</t>
        </is>
      </c>
      <c r="G1839" s="7" t="inlineStr">
        <is>
          <t>KOR</t>
        </is>
      </c>
      <c r="H1839" s="7" t="inlineStr">
        <is>
          <t>29</t>
        </is>
      </c>
      <c r="I1839" s="7">
        <f>IF(B1839="보세",C1839&amp;" "&amp;D1839&amp;" "&amp;E1839&amp;" "&amp;F1839&amp;" ["&amp;H1839&amp;"]",IF(G1839="JPN","[JPN] "&amp;B1839&amp;" "&amp;C1839&amp;" "&amp;D1839&amp;" "&amp;E1839&amp;" "&amp;F1839&amp;" ["&amp;H1839&amp;"]",B1839&amp;" "&amp;C1839&amp;" "&amp;D1839&amp;" "&amp;E1839&amp;" "&amp;F1839&amp;" ["&amp;H1839&amp;"]"))</f>
        <v/>
      </c>
      <c r="J1839" s="7" t="inlineStr">
        <is>
          <t>블랙야크 다크그레이 투톤절개아웃도어팬츠 [29]</t>
        </is>
      </c>
      <c r="K1839" s="7" t="inlineStr">
        <is>
          <t>블랙야크 다크그레이 투톤절개아웃도어팬츠</t>
        </is>
      </c>
      <c r="L1839" s="7">
        <f>IF(B1839="보세",C1839&amp;" "&amp;F1839,B1839&amp;" "&amp;F1839)</f>
        <v/>
      </c>
      <c r="M1839" s="8" t="inlineStr">
        <is>
          <t>다크그레이   투톤절개아웃도어팬츠</t>
        </is>
      </c>
      <c r="N1839" s="8" t="inlineStr">
        <is>
          <t>다크그레이   투톤절개아웃도어팬츠</t>
        </is>
      </c>
      <c r="O1839" s="8" t="inlineStr">
        <is>
          <t>다크그레이   투톤절개아웃도어팬츠</t>
        </is>
      </c>
    </row>
    <row r="1840" ht="16.5" customHeight="1" s="16">
      <c r="A1840" s="7" t="n">
        <v>13108604</v>
      </c>
      <c r="B1840" s="7" t="inlineStr">
        <is>
          <t>험멜</t>
        </is>
      </c>
      <c r="C1840" s="7" t="inlineStr">
        <is>
          <t>블랙</t>
        </is>
      </c>
      <c r="D1840" s="7" t="inlineStr">
        <is>
          <t>무지</t>
        </is>
      </c>
      <c r="E1840" s="7" t="inlineStr">
        <is>
          <t>폴리</t>
        </is>
      </c>
      <c r="F1840" s="7" t="inlineStr">
        <is>
          <t>트레이닝팬츠</t>
        </is>
      </c>
      <c r="G1840" s="7" t="inlineStr">
        <is>
          <t>KOR</t>
        </is>
      </c>
      <c r="H1840" s="7" t="inlineStr">
        <is>
          <t>105</t>
        </is>
      </c>
      <c r="I1840" s="7">
        <f>IF(B1840="보세",C1840&amp;" "&amp;D1840&amp;" "&amp;E1840&amp;" "&amp;F1840&amp;" ["&amp;H1840&amp;"]",IF(G1840="JPN","[JPN] "&amp;B1840&amp;" "&amp;C1840&amp;" "&amp;D1840&amp;" "&amp;E1840&amp;" "&amp;F1840&amp;" ["&amp;H1840&amp;"]",B1840&amp;" "&amp;C1840&amp;" "&amp;D1840&amp;" "&amp;E1840&amp;" "&amp;F1840&amp;" ["&amp;H1840&amp;"]"))</f>
        <v/>
      </c>
      <c r="J1840" s="7" t="inlineStr">
        <is>
          <t>험멜 블랙 트레이닝팬츠 [105]</t>
        </is>
      </c>
      <c r="K1840" s="7" t="inlineStr">
        <is>
          <t>험멜 블랙 트레이닝팬츠</t>
        </is>
      </c>
      <c r="L1840" s="7">
        <f>IF(B1840="보세",C1840&amp;" "&amp;F1840,B1840&amp;" "&amp;F1840)</f>
        <v/>
      </c>
      <c r="M1840" s="8" t="inlineStr">
        <is>
          <t>블랙   트레이닝팬츠</t>
        </is>
      </c>
      <c r="N1840" s="8" t="inlineStr">
        <is>
          <t>블랙   트레이닝팬츠</t>
        </is>
      </c>
      <c r="O1840" s="8" t="inlineStr">
        <is>
          <t>블랙   트레이닝팬츠</t>
        </is>
      </c>
    </row>
    <row r="1841" ht="16.5" customHeight="1" s="16">
      <c r="A1841" s="7" t="n">
        <v>13108605</v>
      </c>
      <c r="B1841" s="7" t="inlineStr">
        <is>
          <t>르꼬끄</t>
        </is>
      </c>
      <c r="C1841" s="7" t="inlineStr">
        <is>
          <t>블랙</t>
        </is>
      </c>
      <c r="D1841" s="7" t="inlineStr">
        <is>
          <t>프린팅</t>
        </is>
      </c>
      <c r="E1841" s="7" t="inlineStr">
        <is>
          <t>폴리</t>
        </is>
      </c>
      <c r="F1841" s="7" t="inlineStr">
        <is>
          <t>와이드셔링밴딩스포츠반바지</t>
        </is>
      </c>
      <c r="G1841" s="7" t="inlineStr">
        <is>
          <t>KOR</t>
        </is>
      </c>
      <c r="H1841" s="7" t="inlineStr">
        <is>
          <t>M</t>
        </is>
      </c>
      <c r="I1841" s="7">
        <f>IF(B1841="보세",C1841&amp;" "&amp;D1841&amp;" "&amp;E1841&amp;" "&amp;F1841&amp;" ["&amp;H1841&amp;"]",IF(G1841="JPN","[JPN] "&amp;B1841&amp;" "&amp;C1841&amp;" "&amp;D1841&amp;" "&amp;E1841&amp;" "&amp;F1841&amp;" ["&amp;H1841&amp;"]",B1841&amp;" "&amp;C1841&amp;" "&amp;D1841&amp;" "&amp;E1841&amp;" "&amp;F1841&amp;" ["&amp;H1841&amp;"]"))</f>
        <v/>
      </c>
      <c r="J1841" s="7" t="inlineStr">
        <is>
          <t>르꼬끄 블랙 프린팅 와이드셔링밴딩스포츠반바지 [M]</t>
        </is>
      </c>
      <c r="K1841" s="7" t="inlineStr">
        <is>
          <t>르꼬끄 블랙 프린팅 와이드셔링밴딩스포츠반바지</t>
        </is>
      </c>
      <c r="L1841" s="7">
        <f>IF(B1841="보세",C1841&amp;" "&amp;F1841,B1841&amp;" "&amp;F1841)</f>
        <v/>
      </c>
      <c r="M1841" s="8" t="inlineStr">
        <is>
          <t>블랙 프린팅  와이드셔링밴딩스포츠반바지</t>
        </is>
      </c>
      <c r="N1841" s="8" t="inlineStr">
        <is>
          <t>블랙 프린팅  와이드셔링밴딩스포츠반바지</t>
        </is>
      </c>
      <c r="O1841" s="8" t="inlineStr">
        <is>
          <t>블랙 프린팅  와이드셔링밴딩스포츠반바지</t>
        </is>
      </c>
    </row>
    <row r="1842" ht="16.5" customHeight="1" s="16">
      <c r="A1842" s="7" t="n">
        <v>13108606</v>
      </c>
      <c r="B1842" s="7" t="inlineStr">
        <is>
          <t>폴로</t>
        </is>
      </c>
      <c r="C1842" s="7" t="inlineStr">
        <is>
          <t>네이비</t>
        </is>
      </c>
      <c r="D1842" s="7" t="inlineStr">
        <is>
          <t>스트라이프</t>
        </is>
      </c>
      <c r="E1842" s="7" t="inlineStr">
        <is>
          <t>면</t>
        </is>
      </c>
      <c r="F1842" s="7" t="inlineStr">
        <is>
          <t>투톤반바지</t>
        </is>
      </c>
      <c r="G1842" s="7" t="inlineStr">
        <is>
          <t>KOR</t>
        </is>
      </c>
      <c r="H1842" s="7" t="inlineStr">
        <is>
          <t>없음</t>
        </is>
      </c>
      <c r="I1842" s="7">
        <f>IF(B1842="보세",C1842&amp;" "&amp;D1842&amp;" "&amp;E1842&amp;" "&amp;F1842&amp;" ["&amp;H1842&amp;"]",IF(G1842="JPN","[JPN] "&amp;B1842&amp;" "&amp;C1842&amp;" "&amp;D1842&amp;" "&amp;E1842&amp;" "&amp;F1842&amp;" ["&amp;H1842&amp;"]",B1842&amp;" "&amp;C1842&amp;" "&amp;D1842&amp;" "&amp;E1842&amp;" "&amp;F1842&amp;" ["&amp;H1842&amp;"]"))</f>
        <v/>
      </c>
      <c r="J1842" s="7" t="inlineStr">
        <is>
          <t xml:space="preserve">폴로 네이비 스트라이프 면 투톤반바지 </t>
        </is>
      </c>
      <c r="K1842" s="7" t="inlineStr">
        <is>
          <t xml:space="preserve">폴로 네이비 스트라이프 면 투톤반바지 </t>
        </is>
      </c>
      <c r="L1842" s="7">
        <f>IF(B1842="보세",C1842&amp;" "&amp;F1842,B1842&amp;" "&amp;F1842)</f>
        <v/>
      </c>
      <c r="M1842" s="8" t="inlineStr">
        <is>
          <t>네이비 스트라이프 면 투톤반바지</t>
        </is>
      </c>
      <c r="N1842" s="8" t="inlineStr">
        <is>
          <t>NAVY 스트라이프 면 투톤반바지</t>
        </is>
      </c>
      <c r="O1842" s="8" t="inlineStr">
        <is>
          <t>곤색 스트라이프 면 투톤반바지</t>
        </is>
      </c>
    </row>
    <row r="1843" ht="16.5" customHeight="1" s="16">
      <c r="A1843" s="7" t="n">
        <v>13108607</v>
      </c>
      <c r="B1843" s="7" t="inlineStr">
        <is>
          <t>구호</t>
        </is>
      </c>
      <c r="C1843" s="7" t="inlineStr">
        <is>
          <t>블랙</t>
        </is>
      </c>
      <c r="D1843" s="7" t="inlineStr">
        <is>
          <t>무지</t>
        </is>
      </c>
      <c r="E1843" s="7" t="inlineStr">
        <is>
          <t>폴리</t>
        </is>
      </c>
      <c r="F1843" s="7" t="inlineStr">
        <is>
          <t>아웃밴딩레깅스</t>
        </is>
      </c>
      <c r="G1843" s="7" t="inlineStr">
        <is>
          <t>KOR</t>
        </is>
      </c>
      <c r="H1843" s="7" t="inlineStr">
        <is>
          <t>Free</t>
        </is>
      </c>
      <c r="I1843" s="7">
        <f>IF(B1843="보세",C1843&amp;" "&amp;D1843&amp;" "&amp;E1843&amp;" "&amp;F1843&amp;" ["&amp;H1843&amp;"]",IF(G1843="JPN","[JPN] "&amp;B1843&amp;" "&amp;C1843&amp;" "&amp;D1843&amp;" "&amp;E1843&amp;" "&amp;F1843&amp;" ["&amp;H1843&amp;"]",B1843&amp;" "&amp;C1843&amp;" "&amp;D1843&amp;" "&amp;E1843&amp;" "&amp;F1843&amp;" ["&amp;H1843&amp;"]"))</f>
        <v/>
      </c>
      <c r="J1843" s="7" t="inlineStr">
        <is>
          <t>구호 블랙 아웃밴딩레깅스 [Free]</t>
        </is>
      </c>
      <c r="K1843" s="7" t="inlineStr">
        <is>
          <t>구호 블랙 아웃밴딩레깅스</t>
        </is>
      </c>
      <c r="L1843" s="7">
        <f>IF(B1843="보세",C1843&amp;" "&amp;F1843,B1843&amp;" "&amp;F1843)</f>
        <v/>
      </c>
      <c r="M1843" s="8" t="inlineStr">
        <is>
          <t>블랙   아웃밴딩레깅스</t>
        </is>
      </c>
      <c r="N1843" s="8" t="inlineStr">
        <is>
          <t>블랙   아웃밴딩레깅스</t>
        </is>
      </c>
      <c r="O1843" s="8" t="inlineStr">
        <is>
          <t>블랙   아웃밴딩레깅스</t>
        </is>
      </c>
    </row>
    <row r="1844" ht="16.5" customHeight="1" s="16">
      <c r="A1844" s="7" t="n">
        <v>13108608</v>
      </c>
      <c r="B1844" s="7" t="inlineStr">
        <is>
          <t>노스페이스</t>
        </is>
      </c>
      <c r="C1844" s="7" t="inlineStr">
        <is>
          <t>블랙</t>
        </is>
      </c>
      <c r="D1844" s="7" t="inlineStr">
        <is>
          <t>무지</t>
        </is>
      </c>
      <c r="E1844" s="7" t="inlineStr">
        <is>
          <t>면혼방</t>
        </is>
      </c>
      <c r="F1844" s="7" t="inlineStr">
        <is>
          <t>아웃도어절개카고팬츠</t>
        </is>
      </c>
      <c r="G1844" s="7" t="inlineStr">
        <is>
          <t>KOR</t>
        </is>
      </c>
      <c r="H1844" s="7" t="inlineStr">
        <is>
          <t>L</t>
        </is>
      </c>
      <c r="I1844" s="7">
        <f>IF(B1844="보세",C1844&amp;" "&amp;D1844&amp;" "&amp;E1844&amp;" "&amp;F1844&amp;" ["&amp;H1844&amp;"]",IF(G1844="JPN","[JPN] "&amp;B1844&amp;" "&amp;C1844&amp;" "&amp;D1844&amp;" "&amp;E1844&amp;" "&amp;F1844&amp;" ["&amp;H1844&amp;"]",B1844&amp;" "&amp;C1844&amp;" "&amp;D1844&amp;" "&amp;E1844&amp;" "&amp;F1844&amp;" ["&amp;H1844&amp;"]"))</f>
        <v/>
      </c>
      <c r="J1844" s="7" t="inlineStr">
        <is>
          <t>노스페이스 블랙 면혼방 아웃도어절개카고팬츠 [L]</t>
        </is>
      </c>
      <c r="K1844" s="7" t="inlineStr">
        <is>
          <t>노스페이스 블랙 면혼방 아웃도어절개카고팬츠</t>
        </is>
      </c>
      <c r="L1844" s="7">
        <f>IF(B1844="보세",C1844&amp;" "&amp;F1844,B1844&amp;" "&amp;F1844)</f>
        <v/>
      </c>
      <c r="M1844" s="8" t="inlineStr">
        <is>
          <t>블랙  면혼방 아웃도어절개카고팬츠</t>
        </is>
      </c>
      <c r="N1844" s="8" t="inlineStr">
        <is>
          <t>블랙  코튼혼방 아웃도어절개카고팬츠</t>
        </is>
      </c>
      <c r="O1844" s="8" t="inlineStr">
        <is>
          <t>블랙  면믹스 아웃도어절개카고팬츠</t>
        </is>
      </c>
    </row>
    <row r="1845" ht="16.5" customHeight="1" s="16">
      <c r="A1845" s="7" t="n">
        <v>13108609</v>
      </c>
      <c r="B1845" s="7" t="inlineStr">
        <is>
          <t>폴로</t>
        </is>
      </c>
      <c r="C1845" s="7" t="inlineStr">
        <is>
          <t>네이비</t>
        </is>
      </c>
      <c r="D1845" s="7" t="inlineStr">
        <is>
          <t>무지</t>
        </is>
      </c>
      <c r="E1845" s="7" t="inlineStr">
        <is>
          <t>면혼방</t>
        </is>
      </c>
      <c r="F1845" s="7" t="inlineStr">
        <is>
          <t>투핀턱치노팬츠</t>
        </is>
      </c>
      <c r="G1845" s="7" t="inlineStr">
        <is>
          <t>KOR</t>
        </is>
      </c>
      <c r="H1845" s="7" t="inlineStr">
        <is>
          <t>78-94</t>
        </is>
      </c>
      <c r="I1845" s="7">
        <f>IF(B1845="보세",C1845&amp;" "&amp;D1845&amp;" "&amp;E1845&amp;" "&amp;F1845&amp;" ["&amp;H1845&amp;"]",IF(G1845="JPN","[JPN] "&amp;B1845&amp;" "&amp;C1845&amp;" "&amp;D1845&amp;" "&amp;E1845&amp;" "&amp;F1845&amp;" ["&amp;H1845&amp;"]",B1845&amp;" "&amp;C1845&amp;" "&amp;D1845&amp;" "&amp;E1845&amp;" "&amp;F1845&amp;" ["&amp;H1845&amp;"]"))</f>
        <v/>
      </c>
      <c r="J1845" s="7" t="inlineStr">
        <is>
          <t>폴로 네이비 면혼방 투핀턱치노팬츠 [78-94]</t>
        </is>
      </c>
      <c r="K1845" s="7" t="inlineStr">
        <is>
          <t>폴로 네이비 면혼방 투핀턱치노팬츠</t>
        </is>
      </c>
      <c r="L1845" s="7">
        <f>IF(B1845="보세",C1845&amp;" "&amp;F1845,B1845&amp;" "&amp;F1845)</f>
        <v/>
      </c>
      <c r="M1845" s="8" t="inlineStr">
        <is>
          <t>네이비  면혼방 투핀턱치노팬츠</t>
        </is>
      </c>
      <c r="N1845" s="8" t="inlineStr">
        <is>
          <t>NAVY  면혼방 투핀턱치노팬츠</t>
        </is>
      </c>
      <c r="O1845" s="8" t="inlineStr">
        <is>
          <t>곤색  면혼방 투핀턱치노팬츠</t>
        </is>
      </c>
    </row>
    <row r="1846" ht="16.5" customHeight="1" s="16">
      <c r="A1846" s="7" t="n">
        <v>13108610</v>
      </c>
      <c r="B1846" s="7" t="inlineStr">
        <is>
          <t>리바이스</t>
        </is>
      </c>
      <c r="C1846" s="7" t="inlineStr">
        <is>
          <t>네이비</t>
        </is>
      </c>
      <c r="D1846" s="7" t="inlineStr">
        <is>
          <t>무지</t>
        </is>
      </c>
      <c r="E1846" s="7" t="inlineStr">
        <is>
          <t>면혼방</t>
        </is>
      </c>
      <c r="F1846" s="7" t="inlineStr">
        <is>
          <t>워싱치노팬츠</t>
        </is>
      </c>
      <c r="G1846" s="7" t="inlineStr">
        <is>
          <t>KOR</t>
        </is>
      </c>
      <c r="H1846" s="7" t="inlineStr">
        <is>
          <t>36</t>
        </is>
      </c>
      <c r="I1846" s="7">
        <f>IF(B1846="보세",C1846&amp;" "&amp;D1846&amp;" "&amp;E1846&amp;" "&amp;F1846&amp;" ["&amp;H1846&amp;"]",IF(G1846="JPN","[JPN] "&amp;B1846&amp;" "&amp;C1846&amp;" "&amp;D1846&amp;" "&amp;E1846&amp;" "&amp;F1846&amp;" ["&amp;H1846&amp;"]",B1846&amp;" "&amp;C1846&amp;" "&amp;D1846&amp;" "&amp;E1846&amp;" "&amp;F1846&amp;" ["&amp;H1846&amp;"]"))</f>
        <v/>
      </c>
      <c r="J1846" s="7" t="inlineStr">
        <is>
          <t>리바이스 네이비 면혼방 워싱치노팬츠 [36]</t>
        </is>
      </c>
      <c r="K1846" s="7" t="inlineStr">
        <is>
          <t>리바이스 네이비 면혼방 워싱치노팬츠</t>
        </is>
      </c>
      <c r="L1846" s="7">
        <f>IF(B1846="보세",C1846&amp;" "&amp;F1846,B1846&amp;" "&amp;F1846)</f>
        <v/>
      </c>
      <c r="M1846" s="8" t="inlineStr">
        <is>
          <t>네이비  면혼방 워싱치노팬츠</t>
        </is>
      </c>
      <c r="N1846" s="8" t="inlineStr">
        <is>
          <t>NAVY  면혼방 워싱치노팬츠</t>
        </is>
      </c>
      <c r="O1846" s="8" t="inlineStr">
        <is>
          <t>곤색  면혼방 워싱치노팬츠</t>
        </is>
      </c>
    </row>
    <row r="1847" ht="16.5" customHeight="1" s="16">
      <c r="A1847" s="7" t="n">
        <v>13108611</v>
      </c>
      <c r="B1847" s="7" t="inlineStr">
        <is>
          <t>캘빈클라인</t>
        </is>
      </c>
      <c r="C1847" s="7" t="inlineStr">
        <is>
          <t>진청</t>
        </is>
      </c>
      <c r="D1847" s="7" t="inlineStr">
        <is>
          <t>무지</t>
        </is>
      </c>
      <c r="E1847" s="7" t="inlineStr">
        <is>
          <t>데님</t>
        </is>
      </c>
      <c r="F1847" s="7" t="inlineStr">
        <is>
          <t>생지스티치크롭3부진</t>
        </is>
      </c>
      <c r="G1847" s="7" t="inlineStr">
        <is>
          <t>KOR</t>
        </is>
      </c>
      <c r="H1847" s="7" t="inlineStr">
        <is>
          <t>29</t>
        </is>
      </c>
      <c r="I1847" s="7">
        <f>IF(B1847="보세",C1847&amp;" "&amp;D1847&amp;" "&amp;E1847&amp;" "&amp;F1847&amp;" ["&amp;H1847&amp;"]",IF(G1847="JPN","[JPN] "&amp;B1847&amp;" "&amp;C1847&amp;" "&amp;D1847&amp;" "&amp;E1847&amp;" "&amp;F1847&amp;" ["&amp;H1847&amp;"]",B1847&amp;" "&amp;C1847&amp;" "&amp;D1847&amp;" "&amp;E1847&amp;" "&amp;F1847&amp;" ["&amp;H1847&amp;"]"))</f>
        <v/>
      </c>
      <c r="J1847" s="7" t="inlineStr">
        <is>
          <t>캘빈클라인 진청 데님 생지스티치크롭3부진 [29]</t>
        </is>
      </c>
      <c r="K1847" s="7" t="inlineStr">
        <is>
          <t>캘빈클라인 진청 데님 생지스티치크롭3부진</t>
        </is>
      </c>
      <c r="L1847" s="7">
        <f>IF(B1847="보세",C1847&amp;" "&amp;F1847,B1847&amp;" "&amp;F1847)</f>
        <v/>
      </c>
      <c r="M1847" s="8" t="inlineStr">
        <is>
          <t>진청  데님 생지스티치크롭3부진</t>
        </is>
      </c>
      <c r="N1847" s="8" t="inlineStr">
        <is>
          <t>진청  데님 생지스티치크롭3부진</t>
        </is>
      </c>
      <c r="O1847" s="8" t="inlineStr">
        <is>
          <t>진청  데님 생지스티치크롭3부진</t>
        </is>
      </c>
    </row>
    <row r="1848" ht="16.5" customHeight="1" s="16">
      <c r="A1848" s="7" t="n">
        <v>13108612</v>
      </c>
      <c r="B1848" s="7" t="inlineStr">
        <is>
          <t>트루릴리전</t>
        </is>
      </c>
      <c r="C1848" s="7" t="inlineStr">
        <is>
          <t>중청</t>
        </is>
      </c>
      <c r="D1848" s="7" t="inlineStr">
        <is>
          <t>무지</t>
        </is>
      </c>
      <c r="E1848" s="7" t="inlineStr">
        <is>
          <t>데님</t>
        </is>
      </c>
      <c r="F1848" s="7" t="inlineStr">
        <is>
          <t>워싱사선절개플레어진</t>
        </is>
      </c>
      <c r="G1848" s="7" t="inlineStr">
        <is>
          <t>KOR</t>
        </is>
      </c>
      <c r="H1848" s="7" t="inlineStr">
        <is>
          <t>24</t>
        </is>
      </c>
      <c r="I1848" s="7">
        <f>IF(B1848="보세",C1848&amp;" "&amp;D1848&amp;" "&amp;E1848&amp;" "&amp;F1848&amp;" ["&amp;H1848&amp;"]",IF(G1848="JPN","[JPN] "&amp;B1848&amp;" "&amp;C1848&amp;" "&amp;D1848&amp;" "&amp;E1848&amp;" "&amp;F1848&amp;" ["&amp;H1848&amp;"]",B1848&amp;" "&amp;C1848&amp;" "&amp;D1848&amp;" "&amp;E1848&amp;" "&amp;F1848&amp;" ["&amp;H1848&amp;"]"))</f>
        <v/>
      </c>
      <c r="J1848" s="7" t="inlineStr">
        <is>
          <t>트루릴리전 중청 데님 워싱사선절개플레어진 [24]</t>
        </is>
      </c>
      <c r="K1848" s="7" t="inlineStr">
        <is>
          <t>트루릴리전 중청 데님 워싱사선절개플레어진</t>
        </is>
      </c>
      <c r="L1848" s="7">
        <f>IF(B1848="보세",C1848&amp;" "&amp;F1848,B1848&amp;" "&amp;F1848)</f>
        <v/>
      </c>
      <c r="M1848" s="8" t="inlineStr">
        <is>
          <t>중청  데님 워싱사선절개플레어진</t>
        </is>
      </c>
      <c r="N1848" s="8" t="inlineStr">
        <is>
          <t>중청  데님 워싱사선절개플레어진</t>
        </is>
      </c>
      <c r="O1848" s="8" t="inlineStr">
        <is>
          <t>중청  데님 워싱사선절개플레어진</t>
        </is>
      </c>
    </row>
    <row r="1849" ht="16.5" customHeight="1" s="16">
      <c r="A1849" s="7" t="n">
        <v>13108613</v>
      </c>
      <c r="B1849" s="7" t="inlineStr">
        <is>
          <t>나이키</t>
        </is>
      </c>
      <c r="C1849" s="7" t="inlineStr">
        <is>
          <t>블랙</t>
        </is>
      </c>
      <c r="D1849" s="7" t="inlineStr">
        <is>
          <t>무지</t>
        </is>
      </c>
      <c r="E1849" s="7" t="inlineStr">
        <is>
          <t>폴리</t>
        </is>
      </c>
      <c r="F1849" s="7" t="inlineStr">
        <is>
          <t>조거투톤트레이닝팬츠</t>
        </is>
      </c>
      <c r="G1849" s="7" t="inlineStr">
        <is>
          <t>KOR</t>
        </is>
      </c>
      <c r="H1849" s="7" t="inlineStr">
        <is>
          <t>XL</t>
        </is>
      </c>
      <c r="I1849" s="7">
        <f>IF(B1849="보세",C1849&amp;" "&amp;D1849&amp;" "&amp;E1849&amp;" "&amp;F1849&amp;" ["&amp;H1849&amp;"]",IF(G1849="JPN","[JPN] "&amp;B1849&amp;" "&amp;C1849&amp;" "&amp;D1849&amp;" "&amp;E1849&amp;" "&amp;F1849&amp;" ["&amp;H1849&amp;"]",B1849&amp;" "&amp;C1849&amp;" "&amp;D1849&amp;" "&amp;E1849&amp;" "&amp;F1849&amp;" ["&amp;H1849&amp;"]"))</f>
        <v/>
      </c>
      <c r="J1849" s="7" t="inlineStr">
        <is>
          <t>나이키 블랙 조거투톤트레이닝팬츠 [XL]</t>
        </is>
      </c>
      <c r="K1849" s="7" t="inlineStr">
        <is>
          <t>나이키 블랙 조거투톤트레이닝팬츠</t>
        </is>
      </c>
      <c r="L1849" s="7">
        <f>IF(B1849="보세",C1849&amp;" "&amp;F1849,B1849&amp;" "&amp;F1849)</f>
        <v/>
      </c>
      <c r="M1849" s="8" t="inlineStr">
        <is>
          <t>블랙   조거투톤트레이닝팬츠</t>
        </is>
      </c>
      <c r="N1849" s="8" t="inlineStr">
        <is>
          <t>블랙   조거투톤트레이닝팬츠</t>
        </is>
      </c>
      <c r="O1849" s="8" t="inlineStr">
        <is>
          <t>블랙   조거투톤트레이닝팬츠</t>
        </is>
      </c>
    </row>
    <row r="1850" ht="16.5" customHeight="1" s="16">
      <c r="A1850" s="7" t="n">
        <v>13108614</v>
      </c>
      <c r="B1850" s="7" t="inlineStr">
        <is>
          <t>폴로</t>
        </is>
      </c>
      <c r="C1850" s="7" t="inlineStr">
        <is>
          <t>네이비</t>
        </is>
      </c>
      <c r="D1850" s="7" t="inlineStr">
        <is>
          <t>무지</t>
        </is>
      </c>
      <c r="E1850" s="7" t="inlineStr">
        <is>
          <t>면</t>
        </is>
      </c>
      <c r="F1850" s="7" t="inlineStr">
        <is>
          <t>워싱치노팬츠</t>
        </is>
      </c>
      <c r="G1850" s="7" t="inlineStr">
        <is>
          <t>KOR</t>
        </is>
      </c>
      <c r="H1850" s="7" t="inlineStr">
        <is>
          <t>32</t>
        </is>
      </c>
      <c r="I1850" s="7">
        <f>IF(B1850="보세",C1850&amp;" "&amp;D1850&amp;" "&amp;E1850&amp;" "&amp;F1850&amp;" ["&amp;H1850&amp;"]",IF(G1850="JPN","[JPN] "&amp;B1850&amp;" "&amp;C1850&amp;" "&amp;D1850&amp;" "&amp;E1850&amp;" "&amp;F1850&amp;" ["&amp;H1850&amp;"]",B1850&amp;" "&amp;C1850&amp;" "&amp;D1850&amp;" "&amp;E1850&amp;" "&amp;F1850&amp;" ["&amp;H1850&amp;"]"))</f>
        <v/>
      </c>
      <c r="J1850" s="7" t="inlineStr">
        <is>
          <t>폴로 네이비 면 워싱치노팬츠 [32]</t>
        </is>
      </c>
      <c r="K1850" s="7" t="inlineStr">
        <is>
          <t>폴로 네이비 면 워싱치노팬츠</t>
        </is>
      </c>
      <c r="L1850" s="7">
        <f>IF(B1850="보세",C1850&amp;" "&amp;F1850,B1850&amp;" "&amp;F1850)</f>
        <v/>
      </c>
      <c r="M1850" s="8" t="inlineStr">
        <is>
          <t>네이비  면 워싱치노팬츠</t>
        </is>
      </c>
      <c r="N1850" s="8" t="inlineStr">
        <is>
          <t>NAVY  면 워싱치노팬츠</t>
        </is>
      </c>
      <c r="O1850" s="8" t="inlineStr">
        <is>
          <t>곤색  면 워싱치노팬츠</t>
        </is>
      </c>
    </row>
    <row r="1851" ht="16.5" customHeight="1" s="16">
      <c r="A1851" s="7" t="n">
        <v>13108615</v>
      </c>
      <c r="B1851" s="7" t="inlineStr">
        <is>
          <t>타미힐피거</t>
        </is>
      </c>
      <c r="C1851" s="7" t="inlineStr">
        <is>
          <t>메디테라니안블루</t>
        </is>
      </c>
      <c r="D1851" s="7" t="inlineStr">
        <is>
          <t>무지</t>
        </is>
      </c>
      <c r="E1851" s="7" t="inlineStr">
        <is>
          <t>면혼방</t>
        </is>
      </c>
      <c r="F1851" s="7" t="inlineStr">
        <is>
          <t>슬림핏치노팬츠</t>
        </is>
      </c>
      <c r="G1851" s="7" t="inlineStr">
        <is>
          <t>KOR</t>
        </is>
      </c>
      <c r="H1851" s="7" t="inlineStr">
        <is>
          <t>38</t>
        </is>
      </c>
      <c r="I1851" s="7">
        <f>IF(B1851="보세",C1851&amp;" "&amp;D1851&amp;" "&amp;E1851&amp;" "&amp;F1851&amp;" ["&amp;H1851&amp;"]",IF(G1851="JPN","[JPN] "&amp;B1851&amp;" "&amp;C1851&amp;" "&amp;D1851&amp;" "&amp;E1851&amp;" "&amp;F1851&amp;" ["&amp;H1851&amp;"]",B1851&amp;" "&amp;C1851&amp;" "&amp;D1851&amp;" "&amp;E1851&amp;" "&amp;F1851&amp;" ["&amp;H1851&amp;"]"))</f>
        <v/>
      </c>
      <c r="J1851" s="7" t="inlineStr">
        <is>
          <t>타미힐피거 메디테라니안블루 면혼방 슬림핏치노팬츠 [38]</t>
        </is>
      </c>
      <c r="K1851" s="7" t="inlineStr">
        <is>
          <t>타미힐피거 메디테라니안블루 면혼방 슬림핏치노팬츠</t>
        </is>
      </c>
      <c r="L1851" s="7">
        <f>IF(B1851="보세",C1851&amp;" "&amp;F1851,B1851&amp;" "&amp;F1851)</f>
        <v/>
      </c>
      <c r="M1851" s="8" t="inlineStr">
        <is>
          <t>메디테라니안블루  면혼방 슬림핏치노팬츠</t>
        </is>
      </c>
      <c r="N1851" s="8" t="inlineStr">
        <is>
          <t>메디테라니안블루  코튼혼방 슬림핏치노팬츠</t>
        </is>
      </c>
      <c r="O1851" s="8" t="inlineStr">
        <is>
          <t>메디테라니안블루  면믹스 슬림핏치노팬츠</t>
        </is>
      </c>
    </row>
    <row r="1852" ht="16.5" customHeight="1" s="16">
      <c r="A1852" s="7" t="n">
        <v>13108616</v>
      </c>
      <c r="B1852" s="7" t="inlineStr">
        <is>
          <t>폴로</t>
        </is>
      </c>
      <c r="C1852" s="7" t="inlineStr">
        <is>
          <t>네이비</t>
        </is>
      </c>
      <c r="D1852" s="7" t="inlineStr">
        <is>
          <t>무지</t>
        </is>
      </c>
      <c r="E1852" s="7" t="inlineStr">
        <is>
          <t>면혼방</t>
        </is>
      </c>
      <c r="F1852" s="7" t="inlineStr">
        <is>
          <t>슬림핏카고팬츠</t>
        </is>
      </c>
      <c r="G1852" s="7" t="inlineStr">
        <is>
          <t>KOR</t>
        </is>
      </c>
      <c r="H1852" s="7" t="inlineStr">
        <is>
          <t>30-32</t>
        </is>
      </c>
      <c r="I1852" s="7">
        <f>IF(B1852="보세",C1852&amp;" "&amp;D1852&amp;" "&amp;E1852&amp;" "&amp;F1852&amp;" ["&amp;H1852&amp;"]",IF(G1852="JPN","[JPN] "&amp;B1852&amp;" "&amp;C1852&amp;" "&amp;D1852&amp;" "&amp;E1852&amp;" "&amp;F1852&amp;" ["&amp;H1852&amp;"]",B1852&amp;" "&amp;C1852&amp;" "&amp;D1852&amp;" "&amp;E1852&amp;" "&amp;F1852&amp;" ["&amp;H1852&amp;"]"))</f>
        <v/>
      </c>
      <c r="J1852" s="7" t="inlineStr">
        <is>
          <t>폴로 네이비 면혼방 슬림핏카고팬츠 [30-32]</t>
        </is>
      </c>
      <c r="K1852" s="7" t="inlineStr">
        <is>
          <t>폴로 네이비 면혼방 슬림핏카고팬츠</t>
        </is>
      </c>
      <c r="L1852" s="7">
        <f>IF(B1852="보세",C1852&amp;" "&amp;F1852,B1852&amp;" "&amp;F1852)</f>
        <v/>
      </c>
      <c r="M1852" s="8" t="inlineStr">
        <is>
          <t>네이비  면혼방 슬림핏카고팬츠</t>
        </is>
      </c>
      <c r="N1852" s="8" t="inlineStr">
        <is>
          <t>NAVY  면혼방 슬림핏카고팬츠</t>
        </is>
      </c>
      <c r="O1852" s="8" t="inlineStr">
        <is>
          <t>곤색  면혼방 슬림핏카고팬츠</t>
        </is>
      </c>
    </row>
    <row r="1853" ht="16.5" customHeight="1" s="16">
      <c r="A1853" s="7" t="n">
        <v>13108617</v>
      </c>
      <c r="B1853" s="7" t="inlineStr">
        <is>
          <t>디키즈</t>
        </is>
      </c>
      <c r="C1853" s="7" t="inlineStr">
        <is>
          <t>카키</t>
        </is>
      </c>
      <c r="D1853" s="7" t="inlineStr">
        <is>
          <t>무지</t>
        </is>
      </c>
      <c r="E1853" s="7" t="inlineStr">
        <is>
          <t>면혼방</t>
        </is>
      </c>
      <c r="F1853" s="7" t="inlineStr">
        <is>
          <t>워싱치노팬츠</t>
        </is>
      </c>
      <c r="G1853" s="7" t="inlineStr">
        <is>
          <t>KOR</t>
        </is>
      </c>
      <c r="H1853" s="7" t="inlineStr">
        <is>
          <t>38</t>
        </is>
      </c>
      <c r="I1853" s="7">
        <f>IF(B1853="보세",C1853&amp;" "&amp;D1853&amp;" "&amp;E1853&amp;" "&amp;F1853&amp;" ["&amp;H1853&amp;"]",IF(G1853="JPN","[JPN] "&amp;B1853&amp;" "&amp;C1853&amp;" "&amp;D1853&amp;" "&amp;E1853&amp;" "&amp;F1853&amp;" ["&amp;H1853&amp;"]",B1853&amp;" "&amp;C1853&amp;" "&amp;D1853&amp;" "&amp;E1853&amp;" "&amp;F1853&amp;" ["&amp;H1853&amp;"]"))</f>
        <v/>
      </c>
      <c r="J1853" s="7" t="inlineStr">
        <is>
          <t>디키즈 카키 면혼방 워싱치노팬츠 [38]</t>
        </is>
      </c>
      <c r="K1853" s="7" t="inlineStr">
        <is>
          <t>디키즈 카키 면혼방 워싱치노팬츠</t>
        </is>
      </c>
      <c r="L1853" s="7">
        <f>IF(B1853="보세",C1853&amp;" "&amp;F1853,B1853&amp;" "&amp;F1853)</f>
        <v/>
      </c>
      <c r="M1853" s="8" t="inlineStr">
        <is>
          <t>카키  면혼방 워싱치노팬츠</t>
        </is>
      </c>
      <c r="N1853" s="8" t="inlineStr">
        <is>
          <t>카키  코튼혼방 워싱치노팬츠</t>
        </is>
      </c>
      <c r="O1853" s="8" t="inlineStr">
        <is>
          <t>카키  면믹스 워싱치노팬츠</t>
        </is>
      </c>
    </row>
    <row r="1854" ht="16.5" customHeight="1" s="16">
      <c r="A1854" s="7" t="n">
        <v>13108618</v>
      </c>
      <c r="B1854" s="7" t="inlineStr">
        <is>
          <t>MLB</t>
        </is>
      </c>
      <c r="C1854" s="7" t="inlineStr">
        <is>
          <t>그레이</t>
        </is>
      </c>
      <c r="D1854" s="7" t="inlineStr">
        <is>
          <t>무지</t>
        </is>
      </c>
      <c r="E1854" s="7" t="inlineStr">
        <is>
          <t>면혼방</t>
        </is>
      </c>
      <c r="F1854" s="7" t="inlineStr">
        <is>
          <t>양키스카고조거5부팬츠</t>
        </is>
      </c>
      <c r="G1854" s="7" t="inlineStr">
        <is>
          <t>KOR</t>
        </is>
      </c>
      <c r="H1854" s="7" t="inlineStr">
        <is>
          <t>86</t>
        </is>
      </c>
      <c r="I1854" s="7">
        <f>IF(B1854="보세",C1854&amp;" "&amp;D1854&amp;" "&amp;E1854&amp;" "&amp;F1854&amp;" ["&amp;H1854&amp;"]",IF(G1854="JPN","[JPN] "&amp;B1854&amp;" "&amp;C1854&amp;" "&amp;D1854&amp;" "&amp;E1854&amp;" "&amp;F1854&amp;" ["&amp;H1854&amp;"]",B1854&amp;" "&amp;C1854&amp;" "&amp;D1854&amp;" "&amp;E1854&amp;" "&amp;F1854&amp;" ["&amp;H1854&amp;"]"))</f>
        <v/>
      </c>
      <c r="J1854" s="7" t="inlineStr">
        <is>
          <t>MLB 그레이 면혼방 양키스카고조거5부팬츠 [86]</t>
        </is>
      </c>
      <c r="K1854" s="7" t="inlineStr">
        <is>
          <t>MLB 그레이 면혼방 양키스카고조거5부팬츠</t>
        </is>
      </c>
      <c r="L1854" s="7">
        <f>IF(B1854="보세",C1854&amp;" "&amp;F1854,B1854&amp;" "&amp;F1854)</f>
        <v/>
      </c>
      <c r="M1854" s="8" t="inlineStr">
        <is>
          <t>그레이  면혼방 양키스카고조거5부팬츠</t>
        </is>
      </c>
      <c r="N1854" s="8" t="inlineStr">
        <is>
          <t>회색  면혼방 양키스카고조거5부팬츠</t>
        </is>
      </c>
      <c r="O1854" s="8" t="inlineStr">
        <is>
          <t>GRAY  면혼방 양키스카고조거5부팬츠</t>
        </is>
      </c>
    </row>
    <row r="1855" ht="16.5" customHeight="1" s="16">
      <c r="A1855" s="7" t="n">
        <v>13108619</v>
      </c>
      <c r="B1855" s="7" t="inlineStr">
        <is>
          <t>폴로</t>
        </is>
      </c>
      <c r="C1855" s="7" t="inlineStr">
        <is>
          <t>라이트블루</t>
        </is>
      </c>
      <c r="D1855" s="7" t="inlineStr">
        <is>
          <t>무지</t>
        </is>
      </c>
      <c r="E1855" s="7" t="inlineStr">
        <is>
          <t>면</t>
        </is>
      </c>
      <c r="F1855" s="7" t="inlineStr">
        <is>
          <t>워싱치노팬츠</t>
        </is>
      </c>
      <c r="G1855" s="7" t="inlineStr">
        <is>
          <t>KOR</t>
        </is>
      </c>
      <c r="H1855" s="7" t="inlineStr">
        <is>
          <t>31-34</t>
        </is>
      </c>
      <c r="I1855" s="7">
        <f>IF(B1855="보세",C1855&amp;" "&amp;D1855&amp;" "&amp;E1855&amp;" "&amp;F1855&amp;" ["&amp;H1855&amp;"]",IF(G1855="JPN","[JPN] "&amp;B1855&amp;" "&amp;C1855&amp;" "&amp;D1855&amp;" "&amp;E1855&amp;" "&amp;F1855&amp;" ["&amp;H1855&amp;"]",B1855&amp;" "&amp;C1855&amp;" "&amp;D1855&amp;" "&amp;E1855&amp;" "&amp;F1855&amp;" ["&amp;H1855&amp;"]"))</f>
        <v/>
      </c>
      <c r="J1855" s="7" t="inlineStr">
        <is>
          <t>폴로 라이트블루 면 워싱치노팬츠 [31-34]</t>
        </is>
      </c>
      <c r="K1855" s="7" t="inlineStr">
        <is>
          <t>폴로 라이트블루 면 워싱치노팬츠</t>
        </is>
      </c>
      <c r="L1855" s="7">
        <f>IF(B1855="보세",C1855&amp;" "&amp;F1855,B1855&amp;" "&amp;F1855)</f>
        <v/>
      </c>
      <c r="M1855" s="8" t="inlineStr">
        <is>
          <t>라이트블루  면 워싱치노팬츠</t>
        </is>
      </c>
      <c r="N1855" s="8" t="inlineStr">
        <is>
          <t>라이트블루  코튼 워싱치노팬츠</t>
        </is>
      </c>
      <c r="O1855" s="8" t="inlineStr">
        <is>
          <t>라이트블루  면직물 워싱치노팬츠</t>
        </is>
      </c>
    </row>
    <row r="1856" ht="16.5" customHeight="1" s="16">
      <c r="A1856" s="7" t="n">
        <v>13108620</v>
      </c>
      <c r="B1856" s="7" t="inlineStr">
        <is>
          <t>오즈세컨</t>
        </is>
      </c>
      <c r="C1856" s="7" t="inlineStr">
        <is>
          <t>라이트그레이</t>
        </is>
      </c>
      <c r="D1856" s="7" t="inlineStr">
        <is>
          <t>무지</t>
        </is>
      </c>
      <c r="E1856" s="7" t="inlineStr">
        <is>
          <t>면혼방</t>
        </is>
      </c>
      <c r="F1856" s="7" t="inlineStr">
        <is>
          <t>스트레치절개슬림진</t>
        </is>
      </c>
      <c r="G1856" s="7" t="inlineStr">
        <is>
          <t>KOR</t>
        </is>
      </c>
      <c r="H1856" s="7" t="inlineStr">
        <is>
          <t>70-96</t>
        </is>
      </c>
      <c r="I1856" s="7">
        <f>IF(B1856="보세",C1856&amp;" "&amp;D1856&amp;" "&amp;E1856&amp;" "&amp;F1856&amp;" ["&amp;H1856&amp;"]",IF(G1856="JPN","[JPN] "&amp;B1856&amp;" "&amp;C1856&amp;" "&amp;D1856&amp;" "&amp;E1856&amp;" "&amp;F1856&amp;" ["&amp;H1856&amp;"]",B1856&amp;" "&amp;C1856&amp;" "&amp;D1856&amp;" "&amp;E1856&amp;" "&amp;F1856&amp;" ["&amp;H1856&amp;"]"))</f>
        <v/>
      </c>
      <c r="J1856" s="7" t="inlineStr">
        <is>
          <t>오즈세컨 라이트그레이 면혼방 스트레치절개슬림진 [70-96]</t>
        </is>
      </c>
      <c r="K1856" s="7" t="inlineStr">
        <is>
          <t>오즈세컨 라이트그레이 면혼방 스트레치절개슬림진</t>
        </is>
      </c>
      <c r="L1856" s="7">
        <f>IF(B1856="보세",C1856&amp;" "&amp;F1856,B1856&amp;" "&amp;F1856)</f>
        <v/>
      </c>
      <c r="M1856" s="8" t="inlineStr">
        <is>
          <t>라이트그레이  면혼방 스트레치절개슬림진</t>
        </is>
      </c>
      <c r="N1856" s="8" t="inlineStr">
        <is>
          <t>라이트그레이  코튼혼방 스트레치절개슬림진</t>
        </is>
      </c>
      <c r="O1856" s="8" t="inlineStr">
        <is>
          <t>라이트그레이  면믹스 스트레치절개슬림진</t>
        </is>
      </c>
    </row>
    <row r="1857" ht="16.5" customHeight="1" s="16">
      <c r="A1857" s="7" t="n">
        <v>13108621</v>
      </c>
      <c r="B1857" s="7" t="inlineStr">
        <is>
          <t>타미힐피거</t>
        </is>
      </c>
      <c r="C1857" s="7" t="inlineStr">
        <is>
          <t>모카베이지</t>
        </is>
      </c>
      <c r="D1857" s="7" t="inlineStr">
        <is>
          <t>무지</t>
        </is>
      </c>
      <c r="E1857" s="7" t="inlineStr">
        <is>
          <t>면혼방</t>
        </is>
      </c>
      <c r="F1857" s="7" t="inlineStr">
        <is>
          <t>스트레치일자치노팬츠</t>
        </is>
      </c>
      <c r="G1857" s="7" t="inlineStr">
        <is>
          <t>KOR</t>
        </is>
      </c>
      <c r="H1857" s="7" t="inlineStr">
        <is>
          <t>40-34</t>
        </is>
      </c>
      <c r="I1857" s="7">
        <f>IF(B1857="보세",C1857&amp;" "&amp;D1857&amp;" "&amp;E1857&amp;" "&amp;F1857&amp;" ["&amp;H1857&amp;"]",IF(G1857="JPN","[JPN] "&amp;B1857&amp;" "&amp;C1857&amp;" "&amp;D1857&amp;" "&amp;E1857&amp;" "&amp;F1857&amp;" ["&amp;H1857&amp;"]",B1857&amp;" "&amp;C1857&amp;" "&amp;D1857&amp;" "&amp;E1857&amp;" "&amp;F1857&amp;" ["&amp;H1857&amp;"]"))</f>
        <v/>
      </c>
      <c r="J1857" s="7" t="inlineStr">
        <is>
          <t>타미힐피거 모카베이지 면혼방 스트레치일자치노팬츠 [40-34]</t>
        </is>
      </c>
      <c r="K1857" s="7" t="inlineStr">
        <is>
          <t>타미힐피거 모카베이지 면혼방 스트레치일자치노팬츠</t>
        </is>
      </c>
      <c r="L1857" s="7">
        <f>IF(B1857="보세",C1857&amp;" "&amp;F1857,B1857&amp;" "&amp;F1857)</f>
        <v/>
      </c>
      <c r="M1857" s="8" t="inlineStr">
        <is>
          <t>모카베이지  면혼방 스트레치일자치노팬츠</t>
        </is>
      </c>
      <c r="N1857" s="8" t="inlineStr">
        <is>
          <t>모카베이지  코튼혼방 스트레치일자치노팬츠</t>
        </is>
      </c>
      <c r="O1857" s="8" t="inlineStr">
        <is>
          <t>모카베이지  면믹스 스트레치일자치노팬츠</t>
        </is>
      </c>
    </row>
    <row r="1858" ht="16.5" customHeight="1" s="16">
      <c r="A1858" s="7" t="n">
        <v>13108622</v>
      </c>
      <c r="B1858" s="7" t="inlineStr">
        <is>
          <t>wrangler</t>
        </is>
      </c>
      <c r="C1858" s="7" t="inlineStr">
        <is>
          <t>베이지</t>
        </is>
      </c>
      <c r="D1858" s="7" t="inlineStr">
        <is>
          <t>무지</t>
        </is>
      </c>
      <c r="E1858" s="7" t="inlineStr">
        <is>
          <t>면혼방</t>
        </is>
      </c>
      <c r="F1858" s="7" t="inlineStr">
        <is>
          <t>아웃포켓버튼부츠컷팬츠</t>
        </is>
      </c>
      <c r="G1858" s="7" t="inlineStr">
        <is>
          <t>KOR</t>
        </is>
      </c>
      <c r="H1858" s="7" t="inlineStr">
        <is>
          <t>L</t>
        </is>
      </c>
      <c r="I1858" s="7">
        <f>IF(B1858="보세",C1858&amp;" "&amp;D1858&amp;" "&amp;E1858&amp;" "&amp;F1858&amp;" ["&amp;H1858&amp;"]",IF(G1858="JPN","[JPN] "&amp;B1858&amp;" "&amp;C1858&amp;" "&amp;D1858&amp;" "&amp;E1858&amp;" "&amp;F1858&amp;" ["&amp;H1858&amp;"]",B1858&amp;" "&amp;C1858&amp;" "&amp;D1858&amp;" "&amp;E1858&amp;" "&amp;F1858&amp;" ["&amp;H1858&amp;"]"))</f>
        <v/>
      </c>
      <c r="J1858" s="7" t="inlineStr">
        <is>
          <t>wrangler 베이지 면혼방 아웃포켓버튼부츠컷팬츠 [L]</t>
        </is>
      </c>
      <c r="K1858" s="7" t="inlineStr">
        <is>
          <t>wrangler 베이지 면혼방 아웃포켓버튼부츠컷팬츠</t>
        </is>
      </c>
      <c r="L1858" s="7">
        <f>IF(B1858="보세",C1858&amp;" "&amp;F1858,B1858&amp;" "&amp;F1858)</f>
        <v/>
      </c>
      <c r="M1858" s="8" t="inlineStr">
        <is>
          <t>베이지  면혼방 아웃포켓버튼부츠컷팬츠</t>
        </is>
      </c>
      <c r="N1858" s="8" t="inlineStr">
        <is>
          <t>베이지  코튼혼방 아웃포켓버튼부츠컷팬츠</t>
        </is>
      </c>
      <c r="O1858" s="8" t="inlineStr">
        <is>
          <t>베이지  면믹스 아웃포켓버튼부츠컷팬츠</t>
        </is>
      </c>
    </row>
    <row r="1859" ht="16.5" customHeight="1" s="16">
      <c r="A1859" s="7" t="n">
        <v>13108623</v>
      </c>
      <c r="B1859" s="7" t="inlineStr">
        <is>
          <t>랄프로렌</t>
        </is>
      </c>
      <c r="C1859" s="7" t="inlineStr">
        <is>
          <t>베이지</t>
        </is>
      </c>
      <c r="D1859" s="7" t="inlineStr">
        <is>
          <t>무지</t>
        </is>
      </c>
      <c r="E1859" s="7" t="inlineStr">
        <is>
          <t>면</t>
        </is>
      </c>
      <c r="F1859" s="7" t="inlineStr">
        <is>
          <t>버튼플라이와이드플레어팬츠</t>
        </is>
      </c>
      <c r="G1859" s="7" t="inlineStr">
        <is>
          <t>KOR</t>
        </is>
      </c>
      <c r="H1859" s="7" t="inlineStr">
        <is>
          <t>2</t>
        </is>
      </c>
      <c r="I1859" s="7">
        <f>IF(B1859="보세",C1859&amp;" "&amp;D1859&amp;" "&amp;E1859&amp;" "&amp;F1859&amp;" ["&amp;H1859&amp;"]",IF(G1859="JPN","[JPN] "&amp;B1859&amp;" "&amp;C1859&amp;" "&amp;D1859&amp;" "&amp;E1859&amp;" "&amp;F1859&amp;" ["&amp;H1859&amp;"]",B1859&amp;" "&amp;C1859&amp;" "&amp;D1859&amp;" "&amp;E1859&amp;" "&amp;F1859&amp;" ["&amp;H1859&amp;"]"))</f>
        <v/>
      </c>
      <c r="J1859" s="7" t="inlineStr">
        <is>
          <t>랄프로렌 베이지 면 버튼플라이와이드플레어팬츠 [2]</t>
        </is>
      </c>
      <c r="K1859" s="7" t="inlineStr">
        <is>
          <t>랄프로렌 베이지 면 버튼플라이와이드플레어팬츠</t>
        </is>
      </c>
      <c r="L1859" s="7">
        <f>IF(B1859="보세",C1859&amp;" "&amp;F1859,B1859&amp;" "&amp;F1859)</f>
        <v/>
      </c>
      <c r="M1859" s="8" t="inlineStr">
        <is>
          <t>베이지  면 버튼플라이와이드플레어팬츠</t>
        </is>
      </c>
      <c r="N1859" s="8" t="inlineStr">
        <is>
          <t>베이지  코튼 버튼플라이와이드플레어팬츠</t>
        </is>
      </c>
      <c r="O1859" s="8" t="inlineStr">
        <is>
          <t>베이지  면직물 버튼플라이와이드플레어팬츠</t>
        </is>
      </c>
    </row>
    <row r="1860" ht="16.5" customHeight="1" s="16">
      <c r="A1860" s="7" t="n">
        <v>13108624</v>
      </c>
      <c r="B1860" s="7" t="inlineStr">
        <is>
          <t>폴로</t>
        </is>
      </c>
      <c r="C1860" s="7" t="inlineStr">
        <is>
          <t>라이트베이지</t>
        </is>
      </c>
      <c r="D1860" s="7" t="inlineStr">
        <is>
          <t>무지</t>
        </is>
      </c>
      <c r="E1860" s="7" t="inlineStr">
        <is>
          <t>면혼방</t>
        </is>
      </c>
      <c r="F1860" s="7" t="inlineStr">
        <is>
          <t>이중버튼치노팬츠</t>
        </is>
      </c>
      <c r="G1860" s="7" t="inlineStr">
        <is>
          <t>KOR</t>
        </is>
      </c>
      <c r="H1860" s="7" t="inlineStr">
        <is>
          <t>34</t>
        </is>
      </c>
      <c r="I1860" s="7">
        <f>IF(B1860="보세",C1860&amp;" "&amp;D1860&amp;" "&amp;E1860&amp;" "&amp;F1860&amp;" ["&amp;H1860&amp;"]",IF(G1860="JPN","[JPN] "&amp;B1860&amp;" "&amp;C1860&amp;" "&amp;D1860&amp;" "&amp;E1860&amp;" "&amp;F1860&amp;" ["&amp;H1860&amp;"]",B1860&amp;" "&amp;C1860&amp;" "&amp;D1860&amp;" "&amp;E1860&amp;" "&amp;F1860&amp;" ["&amp;H1860&amp;"]"))</f>
        <v/>
      </c>
      <c r="J1860" s="7" t="inlineStr">
        <is>
          <t>폴로 라이트베이지 면혼방 이중버튼치노팬츠 [34]</t>
        </is>
      </c>
      <c r="K1860" s="7" t="inlineStr">
        <is>
          <t>폴로 라이트베이지 면혼방 이중버튼치노팬츠</t>
        </is>
      </c>
      <c r="L1860" s="7">
        <f>IF(B1860="보세",C1860&amp;" "&amp;F1860,B1860&amp;" "&amp;F1860)</f>
        <v/>
      </c>
      <c r="M1860" s="8" t="inlineStr">
        <is>
          <t>라이트베이지  면혼방 이중버튼치노팬츠</t>
        </is>
      </c>
      <c r="N1860" s="8" t="inlineStr">
        <is>
          <t>라이트베이지  코튼혼방 이중버튼치노팬츠</t>
        </is>
      </c>
      <c r="O1860" s="8" t="inlineStr">
        <is>
          <t>라이트베이지  면믹스 이중버튼치노팬츠</t>
        </is>
      </c>
    </row>
    <row r="1861" ht="16.5" customHeight="1" s="16">
      <c r="A1861" s="7" t="n">
        <v>13108625</v>
      </c>
      <c r="B1861" s="7" t="inlineStr">
        <is>
          <t>폴로</t>
        </is>
      </c>
      <c r="C1861" s="7" t="inlineStr">
        <is>
          <t>베이지</t>
        </is>
      </c>
      <c r="D1861" s="7" t="inlineStr">
        <is>
          <t>무지</t>
        </is>
      </c>
      <c r="E1861" s="7" t="inlineStr">
        <is>
          <t>면</t>
        </is>
      </c>
      <c r="F1861" s="7" t="inlineStr">
        <is>
          <t>서필드팬츠</t>
        </is>
      </c>
      <c r="G1861" s="7" t="inlineStr">
        <is>
          <t>KOR</t>
        </is>
      </c>
      <c r="H1861" s="7" t="inlineStr">
        <is>
          <t>36-32</t>
        </is>
      </c>
      <c r="I1861" s="7">
        <f>IF(B1861="보세",C1861&amp;" "&amp;D1861&amp;" "&amp;E1861&amp;" "&amp;F1861&amp;" ["&amp;H1861&amp;"]",IF(G1861="JPN","[JPN] "&amp;B1861&amp;" "&amp;C1861&amp;" "&amp;D1861&amp;" "&amp;E1861&amp;" "&amp;F1861&amp;" ["&amp;H1861&amp;"]",B1861&amp;" "&amp;C1861&amp;" "&amp;D1861&amp;" "&amp;E1861&amp;" "&amp;F1861&amp;" ["&amp;H1861&amp;"]"))</f>
        <v/>
      </c>
      <c r="J1861" s="7" t="inlineStr">
        <is>
          <t>폴로 베이지 면 서필드팬츠 [36-32]</t>
        </is>
      </c>
      <c r="K1861" s="7" t="inlineStr">
        <is>
          <t>폴로 베이지 면 서필드팬츠</t>
        </is>
      </c>
      <c r="L1861" s="7">
        <f>IF(B1861="보세",C1861&amp;" "&amp;F1861,B1861&amp;" "&amp;F1861)</f>
        <v/>
      </c>
      <c r="M1861" s="8" t="inlineStr">
        <is>
          <t>베이지  면 서필드팬츠</t>
        </is>
      </c>
      <c r="N1861" s="8" t="inlineStr">
        <is>
          <t>베이지  코튼 서필드팬츠</t>
        </is>
      </c>
      <c r="O1861" s="8" t="inlineStr">
        <is>
          <t>베이지  면직물 서필드팬츠</t>
        </is>
      </c>
    </row>
    <row r="1862" ht="16.5" customHeight="1" s="16">
      <c r="A1862" s="7" t="n">
        <v>13108626</v>
      </c>
      <c r="B1862" s="7" t="inlineStr">
        <is>
          <t>디키즈</t>
        </is>
      </c>
      <c r="C1862" s="7" t="inlineStr">
        <is>
          <t>베이지</t>
        </is>
      </c>
      <c r="D1862" s="7" t="inlineStr">
        <is>
          <t>무지</t>
        </is>
      </c>
      <c r="E1862" s="7" t="inlineStr">
        <is>
          <t>면혼방</t>
        </is>
      </c>
      <c r="F1862" s="7" t="inlineStr">
        <is>
          <t>와이드팬츠</t>
        </is>
      </c>
      <c r="G1862" s="7" t="inlineStr">
        <is>
          <t>KOR</t>
        </is>
      </c>
      <c r="H1862" s="7" t="inlineStr">
        <is>
          <t>없음</t>
        </is>
      </c>
      <c r="I1862" s="7">
        <f>IF(B1862="보세",C1862&amp;" "&amp;D1862&amp;" "&amp;E1862&amp;" "&amp;F1862&amp;" ["&amp;H1862&amp;"]",IF(G1862="JPN","[JPN] "&amp;B1862&amp;" "&amp;C1862&amp;" "&amp;D1862&amp;" "&amp;E1862&amp;" "&amp;F1862&amp;" ["&amp;H1862&amp;"]",B1862&amp;" "&amp;C1862&amp;" "&amp;D1862&amp;" "&amp;E1862&amp;" "&amp;F1862&amp;" ["&amp;H1862&amp;"]"))</f>
        <v/>
      </c>
      <c r="J1862" s="7" t="inlineStr">
        <is>
          <t xml:space="preserve">디키즈 베이지 면혼방 와이드팬츠 </t>
        </is>
      </c>
      <c r="K1862" s="7" t="inlineStr">
        <is>
          <t xml:space="preserve">디키즈 베이지 면혼방 와이드팬츠 </t>
        </is>
      </c>
      <c r="L1862" s="7">
        <f>IF(B1862="보세",C1862&amp;" "&amp;F1862,B1862&amp;" "&amp;F1862)</f>
        <v/>
      </c>
      <c r="M1862" s="8" t="inlineStr">
        <is>
          <t>베이지  면혼방 와이드팬츠</t>
        </is>
      </c>
      <c r="N1862" s="8" t="inlineStr">
        <is>
          <t>베이지  코튼혼방 와이드팬츠</t>
        </is>
      </c>
      <c r="O1862" s="8" t="inlineStr">
        <is>
          <t>베이지  면믹스 와이드팬츠</t>
        </is>
      </c>
    </row>
    <row r="1863" ht="16.5" customHeight="1" s="16">
      <c r="A1863" s="7" t="n">
        <v>13108627</v>
      </c>
      <c r="B1863" s="7" t="inlineStr">
        <is>
          <t>데상트</t>
        </is>
      </c>
      <c r="C1863" s="7" t="inlineStr">
        <is>
          <t>캔디레드</t>
        </is>
      </c>
      <c r="D1863" s="7" t="inlineStr">
        <is>
          <t>무지</t>
        </is>
      </c>
      <c r="E1863" s="7" t="inlineStr">
        <is>
          <t>폴리</t>
        </is>
      </c>
      <c r="F1863" s="7" t="inlineStr">
        <is>
          <t>스포츠트임숏팬츠</t>
        </is>
      </c>
      <c r="G1863" s="7" t="inlineStr">
        <is>
          <t>KOR</t>
        </is>
      </c>
      <c r="H1863" s="7" t="inlineStr">
        <is>
          <t>S</t>
        </is>
      </c>
      <c r="I1863" s="7">
        <f>IF(B1863="보세",C1863&amp;" "&amp;D1863&amp;" "&amp;E1863&amp;" "&amp;F1863&amp;" ["&amp;H1863&amp;"]",IF(G1863="JPN","[JPN] "&amp;B1863&amp;" "&amp;C1863&amp;" "&amp;D1863&amp;" "&amp;E1863&amp;" "&amp;F1863&amp;" ["&amp;H1863&amp;"]",B1863&amp;" "&amp;C1863&amp;" "&amp;D1863&amp;" "&amp;E1863&amp;" "&amp;F1863&amp;" ["&amp;H1863&amp;"]"))</f>
        <v/>
      </c>
      <c r="J1863" s="7" t="inlineStr">
        <is>
          <t>데상트 캔디레드 스포츠트임숏팬츠 [S]</t>
        </is>
      </c>
      <c r="K1863" s="7" t="inlineStr">
        <is>
          <t>데상트 캔디레드 스포츠트임숏팬츠</t>
        </is>
      </c>
      <c r="L1863" s="7">
        <f>IF(B1863="보세",C1863&amp;" "&amp;F1863,B1863&amp;" "&amp;F1863)</f>
        <v/>
      </c>
      <c r="M1863" s="8" t="inlineStr">
        <is>
          <t>캔디레드   스포츠트임숏팬츠</t>
        </is>
      </c>
      <c r="N1863" s="8" t="inlineStr">
        <is>
          <t>캔디레드   스포츠트임숏팬츠</t>
        </is>
      </c>
      <c r="O1863" s="8" t="inlineStr">
        <is>
          <t>캔디레드   스포츠트임숏팬츠</t>
        </is>
      </c>
    </row>
    <row r="1864" ht="16.5" customHeight="1" s="16">
      <c r="A1864" s="7" t="n">
        <v>13108628</v>
      </c>
      <c r="B1864" s="7" t="inlineStr">
        <is>
          <t>Guess</t>
        </is>
      </c>
      <c r="C1864" s="7" t="inlineStr">
        <is>
          <t>화이트</t>
        </is>
      </c>
      <c r="D1864" s="7" t="inlineStr">
        <is>
          <t>무지</t>
        </is>
      </c>
      <c r="E1864" s="7" t="inlineStr">
        <is>
          <t>데님</t>
        </is>
      </c>
      <c r="F1864" s="7" t="inlineStr">
        <is>
          <t>하프슬림진</t>
        </is>
      </c>
      <c r="G1864" s="7" t="inlineStr">
        <is>
          <t>KOR</t>
        </is>
      </c>
      <c r="H1864" s="7" t="inlineStr">
        <is>
          <t>29</t>
        </is>
      </c>
      <c r="I1864" s="7">
        <f>IF(B1864="보세",C1864&amp;" "&amp;D1864&amp;" "&amp;E1864&amp;" "&amp;F1864&amp;" ["&amp;H1864&amp;"]",IF(G1864="JPN","[JPN] "&amp;B1864&amp;" "&amp;C1864&amp;" "&amp;D1864&amp;" "&amp;E1864&amp;" "&amp;F1864&amp;" ["&amp;H1864&amp;"]",B1864&amp;" "&amp;C1864&amp;" "&amp;D1864&amp;" "&amp;E1864&amp;" "&amp;F1864&amp;" ["&amp;H1864&amp;"]"))</f>
        <v/>
      </c>
      <c r="J1864" s="7" t="inlineStr">
        <is>
          <t>Guess 화이트 데님 하프슬림진 [29]</t>
        </is>
      </c>
      <c r="K1864" s="7" t="inlineStr">
        <is>
          <t>Guess 화이트 데님 하프슬림진</t>
        </is>
      </c>
      <c r="L1864" s="7">
        <f>IF(B1864="보세",C1864&amp;" "&amp;F1864,B1864&amp;" "&amp;F1864)</f>
        <v/>
      </c>
      <c r="M1864" s="8" t="inlineStr">
        <is>
          <t>화이트  데님 하프슬림진</t>
        </is>
      </c>
      <c r="N1864" s="8" t="inlineStr">
        <is>
          <t>화이트  데님 하프슬림진</t>
        </is>
      </c>
      <c r="O1864" s="8" t="inlineStr">
        <is>
          <t>화이트  데님 하프슬림진</t>
        </is>
      </c>
    </row>
    <row r="1865" ht="16.5" customHeight="1" s="16">
      <c r="A1865" s="7" t="n">
        <v>13108629</v>
      </c>
      <c r="B1865" s="7" t="inlineStr">
        <is>
          <t>타미힐피거</t>
        </is>
      </c>
      <c r="C1865" s="7" t="inlineStr">
        <is>
          <t>화이트</t>
        </is>
      </c>
      <c r="D1865" s="7" t="inlineStr">
        <is>
          <t>무지</t>
        </is>
      </c>
      <c r="E1865" s="7" t="inlineStr">
        <is>
          <t>데님</t>
        </is>
      </c>
      <c r="F1865" s="7" t="inlineStr">
        <is>
          <t>제깅스핏진</t>
        </is>
      </c>
      <c r="G1865" s="7" t="inlineStr">
        <is>
          <t>KOR</t>
        </is>
      </c>
      <c r="H1865" s="7" t="inlineStr">
        <is>
          <t>28</t>
        </is>
      </c>
      <c r="I1865" s="7">
        <f>IF(B1865="보세",C1865&amp;" "&amp;D1865&amp;" "&amp;E1865&amp;" "&amp;F1865&amp;" ["&amp;H1865&amp;"]",IF(G1865="JPN","[JPN] "&amp;B1865&amp;" "&amp;C1865&amp;" "&amp;D1865&amp;" "&amp;E1865&amp;" "&amp;F1865&amp;" ["&amp;H1865&amp;"]",B1865&amp;" "&amp;C1865&amp;" "&amp;D1865&amp;" "&amp;E1865&amp;" "&amp;F1865&amp;" ["&amp;H1865&amp;"]"))</f>
        <v/>
      </c>
      <c r="J1865" s="7" t="inlineStr">
        <is>
          <t>타미힐피거 화이트 데님 제깅스핏진 [28]</t>
        </is>
      </c>
      <c r="K1865" s="7" t="inlineStr">
        <is>
          <t>타미힐피거 화이트 데님 제깅스핏진</t>
        </is>
      </c>
      <c r="L1865" s="7">
        <f>IF(B1865="보세",C1865&amp;" "&amp;F1865,B1865&amp;" "&amp;F1865)</f>
        <v/>
      </c>
      <c r="M1865" s="8" t="inlineStr">
        <is>
          <t>화이트  데님 제깅스핏진</t>
        </is>
      </c>
      <c r="N1865" s="8" t="inlineStr">
        <is>
          <t>화이트  데님 제깅스핏진</t>
        </is>
      </c>
      <c r="O1865" s="8" t="inlineStr">
        <is>
          <t>화이트  데님 제깅스핏진</t>
        </is>
      </c>
    </row>
    <row r="1866" ht="16.5" customHeight="1" s="16">
      <c r="A1866" s="7" t="n">
        <v>13108630</v>
      </c>
      <c r="B1866" s="7" t="inlineStr">
        <is>
          <t>자라</t>
        </is>
      </c>
      <c r="C1866" s="7" t="inlineStr">
        <is>
          <t>연청</t>
        </is>
      </c>
      <c r="D1866" s="7" t="inlineStr">
        <is>
          <t>무지</t>
        </is>
      </c>
      <c r="E1866" s="7" t="inlineStr">
        <is>
          <t>데님</t>
        </is>
      </c>
      <c r="F1866" s="7" t="inlineStr">
        <is>
          <t>와이드하이진</t>
        </is>
      </c>
      <c r="G1866" s="7" t="inlineStr">
        <is>
          <t>KOR</t>
        </is>
      </c>
      <c r="H1866" s="7" t="inlineStr">
        <is>
          <t>29</t>
        </is>
      </c>
      <c r="I1866" s="7">
        <f>IF(B1866="보세",C1866&amp;" "&amp;D1866&amp;" "&amp;E1866&amp;" "&amp;F1866&amp;" ["&amp;H1866&amp;"]",IF(G1866="JPN","[JPN] "&amp;B1866&amp;" "&amp;C1866&amp;" "&amp;D1866&amp;" "&amp;E1866&amp;" "&amp;F1866&amp;" ["&amp;H1866&amp;"]",B1866&amp;" "&amp;C1866&amp;" "&amp;D1866&amp;" "&amp;E1866&amp;" "&amp;F1866&amp;" ["&amp;H1866&amp;"]"))</f>
        <v/>
      </c>
      <c r="J1866" s="7" t="inlineStr">
        <is>
          <t>자라 연청 데님 와이드하이진 [29]</t>
        </is>
      </c>
      <c r="K1866" s="7" t="inlineStr">
        <is>
          <t>자라 연청 데님 와이드하이진</t>
        </is>
      </c>
      <c r="L1866" s="7">
        <f>IF(B1866="보세",C1866&amp;" "&amp;F1866,B1866&amp;" "&amp;F1866)</f>
        <v/>
      </c>
      <c r="M1866" s="8" t="inlineStr">
        <is>
          <t>연청  데님 와이드하이진</t>
        </is>
      </c>
      <c r="N1866" s="8" t="inlineStr">
        <is>
          <t>연청  데님 와이드하이진</t>
        </is>
      </c>
      <c r="O1866" s="8" t="inlineStr">
        <is>
          <t>연청  데님 와이드하이진</t>
        </is>
      </c>
    </row>
    <row r="1867" ht="16.5" customHeight="1" s="16">
      <c r="A1867" s="7" t="n">
        <v>13108631</v>
      </c>
      <c r="B1867" s="7" t="inlineStr">
        <is>
          <t>빈폴레이디스</t>
        </is>
      </c>
      <c r="C1867" s="7" t="inlineStr">
        <is>
          <t>화이트</t>
        </is>
      </c>
      <c r="D1867" s="7" t="inlineStr">
        <is>
          <t>무지</t>
        </is>
      </c>
      <c r="E1867" s="7" t="inlineStr">
        <is>
          <t>면혼방</t>
        </is>
      </c>
      <c r="F1867" s="7" t="inlineStr">
        <is>
          <t>하프치노로고팬츠</t>
        </is>
      </c>
      <c r="G1867" s="7" t="inlineStr">
        <is>
          <t>KOR</t>
        </is>
      </c>
      <c r="H1867" s="7" t="inlineStr">
        <is>
          <t>70-95</t>
        </is>
      </c>
      <c r="I1867" s="7">
        <f>IF(B1867="보세",C1867&amp;" "&amp;D1867&amp;" "&amp;E1867&amp;" "&amp;F1867&amp;" ["&amp;H1867&amp;"]",IF(G1867="JPN","[JPN] "&amp;B1867&amp;" "&amp;C1867&amp;" "&amp;D1867&amp;" "&amp;E1867&amp;" "&amp;F1867&amp;" ["&amp;H1867&amp;"]",B1867&amp;" "&amp;C1867&amp;" "&amp;D1867&amp;" "&amp;E1867&amp;" "&amp;F1867&amp;" ["&amp;H1867&amp;"]"))</f>
        <v/>
      </c>
      <c r="J1867" s="7" t="inlineStr">
        <is>
          <t>빈폴레이디스 화이트 면혼방 하프치노로고팬츠 [70-95]</t>
        </is>
      </c>
      <c r="K1867" s="7" t="inlineStr">
        <is>
          <t>빈폴레이디스 화이트 면혼방 하프치노로고팬츠</t>
        </is>
      </c>
      <c r="L1867" s="7">
        <f>IF(B1867="보세",C1867&amp;" "&amp;F1867,B1867&amp;" "&amp;F1867)</f>
        <v/>
      </c>
      <c r="M1867" s="8" t="inlineStr">
        <is>
          <t>화이트  면혼방 하프치노로고팬츠</t>
        </is>
      </c>
      <c r="N1867" s="8" t="inlineStr">
        <is>
          <t>화이트  코튼혼방 하프치노로고팬츠</t>
        </is>
      </c>
      <c r="O1867" s="8" t="inlineStr">
        <is>
          <t>화이트  면믹스 하프치노로고팬츠</t>
        </is>
      </c>
    </row>
    <row r="1868" ht="16.5" customHeight="1" s="16">
      <c r="A1868" s="7" t="n">
        <v>13108632</v>
      </c>
      <c r="B1868" s="7" t="inlineStr">
        <is>
          <t>a+g</t>
        </is>
      </c>
      <c r="C1868" s="7" t="inlineStr">
        <is>
          <t>화이트</t>
        </is>
      </c>
      <c r="D1868" s="7" t="inlineStr">
        <is>
          <t>무지</t>
        </is>
      </c>
      <c r="E1868" s="7" t="inlineStr">
        <is>
          <t>데님</t>
        </is>
      </c>
      <c r="F1868" s="7" t="inlineStr">
        <is>
          <t>슬림세미부츠컷진</t>
        </is>
      </c>
      <c r="G1868" s="7" t="inlineStr">
        <is>
          <t>KOR</t>
        </is>
      </c>
      <c r="H1868" s="7" t="inlineStr">
        <is>
          <t>68</t>
        </is>
      </c>
      <c r="I1868" s="7">
        <f>IF(B1868="보세",C1868&amp;" "&amp;D1868&amp;" "&amp;E1868&amp;" "&amp;F1868&amp;" ["&amp;H1868&amp;"]",IF(G1868="JPN","[JPN] "&amp;B1868&amp;" "&amp;C1868&amp;" "&amp;D1868&amp;" "&amp;E1868&amp;" "&amp;F1868&amp;" ["&amp;H1868&amp;"]",B1868&amp;" "&amp;C1868&amp;" "&amp;D1868&amp;" "&amp;E1868&amp;" "&amp;F1868&amp;" ["&amp;H1868&amp;"]"))</f>
        <v/>
      </c>
      <c r="J1868" s="7" t="inlineStr">
        <is>
          <t>a+g 화이트 데님 슬림세미부츠컷진 [68]</t>
        </is>
      </c>
      <c r="K1868" s="7" t="inlineStr">
        <is>
          <t>a+g 화이트 데님 슬림세미부츠컷진</t>
        </is>
      </c>
      <c r="L1868" s="7">
        <f>IF(B1868="보세",C1868&amp;" "&amp;F1868,B1868&amp;" "&amp;F1868)</f>
        <v/>
      </c>
      <c r="M1868" s="8" t="inlineStr">
        <is>
          <t>화이트  데님 슬림세미부츠컷진</t>
        </is>
      </c>
      <c r="N1868" s="8" t="inlineStr">
        <is>
          <t>화이트  데님 슬림세미부츠컷진</t>
        </is>
      </c>
      <c r="O1868" s="8" t="inlineStr">
        <is>
          <t>화이트  데님 슬림세미부츠컷진</t>
        </is>
      </c>
    </row>
    <row r="1869" ht="16.5" customHeight="1" s="16">
      <c r="A1869" s="7" t="n">
        <v>13108633</v>
      </c>
      <c r="B1869" s="7" t="inlineStr">
        <is>
          <t>자라</t>
        </is>
      </c>
      <c r="C1869" s="7" t="inlineStr">
        <is>
          <t>화이트</t>
        </is>
      </c>
      <c r="D1869" s="7" t="inlineStr">
        <is>
          <t>무지</t>
        </is>
      </c>
      <c r="E1869" s="7" t="inlineStr">
        <is>
          <t>면</t>
        </is>
      </c>
      <c r="F1869" s="7" t="inlineStr">
        <is>
          <t>카고와이드롱팬츠</t>
        </is>
      </c>
      <c r="G1869" s="7" t="inlineStr">
        <is>
          <t>KOR</t>
        </is>
      </c>
      <c r="H1869" s="7" t="inlineStr">
        <is>
          <t>26</t>
        </is>
      </c>
      <c r="I1869" s="7">
        <f>IF(B1869="보세",C1869&amp;" "&amp;D1869&amp;" "&amp;E1869&amp;" "&amp;F1869&amp;" ["&amp;H1869&amp;"]",IF(G1869="JPN","[JPN] "&amp;B1869&amp;" "&amp;C1869&amp;" "&amp;D1869&amp;" "&amp;E1869&amp;" "&amp;F1869&amp;" ["&amp;H1869&amp;"]",B1869&amp;" "&amp;C1869&amp;" "&amp;D1869&amp;" "&amp;E1869&amp;" "&amp;F1869&amp;" ["&amp;H1869&amp;"]"))</f>
        <v/>
      </c>
      <c r="J1869" s="7" t="inlineStr">
        <is>
          <t>자라 화이트 면 카고와이드롱팬츠 [26]</t>
        </is>
      </c>
      <c r="K1869" s="7" t="inlineStr">
        <is>
          <t>자라 화이트 면 카고와이드롱팬츠</t>
        </is>
      </c>
      <c r="L1869" s="7">
        <f>IF(B1869="보세",C1869&amp;" "&amp;F1869,B1869&amp;" "&amp;F1869)</f>
        <v/>
      </c>
      <c r="M1869" s="8" t="inlineStr">
        <is>
          <t>화이트  면 카고와이드롱팬츠</t>
        </is>
      </c>
      <c r="N1869" s="8" t="inlineStr">
        <is>
          <t>화이트  코튼 카고와이드롱팬츠</t>
        </is>
      </c>
      <c r="O1869" s="8" t="inlineStr">
        <is>
          <t>화이트  면직물 카고와이드롱팬츠</t>
        </is>
      </c>
    </row>
    <row r="1870" ht="16.5" customHeight="1" s="16">
      <c r="A1870" s="7" t="n">
        <v>13108634</v>
      </c>
      <c r="B1870" s="7" t="inlineStr">
        <is>
          <t>아디다스</t>
        </is>
      </c>
      <c r="C1870" s="7" t="inlineStr">
        <is>
          <t>블랙</t>
        </is>
      </c>
      <c r="D1870" s="7" t="inlineStr">
        <is>
          <t>무지</t>
        </is>
      </c>
      <c r="E1870" s="7" t="inlineStr">
        <is>
          <t>폴리</t>
        </is>
      </c>
      <c r="F1870" s="7" t="inlineStr">
        <is>
          <t>스포츠라이트팬츠</t>
        </is>
      </c>
      <c r="G1870" s="7" t="inlineStr">
        <is>
          <t>KOR</t>
        </is>
      </c>
      <c r="H1870" s="7" t="inlineStr">
        <is>
          <t>M</t>
        </is>
      </c>
      <c r="I1870" s="7">
        <f>IF(B1870="보세",C1870&amp;" "&amp;D1870&amp;" "&amp;E1870&amp;" "&amp;F1870&amp;" ["&amp;H1870&amp;"]",IF(G1870="JPN","[JPN] "&amp;B1870&amp;" "&amp;C1870&amp;" "&amp;D1870&amp;" "&amp;E1870&amp;" "&amp;F1870&amp;" ["&amp;H1870&amp;"]",B1870&amp;" "&amp;C1870&amp;" "&amp;D1870&amp;" "&amp;E1870&amp;" "&amp;F1870&amp;" ["&amp;H1870&amp;"]"))</f>
        <v/>
      </c>
      <c r="J1870" s="7" t="inlineStr">
        <is>
          <t>아디다스 블랙 스포츠라이트팬츠 [M]</t>
        </is>
      </c>
      <c r="K1870" s="7" t="inlineStr">
        <is>
          <t>아디다스 블랙 스포츠라이트팬츠</t>
        </is>
      </c>
      <c r="L1870" s="7">
        <f>IF(B1870="보세",C1870&amp;" "&amp;F1870,B1870&amp;" "&amp;F1870)</f>
        <v/>
      </c>
      <c r="M1870" s="8" t="inlineStr">
        <is>
          <t>블랙   스포츠라이트팬츠</t>
        </is>
      </c>
      <c r="N1870" s="8" t="inlineStr">
        <is>
          <t>블랙   스포츠라이트팬츠</t>
        </is>
      </c>
      <c r="O1870" s="8" t="inlineStr">
        <is>
          <t>블랙   스포츠라이트팬츠</t>
        </is>
      </c>
    </row>
    <row r="1871" ht="16.5" customHeight="1" s="16">
      <c r="A1871" s="7" t="n">
        <v>13108635</v>
      </c>
      <c r="B1871" s="7" t="inlineStr">
        <is>
          <t>보세</t>
        </is>
      </c>
      <c r="C1871" s="7" t="inlineStr">
        <is>
          <t>블랙</t>
        </is>
      </c>
      <c r="D1871" s="7" t="inlineStr">
        <is>
          <t>무지</t>
        </is>
      </c>
      <c r="E1871" s="7" t="inlineStr">
        <is>
          <t>면혼방</t>
        </is>
      </c>
      <c r="F1871" s="7" t="inlineStr">
        <is>
          <t>트레이닝조거팬츠</t>
        </is>
      </c>
      <c r="G1871" s="7" t="inlineStr">
        <is>
          <t>KOR</t>
        </is>
      </c>
      <c r="H1871" s="7" t="inlineStr">
        <is>
          <t>없음</t>
        </is>
      </c>
      <c r="I1871" s="7">
        <f>IF(B1871="보세",C1871&amp;" "&amp;D1871&amp;" "&amp;E1871&amp;" "&amp;F1871&amp;" ["&amp;H1871&amp;"]",IF(G1871="JPN","[JPN] "&amp;B1871&amp;" "&amp;C1871&amp;" "&amp;D1871&amp;" "&amp;E1871&amp;" "&amp;F1871&amp;" ["&amp;H1871&amp;"]",B1871&amp;" "&amp;C1871&amp;" "&amp;D1871&amp;" "&amp;E1871&amp;" "&amp;F1871&amp;" ["&amp;H1871&amp;"]"))</f>
        <v/>
      </c>
      <c r="J1871" s="7" t="inlineStr">
        <is>
          <t xml:space="preserve">블랙 면혼방 트레이닝조거팬츠 </t>
        </is>
      </c>
      <c r="K1871" s="7" t="inlineStr">
        <is>
          <t xml:space="preserve">블랙 면혼방 트레이닝조거팬츠 </t>
        </is>
      </c>
      <c r="L1871" s="7">
        <f>IF(B1871="보세",C1871&amp;" "&amp;F1871,B1871&amp;" "&amp;F1871)</f>
        <v/>
      </c>
      <c r="M1871" s="8" t="inlineStr">
        <is>
          <t>블랙  면혼방 트레이닝조거팬츠</t>
        </is>
      </c>
      <c r="N1871" s="8" t="inlineStr">
        <is>
          <t>블랙  코튼혼방 트레이닝조거팬츠</t>
        </is>
      </c>
      <c r="O1871" s="8" t="inlineStr">
        <is>
          <t>블랙  면믹스 트레이닝조거팬츠</t>
        </is>
      </c>
    </row>
    <row r="1872" ht="16.5" customHeight="1" s="16">
      <c r="A1872" s="7" t="n">
        <v>13108636</v>
      </c>
      <c r="B1872" s="7" t="inlineStr">
        <is>
          <t>디키즈</t>
        </is>
      </c>
      <c r="C1872" s="7" t="inlineStr">
        <is>
          <t>다크그레이</t>
        </is>
      </c>
      <c r="D1872" s="7" t="inlineStr">
        <is>
          <t>무지</t>
        </is>
      </c>
      <c r="E1872" s="7" t="inlineStr">
        <is>
          <t>면혼방</t>
        </is>
      </c>
      <c r="F1872" s="7" t="inlineStr">
        <is>
          <t>트레이닝조거7부팬츠</t>
        </is>
      </c>
      <c r="G1872" s="7" t="inlineStr">
        <is>
          <t>KOR</t>
        </is>
      </c>
      <c r="H1872" s="7" t="inlineStr">
        <is>
          <t>95</t>
        </is>
      </c>
      <c r="I1872" s="7">
        <f>IF(B1872="보세",C1872&amp;" "&amp;D1872&amp;" "&amp;E1872&amp;" "&amp;F1872&amp;" ["&amp;H1872&amp;"]",IF(G1872="JPN","[JPN] "&amp;B1872&amp;" "&amp;C1872&amp;" "&amp;D1872&amp;" "&amp;E1872&amp;" "&amp;F1872&amp;" ["&amp;H1872&amp;"]",B1872&amp;" "&amp;C1872&amp;" "&amp;D1872&amp;" "&amp;E1872&amp;" "&amp;F1872&amp;" ["&amp;H1872&amp;"]"))</f>
        <v/>
      </c>
      <c r="J1872" s="7" t="inlineStr">
        <is>
          <t>디키즈 다크그레이 면혼방 트레이닝조거7부팬츠 [95]</t>
        </is>
      </c>
      <c r="K1872" s="7" t="inlineStr">
        <is>
          <t>디키즈 다크그레이 면혼방 트레이닝조거7부팬츠</t>
        </is>
      </c>
      <c r="L1872" s="7">
        <f>IF(B1872="보세",C1872&amp;" "&amp;F1872,B1872&amp;" "&amp;F1872)</f>
        <v/>
      </c>
      <c r="M1872" s="8" t="inlineStr">
        <is>
          <t>다크그레이  면혼방 트레이닝조거7부팬츠</t>
        </is>
      </c>
      <c r="N1872" s="8" t="inlineStr">
        <is>
          <t>다크그레이  코튼혼방 트레이닝조거7부팬츠</t>
        </is>
      </c>
      <c r="O1872" s="8" t="inlineStr">
        <is>
          <t>다크그레이  면믹스 트레이닝조거7부팬츠</t>
        </is>
      </c>
    </row>
    <row r="1873" ht="16.5" customHeight="1" s="16">
      <c r="A1873" s="7" t="n">
        <v>13108637</v>
      </c>
      <c r="B1873" s="7" t="inlineStr">
        <is>
          <t>볼빅</t>
        </is>
      </c>
      <c r="C1873" s="7" t="inlineStr">
        <is>
          <t>네이비</t>
        </is>
      </c>
      <c r="D1873" s="7" t="inlineStr">
        <is>
          <t>무지</t>
        </is>
      </c>
      <c r="E1873" s="7" t="inlineStr">
        <is>
          <t>폴리</t>
        </is>
      </c>
      <c r="F1873" s="7" t="inlineStr">
        <is>
          <t>골프슬랙스</t>
        </is>
      </c>
      <c r="G1873" s="7" t="inlineStr">
        <is>
          <t>KOR</t>
        </is>
      </c>
      <c r="H1873" s="7" t="inlineStr">
        <is>
          <t>82</t>
        </is>
      </c>
      <c r="I1873" s="7">
        <f>IF(B1873="보세",C1873&amp;" "&amp;D1873&amp;" "&amp;E1873&amp;" "&amp;F1873&amp;" ["&amp;H1873&amp;"]",IF(G1873="JPN","[JPN] "&amp;B1873&amp;" "&amp;C1873&amp;" "&amp;D1873&amp;" "&amp;E1873&amp;" "&amp;F1873&amp;" ["&amp;H1873&amp;"]",B1873&amp;" "&amp;C1873&amp;" "&amp;D1873&amp;" "&amp;E1873&amp;" "&amp;F1873&amp;" ["&amp;H1873&amp;"]"))</f>
        <v/>
      </c>
      <c r="J1873" s="7" t="inlineStr">
        <is>
          <t>볼빅 네이비 골프슬랙스 [82]</t>
        </is>
      </c>
      <c r="K1873" s="7" t="inlineStr">
        <is>
          <t>볼빅 네이비 골프슬랙스</t>
        </is>
      </c>
      <c r="L1873" s="7">
        <f>IF(B1873="보세",C1873&amp;" "&amp;F1873,B1873&amp;" "&amp;F1873)</f>
        <v/>
      </c>
      <c r="M1873" s="8" t="inlineStr">
        <is>
          <t>네이비   골프슬랙스</t>
        </is>
      </c>
      <c r="N1873" s="8" t="inlineStr">
        <is>
          <t>NAVY   골프슬랙스</t>
        </is>
      </c>
      <c r="O1873" s="8" t="inlineStr">
        <is>
          <t>곤색   골프슬랙스</t>
        </is>
      </c>
    </row>
    <row r="1874" ht="16.5" customHeight="1" s="16">
      <c r="A1874" s="7" t="n">
        <v>13108638</v>
      </c>
      <c r="B1874" s="7" t="inlineStr">
        <is>
          <t>에잇세컨즈</t>
        </is>
      </c>
      <c r="C1874" s="7" t="inlineStr">
        <is>
          <t>연청</t>
        </is>
      </c>
      <c r="D1874" s="7" t="inlineStr">
        <is>
          <t>무지</t>
        </is>
      </c>
      <c r="E1874" s="7" t="inlineStr">
        <is>
          <t>데님</t>
        </is>
      </c>
      <c r="F1874" s="7" t="inlineStr">
        <is>
          <t>돌청커팅하이3부진</t>
        </is>
      </c>
      <c r="G1874" s="7" t="inlineStr">
        <is>
          <t>KOR</t>
        </is>
      </c>
      <c r="H1874" s="7" t="inlineStr">
        <is>
          <t>S</t>
        </is>
      </c>
      <c r="I1874" s="7">
        <f>IF(B1874="보세",C1874&amp;" "&amp;D1874&amp;" "&amp;E1874&amp;" "&amp;F1874&amp;" ["&amp;H1874&amp;"]",IF(G1874="JPN","[JPN] "&amp;B1874&amp;" "&amp;C1874&amp;" "&amp;D1874&amp;" "&amp;E1874&amp;" "&amp;F1874&amp;" ["&amp;H1874&amp;"]",B1874&amp;" "&amp;C1874&amp;" "&amp;D1874&amp;" "&amp;E1874&amp;" "&amp;F1874&amp;" ["&amp;H1874&amp;"]"))</f>
        <v/>
      </c>
      <c r="J1874" s="7" t="inlineStr">
        <is>
          <t>에잇세컨즈 연청 데님 돌청커팅하이3부진 [S]</t>
        </is>
      </c>
      <c r="K1874" s="7" t="inlineStr">
        <is>
          <t>에잇세컨즈 연청 데님 돌청커팅하이3부진</t>
        </is>
      </c>
      <c r="L1874" s="7">
        <f>IF(B1874="보세",C1874&amp;" "&amp;F1874,B1874&amp;" "&amp;F1874)</f>
        <v/>
      </c>
      <c r="M1874" s="8" t="inlineStr">
        <is>
          <t>연청  데님 돌청커팅하이3부진</t>
        </is>
      </c>
      <c r="N1874" s="8" t="inlineStr">
        <is>
          <t>연청  데님 돌청커팅하이3부진</t>
        </is>
      </c>
      <c r="O1874" s="8" t="inlineStr">
        <is>
          <t>연청  데님 돌청커팅하이3부진</t>
        </is>
      </c>
    </row>
    <row r="1875" ht="16.5" customHeight="1" s="16">
      <c r="A1875" s="7" t="n">
        <v>13108639</v>
      </c>
      <c r="B1875" s="7" t="inlineStr">
        <is>
          <t>나이키</t>
        </is>
      </c>
      <c r="C1875" s="7" t="inlineStr">
        <is>
          <t>멜란지레드</t>
        </is>
      </c>
      <c r="D1875" s="7" t="inlineStr">
        <is>
          <t>무지</t>
        </is>
      </c>
      <c r="E1875" s="7" t="inlineStr">
        <is>
          <t>면혼방</t>
        </is>
      </c>
      <c r="F1875" s="7" t="inlineStr">
        <is>
          <t>빅로고트레이닝하프커팅팬츠</t>
        </is>
      </c>
      <c r="G1875" s="7" t="inlineStr">
        <is>
          <t>KOR</t>
        </is>
      </c>
      <c r="H1875" s="7" t="inlineStr">
        <is>
          <t>75</t>
        </is>
      </c>
      <c r="I1875" s="7">
        <f>IF(B1875="보세",C1875&amp;" "&amp;D1875&amp;" "&amp;E1875&amp;" "&amp;F1875&amp;" ["&amp;H1875&amp;"]",IF(G1875="JPN","[JPN] "&amp;B1875&amp;" "&amp;C1875&amp;" "&amp;D1875&amp;" "&amp;E1875&amp;" "&amp;F1875&amp;" ["&amp;H1875&amp;"]",B1875&amp;" "&amp;C1875&amp;" "&amp;D1875&amp;" "&amp;E1875&amp;" "&amp;F1875&amp;" ["&amp;H1875&amp;"]"))</f>
        <v/>
      </c>
      <c r="J1875" s="7" t="inlineStr">
        <is>
          <t>나이키 멜란지레드 면혼방 빅로고트레이닝하프커팅팬츠 [75]</t>
        </is>
      </c>
      <c r="K1875" s="7" t="inlineStr">
        <is>
          <t>나이키 멜란지레드 면혼방 빅로고트레이닝하프커팅팬츠</t>
        </is>
      </c>
      <c r="L1875" s="7">
        <f>IF(B1875="보세",C1875&amp;" "&amp;F1875,B1875&amp;" "&amp;F1875)</f>
        <v/>
      </c>
      <c r="M1875" s="8" t="inlineStr">
        <is>
          <t>멜란지레드  면혼방 빅로고트레이닝하프커팅팬츠</t>
        </is>
      </c>
      <c r="N1875" s="8" t="inlineStr">
        <is>
          <t>멜란지레드  코튼혼방 빅로고트레이닝하프커팅팬츠</t>
        </is>
      </c>
      <c r="O1875" s="8" t="inlineStr">
        <is>
          <t>멜란지레드  면믹스 빅로고트레이닝하프커팅팬츠</t>
        </is>
      </c>
    </row>
    <row r="1876" ht="16.5" customHeight="1" s="16">
      <c r="A1876" s="7" t="n">
        <v>13108640</v>
      </c>
      <c r="B1876" s="7" t="inlineStr">
        <is>
          <t>dkny</t>
        </is>
      </c>
      <c r="C1876" s="7" t="inlineStr">
        <is>
          <t>진청</t>
        </is>
      </c>
      <c r="D1876" s="7" t="inlineStr">
        <is>
          <t>무지</t>
        </is>
      </c>
      <c r="E1876" s="7" t="inlineStr">
        <is>
          <t>데님</t>
        </is>
      </c>
      <c r="F1876" s="7" t="inlineStr">
        <is>
          <t>빈티지워시드스키니진</t>
        </is>
      </c>
      <c r="G1876" s="7" t="inlineStr">
        <is>
          <t>KOR</t>
        </is>
      </c>
      <c r="H1876" s="7" t="inlineStr">
        <is>
          <t>04</t>
        </is>
      </c>
      <c r="I1876" s="7">
        <f>IF(B1876="보세",C1876&amp;" "&amp;D1876&amp;" "&amp;E1876&amp;" "&amp;F1876&amp;" ["&amp;H1876&amp;"]",IF(G1876="JPN","[JPN] "&amp;B1876&amp;" "&amp;C1876&amp;" "&amp;D1876&amp;" "&amp;E1876&amp;" "&amp;F1876&amp;" ["&amp;H1876&amp;"]",B1876&amp;" "&amp;C1876&amp;" "&amp;D1876&amp;" "&amp;E1876&amp;" "&amp;F1876&amp;" ["&amp;H1876&amp;"]"))</f>
        <v/>
      </c>
      <c r="J1876" s="7" t="inlineStr">
        <is>
          <t>dkny 진청 데님 빈티지워시드스키니진 [04]</t>
        </is>
      </c>
      <c r="K1876" s="7" t="inlineStr">
        <is>
          <t>dkny 진청 데님 빈티지워시드스키니진</t>
        </is>
      </c>
      <c r="L1876" s="7">
        <f>IF(B1876="보세",C1876&amp;" "&amp;F1876,B1876&amp;" "&amp;F1876)</f>
        <v/>
      </c>
      <c r="M1876" s="8" t="inlineStr">
        <is>
          <t>진청  데님 빈티지워시드스키니진</t>
        </is>
      </c>
      <c r="N1876" s="8" t="inlineStr">
        <is>
          <t>진청  데님 빈티지워시드스키니진</t>
        </is>
      </c>
      <c r="O1876" s="8" t="inlineStr">
        <is>
          <t>진청  데님 빈티지워시드스키니진</t>
        </is>
      </c>
    </row>
    <row r="1877" ht="16.5" customHeight="1" s="16">
      <c r="A1877" s="7" t="n">
        <v>13108641</v>
      </c>
      <c r="B1877" s="7" t="inlineStr">
        <is>
          <t>아디다스오리지널</t>
        </is>
      </c>
      <c r="C1877" s="7" t="inlineStr">
        <is>
          <t>블랙</t>
        </is>
      </c>
      <c r="D1877" s="7" t="inlineStr">
        <is>
          <t>무지</t>
        </is>
      </c>
      <c r="E1877" s="7" t="inlineStr">
        <is>
          <t>폴리</t>
        </is>
      </c>
      <c r="F1877" s="7" t="inlineStr">
        <is>
          <t>절개라인삼선스키니트랙팬츠</t>
        </is>
      </c>
      <c r="G1877" s="7" t="inlineStr">
        <is>
          <t>KOR</t>
        </is>
      </c>
      <c r="H1877" s="7" t="inlineStr">
        <is>
          <t>90</t>
        </is>
      </c>
      <c r="I1877" s="7">
        <f>IF(B1877="보세",C1877&amp;" "&amp;D1877&amp;" "&amp;E1877&amp;" "&amp;F1877&amp;" ["&amp;H1877&amp;"]",IF(G1877="JPN","[JPN] "&amp;B1877&amp;" "&amp;C1877&amp;" "&amp;D1877&amp;" "&amp;E1877&amp;" "&amp;F1877&amp;" ["&amp;H1877&amp;"]",B1877&amp;" "&amp;C1877&amp;" "&amp;D1877&amp;" "&amp;E1877&amp;" "&amp;F1877&amp;" ["&amp;H1877&amp;"]"))</f>
        <v/>
      </c>
      <c r="J1877" s="7" t="inlineStr">
        <is>
          <t>아디다스오리지널 블랙 절개라인삼선스키니트랙팬츠 [90]</t>
        </is>
      </c>
      <c r="K1877" s="7" t="inlineStr">
        <is>
          <t>아디다스오리지널 블랙 절개라인삼선스키니트랙팬츠</t>
        </is>
      </c>
      <c r="L1877" s="7">
        <f>IF(B1877="보세",C1877&amp;" "&amp;F1877,B1877&amp;" "&amp;F1877)</f>
        <v/>
      </c>
      <c r="M1877" s="8" t="inlineStr">
        <is>
          <t>블랙   절개라인삼선스키니트랙팬츠</t>
        </is>
      </c>
      <c r="N1877" s="8" t="inlineStr">
        <is>
          <t>블랙   절개라인삼선스키니트랙팬츠</t>
        </is>
      </c>
      <c r="O1877" s="8" t="inlineStr">
        <is>
          <t>블랙   절개라인삼선스키니트랙팬츠</t>
        </is>
      </c>
    </row>
    <row r="1878" ht="16.5" customHeight="1" s="16">
      <c r="A1878" s="7" t="n">
        <v>13108642</v>
      </c>
      <c r="B1878" s="7" t="inlineStr">
        <is>
          <t>plac</t>
        </is>
      </c>
      <c r="C1878" s="7" t="inlineStr">
        <is>
          <t>진청</t>
        </is>
      </c>
      <c r="D1878" s="7" t="inlineStr">
        <is>
          <t>무지</t>
        </is>
      </c>
      <c r="E1878" s="7" t="inlineStr">
        <is>
          <t>데님</t>
        </is>
      </c>
      <c r="F1878" s="7" t="inlineStr">
        <is>
          <t>커팅워시드슬림크롭진</t>
        </is>
      </c>
      <c r="G1878" s="7" t="inlineStr">
        <is>
          <t>KOR</t>
        </is>
      </c>
      <c r="H1878" s="7" t="inlineStr">
        <is>
          <t>M</t>
        </is>
      </c>
      <c r="I1878" s="7">
        <f>IF(B1878="보세",C1878&amp;" "&amp;D1878&amp;" "&amp;E1878&amp;" "&amp;F1878&amp;" ["&amp;H1878&amp;"]",IF(G1878="JPN","[JPN] "&amp;B1878&amp;" "&amp;C1878&amp;" "&amp;D1878&amp;" "&amp;E1878&amp;" "&amp;F1878&amp;" ["&amp;H1878&amp;"]",B1878&amp;" "&amp;C1878&amp;" "&amp;D1878&amp;" "&amp;E1878&amp;" "&amp;F1878&amp;" ["&amp;H1878&amp;"]"))</f>
        <v/>
      </c>
      <c r="J1878" s="7" t="inlineStr">
        <is>
          <t>plac 진청 데님 커팅워시드슬림크롭진 [M]</t>
        </is>
      </c>
      <c r="K1878" s="7" t="inlineStr">
        <is>
          <t>plac 진청 데님 커팅워시드슬림크롭진</t>
        </is>
      </c>
      <c r="L1878" s="7">
        <f>IF(B1878="보세",C1878&amp;" "&amp;F1878,B1878&amp;" "&amp;F1878)</f>
        <v/>
      </c>
      <c r="M1878" s="8" t="inlineStr">
        <is>
          <t>진청  데님 커팅워시드슬림크롭진</t>
        </is>
      </c>
      <c r="N1878" s="8" t="inlineStr">
        <is>
          <t>진청  데님 커팅워시드슬림크롭진</t>
        </is>
      </c>
      <c r="O1878" s="8" t="inlineStr">
        <is>
          <t>진청  데님 커팅워시드슬림크롭진</t>
        </is>
      </c>
    </row>
    <row r="1879" ht="16.5" customHeight="1" s="16">
      <c r="A1879" s="7" t="n">
        <v>13108643</v>
      </c>
      <c r="B1879" s="7" t="inlineStr">
        <is>
          <t>타미힐피거</t>
        </is>
      </c>
      <c r="C1879" s="7" t="inlineStr">
        <is>
          <t>네이비</t>
        </is>
      </c>
      <c r="D1879" s="7" t="inlineStr">
        <is>
          <t>무지</t>
        </is>
      </c>
      <c r="E1879" s="7" t="inlineStr">
        <is>
          <t>면혼방</t>
        </is>
      </c>
      <c r="F1879" s="7" t="inlineStr">
        <is>
          <t>치노h라인스커트</t>
        </is>
      </c>
      <c r="G1879" s="7" t="inlineStr">
        <is>
          <t>KOR</t>
        </is>
      </c>
      <c r="H1879" s="7" t="inlineStr">
        <is>
          <t>4</t>
        </is>
      </c>
      <c r="I1879" s="7">
        <f>IF(B1879="보세",C1879&amp;" "&amp;D1879&amp;" "&amp;E1879&amp;" "&amp;F1879&amp;" ["&amp;H1879&amp;"]",IF(G1879="JPN","[JPN] "&amp;B1879&amp;" "&amp;C1879&amp;" "&amp;D1879&amp;" "&amp;E1879&amp;" "&amp;F1879&amp;" ["&amp;H1879&amp;"]",B1879&amp;" "&amp;C1879&amp;" "&amp;D1879&amp;" "&amp;E1879&amp;" "&amp;F1879&amp;" ["&amp;H1879&amp;"]"))</f>
        <v/>
      </c>
      <c r="J1879" s="7" t="inlineStr">
        <is>
          <t>타미힐피거 네이비 면혼방 치노h라인스커트 [4]</t>
        </is>
      </c>
      <c r="K1879" s="7" t="inlineStr">
        <is>
          <t>타미힐피거 네이비 면혼방 치노h라인스커트</t>
        </is>
      </c>
      <c r="L1879" s="7">
        <f>IF(B1879="보세",C1879&amp;" "&amp;F1879,B1879&amp;" "&amp;F1879)</f>
        <v/>
      </c>
      <c r="M1879" s="8" t="inlineStr">
        <is>
          <t>네이비  면혼방 치노h라인스커트</t>
        </is>
      </c>
      <c r="N1879" s="8" t="inlineStr">
        <is>
          <t>NAVY  면혼방 치노h라인스커트</t>
        </is>
      </c>
      <c r="O1879" s="8" t="inlineStr">
        <is>
          <t>곤색  면혼방 치노h라인스커트</t>
        </is>
      </c>
    </row>
    <row r="1880" ht="16.5" customHeight="1" s="16">
      <c r="A1880" s="7" t="n">
        <v>13108644</v>
      </c>
      <c r="B1880" s="7" t="inlineStr">
        <is>
          <t>갤럭시</t>
        </is>
      </c>
      <c r="C1880" s="7" t="inlineStr">
        <is>
          <t>다크베이지</t>
        </is>
      </c>
      <c r="D1880" s="7" t="inlineStr">
        <is>
          <t>무지</t>
        </is>
      </c>
      <c r="E1880" s="7" t="inlineStr">
        <is>
          <t>면혼방</t>
        </is>
      </c>
      <c r="F1880" s="7" t="inlineStr">
        <is>
          <t>원턱슬랙스</t>
        </is>
      </c>
      <c r="G1880" s="7" t="inlineStr">
        <is>
          <t>KOR</t>
        </is>
      </c>
      <c r="H1880" s="7" t="inlineStr">
        <is>
          <t>없음</t>
        </is>
      </c>
      <c r="I1880" s="7">
        <f>IF(B1880="보세",C1880&amp;" "&amp;D1880&amp;" "&amp;E1880&amp;" "&amp;F1880&amp;" ["&amp;H1880&amp;"]",IF(G1880="JPN","[JPN] "&amp;B1880&amp;" "&amp;C1880&amp;" "&amp;D1880&amp;" "&amp;E1880&amp;" "&amp;F1880&amp;" ["&amp;H1880&amp;"]",B1880&amp;" "&amp;C1880&amp;" "&amp;D1880&amp;" "&amp;E1880&amp;" "&amp;F1880&amp;" ["&amp;H1880&amp;"]"))</f>
        <v/>
      </c>
      <c r="J1880" s="7" t="inlineStr">
        <is>
          <t xml:space="preserve">갤럭시 다크베이지 면혼방 원턱슬랙스 </t>
        </is>
      </c>
      <c r="K1880" s="7" t="inlineStr">
        <is>
          <t xml:space="preserve">갤럭시 다크베이지 면혼방 원턱슬랙스 </t>
        </is>
      </c>
      <c r="L1880" s="7">
        <f>IF(B1880="보세",C1880&amp;" "&amp;F1880,B1880&amp;" "&amp;F1880)</f>
        <v/>
      </c>
      <c r="M1880" s="8" t="inlineStr">
        <is>
          <t>다크베이지  면혼방 원턱슬랙스</t>
        </is>
      </c>
      <c r="N1880" s="8" t="inlineStr">
        <is>
          <t>다크베이지  코튼혼방 원턱슬랙스</t>
        </is>
      </c>
      <c r="O1880" s="8" t="inlineStr">
        <is>
          <t>다크베이지  면믹스 원턱슬랙스</t>
        </is>
      </c>
    </row>
    <row r="1881" ht="16.5" customHeight="1" s="16">
      <c r="A1881" s="7" t="n">
        <v>13108645</v>
      </c>
      <c r="B1881" s="7" t="inlineStr">
        <is>
          <t>미쏘</t>
        </is>
      </c>
      <c r="C1881" s="7" t="inlineStr">
        <is>
          <t>진청</t>
        </is>
      </c>
      <c r="D1881" s="7" t="inlineStr">
        <is>
          <t>무지</t>
        </is>
      </c>
      <c r="E1881" s="7" t="inlineStr">
        <is>
          <t>데님</t>
        </is>
      </c>
      <c r="F1881" s="7" t="inlineStr">
        <is>
          <t>워시드슬림핏진</t>
        </is>
      </c>
      <c r="G1881" s="7" t="inlineStr">
        <is>
          <t>KOR</t>
        </is>
      </c>
      <c r="H1881" s="7" t="inlineStr">
        <is>
          <t>28</t>
        </is>
      </c>
      <c r="I1881" s="7">
        <f>IF(B1881="보세",C1881&amp;" "&amp;D1881&amp;" "&amp;E1881&amp;" "&amp;F1881&amp;" ["&amp;H1881&amp;"]",IF(G1881="JPN","[JPN] "&amp;B1881&amp;" "&amp;C1881&amp;" "&amp;D1881&amp;" "&amp;E1881&amp;" "&amp;F1881&amp;" ["&amp;H1881&amp;"]",B1881&amp;" "&amp;C1881&amp;" "&amp;D1881&amp;" "&amp;E1881&amp;" "&amp;F1881&amp;" ["&amp;H1881&amp;"]"))</f>
        <v/>
      </c>
      <c r="J1881" s="7" t="inlineStr">
        <is>
          <t>미쏘 진청 데님 워시드슬림핏진 [28]</t>
        </is>
      </c>
      <c r="K1881" s="7" t="inlineStr">
        <is>
          <t>미쏘 진청 데님 워시드슬림핏진</t>
        </is>
      </c>
      <c r="L1881" s="7">
        <f>IF(B1881="보세",C1881&amp;" "&amp;F1881,B1881&amp;" "&amp;F1881)</f>
        <v/>
      </c>
      <c r="M1881" s="8" t="inlineStr">
        <is>
          <t>진청  데님 워시드슬림핏진</t>
        </is>
      </c>
      <c r="N1881" s="8" t="inlineStr">
        <is>
          <t>진청  데님 워시드슬림핏진</t>
        </is>
      </c>
      <c r="O1881" s="8" t="inlineStr">
        <is>
          <t>진청  데님 워시드슬림핏진</t>
        </is>
      </c>
    </row>
    <row r="1882" ht="16.5" customHeight="1" s="16">
      <c r="A1882" s="7" t="n">
        <v>13108646</v>
      </c>
      <c r="B1882" s="7" t="inlineStr">
        <is>
          <t>캘빈클라인</t>
        </is>
      </c>
      <c r="C1882" s="7" t="inlineStr">
        <is>
          <t>중청</t>
        </is>
      </c>
      <c r="D1882" s="7" t="inlineStr">
        <is>
          <t>무지</t>
        </is>
      </c>
      <c r="E1882" s="7" t="inlineStr">
        <is>
          <t>데님</t>
        </is>
      </c>
      <c r="F1882" s="7" t="inlineStr">
        <is>
          <t>총알워싱스키니핏진</t>
        </is>
      </c>
      <c r="G1882" s="7" t="inlineStr">
        <is>
          <t>KOR</t>
        </is>
      </c>
      <c r="H1882" s="7" t="inlineStr">
        <is>
          <t>30</t>
        </is>
      </c>
      <c r="I1882" s="7">
        <f>IF(B1882="보세",C1882&amp;" "&amp;D1882&amp;" "&amp;E1882&amp;" "&amp;F1882&amp;" ["&amp;H1882&amp;"]",IF(G1882="JPN","[JPN] "&amp;B1882&amp;" "&amp;C1882&amp;" "&amp;D1882&amp;" "&amp;E1882&amp;" "&amp;F1882&amp;" ["&amp;H1882&amp;"]",B1882&amp;" "&amp;C1882&amp;" "&amp;D1882&amp;" "&amp;E1882&amp;" "&amp;F1882&amp;" ["&amp;H1882&amp;"]"))</f>
        <v/>
      </c>
      <c r="J1882" s="7" t="inlineStr">
        <is>
          <t>캘빈클라인 중청 데님 총알워싱스키니핏진 [30]</t>
        </is>
      </c>
      <c r="K1882" s="7" t="inlineStr">
        <is>
          <t>캘빈클라인 중청 데님 총알워싱스키니핏진</t>
        </is>
      </c>
      <c r="L1882" s="7">
        <f>IF(B1882="보세",C1882&amp;" "&amp;F1882,B1882&amp;" "&amp;F1882)</f>
        <v/>
      </c>
      <c r="M1882" s="8" t="inlineStr">
        <is>
          <t>중청  데님 총알워싱스키니핏진</t>
        </is>
      </c>
      <c r="N1882" s="8" t="inlineStr">
        <is>
          <t>중청  데님 총알워싱스키니핏진</t>
        </is>
      </c>
      <c r="O1882" s="8" t="inlineStr">
        <is>
          <t>중청  데님 총알워싱스키니핏진</t>
        </is>
      </c>
    </row>
    <row r="1883" ht="16.5" customHeight="1" s="16">
      <c r="A1883" s="7" t="n">
        <v>13108647</v>
      </c>
      <c r="B1883" s="7" t="inlineStr">
        <is>
          <t>plac</t>
        </is>
      </c>
      <c r="C1883" s="7" t="inlineStr">
        <is>
          <t>진청</t>
        </is>
      </c>
      <c r="D1883" s="7" t="inlineStr">
        <is>
          <t>무지</t>
        </is>
      </c>
      <c r="E1883" s="7" t="inlineStr">
        <is>
          <t>데님</t>
        </is>
      </c>
      <c r="F1883" s="7" t="inlineStr">
        <is>
          <t>워시드크롭테이퍼드진</t>
        </is>
      </c>
      <c r="G1883" s="7" t="inlineStr">
        <is>
          <t>KOR</t>
        </is>
      </c>
      <c r="H1883" s="7" t="inlineStr">
        <is>
          <t>26</t>
        </is>
      </c>
      <c r="I1883" s="7">
        <f>IF(B1883="보세",C1883&amp;" "&amp;D1883&amp;" "&amp;E1883&amp;" "&amp;F1883&amp;" ["&amp;H1883&amp;"]",IF(G1883="JPN","[JPN] "&amp;B1883&amp;" "&amp;C1883&amp;" "&amp;D1883&amp;" "&amp;E1883&amp;" "&amp;F1883&amp;" ["&amp;H1883&amp;"]",B1883&amp;" "&amp;C1883&amp;" "&amp;D1883&amp;" "&amp;E1883&amp;" "&amp;F1883&amp;" ["&amp;H1883&amp;"]"))</f>
        <v/>
      </c>
      <c r="J1883" s="7" t="inlineStr">
        <is>
          <t>plac 진청 데님 워시드크롭테이퍼드진 [26]</t>
        </is>
      </c>
      <c r="K1883" s="7" t="inlineStr">
        <is>
          <t>plac 진청 데님 워시드크롭테이퍼드진</t>
        </is>
      </c>
      <c r="L1883" s="7">
        <f>IF(B1883="보세",C1883&amp;" "&amp;F1883,B1883&amp;" "&amp;F1883)</f>
        <v/>
      </c>
      <c r="M1883" s="8" t="inlineStr">
        <is>
          <t>진청  데님 워시드크롭테이퍼드진</t>
        </is>
      </c>
      <c r="N1883" s="8" t="inlineStr">
        <is>
          <t>진청  데님 워시드크롭테이퍼드진</t>
        </is>
      </c>
      <c r="O1883" s="8" t="inlineStr">
        <is>
          <t>진청  데님 워시드크롭테이퍼드진</t>
        </is>
      </c>
    </row>
    <row r="1884" ht="16.5" customHeight="1" s="16">
      <c r="A1884" s="7" t="n">
        <v>13108648</v>
      </c>
      <c r="B1884" s="7" t="inlineStr">
        <is>
          <t>콜롬비아</t>
        </is>
      </c>
      <c r="C1884" s="7" t="inlineStr">
        <is>
          <t>블랙</t>
        </is>
      </c>
      <c r="D1884" s="7" t="inlineStr">
        <is>
          <t>무지</t>
        </is>
      </c>
      <c r="E1884" s="7" t="inlineStr">
        <is>
          <t>폴리</t>
        </is>
      </c>
      <c r="F1884" s="7" t="inlineStr">
        <is>
          <t>레귤러핏등산팬츠</t>
        </is>
      </c>
      <c r="G1884" s="7" t="inlineStr">
        <is>
          <t>KOR</t>
        </is>
      </c>
      <c r="H1884" s="7" t="inlineStr">
        <is>
          <t>90</t>
        </is>
      </c>
      <c r="I1884" s="7">
        <f>IF(B1884="보세",C1884&amp;" "&amp;D1884&amp;" "&amp;E1884&amp;" "&amp;F1884&amp;" ["&amp;H1884&amp;"]",IF(G1884="JPN","[JPN] "&amp;B1884&amp;" "&amp;C1884&amp;" "&amp;D1884&amp;" "&amp;E1884&amp;" "&amp;F1884&amp;" ["&amp;H1884&amp;"]",B1884&amp;" "&amp;C1884&amp;" "&amp;D1884&amp;" "&amp;E1884&amp;" "&amp;F1884&amp;" ["&amp;H1884&amp;"]"))</f>
        <v/>
      </c>
      <c r="J1884" s="7" t="inlineStr">
        <is>
          <t>콜롬비아 블랙 레귤러핏등산팬츠 [90]</t>
        </is>
      </c>
      <c r="K1884" s="7" t="inlineStr">
        <is>
          <t>콜롬비아 블랙 레귤러핏등산팬츠</t>
        </is>
      </c>
      <c r="L1884" s="7">
        <f>IF(B1884="보세",C1884&amp;" "&amp;F1884,B1884&amp;" "&amp;F1884)</f>
        <v/>
      </c>
      <c r="M1884" s="8" t="inlineStr">
        <is>
          <t>블랙   레귤러핏등산팬츠</t>
        </is>
      </c>
      <c r="N1884" s="8" t="inlineStr">
        <is>
          <t>블랙   레귤러핏등산팬츠</t>
        </is>
      </c>
      <c r="O1884" s="8" t="inlineStr">
        <is>
          <t>블랙   레귤러핏등산팬츠</t>
        </is>
      </c>
    </row>
    <row r="1885" ht="16.5" customHeight="1" s="16">
      <c r="A1885" s="7" t="n">
        <v>13108649</v>
      </c>
      <c r="B1885" s="7" t="inlineStr">
        <is>
          <t>널디</t>
        </is>
      </c>
      <c r="C1885" s="7" t="inlineStr">
        <is>
          <t>라이트퍼플</t>
        </is>
      </c>
      <c r="D1885" s="7" t="inlineStr">
        <is>
          <t>무지</t>
        </is>
      </c>
      <c r="E1885" s="7" t="inlineStr">
        <is>
          <t>폴리</t>
        </is>
      </c>
      <c r="F1885" s="7" t="inlineStr">
        <is>
          <t>메쉬포켓하프팬츠</t>
        </is>
      </c>
      <c r="G1885" s="7" t="inlineStr">
        <is>
          <t>KOR</t>
        </is>
      </c>
      <c r="H1885" s="7" t="inlineStr">
        <is>
          <t>M</t>
        </is>
      </c>
      <c r="I1885" s="7">
        <f>IF(B1885="보세",C1885&amp;" "&amp;D1885&amp;" "&amp;E1885&amp;" "&amp;F1885&amp;" ["&amp;H1885&amp;"]",IF(G1885="JPN","[JPN] "&amp;B1885&amp;" "&amp;C1885&amp;" "&amp;D1885&amp;" "&amp;E1885&amp;" "&amp;F1885&amp;" ["&amp;H1885&amp;"]",B1885&amp;" "&amp;C1885&amp;" "&amp;D1885&amp;" "&amp;E1885&amp;" "&amp;F1885&amp;" ["&amp;H1885&amp;"]"))</f>
        <v/>
      </c>
      <c r="J1885" s="7" t="inlineStr">
        <is>
          <t>널디 라이트퍼플 메쉬포켓하프팬츠 [M]</t>
        </is>
      </c>
      <c r="K1885" s="7" t="inlineStr">
        <is>
          <t>널디 라이트퍼플 메쉬포켓하프팬츠</t>
        </is>
      </c>
      <c r="L1885" s="7">
        <f>IF(B1885="보세",C1885&amp;" "&amp;F1885,B1885&amp;" "&amp;F1885)</f>
        <v/>
      </c>
      <c r="M1885" s="8" t="inlineStr">
        <is>
          <t>라이트퍼플   메쉬포켓하프팬츠</t>
        </is>
      </c>
      <c r="N1885" s="8" t="inlineStr">
        <is>
          <t>라이트퍼플   메쉬포켓하프팬츠</t>
        </is>
      </c>
      <c r="O1885" s="8" t="inlineStr">
        <is>
          <t>라이트퍼플   메쉬포켓하프팬츠</t>
        </is>
      </c>
    </row>
    <row r="1886" ht="16.5" customHeight="1" s="16">
      <c r="A1886" s="7" t="n">
        <v>13108650</v>
      </c>
      <c r="B1886" s="7" t="inlineStr">
        <is>
          <t>코오롱스포츠</t>
        </is>
      </c>
      <c r="C1886" s="7" t="inlineStr">
        <is>
          <t>웜캘리그린</t>
        </is>
      </c>
      <c r="D1886" s="7" t="inlineStr">
        <is>
          <t>무지</t>
        </is>
      </c>
      <c r="E1886" s="7" t="inlineStr">
        <is>
          <t>폴리</t>
        </is>
      </c>
      <c r="F1886" s="7" t="inlineStr">
        <is>
          <t>아웃도어라이트숏팬츠</t>
        </is>
      </c>
      <c r="G1886" s="7" t="inlineStr">
        <is>
          <t>KOR</t>
        </is>
      </c>
      <c r="H1886" s="7" t="inlineStr">
        <is>
          <t>70</t>
        </is>
      </c>
      <c r="I1886" s="7">
        <f>IF(B1886="보세",C1886&amp;" "&amp;D1886&amp;" "&amp;E1886&amp;" "&amp;F1886&amp;" ["&amp;H1886&amp;"]",IF(G1886="JPN","[JPN] "&amp;B1886&amp;" "&amp;C1886&amp;" "&amp;D1886&amp;" "&amp;E1886&amp;" "&amp;F1886&amp;" ["&amp;H1886&amp;"]",B1886&amp;" "&amp;C1886&amp;" "&amp;D1886&amp;" "&amp;E1886&amp;" "&amp;F1886&amp;" ["&amp;H1886&amp;"]"))</f>
        <v/>
      </c>
      <c r="J1886" s="7" t="inlineStr">
        <is>
          <t>코오롱스포츠 웜캘리그린 아웃도어라이트숏팬츠 [70]</t>
        </is>
      </c>
      <c r="K1886" s="7" t="inlineStr">
        <is>
          <t>코오롱스포츠 웜캘리그린 아웃도어라이트숏팬츠</t>
        </is>
      </c>
      <c r="L1886" s="7">
        <f>IF(B1886="보세",C1886&amp;" "&amp;F1886,B1886&amp;" "&amp;F1886)</f>
        <v/>
      </c>
      <c r="M1886" s="8" t="inlineStr">
        <is>
          <t>웜캘리그린   아웃도어라이트숏팬츠</t>
        </is>
      </c>
      <c r="N1886" s="8" t="inlineStr">
        <is>
          <t>웜캘리그린   아웃도어라이트숏팬츠</t>
        </is>
      </c>
      <c r="O1886" s="8" t="inlineStr">
        <is>
          <t>웜캘리그린   아웃도어라이트숏팬츠</t>
        </is>
      </c>
    </row>
    <row r="1887" ht="16.5" customHeight="1" s="16">
      <c r="A1887" s="7" t="n">
        <v>13108651</v>
      </c>
      <c r="B1887" s="7" t="inlineStr">
        <is>
          <t>나이키</t>
        </is>
      </c>
      <c r="C1887" s="7" t="inlineStr">
        <is>
          <t>블랙</t>
        </is>
      </c>
      <c r="D1887" s="7" t="inlineStr">
        <is>
          <t>무지</t>
        </is>
      </c>
      <c r="E1887" s="7" t="inlineStr">
        <is>
          <t>드라이핏</t>
        </is>
      </c>
      <c r="F1887" s="7" t="inlineStr">
        <is>
          <t>스포츠하프팬츠</t>
        </is>
      </c>
      <c r="G1887" s="7" t="inlineStr">
        <is>
          <t>KOR</t>
        </is>
      </c>
      <c r="H1887" s="7" t="inlineStr">
        <is>
          <t>M</t>
        </is>
      </c>
      <c r="I1887" s="7">
        <f>IF(B1887="보세",C1887&amp;" "&amp;D1887&amp;" "&amp;E1887&amp;" "&amp;F1887&amp;" ["&amp;H1887&amp;"]",IF(G1887="JPN","[JPN] "&amp;B1887&amp;" "&amp;C1887&amp;" "&amp;D1887&amp;" "&amp;E1887&amp;" "&amp;F1887&amp;" ["&amp;H1887&amp;"]",B1887&amp;" "&amp;C1887&amp;" "&amp;D1887&amp;" "&amp;E1887&amp;" "&amp;F1887&amp;" ["&amp;H1887&amp;"]"))</f>
        <v/>
      </c>
      <c r="J1887" s="7" t="inlineStr">
        <is>
          <t>나이키 블랙 드라이핏 스포츠하프팬츠 [M]</t>
        </is>
      </c>
      <c r="K1887" s="7" t="inlineStr">
        <is>
          <t>나이키 블랙 드라이핏 스포츠하프팬츠</t>
        </is>
      </c>
      <c r="L1887" s="7">
        <f>IF(B1887="보세",C1887&amp;" "&amp;F1887,B1887&amp;" "&amp;F1887)</f>
        <v/>
      </c>
      <c r="M1887" s="8" t="inlineStr">
        <is>
          <t>블랙  드라이핏 스포츠하프팬츠</t>
        </is>
      </c>
      <c r="N1887" s="8" t="inlineStr">
        <is>
          <t>블랙  드라이핏 스포츠하프팬츠</t>
        </is>
      </c>
      <c r="O1887" s="8" t="inlineStr">
        <is>
          <t>블랙  드라이핏 스포츠하프팬츠</t>
        </is>
      </c>
    </row>
    <row r="1888" ht="16.5" customHeight="1" s="16">
      <c r="A1888" s="7" t="n">
        <v>13108652</v>
      </c>
      <c r="B1888" s="7" t="inlineStr">
        <is>
          <t>자라우먼</t>
        </is>
      </c>
      <c r="C1888" s="7" t="inlineStr">
        <is>
          <t>라이트아미그린</t>
        </is>
      </c>
      <c r="D1888" s="7" t="inlineStr">
        <is>
          <t>무지</t>
        </is>
      </c>
      <c r="E1888" s="7" t="inlineStr">
        <is>
          <t>면혼방</t>
        </is>
      </c>
      <c r="F1888" s="7" t="inlineStr">
        <is>
          <t>스커트형슈퍼와이드팬츠</t>
        </is>
      </c>
      <c r="G1888" s="7" t="inlineStr">
        <is>
          <t>KOR</t>
        </is>
      </c>
      <c r="H1888" s="7" t="inlineStr">
        <is>
          <t>S</t>
        </is>
      </c>
      <c r="I1888" s="7">
        <f>IF(B1888="보세",C1888&amp;" "&amp;D1888&amp;" "&amp;E1888&amp;" "&amp;F1888&amp;" ["&amp;H1888&amp;"]",IF(G1888="JPN","[JPN] "&amp;B1888&amp;" "&amp;C1888&amp;" "&amp;D1888&amp;" "&amp;E1888&amp;" "&amp;F1888&amp;" ["&amp;H1888&amp;"]",B1888&amp;" "&amp;C1888&amp;" "&amp;D1888&amp;" "&amp;E1888&amp;" "&amp;F1888&amp;" ["&amp;H1888&amp;"]"))</f>
        <v/>
      </c>
      <c r="J1888" s="7" t="inlineStr">
        <is>
          <t>자라우먼 라이트아미그린 면혼방 스커트형슈퍼와이드팬츠 [S]</t>
        </is>
      </c>
      <c r="K1888" s="7" t="inlineStr">
        <is>
          <t>자라우먼 라이트아미그린 면혼방 스커트형슈퍼와이드팬츠</t>
        </is>
      </c>
      <c r="L1888" s="7">
        <f>IF(B1888="보세",C1888&amp;" "&amp;F1888,B1888&amp;" "&amp;F1888)</f>
        <v/>
      </c>
      <c r="M1888" s="8" t="inlineStr">
        <is>
          <t>라이트아미그린  면혼방 스커트형슈퍼와이드팬츠</t>
        </is>
      </c>
      <c r="N1888" s="8" t="inlineStr">
        <is>
          <t>라이트아미그린  코튼혼방 스커트형슈퍼와이드팬츠</t>
        </is>
      </c>
      <c r="O1888" s="8" t="inlineStr">
        <is>
          <t>라이트아미그린  면믹스 스커트형슈퍼와이드팬츠</t>
        </is>
      </c>
    </row>
    <row r="1889" ht="16.5" customHeight="1" s="16">
      <c r="A1889" s="7" t="n">
        <v>13108653</v>
      </c>
      <c r="B1889" s="7" t="inlineStr">
        <is>
          <t>캘빈클라인</t>
        </is>
      </c>
      <c r="C1889" s="7" t="inlineStr">
        <is>
          <t>진청</t>
        </is>
      </c>
      <c r="D1889" s="7" t="inlineStr">
        <is>
          <t>무지</t>
        </is>
      </c>
      <c r="E1889" s="7" t="inlineStr">
        <is>
          <t>데님</t>
        </is>
      </c>
      <c r="F1889" s="7" t="inlineStr">
        <is>
          <t>워시드슬림진</t>
        </is>
      </c>
      <c r="G1889" s="7" t="inlineStr">
        <is>
          <t>KOR</t>
        </is>
      </c>
      <c r="H1889" s="7" t="inlineStr">
        <is>
          <t>30</t>
        </is>
      </c>
      <c r="I1889" s="7">
        <f>IF(B1889="보세",C1889&amp;" "&amp;D1889&amp;" "&amp;E1889&amp;" "&amp;F1889&amp;" ["&amp;H1889&amp;"]",IF(G1889="JPN","[JPN] "&amp;B1889&amp;" "&amp;C1889&amp;" "&amp;D1889&amp;" "&amp;E1889&amp;" "&amp;F1889&amp;" ["&amp;H1889&amp;"]",B1889&amp;" "&amp;C1889&amp;" "&amp;D1889&amp;" "&amp;E1889&amp;" "&amp;F1889&amp;" ["&amp;H1889&amp;"]"))</f>
        <v/>
      </c>
      <c r="J1889" s="7" t="inlineStr">
        <is>
          <t>캘빈클라인 진청 데님 워시드슬림진 [30]</t>
        </is>
      </c>
      <c r="K1889" s="7" t="inlineStr">
        <is>
          <t>캘빈클라인 진청 데님 워시드슬림진</t>
        </is>
      </c>
      <c r="L1889" s="7">
        <f>IF(B1889="보세",C1889&amp;" "&amp;F1889,B1889&amp;" "&amp;F1889)</f>
        <v/>
      </c>
      <c r="M1889" s="8" t="inlineStr">
        <is>
          <t>진청  데님 워시드슬림진</t>
        </is>
      </c>
      <c r="N1889" s="8" t="inlineStr">
        <is>
          <t>진청  데님 워시드슬림진</t>
        </is>
      </c>
      <c r="O1889" s="8" t="inlineStr">
        <is>
          <t>진청  데님 워시드슬림진</t>
        </is>
      </c>
    </row>
    <row r="1890" ht="16.5" customHeight="1" s="16">
      <c r="A1890" s="7" t="n">
        <v>13108654</v>
      </c>
      <c r="B1890" s="7" t="inlineStr">
        <is>
          <t>에잇세컨즈</t>
        </is>
      </c>
      <c r="C1890" s="7" t="inlineStr">
        <is>
          <t>진청</t>
        </is>
      </c>
      <c r="D1890" s="7" t="inlineStr">
        <is>
          <t>무지</t>
        </is>
      </c>
      <c r="E1890" s="7" t="inlineStr">
        <is>
          <t>데님</t>
        </is>
      </c>
      <c r="F1890" s="7" t="inlineStr">
        <is>
          <t>언발커팅하이부츠컷진</t>
        </is>
      </c>
      <c r="G1890" s="7" t="inlineStr">
        <is>
          <t>KOR</t>
        </is>
      </c>
      <c r="H1890" s="7" t="inlineStr">
        <is>
          <t>S</t>
        </is>
      </c>
      <c r="I1890" s="7">
        <f>IF(B1890="보세",C1890&amp;" "&amp;D1890&amp;" "&amp;E1890&amp;" "&amp;F1890&amp;" ["&amp;H1890&amp;"]",IF(G1890="JPN","[JPN] "&amp;B1890&amp;" "&amp;C1890&amp;" "&amp;D1890&amp;" "&amp;E1890&amp;" "&amp;F1890&amp;" ["&amp;H1890&amp;"]",B1890&amp;" "&amp;C1890&amp;" "&amp;D1890&amp;" "&amp;E1890&amp;" "&amp;F1890&amp;" ["&amp;H1890&amp;"]"))</f>
        <v/>
      </c>
      <c r="J1890" s="7" t="inlineStr">
        <is>
          <t>에잇세컨즈 진청 데님 언발커팅하이부츠컷진 [S]</t>
        </is>
      </c>
      <c r="K1890" s="7" t="inlineStr">
        <is>
          <t>에잇세컨즈 진청 데님 언발커팅하이부츠컷진</t>
        </is>
      </c>
      <c r="L1890" s="7">
        <f>IF(B1890="보세",C1890&amp;" "&amp;F1890,B1890&amp;" "&amp;F1890)</f>
        <v/>
      </c>
      <c r="M1890" s="8" t="inlineStr">
        <is>
          <t>진청  데님 언발커팅하이부츠컷진</t>
        </is>
      </c>
      <c r="N1890" s="8" t="inlineStr">
        <is>
          <t>진청  데님 언발커팅하이부츠컷진</t>
        </is>
      </c>
      <c r="O1890" s="8" t="inlineStr">
        <is>
          <t>진청  데님 언발커팅하이부츠컷진</t>
        </is>
      </c>
    </row>
    <row r="1891" ht="16.5" customHeight="1" s="16">
      <c r="A1891" s="7" t="n">
        <v>13108655</v>
      </c>
      <c r="B1891" s="7" t="inlineStr">
        <is>
          <t>TBJ</t>
        </is>
      </c>
      <c r="C1891" s="7" t="inlineStr">
        <is>
          <t>베이지</t>
        </is>
      </c>
      <c r="D1891" s="7" t="inlineStr">
        <is>
          <t>무지</t>
        </is>
      </c>
      <c r="E1891" s="7" t="inlineStr">
        <is>
          <t>면</t>
        </is>
      </c>
      <c r="F1891" s="7" t="inlineStr">
        <is>
          <t>절개라인와이드팬츠</t>
        </is>
      </c>
      <c r="G1891" s="7" t="inlineStr">
        <is>
          <t>KOR</t>
        </is>
      </c>
      <c r="H1891" s="7" t="inlineStr">
        <is>
          <t>28</t>
        </is>
      </c>
      <c r="I1891" s="7">
        <f>IF(B1891="보세",C1891&amp;" "&amp;D1891&amp;" "&amp;E1891&amp;" "&amp;F1891&amp;" ["&amp;H1891&amp;"]",IF(G1891="JPN","[JPN] "&amp;B1891&amp;" "&amp;C1891&amp;" "&amp;D1891&amp;" "&amp;E1891&amp;" "&amp;F1891&amp;" ["&amp;H1891&amp;"]",B1891&amp;" "&amp;C1891&amp;" "&amp;D1891&amp;" "&amp;E1891&amp;" "&amp;F1891&amp;" ["&amp;H1891&amp;"]"))</f>
        <v/>
      </c>
      <c r="J1891" s="7" t="inlineStr">
        <is>
          <t>TBJ 베이지 면 절개라인와이드팬츠 [28]</t>
        </is>
      </c>
      <c r="K1891" s="7" t="inlineStr">
        <is>
          <t>TBJ 베이지 면 절개라인와이드팬츠</t>
        </is>
      </c>
      <c r="L1891" s="7">
        <f>IF(B1891="보세",C1891&amp;" "&amp;F1891,B1891&amp;" "&amp;F1891)</f>
        <v/>
      </c>
      <c r="M1891" s="8" t="inlineStr">
        <is>
          <t>베이지  면 절개라인와이드팬츠</t>
        </is>
      </c>
      <c r="N1891" s="8" t="inlineStr">
        <is>
          <t>베이지  코튼 절개라인와이드팬츠</t>
        </is>
      </c>
      <c r="O1891" s="8" t="inlineStr">
        <is>
          <t>베이지  면직물 절개라인와이드팬츠</t>
        </is>
      </c>
    </row>
    <row r="1892" ht="16.5" customHeight="1" s="16">
      <c r="A1892" s="7" t="n">
        <v>13108656</v>
      </c>
      <c r="B1892" s="7" t="inlineStr">
        <is>
          <t>나이키</t>
        </is>
      </c>
      <c r="C1892" s="7" t="inlineStr">
        <is>
          <t>멜란지그레이</t>
        </is>
      </c>
      <c r="D1892" s="7" t="inlineStr">
        <is>
          <t>무지</t>
        </is>
      </c>
      <c r="E1892" s="7" t="inlineStr">
        <is>
          <t>면혼방</t>
        </is>
      </c>
      <c r="F1892" s="7" t="inlineStr">
        <is>
          <t>트레이닝팬츠</t>
        </is>
      </c>
      <c r="G1892" s="7" t="inlineStr">
        <is>
          <t>KOR</t>
        </is>
      </c>
      <c r="H1892" s="7" t="inlineStr">
        <is>
          <t>80</t>
        </is>
      </c>
      <c r="I1892" s="7">
        <f>IF(B1892="보세",C1892&amp;" "&amp;D1892&amp;" "&amp;E1892&amp;" "&amp;F1892&amp;" ["&amp;H1892&amp;"]",IF(G1892="JPN","[JPN] "&amp;B1892&amp;" "&amp;C1892&amp;" "&amp;D1892&amp;" "&amp;E1892&amp;" "&amp;F1892&amp;" ["&amp;H1892&amp;"]",B1892&amp;" "&amp;C1892&amp;" "&amp;D1892&amp;" "&amp;E1892&amp;" "&amp;F1892&amp;" ["&amp;H1892&amp;"]"))</f>
        <v/>
      </c>
      <c r="J1892" s="7" t="inlineStr">
        <is>
          <t>나이키 멜란지그레이 면혼방 트레이닝팬츠 [80]</t>
        </is>
      </c>
      <c r="K1892" s="7" t="inlineStr">
        <is>
          <t>나이키 멜란지그레이 면혼방 트레이닝팬츠</t>
        </is>
      </c>
      <c r="L1892" s="7">
        <f>IF(B1892="보세",C1892&amp;" "&amp;F1892,B1892&amp;" "&amp;F1892)</f>
        <v/>
      </c>
      <c r="M1892" s="8" t="inlineStr">
        <is>
          <t>멜란지그레이  면혼방 트레이닝팬츠</t>
        </is>
      </c>
      <c r="N1892" s="8" t="inlineStr">
        <is>
          <t>멜란지그레이  코튼혼방 트레이닝팬츠</t>
        </is>
      </c>
      <c r="O1892" s="8" t="inlineStr">
        <is>
          <t>멜란지그레이  면믹스 트레이닝팬츠</t>
        </is>
      </c>
    </row>
    <row r="1893" ht="16.5" customHeight="1" s="16">
      <c r="A1893" s="7" t="n">
        <v>13108657</v>
      </c>
      <c r="B1893" s="7" t="inlineStr">
        <is>
          <t>나이키</t>
        </is>
      </c>
      <c r="C1893" s="7" t="inlineStr">
        <is>
          <t>유니폼그린</t>
        </is>
      </c>
      <c r="D1893" s="7" t="inlineStr">
        <is>
          <t>무지</t>
        </is>
      </c>
      <c r="E1893" s="7" t="inlineStr">
        <is>
          <t>드라이핏</t>
        </is>
      </c>
      <c r="F1893" s="7" t="inlineStr">
        <is>
          <t>스탠다드핏라이트스포츠팬츠</t>
        </is>
      </c>
      <c r="G1893" s="7" t="inlineStr">
        <is>
          <t>KOR</t>
        </is>
      </c>
      <c r="H1893" s="7" t="inlineStr">
        <is>
          <t>L</t>
        </is>
      </c>
      <c r="I1893" s="7">
        <f>IF(B1893="보세",C1893&amp;" "&amp;D1893&amp;" "&amp;E1893&amp;" "&amp;F1893&amp;" ["&amp;H1893&amp;"]",IF(G1893="JPN","[JPN] "&amp;B1893&amp;" "&amp;C1893&amp;" "&amp;D1893&amp;" "&amp;E1893&amp;" "&amp;F1893&amp;" ["&amp;H1893&amp;"]",B1893&amp;" "&amp;C1893&amp;" "&amp;D1893&amp;" "&amp;E1893&amp;" "&amp;F1893&amp;" ["&amp;H1893&amp;"]"))</f>
        <v/>
      </c>
      <c r="J1893" s="7" t="inlineStr">
        <is>
          <t>나이키 유니폼그린 드라이핏 스탠다드핏라이트스포츠팬츠 [L]</t>
        </is>
      </c>
      <c r="K1893" s="7" t="inlineStr">
        <is>
          <t>나이키 유니폼그린 드라이핏 스탠다드핏라이트스포츠팬츠</t>
        </is>
      </c>
      <c r="L1893" s="7">
        <f>IF(B1893="보세",C1893&amp;" "&amp;F1893,B1893&amp;" "&amp;F1893)</f>
        <v/>
      </c>
      <c r="M1893" s="8" t="inlineStr">
        <is>
          <t>유니폼그린  드라이핏 스탠다드핏라이트스포츠팬츠</t>
        </is>
      </c>
      <c r="N1893" s="8" t="inlineStr">
        <is>
          <t>유니폼그린  드라이핏 스탠다드핏라이트스포츠팬츠</t>
        </is>
      </c>
      <c r="O1893" s="8" t="inlineStr">
        <is>
          <t>유니폼그린  드라이핏 스탠다드핏라이트스포츠팬츠</t>
        </is>
      </c>
    </row>
    <row r="1894" ht="16.5" customHeight="1" s="16">
      <c r="A1894" s="7" t="n">
        <v>13108658</v>
      </c>
      <c r="B1894" s="7" t="inlineStr">
        <is>
          <t>널디</t>
        </is>
      </c>
      <c r="C1894" s="7" t="inlineStr">
        <is>
          <t>블랙</t>
        </is>
      </c>
      <c r="D1894" s="7" t="inlineStr">
        <is>
          <t>무지</t>
        </is>
      </c>
      <c r="E1894" s="7" t="inlineStr">
        <is>
          <t>폴리</t>
        </is>
      </c>
      <c r="F1894" s="7" t="inlineStr">
        <is>
          <t>사이드로고띠절개라인트레이닝팬츠</t>
        </is>
      </c>
      <c r="G1894" s="7" t="inlineStr">
        <is>
          <t>KOR</t>
        </is>
      </c>
      <c r="H1894" s="7" t="inlineStr">
        <is>
          <t>M</t>
        </is>
      </c>
      <c r="I1894" s="7">
        <f>IF(B1894="보세",C1894&amp;" "&amp;D1894&amp;" "&amp;E1894&amp;" "&amp;F1894&amp;" ["&amp;H1894&amp;"]",IF(G1894="JPN","[JPN] "&amp;B1894&amp;" "&amp;C1894&amp;" "&amp;D1894&amp;" "&amp;E1894&amp;" "&amp;F1894&amp;" ["&amp;H1894&amp;"]",B1894&amp;" "&amp;C1894&amp;" "&amp;D1894&amp;" "&amp;E1894&amp;" "&amp;F1894&amp;" ["&amp;H1894&amp;"]"))</f>
        <v/>
      </c>
      <c r="J1894" s="7" t="inlineStr">
        <is>
          <t>널디 블랙 사이드로고띠절개라인트레이닝팬츠 [M]</t>
        </is>
      </c>
      <c r="K1894" s="7" t="inlineStr">
        <is>
          <t>널디 블랙 사이드로고띠절개라인트레이닝팬츠</t>
        </is>
      </c>
      <c r="L1894" s="7">
        <f>IF(B1894="보세",C1894&amp;" "&amp;F1894,B1894&amp;" "&amp;F1894)</f>
        <v/>
      </c>
      <c r="M1894" s="8" t="inlineStr">
        <is>
          <t>블랙   사이드로고띠절개라인트레이닝팬츠</t>
        </is>
      </c>
      <c r="N1894" s="8" t="inlineStr">
        <is>
          <t>블랙   사이드로고띠절개라인트레이닝팬츠</t>
        </is>
      </c>
      <c r="O1894" s="8" t="inlineStr">
        <is>
          <t>블랙   사이드로고띠절개라인트레이닝팬츠</t>
        </is>
      </c>
    </row>
    <row r="1895" ht="16.5" customHeight="1" s="16">
      <c r="A1895" s="7" t="n">
        <v>13108659</v>
      </c>
      <c r="B1895" s="7" t="inlineStr">
        <is>
          <t>티니위니</t>
        </is>
      </c>
      <c r="C1895" s="7" t="inlineStr">
        <is>
          <t>베이지</t>
        </is>
      </c>
      <c r="D1895" s="7" t="inlineStr">
        <is>
          <t>무지</t>
        </is>
      </c>
      <c r="E1895" s="7" t="inlineStr">
        <is>
          <t>면혼방</t>
        </is>
      </c>
      <c r="F1895" s="7" t="inlineStr">
        <is>
          <t>크롭치노팬츠</t>
        </is>
      </c>
      <c r="G1895" s="7" t="inlineStr">
        <is>
          <t>KOR</t>
        </is>
      </c>
      <c r="H1895" s="7" t="inlineStr">
        <is>
          <t>28</t>
        </is>
      </c>
      <c r="I1895" s="7">
        <f>IF(B1895="보세",C1895&amp;" "&amp;D1895&amp;" "&amp;E1895&amp;" "&amp;F1895&amp;" ["&amp;H1895&amp;"]",IF(G1895="JPN","[JPN] "&amp;B1895&amp;" "&amp;C1895&amp;" "&amp;D1895&amp;" "&amp;E1895&amp;" "&amp;F1895&amp;" ["&amp;H1895&amp;"]",B1895&amp;" "&amp;C1895&amp;" "&amp;D1895&amp;" "&amp;E1895&amp;" "&amp;F1895&amp;" ["&amp;H1895&amp;"]"))</f>
        <v/>
      </c>
      <c r="J1895" s="7" t="inlineStr">
        <is>
          <t>티니위니 베이지 면혼방 크롭치노팬츠 [28]</t>
        </is>
      </c>
      <c r="K1895" s="7" t="inlineStr">
        <is>
          <t>티니위니 베이지 면혼방 크롭치노팬츠</t>
        </is>
      </c>
      <c r="L1895" s="7">
        <f>IF(B1895="보세",C1895&amp;" "&amp;F1895,B1895&amp;" "&amp;F1895)</f>
        <v/>
      </c>
      <c r="M1895" s="8" t="inlineStr">
        <is>
          <t>베이지  면혼방 크롭치노팬츠</t>
        </is>
      </c>
      <c r="N1895" s="8" t="inlineStr">
        <is>
          <t>베이지  코튼혼방 크롭치노팬츠</t>
        </is>
      </c>
      <c r="O1895" s="8" t="inlineStr">
        <is>
          <t>베이지  면믹스 크롭치노팬츠</t>
        </is>
      </c>
    </row>
    <row r="1896" ht="16.5" customHeight="1" s="16">
      <c r="A1896" s="7" t="n">
        <v>13108660</v>
      </c>
      <c r="B1896" s="7" t="inlineStr">
        <is>
          <t>코오롱스포츠</t>
        </is>
      </c>
      <c r="C1896" s="7" t="inlineStr">
        <is>
          <t>다크퍼플다크라벤더</t>
        </is>
      </c>
      <c r="D1896" s="7" t="inlineStr">
        <is>
          <t>무지</t>
        </is>
      </c>
      <c r="E1896" s="7" t="inlineStr">
        <is>
          <t>폴리</t>
        </is>
      </c>
      <c r="F1896" s="7" t="inlineStr">
        <is>
          <t>배색슬림핏등산팬츠</t>
        </is>
      </c>
      <c r="G1896" s="7" t="inlineStr">
        <is>
          <t>KOR</t>
        </is>
      </c>
      <c r="H1896" s="7" t="inlineStr">
        <is>
          <t>80</t>
        </is>
      </c>
      <c r="I1896" s="7">
        <f>IF(B1896="보세",C1896&amp;" "&amp;D1896&amp;" "&amp;E1896&amp;" "&amp;F1896&amp;" ["&amp;H1896&amp;"]",IF(G1896="JPN","[JPN] "&amp;B1896&amp;" "&amp;C1896&amp;" "&amp;D1896&amp;" "&amp;E1896&amp;" "&amp;F1896&amp;" ["&amp;H1896&amp;"]",B1896&amp;" "&amp;C1896&amp;" "&amp;D1896&amp;" "&amp;E1896&amp;" "&amp;F1896&amp;" ["&amp;H1896&amp;"]"))</f>
        <v/>
      </c>
      <c r="J1896" s="7" t="inlineStr">
        <is>
          <t>코오롱스포츠 다크퍼플다크라벤더 배색슬림핏등산팬츠 [80]</t>
        </is>
      </c>
      <c r="K1896" s="7" t="inlineStr">
        <is>
          <t>코오롱스포츠 다크퍼플다크라벤더 배색슬림핏등산팬츠</t>
        </is>
      </c>
      <c r="L1896" s="7">
        <f>IF(B1896="보세",C1896&amp;" "&amp;F1896,B1896&amp;" "&amp;F1896)</f>
        <v/>
      </c>
      <c r="M1896" s="8" t="inlineStr">
        <is>
          <t>다크퍼플다크라벤더   배색슬림핏등산팬츠</t>
        </is>
      </c>
      <c r="N1896" s="8" t="inlineStr">
        <is>
          <t>다크퍼플다크라벤더   배색슬림핏등산팬츠</t>
        </is>
      </c>
      <c r="O1896" s="8" t="inlineStr">
        <is>
          <t>다크퍼플다크라벤더   배색슬림핏등산팬츠</t>
        </is>
      </c>
    </row>
    <row r="1897" ht="16.5" customHeight="1" s="16">
      <c r="A1897" s="7" t="n">
        <v>13108661</v>
      </c>
      <c r="B1897" s="7" t="inlineStr">
        <is>
          <t>리바이스501</t>
        </is>
      </c>
      <c r="C1897" s="7" t="inlineStr">
        <is>
          <t>진청</t>
        </is>
      </c>
      <c r="D1897" s="7" t="inlineStr">
        <is>
          <t>무지</t>
        </is>
      </c>
      <c r="E1897" s="7" t="inlineStr">
        <is>
          <t>데님</t>
        </is>
      </c>
      <c r="F1897" s="7" t="inlineStr">
        <is>
          <t>워시드오리지널핏진</t>
        </is>
      </c>
      <c r="G1897" s="7" t="inlineStr">
        <is>
          <t>KOR</t>
        </is>
      </c>
      <c r="H1897" s="7" t="inlineStr">
        <is>
          <t>33</t>
        </is>
      </c>
      <c r="I1897" s="7">
        <f>IF(B1897="보세",C1897&amp;" "&amp;D1897&amp;" "&amp;E1897&amp;" "&amp;F1897&amp;" ["&amp;H1897&amp;"]",IF(G1897="JPN","[JPN] "&amp;B1897&amp;" "&amp;C1897&amp;" "&amp;D1897&amp;" "&amp;E1897&amp;" "&amp;F1897&amp;" ["&amp;H1897&amp;"]",B1897&amp;" "&amp;C1897&amp;" "&amp;D1897&amp;" "&amp;E1897&amp;" "&amp;F1897&amp;" ["&amp;H1897&amp;"]"))</f>
        <v/>
      </c>
      <c r="J1897" s="7" t="inlineStr">
        <is>
          <t>리바이스501 진청 데님 워시드오리지널핏진 [33]</t>
        </is>
      </c>
      <c r="K1897" s="7" t="inlineStr">
        <is>
          <t>리바이스501 진청 데님 워시드오리지널핏진</t>
        </is>
      </c>
      <c r="L1897" s="7">
        <f>IF(B1897="보세",C1897&amp;" "&amp;F1897,B1897&amp;" "&amp;F1897)</f>
        <v/>
      </c>
      <c r="M1897" s="8" t="inlineStr">
        <is>
          <t>진청  데님 워시드오리지널핏진</t>
        </is>
      </c>
      <c r="N1897" s="8" t="inlineStr">
        <is>
          <t>진청  데님 워시드오리지널핏진</t>
        </is>
      </c>
      <c r="O1897" s="8" t="inlineStr">
        <is>
          <t>진청  데님 워시드오리지널핏진</t>
        </is>
      </c>
    </row>
    <row r="1898" ht="16.5" customHeight="1" s="16">
      <c r="A1898" s="7" t="n">
        <v>13108662</v>
      </c>
      <c r="B1898" s="7" t="inlineStr">
        <is>
          <t>아메리칸이글</t>
        </is>
      </c>
      <c r="C1898" s="7" t="inlineStr">
        <is>
          <t>진청</t>
        </is>
      </c>
      <c r="D1898" s="7" t="inlineStr">
        <is>
          <t>무지</t>
        </is>
      </c>
      <c r="E1898" s="7" t="inlineStr">
        <is>
          <t>데님</t>
        </is>
      </c>
      <c r="F1898" s="7" t="inlineStr">
        <is>
          <t>워시드데미지진</t>
        </is>
      </c>
      <c r="G1898" s="7" t="inlineStr">
        <is>
          <t>KOR</t>
        </is>
      </c>
      <c r="H1898" s="7" t="inlineStr">
        <is>
          <t>34</t>
        </is>
      </c>
      <c r="I1898" s="7">
        <f>IF(B1898="보세",C1898&amp;" "&amp;D1898&amp;" "&amp;E1898&amp;" "&amp;F1898&amp;" ["&amp;H1898&amp;"]",IF(G1898="JPN","[JPN] "&amp;B1898&amp;" "&amp;C1898&amp;" "&amp;D1898&amp;" "&amp;E1898&amp;" "&amp;F1898&amp;" ["&amp;H1898&amp;"]",B1898&amp;" "&amp;C1898&amp;" "&amp;D1898&amp;" "&amp;E1898&amp;" "&amp;F1898&amp;" ["&amp;H1898&amp;"]"))</f>
        <v/>
      </c>
      <c r="J1898" s="7" t="inlineStr">
        <is>
          <t>아메리칸이글 진청 데님 워시드데미지진 [34]</t>
        </is>
      </c>
      <c r="K1898" s="7" t="inlineStr">
        <is>
          <t>아메리칸이글 진청 데님 워시드데미지진</t>
        </is>
      </c>
      <c r="L1898" s="7">
        <f>IF(B1898="보세",C1898&amp;" "&amp;F1898,B1898&amp;" "&amp;F1898)</f>
        <v/>
      </c>
      <c r="M1898" s="8" t="inlineStr">
        <is>
          <t>진청  데님 워시드데미지진</t>
        </is>
      </c>
      <c r="N1898" s="8" t="inlineStr">
        <is>
          <t>진청  데님 워시드데미지진</t>
        </is>
      </c>
      <c r="O1898" s="8" t="inlineStr">
        <is>
          <t>진청  데님 워시드데미지진</t>
        </is>
      </c>
    </row>
    <row r="1899" ht="16.5" customHeight="1" s="16">
      <c r="A1899" s="7" t="n">
        <v>13108663</v>
      </c>
      <c r="B1899" s="7" t="inlineStr">
        <is>
          <t>리바이스511</t>
        </is>
      </c>
      <c r="C1899" s="7" t="inlineStr">
        <is>
          <t>진청</t>
        </is>
      </c>
      <c r="D1899" s="7" t="inlineStr">
        <is>
          <t>무지</t>
        </is>
      </c>
      <c r="E1899" s="7" t="inlineStr">
        <is>
          <t>데님</t>
        </is>
      </c>
      <c r="F1899" s="7" t="inlineStr">
        <is>
          <t>슬림워싱진</t>
        </is>
      </c>
      <c r="G1899" s="7" t="inlineStr">
        <is>
          <t>KOR</t>
        </is>
      </c>
      <c r="H1899" s="7" t="inlineStr">
        <is>
          <t>36</t>
        </is>
      </c>
      <c r="I1899" s="7">
        <f>IF(B1899="보세",C1899&amp;" "&amp;D1899&amp;" "&amp;E1899&amp;" "&amp;F1899&amp;" ["&amp;H1899&amp;"]",IF(G1899="JPN","[JPN] "&amp;B1899&amp;" "&amp;C1899&amp;" "&amp;D1899&amp;" "&amp;E1899&amp;" "&amp;F1899&amp;" ["&amp;H1899&amp;"]",B1899&amp;" "&amp;C1899&amp;" "&amp;D1899&amp;" "&amp;E1899&amp;" "&amp;F1899&amp;" ["&amp;H1899&amp;"]"))</f>
        <v/>
      </c>
      <c r="J1899" s="7" t="inlineStr">
        <is>
          <t>리바이스511 진청 데님 슬림워싱진 [36]</t>
        </is>
      </c>
      <c r="K1899" s="7" t="inlineStr">
        <is>
          <t>리바이스511 진청 데님 슬림워싱진</t>
        </is>
      </c>
      <c r="L1899" s="7">
        <f>IF(B1899="보세",C1899&amp;" "&amp;F1899,B1899&amp;" "&amp;F1899)</f>
        <v/>
      </c>
      <c r="M1899" s="8" t="inlineStr">
        <is>
          <t>진청  데님 슬림워싱진</t>
        </is>
      </c>
      <c r="N1899" s="8" t="inlineStr">
        <is>
          <t>진청  데님 슬림워싱진</t>
        </is>
      </c>
      <c r="O1899" s="8" t="inlineStr">
        <is>
          <t>진청  데님 슬림워싱진</t>
        </is>
      </c>
    </row>
    <row r="1900" ht="16.5" customHeight="1" s="16">
      <c r="A1900" s="7" t="n">
        <v>13108664</v>
      </c>
      <c r="B1900" s="7" t="inlineStr">
        <is>
          <t>h&amp;m</t>
        </is>
      </c>
      <c r="C1900" s="7" t="inlineStr">
        <is>
          <t>빈티지러시안그린</t>
        </is>
      </c>
      <c r="D1900" s="7" t="inlineStr">
        <is>
          <t>무지</t>
        </is>
      </c>
      <c r="E1900" s="7" t="inlineStr">
        <is>
          <t>면혼방</t>
        </is>
      </c>
      <c r="F1900" s="7" t="inlineStr">
        <is>
          <t>스키니핏팬츠</t>
        </is>
      </c>
      <c r="G1900" s="7" t="inlineStr">
        <is>
          <t>KOR</t>
        </is>
      </c>
      <c r="H1900" s="7" t="inlineStr">
        <is>
          <t>32</t>
        </is>
      </c>
      <c r="I1900" s="7">
        <f>IF(B1900="보세",C1900&amp;" "&amp;D1900&amp;" "&amp;E1900&amp;" "&amp;F1900&amp;" ["&amp;H1900&amp;"]",IF(G1900="JPN","[JPN] "&amp;B1900&amp;" "&amp;C1900&amp;" "&amp;D1900&amp;" "&amp;E1900&amp;" "&amp;F1900&amp;" ["&amp;H1900&amp;"]",B1900&amp;" "&amp;C1900&amp;" "&amp;D1900&amp;" "&amp;E1900&amp;" "&amp;F1900&amp;" ["&amp;H1900&amp;"]"))</f>
        <v/>
      </c>
      <c r="J1900" s="7" t="inlineStr">
        <is>
          <t>h&amp;m 빈티지러시안그린 면혼방 스키니핏팬츠 [32]</t>
        </is>
      </c>
      <c r="K1900" s="7" t="inlineStr">
        <is>
          <t>h&amp;m 빈티지러시안그린 면혼방 스키니핏팬츠</t>
        </is>
      </c>
      <c r="L1900" s="7">
        <f>IF(B1900="보세",C1900&amp;" "&amp;F1900,B1900&amp;" "&amp;F1900)</f>
        <v/>
      </c>
      <c r="M1900" s="8" t="inlineStr">
        <is>
          <t>빈티지러시안그린  면혼방 스키니핏팬츠</t>
        </is>
      </c>
      <c r="N1900" s="8" t="inlineStr">
        <is>
          <t>빈티지러시안그린  코튼혼방 스키니핏팬츠</t>
        </is>
      </c>
      <c r="O1900" s="8" t="inlineStr">
        <is>
          <t>빈티지러시안그린  면믹스 스키니핏팬츠</t>
        </is>
      </c>
    </row>
    <row r="1901" ht="16.5" customHeight="1" s="16">
      <c r="A1901" s="7" t="n">
        <v>13108665</v>
      </c>
      <c r="B1901" s="7" t="inlineStr">
        <is>
          <t>Guess</t>
        </is>
      </c>
      <c r="C1901" s="7" t="inlineStr">
        <is>
          <t>진청</t>
        </is>
      </c>
      <c r="D1901" s="7" t="inlineStr">
        <is>
          <t>무지</t>
        </is>
      </c>
      <c r="E1901" s="7" t="inlineStr">
        <is>
          <t>데님</t>
        </is>
      </c>
      <c r="F1901" s="7" t="inlineStr">
        <is>
          <t>워시드하이부츠컷진</t>
        </is>
      </c>
      <c r="G1901" s="7" t="inlineStr">
        <is>
          <t>KOR</t>
        </is>
      </c>
      <c r="H1901" s="7" t="inlineStr">
        <is>
          <t>28</t>
        </is>
      </c>
      <c r="I1901" s="7">
        <f>IF(B1901="보세",C1901&amp;" "&amp;D1901&amp;" "&amp;E1901&amp;" "&amp;F1901&amp;" ["&amp;H1901&amp;"]",IF(G1901="JPN","[JPN] "&amp;B1901&amp;" "&amp;C1901&amp;" "&amp;D1901&amp;" "&amp;E1901&amp;" "&amp;F1901&amp;" ["&amp;H1901&amp;"]",B1901&amp;" "&amp;C1901&amp;" "&amp;D1901&amp;" "&amp;E1901&amp;" "&amp;F1901&amp;" ["&amp;H1901&amp;"]"))</f>
        <v/>
      </c>
      <c r="J1901" s="7" t="inlineStr">
        <is>
          <t>Guess 진청 데님 워시드하이부츠컷진 [28]</t>
        </is>
      </c>
      <c r="K1901" s="7" t="inlineStr">
        <is>
          <t>Guess 진청 데님 워시드하이부츠컷진</t>
        </is>
      </c>
      <c r="L1901" s="7">
        <f>IF(B1901="보세",C1901&amp;" "&amp;F1901,B1901&amp;" "&amp;F1901)</f>
        <v/>
      </c>
      <c r="M1901" s="8" t="inlineStr">
        <is>
          <t>진청  데님 워시드하이부츠컷진</t>
        </is>
      </c>
      <c r="N1901" s="8" t="inlineStr">
        <is>
          <t>진청  데님 워시드하이부츠컷진</t>
        </is>
      </c>
      <c r="O1901" s="8" t="inlineStr">
        <is>
          <t>진청  데님 워시드하이부츠컷진</t>
        </is>
      </c>
    </row>
    <row r="1902" ht="16.5" customHeight="1" s="16">
      <c r="A1902" s="7" t="n">
        <v>13108666</v>
      </c>
      <c r="B1902" s="7" t="inlineStr">
        <is>
          <t>루이까스텔</t>
        </is>
      </c>
      <c r="C1902" s="7" t="inlineStr">
        <is>
          <t>다크네이비</t>
        </is>
      </c>
      <c r="D1902" s="7" t="inlineStr">
        <is>
          <t>무지</t>
        </is>
      </c>
      <c r="E1902" s="7" t="inlineStr">
        <is>
          <t>폴리</t>
        </is>
      </c>
      <c r="F1902" s="7" t="inlineStr">
        <is>
          <t>플리츠배색골프스커트</t>
        </is>
      </c>
      <c r="G1902" s="7" t="inlineStr">
        <is>
          <t>KOR</t>
        </is>
      </c>
      <c r="H1902" s="7" t="inlineStr">
        <is>
          <t>64</t>
        </is>
      </c>
      <c r="I1902" s="7">
        <f>IF(B1902="보세",C1902&amp;" "&amp;D1902&amp;" "&amp;E1902&amp;" "&amp;F1902&amp;" ["&amp;H1902&amp;"]",IF(G1902="JPN","[JPN] "&amp;B1902&amp;" "&amp;C1902&amp;" "&amp;D1902&amp;" "&amp;E1902&amp;" "&amp;F1902&amp;" ["&amp;H1902&amp;"]",B1902&amp;" "&amp;C1902&amp;" "&amp;D1902&amp;" "&amp;E1902&amp;" "&amp;F1902&amp;" ["&amp;H1902&amp;"]"))</f>
        <v/>
      </c>
      <c r="J1902" s="7" t="inlineStr">
        <is>
          <t>루이까스텔 다크네이비 플리츠배색골프스커트 [64]</t>
        </is>
      </c>
      <c r="K1902" s="7" t="inlineStr">
        <is>
          <t>루이까스텔 다크네이비 플리츠배색골프스커트</t>
        </is>
      </c>
      <c r="L1902" s="7">
        <f>IF(B1902="보세",C1902&amp;" "&amp;F1902,B1902&amp;" "&amp;F1902)</f>
        <v/>
      </c>
      <c r="M1902" s="8" t="inlineStr">
        <is>
          <t>다크네이비   플리츠배색골프스커트</t>
        </is>
      </c>
      <c r="N1902" s="8" t="inlineStr">
        <is>
          <t>DARK NAVY   플리츠배색골프스커트</t>
        </is>
      </c>
      <c r="O1902" s="8" t="inlineStr">
        <is>
          <t>딥네이비   플리츠배색골프스커트</t>
        </is>
      </c>
    </row>
    <row r="1903" ht="16.5" customHeight="1" s="16">
      <c r="A1903" s="7" t="n">
        <v>13108667</v>
      </c>
      <c r="B1903" s="7" t="inlineStr">
        <is>
          <t>코드그라피</t>
        </is>
      </c>
      <c r="C1903" s="7" t="inlineStr">
        <is>
          <t>라이트멜란지그레이</t>
        </is>
      </c>
      <c r="D1903" s="7" t="inlineStr">
        <is>
          <t>무지</t>
        </is>
      </c>
      <c r="E1903" s="7" t="inlineStr">
        <is>
          <t>면혼방</t>
        </is>
      </c>
      <c r="F1903" s="7" t="inlineStr">
        <is>
          <t>트레이닝숏팬츠</t>
        </is>
      </c>
      <c r="G1903" s="7" t="inlineStr">
        <is>
          <t>KOR</t>
        </is>
      </c>
      <c r="H1903" s="7" t="inlineStr">
        <is>
          <t>M</t>
        </is>
      </c>
      <c r="I1903" s="7">
        <f>IF(B1903="보세",C1903&amp;" "&amp;D1903&amp;" "&amp;E1903&amp;" "&amp;F1903&amp;" ["&amp;H1903&amp;"]",IF(G1903="JPN","[JPN] "&amp;B1903&amp;" "&amp;C1903&amp;" "&amp;D1903&amp;" "&amp;E1903&amp;" "&amp;F1903&amp;" ["&amp;H1903&amp;"]",B1903&amp;" "&amp;C1903&amp;" "&amp;D1903&amp;" "&amp;E1903&amp;" "&amp;F1903&amp;" ["&amp;H1903&amp;"]"))</f>
        <v/>
      </c>
      <c r="J1903" s="7" t="inlineStr">
        <is>
          <t>코드그라피 라이트멜란지그레이 면혼방 트레이닝숏팬츠 [M]</t>
        </is>
      </c>
      <c r="K1903" s="7" t="inlineStr">
        <is>
          <t>코드그라피 라이트멜란지그레이 면혼방 트레이닝숏팬츠</t>
        </is>
      </c>
      <c r="L1903" s="7">
        <f>IF(B1903="보세",C1903&amp;" "&amp;F1903,B1903&amp;" "&amp;F1903)</f>
        <v/>
      </c>
      <c r="M1903" s="8" t="inlineStr">
        <is>
          <t>라이트멜란지그레이  면혼방 트레이닝숏팬츠</t>
        </is>
      </c>
      <c r="N1903" s="8" t="inlineStr">
        <is>
          <t>라이트멜란지그레이  코튼혼방 트레이닝숏팬츠</t>
        </is>
      </c>
      <c r="O1903" s="8" t="inlineStr">
        <is>
          <t>라이트멜란지그레이  면믹스 트레이닝숏팬츠</t>
        </is>
      </c>
    </row>
    <row r="1904" ht="16.5" customHeight="1" s="16">
      <c r="A1904" s="7" t="n">
        <v>13108668</v>
      </c>
      <c r="B1904" s="7" t="inlineStr">
        <is>
          <t>나이키</t>
        </is>
      </c>
      <c r="C1904" s="7" t="inlineStr">
        <is>
          <t>블랙</t>
        </is>
      </c>
      <c r="D1904" s="7" t="inlineStr">
        <is>
          <t>무지</t>
        </is>
      </c>
      <c r="E1904" s="7" t="inlineStr">
        <is>
          <t>면</t>
        </is>
      </c>
      <c r="F1904" s="7" t="inlineStr">
        <is>
          <t>트레이닝하프팬츠</t>
        </is>
      </c>
      <c r="G1904" s="7" t="inlineStr">
        <is>
          <t>KOR</t>
        </is>
      </c>
      <c r="H1904" s="7" t="inlineStr">
        <is>
          <t>80</t>
        </is>
      </c>
      <c r="I1904" s="7">
        <f>IF(B1904="보세",C1904&amp;" "&amp;D1904&amp;" "&amp;E1904&amp;" "&amp;F1904&amp;" ["&amp;H1904&amp;"]",IF(G1904="JPN","[JPN] "&amp;B1904&amp;" "&amp;C1904&amp;" "&amp;D1904&amp;" "&amp;E1904&amp;" "&amp;F1904&amp;" ["&amp;H1904&amp;"]",B1904&amp;" "&amp;C1904&amp;" "&amp;D1904&amp;" "&amp;E1904&amp;" "&amp;F1904&amp;" ["&amp;H1904&amp;"]"))</f>
        <v/>
      </c>
      <c r="J1904" s="7" t="inlineStr">
        <is>
          <t>나이키 블랙 면 트레이닝하프팬츠 [80]</t>
        </is>
      </c>
      <c r="K1904" s="7" t="inlineStr">
        <is>
          <t>나이키 블랙 면 트레이닝하프팬츠</t>
        </is>
      </c>
      <c r="L1904" s="7">
        <f>IF(B1904="보세",C1904&amp;" "&amp;F1904,B1904&amp;" "&amp;F1904)</f>
        <v/>
      </c>
      <c r="M1904" s="8" t="inlineStr">
        <is>
          <t>블랙  면 트레이닝하프팬츠</t>
        </is>
      </c>
      <c r="N1904" s="8" t="inlineStr">
        <is>
          <t>블랙  코튼 트레이닝하프팬츠</t>
        </is>
      </c>
      <c r="O1904" s="8" t="inlineStr">
        <is>
          <t>블랙  면직물 트레이닝하프팬츠</t>
        </is>
      </c>
    </row>
    <row r="1905" ht="16.5" customHeight="1" s="16">
      <c r="A1905" s="7" t="n">
        <v>13108669</v>
      </c>
      <c r="B1905" s="7" t="inlineStr">
        <is>
          <t>젝시믹스</t>
        </is>
      </c>
      <c r="C1905" s="7" t="inlineStr">
        <is>
          <t>블랙</t>
        </is>
      </c>
      <c r="D1905" s="7" t="inlineStr">
        <is>
          <t>무지</t>
        </is>
      </c>
      <c r="E1905" s="7" t="inlineStr">
        <is>
          <t>폴리</t>
        </is>
      </c>
      <c r="F1905" s="7" t="inlineStr">
        <is>
          <t>하이8부레깅스</t>
        </is>
      </c>
      <c r="G1905" s="7" t="inlineStr">
        <is>
          <t>KOR</t>
        </is>
      </c>
      <c r="H1905" s="7" t="inlineStr">
        <is>
          <t>XL</t>
        </is>
      </c>
      <c r="I1905" s="7">
        <f>IF(B1905="보세",C1905&amp;" "&amp;D1905&amp;" "&amp;E1905&amp;" "&amp;F1905&amp;" ["&amp;H1905&amp;"]",IF(G1905="JPN","[JPN] "&amp;B1905&amp;" "&amp;C1905&amp;" "&amp;D1905&amp;" "&amp;E1905&amp;" "&amp;F1905&amp;" ["&amp;H1905&amp;"]",B1905&amp;" "&amp;C1905&amp;" "&amp;D1905&amp;" "&amp;E1905&amp;" "&amp;F1905&amp;" ["&amp;H1905&amp;"]"))</f>
        <v/>
      </c>
      <c r="J1905" s="7" t="inlineStr">
        <is>
          <t>젝시믹스 블랙 하이8부레깅스 [XL]</t>
        </is>
      </c>
      <c r="K1905" s="7" t="inlineStr">
        <is>
          <t>젝시믹스 블랙 하이8부레깅스</t>
        </is>
      </c>
      <c r="L1905" s="7">
        <f>IF(B1905="보세",C1905&amp;" "&amp;F1905,B1905&amp;" "&amp;F1905)</f>
        <v/>
      </c>
      <c r="M1905" s="8" t="inlineStr">
        <is>
          <t>블랙   하이8부레깅스</t>
        </is>
      </c>
      <c r="N1905" s="8" t="inlineStr">
        <is>
          <t>블랙   하이8부레깅스</t>
        </is>
      </c>
      <c r="O1905" s="8" t="inlineStr">
        <is>
          <t>블랙   하이8부레깅스</t>
        </is>
      </c>
    </row>
    <row r="1906" ht="16.5" customHeight="1" s="16">
      <c r="A1906" s="7" t="n">
        <v>13108670</v>
      </c>
      <c r="B1906" s="7" t="inlineStr">
        <is>
          <t>캘빈클라인</t>
        </is>
      </c>
      <c r="C1906" s="7" t="inlineStr">
        <is>
          <t>코발트블루</t>
        </is>
      </c>
      <c r="D1906" s="7" t="inlineStr">
        <is>
          <t>무지</t>
        </is>
      </c>
      <c r="E1906" s="7" t="inlineStr">
        <is>
          <t>폴리</t>
        </is>
      </c>
      <c r="F1906" s="7" t="inlineStr">
        <is>
          <t>절개라인웜크롭슬랙스</t>
        </is>
      </c>
      <c r="G1906" s="7" t="inlineStr">
        <is>
          <t>KOR</t>
        </is>
      </c>
      <c r="H1906" s="7" t="inlineStr">
        <is>
          <t>38</t>
        </is>
      </c>
      <c r="I1906" s="7">
        <f>IF(B1906="보세",C1906&amp;" "&amp;D1906&amp;" "&amp;E1906&amp;" "&amp;F1906&amp;" ["&amp;H1906&amp;"]",IF(G1906="JPN","[JPN] "&amp;B1906&amp;" "&amp;C1906&amp;" "&amp;D1906&amp;" "&amp;E1906&amp;" "&amp;F1906&amp;" ["&amp;H1906&amp;"]",B1906&amp;" "&amp;C1906&amp;" "&amp;D1906&amp;" "&amp;E1906&amp;" "&amp;F1906&amp;" ["&amp;H1906&amp;"]"))</f>
        <v/>
      </c>
      <c r="J1906" s="7" t="inlineStr">
        <is>
          <t>캘빈클라인 코발트블루 절개라인웜크롭슬랙스 [38]</t>
        </is>
      </c>
      <c r="K1906" s="7" t="inlineStr">
        <is>
          <t>캘빈클라인 코발트블루 절개라인웜크롭슬랙스</t>
        </is>
      </c>
      <c r="L1906" s="7">
        <f>IF(B1906="보세",C1906&amp;" "&amp;F1906,B1906&amp;" "&amp;F1906)</f>
        <v/>
      </c>
      <c r="M1906" s="8" t="inlineStr">
        <is>
          <t>코발트블루   절개라인웜크롭슬랙스</t>
        </is>
      </c>
      <c r="N1906" s="8" t="inlineStr">
        <is>
          <t>코발트블루   절개라인웜크롭슬랙스</t>
        </is>
      </c>
      <c r="O1906" s="8" t="inlineStr">
        <is>
          <t>코발트블루   절개라인웜크롭슬랙스</t>
        </is>
      </c>
    </row>
    <row r="1907" ht="16.5" customHeight="1" s="16">
      <c r="A1907" s="7" t="n">
        <v>13108671</v>
      </c>
      <c r="B1907" s="7" t="inlineStr">
        <is>
          <t>리바이스</t>
        </is>
      </c>
      <c r="C1907" s="7" t="inlineStr">
        <is>
          <t>진청</t>
        </is>
      </c>
      <c r="D1907" s="7" t="inlineStr">
        <is>
          <t>무지</t>
        </is>
      </c>
      <c r="E1907" s="7" t="inlineStr">
        <is>
          <t>데님</t>
        </is>
      </c>
      <c r="F1907" s="7" t="inlineStr">
        <is>
          <t>생지엔지니어드진</t>
        </is>
      </c>
      <c r="G1907" s="7" t="inlineStr">
        <is>
          <t>KOR</t>
        </is>
      </c>
      <c r="H1907" s="7" t="inlineStr">
        <is>
          <t>32</t>
        </is>
      </c>
      <c r="I1907" s="7">
        <f>IF(B1907="보세",C1907&amp;" "&amp;D1907&amp;" "&amp;E1907&amp;" "&amp;F1907&amp;" ["&amp;H1907&amp;"]",IF(G1907="JPN","[JPN] "&amp;B1907&amp;" "&amp;C1907&amp;" "&amp;D1907&amp;" "&amp;E1907&amp;" "&amp;F1907&amp;" ["&amp;H1907&amp;"]",B1907&amp;" "&amp;C1907&amp;" "&amp;D1907&amp;" "&amp;E1907&amp;" "&amp;F1907&amp;" ["&amp;H1907&amp;"]"))</f>
        <v/>
      </c>
      <c r="J1907" s="7" t="inlineStr">
        <is>
          <t>리바이스 진청 데님 생지엔지니어드진 [32]</t>
        </is>
      </c>
      <c r="K1907" s="7" t="inlineStr">
        <is>
          <t>리바이스 진청 데님 생지엔지니어드진</t>
        </is>
      </c>
      <c r="L1907" s="7">
        <f>IF(B1907="보세",C1907&amp;" "&amp;F1907,B1907&amp;" "&amp;F1907)</f>
        <v/>
      </c>
      <c r="M1907" s="8" t="inlineStr">
        <is>
          <t>진청  데님 생지엔지니어드진</t>
        </is>
      </c>
      <c r="N1907" s="8" t="inlineStr">
        <is>
          <t>진청  데님 생지엔지니어드진</t>
        </is>
      </c>
      <c r="O1907" s="8" t="inlineStr">
        <is>
          <t>진청  데님 생지엔지니어드진</t>
        </is>
      </c>
    </row>
    <row r="1908" ht="16.5" customHeight="1" s="16">
      <c r="A1908" s="7" t="n">
        <v>13108672</v>
      </c>
      <c r="B1908" s="7" t="inlineStr">
        <is>
          <t>나이키</t>
        </is>
      </c>
      <c r="C1908" s="7" t="inlineStr">
        <is>
          <t>블랙</t>
        </is>
      </c>
      <c r="D1908" s="7" t="inlineStr">
        <is>
          <t>무지</t>
        </is>
      </c>
      <c r="E1908" s="7" t="inlineStr">
        <is>
          <t>드라이핏</t>
        </is>
      </c>
      <c r="F1908" s="7" t="inlineStr">
        <is>
          <t>하단빅로고스포츠숏팬츠</t>
        </is>
      </c>
      <c r="G1908" s="7" t="inlineStr">
        <is>
          <t>KOR</t>
        </is>
      </c>
      <c r="H1908" s="7" t="inlineStr">
        <is>
          <t>S</t>
        </is>
      </c>
      <c r="I1908" s="7">
        <f>IF(B1908="보세",C1908&amp;" "&amp;D1908&amp;" "&amp;E1908&amp;" "&amp;F1908&amp;" ["&amp;H1908&amp;"]",IF(G1908="JPN","[JPN] "&amp;B1908&amp;" "&amp;C1908&amp;" "&amp;D1908&amp;" "&amp;E1908&amp;" "&amp;F1908&amp;" ["&amp;H1908&amp;"]",B1908&amp;" "&amp;C1908&amp;" "&amp;D1908&amp;" "&amp;E1908&amp;" "&amp;F1908&amp;" ["&amp;H1908&amp;"]"))</f>
        <v/>
      </c>
      <c r="J1908" s="7" t="inlineStr">
        <is>
          <t>나이키 블랙 드라이핏 하단빅로고스포츠숏팬츠 [S]</t>
        </is>
      </c>
      <c r="K1908" s="7" t="inlineStr">
        <is>
          <t>나이키 블랙 드라이핏 하단빅로고스포츠숏팬츠</t>
        </is>
      </c>
      <c r="L1908" s="7">
        <f>IF(B1908="보세",C1908&amp;" "&amp;F1908,B1908&amp;" "&amp;F1908)</f>
        <v/>
      </c>
      <c r="M1908" s="8" t="inlineStr">
        <is>
          <t>블랙  드라이핏 하단빅로고스포츠숏팬츠</t>
        </is>
      </c>
      <c r="N1908" s="8" t="inlineStr">
        <is>
          <t>블랙  드라이핏 하단빅로고스포츠숏팬츠</t>
        </is>
      </c>
      <c r="O1908" s="8" t="inlineStr">
        <is>
          <t>블랙  드라이핏 하단빅로고스포츠숏팬츠</t>
        </is>
      </c>
    </row>
    <row r="1909" ht="16.5" customHeight="1" s="16">
      <c r="A1909" s="7" t="n">
        <v>13108673</v>
      </c>
      <c r="B1909" s="7" t="inlineStr">
        <is>
          <t>리복</t>
        </is>
      </c>
      <c r="C1909" s="7" t="inlineStr">
        <is>
          <t>멜란지그레이</t>
        </is>
      </c>
      <c r="D1909" s="7" t="inlineStr">
        <is>
          <t>무지</t>
        </is>
      </c>
      <c r="E1909" s="7" t="inlineStr">
        <is>
          <t>면혼방</t>
        </is>
      </c>
      <c r="F1909" s="7" t="inlineStr">
        <is>
          <t>트레이닝로고숏팬츠</t>
        </is>
      </c>
      <c r="G1909" s="7" t="inlineStr">
        <is>
          <t>KOR</t>
        </is>
      </c>
      <c r="H1909" s="7" t="inlineStr">
        <is>
          <t>M</t>
        </is>
      </c>
      <c r="I1909" s="7">
        <f>IF(B1909="보세",C1909&amp;" "&amp;D1909&amp;" "&amp;E1909&amp;" "&amp;F1909&amp;" ["&amp;H1909&amp;"]",IF(G1909="JPN","[JPN] "&amp;B1909&amp;" "&amp;C1909&amp;" "&amp;D1909&amp;" "&amp;E1909&amp;" "&amp;F1909&amp;" ["&amp;H1909&amp;"]",B1909&amp;" "&amp;C1909&amp;" "&amp;D1909&amp;" "&amp;E1909&amp;" "&amp;F1909&amp;" ["&amp;H1909&amp;"]"))</f>
        <v/>
      </c>
      <c r="J1909" s="7" t="inlineStr">
        <is>
          <t>리복 멜란지그레이 면혼방 트레이닝로고숏팬츠 [M]</t>
        </is>
      </c>
      <c r="K1909" s="7" t="inlineStr">
        <is>
          <t>리복 멜란지그레이 면혼방 트레이닝로고숏팬츠</t>
        </is>
      </c>
      <c r="L1909" s="7">
        <f>IF(B1909="보세",C1909&amp;" "&amp;F1909,B1909&amp;" "&amp;F1909)</f>
        <v/>
      </c>
      <c r="M1909" s="8" t="inlineStr">
        <is>
          <t>멜란지그레이  면혼방 트레이닝로고숏팬츠</t>
        </is>
      </c>
      <c r="N1909" s="8" t="inlineStr">
        <is>
          <t>멜란지그레이  코튼혼방 트레이닝로고숏팬츠</t>
        </is>
      </c>
      <c r="O1909" s="8" t="inlineStr">
        <is>
          <t>멜란지그레이  면믹스 트레이닝로고숏팬츠</t>
        </is>
      </c>
    </row>
    <row r="1910" ht="16.5" customHeight="1" s="16">
      <c r="A1910" s="7" t="n">
        <v>13108674</v>
      </c>
      <c r="B1910" s="7" t="inlineStr">
        <is>
          <t>나이키</t>
        </is>
      </c>
      <c r="C1910" s="7" t="inlineStr">
        <is>
          <t>아이스멜란지그레이</t>
        </is>
      </c>
      <c r="D1910" s="7" t="inlineStr">
        <is>
          <t>스트라이프</t>
        </is>
      </c>
      <c r="E1910" s="7" t="inlineStr">
        <is>
          <t>면혼방</t>
        </is>
      </c>
      <c r="F1910" s="7" t="inlineStr">
        <is>
          <t>로고트레이닝하프팬츠</t>
        </is>
      </c>
      <c r="G1910" s="7" t="inlineStr">
        <is>
          <t>KOR</t>
        </is>
      </c>
      <c r="H1910" s="7" t="inlineStr">
        <is>
          <t>90</t>
        </is>
      </c>
      <c r="I1910" s="7">
        <f>IF(B1910="보세",C1910&amp;" "&amp;D1910&amp;" "&amp;E1910&amp;" "&amp;F1910&amp;" ["&amp;H1910&amp;"]",IF(G1910="JPN","[JPN] "&amp;B1910&amp;" "&amp;C1910&amp;" "&amp;D1910&amp;" "&amp;E1910&amp;" "&amp;F1910&amp;" ["&amp;H1910&amp;"]",B1910&amp;" "&amp;C1910&amp;" "&amp;D1910&amp;" "&amp;E1910&amp;" "&amp;F1910&amp;" ["&amp;H1910&amp;"]"))</f>
        <v/>
      </c>
      <c r="J1910" s="7" t="inlineStr">
        <is>
          <t>나이키 아이스멜란지그레이 스트라이프 면혼방 로고트레이닝하프팬츠 [90]</t>
        </is>
      </c>
      <c r="K1910" s="7" t="inlineStr">
        <is>
          <t>나이키 아이스멜란지그레이 스트라이프 면혼방 로고트레이닝하프팬츠</t>
        </is>
      </c>
      <c r="L1910" s="7">
        <f>IF(B1910="보세",C1910&amp;" "&amp;F1910,B1910&amp;" "&amp;F1910)</f>
        <v/>
      </c>
      <c r="M1910" s="8" t="inlineStr">
        <is>
          <t>아이스멜란지그레이 스트라이프 면혼방 로고트레이닝하프팬츠</t>
        </is>
      </c>
      <c r="N1910" s="8" t="inlineStr">
        <is>
          <t>아이스멜란지그레이 스트라이프 코튼혼방 로고트레이닝하프팬츠</t>
        </is>
      </c>
      <c r="O1910" s="8" t="inlineStr">
        <is>
          <t>아이스멜란지그레이 스트라이프 면믹스 로고트레이닝하프팬츠</t>
        </is>
      </c>
    </row>
    <row r="1911" ht="16.5" customHeight="1" s="16">
      <c r="A1911" s="7" t="n">
        <v>13108675</v>
      </c>
      <c r="B1911" s="7" t="inlineStr">
        <is>
          <t>마시모두띠</t>
        </is>
      </c>
      <c r="C1911" s="7" t="inlineStr">
        <is>
          <t>피치</t>
        </is>
      </c>
      <c r="D1911" s="7" t="inlineStr">
        <is>
          <t>무지</t>
        </is>
      </c>
      <c r="E1911" s="7" t="inlineStr">
        <is>
          <t>면혼방</t>
        </is>
      </c>
      <c r="F1911" s="7" t="inlineStr">
        <is>
          <t>숏팬츠</t>
        </is>
      </c>
      <c r="G1911" s="7" t="inlineStr">
        <is>
          <t>KOR</t>
        </is>
      </c>
      <c r="H1911" s="7" t="inlineStr">
        <is>
          <t>30</t>
        </is>
      </c>
      <c r="I1911" s="7">
        <f>IF(B1911="보세",C1911&amp;" "&amp;D1911&amp;" "&amp;E1911&amp;" "&amp;F1911&amp;" ["&amp;H1911&amp;"]",IF(G1911="JPN","[JPN] "&amp;B1911&amp;" "&amp;C1911&amp;" "&amp;D1911&amp;" "&amp;E1911&amp;" "&amp;F1911&amp;" ["&amp;H1911&amp;"]",B1911&amp;" "&amp;C1911&amp;" "&amp;D1911&amp;" "&amp;E1911&amp;" "&amp;F1911&amp;" ["&amp;H1911&amp;"]"))</f>
        <v/>
      </c>
      <c r="J1911" s="7" t="inlineStr">
        <is>
          <t>마시모두띠 피치 면혼방 숏팬츠 [30]</t>
        </is>
      </c>
      <c r="K1911" s="7" t="inlineStr">
        <is>
          <t>마시모두띠 피치 면혼방 숏팬츠</t>
        </is>
      </c>
      <c r="L1911" s="7">
        <f>IF(B1911="보세",C1911&amp;" "&amp;F1911,B1911&amp;" "&amp;F1911)</f>
        <v/>
      </c>
      <c r="M1911" s="8" t="inlineStr">
        <is>
          <t>피치  면혼방 숏팬츠</t>
        </is>
      </c>
      <c r="N1911" s="8" t="inlineStr">
        <is>
          <t>피치  코튼혼방 숏팬츠</t>
        </is>
      </c>
      <c r="O1911" s="8" t="inlineStr">
        <is>
          <t>피치  면믹스 숏팬츠</t>
        </is>
      </c>
    </row>
    <row r="1912" ht="16.5" customHeight="1" s="16">
      <c r="A1912" s="7" t="n">
        <v>13108676</v>
      </c>
      <c r="B1912" s="7" t="inlineStr">
        <is>
          <t>지오다노</t>
        </is>
      </c>
      <c r="C1912" s="7" t="inlineStr">
        <is>
          <t>네이비</t>
        </is>
      </c>
      <c r="D1912" s="7" t="inlineStr">
        <is>
          <t>무지</t>
        </is>
      </c>
      <c r="E1912" s="7" t="inlineStr">
        <is>
          <t>데님</t>
        </is>
      </c>
      <c r="F1912" s="7" t="inlineStr">
        <is>
          <t>치노팬츠</t>
        </is>
      </c>
      <c r="G1912" s="7" t="inlineStr">
        <is>
          <t>KOR</t>
        </is>
      </c>
      <c r="H1912" s="7" t="inlineStr">
        <is>
          <t>74-88</t>
        </is>
      </c>
      <c r="I1912" s="7">
        <f>IF(B1912="보세",C1912&amp;" "&amp;D1912&amp;" "&amp;E1912&amp;" "&amp;F1912&amp;" ["&amp;H1912&amp;"]",IF(G1912="JPN","[JPN] "&amp;B1912&amp;" "&amp;C1912&amp;" "&amp;D1912&amp;" "&amp;E1912&amp;" "&amp;F1912&amp;" ["&amp;H1912&amp;"]",B1912&amp;" "&amp;C1912&amp;" "&amp;D1912&amp;" "&amp;E1912&amp;" "&amp;F1912&amp;" ["&amp;H1912&amp;"]"))</f>
        <v/>
      </c>
      <c r="J1912" s="7" t="inlineStr">
        <is>
          <t>지오다노 네이비 데님 치노팬츠 [74-88]</t>
        </is>
      </c>
      <c r="K1912" s="7" t="inlineStr">
        <is>
          <t>지오다노 네이비 데님 치노팬츠</t>
        </is>
      </c>
      <c r="L1912" s="7">
        <f>IF(B1912="보세",C1912&amp;" "&amp;F1912,B1912&amp;" "&amp;F1912)</f>
        <v/>
      </c>
      <c r="M1912" s="8" t="inlineStr">
        <is>
          <t>네이비  데님 치노팬츠</t>
        </is>
      </c>
      <c r="N1912" s="8" t="inlineStr">
        <is>
          <t>NAVY  데님 치노팬츠</t>
        </is>
      </c>
      <c r="O1912" s="8" t="inlineStr">
        <is>
          <t>곤색  데님 치노팬츠</t>
        </is>
      </c>
    </row>
    <row r="1913" ht="16.5" customHeight="1" s="16">
      <c r="A1913" s="7" t="n">
        <v>13108677</v>
      </c>
      <c r="B1913" s="7" t="inlineStr">
        <is>
          <t>디키즈</t>
        </is>
      </c>
      <c r="C1913" s="7" t="inlineStr">
        <is>
          <t>본베이지</t>
        </is>
      </c>
      <c r="D1913" s="7" t="inlineStr">
        <is>
          <t>무지</t>
        </is>
      </c>
      <c r="E1913" s="7" t="inlineStr">
        <is>
          <t>면</t>
        </is>
      </c>
      <c r="F1913" s="7" t="inlineStr">
        <is>
          <t>로고치노하프팬츠</t>
        </is>
      </c>
      <c r="G1913" s="7" t="inlineStr">
        <is>
          <t>KOR</t>
        </is>
      </c>
      <c r="H1913" s="7" t="inlineStr">
        <is>
          <t>32</t>
        </is>
      </c>
      <c r="I1913" s="7">
        <f>IF(B1913="보세",C1913&amp;" "&amp;D1913&amp;" "&amp;E1913&amp;" "&amp;F1913&amp;" ["&amp;H1913&amp;"]",IF(G1913="JPN","[JPN] "&amp;B1913&amp;" "&amp;C1913&amp;" "&amp;D1913&amp;" "&amp;E1913&amp;" "&amp;F1913&amp;" ["&amp;H1913&amp;"]",B1913&amp;" "&amp;C1913&amp;" "&amp;D1913&amp;" "&amp;E1913&amp;" "&amp;F1913&amp;" ["&amp;H1913&amp;"]"))</f>
        <v/>
      </c>
      <c r="J1913" s="7" t="inlineStr">
        <is>
          <t>디키즈 본베이지 면 로고치노하프팬츠 [32]</t>
        </is>
      </c>
      <c r="K1913" s="7" t="inlineStr">
        <is>
          <t>디키즈 본베이지 면 로고치노하프팬츠</t>
        </is>
      </c>
      <c r="L1913" s="7">
        <f>IF(B1913="보세",C1913&amp;" "&amp;F1913,B1913&amp;" "&amp;F1913)</f>
        <v/>
      </c>
      <c r="M1913" s="8" t="inlineStr">
        <is>
          <t>본베이지  면 로고치노하프팬츠</t>
        </is>
      </c>
      <c r="N1913" s="8" t="inlineStr">
        <is>
          <t>본베이지  코튼 로고치노하프팬츠</t>
        </is>
      </c>
      <c r="O1913" s="8" t="inlineStr">
        <is>
          <t>본베이지  면직물 로고치노하프팬츠</t>
        </is>
      </c>
    </row>
    <row r="1914" ht="16.5" customHeight="1" s="16">
      <c r="A1914" s="7" t="n">
        <v>13108678</v>
      </c>
      <c r="B1914" s="7" t="inlineStr">
        <is>
          <t>빈폴</t>
        </is>
      </c>
      <c r="C1914" s="7" t="inlineStr">
        <is>
          <t>베이지</t>
        </is>
      </c>
      <c r="D1914" s="7" t="inlineStr">
        <is>
          <t>무지</t>
        </is>
      </c>
      <c r="E1914" s="7" t="inlineStr">
        <is>
          <t>폴리</t>
        </is>
      </c>
      <c r="F1914" s="7" t="inlineStr">
        <is>
          <t>라이트바스락팬츠</t>
        </is>
      </c>
      <c r="G1914" s="7" t="inlineStr">
        <is>
          <t>KOR</t>
        </is>
      </c>
      <c r="H1914" s="7" t="inlineStr">
        <is>
          <t>28</t>
        </is>
      </c>
      <c r="I1914" s="7">
        <f>IF(B1914="보세",C1914&amp;" "&amp;D1914&amp;" "&amp;E1914&amp;" "&amp;F1914&amp;" ["&amp;H1914&amp;"]",IF(G1914="JPN","[JPN] "&amp;B1914&amp;" "&amp;C1914&amp;" "&amp;D1914&amp;" "&amp;E1914&amp;" "&amp;F1914&amp;" ["&amp;H1914&amp;"]",B1914&amp;" "&amp;C1914&amp;" "&amp;D1914&amp;" "&amp;E1914&amp;" "&amp;F1914&amp;" ["&amp;H1914&amp;"]"))</f>
        <v/>
      </c>
      <c r="J1914" s="7" t="inlineStr">
        <is>
          <t>빈폴 베이지 라이트바스락팬츠 [28]</t>
        </is>
      </c>
      <c r="K1914" s="7" t="inlineStr">
        <is>
          <t>빈폴 베이지 라이트바스락팬츠</t>
        </is>
      </c>
      <c r="L1914" s="7">
        <f>IF(B1914="보세",C1914&amp;" "&amp;F1914,B1914&amp;" "&amp;F1914)</f>
        <v/>
      </c>
      <c r="M1914" s="8" t="inlineStr">
        <is>
          <t>베이지   라이트바스락팬츠</t>
        </is>
      </c>
      <c r="N1914" s="8" t="inlineStr">
        <is>
          <t>베이지   라이트바스락팬츠</t>
        </is>
      </c>
      <c r="O1914" s="8" t="inlineStr">
        <is>
          <t>베이지   라이트바스락팬츠</t>
        </is>
      </c>
    </row>
    <row r="1915" ht="16.5" customHeight="1" s="16">
      <c r="A1915" s="7" t="n">
        <v>13108679</v>
      </c>
      <c r="B1915" s="7" t="inlineStr">
        <is>
          <t>나이키</t>
        </is>
      </c>
      <c r="C1915" s="7" t="inlineStr">
        <is>
          <t>멜란지다크그레이</t>
        </is>
      </c>
      <c r="D1915" s="7" t="inlineStr">
        <is>
          <t>스트라이프</t>
        </is>
      </c>
      <c r="E1915" s="7" t="inlineStr">
        <is>
          <t>면혼방</t>
        </is>
      </c>
      <c r="F1915" s="7" t="inlineStr">
        <is>
          <t>트레이닝로고하프팬츠</t>
        </is>
      </c>
      <c r="G1915" s="7" t="inlineStr">
        <is>
          <t>KOR</t>
        </is>
      </c>
      <c r="H1915" s="7" t="inlineStr">
        <is>
          <t>90</t>
        </is>
      </c>
      <c r="I1915" s="7">
        <f>IF(B1915="보세",C1915&amp;" "&amp;D1915&amp;" "&amp;E1915&amp;" "&amp;F1915&amp;" ["&amp;H1915&amp;"]",IF(G1915="JPN","[JPN] "&amp;B1915&amp;" "&amp;C1915&amp;" "&amp;D1915&amp;" "&amp;E1915&amp;" "&amp;F1915&amp;" ["&amp;H1915&amp;"]",B1915&amp;" "&amp;C1915&amp;" "&amp;D1915&amp;" "&amp;E1915&amp;" "&amp;F1915&amp;" ["&amp;H1915&amp;"]"))</f>
        <v/>
      </c>
      <c r="J1915" s="7" t="inlineStr">
        <is>
          <t>나이키 멜란지다크그레이 스트라이프 면혼방 트레이닝로고하프팬츠 [90]</t>
        </is>
      </c>
      <c r="K1915" s="7" t="inlineStr">
        <is>
          <t>나이키 멜란지다크그레이 스트라이프 면혼방 트레이닝로고하프팬츠</t>
        </is>
      </c>
      <c r="L1915" s="7">
        <f>IF(B1915="보세",C1915&amp;" "&amp;F1915,B1915&amp;" "&amp;F1915)</f>
        <v/>
      </c>
      <c r="M1915" s="8" t="inlineStr">
        <is>
          <t>멜란지다크그레이 스트라이프 면혼방 트레이닝로고하프팬츠</t>
        </is>
      </c>
      <c r="N1915" s="8" t="inlineStr">
        <is>
          <t>멜란지다크그레이 스트라이프 코튼혼방 트레이닝로고하프팬츠</t>
        </is>
      </c>
      <c r="O1915" s="8" t="inlineStr">
        <is>
          <t>멜란지다크그레이 스트라이프 면믹스 트레이닝로고하프팬츠</t>
        </is>
      </c>
    </row>
    <row r="1916" ht="16.5" customHeight="1" s="16">
      <c r="A1916" s="7" t="n">
        <v>13108680</v>
      </c>
      <c r="B1916" s="7" t="inlineStr">
        <is>
          <t>스파오</t>
        </is>
      </c>
      <c r="C1916" s="7" t="inlineStr">
        <is>
          <t>다크네이비</t>
        </is>
      </c>
      <c r="D1916" s="7" t="inlineStr">
        <is>
          <t>스트라이프</t>
        </is>
      </c>
      <c r="E1916" s="7" t="inlineStr">
        <is>
          <t>폴리</t>
        </is>
      </c>
      <c r="F1916" s="7" t="inlineStr">
        <is>
          <t>링클프리롱셔츠형원피스</t>
        </is>
      </c>
      <c r="G1916" s="7" t="inlineStr">
        <is>
          <t>KOR</t>
        </is>
      </c>
      <c r="H1916" s="7" t="inlineStr">
        <is>
          <t>S</t>
        </is>
      </c>
      <c r="I1916" s="7">
        <f>IF(B1916="보세",C1916&amp;" "&amp;D1916&amp;" "&amp;E1916&amp;" "&amp;F1916&amp;" ["&amp;H1916&amp;"]",IF(G1916="JPN","[JPN] "&amp;B1916&amp;" "&amp;C1916&amp;" "&amp;D1916&amp;" "&amp;E1916&amp;" "&amp;F1916&amp;" ["&amp;H1916&amp;"]",B1916&amp;" "&amp;C1916&amp;" "&amp;D1916&amp;" "&amp;E1916&amp;" "&amp;F1916&amp;" ["&amp;H1916&amp;"]"))</f>
        <v/>
      </c>
      <c r="J1916" s="7" t="inlineStr">
        <is>
          <t>스파오 다크네이비 스트라이프 링클프리롱셔츠형원피스 [S]</t>
        </is>
      </c>
      <c r="K1916" s="7" t="inlineStr">
        <is>
          <t>스파오 다크네이비 스트라이프 링클프리롱셔츠형원피스</t>
        </is>
      </c>
      <c r="L1916" s="7">
        <f>IF(B1916="보세",C1916&amp;" "&amp;F1916,B1916&amp;" "&amp;F1916)</f>
        <v/>
      </c>
      <c r="M1916" s="8" t="inlineStr">
        <is>
          <t>다크네이비 스트라이프  링클프리롱셔츠형원피스</t>
        </is>
      </c>
      <c r="N1916" s="8" t="inlineStr">
        <is>
          <t>DARK NAVY 스트라이프  링클프리롱셔츠형원피스</t>
        </is>
      </c>
      <c r="O1916" s="8" t="inlineStr">
        <is>
          <t>딥네이비 스트라이프  링클프리롱셔츠형원피스</t>
        </is>
      </c>
    </row>
    <row r="1917" ht="16.5" customHeight="1" s="16">
      <c r="A1917" s="7" t="n">
        <v>13108681</v>
      </c>
      <c r="B1917" s="7" t="inlineStr">
        <is>
          <t>미쏘</t>
        </is>
      </c>
      <c r="C1917" s="7" t="inlineStr">
        <is>
          <t>블랙</t>
        </is>
      </c>
      <c r="D1917" s="7" t="inlineStr">
        <is>
          <t>무지</t>
        </is>
      </c>
      <c r="E1917" s="7" t="inlineStr">
        <is>
          <t>면혼방</t>
        </is>
      </c>
      <c r="F1917" s="7" t="inlineStr">
        <is>
          <t>더블버튼트렌치롱코트</t>
        </is>
      </c>
      <c r="G1917" s="7" t="inlineStr">
        <is>
          <t>KOR</t>
        </is>
      </c>
      <c r="H1917" s="7" t="inlineStr">
        <is>
          <t>S</t>
        </is>
      </c>
      <c r="I1917" s="7">
        <f>IF(B1917="보세",C1917&amp;" "&amp;D1917&amp;" "&amp;E1917&amp;" "&amp;F1917&amp;" ["&amp;H1917&amp;"]",IF(G1917="JPN","[JPN] "&amp;B1917&amp;" "&amp;C1917&amp;" "&amp;D1917&amp;" "&amp;E1917&amp;" "&amp;F1917&amp;" ["&amp;H1917&amp;"]",B1917&amp;" "&amp;C1917&amp;" "&amp;D1917&amp;" "&amp;E1917&amp;" "&amp;F1917&amp;" ["&amp;H1917&amp;"]"))</f>
        <v/>
      </c>
      <c r="J1917" s="7" t="inlineStr">
        <is>
          <t>미쏘 블랙 면혼방 더블버튼트렌치롱코트 [S]</t>
        </is>
      </c>
      <c r="K1917" s="7" t="inlineStr">
        <is>
          <t>미쏘 블랙 면혼방 더블버튼트렌치롱코트</t>
        </is>
      </c>
      <c r="L1917" s="7">
        <f>IF(B1917="보세",C1917&amp;" "&amp;F1917,B1917&amp;" "&amp;F1917)</f>
        <v/>
      </c>
      <c r="M1917" s="8" t="inlineStr">
        <is>
          <t>블랙  면혼방 더블버튼트렌치롱코트</t>
        </is>
      </c>
      <c r="N1917" s="8" t="inlineStr">
        <is>
          <t>블랙  코튼혼방 더블버튼트렌치롱코트</t>
        </is>
      </c>
      <c r="O1917" s="8" t="inlineStr">
        <is>
          <t>블랙  면믹스 더블버튼트렌치롱코트</t>
        </is>
      </c>
    </row>
    <row r="1918" ht="16.5" customHeight="1" s="16">
      <c r="A1918" s="7" t="n">
        <v>13108682</v>
      </c>
      <c r="B1918" s="7" t="inlineStr">
        <is>
          <t>Nicknicole</t>
        </is>
      </c>
      <c r="C1918" s="7" t="inlineStr">
        <is>
          <t>블랙</t>
        </is>
      </c>
      <c r="D1918" s="7" t="inlineStr">
        <is>
          <t>무지</t>
        </is>
      </c>
      <c r="E1918" s="7" t="inlineStr">
        <is>
          <t>폴리</t>
        </is>
      </c>
      <c r="F1918" s="7" t="inlineStr">
        <is>
          <t>롱허리묶음코트</t>
        </is>
      </c>
      <c r="G1918" s="7" t="inlineStr">
        <is>
          <t>KOR</t>
        </is>
      </c>
      <c r="H1918" s="7" t="inlineStr">
        <is>
          <t>없음</t>
        </is>
      </c>
      <c r="I1918" s="7">
        <f>IF(B1918="보세",C1918&amp;" "&amp;D1918&amp;" "&amp;E1918&amp;" "&amp;F1918&amp;" ["&amp;H1918&amp;"]",IF(G1918="JPN","[JPN] "&amp;B1918&amp;" "&amp;C1918&amp;" "&amp;D1918&amp;" "&amp;E1918&amp;" "&amp;F1918&amp;" ["&amp;H1918&amp;"]",B1918&amp;" "&amp;C1918&amp;" "&amp;D1918&amp;" "&amp;E1918&amp;" "&amp;F1918&amp;" ["&amp;H1918&amp;"]"))</f>
        <v/>
      </c>
      <c r="J1918" s="7" t="inlineStr">
        <is>
          <t xml:space="preserve">Nicknicole 블랙 롱허리묶음코트 </t>
        </is>
      </c>
      <c r="K1918" s="7" t="inlineStr">
        <is>
          <t xml:space="preserve">Nicknicole 블랙 롱허리묶음코트 </t>
        </is>
      </c>
      <c r="L1918" s="7">
        <f>IF(B1918="보세",C1918&amp;" "&amp;F1918,B1918&amp;" "&amp;F1918)</f>
        <v/>
      </c>
      <c r="M1918" s="8" t="inlineStr">
        <is>
          <t>블랙   롱허리묶음코트</t>
        </is>
      </c>
      <c r="N1918" s="8" t="inlineStr">
        <is>
          <t>블랙   롱허리묶음코트</t>
        </is>
      </c>
      <c r="O1918" s="8" t="inlineStr">
        <is>
          <t>블랙   롱허리묶음코트</t>
        </is>
      </c>
    </row>
    <row r="1919" ht="16.5" customHeight="1" s="16">
      <c r="A1919" s="7" t="n">
        <v>13108683</v>
      </c>
      <c r="B1919" s="7" t="inlineStr">
        <is>
          <t>그루브라임</t>
        </is>
      </c>
      <c r="C1919" s="7" t="inlineStr">
        <is>
          <t>브릭브라운</t>
        </is>
      </c>
      <c r="D1919" s="7" t="inlineStr">
        <is>
          <t>무지</t>
        </is>
      </c>
      <c r="E1919" s="7" t="inlineStr">
        <is>
          <t>면혼방</t>
        </is>
      </c>
      <c r="F1919" s="7" t="inlineStr">
        <is>
          <t>반목긴팔티</t>
        </is>
      </c>
      <c r="G1919" s="7" t="inlineStr">
        <is>
          <t>KOR</t>
        </is>
      </c>
      <c r="H1919" s="7" t="inlineStr">
        <is>
          <t>XL</t>
        </is>
      </c>
      <c r="I1919" s="7">
        <f>IF(B1919="보세",C1919&amp;" "&amp;D1919&amp;" "&amp;E1919&amp;" "&amp;F1919&amp;" ["&amp;H1919&amp;"]",IF(G1919="JPN","[JPN] "&amp;B1919&amp;" "&amp;C1919&amp;" "&amp;D1919&amp;" "&amp;E1919&amp;" "&amp;F1919&amp;" ["&amp;H1919&amp;"]",B1919&amp;" "&amp;C1919&amp;" "&amp;D1919&amp;" "&amp;E1919&amp;" "&amp;F1919&amp;" ["&amp;H1919&amp;"]"))</f>
        <v/>
      </c>
      <c r="J1919" s="7" t="inlineStr">
        <is>
          <t>그루브라임 브릭브라운 면혼방 반목긴팔티 [XL]</t>
        </is>
      </c>
      <c r="K1919" s="7" t="inlineStr">
        <is>
          <t>그루브라임 브릭브라운 면혼방 반목긴팔티</t>
        </is>
      </c>
      <c r="L1919" s="7">
        <f>IF(B1919="보세",C1919&amp;" "&amp;F1919,B1919&amp;" "&amp;F1919)</f>
        <v/>
      </c>
      <c r="M1919" s="8" t="inlineStr">
        <is>
          <t>브릭브라운  면혼방 반목긴팔티</t>
        </is>
      </c>
      <c r="N1919" s="8" t="inlineStr">
        <is>
          <t>브릭브라운  코튼혼방 반목긴팔티</t>
        </is>
      </c>
      <c r="O1919" s="8" t="inlineStr">
        <is>
          <t>브릭브라운  면믹스 반목긴팔티</t>
        </is>
      </c>
    </row>
    <row r="1920" ht="16.5" customHeight="1" s="16">
      <c r="A1920" s="7" t="n">
        <v>13108684</v>
      </c>
      <c r="B1920" s="7" t="inlineStr">
        <is>
          <t>MLB</t>
        </is>
      </c>
      <c r="C1920" s="7" t="inlineStr">
        <is>
          <t>네이비멜란지그레이</t>
        </is>
      </c>
      <c r="D1920" s="7" t="inlineStr">
        <is>
          <t>무지</t>
        </is>
      </c>
      <c r="E1920" s="7" t="inlineStr">
        <is>
          <t>폴리</t>
        </is>
      </c>
      <c r="F1920" s="7" t="inlineStr">
        <is>
          <t>나그랑라이트야구점퍼</t>
        </is>
      </c>
      <c r="G1920" s="7" t="inlineStr">
        <is>
          <t>KOR</t>
        </is>
      </c>
      <c r="H1920" s="7" t="inlineStr">
        <is>
          <t>100</t>
        </is>
      </c>
      <c r="I1920" s="7">
        <f>IF(B1920="보세",C1920&amp;" "&amp;D1920&amp;" "&amp;E1920&amp;" "&amp;F1920&amp;" ["&amp;H1920&amp;"]",IF(G1920="JPN","[JPN] "&amp;B1920&amp;" "&amp;C1920&amp;" "&amp;D1920&amp;" "&amp;E1920&amp;" "&amp;F1920&amp;" ["&amp;H1920&amp;"]",B1920&amp;" "&amp;C1920&amp;" "&amp;D1920&amp;" "&amp;E1920&amp;" "&amp;F1920&amp;" ["&amp;H1920&amp;"]"))</f>
        <v/>
      </c>
      <c r="J1920" s="7" t="inlineStr">
        <is>
          <t>MLB 네이비멜란지그레이 나그랑라이트야구점퍼 [100]</t>
        </is>
      </c>
      <c r="K1920" s="7" t="inlineStr">
        <is>
          <t>MLB 네이비멜란지그레이 나그랑라이트야구점퍼</t>
        </is>
      </c>
      <c r="L1920" s="7">
        <f>IF(B1920="보세",C1920&amp;" "&amp;F1920,B1920&amp;" "&amp;F1920)</f>
        <v/>
      </c>
      <c r="M1920" s="8" t="inlineStr">
        <is>
          <t>네이비멜란지그레이   나그랑라이트야구점퍼</t>
        </is>
      </c>
      <c r="N1920" s="8" t="inlineStr">
        <is>
          <t>네이비멜란지그레이   나그랑라이트야구점퍼</t>
        </is>
      </c>
      <c r="O1920" s="8" t="inlineStr">
        <is>
          <t>네이비멜란지그레이   나그랑라이트야구점퍼</t>
        </is>
      </c>
    </row>
    <row r="1921" ht="16.5" customHeight="1" s="16">
      <c r="A1921" s="7" t="n">
        <v>13108685</v>
      </c>
      <c r="B1921" s="7" t="inlineStr">
        <is>
          <t>타미힐피거</t>
        </is>
      </c>
      <c r="C1921" s="7" t="inlineStr">
        <is>
          <t>멜란지그레이</t>
        </is>
      </c>
      <c r="D1921" s="7" t="inlineStr">
        <is>
          <t>무지</t>
        </is>
      </c>
      <c r="E1921" s="7" t="inlineStr">
        <is>
          <t>면혼방</t>
        </is>
      </c>
      <c r="F1921" s="7" t="inlineStr">
        <is>
          <t>빅끈후드집업</t>
        </is>
      </c>
      <c r="G1921" s="7" t="inlineStr">
        <is>
          <t>KOR</t>
        </is>
      </c>
      <c r="H1921" s="7" t="inlineStr">
        <is>
          <t>S</t>
        </is>
      </c>
      <c r="I1921" s="7">
        <f>IF(B1921="보세",C1921&amp;" "&amp;D1921&amp;" "&amp;E1921&amp;" "&amp;F1921&amp;" ["&amp;H1921&amp;"]",IF(G1921="JPN","[JPN] "&amp;B1921&amp;" "&amp;C1921&amp;" "&amp;D1921&amp;" "&amp;E1921&amp;" "&amp;F1921&amp;" ["&amp;H1921&amp;"]",B1921&amp;" "&amp;C1921&amp;" "&amp;D1921&amp;" "&amp;E1921&amp;" "&amp;F1921&amp;" ["&amp;H1921&amp;"]"))</f>
        <v/>
      </c>
      <c r="J1921" s="7" t="inlineStr">
        <is>
          <t>타미힐피거 멜란지그레이 면혼방 빅끈후드집업 [S]</t>
        </is>
      </c>
      <c r="K1921" s="7" t="inlineStr">
        <is>
          <t>타미힐피거 멜란지그레이 면혼방 빅끈후드집업</t>
        </is>
      </c>
      <c r="L1921" s="7">
        <f>IF(B1921="보세",C1921&amp;" "&amp;F1921,B1921&amp;" "&amp;F1921)</f>
        <v/>
      </c>
      <c r="M1921" s="8" t="inlineStr">
        <is>
          <t>멜란지그레이  면혼방 빅끈후드집업</t>
        </is>
      </c>
      <c r="N1921" s="8" t="inlineStr">
        <is>
          <t>멜란지그레이  코튼혼방 빅끈후드집업</t>
        </is>
      </c>
      <c r="O1921" s="8" t="inlineStr">
        <is>
          <t>멜란지그레이  면믹스 빅끈후드집업</t>
        </is>
      </c>
    </row>
    <row r="1922" ht="16.5" customHeight="1" s="16">
      <c r="A1922" s="7" t="n">
        <v>13108686</v>
      </c>
      <c r="B1922" s="7" t="inlineStr">
        <is>
          <t>파타고니아</t>
        </is>
      </c>
      <c r="C1922" s="7" t="inlineStr">
        <is>
          <t>멜란지네이비</t>
        </is>
      </c>
      <c r="D1922" s="7" t="inlineStr">
        <is>
          <t>프린팅</t>
        </is>
      </c>
      <c r="E1922" s="7" t="inlineStr">
        <is>
          <t>면혼방</t>
        </is>
      </c>
      <c r="F1922" s="7" t="inlineStr">
        <is>
          <t>빈티지후드티</t>
        </is>
      </c>
      <c r="G1922" s="7" t="inlineStr">
        <is>
          <t>KOR</t>
        </is>
      </c>
      <c r="H1922" s="7" t="inlineStr">
        <is>
          <t>L</t>
        </is>
      </c>
      <c r="I1922" s="7">
        <f>IF(B1922="보세",C1922&amp;" "&amp;D1922&amp;" "&amp;E1922&amp;" "&amp;F1922&amp;" ["&amp;H1922&amp;"]",IF(G1922="JPN","[JPN] "&amp;B1922&amp;" "&amp;C1922&amp;" "&amp;D1922&amp;" "&amp;E1922&amp;" "&amp;F1922&amp;" ["&amp;H1922&amp;"]",B1922&amp;" "&amp;C1922&amp;" "&amp;D1922&amp;" "&amp;E1922&amp;" "&amp;F1922&amp;" ["&amp;H1922&amp;"]"))</f>
        <v/>
      </c>
      <c r="J1922" s="7" t="inlineStr">
        <is>
          <t>파타고니아 멜란지네이비 프린팅 면혼방 빈티지후드티 [L]</t>
        </is>
      </c>
      <c r="K1922" s="7" t="inlineStr">
        <is>
          <t>파타고니아 멜란지네이비 프린팅 면혼방 빈티지후드티</t>
        </is>
      </c>
      <c r="L1922" s="7">
        <f>IF(B1922="보세",C1922&amp;" "&amp;F1922,B1922&amp;" "&amp;F1922)</f>
        <v/>
      </c>
      <c r="M1922" s="8" t="inlineStr">
        <is>
          <t>멜란지네이비 프린팅 면혼방 빈티지후드티</t>
        </is>
      </c>
      <c r="N1922" s="8" t="inlineStr">
        <is>
          <t>멜란지네이비 프린팅 코튼혼방 빈티지후드티</t>
        </is>
      </c>
      <c r="O1922" s="8" t="inlineStr">
        <is>
          <t>멜란지네이비 프린팅 면믹스 빈티지후드티</t>
        </is>
      </c>
    </row>
    <row r="1923" ht="16.5" customHeight="1" s="16">
      <c r="A1923" s="7" t="n">
        <v>13108687</v>
      </c>
      <c r="B1923" s="7" t="inlineStr">
        <is>
          <t>나이키</t>
        </is>
      </c>
      <c r="C1923" s="7" t="inlineStr">
        <is>
          <t>다크그레이</t>
        </is>
      </c>
      <c r="D1923" s="7" t="inlineStr">
        <is>
          <t>무지</t>
        </is>
      </c>
      <c r="E1923" s="7" t="inlineStr">
        <is>
          <t>면혼방</t>
        </is>
      </c>
      <c r="F1923" s="7" t="inlineStr">
        <is>
          <t>스티치집업자켓</t>
        </is>
      </c>
      <c r="G1923" s="7" t="inlineStr">
        <is>
          <t>KOR</t>
        </is>
      </c>
      <c r="H1923" s="7" t="inlineStr">
        <is>
          <t>XL</t>
        </is>
      </c>
      <c r="I1923" s="7">
        <f>IF(B1923="보세",C1923&amp;" "&amp;D1923&amp;" "&amp;E1923&amp;" "&amp;F1923&amp;" ["&amp;H1923&amp;"]",IF(G1923="JPN","[JPN] "&amp;B1923&amp;" "&amp;C1923&amp;" "&amp;D1923&amp;" "&amp;E1923&amp;" "&amp;F1923&amp;" ["&amp;H1923&amp;"]",B1923&amp;" "&amp;C1923&amp;" "&amp;D1923&amp;" "&amp;E1923&amp;" "&amp;F1923&amp;" ["&amp;H1923&amp;"]"))</f>
        <v/>
      </c>
      <c r="J1923" s="7" t="inlineStr">
        <is>
          <t>나이키 다크그레이 면혼방 스티치집업자켓 [XL]</t>
        </is>
      </c>
      <c r="K1923" s="7" t="inlineStr">
        <is>
          <t>나이키 다크그레이 면혼방 스티치집업자켓</t>
        </is>
      </c>
      <c r="L1923" s="7">
        <f>IF(B1923="보세",C1923&amp;" "&amp;F1923,B1923&amp;" "&amp;F1923)</f>
        <v/>
      </c>
      <c r="M1923" s="8" t="inlineStr">
        <is>
          <t>다크그레이  면혼방 스티치집업자켓</t>
        </is>
      </c>
      <c r="N1923" s="8" t="inlineStr">
        <is>
          <t>다크그레이  코튼혼방 스티치집업자켓</t>
        </is>
      </c>
      <c r="O1923" s="8" t="inlineStr">
        <is>
          <t>다크그레이  면믹스 스티치집업자켓</t>
        </is>
      </c>
    </row>
    <row r="1924" ht="16.5" customHeight="1" s="16">
      <c r="A1924" s="7" t="n">
        <v>13108688</v>
      </c>
      <c r="B1924" s="7" t="inlineStr">
        <is>
          <t>레드페이스</t>
        </is>
      </c>
      <c r="C1924" s="7" t="inlineStr">
        <is>
          <t>네이비</t>
        </is>
      </c>
      <c r="D1924" s="7" t="inlineStr">
        <is>
          <t>무지</t>
        </is>
      </c>
      <c r="E1924" s="7" t="inlineStr">
        <is>
          <t>폴리</t>
        </is>
      </c>
      <c r="F1924" s="7" t="inlineStr">
        <is>
          <t>내추럴아웃도어베스트</t>
        </is>
      </c>
      <c r="G1924" s="7" t="inlineStr">
        <is>
          <t>KOR</t>
        </is>
      </c>
      <c r="H1924" s="7" t="inlineStr">
        <is>
          <t>100</t>
        </is>
      </c>
      <c r="I1924" s="7">
        <f>IF(B1924="보세",C1924&amp;" "&amp;D1924&amp;" "&amp;E1924&amp;" "&amp;F1924&amp;" ["&amp;H1924&amp;"]",IF(G1924="JPN","[JPN] "&amp;B1924&amp;" "&amp;C1924&amp;" "&amp;D1924&amp;" "&amp;E1924&amp;" "&amp;F1924&amp;" ["&amp;H1924&amp;"]",B1924&amp;" "&amp;C1924&amp;" "&amp;D1924&amp;" "&amp;E1924&amp;" "&amp;F1924&amp;" ["&amp;H1924&amp;"]"))</f>
        <v/>
      </c>
      <c r="J1924" s="7" t="inlineStr">
        <is>
          <t>레드페이스 네이비 내추럴아웃도어베스트 [100]</t>
        </is>
      </c>
      <c r="K1924" s="7" t="inlineStr">
        <is>
          <t>레드페이스 네이비 내추럴아웃도어베스트</t>
        </is>
      </c>
      <c r="L1924" s="7">
        <f>IF(B1924="보세",C1924&amp;" "&amp;F1924,B1924&amp;" "&amp;F1924)</f>
        <v/>
      </c>
      <c r="M1924" s="8" t="inlineStr">
        <is>
          <t>네이비   내추럴아웃도어베스트</t>
        </is>
      </c>
      <c r="N1924" s="8" t="inlineStr">
        <is>
          <t>NAVY   내추럴아웃도어베스트</t>
        </is>
      </c>
      <c r="O1924" s="8" t="inlineStr">
        <is>
          <t>곤색   내추럴아웃도어베스트</t>
        </is>
      </c>
    </row>
    <row r="1925" ht="16.5" customHeight="1" s="16">
      <c r="A1925" s="7" t="n">
        <v>13108689</v>
      </c>
      <c r="B1925" s="7" t="inlineStr">
        <is>
          <t>스파오</t>
        </is>
      </c>
      <c r="C1925" s="7" t="inlineStr">
        <is>
          <t>브라운</t>
        </is>
      </c>
      <c r="D1925" s="7" t="inlineStr">
        <is>
          <t>무지</t>
        </is>
      </c>
      <c r="E1925" s="7" t="inlineStr">
        <is>
          <t>폴리</t>
        </is>
      </c>
      <c r="F1925" s="7" t="inlineStr">
        <is>
          <t>부클집업자켓</t>
        </is>
      </c>
      <c r="G1925" s="7" t="inlineStr">
        <is>
          <t>KOR</t>
        </is>
      </c>
      <c r="H1925" s="7" t="inlineStr">
        <is>
          <t>95</t>
        </is>
      </c>
      <c r="I1925" s="7">
        <f>IF(B1925="보세",C1925&amp;" "&amp;D1925&amp;" "&amp;E1925&amp;" "&amp;F1925&amp;" ["&amp;H1925&amp;"]",IF(G1925="JPN","[JPN] "&amp;B1925&amp;" "&amp;C1925&amp;" "&amp;D1925&amp;" "&amp;E1925&amp;" "&amp;F1925&amp;" ["&amp;H1925&amp;"]",B1925&amp;" "&amp;C1925&amp;" "&amp;D1925&amp;" "&amp;E1925&amp;" "&amp;F1925&amp;" ["&amp;H1925&amp;"]"))</f>
        <v/>
      </c>
      <c r="J1925" s="7" t="inlineStr">
        <is>
          <t>스파오 브라운 부클집업자켓 [95]</t>
        </is>
      </c>
      <c r="K1925" s="7" t="inlineStr">
        <is>
          <t>스파오 브라운 부클집업자켓</t>
        </is>
      </c>
      <c r="L1925" s="7">
        <f>IF(B1925="보세",C1925&amp;" "&amp;F1925,B1925&amp;" "&amp;F1925)</f>
        <v/>
      </c>
      <c r="M1925" s="8" t="inlineStr">
        <is>
          <t>브라운   부클집업자켓</t>
        </is>
      </c>
      <c r="N1925" s="8" t="inlineStr">
        <is>
          <t>브라운   부클집업자켓</t>
        </is>
      </c>
      <c r="O1925" s="8" t="inlineStr">
        <is>
          <t>브라운   부클집업자켓</t>
        </is>
      </c>
    </row>
    <row r="1926" ht="16.5" customHeight="1" s="16">
      <c r="A1926" s="7" t="n">
        <v>13108690</v>
      </c>
      <c r="B1926" s="7" t="inlineStr">
        <is>
          <t>밀레</t>
        </is>
      </c>
      <c r="C1926" s="7" t="inlineStr">
        <is>
          <t>그레이</t>
        </is>
      </c>
      <c r="D1926" s="7" t="inlineStr">
        <is>
          <t>무지</t>
        </is>
      </c>
      <c r="E1926" s="7" t="inlineStr">
        <is>
          <t>폴리</t>
        </is>
      </c>
      <c r="F1926" s="7" t="inlineStr">
        <is>
          <t>부클나그랑집업자켓</t>
        </is>
      </c>
      <c r="G1926" s="7" t="inlineStr">
        <is>
          <t>KOR</t>
        </is>
      </c>
      <c r="H1926" s="7" t="inlineStr">
        <is>
          <t>110</t>
        </is>
      </c>
      <c r="I1926" s="7">
        <f>IF(B1926="보세",C1926&amp;" "&amp;D1926&amp;" "&amp;E1926&amp;" "&amp;F1926&amp;" ["&amp;H1926&amp;"]",IF(G1926="JPN","[JPN] "&amp;B1926&amp;" "&amp;C1926&amp;" "&amp;D1926&amp;" "&amp;E1926&amp;" "&amp;F1926&amp;" ["&amp;H1926&amp;"]",B1926&amp;" "&amp;C1926&amp;" "&amp;D1926&amp;" "&amp;E1926&amp;" "&amp;F1926&amp;" ["&amp;H1926&amp;"]"))</f>
        <v/>
      </c>
      <c r="J1926" s="7" t="inlineStr">
        <is>
          <t>밀레 그레이 부클나그랑집업자켓 [110]</t>
        </is>
      </c>
      <c r="K1926" s="7" t="inlineStr">
        <is>
          <t>밀레 그레이 부클나그랑집업자켓</t>
        </is>
      </c>
      <c r="L1926" s="7">
        <f>IF(B1926="보세",C1926&amp;" "&amp;F1926,B1926&amp;" "&amp;F1926)</f>
        <v/>
      </c>
      <c r="M1926" s="8" t="inlineStr">
        <is>
          <t>그레이   부클나그랑집업자켓</t>
        </is>
      </c>
      <c r="N1926" s="8" t="inlineStr">
        <is>
          <t>회색   부클나그랑집업자켓</t>
        </is>
      </c>
      <c r="O1926" s="8" t="inlineStr">
        <is>
          <t>GRAY   부클나그랑집업자켓</t>
        </is>
      </c>
    </row>
    <row r="1927" ht="16.5" customHeight="1" s="16">
      <c r="A1927" s="7" t="n">
        <v>13108691</v>
      </c>
      <c r="B1927" s="7" t="inlineStr">
        <is>
          <t>지오지아</t>
        </is>
      </c>
      <c r="C1927" s="7" t="inlineStr">
        <is>
          <t>블루</t>
        </is>
      </c>
      <c r="D1927" s="7" t="inlineStr">
        <is>
          <t>잔스트라이프</t>
        </is>
      </c>
      <c r="E1927" s="7" t="inlineStr">
        <is>
          <t>면</t>
        </is>
      </c>
      <c r="F1927" s="7" t="inlineStr">
        <is>
          <t>쿨긴팔셔츠</t>
        </is>
      </c>
      <c r="G1927" s="7" t="inlineStr">
        <is>
          <t>KOR</t>
        </is>
      </c>
      <c r="H1927" s="7" t="inlineStr">
        <is>
          <t>100</t>
        </is>
      </c>
      <c r="I1927" s="7">
        <f>IF(B1927="보세",C1927&amp;" "&amp;D1927&amp;" "&amp;E1927&amp;" "&amp;F1927&amp;" ["&amp;H1927&amp;"]",IF(G1927="JPN","[JPN] "&amp;B1927&amp;" "&amp;C1927&amp;" "&amp;D1927&amp;" "&amp;E1927&amp;" "&amp;F1927&amp;" ["&amp;H1927&amp;"]",B1927&amp;" "&amp;C1927&amp;" "&amp;D1927&amp;" "&amp;E1927&amp;" "&amp;F1927&amp;" ["&amp;H1927&amp;"]"))</f>
        <v/>
      </c>
      <c r="J1927" s="7" t="inlineStr">
        <is>
          <t>지오지아 블루 잔스트라이프 면 쿨긴팔셔츠 [100]</t>
        </is>
      </c>
      <c r="K1927" s="7" t="inlineStr">
        <is>
          <t>지오지아 블루 잔스트라이프 면 쿨긴팔셔츠</t>
        </is>
      </c>
      <c r="L1927" s="7">
        <f>IF(B1927="보세",C1927&amp;" "&amp;F1927,B1927&amp;" "&amp;F1927)</f>
        <v/>
      </c>
      <c r="M1927" s="8" t="inlineStr">
        <is>
          <t>블루 잔스트라이프 면 쿨긴팔셔츠</t>
        </is>
      </c>
      <c r="N1927" s="8" t="inlineStr">
        <is>
          <t>블루 잔스트라이프 코튼 쿨긴팔셔츠</t>
        </is>
      </c>
      <c r="O1927" s="8" t="inlineStr">
        <is>
          <t>블루 잔스트라이프 면직물 쿨긴팔셔츠</t>
        </is>
      </c>
    </row>
    <row r="1928" ht="16.5" customHeight="1" s="16">
      <c r="A1928" s="7" t="n">
        <v>13108692</v>
      </c>
      <c r="B1928" s="7" t="inlineStr">
        <is>
          <t>JDX</t>
        </is>
      </c>
      <c r="C1928" s="7" t="inlineStr">
        <is>
          <t>레드</t>
        </is>
      </c>
      <c r="D1928" s="7" t="inlineStr">
        <is>
          <t>무지</t>
        </is>
      </c>
      <c r="E1928" s="7" t="inlineStr">
        <is>
          <t>폴리</t>
        </is>
      </c>
      <c r="F1928" s="7" t="inlineStr">
        <is>
          <t>나그랑골프점퍼</t>
        </is>
      </c>
      <c r="G1928" s="7" t="inlineStr">
        <is>
          <t>KOR</t>
        </is>
      </c>
      <c r="H1928" s="7" t="inlineStr">
        <is>
          <t>105</t>
        </is>
      </c>
      <c r="I1928" s="7">
        <f>IF(B1928="보세",C1928&amp;" "&amp;D1928&amp;" "&amp;E1928&amp;" "&amp;F1928&amp;" ["&amp;H1928&amp;"]",IF(G1928="JPN","[JPN] "&amp;B1928&amp;" "&amp;C1928&amp;" "&amp;D1928&amp;" "&amp;E1928&amp;" "&amp;F1928&amp;" ["&amp;H1928&amp;"]",B1928&amp;" "&amp;C1928&amp;" "&amp;D1928&amp;" "&amp;E1928&amp;" "&amp;F1928&amp;" ["&amp;H1928&amp;"]"))</f>
        <v/>
      </c>
      <c r="J1928" s="7" t="inlineStr">
        <is>
          <t>JDX 레드 나그랑골프점퍼 [105]</t>
        </is>
      </c>
      <c r="K1928" s="7" t="inlineStr">
        <is>
          <t>JDX 레드 나그랑골프점퍼</t>
        </is>
      </c>
      <c r="L1928" s="7">
        <f>IF(B1928="보세",C1928&amp;" "&amp;F1928,B1928&amp;" "&amp;F1928)</f>
        <v/>
      </c>
      <c r="M1928" s="8" t="inlineStr">
        <is>
          <t>레드   나그랑골프점퍼</t>
        </is>
      </c>
      <c r="N1928" s="8" t="inlineStr">
        <is>
          <t>레드   나그랑골프점퍼</t>
        </is>
      </c>
      <c r="O1928" s="8" t="inlineStr">
        <is>
          <t>레드   나그랑골프점퍼</t>
        </is>
      </c>
    </row>
    <row r="1929" ht="16.5" customHeight="1" s="16">
      <c r="A1929" s="7" t="n">
        <v>13108693</v>
      </c>
      <c r="B1929" s="7" t="inlineStr">
        <is>
          <t>챔피언</t>
        </is>
      </c>
      <c r="C1929" s="7" t="inlineStr">
        <is>
          <t>블랙</t>
        </is>
      </c>
      <c r="D1929" s="7" t="inlineStr">
        <is>
          <t>무지</t>
        </is>
      </c>
      <c r="E1929" s="7" t="inlineStr">
        <is>
          <t>면혼방</t>
        </is>
      </c>
      <c r="F1929" s="7" t="inlineStr">
        <is>
          <t>빈티지반팔티</t>
        </is>
      </c>
      <c r="G1929" s="7" t="inlineStr">
        <is>
          <t>KOR</t>
        </is>
      </c>
      <c r="H1929" s="7" t="inlineStr">
        <is>
          <t>L</t>
        </is>
      </c>
      <c r="I1929" s="7">
        <f>IF(B1929="보세",C1929&amp;" "&amp;D1929&amp;" "&amp;E1929&amp;" "&amp;F1929&amp;" ["&amp;H1929&amp;"]",IF(G1929="JPN","[JPN] "&amp;B1929&amp;" "&amp;C1929&amp;" "&amp;D1929&amp;" "&amp;E1929&amp;" "&amp;F1929&amp;" ["&amp;H1929&amp;"]",B1929&amp;" "&amp;C1929&amp;" "&amp;D1929&amp;" "&amp;E1929&amp;" "&amp;F1929&amp;" ["&amp;H1929&amp;"]"))</f>
        <v/>
      </c>
      <c r="J1929" s="7" t="inlineStr">
        <is>
          <t>챔피언 블랙 면혼방 빈티지반팔티 [L]</t>
        </is>
      </c>
      <c r="K1929" s="7" t="inlineStr">
        <is>
          <t>챔피언 블랙 면혼방 빈티지반팔티</t>
        </is>
      </c>
      <c r="L1929" s="7">
        <f>IF(B1929="보세",C1929&amp;" "&amp;F1929,B1929&amp;" "&amp;F1929)</f>
        <v/>
      </c>
      <c r="M1929" s="8" t="inlineStr">
        <is>
          <t>블랙  면혼방 빈티지반팔티</t>
        </is>
      </c>
      <c r="N1929" s="8" t="inlineStr">
        <is>
          <t>블랙  코튼혼방 빈티지반팔티</t>
        </is>
      </c>
      <c r="O1929" s="8" t="inlineStr">
        <is>
          <t>블랙  면믹스 빈티지반팔티</t>
        </is>
      </c>
    </row>
    <row r="1930" ht="16.5" customHeight="1" s="16">
      <c r="A1930" s="7" t="n">
        <v>13108694</v>
      </c>
      <c r="B1930" s="7" t="inlineStr">
        <is>
          <t>마인드브릿지</t>
        </is>
      </c>
      <c r="C1930" s="7" t="inlineStr">
        <is>
          <t>다크그레이</t>
        </is>
      </c>
      <c r="D1930" s="7" t="inlineStr">
        <is>
          <t>무지</t>
        </is>
      </c>
      <c r="E1930" s="7" t="inlineStr">
        <is>
          <t>폴리</t>
        </is>
      </c>
      <c r="F1930" s="7" t="inlineStr">
        <is>
          <t>원버튼블레이저</t>
        </is>
      </c>
      <c r="G1930" s="7" t="inlineStr">
        <is>
          <t>KOR</t>
        </is>
      </c>
      <c r="H1930" s="7" t="inlineStr">
        <is>
          <t>85</t>
        </is>
      </c>
      <c r="I1930" s="7">
        <f>IF(B1930="보세",C1930&amp;" "&amp;D1930&amp;" "&amp;E1930&amp;" "&amp;F1930&amp;" ["&amp;H1930&amp;"]",IF(G1930="JPN","[JPN] "&amp;B1930&amp;" "&amp;C1930&amp;" "&amp;D1930&amp;" "&amp;E1930&amp;" "&amp;F1930&amp;" ["&amp;H1930&amp;"]",B1930&amp;" "&amp;C1930&amp;" "&amp;D1930&amp;" "&amp;E1930&amp;" "&amp;F1930&amp;" ["&amp;H1930&amp;"]"))</f>
        <v/>
      </c>
      <c r="J1930" s="7" t="inlineStr">
        <is>
          <t>마인드브릿지 다크그레이 원버튼블레이저 [85]</t>
        </is>
      </c>
      <c r="K1930" s="7" t="inlineStr">
        <is>
          <t>마인드브릿지 다크그레이 원버튼블레이저</t>
        </is>
      </c>
      <c r="L1930" s="7">
        <f>IF(B1930="보세",C1930&amp;" "&amp;F1930,B1930&amp;" "&amp;F1930)</f>
        <v/>
      </c>
      <c r="M1930" s="8" t="inlineStr">
        <is>
          <t>다크그레이   원버튼블레이저</t>
        </is>
      </c>
      <c r="N1930" s="8" t="inlineStr">
        <is>
          <t>다크그레이   원버튼블레이저</t>
        </is>
      </c>
      <c r="O1930" s="8" t="inlineStr">
        <is>
          <t>다크그레이   원버튼블레이저</t>
        </is>
      </c>
    </row>
    <row r="1931" ht="16.5" customHeight="1" s="16">
      <c r="A1931" s="7" t="n">
        <v>13108695</v>
      </c>
      <c r="B1931" s="7" t="inlineStr">
        <is>
          <t>바쏘</t>
        </is>
      </c>
      <c r="C1931" s="7" t="inlineStr">
        <is>
          <t>네이비</t>
        </is>
      </c>
      <c r="D1931" s="7" t="inlineStr">
        <is>
          <t>꽈배기패턴</t>
        </is>
      </c>
      <c r="E1931" s="7" t="inlineStr">
        <is>
          <t>울혼방</t>
        </is>
      </c>
      <c r="F1931" s="7" t="inlineStr">
        <is>
          <t>니트가디건</t>
        </is>
      </c>
      <c r="G1931" s="7" t="inlineStr">
        <is>
          <t>KOR</t>
        </is>
      </c>
      <c r="H1931" s="7" t="inlineStr">
        <is>
          <t>100-170-180</t>
        </is>
      </c>
      <c r="I1931" s="7">
        <f>IF(B1931="보세",C1931&amp;" "&amp;D1931&amp;" "&amp;E1931&amp;" "&amp;F1931&amp;" ["&amp;H1931&amp;"]",IF(G1931="JPN","[JPN] "&amp;B1931&amp;" "&amp;C1931&amp;" "&amp;D1931&amp;" "&amp;E1931&amp;" "&amp;F1931&amp;" ["&amp;H1931&amp;"]",B1931&amp;" "&amp;C1931&amp;" "&amp;D1931&amp;" "&amp;E1931&amp;" "&amp;F1931&amp;" ["&amp;H1931&amp;"]"))</f>
        <v/>
      </c>
      <c r="J1931" s="7" t="inlineStr">
        <is>
          <t>바쏘 네이비 꽈배기패턴 울혼방 니트가디건 [100-170-180]</t>
        </is>
      </c>
      <c r="K1931" s="7" t="inlineStr">
        <is>
          <t>바쏘 네이비 꽈배기패턴 울혼방 니트가디건</t>
        </is>
      </c>
      <c r="L1931" s="7">
        <f>IF(B1931="보세",C1931&amp;" "&amp;F1931,B1931&amp;" "&amp;F1931)</f>
        <v/>
      </c>
      <c r="M1931" s="8" t="inlineStr">
        <is>
          <t>네이비 꽈배기패턴 울혼방 니트가디건</t>
        </is>
      </c>
      <c r="N1931" s="8" t="inlineStr">
        <is>
          <t>NAVY 꽈배기패턴 울혼방 니트가디건</t>
        </is>
      </c>
      <c r="O1931" s="8" t="inlineStr">
        <is>
          <t>곤색 꽈배기패턴 울혼방 니트가디건</t>
        </is>
      </c>
    </row>
    <row r="1932" ht="16.5" customHeight="1" s="16">
      <c r="A1932" s="7" t="n">
        <v>13108696</v>
      </c>
      <c r="B1932" s="7" t="inlineStr">
        <is>
          <t>파타고니아</t>
        </is>
      </c>
      <c r="C1932" s="7" t="inlineStr">
        <is>
          <t>멜란지그레이</t>
        </is>
      </c>
      <c r="D1932" s="7" t="inlineStr">
        <is>
          <t>무지</t>
        </is>
      </c>
      <c r="E1932" s="7" t="inlineStr">
        <is>
          <t>면혼방</t>
        </is>
      </c>
      <c r="F1932" s="7" t="inlineStr">
        <is>
          <t>맨투맨</t>
        </is>
      </c>
      <c r="G1932" s="7" t="inlineStr">
        <is>
          <t>KOR</t>
        </is>
      </c>
      <c r="H1932" s="7" t="inlineStr">
        <is>
          <t>L</t>
        </is>
      </c>
      <c r="I1932" s="7">
        <f>IF(B1932="보세",C1932&amp;" "&amp;D1932&amp;" "&amp;E1932&amp;" "&amp;F1932&amp;" ["&amp;H1932&amp;"]",IF(G1932="JPN","[JPN] "&amp;B1932&amp;" "&amp;C1932&amp;" "&amp;D1932&amp;" "&amp;E1932&amp;" "&amp;F1932&amp;" ["&amp;H1932&amp;"]",B1932&amp;" "&amp;C1932&amp;" "&amp;D1932&amp;" "&amp;E1932&amp;" "&amp;F1932&amp;" ["&amp;H1932&amp;"]"))</f>
        <v/>
      </c>
      <c r="J1932" s="7" t="inlineStr">
        <is>
          <t>파타고니아 멜란지그레이 면혼방 맨투맨 [L]</t>
        </is>
      </c>
      <c r="K1932" s="7" t="inlineStr">
        <is>
          <t>파타고니아 멜란지그레이 면혼방 맨투맨</t>
        </is>
      </c>
      <c r="L1932" s="7">
        <f>IF(B1932="보세",C1932&amp;" "&amp;F1932,B1932&amp;" "&amp;F1932)</f>
        <v/>
      </c>
      <c r="M1932" s="8" t="inlineStr">
        <is>
          <t>멜란지그레이  면혼방 맨투맨</t>
        </is>
      </c>
      <c r="N1932" s="8" t="inlineStr">
        <is>
          <t>멜란지그레이  코튼혼방 맨투맨</t>
        </is>
      </c>
      <c r="O1932" s="8" t="inlineStr">
        <is>
          <t>멜란지그레이  면믹스 맨투맨</t>
        </is>
      </c>
    </row>
    <row r="1933" ht="16.5" customHeight="1" s="16">
      <c r="A1933" s="7" t="n">
        <v>13108697</v>
      </c>
      <c r="B1933" s="7" t="inlineStr">
        <is>
          <t>내셔널지오그래픽</t>
        </is>
      </c>
      <c r="C1933" s="7" t="inlineStr">
        <is>
          <t>멜란지그레이</t>
        </is>
      </c>
      <c r="D1933" s="7" t="inlineStr">
        <is>
          <t>무지</t>
        </is>
      </c>
      <c r="E1933" s="7" t="inlineStr">
        <is>
          <t>면혼방</t>
        </is>
      </c>
      <c r="F1933" s="7" t="inlineStr">
        <is>
          <t>소매로고패치반팔피케티</t>
        </is>
      </c>
      <c r="G1933" s="7" t="inlineStr">
        <is>
          <t>KOR</t>
        </is>
      </c>
      <c r="H1933" s="7" t="inlineStr">
        <is>
          <t>XL</t>
        </is>
      </c>
      <c r="I1933" s="7">
        <f>IF(B1933="보세",C1933&amp;" "&amp;D1933&amp;" "&amp;E1933&amp;" "&amp;F1933&amp;" ["&amp;H1933&amp;"]",IF(G1933="JPN","[JPN] "&amp;B1933&amp;" "&amp;C1933&amp;" "&amp;D1933&amp;" "&amp;E1933&amp;" "&amp;F1933&amp;" ["&amp;H1933&amp;"]",B1933&amp;" "&amp;C1933&amp;" "&amp;D1933&amp;" "&amp;E1933&amp;" "&amp;F1933&amp;" ["&amp;H1933&amp;"]"))</f>
        <v/>
      </c>
      <c r="J1933" s="7" t="inlineStr">
        <is>
          <t>내셔널지오그래픽 멜란지그레이 면혼방 소매로고패치반팔피케티 [XL]</t>
        </is>
      </c>
      <c r="K1933" s="7" t="inlineStr">
        <is>
          <t>내셔널지오그래픽 멜란지그레이 면혼방 소매로고패치반팔피케티</t>
        </is>
      </c>
      <c r="L1933" s="7">
        <f>IF(B1933="보세",C1933&amp;" "&amp;F1933,B1933&amp;" "&amp;F1933)</f>
        <v/>
      </c>
      <c r="M1933" s="8" t="inlineStr">
        <is>
          <t>멜란지그레이  면혼방 소매로고패치반팔피케티</t>
        </is>
      </c>
      <c r="N1933" s="8" t="inlineStr">
        <is>
          <t>멜란지그레이  코튼혼방 소매로고패치반팔피케티</t>
        </is>
      </c>
      <c r="O1933" s="8" t="inlineStr">
        <is>
          <t>멜란지그레이  면믹스 소매로고패치반팔피케티</t>
        </is>
      </c>
    </row>
    <row r="1934" ht="16.5" customHeight="1" s="16">
      <c r="A1934" s="7" t="n">
        <v>13108698</v>
      </c>
      <c r="B1934" s="7" t="inlineStr">
        <is>
          <t>에잇세컨즈</t>
        </is>
      </c>
      <c r="C1934" s="7" t="inlineStr">
        <is>
          <t>다크그레이</t>
        </is>
      </c>
      <c r="D1934" s="7" t="inlineStr">
        <is>
          <t>체크</t>
        </is>
      </c>
      <c r="E1934" s="7" t="inlineStr">
        <is>
          <t>폴리</t>
        </is>
      </c>
      <c r="F1934" s="7" t="inlineStr">
        <is>
          <t>넥원버튼라이트코트</t>
        </is>
      </c>
      <c r="G1934" s="7" t="inlineStr">
        <is>
          <t>KOR</t>
        </is>
      </c>
      <c r="H1934" s="7" t="inlineStr">
        <is>
          <t>S</t>
        </is>
      </c>
      <c r="I1934" s="7">
        <f>IF(B1934="보세",C1934&amp;" "&amp;D1934&amp;" "&amp;E1934&amp;" "&amp;F1934&amp;" ["&amp;H1934&amp;"]",IF(G1934="JPN","[JPN] "&amp;B1934&amp;" "&amp;C1934&amp;" "&amp;D1934&amp;" "&amp;E1934&amp;" "&amp;F1934&amp;" ["&amp;H1934&amp;"]",B1934&amp;" "&amp;C1934&amp;" "&amp;D1934&amp;" "&amp;E1934&amp;" "&amp;F1934&amp;" ["&amp;H1934&amp;"]"))</f>
        <v/>
      </c>
      <c r="J1934" s="7" t="inlineStr">
        <is>
          <t>에잇세컨즈 다크그레이 체크 넥원버튼라이트코트 [S]</t>
        </is>
      </c>
      <c r="K1934" s="7" t="inlineStr">
        <is>
          <t>에잇세컨즈 다크그레이 체크 넥원버튼라이트코트</t>
        </is>
      </c>
      <c r="L1934" s="7">
        <f>IF(B1934="보세",C1934&amp;" "&amp;F1934,B1934&amp;" "&amp;F1934)</f>
        <v/>
      </c>
      <c r="M1934" s="8" t="inlineStr">
        <is>
          <t>다크그레이 체크  넥원버튼라이트코트</t>
        </is>
      </c>
      <c r="N1934" s="8" t="inlineStr">
        <is>
          <t>다크그레이 체크  넥원버튼라이트코트</t>
        </is>
      </c>
      <c r="O1934" s="8" t="inlineStr">
        <is>
          <t>다크그레이 체크  넥원버튼라이트코트</t>
        </is>
      </c>
    </row>
    <row r="1935" ht="16.5" customHeight="1" s="16">
      <c r="A1935" s="7" t="n">
        <v>13108699</v>
      </c>
      <c r="B1935" s="7" t="inlineStr">
        <is>
          <t>폴로랄프로렌</t>
        </is>
      </c>
      <c r="C1935" s="7" t="inlineStr">
        <is>
          <t>다크안티초크그린</t>
        </is>
      </c>
      <c r="D1935" s="7" t="inlineStr">
        <is>
          <t>무지</t>
        </is>
      </c>
      <c r="E1935" s="7" t="inlineStr">
        <is>
          <t>면</t>
        </is>
      </c>
      <c r="F1935" s="7" t="inlineStr">
        <is>
          <t>커스텀슬림핏반팔피케티</t>
        </is>
      </c>
      <c r="G1935" s="7" t="inlineStr">
        <is>
          <t>KOR</t>
        </is>
      </c>
      <c r="H1935" s="7" t="inlineStr">
        <is>
          <t>XL</t>
        </is>
      </c>
      <c r="I1935" s="7">
        <f>IF(B1935="보세",C1935&amp;" "&amp;D1935&amp;" "&amp;E1935&amp;" "&amp;F1935&amp;" ["&amp;H1935&amp;"]",IF(G1935="JPN","[JPN] "&amp;B1935&amp;" "&amp;C1935&amp;" "&amp;D1935&amp;" "&amp;E1935&amp;" "&amp;F1935&amp;" ["&amp;H1935&amp;"]",B1935&amp;" "&amp;C1935&amp;" "&amp;D1935&amp;" "&amp;E1935&amp;" "&amp;F1935&amp;" ["&amp;H1935&amp;"]"))</f>
        <v/>
      </c>
      <c r="J1935" s="7" t="inlineStr">
        <is>
          <t>폴로랄프로렌 다크안티초크그린 면 커스텀슬림핏반팔피케티 [XL]</t>
        </is>
      </c>
      <c r="K1935" s="7" t="inlineStr">
        <is>
          <t>폴로랄프로렌 다크안티초크그린 면 커스텀슬림핏반팔피케티</t>
        </is>
      </c>
      <c r="L1935" s="7">
        <f>IF(B1935="보세",C1935&amp;" "&amp;F1935,B1935&amp;" "&amp;F1935)</f>
        <v/>
      </c>
      <c r="M1935" s="8" t="inlineStr">
        <is>
          <t>다크안티초크그린  면 커스텀슬림핏반팔피케티</t>
        </is>
      </c>
      <c r="N1935" s="8" t="inlineStr">
        <is>
          <t>다크안티초크그린  코튼 커스텀슬림핏반팔피케티</t>
        </is>
      </c>
      <c r="O1935" s="8" t="inlineStr">
        <is>
          <t>다크안티초크그린  면직물 커스텀슬림핏반팔피케티</t>
        </is>
      </c>
    </row>
    <row r="1936" ht="16.5" customHeight="1" s="16">
      <c r="A1936" s="7" t="n">
        <v>13108700</v>
      </c>
      <c r="B1936" s="7" t="inlineStr">
        <is>
          <t>헤지스</t>
        </is>
      </c>
      <c r="C1936" s="7" t="inlineStr">
        <is>
          <t>라이트멜란지네이비</t>
        </is>
      </c>
      <c r="D1936" s="7" t="inlineStr">
        <is>
          <t>무지</t>
        </is>
      </c>
      <c r="E1936" s="7" t="inlineStr">
        <is>
          <t>폴리</t>
        </is>
      </c>
      <c r="F1936" s="7" t="inlineStr">
        <is>
          <t>반팔피케티</t>
        </is>
      </c>
      <c r="G1936" s="7" t="inlineStr">
        <is>
          <t>KOR</t>
        </is>
      </c>
      <c r="H1936" s="7" t="inlineStr">
        <is>
          <t>없음</t>
        </is>
      </c>
      <c r="I1936" s="7">
        <f>IF(B1936="보세",C1936&amp;" "&amp;D1936&amp;" "&amp;E1936&amp;" "&amp;F1936&amp;" ["&amp;H1936&amp;"]",IF(G1936="JPN","[JPN] "&amp;B1936&amp;" "&amp;C1936&amp;" "&amp;D1936&amp;" "&amp;E1936&amp;" "&amp;F1936&amp;" ["&amp;H1936&amp;"]",B1936&amp;" "&amp;C1936&amp;" "&amp;D1936&amp;" "&amp;E1936&amp;" "&amp;F1936&amp;" ["&amp;H1936&amp;"]"))</f>
        <v/>
      </c>
      <c r="J1936" s="7" t="inlineStr">
        <is>
          <t xml:space="preserve">헤지스 라이트멜란지네이비 반팔피케티 </t>
        </is>
      </c>
      <c r="K1936" s="7" t="inlineStr">
        <is>
          <t xml:space="preserve">헤지스 라이트멜란지네이비 반팔피케티 </t>
        </is>
      </c>
      <c r="L1936" s="7">
        <f>IF(B1936="보세",C1936&amp;" "&amp;F1936,B1936&amp;" "&amp;F1936)</f>
        <v/>
      </c>
      <c r="M1936" s="8" t="inlineStr">
        <is>
          <t>라이트멜란지네이비   반팔피케티</t>
        </is>
      </c>
      <c r="N1936" s="8" t="inlineStr">
        <is>
          <t>라이트멜란지네이비   반팔피케티</t>
        </is>
      </c>
      <c r="O1936" s="8" t="inlineStr">
        <is>
          <t>라이트멜란지네이비   반팔피케티</t>
        </is>
      </c>
    </row>
    <row r="1937" ht="16.5" customHeight="1" s="16">
      <c r="A1937" s="7" t="n">
        <v>13108701</v>
      </c>
      <c r="B1937" s="7" t="inlineStr">
        <is>
          <t>폴로랄프로렌</t>
        </is>
      </c>
      <c r="C1937" s="7" t="inlineStr">
        <is>
          <t>퍼플리쉬블루화이트</t>
        </is>
      </c>
      <c r="D1937" s="7" t="inlineStr">
        <is>
          <t>스트라이프</t>
        </is>
      </c>
      <c r="E1937" s="7" t="inlineStr">
        <is>
          <t>면혼방</t>
        </is>
      </c>
      <c r="F1937" s="7" t="inlineStr">
        <is>
          <t>스트레치반팔피케티</t>
        </is>
      </c>
      <c r="G1937" s="7" t="inlineStr">
        <is>
          <t>KOR</t>
        </is>
      </c>
      <c r="H1937" s="7" t="inlineStr">
        <is>
          <t>XL</t>
        </is>
      </c>
      <c r="I1937" s="7">
        <f>IF(B1937="보세",C1937&amp;" "&amp;D1937&amp;" "&amp;E1937&amp;" "&amp;F1937&amp;" ["&amp;H1937&amp;"]",IF(G1937="JPN","[JPN] "&amp;B1937&amp;" "&amp;C1937&amp;" "&amp;D1937&amp;" "&amp;E1937&amp;" "&amp;F1937&amp;" ["&amp;H1937&amp;"]",B1937&amp;" "&amp;C1937&amp;" "&amp;D1937&amp;" "&amp;E1937&amp;" "&amp;F1937&amp;" ["&amp;H1937&amp;"]"))</f>
        <v/>
      </c>
      <c r="J1937" s="7" t="inlineStr">
        <is>
          <t>폴로랄프로렌 퍼플리쉬블루화이트 스트라이프 면혼방 스트레치반팔피케티 [XL]</t>
        </is>
      </c>
      <c r="K1937" s="7" t="inlineStr">
        <is>
          <t>폴로랄프로렌 퍼플리쉬블루화이트 스트라이프 면혼방 스트레치반팔피케티</t>
        </is>
      </c>
      <c r="L1937" s="7">
        <f>IF(B1937="보세",C1937&amp;" "&amp;F1937,B1937&amp;" "&amp;F1937)</f>
        <v/>
      </c>
      <c r="M1937" s="8" t="inlineStr">
        <is>
          <t>퍼플리쉬블루화이트 스트라이프 면혼방 스트레치반팔피케티</t>
        </is>
      </c>
      <c r="N1937" s="8" t="inlineStr">
        <is>
          <t>퍼플리쉬블루화이트 스트라이프 코튼혼방 스트레치반팔피케티</t>
        </is>
      </c>
      <c r="O1937" s="8" t="inlineStr">
        <is>
          <t>퍼플리쉬블루화이트 스트라이프 면믹스 스트레치반팔피케티</t>
        </is>
      </c>
    </row>
    <row r="1938" ht="16.5" customHeight="1" s="16">
      <c r="A1938" s="7" t="n">
        <v>13108702</v>
      </c>
      <c r="B1938" s="7" t="inlineStr">
        <is>
          <t>아디다스</t>
        </is>
      </c>
      <c r="C1938" s="7" t="inlineStr">
        <is>
          <t>블랙</t>
        </is>
      </c>
      <c r="D1938" s="7" t="inlineStr">
        <is>
          <t>무지</t>
        </is>
      </c>
      <c r="E1938" s="7" t="inlineStr">
        <is>
          <t>면혼방</t>
        </is>
      </c>
      <c r="F1938" s="7" t="inlineStr">
        <is>
          <t>로고나그랑후드집업</t>
        </is>
      </c>
      <c r="G1938" s="7" t="inlineStr">
        <is>
          <t>KOR</t>
        </is>
      </c>
      <c r="H1938" s="7" t="inlineStr">
        <is>
          <t>M</t>
        </is>
      </c>
      <c r="I1938" s="7">
        <f>IF(B1938="보세",C1938&amp;" "&amp;D1938&amp;" "&amp;E1938&amp;" "&amp;F1938&amp;" ["&amp;H1938&amp;"]",IF(G1938="JPN","[JPN] "&amp;B1938&amp;" "&amp;C1938&amp;" "&amp;D1938&amp;" "&amp;E1938&amp;" "&amp;F1938&amp;" ["&amp;H1938&amp;"]",B1938&amp;" "&amp;C1938&amp;" "&amp;D1938&amp;" "&amp;E1938&amp;" "&amp;F1938&amp;" ["&amp;H1938&amp;"]"))</f>
        <v/>
      </c>
      <c r="J1938" s="7" t="inlineStr">
        <is>
          <t>아디다스 블랙 면혼방 로고나그랑후드집업 [M]</t>
        </is>
      </c>
      <c r="K1938" s="7" t="inlineStr">
        <is>
          <t>아디다스 블랙 면혼방 로고나그랑후드집업</t>
        </is>
      </c>
      <c r="L1938" s="7">
        <f>IF(B1938="보세",C1938&amp;" "&amp;F1938,B1938&amp;" "&amp;F1938)</f>
        <v/>
      </c>
      <c r="M1938" s="8" t="inlineStr">
        <is>
          <t>블랙  면혼방 로고나그랑후드집업</t>
        </is>
      </c>
      <c r="N1938" s="8" t="inlineStr">
        <is>
          <t>블랙  코튼혼방 로고나그랑후드집업</t>
        </is>
      </c>
      <c r="O1938" s="8" t="inlineStr">
        <is>
          <t>블랙  면믹스 로고나그랑후드집업</t>
        </is>
      </c>
    </row>
    <row r="1939" ht="16.5" customHeight="1" s="16">
      <c r="A1939" s="7" t="n">
        <v>13108703</v>
      </c>
      <c r="B1939" s="7" t="inlineStr">
        <is>
          <t>나이키</t>
        </is>
      </c>
      <c r="C1939" s="7" t="inlineStr">
        <is>
          <t>다크그레이</t>
        </is>
      </c>
      <c r="D1939" s="7" t="inlineStr">
        <is>
          <t>무지</t>
        </is>
      </c>
      <c r="E1939" s="7" t="inlineStr">
        <is>
          <t>울혼방</t>
        </is>
      </c>
      <c r="F1939" s="7" t="inlineStr">
        <is>
          <t>하이넥로고나그랑후드집업</t>
        </is>
      </c>
      <c r="G1939" s="7" t="inlineStr">
        <is>
          <t>KOR</t>
        </is>
      </c>
      <c r="H1939" s="7" t="inlineStr">
        <is>
          <t>L</t>
        </is>
      </c>
      <c r="I1939" s="7">
        <f>IF(B1939="보세",C1939&amp;" "&amp;D1939&amp;" "&amp;E1939&amp;" "&amp;F1939&amp;" ["&amp;H1939&amp;"]",IF(G1939="JPN","[JPN] "&amp;B1939&amp;" "&amp;C1939&amp;" "&amp;D1939&amp;" "&amp;E1939&amp;" "&amp;F1939&amp;" ["&amp;H1939&amp;"]",B1939&amp;" "&amp;C1939&amp;" "&amp;D1939&amp;" "&amp;E1939&amp;" "&amp;F1939&amp;" ["&amp;H1939&amp;"]"))</f>
        <v/>
      </c>
      <c r="J1939" s="7" t="inlineStr">
        <is>
          <t>나이키 다크그레이 울혼방 하이넥로고나그랑후드집업 [L]</t>
        </is>
      </c>
      <c r="K1939" s="7" t="inlineStr">
        <is>
          <t>나이키 다크그레이 울혼방 하이넥로고나그랑후드집업</t>
        </is>
      </c>
      <c r="L1939" s="7">
        <f>IF(B1939="보세",C1939&amp;" "&amp;F1939,B1939&amp;" "&amp;F1939)</f>
        <v/>
      </c>
      <c r="M1939" s="8" t="inlineStr">
        <is>
          <t>다크그레이  울혼방 하이넥로고나그랑후드집업</t>
        </is>
      </c>
      <c r="N1939" s="8" t="inlineStr">
        <is>
          <t>다크그레이  울혼방 하이넥로고나그랑후드집업</t>
        </is>
      </c>
      <c r="O1939" s="8" t="inlineStr">
        <is>
          <t>다크그레이  울혼방 하이넥로고나그랑후드집업</t>
        </is>
      </c>
    </row>
    <row r="1940" ht="16.5" customHeight="1" s="16">
      <c r="A1940" s="7" t="n">
        <v>13108704</v>
      </c>
      <c r="B1940" s="7" t="inlineStr">
        <is>
          <t>알마니익스체인지</t>
        </is>
      </c>
      <c r="C1940" s="7" t="inlineStr">
        <is>
          <t>멜란지그레이</t>
        </is>
      </c>
      <c r="D1940" s="7" t="inlineStr">
        <is>
          <t>무지</t>
        </is>
      </c>
      <c r="E1940" s="7" t="inlineStr">
        <is>
          <t>면혼방</t>
        </is>
      </c>
      <c r="F1940" s="7" t="inlineStr">
        <is>
          <t>빅자수로고스웻셔츠</t>
        </is>
      </c>
      <c r="G1940" s="7" t="inlineStr">
        <is>
          <t>KOR</t>
        </is>
      </c>
      <c r="H1940" s="7" t="inlineStr">
        <is>
          <t>M</t>
        </is>
      </c>
      <c r="I1940" s="7">
        <f>IF(B1940="보세",C1940&amp;" "&amp;D1940&amp;" "&amp;E1940&amp;" "&amp;F1940&amp;" ["&amp;H1940&amp;"]",IF(G1940="JPN","[JPN] "&amp;B1940&amp;" "&amp;C1940&amp;" "&amp;D1940&amp;" "&amp;E1940&amp;" "&amp;F1940&amp;" ["&amp;H1940&amp;"]",B1940&amp;" "&amp;C1940&amp;" "&amp;D1940&amp;" "&amp;E1940&amp;" "&amp;F1940&amp;" ["&amp;H1940&amp;"]"))</f>
        <v/>
      </c>
      <c r="J1940" s="7" t="inlineStr">
        <is>
          <t>알마니익스체인지 멜란지그레이 면혼방 빅자수로고스웻셔츠 [M]</t>
        </is>
      </c>
      <c r="K1940" s="7" t="inlineStr">
        <is>
          <t>알마니익스체인지 멜란지그레이 면혼방 빅자수로고스웻셔츠</t>
        </is>
      </c>
      <c r="L1940" s="7">
        <f>IF(B1940="보세",C1940&amp;" "&amp;F1940,B1940&amp;" "&amp;F1940)</f>
        <v/>
      </c>
      <c r="M1940" s="8" t="inlineStr">
        <is>
          <t>멜란지그레이  면혼방 빅자수로고스웻셔츠</t>
        </is>
      </c>
      <c r="N1940" s="8" t="inlineStr">
        <is>
          <t>멜란지그레이  코튼혼방 빅자수로고스웻셔츠</t>
        </is>
      </c>
      <c r="O1940" s="8" t="inlineStr">
        <is>
          <t>멜란지그레이  면믹스 빅자수로고스웻셔츠</t>
        </is>
      </c>
    </row>
    <row r="1941" ht="16.5" customHeight="1" s="16">
      <c r="A1941" s="7" t="n">
        <v>13108705</v>
      </c>
      <c r="B1941" s="7" t="inlineStr">
        <is>
          <t>아베크롬비</t>
        </is>
      </c>
      <c r="C1941" s="7" t="inlineStr">
        <is>
          <t>블랙</t>
        </is>
      </c>
      <c r="D1941" s="7" t="inlineStr">
        <is>
          <t>무지</t>
        </is>
      </c>
      <c r="E1941" s="7" t="inlineStr">
        <is>
          <t>모달혼방</t>
        </is>
      </c>
      <c r="F1941" s="7" t="inlineStr">
        <is>
          <t>스트레치반팔티</t>
        </is>
      </c>
      <c r="G1941" s="7" t="inlineStr">
        <is>
          <t>KOR</t>
        </is>
      </c>
      <c r="H1941" s="7" t="inlineStr">
        <is>
          <t>XL</t>
        </is>
      </c>
      <c r="I1941" s="7">
        <f>IF(B1941="보세",C1941&amp;" "&amp;D1941&amp;" "&amp;E1941&amp;" "&amp;F1941&amp;" ["&amp;H1941&amp;"]",IF(G1941="JPN","[JPN] "&amp;B1941&amp;" "&amp;C1941&amp;" "&amp;D1941&amp;" "&amp;E1941&amp;" "&amp;F1941&amp;" ["&amp;H1941&amp;"]",B1941&amp;" "&amp;C1941&amp;" "&amp;D1941&amp;" "&amp;E1941&amp;" "&amp;F1941&amp;" ["&amp;H1941&amp;"]"))</f>
        <v/>
      </c>
      <c r="J1941" s="7" t="inlineStr">
        <is>
          <t>아베크롬비 블랙 모달혼방 스트레치반팔티 [XL]</t>
        </is>
      </c>
      <c r="K1941" s="7" t="inlineStr">
        <is>
          <t>아베크롬비 블랙 모달혼방 스트레치반팔티</t>
        </is>
      </c>
      <c r="L1941" s="7">
        <f>IF(B1941="보세",C1941&amp;" "&amp;F1941,B1941&amp;" "&amp;F1941)</f>
        <v/>
      </c>
      <c r="M1941" s="8" t="inlineStr">
        <is>
          <t>블랙  모달혼방 스트레치반팔티</t>
        </is>
      </c>
      <c r="N1941" s="8" t="inlineStr">
        <is>
          <t>블랙  모달혼방 스트레치반팔티</t>
        </is>
      </c>
      <c r="O1941" s="8" t="inlineStr">
        <is>
          <t>블랙  모달혼방 스트레치반팔티</t>
        </is>
      </c>
    </row>
    <row r="1942" ht="16.5" customHeight="1" s="16">
      <c r="A1942" s="7" t="n">
        <v>13108706</v>
      </c>
      <c r="B1942" s="7" t="inlineStr">
        <is>
          <t>콜롬비아</t>
        </is>
      </c>
      <c r="C1942" s="7" t="inlineStr">
        <is>
          <t>핫오렌지</t>
        </is>
      </c>
      <c r="D1942" s="7" t="inlineStr">
        <is>
          <t>무지</t>
        </is>
      </c>
      <c r="E1942" s="7" t="inlineStr">
        <is>
          <t>폴리</t>
        </is>
      </c>
      <c r="F1942" s="7" t="inlineStr">
        <is>
          <t>나그랑등산반집업반팔티</t>
        </is>
      </c>
      <c r="G1942" s="7" t="inlineStr">
        <is>
          <t>KOR</t>
        </is>
      </c>
      <c r="H1942" s="7" t="inlineStr">
        <is>
          <t>S</t>
        </is>
      </c>
      <c r="I1942" s="7">
        <f>IF(B1942="보세",C1942&amp;" "&amp;D1942&amp;" "&amp;E1942&amp;" "&amp;F1942&amp;" ["&amp;H1942&amp;"]",IF(G1942="JPN","[JPN] "&amp;B1942&amp;" "&amp;C1942&amp;" "&amp;D1942&amp;" "&amp;E1942&amp;" "&amp;F1942&amp;" ["&amp;H1942&amp;"]",B1942&amp;" "&amp;C1942&amp;" "&amp;D1942&amp;" "&amp;E1942&amp;" "&amp;F1942&amp;" ["&amp;H1942&amp;"]"))</f>
        <v/>
      </c>
      <c r="J1942" s="7" t="inlineStr">
        <is>
          <t>콜롬비아 핫오렌지 나그랑등산반집업반팔티 [S]</t>
        </is>
      </c>
      <c r="K1942" s="7" t="inlineStr">
        <is>
          <t>콜롬비아 핫오렌지 나그랑등산반집업반팔티</t>
        </is>
      </c>
      <c r="L1942" s="7">
        <f>IF(B1942="보세",C1942&amp;" "&amp;F1942,B1942&amp;" "&amp;F1942)</f>
        <v/>
      </c>
      <c r="M1942" s="8" t="inlineStr">
        <is>
          <t>핫오렌지   나그랑등산반집업반팔티</t>
        </is>
      </c>
      <c r="N1942" s="8" t="inlineStr">
        <is>
          <t>핫오렌지   나그랑등산반집업반팔티</t>
        </is>
      </c>
      <c r="O1942" s="8" t="inlineStr">
        <is>
          <t>핫오렌지   나그랑등산반집업반팔티</t>
        </is>
      </c>
    </row>
    <row r="1943" ht="16.5" customHeight="1" s="16">
      <c r="A1943" s="7" t="n">
        <v>13108707</v>
      </c>
      <c r="B1943" s="7" t="inlineStr">
        <is>
          <t>랄프로렌</t>
        </is>
      </c>
      <c r="C1943" s="7" t="inlineStr">
        <is>
          <t>라이트레드</t>
        </is>
      </c>
      <c r="D1943" s="7" t="inlineStr">
        <is>
          <t>무지</t>
        </is>
      </c>
      <c r="E1943" s="7" t="inlineStr">
        <is>
          <t>면</t>
        </is>
      </c>
      <c r="F1943" s="7" t="inlineStr">
        <is>
          <t>스키니반팔폴로티</t>
        </is>
      </c>
      <c r="G1943" s="7" t="inlineStr">
        <is>
          <t>KOR</t>
        </is>
      </c>
      <c r="H1943" s="7" t="inlineStr">
        <is>
          <t>S</t>
        </is>
      </c>
      <c r="I1943" s="7">
        <f>IF(B1943="보세",C1943&amp;" "&amp;D1943&amp;" "&amp;E1943&amp;" "&amp;F1943&amp;" ["&amp;H1943&amp;"]",IF(G1943="JPN","[JPN] "&amp;B1943&amp;" "&amp;C1943&amp;" "&amp;D1943&amp;" "&amp;E1943&amp;" "&amp;F1943&amp;" ["&amp;H1943&amp;"]",B1943&amp;" "&amp;C1943&amp;" "&amp;D1943&amp;" "&amp;E1943&amp;" "&amp;F1943&amp;" ["&amp;H1943&amp;"]"))</f>
        <v/>
      </c>
      <c r="J1943" s="7" t="inlineStr">
        <is>
          <t>랄프로렌 라이트레드 면 스키니반팔폴로티 [S]</t>
        </is>
      </c>
      <c r="K1943" s="7" t="inlineStr">
        <is>
          <t>랄프로렌 라이트레드 면 스키니반팔폴로티</t>
        </is>
      </c>
      <c r="L1943" s="7">
        <f>IF(B1943="보세",C1943&amp;" "&amp;F1943,B1943&amp;" "&amp;F1943)</f>
        <v/>
      </c>
      <c r="M1943" s="8" t="inlineStr">
        <is>
          <t>라이트레드  면 스키니반팔폴로티</t>
        </is>
      </c>
      <c r="N1943" s="8" t="inlineStr">
        <is>
          <t>라이트레드  코튼 스키니반팔폴로티</t>
        </is>
      </c>
      <c r="O1943" s="8" t="inlineStr">
        <is>
          <t>라이트레드  면직물 스키니반팔폴로티</t>
        </is>
      </c>
    </row>
    <row r="1944" ht="16.5" customHeight="1" s="16">
      <c r="A1944" s="7" t="n">
        <v>13108708</v>
      </c>
      <c r="B1944" s="7" t="inlineStr">
        <is>
          <t>MLB</t>
        </is>
      </c>
      <c r="C1944" s="7" t="inlineStr">
        <is>
          <t>멜란지그레이</t>
        </is>
      </c>
      <c r="D1944" s="7" t="inlineStr">
        <is>
          <t>무지</t>
        </is>
      </c>
      <c r="E1944" s="7" t="inlineStr">
        <is>
          <t>면혼방</t>
        </is>
      </c>
      <c r="F1944" s="7" t="inlineStr">
        <is>
          <t>자수패치후드집업</t>
        </is>
      </c>
      <c r="G1944" s="7" t="inlineStr">
        <is>
          <t>KOR</t>
        </is>
      </c>
      <c r="H1944" s="7" t="inlineStr">
        <is>
          <t>90</t>
        </is>
      </c>
      <c r="I1944" s="7">
        <f>IF(B1944="보세",C1944&amp;" "&amp;D1944&amp;" "&amp;E1944&amp;" "&amp;F1944&amp;" ["&amp;H1944&amp;"]",IF(G1944="JPN","[JPN] "&amp;B1944&amp;" "&amp;C1944&amp;" "&amp;D1944&amp;" "&amp;E1944&amp;" "&amp;F1944&amp;" ["&amp;H1944&amp;"]",B1944&amp;" "&amp;C1944&amp;" "&amp;D1944&amp;" "&amp;E1944&amp;" "&amp;F1944&amp;" ["&amp;H1944&amp;"]"))</f>
        <v/>
      </c>
      <c r="J1944" s="7" t="inlineStr">
        <is>
          <t>MLB 멜란지그레이 면혼방 자수패치후드집업 [90]</t>
        </is>
      </c>
      <c r="K1944" s="7" t="inlineStr">
        <is>
          <t>MLB 멜란지그레이 면혼방 자수패치후드집업</t>
        </is>
      </c>
      <c r="L1944" s="7">
        <f>IF(B1944="보세",C1944&amp;" "&amp;F1944,B1944&amp;" "&amp;F1944)</f>
        <v/>
      </c>
      <c r="M1944" s="8" t="inlineStr">
        <is>
          <t>멜란지그레이  면혼방 자수패치후드집업</t>
        </is>
      </c>
      <c r="N1944" s="8" t="inlineStr">
        <is>
          <t>멜란지그레이  코튼혼방 자수패치후드집업</t>
        </is>
      </c>
      <c r="O1944" s="8" t="inlineStr">
        <is>
          <t>멜란지그레이  면믹스 자수패치후드집업</t>
        </is>
      </c>
    </row>
    <row r="1945" ht="16.5" customHeight="1" s="16">
      <c r="A1945" s="7" t="n">
        <v>13108709</v>
      </c>
      <c r="B1945" s="7" t="inlineStr">
        <is>
          <t>캘빈클라인</t>
        </is>
      </c>
      <c r="C1945" s="7" t="inlineStr">
        <is>
          <t>블랙</t>
        </is>
      </c>
      <c r="D1945" s="7" t="inlineStr">
        <is>
          <t>무지</t>
        </is>
      </c>
      <c r="E1945" s="7" t="inlineStr">
        <is>
          <t>면</t>
        </is>
      </c>
      <c r="F1945" s="7" t="inlineStr">
        <is>
          <t>반목포켓자켓</t>
        </is>
      </c>
      <c r="G1945" s="7" t="inlineStr">
        <is>
          <t>KOR</t>
        </is>
      </c>
      <c r="H1945" s="7" t="inlineStr">
        <is>
          <t>M</t>
        </is>
      </c>
      <c r="I1945" s="7">
        <f>IF(B1945="보세",C1945&amp;" "&amp;D1945&amp;" "&amp;E1945&amp;" "&amp;F1945&amp;" ["&amp;H1945&amp;"]",IF(G1945="JPN","[JPN] "&amp;B1945&amp;" "&amp;C1945&amp;" "&amp;D1945&amp;" "&amp;E1945&amp;" "&amp;F1945&amp;" ["&amp;H1945&amp;"]",B1945&amp;" "&amp;C1945&amp;" "&amp;D1945&amp;" "&amp;E1945&amp;" "&amp;F1945&amp;" ["&amp;H1945&amp;"]"))</f>
        <v/>
      </c>
      <c r="J1945" s="7" t="inlineStr">
        <is>
          <t>캘빈클라인 블랙 면 반목포켓자켓 [M]</t>
        </is>
      </c>
      <c r="K1945" s="7" t="inlineStr">
        <is>
          <t>캘빈클라인 블랙 면 반목포켓자켓</t>
        </is>
      </c>
      <c r="L1945" s="7">
        <f>IF(B1945="보세",C1945&amp;" "&amp;F1945,B1945&amp;" "&amp;F1945)</f>
        <v/>
      </c>
      <c r="M1945" s="8" t="inlineStr">
        <is>
          <t>블랙  면 반목포켓자켓</t>
        </is>
      </c>
      <c r="N1945" s="8" t="inlineStr">
        <is>
          <t>블랙  코튼 반목포켓자켓</t>
        </is>
      </c>
      <c r="O1945" s="8" t="inlineStr">
        <is>
          <t>블랙  면직물 반목포켓자켓</t>
        </is>
      </c>
    </row>
    <row r="1946" ht="16.5" customHeight="1" s="16">
      <c r="A1946" s="7" t="n">
        <v>13108710</v>
      </c>
      <c r="B1946" s="7" t="inlineStr">
        <is>
          <t>리스트</t>
        </is>
      </c>
      <c r="C1946" s="7" t="inlineStr">
        <is>
          <t>시카모어그린</t>
        </is>
      </c>
      <c r="D1946" s="7" t="inlineStr">
        <is>
          <t>무지</t>
        </is>
      </c>
      <c r="E1946" s="7" t="inlineStr">
        <is>
          <t>울혼방</t>
        </is>
      </c>
      <c r="F1946" s="7" t="inlineStr">
        <is>
          <t>비대칭러플롱블라우스</t>
        </is>
      </c>
      <c r="G1946" s="7" t="inlineStr">
        <is>
          <t>KOR</t>
        </is>
      </c>
      <c r="H1946" s="7" t="inlineStr">
        <is>
          <t>85-91-160</t>
        </is>
      </c>
      <c r="I1946" s="7">
        <f>IF(B1946="보세",C1946&amp;" "&amp;D1946&amp;" "&amp;E1946&amp;" "&amp;F1946&amp;" ["&amp;H1946&amp;"]",IF(G1946="JPN","[JPN] "&amp;B1946&amp;" "&amp;C1946&amp;" "&amp;D1946&amp;" "&amp;E1946&amp;" "&amp;F1946&amp;" ["&amp;H1946&amp;"]",B1946&amp;" "&amp;C1946&amp;" "&amp;D1946&amp;" "&amp;E1946&amp;" "&amp;F1946&amp;" ["&amp;H1946&amp;"]"))</f>
        <v/>
      </c>
      <c r="J1946" s="7" t="inlineStr">
        <is>
          <t>리스트 시카모어그린 울혼방 비대칭러플롱블라우스 [85-91-160]</t>
        </is>
      </c>
      <c r="K1946" s="7" t="inlineStr">
        <is>
          <t>리스트 시카모어그린 울혼방 비대칭러플롱블라우스</t>
        </is>
      </c>
      <c r="L1946" s="7">
        <f>IF(B1946="보세",C1946&amp;" "&amp;F1946,B1946&amp;" "&amp;F1946)</f>
        <v/>
      </c>
      <c r="M1946" s="8" t="inlineStr">
        <is>
          <t>시카모어그린  울혼방 비대칭러플롱블라우스</t>
        </is>
      </c>
      <c r="N1946" s="8" t="inlineStr">
        <is>
          <t>시카모어그린  울혼방 비대칭러플롱블라우스</t>
        </is>
      </c>
      <c r="O1946" s="8" t="inlineStr">
        <is>
          <t>시카모어그린  울혼방 비대칭러플롱블라우스</t>
        </is>
      </c>
    </row>
    <row r="1947" ht="16.5" customHeight="1" s="16">
      <c r="A1947" s="7" t="n">
        <v>13108711</v>
      </c>
      <c r="B1947" s="7" t="inlineStr">
        <is>
          <t>톰브라운</t>
        </is>
      </c>
      <c r="C1947" s="7" t="inlineStr">
        <is>
          <t>네이비</t>
        </is>
      </c>
      <c r="D1947" s="7" t="inlineStr">
        <is>
          <t>무지</t>
        </is>
      </c>
      <c r="E1947" s="7" t="inlineStr">
        <is>
          <t>면혼방</t>
        </is>
      </c>
      <c r="F1947" s="7" t="inlineStr">
        <is>
          <t>소매버튼가디건</t>
        </is>
      </c>
      <c r="G1947" s="7" t="inlineStr">
        <is>
          <t>KOR</t>
        </is>
      </c>
      <c r="H1947" s="7" t="inlineStr">
        <is>
          <t>L</t>
        </is>
      </c>
      <c r="I1947" s="7">
        <f>IF(B1947="보세",C1947&amp;" "&amp;D1947&amp;" "&amp;E1947&amp;" "&amp;F1947&amp;" ["&amp;H1947&amp;"]",IF(G1947="JPN","[JPN] "&amp;B1947&amp;" "&amp;C1947&amp;" "&amp;D1947&amp;" "&amp;E1947&amp;" "&amp;F1947&amp;" ["&amp;H1947&amp;"]",B1947&amp;" "&amp;C1947&amp;" "&amp;D1947&amp;" "&amp;E1947&amp;" "&amp;F1947&amp;" ["&amp;H1947&amp;"]"))</f>
        <v/>
      </c>
      <c r="J1947" s="7" t="inlineStr">
        <is>
          <t>톰브라운 네이비 면혼방 소매버튼가디건 [L]</t>
        </is>
      </c>
      <c r="K1947" s="7" t="inlineStr">
        <is>
          <t>톰브라운 네이비 면혼방 소매버튼가디건</t>
        </is>
      </c>
      <c r="L1947" s="7">
        <f>IF(B1947="보세",C1947&amp;" "&amp;F1947,B1947&amp;" "&amp;F1947)</f>
        <v/>
      </c>
      <c r="M1947" s="8" t="inlineStr">
        <is>
          <t>네이비  면혼방 소매버튼가디건</t>
        </is>
      </c>
      <c r="N1947" s="8" t="inlineStr">
        <is>
          <t>NAVY  면혼방 소매버튼가디건</t>
        </is>
      </c>
      <c r="O1947" s="8" t="inlineStr">
        <is>
          <t>곤색  면혼방 소매버튼가디건</t>
        </is>
      </c>
    </row>
    <row r="1948" ht="16.5" customHeight="1" s="16">
      <c r="A1948" s="7" t="n">
        <v>13108712</v>
      </c>
      <c r="B1948" s="7" t="inlineStr">
        <is>
          <t>나이키</t>
        </is>
      </c>
      <c r="C1948" s="7" t="inlineStr">
        <is>
          <t>투톤그레이</t>
        </is>
      </c>
      <c r="D1948" s="7" t="inlineStr">
        <is>
          <t>로고레터링프린팅</t>
        </is>
      </c>
      <c r="E1948" s="7" t="inlineStr">
        <is>
          <t>면혼방</t>
        </is>
      </c>
      <c r="F1948" s="7" t="inlineStr">
        <is>
          <t>스우시나그랑후드티</t>
        </is>
      </c>
      <c r="G1948" s="7" t="inlineStr">
        <is>
          <t>KOR</t>
        </is>
      </c>
      <c r="H1948" s="7" t="inlineStr">
        <is>
          <t>95</t>
        </is>
      </c>
      <c r="I1948" s="7">
        <f>IF(B1948="보세",C1948&amp;" "&amp;D1948&amp;" "&amp;E1948&amp;" "&amp;F1948&amp;" ["&amp;H1948&amp;"]",IF(G1948="JPN","[JPN] "&amp;B1948&amp;" "&amp;C1948&amp;" "&amp;D1948&amp;" "&amp;E1948&amp;" "&amp;F1948&amp;" ["&amp;H1948&amp;"]",B1948&amp;" "&amp;C1948&amp;" "&amp;D1948&amp;" "&amp;E1948&amp;" "&amp;F1948&amp;" ["&amp;H1948&amp;"]"))</f>
        <v/>
      </c>
      <c r="J1948" s="7" t="inlineStr">
        <is>
          <t>나이키 투톤그레이 로고레터링프린팅 면혼방 스우시나그랑후드티 [95]</t>
        </is>
      </c>
      <c r="K1948" s="7" t="inlineStr">
        <is>
          <t>나이키 투톤그레이 로고레터링프린팅 면혼방 스우시나그랑후드티</t>
        </is>
      </c>
      <c r="L1948" s="7">
        <f>IF(B1948="보세",C1948&amp;" "&amp;F1948,B1948&amp;" "&amp;F1948)</f>
        <v/>
      </c>
      <c r="M1948" s="8" t="inlineStr">
        <is>
          <t>투톤그레이 로고레터링프린팅 면혼방 스우시나그랑후드티</t>
        </is>
      </c>
      <c r="N1948" s="8" t="inlineStr">
        <is>
          <t>투톤그레이 로고레터링프린팅 코튼혼방 스우시나그랑후드티</t>
        </is>
      </c>
      <c r="O1948" s="8" t="inlineStr">
        <is>
          <t>투톤그레이 로고레터링프린팅 면믹스 스우시나그랑후드티</t>
        </is>
      </c>
    </row>
    <row r="1949" ht="16.5" customHeight="1" s="16">
      <c r="A1949" s="7" t="n">
        <v>13108713</v>
      </c>
      <c r="B1949" s="7" t="inlineStr">
        <is>
          <t>필라</t>
        </is>
      </c>
      <c r="C1949" s="7" t="inlineStr">
        <is>
          <t>네이비</t>
        </is>
      </c>
      <c r="D1949" s="7" t="inlineStr">
        <is>
          <t>무지</t>
        </is>
      </c>
      <c r="E1949" s="7" t="inlineStr">
        <is>
          <t>면혼방</t>
        </is>
      </c>
      <c r="F1949" s="7" t="inlineStr">
        <is>
          <t>레귤러핏로고띠나그랑맨투맨</t>
        </is>
      </c>
      <c r="G1949" s="7" t="inlineStr">
        <is>
          <t>KOR</t>
        </is>
      </c>
      <c r="H1949" s="7" t="inlineStr">
        <is>
          <t>XL</t>
        </is>
      </c>
      <c r="I1949" s="7">
        <f>IF(B1949="보세",C1949&amp;" "&amp;D1949&amp;" "&amp;E1949&amp;" "&amp;F1949&amp;" ["&amp;H1949&amp;"]",IF(G1949="JPN","[JPN] "&amp;B1949&amp;" "&amp;C1949&amp;" "&amp;D1949&amp;" "&amp;E1949&amp;" "&amp;F1949&amp;" ["&amp;H1949&amp;"]",B1949&amp;" "&amp;C1949&amp;" "&amp;D1949&amp;" "&amp;E1949&amp;" "&amp;F1949&amp;" ["&amp;H1949&amp;"]"))</f>
        <v/>
      </c>
      <c r="J1949" s="7" t="inlineStr">
        <is>
          <t>필라 네이비 면혼방 레귤러핏로고띠나그랑맨투맨 [XL]</t>
        </is>
      </c>
      <c r="K1949" s="7" t="inlineStr">
        <is>
          <t>필라 네이비 면혼방 레귤러핏로고띠나그랑맨투맨</t>
        </is>
      </c>
      <c r="L1949" s="7">
        <f>IF(B1949="보세",C1949&amp;" "&amp;F1949,B1949&amp;" "&amp;F1949)</f>
        <v/>
      </c>
      <c r="M1949" s="8" t="inlineStr">
        <is>
          <t>네이비  면혼방 레귤러핏로고띠나그랑맨투맨</t>
        </is>
      </c>
      <c r="N1949" s="8" t="inlineStr">
        <is>
          <t>NAVY  면혼방 레귤러핏로고띠나그랑맨투맨</t>
        </is>
      </c>
      <c r="O1949" s="8" t="inlineStr">
        <is>
          <t>곤색  면혼방 레귤러핏로고띠나그랑맨투맨</t>
        </is>
      </c>
    </row>
    <row r="1950" ht="16.5" customHeight="1" s="16">
      <c r="A1950" s="7" t="n">
        <v>13108714</v>
      </c>
      <c r="B1950" s="7" t="inlineStr">
        <is>
          <t>라코스테</t>
        </is>
      </c>
      <c r="C1950" s="7" t="inlineStr">
        <is>
          <t>오션시티블루화이트</t>
        </is>
      </c>
      <c r="D1950" s="7" t="inlineStr">
        <is>
          <t>스트라이프</t>
        </is>
      </c>
      <c r="E1950" s="7" t="inlineStr">
        <is>
          <t>면</t>
        </is>
      </c>
      <c r="F1950" s="7" t="inlineStr">
        <is>
          <t>폴로반팔원피스</t>
        </is>
      </c>
      <c r="G1950" s="7" t="inlineStr">
        <is>
          <t>KOR</t>
        </is>
      </c>
      <c r="H1950" s="7" t="inlineStr">
        <is>
          <t>90</t>
        </is>
      </c>
      <c r="I1950" s="7">
        <f>IF(B1950="보세",C1950&amp;" "&amp;D1950&amp;" "&amp;E1950&amp;" "&amp;F1950&amp;" ["&amp;H1950&amp;"]",IF(G1950="JPN","[JPN] "&amp;B1950&amp;" "&amp;C1950&amp;" "&amp;D1950&amp;" "&amp;E1950&amp;" "&amp;F1950&amp;" ["&amp;H1950&amp;"]",B1950&amp;" "&amp;C1950&amp;" "&amp;D1950&amp;" "&amp;E1950&amp;" "&amp;F1950&amp;" ["&amp;H1950&amp;"]"))</f>
        <v/>
      </c>
      <c r="J1950" s="7" t="inlineStr">
        <is>
          <t>라코스테 오션시티블루화이트 스트라이프 면 폴로반팔원피스 [90]</t>
        </is>
      </c>
      <c r="K1950" s="7" t="inlineStr">
        <is>
          <t>라코스테 오션시티블루화이트 스트라이프 면 폴로반팔원피스</t>
        </is>
      </c>
      <c r="L1950" s="7">
        <f>IF(B1950="보세",C1950&amp;" "&amp;F1950,B1950&amp;" "&amp;F1950)</f>
        <v/>
      </c>
      <c r="M1950" s="8" t="inlineStr">
        <is>
          <t>오션시티블루화이트 스트라이프 면 폴로반팔원피스</t>
        </is>
      </c>
      <c r="N1950" s="8" t="inlineStr">
        <is>
          <t>오션시티블루화이트 스트라이프 코튼 폴로반팔원피스</t>
        </is>
      </c>
      <c r="O1950" s="8" t="inlineStr">
        <is>
          <t>오션시티블루화이트 스트라이프 면직물 폴로반팔원피스</t>
        </is>
      </c>
    </row>
    <row r="1951" ht="16.5" customHeight="1" s="16">
      <c r="A1951" s="7" t="n">
        <v>13108715</v>
      </c>
      <c r="B1951" s="7" t="inlineStr">
        <is>
          <t>노스페이스</t>
        </is>
      </c>
      <c r="C1951" s="7" t="inlineStr">
        <is>
          <t>블랙</t>
        </is>
      </c>
      <c r="D1951" s="7" t="inlineStr">
        <is>
          <t>무지</t>
        </is>
      </c>
      <c r="E1951" s="7" t="inlineStr">
        <is>
          <t>고어텍스</t>
        </is>
      </c>
      <c r="F1951" s="7" t="inlineStr">
        <is>
          <t>나그랑익스트림점퍼</t>
        </is>
      </c>
      <c r="G1951" s="7" t="inlineStr">
        <is>
          <t>KOR</t>
        </is>
      </c>
      <c r="H1951" s="7" t="inlineStr">
        <is>
          <t>100</t>
        </is>
      </c>
      <c r="I1951" s="7">
        <f>IF(B1951="보세",C1951&amp;" "&amp;D1951&amp;" "&amp;E1951&amp;" "&amp;F1951&amp;" ["&amp;H1951&amp;"]",IF(G1951="JPN","[JPN] "&amp;B1951&amp;" "&amp;C1951&amp;" "&amp;D1951&amp;" "&amp;E1951&amp;" "&amp;F1951&amp;" ["&amp;H1951&amp;"]",B1951&amp;" "&amp;C1951&amp;" "&amp;D1951&amp;" "&amp;E1951&amp;" "&amp;F1951&amp;" ["&amp;H1951&amp;"]"))</f>
        <v/>
      </c>
      <c r="J1951" s="7" t="inlineStr">
        <is>
          <t>노스페이스 블랙 고어텍스 나그랑익스트림점퍼 [100]</t>
        </is>
      </c>
      <c r="K1951" s="7" t="inlineStr">
        <is>
          <t>노스페이스 블랙 고어텍스 나그랑익스트림점퍼</t>
        </is>
      </c>
      <c r="L1951" s="7">
        <f>IF(B1951="보세",C1951&amp;" "&amp;F1951,B1951&amp;" "&amp;F1951)</f>
        <v/>
      </c>
      <c r="M1951" s="8" t="inlineStr">
        <is>
          <t>블랙  고어텍스 나그랑익스트림점퍼</t>
        </is>
      </c>
      <c r="N1951" s="8" t="inlineStr">
        <is>
          <t>블랙  고어텍스 나그랑익스트림점퍼</t>
        </is>
      </c>
      <c r="O1951" s="8" t="inlineStr">
        <is>
          <t>블랙  고어텍스 나그랑익스트림점퍼</t>
        </is>
      </c>
    </row>
    <row r="1952" ht="16.5" customHeight="1" s="16">
      <c r="A1952" s="7" t="n">
        <v>13108716</v>
      </c>
      <c r="B1952" s="7" t="inlineStr">
        <is>
          <t>셀렙샵</t>
        </is>
      </c>
      <c r="C1952" s="7" t="inlineStr">
        <is>
          <t>다크그레이우드브라운</t>
        </is>
      </c>
      <c r="D1952" s="7" t="inlineStr">
        <is>
          <t>체크</t>
        </is>
      </c>
      <c r="E1952" s="7" t="inlineStr">
        <is>
          <t>울혼방</t>
        </is>
      </c>
      <c r="F1952" s="7" t="inlineStr">
        <is>
          <t>투버튼모직블레이저</t>
        </is>
      </c>
      <c r="G1952" s="7" t="inlineStr">
        <is>
          <t>KOR</t>
        </is>
      </c>
      <c r="H1952" s="7" t="inlineStr">
        <is>
          <t>90-160</t>
        </is>
      </c>
      <c r="I1952" s="7">
        <f>IF(B1952="보세",C1952&amp;" "&amp;D1952&amp;" "&amp;E1952&amp;" "&amp;F1952&amp;" ["&amp;H1952&amp;"]",IF(G1952="JPN","[JPN] "&amp;B1952&amp;" "&amp;C1952&amp;" "&amp;D1952&amp;" "&amp;E1952&amp;" "&amp;F1952&amp;" ["&amp;H1952&amp;"]",B1952&amp;" "&amp;C1952&amp;" "&amp;D1952&amp;" "&amp;E1952&amp;" "&amp;F1952&amp;" ["&amp;H1952&amp;"]"))</f>
        <v/>
      </c>
      <c r="J1952" s="7" t="inlineStr">
        <is>
          <t>셀렙샵 다크그레이우드브라운 체크 울혼방 투버튼모직블레이저 [90-160]</t>
        </is>
      </c>
      <c r="K1952" s="7" t="inlineStr">
        <is>
          <t>셀렙샵 다크그레이우드브라운 체크 울혼방 투버튼모직블레이저</t>
        </is>
      </c>
      <c r="L1952" s="7">
        <f>IF(B1952="보세",C1952&amp;" "&amp;F1952,B1952&amp;" "&amp;F1952)</f>
        <v/>
      </c>
      <c r="M1952" s="8" t="inlineStr">
        <is>
          <t>다크그레이우드브라운 체크 울혼방 투버튼모직블레이저</t>
        </is>
      </c>
      <c r="N1952" s="8" t="inlineStr">
        <is>
          <t>다크그레이우드브라운 체크 울혼방 투버튼모직블레이저</t>
        </is>
      </c>
      <c r="O1952" s="8" t="inlineStr">
        <is>
          <t>다크그레이우드브라운 체크 울혼방 투버튼모직블레이저</t>
        </is>
      </c>
    </row>
    <row r="1953" ht="16.5" customHeight="1" s="16">
      <c r="A1953" s="7" t="n">
        <v>13108717</v>
      </c>
      <c r="B1953" s="7" t="inlineStr">
        <is>
          <t>인디안</t>
        </is>
      </c>
      <c r="C1953" s="7" t="inlineStr">
        <is>
          <t>매트네이비</t>
        </is>
      </c>
      <c r="D1953" s="7" t="inlineStr">
        <is>
          <t>무지</t>
        </is>
      </c>
      <c r="E1953" s="7" t="inlineStr">
        <is>
          <t>폴리</t>
        </is>
      </c>
      <c r="F1953" s="7" t="inlineStr">
        <is>
          <t>심플점퍼</t>
        </is>
      </c>
      <c r="G1953" s="7" t="inlineStr">
        <is>
          <t>KOR</t>
        </is>
      </c>
      <c r="H1953" s="7" t="inlineStr">
        <is>
          <t>100-175</t>
        </is>
      </c>
      <c r="I1953" s="7">
        <f>IF(B1953="보세",C1953&amp;" "&amp;D1953&amp;" "&amp;E1953&amp;" "&amp;F1953&amp;" ["&amp;H1953&amp;"]",IF(G1953="JPN","[JPN] "&amp;B1953&amp;" "&amp;C1953&amp;" "&amp;D1953&amp;" "&amp;E1953&amp;" "&amp;F1953&amp;" ["&amp;H1953&amp;"]",B1953&amp;" "&amp;C1953&amp;" "&amp;D1953&amp;" "&amp;E1953&amp;" "&amp;F1953&amp;" ["&amp;H1953&amp;"]"))</f>
        <v/>
      </c>
      <c r="J1953" s="7" t="inlineStr">
        <is>
          <t>인디안 매트네이비 심플점퍼 [100-175]</t>
        </is>
      </c>
      <c r="K1953" s="7" t="inlineStr">
        <is>
          <t>인디안 매트네이비 심플점퍼</t>
        </is>
      </c>
      <c r="L1953" s="7">
        <f>IF(B1953="보세",C1953&amp;" "&amp;F1953,B1953&amp;" "&amp;F1953)</f>
        <v/>
      </c>
      <c r="M1953" s="8" t="inlineStr">
        <is>
          <t>매트네이비   심플점퍼</t>
        </is>
      </c>
      <c r="N1953" s="8" t="inlineStr">
        <is>
          <t>매트네이비   심플점퍼</t>
        </is>
      </c>
      <c r="O1953" s="8" t="inlineStr">
        <is>
          <t>매트네이비   심플점퍼</t>
        </is>
      </c>
    </row>
    <row r="1954" ht="16.5" customHeight="1" s="16">
      <c r="A1954" s="7" t="n">
        <v>13108718</v>
      </c>
      <c r="B1954" s="7" t="inlineStr">
        <is>
          <t>아디다스</t>
        </is>
      </c>
      <c r="C1954" s="7" t="inlineStr">
        <is>
          <t>다크그레이</t>
        </is>
      </c>
      <c r="D1954" s="7" t="inlineStr">
        <is>
          <t>무지</t>
        </is>
      </c>
      <c r="E1954" s="7" t="inlineStr">
        <is>
          <t>폴리</t>
        </is>
      </c>
      <c r="F1954" s="7" t="inlineStr">
        <is>
          <t>나그랑부클스포츠집업</t>
        </is>
      </c>
      <c r="G1954" s="7" t="inlineStr">
        <is>
          <t>KOR</t>
        </is>
      </c>
      <c r="H1954" s="7" t="inlineStr">
        <is>
          <t>95</t>
        </is>
      </c>
      <c r="I1954" s="7">
        <f>IF(B1954="보세",C1954&amp;" "&amp;D1954&amp;" "&amp;E1954&amp;" "&amp;F1954&amp;" ["&amp;H1954&amp;"]",IF(G1954="JPN","[JPN] "&amp;B1954&amp;" "&amp;C1954&amp;" "&amp;D1954&amp;" "&amp;E1954&amp;" "&amp;F1954&amp;" ["&amp;H1954&amp;"]",B1954&amp;" "&amp;C1954&amp;" "&amp;D1954&amp;" "&amp;E1954&amp;" "&amp;F1954&amp;" ["&amp;H1954&amp;"]"))</f>
        <v/>
      </c>
      <c r="J1954" s="7" t="inlineStr">
        <is>
          <t>아디다스 다크그레이 나그랑부클스포츠집업 [95]</t>
        </is>
      </c>
      <c r="K1954" s="7" t="inlineStr">
        <is>
          <t>아디다스 다크그레이 나그랑부클스포츠집업</t>
        </is>
      </c>
      <c r="L1954" s="7">
        <f>IF(B1954="보세",C1954&amp;" "&amp;F1954,B1954&amp;" "&amp;F1954)</f>
        <v/>
      </c>
      <c r="M1954" s="8" t="inlineStr">
        <is>
          <t>다크그레이   나그랑부클스포츠집업</t>
        </is>
      </c>
      <c r="N1954" s="8" t="inlineStr">
        <is>
          <t>다크그레이   나그랑부클스포츠집업</t>
        </is>
      </c>
      <c r="O1954" s="8" t="inlineStr">
        <is>
          <t>다크그레이   나그랑부클스포츠집업</t>
        </is>
      </c>
    </row>
    <row r="1955" ht="16.5" customHeight="1" s="16">
      <c r="A1955" s="7" t="n">
        <v>13108719</v>
      </c>
      <c r="B1955" s="7" t="inlineStr">
        <is>
          <t>나이키</t>
        </is>
      </c>
      <c r="C1955" s="7" t="inlineStr">
        <is>
          <t>그리스블랙</t>
        </is>
      </c>
      <c r="D1955" s="7" t="inlineStr">
        <is>
          <t>무지</t>
        </is>
      </c>
      <c r="E1955" s="7" t="inlineStr">
        <is>
          <t>면혼방</t>
        </is>
      </c>
      <c r="F1955" s="7" t="inlineStr">
        <is>
          <t>로고맨투맨</t>
        </is>
      </c>
      <c r="G1955" s="7" t="inlineStr">
        <is>
          <t>KOR</t>
        </is>
      </c>
      <c r="H1955" s="7" t="inlineStr">
        <is>
          <t>90</t>
        </is>
      </c>
      <c r="I1955" s="7">
        <f>IF(B1955="보세",C1955&amp;" "&amp;D1955&amp;" "&amp;E1955&amp;" "&amp;F1955&amp;" ["&amp;H1955&amp;"]",IF(G1955="JPN","[JPN] "&amp;B1955&amp;" "&amp;C1955&amp;" "&amp;D1955&amp;" "&amp;E1955&amp;" "&amp;F1955&amp;" ["&amp;H1955&amp;"]",B1955&amp;" "&amp;C1955&amp;" "&amp;D1955&amp;" "&amp;E1955&amp;" "&amp;F1955&amp;" ["&amp;H1955&amp;"]"))</f>
        <v/>
      </c>
      <c r="J1955" s="7" t="inlineStr">
        <is>
          <t>나이키 그리스블랙 면혼방 로고맨투맨 [90]</t>
        </is>
      </c>
      <c r="K1955" s="7" t="inlineStr">
        <is>
          <t>나이키 그리스블랙 면혼방 로고맨투맨</t>
        </is>
      </c>
      <c r="L1955" s="7">
        <f>IF(B1955="보세",C1955&amp;" "&amp;F1955,B1955&amp;" "&amp;F1955)</f>
        <v/>
      </c>
      <c r="M1955" s="8" t="inlineStr">
        <is>
          <t>그리스블랙  면혼방 로고맨투맨</t>
        </is>
      </c>
      <c r="N1955" s="8" t="inlineStr">
        <is>
          <t>그리스블랙  코튼혼방 로고맨투맨</t>
        </is>
      </c>
      <c r="O1955" s="8" t="inlineStr">
        <is>
          <t>그리스블랙  면믹스 로고맨투맨</t>
        </is>
      </c>
    </row>
    <row r="1956" ht="16.5" customHeight="1" s="16">
      <c r="A1956" s="7" t="n">
        <v>13108720</v>
      </c>
      <c r="B1956" s="7" t="inlineStr">
        <is>
          <t>타미힐피거</t>
        </is>
      </c>
      <c r="C1956" s="7" t="inlineStr">
        <is>
          <t>블루그래나이트</t>
        </is>
      </c>
      <c r="D1956" s="7" t="inlineStr">
        <is>
          <t>무지</t>
        </is>
      </c>
      <c r="E1956" s="7" t="inlineStr">
        <is>
          <t>면혼방</t>
        </is>
      </c>
      <c r="F1956" s="7" t="inlineStr">
        <is>
          <t>로고맨투맨</t>
        </is>
      </c>
      <c r="G1956" s="7" t="inlineStr">
        <is>
          <t>KOR</t>
        </is>
      </c>
      <c r="H1956" s="7" t="inlineStr">
        <is>
          <t>없음</t>
        </is>
      </c>
      <c r="I1956" s="7">
        <f>IF(B1956="보세",C1956&amp;" "&amp;D1956&amp;" "&amp;E1956&amp;" "&amp;F1956&amp;" ["&amp;H1956&amp;"]",IF(G1956="JPN","[JPN] "&amp;B1956&amp;" "&amp;C1956&amp;" "&amp;D1956&amp;" "&amp;E1956&amp;" "&amp;F1956&amp;" ["&amp;H1956&amp;"]",B1956&amp;" "&amp;C1956&amp;" "&amp;D1956&amp;" "&amp;E1956&amp;" "&amp;F1956&amp;" ["&amp;H1956&amp;"]"))</f>
        <v/>
      </c>
      <c r="J1956" s="7" t="inlineStr">
        <is>
          <t xml:space="preserve">타미힐피거 블루그래나이트 면혼방 로고맨투맨 </t>
        </is>
      </c>
      <c r="K1956" s="7" t="inlineStr">
        <is>
          <t xml:space="preserve">타미힐피거 블루그래나이트 면혼방 로고맨투맨 </t>
        </is>
      </c>
      <c r="L1956" s="7">
        <f>IF(B1956="보세",C1956&amp;" "&amp;F1956,B1956&amp;" "&amp;F1956)</f>
        <v/>
      </c>
      <c r="M1956" s="8" t="inlineStr">
        <is>
          <t>블루그래나이트  면혼방 로고맨투맨</t>
        </is>
      </c>
      <c r="N1956" s="8" t="inlineStr">
        <is>
          <t>블루그래나이트  코튼혼방 로고맨투맨</t>
        </is>
      </c>
      <c r="O1956" s="8" t="inlineStr">
        <is>
          <t>블루그래나이트  면믹스 로고맨투맨</t>
        </is>
      </c>
    </row>
    <row r="1957" ht="16.5" customHeight="1" s="16">
      <c r="A1957" s="7" t="n">
        <v>13108721</v>
      </c>
      <c r="B1957" s="7" t="inlineStr">
        <is>
          <t>아디다스</t>
        </is>
      </c>
      <c r="C1957" s="7" t="inlineStr">
        <is>
          <t>블랙</t>
        </is>
      </c>
      <c r="D1957" s="7" t="inlineStr">
        <is>
          <t>무지</t>
        </is>
      </c>
      <c r="E1957" s="7" t="inlineStr">
        <is>
          <t>면혼방</t>
        </is>
      </c>
      <c r="F1957" s="7" t="inlineStr">
        <is>
          <t>배색후드집업</t>
        </is>
      </c>
      <c r="G1957" s="7" t="inlineStr">
        <is>
          <t>KOR</t>
        </is>
      </c>
      <c r="H1957" s="7" t="inlineStr">
        <is>
          <t>M</t>
        </is>
      </c>
      <c r="I1957" s="7">
        <f>IF(B1957="보세",C1957&amp;" "&amp;D1957&amp;" "&amp;E1957&amp;" "&amp;F1957&amp;" ["&amp;H1957&amp;"]",IF(G1957="JPN","[JPN] "&amp;B1957&amp;" "&amp;C1957&amp;" "&amp;D1957&amp;" "&amp;E1957&amp;" "&amp;F1957&amp;" ["&amp;H1957&amp;"]",B1957&amp;" "&amp;C1957&amp;" "&amp;D1957&amp;" "&amp;E1957&amp;" "&amp;F1957&amp;" ["&amp;H1957&amp;"]"))</f>
        <v/>
      </c>
      <c r="J1957" s="7" t="inlineStr">
        <is>
          <t>아디다스 블랙 면혼방 배색후드집업 [M]</t>
        </is>
      </c>
      <c r="K1957" s="7" t="inlineStr">
        <is>
          <t>아디다스 블랙 면혼방 배색후드집업</t>
        </is>
      </c>
      <c r="L1957" s="7">
        <f>IF(B1957="보세",C1957&amp;" "&amp;F1957,B1957&amp;" "&amp;F1957)</f>
        <v/>
      </c>
      <c r="M1957" s="8" t="inlineStr">
        <is>
          <t>블랙  면혼방 배색후드집업</t>
        </is>
      </c>
      <c r="N1957" s="8" t="inlineStr">
        <is>
          <t>블랙  코튼혼방 배색후드집업</t>
        </is>
      </c>
      <c r="O1957" s="8" t="inlineStr">
        <is>
          <t>블랙  면믹스 배색후드집업</t>
        </is>
      </c>
    </row>
    <row r="1958" ht="16.5" customHeight="1" s="16">
      <c r="A1958" s="7" t="n">
        <v>13108722</v>
      </c>
      <c r="B1958" s="7" t="inlineStr">
        <is>
          <t>킨록</t>
        </is>
      </c>
      <c r="C1958" s="7" t="inlineStr">
        <is>
          <t>다크그레이</t>
        </is>
      </c>
      <c r="D1958" s="7" t="inlineStr">
        <is>
          <t>무지</t>
        </is>
      </c>
      <c r="E1958" s="7" t="inlineStr">
        <is>
          <t>울</t>
        </is>
      </c>
      <c r="F1958" s="7" t="inlineStr">
        <is>
          <t>우드버튼블레이저</t>
        </is>
      </c>
      <c r="G1958" s="7" t="inlineStr">
        <is>
          <t>KOR</t>
        </is>
      </c>
      <c r="H1958" s="7" t="inlineStr">
        <is>
          <t>95</t>
        </is>
      </c>
      <c r="I1958" s="7">
        <f>IF(B1958="보세",C1958&amp;" "&amp;D1958&amp;" "&amp;E1958&amp;" "&amp;F1958&amp;" ["&amp;H1958&amp;"]",IF(G1958="JPN","[JPN] "&amp;B1958&amp;" "&amp;C1958&amp;" "&amp;D1958&amp;" "&amp;E1958&amp;" "&amp;F1958&amp;" ["&amp;H1958&amp;"]",B1958&amp;" "&amp;C1958&amp;" "&amp;D1958&amp;" "&amp;E1958&amp;" "&amp;F1958&amp;" ["&amp;H1958&amp;"]"))</f>
        <v/>
      </c>
      <c r="J1958" s="7" t="inlineStr">
        <is>
          <t>킨록 다크그레이 울 우드버튼블레이저 [95]</t>
        </is>
      </c>
      <c r="K1958" s="7" t="inlineStr">
        <is>
          <t>킨록 다크그레이 울 우드버튼블레이저</t>
        </is>
      </c>
      <c r="L1958" s="7">
        <f>IF(B1958="보세",C1958&amp;" "&amp;F1958,B1958&amp;" "&amp;F1958)</f>
        <v/>
      </c>
      <c r="M1958" s="8" t="inlineStr">
        <is>
          <t>다크그레이  울 우드버튼블레이저</t>
        </is>
      </c>
      <c r="N1958" s="8" t="inlineStr">
        <is>
          <t>다크그레이  울 우드버튼블레이저</t>
        </is>
      </c>
      <c r="O1958" s="8" t="inlineStr">
        <is>
          <t>다크그레이  울 우드버튼블레이저</t>
        </is>
      </c>
    </row>
    <row r="1959" ht="16.5" customHeight="1" s="16">
      <c r="A1959" s="7" t="n">
        <v>13108723</v>
      </c>
      <c r="B1959" s="7" t="inlineStr">
        <is>
          <t>미쏘</t>
        </is>
      </c>
      <c r="C1959" s="7" t="inlineStr">
        <is>
          <t>제트세트그린</t>
        </is>
      </c>
      <c r="D1959" s="7" t="inlineStr">
        <is>
          <t>무지</t>
        </is>
      </c>
      <c r="E1959" s="7" t="inlineStr">
        <is>
          <t>울혼방</t>
        </is>
      </c>
      <c r="F1959" s="7" t="inlineStr">
        <is>
          <t>a라인심플코트</t>
        </is>
      </c>
      <c r="G1959" s="7" t="inlineStr">
        <is>
          <t>KOR</t>
        </is>
      </c>
      <c r="H1959" s="7" t="inlineStr">
        <is>
          <t>M</t>
        </is>
      </c>
      <c r="I1959" s="7">
        <f>IF(B1959="보세",C1959&amp;" "&amp;D1959&amp;" "&amp;E1959&amp;" "&amp;F1959&amp;" ["&amp;H1959&amp;"]",IF(G1959="JPN","[JPN] "&amp;B1959&amp;" "&amp;C1959&amp;" "&amp;D1959&amp;" "&amp;E1959&amp;" "&amp;F1959&amp;" ["&amp;H1959&amp;"]",B1959&amp;" "&amp;C1959&amp;" "&amp;D1959&amp;" "&amp;E1959&amp;" "&amp;F1959&amp;" ["&amp;H1959&amp;"]"))</f>
        <v/>
      </c>
      <c r="J1959" s="7" t="inlineStr">
        <is>
          <t>미쏘 제트세트그린 울혼방 a라인심플코트 [M]</t>
        </is>
      </c>
      <c r="K1959" s="7" t="inlineStr">
        <is>
          <t>미쏘 제트세트그린 울혼방 a라인심플코트</t>
        </is>
      </c>
      <c r="L1959" s="7">
        <f>IF(B1959="보세",C1959&amp;" "&amp;F1959,B1959&amp;" "&amp;F1959)</f>
        <v/>
      </c>
      <c r="M1959" s="8" t="inlineStr">
        <is>
          <t>제트세트그린  울혼방 a라인심플코트</t>
        </is>
      </c>
      <c r="N1959" s="8" t="inlineStr">
        <is>
          <t>제트세트그린  울혼방 a라인심플코트</t>
        </is>
      </c>
      <c r="O1959" s="8" t="inlineStr">
        <is>
          <t>제트세트그린  울혼방 a라인심플코트</t>
        </is>
      </c>
    </row>
    <row r="1960" ht="16.5" customHeight="1" s="16">
      <c r="A1960" s="7" t="n">
        <v>13108724</v>
      </c>
      <c r="B1960" s="7" t="inlineStr">
        <is>
          <t>미쏘</t>
        </is>
      </c>
      <c r="C1960" s="7" t="inlineStr">
        <is>
          <t>웜민트</t>
        </is>
      </c>
      <c r="D1960" s="7" t="inlineStr">
        <is>
          <t>무지</t>
        </is>
      </c>
      <c r="E1960" s="7" t="inlineStr">
        <is>
          <t>폴리</t>
        </is>
      </c>
      <c r="F1960" s="7" t="inlineStr">
        <is>
          <t>투버튼라이트쿨블레이저</t>
        </is>
      </c>
      <c r="G1960" s="7" t="inlineStr">
        <is>
          <t>KOR</t>
        </is>
      </c>
      <c r="H1960" s="7" t="inlineStr">
        <is>
          <t>S</t>
        </is>
      </c>
      <c r="I1960" s="7">
        <f>IF(B1960="보세",C1960&amp;" "&amp;D1960&amp;" "&amp;E1960&amp;" "&amp;F1960&amp;" ["&amp;H1960&amp;"]",IF(G1960="JPN","[JPN] "&amp;B1960&amp;" "&amp;C1960&amp;" "&amp;D1960&amp;" "&amp;E1960&amp;" "&amp;F1960&amp;" ["&amp;H1960&amp;"]",B1960&amp;" "&amp;C1960&amp;" "&amp;D1960&amp;" "&amp;E1960&amp;" "&amp;F1960&amp;" ["&amp;H1960&amp;"]"))</f>
        <v/>
      </c>
      <c r="J1960" s="7" t="inlineStr">
        <is>
          <t>미쏘 웜민트 투버튼라이트쿨블레이저 [S]</t>
        </is>
      </c>
      <c r="K1960" s="7" t="inlineStr">
        <is>
          <t>미쏘 웜민트 투버튼라이트쿨블레이저</t>
        </is>
      </c>
      <c r="L1960" s="7">
        <f>IF(B1960="보세",C1960&amp;" "&amp;F1960,B1960&amp;" "&amp;F1960)</f>
        <v/>
      </c>
      <c r="M1960" s="8" t="inlineStr">
        <is>
          <t>웜민트   투버튼라이트쿨블레이저</t>
        </is>
      </c>
      <c r="N1960" s="8" t="inlineStr">
        <is>
          <t>웜민트   투버튼라이트쿨블레이저</t>
        </is>
      </c>
      <c r="O1960" s="8" t="inlineStr">
        <is>
          <t>웜민트   투버튼라이트쿨블레이저</t>
        </is>
      </c>
    </row>
    <row r="1961" ht="16.5" customHeight="1" s="16">
      <c r="A1961" s="7" t="n">
        <v>13108725</v>
      </c>
      <c r="B1961" s="7" t="inlineStr">
        <is>
          <t>스파오</t>
        </is>
      </c>
      <c r="C1961" s="7" t="inlineStr">
        <is>
          <t>멜란지그레이</t>
        </is>
      </c>
      <c r="D1961" s="7" t="inlineStr">
        <is>
          <t>무지</t>
        </is>
      </c>
      <c r="E1961" s="7" t="inlineStr">
        <is>
          <t>면혼방</t>
        </is>
      </c>
      <c r="F1961" s="7" t="inlineStr">
        <is>
          <t>가슴빅포켓맨투맨</t>
        </is>
      </c>
      <c r="G1961" s="7" t="inlineStr">
        <is>
          <t>KOR</t>
        </is>
      </c>
      <c r="H1961" s="7" t="inlineStr">
        <is>
          <t>L</t>
        </is>
      </c>
      <c r="I1961" s="7">
        <f>IF(B1961="보세",C1961&amp;" "&amp;D1961&amp;" "&amp;E1961&amp;" "&amp;F1961&amp;" ["&amp;H1961&amp;"]",IF(G1961="JPN","[JPN] "&amp;B1961&amp;" "&amp;C1961&amp;" "&amp;D1961&amp;" "&amp;E1961&amp;" "&amp;F1961&amp;" ["&amp;H1961&amp;"]",B1961&amp;" "&amp;C1961&amp;" "&amp;D1961&amp;" "&amp;E1961&amp;" "&amp;F1961&amp;" ["&amp;H1961&amp;"]"))</f>
        <v/>
      </c>
      <c r="J1961" s="7" t="inlineStr">
        <is>
          <t>스파오 멜란지그레이 면혼방 가슴빅포켓맨투맨 [L]</t>
        </is>
      </c>
      <c r="K1961" s="7" t="inlineStr">
        <is>
          <t>스파오 멜란지그레이 면혼방 가슴빅포켓맨투맨</t>
        </is>
      </c>
      <c r="L1961" s="7">
        <f>IF(B1961="보세",C1961&amp;" "&amp;F1961,B1961&amp;" "&amp;F1961)</f>
        <v/>
      </c>
      <c r="M1961" s="8" t="inlineStr">
        <is>
          <t>멜란지그레이  면혼방 가슴빅포켓맨투맨</t>
        </is>
      </c>
      <c r="N1961" s="8" t="inlineStr">
        <is>
          <t>멜란지그레이  코튼혼방 가슴빅포켓맨투맨</t>
        </is>
      </c>
      <c r="O1961" s="8" t="inlineStr">
        <is>
          <t>멜란지그레이  면믹스 가슴빅포켓맨투맨</t>
        </is>
      </c>
    </row>
    <row r="1962" ht="16.5" customHeight="1" s="16">
      <c r="A1962" s="7" t="n">
        <v>13108726</v>
      </c>
      <c r="B1962" s="7" t="inlineStr">
        <is>
          <t>탑텐</t>
        </is>
      </c>
      <c r="C1962" s="7" t="inlineStr">
        <is>
          <t>네이비</t>
        </is>
      </c>
      <c r="D1962" s="7" t="inlineStr">
        <is>
          <t>무지</t>
        </is>
      </c>
      <c r="E1962" s="7" t="inlineStr">
        <is>
          <t>덕다운</t>
        </is>
      </c>
      <c r="F1962" s="7" t="inlineStr">
        <is>
          <t>패딩베스트</t>
        </is>
      </c>
      <c r="G1962" s="7" t="inlineStr">
        <is>
          <t>KOR</t>
        </is>
      </c>
      <c r="H1962" s="7" t="inlineStr">
        <is>
          <t>95</t>
        </is>
      </c>
      <c r="I1962" s="7">
        <f>IF(B1962="보세",C1962&amp;" "&amp;D1962&amp;" "&amp;E1962&amp;" "&amp;F1962&amp;" ["&amp;H1962&amp;"]",IF(G1962="JPN","[JPN] "&amp;B1962&amp;" "&amp;C1962&amp;" "&amp;D1962&amp;" "&amp;E1962&amp;" "&amp;F1962&amp;" ["&amp;H1962&amp;"]",B1962&amp;" "&amp;C1962&amp;" "&amp;D1962&amp;" "&amp;E1962&amp;" "&amp;F1962&amp;" ["&amp;H1962&amp;"]"))</f>
        <v/>
      </c>
      <c r="J1962" s="7" t="inlineStr">
        <is>
          <t>탑텐 네이비 덕다운 패딩베스트 [95]</t>
        </is>
      </c>
      <c r="K1962" s="7" t="inlineStr">
        <is>
          <t>탑텐 네이비 덕다운 패딩베스트</t>
        </is>
      </c>
      <c r="L1962" s="7">
        <f>IF(B1962="보세",C1962&amp;" "&amp;F1962,B1962&amp;" "&amp;F1962)</f>
        <v/>
      </c>
      <c r="M1962" s="8" t="inlineStr">
        <is>
          <t>네이비  덕다운 패딩베스트</t>
        </is>
      </c>
      <c r="N1962" s="8" t="inlineStr">
        <is>
          <t>NAVY  덕다운 패딩베스트</t>
        </is>
      </c>
      <c r="O1962" s="8" t="inlineStr">
        <is>
          <t>곤색  덕다운 패딩베스트</t>
        </is>
      </c>
    </row>
    <row r="1963" ht="16.5" customHeight="1" s="16">
      <c r="A1963" s="7" t="n">
        <v>13108727</v>
      </c>
      <c r="B1963" s="7" t="inlineStr">
        <is>
          <t>디키즈</t>
        </is>
      </c>
      <c r="C1963" s="7" t="inlineStr">
        <is>
          <t>멜란지그레이</t>
        </is>
      </c>
      <c r="D1963" s="7" t="inlineStr">
        <is>
          <t>무지</t>
        </is>
      </c>
      <c r="E1963" s="7" t="inlineStr">
        <is>
          <t>면혼방</t>
        </is>
      </c>
      <c r="F1963" s="7" t="inlineStr">
        <is>
          <t>로고후드집업</t>
        </is>
      </c>
      <c r="G1963" s="7" t="inlineStr">
        <is>
          <t>KOR</t>
        </is>
      </c>
      <c r="H1963" s="7" t="inlineStr">
        <is>
          <t>M</t>
        </is>
      </c>
      <c r="I1963" s="7">
        <f>IF(B1963="보세",C1963&amp;" "&amp;D1963&amp;" "&amp;E1963&amp;" "&amp;F1963&amp;" ["&amp;H1963&amp;"]",IF(G1963="JPN","[JPN] "&amp;B1963&amp;" "&amp;C1963&amp;" "&amp;D1963&amp;" "&amp;E1963&amp;" "&amp;F1963&amp;" ["&amp;H1963&amp;"]",B1963&amp;" "&amp;C1963&amp;" "&amp;D1963&amp;" "&amp;E1963&amp;" "&amp;F1963&amp;" ["&amp;H1963&amp;"]"))</f>
        <v/>
      </c>
      <c r="J1963" s="7" t="inlineStr">
        <is>
          <t>디키즈 멜란지그레이 면혼방 로고후드집업 [M]</t>
        </is>
      </c>
      <c r="K1963" s="7" t="inlineStr">
        <is>
          <t>디키즈 멜란지그레이 면혼방 로고후드집업</t>
        </is>
      </c>
      <c r="L1963" s="7">
        <f>IF(B1963="보세",C1963&amp;" "&amp;F1963,B1963&amp;" "&amp;F1963)</f>
        <v/>
      </c>
      <c r="M1963" s="8" t="inlineStr">
        <is>
          <t>멜란지그레이  면혼방 로고후드집업</t>
        </is>
      </c>
      <c r="N1963" s="8" t="inlineStr">
        <is>
          <t>멜란지그레이  코튼혼방 로고후드집업</t>
        </is>
      </c>
      <c r="O1963" s="8" t="inlineStr">
        <is>
          <t>멜란지그레이  면믹스 로고후드집업</t>
        </is>
      </c>
    </row>
    <row r="1964" ht="16.5" customHeight="1" s="16">
      <c r="A1964" s="7" t="n">
        <v>13108728</v>
      </c>
      <c r="B1964" s="7" t="inlineStr">
        <is>
          <t>자라</t>
        </is>
      </c>
      <c r="C1964" s="7" t="inlineStr">
        <is>
          <t>멜란지타우페브라운</t>
        </is>
      </c>
      <c r="D1964" s="7" t="inlineStr">
        <is>
          <t>무지</t>
        </is>
      </c>
      <c r="E1964" s="7" t="inlineStr">
        <is>
          <t>폴리</t>
        </is>
      </c>
      <c r="F1964" s="7" t="inlineStr">
        <is>
          <t>히든포켓오픈형롱코트</t>
        </is>
      </c>
      <c r="G1964" s="7" t="inlineStr">
        <is>
          <t>KOR</t>
        </is>
      </c>
      <c r="H1964" s="7" t="inlineStr">
        <is>
          <t>M</t>
        </is>
      </c>
      <c r="I1964" s="7">
        <f>IF(B1964="보세",C1964&amp;" "&amp;D1964&amp;" "&amp;E1964&amp;" "&amp;F1964&amp;" ["&amp;H1964&amp;"]",IF(G1964="JPN","[JPN] "&amp;B1964&amp;" "&amp;C1964&amp;" "&amp;D1964&amp;" "&amp;E1964&amp;" "&amp;F1964&amp;" ["&amp;H1964&amp;"]",B1964&amp;" "&amp;C1964&amp;" "&amp;D1964&amp;" "&amp;E1964&amp;" "&amp;F1964&amp;" ["&amp;H1964&amp;"]"))</f>
        <v/>
      </c>
      <c r="J1964" s="7" t="inlineStr">
        <is>
          <t>자라 멜란지타우페브라운 히든포켓오픈형롱코트 [M]</t>
        </is>
      </c>
      <c r="K1964" s="7" t="inlineStr">
        <is>
          <t>자라 멜란지타우페브라운 히든포켓오픈형롱코트</t>
        </is>
      </c>
      <c r="L1964" s="7">
        <f>IF(B1964="보세",C1964&amp;" "&amp;F1964,B1964&amp;" "&amp;F1964)</f>
        <v/>
      </c>
      <c r="M1964" s="8" t="inlineStr">
        <is>
          <t>멜란지타우페브라운   히든포켓오픈형롱코트</t>
        </is>
      </c>
      <c r="N1964" s="8" t="inlineStr">
        <is>
          <t>멜란지타우페브라운   히든포켓오픈형롱코트</t>
        </is>
      </c>
      <c r="O1964" s="8" t="inlineStr">
        <is>
          <t>멜란지타우페브라운   히든포켓오픈형롱코트</t>
        </is>
      </c>
    </row>
    <row r="1965" ht="16.5" customHeight="1" s="16">
      <c r="A1965" s="7" t="n">
        <v>13108729</v>
      </c>
      <c r="B1965" s="7" t="inlineStr">
        <is>
          <t>아메리칸이글</t>
        </is>
      </c>
      <c r="C1965" s="7" t="inlineStr">
        <is>
          <t>다크그레이</t>
        </is>
      </c>
      <c r="D1965" s="7" t="inlineStr">
        <is>
          <t>노르딕스트라이프</t>
        </is>
      </c>
      <c r="E1965" s="7" t="inlineStr">
        <is>
          <t>울혼방</t>
        </is>
      </c>
      <c r="F1965" s="7" t="inlineStr">
        <is>
          <t>니트패딩베스트</t>
        </is>
      </c>
      <c r="G1965" s="7" t="inlineStr">
        <is>
          <t>KOR</t>
        </is>
      </c>
      <c r="H1965" s="7" t="inlineStr">
        <is>
          <t>S</t>
        </is>
      </c>
      <c r="I1965" s="7">
        <f>IF(B1965="보세",C1965&amp;" "&amp;D1965&amp;" "&amp;E1965&amp;" "&amp;F1965&amp;" ["&amp;H1965&amp;"]",IF(G1965="JPN","[JPN] "&amp;B1965&amp;" "&amp;C1965&amp;" "&amp;D1965&amp;" "&amp;E1965&amp;" "&amp;F1965&amp;" ["&amp;H1965&amp;"]",B1965&amp;" "&amp;C1965&amp;" "&amp;D1965&amp;" "&amp;E1965&amp;" "&amp;F1965&amp;" ["&amp;H1965&amp;"]"))</f>
        <v/>
      </c>
      <c r="J1965" s="7" t="inlineStr">
        <is>
          <t>아메리칸이글 다크그레이 노르딕스트라이프 울혼방 니트패딩베스트 [S]</t>
        </is>
      </c>
      <c r="K1965" s="7" t="inlineStr">
        <is>
          <t>아메리칸이글 다크그레이 노르딕스트라이프 울혼방 니트패딩베스트</t>
        </is>
      </c>
      <c r="L1965" s="7">
        <f>IF(B1965="보세",C1965&amp;" "&amp;F1965,B1965&amp;" "&amp;F1965)</f>
        <v/>
      </c>
      <c r="M1965" s="8" t="inlineStr">
        <is>
          <t>다크그레이 노르딕스트라이프 울혼방 니트패딩베스트</t>
        </is>
      </c>
      <c r="N1965" s="8" t="inlineStr">
        <is>
          <t>다크그레이 노르딕스트라이프 울혼방 니트패딩베스트</t>
        </is>
      </c>
      <c r="O1965" s="8" t="inlineStr">
        <is>
          <t>다크그레이 노르딕스트라이프 울혼방 니트패딩베스트</t>
        </is>
      </c>
    </row>
    <row r="1966" ht="16.5" customHeight="1" s="16">
      <c r="A1966" s="7" t="n">
        <v>13108730</v>
      </c>
      <c r="B1966" s="7" t="inlineStr">
        <is>
          <t>ratcrw</t>
        </is>
      </c>
      <c r="C1966" s="7" t="inlineStr">
        <is>
          <t>크림</t>
        </is>
      </c>
      <c r="D1966" s="7" t="inlineStr">
        <is>
          <t>무지</t>
        </is>
      </c>
      <c r="E1966" s="7" t="inlineStr">
        <is>
          <t>면혼방</t>
        </is>
      </c>
      <c r="F1966" s="7" t="inlineStr">
        <is>
          <t>센터로고스웻셔츠</t>
        </is>
      </c>
      <c r="G1966" s="7" t="inlineStr">
        <is>
          <t>KOR</t>
        </is>
      </c>
      <c r="H1966" s="7" t="inlineStr">
        <is>
          <t>M</t>
        </is>
      </c>
      <c r="I1966" s="7">
        <f>IF(B1966="보세",C1966&amp;" "&amp;D1966&amp;" "&amp;E1966&amp;" "&amp;F1966&amp;" ["&amp;H1966&amp;"]",IF(G1966="JPN","[JPN] "&amp;B1966&amp;" "&amp;C1966&amp;" "&amp;D1966&amp;" "&amp;E1966&amp;" "&amp;F1966&amp;" ["&amp;H1966&amp;"]",B1966&amp;" "&amp;C1966&amp;" "&amp;D1966&amp;" "&amp;E1966&amp;" "&amp;F1966&amp;" ["&amp;H1966&amp;"]"))</f>
        <v/>
      </c>
      <c r="J1966" s="7" t="inlineStr">
        <is>
          <t>ratcrw 크림 면혼방 센터로고스웻셔츠 [M]</t>
        </is>
      </c>
      <c r="K1966" s="7" t="inlineStr">
        <is>
          <t>ratcrw 크림 면혼방 센터로고스웻셔츠</t>
        </is>
      </c>
      <c r="L1966" s="7">
        <f>IF(B1966="보세",C1966&amp;" "&amp;F1966,B1966&amp;" "&amp;F1966)</f>
        <v/>
      </c>
      <c r="M1966" s="8" t="inlineStr">
        <is>
          <t>크림  면혼방 센터로고스웻셔츠</t>
        </is>
      </c>
      <c r="N1966" s="8" t="inlineStr">
        <is>
          <t>크림  코튼혼방 센터로고스웻셔츠</t>
        </is>
      </c>
      <c r="O1966" s="8" t="inlineStr">
        <is>
          <t>크림  면믹스 센터로고스웻셔츠</t>
        </is>
      </c>
    </row>
    <row r="1967" ht="16.5" customHeight="1" s="16">
      <c r="A1967" s="7" t="n">
        <v>13108731</v>
      </c>
      <c r="B1967" s="7" t="inlineStr">
        <is>
          <t>TBJ</t>
        </is>
      </c>
      <c r="C1967" s="7" t="inlineStr">
        <is>
          <t>크림</t>
        </is>
      </c>
      <c r="D1967" s="7" t="inlineStr">
        <is>
          <t>꽈배기스트라이프</t>
        </is>
      </c>
      <c r="E1967" s="7" t="inlineStr">
        <is>
          <t>면</t>
        </is>
      </c>
      <c r="F1967" s="7" t="inlineStr">
        <is>
          <t>브이넥케이블니트</t>
        </is>
      </c>
      <c r="G1967" s="7" t="inlineStr">
        <is>
          <t>KOR</t>
        </is>
      </c>
      <c r="H1967" s="7" t="inlineStr">
        <is>
          <t>95</t>
        </is>
      </c>
      <c r="I1967" s="7">
        <f>IF(B1967="보세",C1967&amp;" "&amp;D1967&amp;" "&amp;E1967&amp;" "&amp;F1967&amp;" ["&amp;H1967&amp;"]",IF(G1967="JPN","[JPN] "&amp;B1967&amp;" "&amp;C1967&amp;" "&amp;D1967&amp;" "&amp;E1967&amp;" "&amp;F1967&amp;" ["&amp;H1967&amp;"]",B1967&amp;" "&amp;C1967&amp;" "&amp;D1967&amp;" "&amp;E1967&amp;" "&amp;F1967&amp;" ["&amp;H1967&amp;"]"))</f>
        <v/>
      </c>
      <c r="J1967" s="7" t="inlineStr">
        <is>
          <t>TBJ 크림 꽈배기스트라이프 면 브이넥케이블니트 [95]</t>
        </is>
      </c>
      <c r="K1967" s="7" t="inlineStr">
        <is>
          <t>TBJ 크림 꽈배기스트라이프 면 브이넥케이블니트</t>
        </is>
      </c>
      <c r="L1967" s="7">
        <f>IF(B1967="보세",C1967&amp;" "&amp;F1967,B1967&amp;" "&amp;F1967)</f>
        <v/>
      </c>
      <c r="M1967" s="8" t="inlineStr">
        <is>
          <t>크림 꽈배기스트라이프 면 브이넥케이블니트</t>
        </is>
      </c>
      <c r="N1967" s="8" t="inlineStr">
        <is>
          <t>크림 꽈배기스트라이프 코튼 브이넥케이블니트</t>
        </is>
      </c>
      <c r="O1967" s="8" t="inlineStr">
        <is>
          <t>크림 꽈배기스트라이프 면직물 브이넥케이블니트</t>
        </is>
      </c>
    </row>
    <row r="1968" ht="16.5" customHeight="1" s="16">
      <c r="A1968" s="7" t="n">
        <v>13108732</v>
      </c>
      <c r="B1968" s="7" t="inlineStr">
        <is>
          <t>NBA</t>
        </is>
      </c>
      <c r="C1968" s="7" t="inlineStr">
        <is>
          <t>화이트</t>
        </is>
      </c>
      <c r="D1968" s="7" t="inlineStr">
        <is>
          <t>프린팅</t>
        </is>
      </c>
      <c r="E1968" s="7" t="inlineStr">
        <is>
          <t>면혼방</t>
        </is>
      </c>
      <c r="F1968" s="7" t="inlineStr">
        <is>
          <t>골든스테이트맨투맨</t>
        </is>
      </c>
      <c r="G1968" s="7" t="inlineStr">
        <is>
          <t>KOR</t>
        </is>
      </c>
      <c r="H1968" s="7" t="inlineStr">
        <is>
          <t>S</t>
        </is>
      </c>
      <c r="I1968" s="7">
        <f>IF(B1968="보세",C1968&amp;" "&amp;D1968&amp;" "&amp;E1968&amp;" "&amp;F1968&amp;" ["&amp;H1968&amp;"]",IF(G1968="JPN","[JPN] "&amp;B1968&amp;" "&amp;C1968&amp;" "&amp;D1968&amp;" "&amp;E1968&amp;" "&amp;F1968&amp;" ["&amp;H1968&amp;"]",B1968&amp;" "&amp;C1968&amp;" "&amp;D1968&amp;" "&amp;E1968&amp;" "&amp;F1968&amp;" ["&amp;H1968&amp;"]"))</f>
        <v/>
      </c>
      <c r="J1968" s="7" t="inlineStr">
        <is>
          <t>NBA 화이트 프린팅 면혼방 골든스테이트맨투맨 [S]</t>
        </is>
      </c>
      <c r="K1968" s="7" t="inlineStr">
        <is>
          <t>NBA 화이트 프린팅 면혼방 골든스테이트맨투맨</t>
        </is>
      </c>
      <c r="L1968" s="7">
        <f>IF(B1968="보세",C1968&amp;" "&amp;F1968,B1968&amp;" "&amp;F1968)</f>
        <v/>
      </c>
      <c r="M1968" s="8" t="inlineStr">
        <is>
          <t>화이트 프린팅 면혼방 골든스테이트맨투맨</t>
        </is>
      </c>
      <c r="N1968" s="8" t="inlineStr">
        <is>
          <t>화이트 프린팅 코튼혼방 골든스테이트맨투맨</t>
        </is>
      </c>
      <c r="O1968" s="8" t="inlineStr">
        <is>
          <t>화이트 프린팅 면믹스 골든스테이트맨투맨</t>
        </is>
      </c>
    </row>
    <row r="1969" ht="16.5" customHeight="1" s="16">
      <c r="A1969" s="7" t="n">
        <v>13108733</v>
      </c>
      <c r="B1969" s="7" t="inlineStr">
        <is>
          <t>커버낫</t>
        </is>
      </c>
      <c r="C1969" s="7" t="inlineStr">
        <is>
          <t>화이트</t>
        </is>
      </c>
      <c r="D1969" s="7" t="inlineStr">
        <is>
          <t>무지</t>
        </is>
      </c>
      <c r="E1969" s="7" t="inlineStr">
        <is>
          <t>면</t>
        </is>
      </c>
      <c r="F1969" s="7" t="inlineStr">
        <is>
          <t>라운드긴팔티</t>
        </is>
      </c>
      <c r="G1969" s="7" t="inlineStr">
        <is>
          <t>KOR</t>
        </is>
      </c>
      <c r="H1969" s="7" t="inlineStr">
        <is>
          <t>M</t>
        </is>
      </c>
      <c r="I1969" s="7">
        <f>IF(B1969="보세",C1969&amp;" "&amp;D1969&amp;" "&amp;E1969&amp;" "&amp;F1969&amp;" ["&amp;H1969&amp;"]",IF(G1969="JPN","[JPN] "&amp;B1969&amp;" "&amp;C1969&amp;" "&amp;D1969&amp;" "&amp;E1969&amp;" "&amp;F1969&amp;" ["&amp;H1969&amp;"]",B1969&amp;" "&amp;C1969&amp;" "&amp;D1969&amp;" "&amp;E1969&amp;" "&amp;F1969&amp;" ["&amp;H1969&amp;"]"))</f>
        <v/>
      </c>
      <c r="J1969" s="7" t="inlineStr">
        <is>
          <t>커버낫 화이트 면 라운드긴팔티 [M]</t>
        </is>
      </c>
      <c r="K1969" s="7" t="inlineStr">
        <is>
          <t>커버낫 화이트 면 라운드긴팔티</t>
        </is>
      </c>
      <c r="L1969" s="7">
        <f>IF(B1969="보세",C1969&amp;" "&amp;F1969,B1969&amp;" "&amp;F1969)</f>
        <v/>
      </c>
      <c r="M1969" s="8" t="inlineStr">
        <is>
          <t>화이트  면 라운드긴팔티</t>
        </is>
      </c>
      <c r="N1969" s="8" t="inlineStr">
        <is>
          <t>화이트  코튼 라운드긴팔티</t>
        </is>
      </c>
      <c r="O1969" s="8" t="inlineStr">
        <is>
          <t>화이트  면직물 라운드긴팔티</t>
        </is>
      </c>
    </row>
    <row r="1970" ht="16.5" customHeight="1" s="16">
      <c r="A1970" s="7" t="n">
        <v>13108734</v>
      </c>
      <c r="B1970" s="7" t="inlineStr">
        <is>
          <t>아이더</t>
        </is>
      </c>
      <c r="C1970" s="7" t="inlineStr">
        <is>
          <t>핫오렌지네이비</t>
        </is>
      </c>
      <c r="D1970" s="7" t="inlineStr">
        <is>
          <t>무지</t>
        </is>
      </c>
      <c r="E1970" s="7" t="inlineStr">
        <is>
          <t>폴리</t>
        </is>
      </c>
      <c r="F1970" s="7" t="inlineStr">
        <is>
          <t>투톤소매패치등산자켓</t>
        </is>
      </c>
      <c r="G1970" s="7" t="inlineStr">
        <is>
          <t>KOR</t>
        </is>
      </c>
      <c r="H1970" s="7" t="inlineStr">
        <is>
          <t>S</t>
        </is>
      </c>
      <c r="I1970" s="7">
        <f>IF(B1970="보세",C1970&amp;" "&amp;D1970&amp;" "&amp;E1970&amp;" "&amp;F1970&amp;" ["&amp;H1970&amp;"]",IF(G1970="JPN","[JPN] "&amp;B1970&amp;" "&amp;C1970&amp;" "&amp;D1970&amp;" "&amp;E1970&amp;" "&amp;F1970&amp;" ["&amp;H1970&amp;"]",B1970&amp;" "&amp;C1970&amp;" "&amp;D1970&amp;" "&amp;E1970&amp;" "&amp;F1970&amp;" ["&amp;H1970&amp;"]"))</f>
        <v/>
      </c>
      <c r="J1970" s="7" t="inlineStr">
        <is>
          <t>아이더 핫오렌지네이비 투톤소매패치등산자켓 [S]</t>
        </is>
      </c>
      <c r="K1970" s="7" t="inlineStr">
        <is>
          <t>아이더 핫오렌지네이비 투톤소매패치등산자켓</t>
        </is>
      </c>
      <c r="L1970" s="7">
        <f>IF(B1970="보세",C1970&amp;" "&amp;F1970,B1970&amp;" "&amp;F1970)</f>
        <v/>
      </c>
      <c r="M1970" s="8" t="inlineStr">
        <is>
          <t>핫오렌지네이비   투톤소매패치등산자켓</t>
        </is>
      </c>
      <c r="N1970" s="8" t="inlineStr">
        <is>
          <t>핫오렌지네이비   투톤소매패치등산자켓</t>
        </is>
      </c>
      <c r="O1970" s="8" t="inlineStr">
        <is>
          <t>핫오렌지네이비   투톤소매패치등산자켓</t>
        </is>
      </c>
    </row>
    <row r="1971" ht="16.5" customHeight="1" s="16">
      <c r="A1971" s="7" t="n">
        <v>13108735</v>
      </c>
      <c r="B1971" s="7" t="inlineStr">
        <is>
          <t>크로커다일</t>
        </is>
      </c>
      <c r="C1971" s="7" t="inlineStr">
        <is>
          <t>네이비</t>
        </is>
      </c>
      <c r="D1971" s="7" t="inlineStr">
        <is>
          <t>무지</t>
        </is>
      </c>
      <c r="E1971" s="7" t="inlineStr">
        <is>
          <t>폴리</t>
        </is>
      </c>
      <c r="F1971" s="7" t="inlineStr">
        <is>
          <t>벨벳집업</t>
        </is>
      </c>
      <c r="G1971" s="7" t="inlineStr">
        <is>
          <t>KOR</t>
        </is>
      </c>
      <c r="H1971" s="7" t="inlineStr">
        <is>
          <t>95</t>
        </is>
      </c>
      <c r="I1971" s="7">
        <f>IF(B1971="보세",C1971&amp;" "&amp;D1971&amp;" "&amp;E1971&amp;" "&amp;F1971&amp;" ["&amp;H1971&amp;"]",IF(G1971="JPN","[JPN] "&amp;B1971&amp;" "&amp;C1971&amp;" "&amp;D1971&amp;" "&amp;E1971&amp;" "&amp;F1971&amp;" ["&amp;H1971&amp;"]",B1971&amp;" "&amp;C1971&amp;" "&amp;D1971&amp;" "&amp;E1971&amp;" "&amp;F1971&amp;" ["&amp;H1971&amp;"]"))</f>
        <v/>
      </c>
      <c r="J1971" s="7" t="inlineStr">
        <is>
          <t>크로커다일 네이비 벨벳집업 [95]</t>
        </is>
      </c>
      <c r="K1971" s="7" t="inlineStr">
        <is>
          <t>크로커다일 네이비 벨벳집업</t>
        </is>
      </c>
      <c r="L1971" s="7">
        <f>IF(B1971="보세",C1971&amp;" "&amp;F1971,B1971&amp;" "&amp;F1971)</f>
        <v/>
      </c>
      <c r="M1971" s="8" t="inlineStr">
        <is>
          <t>네이비   벨벳집업</t>
        </is>
      </c>
      <c r="N1971" s="8" t="inlineStr">
        <is>
          <t>NAVY   벨벳집업</t>
        </is>
      </c>
      <c r="O1971" s="8" t="inlineStr">
        <is>
          <t>곤색   벨벳집업</t>
        </is>
      </c>
    </row>
    <row r="1972" ht="16.5" customHeight="1" s="16">
      <c r="A1972" s="7" t="n">
        <v>13108736</v>
      </c>
      <c r="B1972" s="7" t="inlineStr">
        <is>
          <t>피에르가르뎅</t>
        </is>
      </c>
      <c r="C1972" s="7" t="inlineStr">
        <is>
          <t>자주</t>
        </is>
      </c>
      <c r="D1972" s="7" t="inlineStr">
        <is>
          <t>무지</t>
        </is>
      </c>
      <c r="E1972" s="7" t="inlineStr">
        <is>
          <t>폴리</t>
        </is>
      </c>
      <c r="F1972" s="7" t="inlineStr">
        <is>
          <t>h라인원피스</t>
        </is>
      </c>
      <c r="G1972" s="7" t="inlineStr">
        <is>
          <t>KOR</t>
        </is>
      </c>
      <c r="H1972" s="7" t="inlineStr">
        <is>
          <t>91-104-165</t>
        </is>
      </c>
      <c r="I1972" s="7">
        <f>IF(B1972="보세",C1972&amp;" "&amp;D1972&amp;" "&amp;E1972&amp;" "&amp;F1972&amp;" ["&amp;H1972&amp;"]",IF(G1972="JPN","[JPN] "&amp;B1972&amp;" "&amp;C1972&amp;" "&amp;D1972&amp;" "&amp;E1972&amp;" "&amp;F1972&amp;" ["&amp;H1972&amp;"]",B1972&amp;" "&amp;C1972&amp;" "&amp;D1972&amp;" "&amp;E1972&amp;" "&amp;F1972&amp;" ["&amp;H1972&amp;"]"))</f>
        <v/>
      </c>
      <c r="J1972" s="7" t="inlineStr">
        <is>
          <t>피에르가르뎅 자주 h라인원피스 [91-104-165]</t>
        </is>
      </c>
      <c r="K1972" s="7" t="inlineStr">
        <is>
          <t>피에르가르뎅 자주 h라인원피스</t>
        </is>
      </c>
      <c r="L1972" s="7">
        <f>IF(B1972="보세",C1972&amp;" "&amp;F1972,B1972&amp;" "&amp;F1972)</f>
        <v/>
      </c>
      <c r="M1972" s="8" t="inlineStr">
        <is>
          <t>자주   h라인원피스</t>
        </is>
      </c>
      <c r="N1972" s="8" t="inlineStr">
        <is>
          <t>자주   h라인원피스</t>
        </is>
      </c>
      <c r="O1972" s="8" t="inlineStr">
        <is>
          <t>자주   h라인원피스</t>
        </is>
      </c>
    </row>
    <row r="1973" ht="16.5" customHeight="1" s="16">
      <c r="A1973" s="7" t="n">
        <v>13108737</v>
      </c>
      <c r="B1973" s="7" t="inlineStr">
        <is>
          <t>마인드브릿지</t>
        </is>
      </c>
      <c r="C1973" s="7" t="inlineStr">
        <is>
          <t>러스트오렌지</t>
        </is>
      </c>
      <c r="D1973" s="7" t="inlineStr">
        <is>
          <t>무지</t>
        </is>
      </c>
      <c r="E1973" s="7" t="inlineStr">
        <is>
          <t>면혼방</t>
        </is>
      </c>
      <c r="F1973" s="7" t="inlineStr">
        <is>
          <t>크루넥맨투맨</t>
        </is>
      </c>
      <c r="G1973" s="7" t="inlineStr">
        <is>
          <t>KOR</t>
        </is>
      </c>
      <c r="H1973" s="7" t="inlineStr">
        <is>
          <t>105</t>
        </is>
      </c>
      <c r="I1973" s="7">
        <f>IF(B1973="보세",C1973&amp;" "&amp;D1973&amp;" "&amp;E1973&amp;" "&amp;F1973&amp;" ["&amp;H1973&amp;"]",IF(G1973="JPN","[JPN] "&amp;B1973&amp;" "&amp;C1973&amp;" "&amp;D1973&amp;" "&amp;E1973&amp;" "&amp;F1973&amp;" ["&amp;H1973&amp;"]",B1973&amp;" "&amp;C1973&amp;" "&amp;D1973&amp;" "&amp;E1973&amp;" "&amp;F1973&amp;" ["&amp;H1973&amp;"]"))</f>
        <v/>
      </c>
      <c r="J1973" s="7" t="inlineStr">
        <is>
          <t>마인드브릿지 러스트오렌지 면혼방 크루넥맨투맨 [105]</t>
        </is>
      </c>
      <c r="K1973" s="7" t="inlineStr">
        <is>
          <t>마인드브릿지 러스트오렌지 면혼방 크루넥맨투맨</t>
        </is>
      </c>
      <c r="L1973" s="7">
        <f>IF(B1973="보세",C1973&amp;" "&amp;F1973,B1973&amp;" "&amp;F1973)</f>
        <v/>
      </c>
      <c r="M1973" s="8" t="inlineStr">
        <is>
          <t>러스트오렌지  면혼방 크루넥맨투맨</t>
        </is>
      </c>
      <c r="N1973" s="8" t="inlineStr">
        <is>
          <t>러스트오렌지  코튼혼방 크루넥맨투맨</t>
        </is>
      </c>
      <c r="O1973" s="8" t="inlineStr">
        <is>
          <t>러스트오렌지  면믹스 크루넥맨투맨</t>
        </is>
      </c>
    </row>
    <row r="1974" ht="16.5" customHeight="1" s="16">
      <c r="A1974" s="7" t="n">
        <v>13108738</v>
      </c>
      <c r="B1974" s="7" t="inlineStr">
        <is>
          <t>디키즈</t>
        </is>
      </c>
      <c r="C1974" s="7" t="inlineStr">
        <is>
          <t>티파니핑크화이트</t>
        </is>
      </c>
      <c r="D1974" s="7" t="inlineStr">
        <is>
          <t>무지</t>
        </is>
      </c>
      <c r="E1974" s="7" t="inlineStr">
        <is>
          <t>면혼방</t>
        </is>
      </c>
      <c r="F1974" s="7" t="inlineStr">
        <is>
          <t>야구집업자켓</t>
        </is>
      </c>
      <c r="G1974" s="7" t="inlineStr">
        <is>
          <t>KOR</t>
        </is>
      </c>
      <c r="H1974" s="7" t="inlineStr">
        <is>
          <t>XS</t>
        </is>
      </c>
      <c r="I1974" s="7">
        <f>IF(B1974="보세",C1974&amp;" "&amp;D1974&amp;" "&amp;E1974&amp;" "&amp;F1974&amp;" ["&amp;H1974&amp;"]",IF(G1974="JPN","[JPN] "&amp;B1974&amp;" "&amp;C1974&amp;" "&amp;D1974&amp;" "&amp;E1974&amp;" "&amp;F1974&amp;" ["&amp;H1974&amp;"]",B1974&amp;" "&amp;C1974&amp;" "&amp;D1974&amp;" "&amp;E1974&amp;" "&amp;F1974&amp;" ["&amp;H1974&amp;"]"))</f>
        <v/>
      </c>
      <c r="J1974" s="7" t="inlineStr">
        <is>
          <t>디키즈 티파니핑크화이트 면혼방 야구집업자켓 [XS]</t>
        </is>
      </c>
      <c r="K1974" s="7" t="inlineStr">
        <is>
          <t>디키즈 티파니핑크화이트 면혼방 야구집업자켓</t>
        </is>
      </c>
      <c r="L1974" s="7">
        <f>IF(B1974="보세",C1974&amp;" "&amp;F1974,B1974&amp;" "&amp;F1974)</f>
        <v/>
      </c>
      <c r="M1974" s="8" t="inlineStr">
        <is>
          <t>티파니핑크화이트  면혼방 야구집업자켓</t>
        </is>
      </c>
      <c r="N1974" s="8" t="inlineStr">
        <is>
          <t>티파니핑크화이트  코튼혼방 야구집업자켓</t>
        </is>
      </c>
      <c r="O1974" s="8" t="inlineStr">
        <is>
          <t>티파니핑크화이트  면믹스 야구집업자켓</t>
        </is>
      </c>
    </row>
    <row r="1975" ht="16.5" customHeight="1" s="16">
      <c r="A1975" s="7" t="n">
        <v>13108739</v>
      </c>
      <c r="B1975" s="7" t="inlineStr">
        <is>
          <t>팬콧</t>
        </is>
      </c>
      <c r="C1975" s="7" t="inlineStr">
        <is>
          <t>다크파스텔블루</t>
        </is>
      </c>
      <c r="D1975" s="7" t="inlineStr">
        <is>
          <t>무지</t>
        </is>
      </c>
      <c r="E1975" s="7" t="inlineStr">
        <is>
          <t>면혼방</t>
        </is>
      </c>
      <c r="F1975" s="7" t="inlineStr">
        <is>
          <t>부클원숭이패치후드집업</t>
        </is>
      </c>
      <c r="G1975" s="7" t="inlineStr">
        <is>
          <t>KOR</t>
        </is>
      </c>
      <c r="H1975" s="7" t="inlineStr">
        <is>
          <t>S</t>
        </is>
      </c>
      <c r="I1975" s="7">
        <f>IF(B1975="보세",C1975&amp;" "&amp;D1975&amp;" "&amp;E1975&amp;" "&amp;F1975&amp;" ["&amp;H1975&amp;"]",IF(G1975="JPN","[JPN] "&amp;B1975&amp;" "&amp;C1975&amp;" "&amp;D1975&amp;" "&amp;E1975&amp;" "&amp;F1975&amp;" ["&amp;H1975&amp;"]",B1975&amp;" "&amp;C1975&amp;" "&amp;D1975&amp;" "&amp;E1975&amp;" "&amp;F1975&amp;" ["&amp;H1975&amp;"]"))</f>
        <v/>
      </c>
      <c r="J1975" s="7" t="inlineStr">
        <is>
          <t>팬콧 다크파스텔블루 면혼방 부클원숭이패치후드집업 [S]</t>
        </is>
      </c>
      <c r="K1975" s="7" t="inlineStr">
        <is>
          <t>팬콧 다크파스텔블루 면혼방 부클원숭이패치후드집업</t>
        </is>
      </c>
      <c r="L1975" s="7">
        <f>IF(B1975="보세",C1975&amp;" "&amp;F1975,B1975&amp;" "&amp;F1975)</f>
        <v/>
      </c>
      <c r="M1975" s="8" t="inlineStr">
        <is>
          <t>다크파스텔블루  면혼방 부클원숭이패치후드집업</t>
        </is>
      </c>
      <c r="N1975" s="8" t="inlineStr">
        <is>
          <t>다크파스텔블루  코튼혼방 부클원숭이패치후드집업</t>
        </is>
      </c>
      <c r="O1975" s="8" t="inlineStr">
        <is>
          <t>다크파스텔블루  면믹스 부클원숭이패치후드집업</t>
        </is>
      </c>
    </row>
    <row r="1976" ht="16.5" customHeight="1" s="16">
      <c r="A1976" s="7" t="n">
        <v>13108740</v>
      </c>
      <c r="B1976" s="7" t="inlineStr">
        <is>
          <t>팬콧</t>
        </is>
      </c>
      <c r="C1976" s="7" t="inlineStr">
        <is>
          <t>시안블루</t>
        </is>
      </c>
      <c r="D1976" s="7" t="inlineStr">
        <is>
          <t>무지</t>
        </is>
      </c>
      <c r="E1976" s="7" t="inlineStr">
        <is>
          <t>면</t>
        </is>
      </c>
      <c r="F1976" s="7" t="inlineStr">
        <is>
          <t>빅패치스웻셔츠</t>
        </is>
      </c>
      <c r="G1976" s="7" t="inlineStr">
        <is>
          <t>KOR</t>
        </is>
      </c>
      <c r="H1976" s="7" t="inlineStr">
        <is>
          <t>M</t>
        </is>
      </c>
      <c r="I1976" s="7">
        <f>IF(B1976="보세",C1976&amp;" "&amp;D1976&amp;" "&amp;E1976&amp;" "&amp;F1976&amp;" ["&amp;H1976&amp;"]",IF(G1976="JPN","[JPN] "&amp;B1976&amp;" "&amp;C1976&amp;" "&amp;D1976&amp;" "&amp;E1976&amp;" "&amp;F1976&amp;" ["&amp;H1976&amp;"]",B1976&amp;" "&amp;C1976&amp;" "&amp;D1976&amp;" "&amp;E1976&amp;" "&amp;F1976&amp;" ["&amp;H1976&amp;"]"))</f>
        <v/>
      </c>
      <c r="J1976" s="7" t="inlineStr">
        <is>
          <t>팬콧 시안블루 면 빅패치스웻셔츠 [M]</t>
        </is>
      </c>
      <c r="K1976" s="7" t="inlineStr">
        <is>
          <t>팬콧 시안블루 면 빅패치스웻셔츠</t>
        </is>
      </c>
      <c r="L1976" s="7">
        <f>IF(B1976="보세",C1976&amp;" "&amp;F1976,B1976&amp;" "&amp;F1976)</f>
        <v/>
      </c>
      <c r="M1976" s="8" t="inlineStr">
        <is>
          <t>시안블루  면 빅패치스웻셔츠</t>
        </is>
      </c>
      <c r="N1976" s="8" t="inlineStr">
        <is>
          <t>시안블루  코튼 빅패치스웻셔츠</t>
        </is>
      </c>
      <c r="O1976" s="8" t="inlineStr">
        <is>
          <t>시안블루  면직물 빅패치스웻셔츠</t>
        </is>
      </c>
    </row>
    <row r="1977" ht="16.5" customHeight="1" s="16">
      <c r="A1977" s="7" t="n">
        <v>13108741</v>
      </c>
      <c r="B1977" s="7" t="inlineStr">
        <is>
          <t>보세</t>
        </is>
      </c>
      <c r="C1977" s="7" t="inlineStr">
        <is>
          <t>네이비</t>
        </is>
      </c>
      <c r="D1977" s="7" t="inlineStr">
        <is>
          <t>프린팅</t>
        </is>
      </c>
      <c r="E1977" s="7" t="inlineStr">
        <is>
          <t>면혼방</t>
        </is>
      </c>
      <c r="F1977" s="7" t="inlineStr">
        <is>
          <t>크루넥라이트맨투맨</t>
        </is>
      </c>
      <c r="G1977" s="7" t="inlineStr">
        <is>
          <t>KOR</t>
        </is>
      </c>
      <c r="H1977" s="7" t="inlineStr">
        <is>
          <t>없음</t>
        </is>
      </c>
      <c r="I1977" s="7">
        <f>IF(B1977="보세",C1977&amp;" "&amp;D1977&amp;" "&amp;E1977&amp;" "&amp;F1977&amp;" ["&amp;H1977&amp;"]",IF(G1977="JPN","[JPN] "&amp;B1977&amp;" "&amp;C1977&amp;" "&amp;D1977&amp;" "&amp;E1977&amp;" "&amp;F1977&amp;" ["&amp;H1977&amp;"]",B1977&amp;" "&amp;C1977&amp;" "&amp;D1977&amp;" "&amp;E1977&amp;" "&amp;F1977&amp;" ["&amp;H1977&amp;"]"))</f>
        <v/>
      </c>
      <c r="J1977" s="7" t="inlineStr">
        <is>
          <t xml:space="preserve">네이비 프린팅 면혼방 크루넥라이트맨투맨 </t>
        </is>
      </c>
      <c r="K1977" s="7" t="inlineStr">
        <is>
          <t xml:space="preserve">네이비 프린팅 면혼방 크루넥라이트맨투맨 </t>
        </is>
      </c>
      <c r="L1977" s="7">
        <f>IF(B1977="보세",C1977&amp;" "&amp;F1977,B1977&amp;" "&amp;F1977)</f>
        <v/>
      </c>
      <c r="M1977" s="8" t="inlineStr">
        <is>
          <t>네이비 프린팅 면혼방 크루넥라이트맨투맨</t>
        </is>
      </c>
      <c r="N1977" s="8" t="inlineStr">
        <is>
          <t>NAVY 프린팅 면혼방 크루넥라이트맨투맨</t>
        </is>
      </c>
      <c r="O1977" s="8" t="inlineStr">
        <is>
          <t>곤색 프린팅 면혼방 크루넥라이트맨투맨</t>
        </is>
      </c>
    </row>
    <row r="1978" ht="16.5" customHeight="1" s="16">
      <c r="A1978" s="7" t="n">
        <v>13108742</v>
      </c>
      <c r="B1978" s="7" t="inlineStr">
        <is>
          <t>나이키</t>
        </is>
      </c>
      <c r="C1978" s="7" t="inlineStr">
        <is>
          <t>블랙</t>
        </is>
      </c>
      <c r="D1978" s="7" t="inlineStr">
        <is>
          <t>무지</t>
        </is>
      </c>
      <c r="E1978" s="7" t="inlineStr">
        <is>
          <t>면혼방</t>
        </is>
      </c>
      <c r="F1978" s="7" t="inlineStr">
        <is>
          <t>맨투맨</t>
        </is>
      </c>
      <c r="G1978" s="7" t="inlineStr">
        <is>
          <t>KOR</t>
        </is>
      </c>
      <c r="H1978" s="7" t="inlineStr">
        <is>
          <t>M</t>
        </is>
      </c>
      <c r="I1978" s="7">
        <f>IF(B1978="보세",C1978&amp;" "&amp;D1978&amp;" "&amp;E1978&amp;" "&amp;F1978&amp;" ["&amp;H1978&amp;"]",IF(G1978="JPN","[JPN] "&amp;B1978&amp;" "&amp;C1978&amp;" "&amp;D1978&amp;" "&amp;E1978&amp;" "&amp;F1978&amp;" ["&amp;H1978&amp;"]",B1978&amp;" "&amp;C1978&amp;" "&amp;D1978&amp;" "&amp;E1978&amp;" "&amp;F1978&amp;" ["&amp;H1978&amp;"]"))</f>
        <v/>
      </c>
      <c r="J1978" s="7" t="inlineStr">
        <is>
          <t>나이키 블랙 면혼방 맨투맨 [M]</t>
        </is>
      </c>
      <c r="K1978" s="7" t="inlineStr">
        <is>
          <t>나이키 블랙 면혼방 맨투맨</t>
        </is>
      </c>
      <c r="L1978" s="7">
        <f>IF(B1978="보세",C1978&amp;" "&amp;F1978,B1978&amp;" "&amp;F1978)</f>
        <v/>
      </c>
      <c r="M1978" s="8" t="inlineStr">
        <is>
          <t>블랙  면혼방 맨투맨</t>
        </is>
      </c>
      <c r="N1978" s="8" t="inlineStr">
        <is>
          <t>블랙  코튼혼방 맨투맨</t>
        </is>
      </c>
      <c r="O1978" s="8" t="inlineStr">
        <is>
          <t>블랙  면믹스 맨투맨</t>
        </is>
      </c>
    </row>
    <row r="1979" ht="16.5" customHeight="1" s="16">
      <c r="A1979" s="7" t="n">
        <v>13108743</v>
      </c>
      <c r="B1979" s="7" t="inlineStr">
        <is>
          <t>디스커버리</t>
        </is>
      </c>
      <c r="C1979" s="7" t="inlineStr">
        <is>
          <t>블랙</t>
        </is>
      </c>
      <c r="D1979" s="7" t="inlineStr">
        <is>
          <t>무지</t>
        </is>
      </c>
      <c r="E1979" s="7" t="inlineStr">
        <is>
          <t>면혼방</t>
        </is>
      </c>
      <c r="F1979" s="7" t="inlineStr">
        <is>
          <t>빅로고맨투맨</t>
        </is>
      </c>
      <c r="G1979" s="7" t="inlineStr">
        <is>
          <t>KOR</t>
        </is>
      </c>
      <c r="H1979" s="7" t="inlineStr">
        <is>
          <t>105</t>
        </is>
      </c>
      <c r="I1979" s="7">
        <f>IF(B1979="보세",C1979&amp;" "&amp;D1979&amp;" "&amp;E1979&amp;" "&amp;F1979&amp;" ["&amp;H1979&amp;"]",IF(G1979="JPN","[JPN] "&amp;B1979&amp;" "&amp;C1979&amp;" "&amp;D1979&amp;" "&amp;E1979&amp;" "&amp;F1979&amp;" ["&amp;H1979&amp;"]",B1979&amp;" "&amp;C1979&amp;" "&amp;D1979&amp;" "&amp;E1979&amp;" "&amp;F1979&amp;" ["&amp;H1979&amp;"]"))</f>
        <v/>
      </c>
      <c r="J1979" s="7" t="inlineStr">
        <is>
          <t>디스커버리 블랙 면혼방 빅로고맨투맨 [105]</t>
        </is>
      </c>
      <c r="K1979" s="7" t="inlineStr">
        <is>
          <t>디스커버리 블랙 면혼방 빅로고맨투맨</t>
        </is>
      </c>
      <c r="L1979" s="7">
        <f>IF(B1979="보세",C1979&amp;" "&amp;F1979,B1979&amp;" "&amp;F1979)</f>
        <v/>
      </c>
      <c r="M1979" s="8" t="inlineStr">
        <is>
          <t>블랙  면혼방 빅로고맨투맨</t>
        </is>
      </c>
      <c r="N1979" s="8" t="inlineStr">
        <is>
          <t>블랙  코튼혼방 빅로고맨투맨</t>
        </is>
      </c>
      <c r="O1979" s="8" t="inlineStr">
        <is>
          <t>블랙  면믹스 빅로고맨투맨</t>
        </is>
      </c>
    </row>
    <row r="1980" ht="16.5" customHeight="1" s="16">
      <c r="A1980" s="7" t="n">
        <v>13108744</v>
      </c>
      <c r="B1980" s="7" t="inlineStr">
        <is>
          <t>필라</t>
        </is>
      </c>
      <c r="C1980" s="7" t="inlineStr">
        <is>
          <t>블랙</t>
        </is>
      </c>
      <c r="D1980" s="7" t="inlineStr">
        <is>
          <t>무지</t>
        </is>
      </c>
      <c r="E1980" s="7" t="inlineStr">
        <is>
          <t>폴리</t>
        </is>
      </c>
      <c r="F1980" s="7" t="inlineStr">
        <is>
          <t>라이트패딩자켓</t>
        </is>
      </c>
      <c r="G1980" s="7" t="inlineStr">
        <is>
          <t>KOR</t>
        </is>
      </c>
      <c r="H1980" s="7" t="inlineStr">
        <is>
          <t>100</t>
        </is>
      </c>
      <c r="I1980" s="7">
        <f>IF(B1980="보세",C1980&amp;" "&amp;D1980&amp;" "&amp;E1980&amp;" "&amp;F1980&amp;" ["&amp;H1980&amp;"]",IF(G1980="JPN","[JPN] "&amp;B1980&amp;" "&amp;C1980&amp;" "&amp;D1980&amp;" "&amp;E1980&amp;" "&amp;F1980&amp;" ["&amp;H1980&amp;"]",B1980&amp;" "&amp;C1980&amp;" "&amp;D1980&amp;" "&amp;E1980&amp;" "&amp;F1980&amp;" ["&amp;H1980&amp;"]"))</f>
        <v/>
      </c>
      <c r="J1980" s="7" t="inlineStr">
        <is>
          <t>필라 블랙 라이트패딩자켓 [100]</t>
        </is>
      </c>
      <c r="K1980" s="7" t="inlineStr">
        <is>
          <t>필라 블랙 라이트패딩자켓</t>
        </is>
      </c>
      <c r="L1980" s="7">
        <f>IF(B1980="보세",C1980&amp;" "&amp;F1980,B1980&amp;" "&amp;F1980)</f>
        <v/>
      </c>
      <c r="M1980" s="8" t="inlineStr">
        <is>
          <t>블랙   라이트패딩자켓</t>
        </is>
      </c>
      <c r="N1980" s="8" t="inlineStr">
        <is>
          <t>블랙   라이트패딩자켓</t>
        </is>
      </c>
      <c r="O1980" s="8" t="inlineStr">
        <is>
          <t>블랙   라이트패딩자켓</t>
        </is>
      </c>
    </row>
    <row r="1981" ht="16.5" customHeight="1" s="16">
      <c r="A1981" s="7" t="n">
        <v>13108745</v>
      </c>
      <c r="B1981" s="7" t="inlineStr">
        <is>
          <t>지오다노</t>
        </is>
      </c>
      <c r="C1981" s="7" t="inlineStr">
        <is>
          <t>블랙</t>
        </is>
      </c>
      <c r="D1981" s="7" t="inlineStr">
        <is>
          <t>무지</t>
        </is>
      </c>
      <c r="E1981" s="7" t="inlineStr">
        <is>
          <t>폴리</t>
        </is>
      </c>
      <c r="F1981" s="7" t="inlineStr">
        <is>
          <t>퀼팅항공점퍼</t>
        </is>
      </c>
      <c r="G1981" s="7" t="inlineStr">
        <is>
          <t>KOR</t>
        </is>
      </c>
      <c r="H1981" s="7" t="inlineStr">
        <is>
          <t>90</t>
        </is>
      </c>
      <c r="I1981" s="7">
        <f>IF(B1981="보세",C1981&amp;" "&amp;D1981&amp;" "&amp;E1981&amp;" "&amp;F1981&amp;" ["&amp;H1981&amp;"]",IF(G1981="JPN","[JPN] "&amp;B1981&amp;" "&amp;C1981&amp;" "&amp;D1981&amp;" "&amp;E1981&amp;" "&amp;F1981&amp;" ["&amp;H1981&amp;"]",B1981&amp;" "&amp;C1981&amp;" "&amp;D1981&amp;" "&amp;E1981&amp;" "&amp;F1981&amp;" ["&amp;H1981&amp;"]"))</f>
        <v/>
      </c>
      <c r="J1981" s="7" t="inlineStr">
        <is>
          <t>지오다노 블랙 퀼팅항공점퍼 [90]</t>
        </is>
      </c>
      <c r="K1981" s="7" t="inlineStr">
        <is>
          <t>지오다노 블랙 퀼팅항공점퍼</t>
        </is>
      </c>
      <c r="L1981" s="7">
        <f>IF(B1981="보세",C1981&amp;" "&amp;F1981,B1981&amp;" "&amp;F1981)</f>
        <v/>
      </c>
      <c r="M1981" s="8" t="inlineStr">
        <is>
          <t>블랙   퀼팅항공점퍼</t>
        </is>
      </c>
      <c r="N1981" s="8" t="inlineStr">
        <is>
          <t>블랙   퀼팅항공점퍼</t>
        </is>
      </c>
      <c r="O1981" s="8" t="inlineStr">
        <is>
          <t>블랙   퀼팅항공점퍼</t>
        </is>
      </c>
    </row>
    <row r="1982" ht="16.5" customHeight="1" s="16">
      <c r="A1982" s="7" t="n">
        <v>13108746</v>
      </c>
      <c r="B1982" s="7" t="inlineStr">
        <is>
          <t>oioi</t>
        </is>
      </c>
      <c r="C1982" s="7" t="inlineStr">
        <is>
          <t>블랙</t>
        </is>
      </c>
      <c r="D1982" s="7" t="inlineStr">
        <is>
          <t>무지</t>
        </is>
      </c>
      <c r="E1982" s="7" t="inlineStr">
        <is>
          <t>면</t>
        </is>
      </c>
      <c r="F1982" s="7" t="inlineStr">
        <is>
          <t>로고띠크루넥긴팔티</t>
        </is>
      </c>
      <c r="G1982" s="7" t="inlineStr">
        <is>
          <t>KOR</t>
        </is>
      </c>
      <c r="H1982" s="7" t="inlineStr">
        <is>
          <t>L</t>
        </is>
      </c>
      <c r="I1982" s="7">
        <f>IF(B1982="보세",C1982&amp;" "&amp;D1982&amp;" "&amp;E1982&amp;" "&amp;F1982&amp;" ["&amp;H1982&amp;"]",IF(G1982="JPN","[JPN] "&amp;B1982&amp;" "&amp;C1982&amp;" "&amp;D1982&amp;" "&amp;E1982&amp;" "&amp;F1982&amp;" ["&amp;H1982&amp;"]",B1982&amp;" "&amp;C1982&amp;" "&amp;D1982&amp;" "&amp;E1982&amp;" "&amp;F1982&amp;" ["&amp;H1982&amp;"]"))</f>
        <v/>
      </c>
      <c r="J1982" s="7" t="inlineStr">
        <is>
          <t>oioi 블랙 면 로고띠크루넥긴팔티 [L]</t>
        </is>
      </c>
      <c r="K1982" s="7" t="inlineStr">
        <is>
          <t>oioi 블랙 면 로고띠크루넥긴팔티</t>
        </is>
      </c>
      <c r="L1982" s="7">
        <f>IF(B1982="보세",C1982&amp;" "&amp;F1982,B1982&amp;" "&amp;F1982)</f>
        <v/>
      </c>
      <c r="M1982" s="8" t="inlineStr">
        <is>
          <t>블랙  면 로고띠크루넥긴팔티</t>
        </is>
      </c>
      <c r="N1982" s="8" t="inlineStr">
        <is>
          <t>블랙  코튼 로고띠크루넥긴팔티</t>
        </is>
      </c>
      <c r="O1982" s="8" t="inlineStr">
        <is>
          <t>블랙  면직물 로고띠크루넥긴팔티</t>
        </is>
      </c>
    </row>
    <row r="1983" ht="16.5" customHeight="1" s="16">
      <c r="A1983" s="7" t="n">
        <v>13108747</v>
      </c>
      <c r="B1983" s="7" t="inlineStr">
        <is>
          <t>크로커다일</t>
        </is>
      </c>
      <c r="C1983" s="7" t="inlineStr">
        <is>
          <t>올리브쉬그레이</t>
        </is>
      </c>
      <c r="D1983" s="7" t="inlineStr">
        <is>
          <t>헤링본</t>
        </is>
      </c>
      <c r="E1983" s="7" t="inlineStr">
        <is>
          <t>울혼방</t>
        </is>
      </c>
      <c r="F1983" s="7" t="inlineStr">
        <is>
          <t>투버튼차이나카라자켓</t>
        </is>
      </c>
      <c r="G1983" s="7" t="inlineStr">
        <is>
          <t>KOR</t>
        </is>
      </c>
      <c r="H1983" s="7" t="inlineStr">
        <is>
          <t>105</t>
        </is>
      </c>
      <c r="I1983" s="7">
        <f>IF(B1983="보세",C1983&amp;" "&amp;D1983&amp;" "&amp;E1983&amp;" "&amp;F1983&amp;" ["&amp;H1983&amp;"]",IF(G1983="JPN","[JPN] "&amp;B1983&amp;" "&amp;C1983&amp;" "&amp;D1983&amp;" "&amp;E1983&amp;" "&amp;F1983&amp;" ["&amp;H1983&amp;"]",B1983&amp;" "&amp;C1983&amp;" "&amp;D1983&amp;" "&amp;E1983&amp;" "&amp;F1983&amp;" ["&amp;H1983&amp;"]"))</f>
        <v/>
      </c>
      <c r="J1983" s="7" t="inlineStr">
        <is>
          <t>크로커다일 올리브쉬그레이 헤링본 울혼방 투버튼차이나카라자켓 [105]</t>
        </is>
      </c>
      <c r="K1983" s="7" t="inlineStr">
        <is>
          <t>크로커다일 올리브쉬그레이 헤링본 울혼방 투버튼차이나카라자켓</t>
        </is>
      </c>
      <c r="L1983" s="7">
        <f>IF(B1983="보세",C1983&amp;" "&amp;F1983,B1983&amp;" "&amp;F1983)</f>
        <v/>
      </c>
      <c r="M1983" s="8" t="inlineStr">
        <is>
          <t>올리브쉬그레이 헤링본 울혼방 투버튼차이나카라자켓</t>
        </is>
      </c>
      <c r="N1983" s="8" t="inlineStr">
        <is>
          <t>올리브쉬그레이 헤링본 울혼방 투버튼차이나카라자켓</t>
        </is>
      </c>
      <c r="O1983" s="8" t="inlineStr">
        <is>
          <t>올리브쉬그레이 헤링본 울혼방 투버튼차이나카라자켓</t>
        </is>
      </c>
    </row>
    <row r="1984" ht="16.5" customHeight="1" s="16">
      <c r="A1984" s="7" t="n">
        <v>13108748</v>
      </c>
      <c r="B1984" s="7" t="inlineStr">
        <is>
          <t>마인드브릿지</t>
        </is>
      </c>
      <c r="C1984" s="7" t="inlineStr">
        <is>
          <t>오트베이지</t>
        </is>
      </c>
      <c r="D1984" s="7" t="inlineStr">
        <is>
          <t>무지</t>
        </is>
      </c>
      <c r="E1984" s="7" t="inlineStr">
        <is>
          <t>면</t>
        </is>
      </c>
      <c r="F1984" s="7" t="inlineStr">
        <is>
          <t>크루넥니트</t>
        </is>
      </c>
      <c r="G1984" s="7" t="inlineStr">
        <is>
          <t>KOR</t>
        </is>
      </c>
      <c r="H1984" s="7" t="inlineStr">
        <is>
          <t>105</t>
        </is>
      </c>
      <c r="I1984" s="7">
        <f>IF(B1984="보세",C1984&amp;" "&amp;D1984&amp;" "&amp;E1984&amp;" "&amp;F1984&amp;" ["&amp;H1984&amp;"]",IF(G1984="JPN","[JPN] "&amp;B1984&amp;" "&amp;C1984&amp;" "&amp;D1984&amp;" "&amp;E1984&amp;" "&amp;F1984&amp;" ["&amp;H1984&amp;"]",B1984&amp;" "&amp;C1984&amp;" "&amp;D1984&amp;" "&amp;E1984&amp;" "&amp;F1984&amp;" ["&amp;H1984&amp;"]"))</f>
        <v/>
      </c>
      <c r="J1984" s="7" t="inlineStr">
        <is>
          <t>마인드브릿지 오트베이지 면 크루넥니트 [105]</t>
        </is>
      </c>
      <c r="K1984" s="7" t="inlineStr">
        <is>
          <t>마인드브릿지 오트베이지 면 크루넥니트</t>
        </is>
      </c>
      <c r="L1984" s="7">
        <f>IF(B1984="보세",C1984&amp;" "&amp;F1984,B1984&amp;" "&amp;F1984)</f>
        <v/>
      </c>
      <c r="M1984" s="8" t="inlineStr">
        <is>
          <t>오트베이지  면 크루넥니트</t>
        </is>
      </c>
      <c r="N1984" s="8" t="inlineStr">
        <is>
          <t>오트베이지  코튼 크루넥니트</t>
        </is>
      </c>
      <c r="O1984" s="8" t="inlineStr">
        <is>
          <t>오트베이지  면직물 크루넥니트</t>
        </is>
      </c>
    </row>
    <row r="1985" ht="16.5" customHeight="1" s="16">
      <c r="A1985" s="7" t="n">
        <v>13108749</v>
      </c>
      <c r="B1985" s="7" t="inlineStr">
        <is>
          <t>헤지스</t>
        </is>
      </c>
      <c r="C1985" s="7" t="inlineStr">
        <is>
          <t>아이보리믹스</t>
        </is>
      </c>
      <c r="D1985" s="7" t="inlineStr">
        <is>
          <t>스트라이프</t>
        </is>
      </c>
      <c r="E1985" s="7" t="inlineStr">
        <is>
          <t>면</t>
        </is>
      </c>
      <c r="F1985" s="7" t="inlineStr">
        <is>
          <t>라운드긴팔티</t>
        </is>
      </c>
      <c r="G1985" s="7" t="inlineStr">
        <is>
          <t>KOR</t>
        </is>
      </c>
      <c r="H1985" s="7" t="inlineStr">
        <is>
          <t>85</t>
        </is>
      </c>
      <c r="I1985" s="7">
        <f>IF(B1985="보세",C1985&amp;" "&amp;D1985&amp;" "&amp;E1985&amp;" "&amp;F1985&amp;" ["&amp;H1985&amp;"]",IF(G1985="JPN","[JPN] "&amp;B1985&amp;" "&amp;C1985&amp;" "&amp;D1985&amp;" "&amp;E1985&amp;" "&amp;F1985&amp;" ["&amp;H1985&amp;"]",B1985&amp;" "&amp;C1985&amp;" "&amp;D1985&amp;" "&amp;E1985&amp;" "&amp;F1985&amp;" ["&amp;H1985&amp;"]"))</f>
        <v/>
      </c>
      <c r="J1985" s="7" t="inlineStr">
        <is>
          <t>헤지스 아이보리믹스 스트라이프 면 라운드긴팔티 [85]</t>
        </is>
      </c>
      <c r="K1985" s="7" t="inlineStr">
        <is>
          <t>헤지스 아이보리믹스 스트라이프 면 라운드긴팔티</t>
        </is>
      </c>
      <c r="L1985" s="7">
        <f>IF(B1985="보세",C1985&amp;" "&amp;F1985,B1985&amp;" "&amp;F1985)</f>
        <v/>
      </c>
      <c r="M1985" s="8" t="inlineStr">
        <is>
          <t>아이보리믹스 스트라이프 면 라운드긴팔티</t>
        </is>
      </c>
      <c r="N1985" s="8" t="inlineStr">
        <is>
          <t>아이보리믹스 스트라이프 코튼 라운드긴팔티</t>
        </is>
      </c>
      <c r="O1985" s="8" t="inlineStr">
        <is>
          <t>아이보리믹스 스트라이프 면직물 라운드긴팔티</t>
        </is>
      </c>
    </row>
    <row r="1986" ht="16.5" customHeight="1" s="16">
      <c r="A1986" s="7" t="n">
        <v>13108750</v>
      </c>
      <c r="B1986" s="7" t="inlineStr">
        <is>
          <t>빈폴</t>
        </is>
      </c>
      <c r="C1986" s="7" t="inlineStr">
        <is>
          <t>블랙</t>
        </is>
      </c>
      <c r="D1986" s="7" t="inlineStr">
        <is>
          <t>무지</t>
        </is>
      </c>
      <c r="E1986" s="7" t="inlineStr">
        <is>
          <t>울혼방</t>
        </is>
      </c>
      <c r="F1986" s="7" t="inlineStr">
        <is>
          <t>스티치라인블레이저</t>
        </is>
      </c>
      <c r="G1986" s="7" t="inlineStr">
        <is>
          <t>KOR</t>
        </is>
      </c>
      <c r="H1986" s="7" t="inlineStr">
        <is>
          <t>82-92-160</t>
        </is>
      </c>
      <c r="I1986" s="7">
        <f>IF(B1986="보세",C1986&amp;" "&amp;D1986&amp;" "&amp;E1986&amp;" "&amp;F1986&amp;" ["&amp;H1986&amp;"]",IF(G1986="JPN","[JPN] "&amp;B1986&amp;" "&amp;C1986&amp;" "&amp;D1986&amp;" "&amp;E1986&amp;" "&amp;F1986&amp;" ["&amp;H1986&amp;"]",B1986&amp;" "&amp;C1986&amp;" "&amp;D1986&amp;" "&amp;E1986&amp;" "&amp;F1986&amp;" ["&amp;H1986&amp;"]"))</f>
        <v/>
      </c>
      <c r="J1986" s="7" t="inlineStr">
        <is>
          <t>빈폴 블랙 울혼방 스티치라인블레이저 [82-92-160]</t>
        </is>
      </c>
      <c r="K1986" s="7" t="inlineStr">
        <is>
          <t>빈폴 블랙 울혼방 스티치라인블레이저</t>
        </is>
      </c>
      <c r="L1986" s="7">
        <f>IF(B1986="보세",C1986&amp;" "&amp;F1986,B1986&amp;" "&amp;F1986)</f>
        <v/>
      </c>
      <c r="M1986" s="8" t="inlineStr">
        <is>
          <t>블랙  울혼방 스티치라인블레이저</t>
        </is>
      </c>
      <c r="N1986" s="8" t="inlineStr">
        <is>
          <t>블랙  울혼방 스티치라인블레이저</t>
        </is>
      </c>
      <c r="O1986" s="8" t="inlineStr">
        <is>
          <t>블랙  울혼방 스티치라인블레이저</t>
        </is>
      </c>
    </row>
    <row r="1987" ht="16.5" customHeight="1" s="16">
      <c r="A1987" s="7" t="n">
        <v>13108751</v>
      </c>
      <c r="B1987" s="7" t="inlineStr">
        <is>
          <t>닥스</t>
        </is>
      </c>
      <c r="C1987" s="7" t="inlineStr">
        <is>
          <t>다크네이비</t>
        </is>
      </c>
      <c r="D1987" s="7" t="inlineStr">
        <is>
          <t>무지</t>
        </is>
      </c>
      <c r="E1987" s="7" t="inlineStr">
        <is>
          <t>실크혼방</t>
        </is>
      </c>
      <c r="F1987" s="7" t="inlineStr">
        <is>
          <t>투버튼블레이저</t>
        </is>
      </c>
      <c r="G1987" s="7" t="inlineStr">
        <is>
          <t>KOR</t>
        </is>
      </c>
      <c r="H1987" s="7" t="inlineStr">
        <is>
          <t>97-82-170</t>
        </is>
      </c>
      <c r="I1987" s="7">
        <f>IF(B1987="보세",C1987&amp;" "&amp;D1987&amp;" "&amp;E1987&amp;" "&amp;F1987&amp;" ["&amp;H1987&amp;"]",IF(G1987="JPN","[JPN] "&amp;B1987&amp;" "&amp;C1987&amp;" "&amp;D1987&amp;" "&amp;E1987&amp;" "&amp;F1987&amp;" ["&amp;H1987&amp;"]",B1987&amp;" "&amp;C1987&amp;" "&amp;D1987&amp;" "&amp;E1987&amp;" "&amp;F1987&amp;" ["&amp;H1987&amp;"]"))</f>
        <v/>
      </c>
      <c r="J1987" s="7" t="inlineStr">
        <is>
          <t>닥스 다크네이비 실크혼방 투버튼블레이저 [97-82-170]</t>
        </is>
      </c>
      <c r="K1987" s="7" t="inlineStr">
        <is>
          <t>닥스 다크네이비 실크혼방 투버튼블레이저</t>
        </is>
      </c>
      <c r="L1987" s="7">
        <f>IF(B1987="보세",C1987&amp;" "&amp;F1987,B1987&amp;" "&amp;F1987)</f>
        <v/>
      </c>
      <c r="M1987" s="8" t="inlineStr">
        <is>
          <t>다크네이비  실크혼방 투버튼블레이저</t>
        </is>
      </c>
      <c r="N1987" s="8" t="inlineStr">
        <is>
          <t>DARK NAVY  실크혼방 투버튼블레이저</t>
        </is>
      </c>
      <c r="O1987" s="8" t="inlineStr">
        <is>
          <t>딥네이비  실크혼방 투버튼블레이저</t>
        </is>
      </c>
    </row>
    <row r="1988" ht="16.5" customHeight="1" s="16">
      <c r="A1988" s="7" t="n">
        <v>13108752</v>
      </c>
      <c r="B1988" s="7" t="inlineStr">
        <is>
          <t>나이키</t>
        </is>
      </c>
      <c r="C1988" s="7" t="inlineStr">
        <is>
          <t>머드브라운딥레드</t>
        </is>
      </c>
      <c r="D1988" s="7" t="inlineStr">
        <is>
          <t>무지</t>
        </is>
      </c>
      <c r="E1988" s="7" t="inlineStr">
        <is>
          <t>폴리</t>
        </is>
      </c>
      <c r="F1988" s="7" t="inlineStr">
        <is>
          <t>반팔패딩자켓</t>
        </is>
      </c>
      <c r="G1988" s="7" t="inlineStr">
        <is>
          <t>KOR</t>
        </is>
      </c>
      <c r="H1988" s="7" t="inlineStr">
        <is>
          <t>85</t>
        </is>
      </c>
      <c r="I1988" s="7">
        <f>IF(B1988="보세",C1988&amp;" "&amp;D1988&amp;" "&amp;E1988&amp;" "&amp;F1988&amp;" ["&amp;H1988&amp;"]",IF(G1988="JPN","[JPN] "&amp;B1988&amp;" "&amp;C1988&amp;" "&amp;D1988&amp;" "&amp;E1988&amp;" "&amp;F1988&amp;" ["&amp;H1988&amp;"]",B1988&amp;" "&amp;C1988&amp;" "&amp;D1988&amp;" "&amp;E1988&amp;" "&amp;F1988&amp;" ["&amp;H1988&amp;"]"))</f>
        <v/>
      </c>
      <c r="J1988" s="7" t="inlineStr">
        <is>
          <t>나이키 머드브라운딥레드 반팔패딩자켓 [85]</t>
        </is>
      </c>
      <c r="K1988" s="7" t="inlineStr">
        <is>
          <t>나이키 머드브라운딥레드 반팔패딩자켓</t>
        </is>
      </c>
      <c r="L1988" s="7">
        <f>IF(B1988="보세",C1988&amp;" "&amp;F1988,B1988&amp;" "&amp;F1988)</f>
        <v/>
      </c>
      <c r="M1988" s="8" t="inlineStr">
        <is>
          <t>머드브라운딥레드   반팔패딩자켓</t>
        </is>
      </c>
      <c r="N1988" s="8" t="inlineStr">
        <is>
          <t>머드브라운딥레드   반팔패딩자켓</t>
        </is>
      </c>
      <c r="O1988" s="8" t="inlineStr">
        <is>
          <t>머드브라운딥레드   반팔패딩자켓</t>
        </is>
      </c>
    </row>
    <row r="1989" ht="16.5" customHeight="1" s="16">
      <c r="A1989" s="7" t="n">
        <v>13108753</v>
      </c>
      <c r="B1989" s="7" t="inlineStr">
        <is>
          <t>아디다스</t>
        </is>
      </c>
      <c r="C1989" s="7" t="inlineStr">
        <is>
          <t>네이비</t>
        </is>
      </c>
      <c r="D1989" s="7" t="inlineStr">
        <is>
          <t>무지</t>
        </is>
      </c>
      <c r="E1989" s="7" t="inlineStr">
        <is>
          <t>폴리</t>
        </is>
      </c>
      <c r="F1989" s="7" t="inlineStr">
        <is>
          <t>삼선스포츠집업</t>
        </is>
      </c>
      <c r="G1989" s="7" t="inlineStr">
        <is>
          <t>KOR</t>
        </is>
      </c>
      <c r="H1989" s="7" t="inlineStr">
        <is>
          <t>M</t>
        </is>
      </c>
      <c r="I1989" s="7">
        <f>IF(B1989="보세",C1989&amp;" "&amp;D1989&amp;" "&amp;E1989&amp;" "&amp;F1989&amp;" ["&amp;H1989&amp;"]",IF(G1989="JPN","[JPN] "&amp;B1989&amp;" "&amp;C1989&amp;" "&amp;D1989&amp;" "&amp;E1989&amp;" "&amp;F1989&amp;" ["&amp;H1989&amp;"]",B1989&amp;" "&amp;C1989&amp;" "&amp;D1989&amp;" "&amp;E1989&amp;" "&amp;F1989&amp;" ["&amp;H1989&amp;"]"))</f>
        <v/>
      </c>
      <c r="J1989" s="7" t="inlineStr">
        <is>
          <t>아디다스 네이비 삼선스포츠집업 [M]</t>
        </is>
      </c>
      <c r="K1989" s="7" t="inlineStr">
        <is>
          <t>아디다스 네이비 삼선스포츠집업</t>
        </is>
      </c>
      <c r="L1989" s="7">
        <f>IF(B1989="보세",C1989&amp;" "&amp;F1989,B1989&amp;" "&amp;F1989)</f>
        <v/>
      </c>
      <c r="M1989" s="8" t="inlineStr">
        <is>
          <t>네이비   삼선스포츠집업</t>
        </is>
      </c>
      <c r="N1989" s="8" t="inlineStr">
        <is>
          <t>NAVY   삼선스포츠집업</t>
        </is>
      </c>
      <c r="O1989" s="8" t="inlineStr">
        <is>
          <t>곤색   삼선스포츠집업</t>
        </is>
      </c>
    </row>
    <row r="1990" ht="16.5" customHeight="1" s="16">
      <c r="A1990" s="7" t="n">
        <v>13108754</v>
      </c>
      <c r="B1990" s="7" t="inlineStr">
        <is>
          <t>스파오</t>
        </is>
      </c>
      <c r="C1990" s="7" t="inlineStr">
        <is>
          <t>올리브그린</t>
        </is>
      </c>
      <c r="D1990" s="7" t="inlineStr">
        <is>
          <t>무지</t>
        </is>
      </c>
      <c r="E1990" s="7" t="inlineStr">
        <is>
          <t>골덴</t>
        </is>
      </c>
      <c r="F1990" s="7" t="inlineStr">
        <is>
          <t>크롭빅포켓자켓</t>
        </is>
      </c>
      <c r="G1990" s="7" t="inlineStr">
        <is>
          <t>KOR</t>
        </is>
      </c>
      <c r="H1990" s="7" t="inlineStr">
        <is>
          <t>L</t>
        </is>
      </c>
      <c r="I1990" s="7">
        <f>IF(B1990="보세",C1990&amp;" "&amp;D1990&amp;" "&amp;E1990&amp;" "&amp;F1990&amp;" ["&amp;H1990&amp;"]",IF(G1990="JPN","[JPN] "&amp;B1990&amp;" "&amp;C1990&amp;" "&amp;D1990&amp;" "&amp;E1990&amp;" "&amp;F1990&amp;" ["&amp;H1990&amp;"]",B1990&amp;" "&amp;C1990&amp;" "&amp;D1990&amp;" "&amp;E1990&amp;" "&amp;F1990&amp;" ["&amp;H1990&amp;"]"))</f>
        <v/>
      </c>
      <c r="J1990" s="7" t="inlineStr">
        <is>
          <t>스파오 올리브그린 골덴 크롭빅포켓자켓 [L]</t>
        </is>
      </c>
      <c r="K1990" s="7" t="inlineStr">
        <is>
          <t>스파오 올리브그린 골덴 크롭빅포켓자켓</t>
        </is>
      </c>
      <c r="L1990" s="7">
        <f>IF(B1990="보세",C1990&amp;" "&amp;F1990,B1990&amp;" "&amp;F1990)</f>
        <v/>
      </c>
      <c r="M1990" s="8" t="inlineStr">
        <is>
          <t>올리브그린  골덴 크롭빅포켓자켓</t>
        </is>
      </c>
      <c r="N1990" s="8" t="inlineStr">
        <is>
          <t>올리브그린  골덴 크롭빅포켓자켓</t>
        </is>
      </c>
      <c r="O1990" s="8" t="inlineStr">
        <is>
          <t>올리브그린  골덴 크롭빅포켓자켓</t>
        </is>
      </c>
    </row>
    <row r="1991" ht="16.5" customHeight="1" s="16">
      <c r="A1991" s="7" t="n">
        <v>13108755</v>
      </c>
      <c r="B1991" s="7" t="inlineStr">
        <is>
          <t>마에스트로</t>
        </is>
      </c>
      <c r="C1991" s="7" t="inlineStr">
        <is>
          <t>다크네이비</t>
        </is>
      </c>
      <c r="D1991" s="7" t="inlineStr">
        <is>
          <t>스트라이프</t>
        </is>
      </c>
      <c r="E1991" s="7" t="inlineStr">
        <is>
          <t>울</t>
        </is>
      </c>
      <c r="F1991" s="7" t="inlineStr">
        <is>
          <t>투버튼블레이저</t>
        </is>
      </c>
      <c r="G1991" s="7" t="inlineStr">
        <is>
          <t>KOR</t>
        </is>
      </c>
      <c r="H1991" s="7" t="inlineStr">
        <is>
          <t>106-94-175</t>
        </is>
      </c>
      <c r="I1991" s="7">
        <f>IF(B1991="보세",C1991&amp;" "&amp;D1991&amp;" "&amp;E1991&amp;" "&amp;F1991&amp;" ["&amp;H1991&amp;"]",IF(G1991="JPN","[JPN] "&amp;B1991&amp;" "&amp;C1991&amp;" "&amp;D1991&amp;" "&amp;E1991&amp;" "&amp;F1991&amp;" ["&amp;H1991&amp;"]",B1991&amp;" "&amp;C1991&amp;" "&amp;D1991&amp;" "&amp;E1991&amp;" "&amp;F1991&amp;" ["&amp;H1991&amp;"]"))</f>
        <v/>
      </c>
      <c r="J1991" s="7" t="inlineStr">
        <is>
          <t>마에스트로 다크네이비 스트라이프 울 투버튼블레이저 [106-94-175]</t>
        </is>
      </c>
      <c r="K1991" s="7" t="inlineStr">
        <is>
          <t>마에스트로 다크네이비 스트라이프 울 투버튼블레이저</t>
        </is>
      </c>
      <c r="L1991" s="7">
        <f>IF(B1991="보세",C1991&amp;" "&amp;F1991,B1991&amp;" "&amp;F1991)</f>
        <v/>
      </c>
      <c r="M1991" s="8" t="inlineStr">
        <is>
          <t>다크네이비 스트라이프 울 투버튼블레이저</t>
        </is>
      </c>
      <c r="N1991" s="8" t="inlineStr">
        <is>
          <t>DARK NAVY 스트라이프 울 투버튼블레이저</t>
        </is>
      </c>
      <c r="O1991" s="8" t="inlineStr">
        <is>
          <t>딥네이비 스트라이프 울 투버튼블레이저</t>
        </is>
      </c>
    </row>
    <row r="1992" ht="16.5" customHeight="1" s="16">
      <c r="A1992" s="7" t="n">
        <v>13108756</v>
      </c>
      <c r="B1992" s="7" t="inlineStr">
        <is>
          <t>밀레</t>
        </is>
      </c>
      <c r="C1992" s="7" t="inlineStr">
        <is>
          <t>오렌지다크그레이</t>
        </is>
      </c>
      <c r="D1992" s="7" t="inlineStr">
        <is>
          <t>무지</t>
        </is>
      </c>
      <c r="E1992" s="7" t="inlineStr">
        <is>
          <t>폴리</t>
        </is>
      </c>
      <c r="F1992" s="7" t="inlineStr">
        <is>
          <t>로고반집업등산반팔티</t>
        </is>
      </c>
      <c r="G1992" s="7" t="inlineStr">
        <is>
          <t>KOR</t>
        </is>
      </c>
      <c r="H1992" s="7" t="inlineStr">
        <is>
          <t>L</t>
        </is>
      </c>
      <c r="I1992" s="7">
        <f>IF(B1992="보세",C1992&amp;" "&amp;D1992&amp;" "&amp;E1992&amp;" "&amp;F1992&amp;" ["&amp;H1992&amp;"]",IF(G1992="JPN","[JPN] "&amp;B1992&amp;" "&amp;C1992&amp;" "&amp;D1992&amp;" "&amp;E1992&amp;" "&amp;F1992&amp;" ["&amp;H1992&amp;"]",B1992&amp;" "&amp;C1992&amp;" "&amp;D1992&amp;" "&amp;E1992&amp;" "&amp;F1992&amp;" ["&amp;H1992&amp;"]"))</f>
        <v/>
      </c>
      <c r="J1992" s="7" t="inlineStr">
        <is>
          <t>밀레 오렌지다크그레이 로고반집업등산반팔티 [L]</t>
        </is>
      </c>
      <c r="K1992" s="7" t="inlineStr">
        <is>
          <t>밀레 오렌지다크그레이 로고반집업등산반팔티</t>
        </is>
      </c>
      <c r="L1992" s="7">
        <f>IF(B1992="보세",C1992&amp;" "&amp;F1992,B1992&amp;" "&amp;F1992)</f>
        <v/>
      </c>
      <c r="M1992" s="8" t="inlineStr">
        <is>
          <t>오렌지다크그레이   로고반집업등산반팔티</t>
        </is>
      </c>
      <c r="N1992" s="8" t="inlineStr">
        <is>
          <t>오렌지다크그레이   로고반집업등산반팔티</t>
        </is>
      </c>
      <c r="O1992" s="8" t="inlineStr">
        <is>
          <t>오렌지다크그레이   로고반집업등산반팔티</t>
        </is>
      </c>
    </row>
    <row r="1993" ht="16.5" customHeight="1" s="16">
      <c r="A1993" s="7" t="n">
        <v>13108757</v>
      </c>
      <c r="B1993" s="7" t="inlineStr">
        <is>
          <t>펠틱스</t>
        </is>
      </c>
      <c r="C1993" s="7" t="inlineStr">
        <is>
          <t>멜란지그레이</t>
        </is>
      </c>
      <c r="D1993" s="7" t="inlineStr">
        <is>
          <t>무지</t>
        </is>
      </c>
      <c r="E1993" s="7" t="inlineStr">
        <is>
          <t>면</t>
        </is>
      </c>
      <c r="F1993" s="7" t="inlineStr">
        <is>
          <t>뽀글이빅로고스웻셔츠</t>
        </is>
      </c>
      <c r="G1993" s="7" t="inlineStr">
        <is>
          <t>KOR</t>
        </is>
      </c>
      <c r="H1993" s="7" t="inlineStr">
        <is>
          <t>S</t>
        </is>
      </c>
      <c r="I1993" s="7">
        <f>IF(B1993="보세",C1993&amp;" "&amp;D1993&amp;" "&amp;E1993&amp;" "&amp;F1993&amp;" ["&amp;H1993&amp;"]",IF(G1993="JPN","[JPN] "&amp;B1993&amp;" "&amp;C1993&amp;" "&amp;D1993&amp;" "&amp;E1993&amp;" "&amp;F1993&amp;" ["&amp;H1993&amp;"]",B1993&amp;" "&amp;C1993&amp;" "&amp;D1993&amp;" "&amp;E1993&amp;" "&amp;F1993&amp;" ["&amp;H1993&amp;"]"))</f>
        <v/>
      </c>
      <c r="J1993" s="7" t="inlineStr">
        <is>
          <t>펠틱스 멜란지그레이 면 뽀글이빅로고스웻셔츠 [S]</t>
        </is>
      </c>
      <c r="K1993" s="7" t="inlineStr">
        <is>
          <t>펠틱스 멜란지그레이 면 뽀글이빅로고스웻셔츠</t>
        </is>
      </c>
      <c r="L1993" s="7">
        <f>IF(B1993="보세",C1993&amp;" "&amp;F1993,B1993&amp;" "&amp;F1993)</f>
        <v/>
      </c>
      <c r="M1993" s="8" t="inlineStr">
        <is>
          <t>멜란지그레이  면 뽀글이빅로고스웻셔츠</t>
        </is>
      </c>
      <c r="N1993" s="8" t="inlineStr">
        <is>
          <t>멜란지그레이  코튼 뽀글이빅로고스웻셔츠</t>
        </is>
      </c>
      <c r="O1993" s="8" t="inlineStr">
        <is>
          <t>멜란지그레이  면직물 뽀글이빅로고스웻셔츠</t>
        </is>
      </c>
    </row>
    <row r="1994" ht="16.5" customHeight="1" s="16">
      <c r="A1994" s="7" t="n">
        <v>13108758</v>
      </c>
      <c r="B1994" s="7" t="inlineStr">
        <is>
          <t>activ</t>
        </is>
      </c>
      <c r="C1994" s="7" t="inlineStr">
        <is>
          <t>네이비</t>
        </is>
      </c>
      <c r="D1994" s="7" t="inlineStr">
        <is>
          <t>무지</t>
        </is>
      </c>
      <c r="E1994" s="7" t="inlineStr">
        <is>
          <t>구스다운</t>
        </is>
      </c>
      <c r="F1994" s="7" t="inlineStr">
        <is>
          <t>이너패딩자켓</t>
        </is>
      </c>
      <c r="G1994" s="7" t="inlineStr">
        <is>
          <t>KOR</t>
        </is>
      </c>
      <c r="H1994" s="7" t="inlineStr">
        <is>
          <t>없음</t>
        </is>
      </c>
      <c r="I1994" s="7">
        <f>IF(B1994="보세",C1994&amp;" "&amp;D1994&amp;" "&amp;E1994&amp;" "&amp;F1994&amp;" ["&amp;H1994&amp;"]",IF(G1994="JPN","[JPN] "&amp;B1994&amp;" "&amp;C1994&amp;" "&amp;D1994&amp;" "&amp;E1994&amp;" "&amp;F1994&amp;" ["&amp;H1994&amp;"]",B1994&amp;" "&amp;C1994&amp;" "&amp;D1994&amp;" "&amp;E1994&amp;" "&amp;F1994&amp;" ["&amp;H1994&amp;"]"))</f>
        <v/>
      </c>
      <c r="J1994" s="7" t="inlineStr">
        <is>
          <t xml:space="preserve">activ 네이비 구스다운 이너패딩자켓 </t>
        </is>
      </c>
      <c r="K1994" s="7" t="inlineStr">
        <is>
          <t xml:space="preserve">activ 네이비 구스다운 이너패딩자켓 </t>
        </is>
      </c>
      <c r="L1994" s="7">
        <f>IF(B1994="보세",C1994&amp;" "&amp;F1994,B1994&amp;" "&amp;F1994)</f>
        <v/>
      </c>
      <c r="M1994" s="8" t="inlineStr">
        <is>
          <t>네이비  구스다운 이너패딩자켓</t>
        </is>
      </c>
      <c r="N1994" s="8" t="inlineStr">
        <is>
          <t>NAVY  구스다운 이너패딩자켓</t>
        </is>
      </c>
      <c r="O1994" s="8" t="inlineStr">
        <is>
          <t>곤색  구스다운 이너패딩자켓</t>
        </is>
      </c>
    </row>
    <row r="1995" ht="16.5" customHeight="1" s="16">
      <c r="A1995" s="7" t="n">
        <v>13108759</v>
      </c>
      <c r="B1995" s="7" t="inlineStr">
        <is>
          <t>자라</t>
        </is>
      </c>
      <c r="C1995" s="7" t="inlineStr">
        <is>
          <t>네이비</t>
        </is>
      </c>
      <c r="D1995" s="7" t="inlineStr">
        <is>
          <t>꽈배기패턴</t>
        </is>
      </c>
      <c r="E1995" s="7" t="inlineStr">
        <is>
          <t>면혼방</t>
        </is>
      </c>
      <c r="F1995" s="7" t="inlineStr">
        <is>
          <t>삼색니트</t>
        </is>
      </c>
      <c r="G1995" s="7" t="inlineStr">
        <is>
          <t>KOR</t>
        </is>
      </c>
      <c r="H1995" s="7" t="inlineStr">
        <is>
          <t>L</t>
        </is>
      </c>
      <c r="I1995" s="7">
        <f>IF(B1995="보세",C1995&amp;" "&amp;D1995&amp;" "&amp;E1995&amp;" "&amp;F1995&amp;" ["&amp;H1995&amp;"]",IF(G1995="JPN","[JPN] "&amp;B1995&amp;" "&amp;C1995&amp;" "&amp;D1995&amp;" "&amp;E1995&amp;" "&amp;F1995&amp;" ["&amp;H1995&amp;"]",B1995&amp;" "&amp;C1995&amp;" "&amp;D1995&amp;" "&amp;E1995&amp;" "&amp;F1995&amp;" ["&amp;H1995&amp;"]"))</f>
        <v/>
      </c>
      <c r="J1995" s="7" t="inlineStr">
        <is>
          <t>자라 네이비 꽈배기패턴 면혼방 삼색니트 [L]</t>
        </is>
      </c>
      <c r="K1995" s="7" t="inlineStr">
        <is>
          <t>자라 네이비 꽈배기패턴 면혼방 삼색니트</t>
        </is>
      </c>
      <c r="L1995" s="7">
        <f>IF(B1995="보세",C1995&amp;" "&amp;F1995,B1995&amp;" "&amp;F1995)</f>
        <v/>
      </c>
      <c r="M1995" s="8" t="inlineStr">
        <is>
          <t>네이비 꽈배기패턴 면혼방 삼색니트</t>
        </is>
      </c>
      <c r="N1995" s="8" t="inlineStr">
        <is>
          <t>NAVY 꽈배기패턴 면혼방 삼색니트</t>
        </is>
      </c>
      <c r="O1995" s="8" t="inlineStr">
        <is>
          <t>곤색 꽈배기패턴 면혼방 삼색니트</t>
        </is>
      </c>
    </row>
    <row r="1996" ht="16.5" customHeight="1" s="16">
      <c r="A1996" s="7" t="n">
        <v>13108760</v>
      </c>
      <c r="B1996" s="7" t="inlineStr">
        <is>
          <t>스파오</t>
        </is>
      </c>
      <c r="C1996" s="7" t="inlineStr">
        <is>
          <t>블랙</t>
        </is>
      </c>
      <c r="D1996" s="7" t="inlineStr">
        <is>
          <t>무지</t>
        </is>
      </c>
      <c r="E1996" s="7" t="inlineStr">
        <is>
          <t>폴리</t>
        </is>
      </c>
      <c r="F1996" s="7" t="inlineStr">
        <is>
          <t>부클집업</t>
        </is>
      </c>
      <c r="G1996" s="7" t="inlineStr">
        <is>
          <t>KOR</t>
        </is>
      </c>
      <c r="H1996" s="7" t="inlineStr">
        <is>
          <t>XL</t>
        </is>
      </c>
      <c r="I1996" s="7">
        <f>IF(B1996="보세",C1996&amp;" "&amp;D1996&amp;" "&amp;E1996&amp;" "&amp;F1996&amp;" ["&amp;H1996&amp;"]",IF(G1996="JPN","[JPN] "&amp;B1996&amp;" "&amp;C1996&amp;" "&amp;D1996&amp;" "&amp;E1996&amp;" "&amp;F1996&amp;" ["&amp;H1996&amp;"]",B1996&amp;" "&amp;C1996&amp;" "&amp;D1996&amp;" "&amp;E1996&amp;" "&amp;F1996&amp;" ["&amp;H1996&amp;"]"))</f>
        <v/>
      </c>
      <c r="J1996" s="7" t="inlineStr">
        <is>
          <t>스파오 블랙 부클집업 [XL]</t>
        </is>
      </c>
      <c r="K1996" s="7" t="inlineStr">
        <is>
          <t>스파오 블랙 부클집업</t>
        </is>
      </c>
      <c r="L1996" s="7">
        <f>IF(B1996="보세",C1996&amp;" "&amp;F1996,B1996&amp;" "&amp;F1996)</f>
        <v/>
      </c>
      <c r="M1996" s="8" t="inlineStr">
        <is>
          <t>블랙   부클집업</t>
        </is>
      </c>
      <c r="N1996" s="8" t="inlineStr">
        <is>
          <t>블랙   부클집업</t>
        </is>
      </c>
      <c r="O1996" s="8" t="inlineStr">
        <is>
          <t>블랙   부클집업</t>
        </is>
      </c>
    </row>
    <row r="1997" ht="16.5" customHeight="1" s="16">
      <c r="A1997" s="7" t="n">
        <v>13108761</v>
      </c>
      <c r="B1997" s="7" t="inlineStr">
        <is>
          <t>나이키</t>
        </is>
      </c>
      <c r="C1997" s="7" t="inlineStr">
        <is>
          <t>멜란지그레이</t>
        </is>
      </c>
      <c r="D1997" s="7" t="inlineStr">
        <is>
          <t>프린팅</t>
        </is>
      </c>
      <c r="E1997" s="7" t="inlineStr">
        <is>
          <t>면혼방</t>
        </is>
      </c>
      <c r="F1997" s="7" t="inlineStr">
        <is>
          <t>하이넥라이트후드티</t>
        </is>
      </c>
      <c r="G1997" s="7" t="inlineStr">
        <is>
          <t>KOR</t>
        </is>
      </c>
      <c r="H1997" s="7" t="inlineStr">
        <is>
          <t>M</t>
        </is>
      </c>
      <c r="I1997" s="7">
        <f>IF(B1997="보세",C1997&amp;" "&amp;D1997&amp;" "&amp;E1997&amp;" "&amp;F1997&amp;" ["&amp;H1997&amp;"]",IF(G1997="JPN","[JPN] "&amp;B1997&amp;" "&amp;C1997&amp;" "&amp;D1997&amp;" "&amp;E1997&amp;" "&amp;F1997&amp;" ["&amp;H1997&amp;"]",B1997&amp;" "&amp;C1997&amp;" "&amp;D1997&amp;" "&amp;E1997&amp;" "&amp;F1997&amp;" ["&amp;H1997&amp;"]"))</f>
        <v/>
      </c>
      <c r="J1997" s="7" t="inlineStr">
        <is>
          <t>나이키 멜란지그레이 프린팅 면혼방 하이넥라이트후드티 [M]</t>
        </is>
      </c>
      <c r="K1997" s="7" t="inlineStr">
        <is>
          <t>나이키 멜란지그레이 프린팅 면혼방 하이넥라이트후드티</t>
        </is>
      </c>
      <c r="L1997" s="7">
        <f>IF(B1997="보세",C1997&amp;" "&amp;F1997,B1997&amp;" "&amp;F1997)</f>
        <v/>
      </c>
      <c r="M1997" s="8" t="inlineStr">
        <is>
          <t>멜란지그레이 프린팅 면혼방 하이넥라이트후드티</t>
        </is>
      </c>
      <c r="N1997" s="8" t="inlineStr">
        <is>
          <t>멜란지그레이 프린팅 코튼혼방 하이넥라이트후드티</t>
        </is>
      </c>
      <c r="O1997" s="8" t="inlineStr">
        <is>
          <t>멜란지그레이 프린팅 면믹스 하이넥라이트후드티</t>
        </is>
      </c>
    </row>
    <row r="1998" ht="16.5" customHeight="1" s="16">
      <c r="A1998" s="7" t="n">
        <v>13108762</v>
      </c>
      <c r="B1998" s="7" t="inlineStr">
        <is>
          <t>tngt</t>
        </is>
      </c>
      <c r="C1998" s="7" t="inlineStr">
        <is>
          <t>다크네이비</t>
        </is>
      </c>
      <c r="D1998" s="7" t="inlineStr">
        <is>
          <t>무지</t>
        </is>
      </c>
      <c r="E1998" s="7" t="inlineStr">
        <is>
          <t>울</t>
        </is>
      </c>
      <c r="F1998" s="7" t="inlineStr">
        <is>
          <t>슬림패딩코트</t>
        </is>
      </c>
      <c r="G1998" s="7" t="inlineStr">
        <is>
          <t>KOR</t>
        </is>
      </c>
      <c r="H1998" s="7" t="inlineStr">
        <is>
          <t>95</t>
        </is>
      </c>
      <c r="I1998" s="7">
        <f>IF(B1998="보세",C1998&amp;" "&amp;D1998&amp;" "&amp;E1998&amp;" "&amp;F1998&amp;" ["&amp;H1998&amp;"]",IF(G1998="JPN","[JPN] "&amp;B1998&amp;" "&amp;C1998&amp;" "&amp;D1998&amp;" "&amp;E1998&amp;" "&amp;F1998&amp;" ["&amp;H1998&amp;"]",B1998&amp;" "&amp;C1998&amp;" "&amp;D1998&amp;" "&amp;E1998&amp;" "&amp;F1998&amp;" ["&amp;H1998&amp;"]"))</f>
        <v/>
      </c>
      <c r="J1998" s="7" t="inlineStr">
        <is>
          <t>tngt 다크네이비 울 슬림패딩코트 [95]</t>
        </is>
      </c>
      <c r="K1998" s="7" t="inlineStr">
        <is>
          <t>tngt 다크네이비 울 슬림패딩코트</t>
        </is>
      </c>
      <c r="L1998" s="7">
        <f>IF(B1998="보세",C1998&amp;" "&amp;F1998,B1998&amp;" "&amp;F1998)</f>
        <v/>
      </c>
      <c r="M1998" s="8" t="inlineStr">
        <is>
          <t>다크네이비  울 슬림패딩코트</t>
        </is>
      </c>
      <c r="N1998" s="8" t="inlineStr">
        <is>
          <t>DARK NAVY  울 슬림패딩코트</t>
        </is>
      </c>
      <c r="O1998" s="8" t="inlineStr">
        <is>
          <t>딥네이비  울 슬림패딩코트</t>
        </is>
      </c>
    </row>
    <row r="1999" ht="16.5" customHeight="1" s="16">
      <c r="A1999" s="7" t="n">
        <v>13108763</v>
      </c>
      <c r="B1999" s="7" t="inlineStr">
        <is>
          <t>무신사스탠다드</t>
        </is>
      </c>
      <c r="C1999" s="7" t="inlineStr">
        <is>
          <t>블랙</t>
        </is>
      </c>
      <c r="D1999" s="7" t="inlineStr">
        <is>
          <t>무지</t>
        </is>
      </c>
      <c r="E1999" s="7" t="inlineStr">
        <is>
          <t>폴리</t>
        </is>
      </c>
      <c r="F1999" s="7" t="inlineStr">
        <is>
          <t>투버튼블레이저</t>
        </is>
      </c>
      <c r="G1999" s="7" t="inlineStr">
        <is>
          <t>KOR</t>
        </is>
      </c>
      <c r="H1999" s="7" t="inlineStr">
        <is>
          <t>XL</t>
        </is>
      </c>
      <c r="I1999" s="7">
        <f>IF(B1999="보세",C1999&amp;" "&amp;D1999&amp;" "&amp;E1999&amp;" "&amp;F1999&amp;" ["&amp;H1999&amp;"]",IF(G1999="JPN","[JPN] "&amp;B1999&amp;" "&amp;C1999&amp;" "&amp;D1999&amp;" "&amp;E1999&amp;" "&amp;F1999&amp;" ["&amp;H1999&amp;"]",B1999&amp;" "&amp;C1999&amp;" "&amp;D1999&amp;" "&amp;E1999&amp;" "&amp;F1999&amp;" ["&amp;H1999&amp;"]"))</f>
        <v/>
      </c>
      <c r="J1999" s="7" t="inlineStr">
        <is>
          <t>무신사스탠다드 블랙 투버튼블레이저 [XL]</t>
        </is>
      </c>
      <c r="K1999" s="7" t="inlineStr">
        <is>
          <t>무신사스탠다드 블랙 투버튼블레이저</t>
        </is>
      </c>
      <c r="L1999" s="7">
        <f>IF(B1999="보세",C1999&amp;" "&amp;F1999,B1999&amp;" "&amp;F1999)</f>
        <v/>
      </c>
      <c r="M1999" s="8" t="inlineStr">
        <is>
          <t>블랙   투버튼블레이저</t>
        </is>
      </c>
      <c r="N1999" s="8" t="inlineStr">
        <is>
          <t>블랙   투버튼블레이저</t>
        </is>
      </c>
      <c r="O1999" s="8" t="inlineStr">
        <is>
          <t>블랙   투버튼블레이저</t>
        </is>
      </c>
    </row>
    <row r="2000" ht="16.5" customHeight="1" s="16">
      <c r="A2000" s="7" t="n">
        <v>13108764</v>
      </c>
      <c r="B2000" s="7" t="inlineStr">
        <is>
          <t>마인드브릿지</t>
        </is>
      </c>
      <c r="C2000" s="7" t="inlineStr">
        <is>
          <t>베이지</t>
        </is>
      </c>
      <c r="D2000" s="7" t="inlineStr">
        <is>
          <t>무지</t>
        </is>
      </c>
      <c r="E2000" s="7" t="inlineStr">
        <is>
          <t>면혼방</t>
        </is>
      </c>
      <c r="F2000" s="7" t="inlineStr">
        <is>
          <t>소매패치원버튼롱자켓</t>
        </is>
      </c>
      <c r="G2000" s="7" t="inlineStr">
        <is>
          <t>KOR</t>
        </is>
      </c>
      <c r="H2000" s="7" t="inlineStr">
        <is>
          <t>85-165</t>
        </is>
      </c>
      <c r="I2000" s="7">
        <f>IF(B2000="보세",C2000&amp;" "&amp;D2000&amp;" "&amp;E2000&amp;" "&amp;F2000&amp;" ["&amp;H2000&amp;"]",IF(G2000="JPN","[JPN] "&amp;B2000&amp;" "&amp;C2000&amp;" "&amp;D2000&amp;" "&amp;E2000&amp;" "&amp;F2000&amp;" ["&amp;H2000&amp;"]",B2000&amp;" "&amp;C2000&amp;" "&amp;D2000&amp;" "&amp;E2000&amp;" "&amp;F2000&amp;" ["&amp;H2000&amp;"]"))</f>
        <v/>
      </c>
      <c r="J2000" s="7" t="inlineStr">
        <is>
          <t>마인드브릿지 베이지 면혼방 소매패치원버튼롱자켓 [85-165]</t>
        </is>
      </c>
      <c r="K2000" s="7" t="inlineStr">
        <is>
          <t>마인드브릿지 베이지 면혼방 소매패치원버튼롱자켓</t>
        </is>
      </c>
      <c r="L2000" s="7">
        <f>IF(B2000="보세",C2000&amp;" "&amp;F2000,B2000&amp;" "&amp;F2000)</f>
        <v/>
      </c>
      <c r="M2000" s="8" t="inlineStr">
        <is>
          <t>베이지  면혼방 소매패치원버튼롱자켓</t>
        </is>
      </c>
      <c r="N2000" s="8" t="inlineStr">
        <is>
          <t>베이지  코튼혼방 소매패치원버튼롱자켓</t>
        </is>
      </c>
      <c r="O2000" s="8" t="inlineStr">
        <is>
          <t>베이지  면믹스 소매패치원버튼롱자켓</t>
        </is>
      </c>
    </row>
    <row r="2001" ht="16.5" customHeight="1" s="16">
      <c r="A2001" s="7" t="n">
        <v>13108765</v>
      </c>
      <c r="B2001" s="7" t="inlineStr">
        <is>
          <t>챔피언</t>
        </is>
      </c>
      <c r="C2001" s="7" t="inlineStr">
        <is>
          <t>블랙</t>
        </is>
      </c>
      <c r="D2001" s="7" t="inlineStr">
        <is>
          <t>무지</t>
        </is>
      </c>
      <c r="E2001" s="7" t="inlineStr">
        <is>
          <t>면혼방</t>
        </is>
      </c>
      <c r="F2001" s="7" t="inlineStr">
        <is>
          <t>맨투맨</t>
        </is>
      </c>
      <c r="G2001" s="7" t="inlineStr">
        <is>
          <t>KOR</t>
        </is>
      </c>
      <c r="H2001" s="7" t="inlineStr">
        <is>
          <t>XL</t>
        </is>
      </c>
      <c r="I2001" s="7">
        <f>IF(B2001="보세",C2001&amp;" "&amp;D2001&amp;" "&amp;E2001&amp;" "&amp;F2001&amp;" ["&amp;H2001&amp;"]",IF(G2001="JPN","[JPN] "&amp;B2001&amp;" "&amp;C2001&amp;" "&amp;D2001&amp;" "&amp;E2001&amp;" "&amp;F2001&amp;" ["&amp;H2001&amp;"]",B2001&amp;" "&amp;C2001&amp;" "&amp;D2001&amp;" "&amp;E2001&amp;" "&amp;F2001&amp;" ["&amp;H2001&amp;"]"))</f>
        <v/>
      </c>
      <c r="J2001" s="7" t="inlineStr">
        <is>
          <t>챔피언 블랙 면혼방 맨투맨 [XL]</t>
        </is>
      </c>
      <c r="K2001" s="7" t="inlineStr">
        <is>
          <t>챔피언 블랙 면혼방 맨투맨</t>
        </is>
      </c>
      <c r="L2001" s="7">
        <f>IF(B2001="보세",C2001&amp;" "&amp;F2001,B2001&amp;" "&amp;F2001)</f>
        <v/>
      </c>
      <c r="M2001" s="8" t="inlineStr">
        <is>
          <t>블랙  면혼방 맨투맨</t>
        </is>
      </c>
      <c r="N2001" s="8" t="inlineStr">
        <is>
          <t>블랙  코튼혼방 맨투맨</t>
        </is>
      </c>
      <c r="O2001" s="8" t="inlineStr">
        <is>
          <t>블랙  면믹스 맨투맨</t>
        </is>
      </c>
    </row>
    <row r="2002" ht="16.5" customHeight="1" s="16">
      <c r="A2002" s="7" t="n">
        <v>13108766</v>
      </c>
      <c r="B2002" s="7" t="inlineStr">
        <is>
          <t>리복</t>
        </is>
      </c>
      <c r="C2002" s="7" t="inlineStr">
        <is>
          <t>블랙</t>
        </is>
      </c>
      <c r="D2002" s="7" t="inlineStr">
        <is>
          <t>무지</t>
        </is>
      </c>
      <c r="E2002" s="7" t="inlineStr">
        <is>
          <t>면혼방</t>
        </is>
      </c>
      <c r="F2002" s="7" t="inlineStr">
        <is>
          <t>소매배색가오리티</t>
        </is>
      </c>
      <c r="G2002" s="7" t="inlineStr">
        <is>
          <t>KOR</t>
        </is>
      </c>
      <c r="H2002" s="7" t="inlineStr">
        <is>
          <t>없음</t>
        </is>
      </c>
      <c r="I2002" s="7">
        <f>IF(B2002="보세",C2002&amp;" "&amp;D2002&amp;" "&amp;E2002&amp;" "&amp;F2002&amp;" ["&amp;H2002&amp;"]",IF(G2002="JPN","[JPN] "&amp;B2002&amp;" "&amp;C2002&amp;" "&amp;D2002&amp;" "&amp;E2002&amp;" "&amp;F2002&amp;" ["&amp;H2002&amp;"]",B2002&amp;" "&amp;C2002&amp;" "&amp;D2002&amp;" "&amp;E2002&amp;" "&amp;F2002&amp;" ["&amp;H2002&amp;"]"))</f>
        <v/>
      </c>
      <c r="J2002" s="7" t="inlineStr">
        <is>
          <t xml:space="preserve">리복 블랙 면혼방 소매배색가오리티 </t>
        </is>
      </c>
      <c r="K2002" s="7" t="inlineStr">
        <is>
          <t xml:space="preserve">리복 블랙 면혼방 소매배색가오리티 </t>
        </is>
      </c>
      <c r="L2002" s="7">
        <f>IF(B2002="보세",C2002&amp;" "&amp;F2002,B2002&amp;" "&amp;F2002)</f>
        <v/>
      </c>
      <c r="M2002" s="8" t="inlineStr">
        <is>
          <t>블랙  면혼방 소매배색가오리티</t>
        </is>
      </c>
      <c r="N2002" s="8" t="inlineStr">
        <is>
          <t>블랙  코튼혼방 소매배색가오리티</t>
        </is>
      </c>
      <c r="O2002" s="8" t="inlineStr">
        <is>
          <t>블랙  면믹스 소매배색가오리티</t>
        </is>
      </c>
    </row>
    <row r="2003" ht="16.5" customHeight="1" s="16">
      <c r="A2003" s="7" t="n">
        <v>13108767</v>
      </c>
      <c r="B2003" s="7" t="inlineStr">
        <is>
          <t>닥스</t>
        </is>
      </c>
      <c r="C2003" s="7" t="inlineStr">
        <is>
          <t>블루</t>
        </is>
      </c>
      <c r="D2003" s="7" t="inlineStr">
        <is>
          <t>스트라이프</t>
        </is>
      </c>
      <c r="E2003" s="7" t="inlineStr">
        <is>
          <t>린넨혼방</t>
        </is>
      </c>
      <c r="F2003" s="7" t="inlineStr">
        <is>
          <t>긴팔셔츠</t>
        </is>
      </c>
      <c r="G2003" s="7" t="inlineStr">
        <is>
          <t>KOR</t>
        </is>
      </c>
      <c r="H2003" s="7" t="inlineStr">
        <is>
          <t>105</t>
        </is>
      </c>
      <c r="I2003" s="7">
        <f>IF(B2003="보세",C2003&amp;" "&amp;D2003&amp;" "&amp;E2003&amp;" "&amp;F2003&amp;" ["&amp;H2003&amp;"]",IF(G2003="JPN","[JPN] "&amp;B2003&amp;" "&amp;C2003&amp;" "&amp;D2003&amp;" "&amp;E2003&amp;" "&amp;F2003&amp;" ["&amp;H2003&amp;"]",B2003&amp;" "&amp;C2003&amp;" "&amp;D2003&amp;" "&amp;E2003&amp;" "&amp;F2003&amp;" ["&amp;H2003&amp;"]"))</f>
        <v/>
      </c>
      <c r="J2003" s="7" t="inlineStr">
        <is>
          <t>닥스 블루 스트라이프 린넨혼방 긴팔셔츠 [105]</t>
        </is>
      </c>
      <c r="K2003" s="7" t="inlineStr">
        <is>
          <t>닥스 블루 스트라이프 린넨혼방 긴팔셔츠</t>
        </is>
      </c>
      <c r="L2003" s="7">
        <f>IF(B2003="보세",C2003&amp;" "&amp;F2003,B2003&amp;" "&amp;F2003)</f>
        <v/>
      </c>
      <c r="M2003" s="8" t="inlineStr">
        <is>
          <t>블루 스트라이프 린넨혼방 긴팔셔츠</t>
        </is>
      </c>
      <c r="N2003" s="8" t="inlineStr">
        <is>
          <t>블루 스트라이프 린넨혼방 긴팔셔츠</t>
        </is>
      </c>
      <c r="O2003" s="8" t="inlineStr">
        <is>
          <t>블루 스트라이프 린넨혼방 긴팔셔츠</t>
        </is>
      </c>
    </row>
    <row r="2004" ht="16.5" customHeight="1" s="16">
      <c r="A2004" s="7" t="n">
        <v>13108768</v>
      </c>
      <c r="B2004" s="7" t="inlineStr">
        <is>
          <t>펠틱스</t>
        </is>
      </c>
      <c r="C2004" s="7" t="inlineStr">
        <is>
          <t>네이비</t>
        </is>
      </c>
      <c r="D2004" s="7" t="inlineStr">
        <is>
          <t>무지</t>
        </is>
      </c>
      <c r="E2004" s="7" t="inlineStr">
        <is>
          <t>면</t>
        </is>
      </c>
      <c r="F2004" s="7" t="inlineStr">
        <is>
          <t>부클로고나그랑맨투맨</t>
        </is>
      </c>
      <c r="G2004" s="7" t="inlineStr">
        <is>
          <t>KOR</t>
        </is>
      </c>
      <c r="H2004" s="7" t="inlineStr">
        <is>
          <t>L</t>
        </is>
      </c>
      <c r="I2004" s="7">
        <f>IF(B2004="보세",C2004&amp;" "&amp;D2004&amp;" "&amp;E2004&amp;" "&amp;F2004&amp;" ["&amp;H2004&amp;"]",IF(G2004="JPN","[JPN] "&amp;B2004&amp;" "&amp;C2004&amp;" "&amp;D2004&amp;" "&amp;E2004&amp;" "&amp;F2004&amp;" ["&amp;H2004&amp;"]",B2004&amp;" "&amp;C2004&amp;" "&amp;D2004&amp;" "&amp;E2004&amp;" "&amp;F2004&amp;" ["&amp;H2004&amp;"]"))</f>
        <v/>
      </c>
      <c r="J2004" s="7" t="inlineStr">
        <is>
          <t>펠틱스 네이비 면 부클로고나그랑맨투맨 [L]</t>
        </is>
      </c>
      <c r="K2004" s="7" t="inlineStr">
        <is>
          <t>펠틱스 네이비 면 부클로고나그랑맨투맨</t>
        </is>
      </c>
      <c r="L2004" s="7">
        <f>IF(B2004="보세",C2004&amp;" "&amp;F2004,B2004&amp;" "&amp;F2004)</f>
        <v/>
      </c>
      <c r="M2004" s="8" t="inlineStr">
        <is>
          <t>네이비  면 부클로고나그랑맨투맨</t>
        </is>
      </c>
      <c r="N2004" s="8" t="inlineStr">
        <is>
          <t>NAVY  면 부클로고나그랑맨투맨</t>
        </is>
      </c>
      <c r="O2004" s="8" t="inlineStr">
        <is>
          <t>곤색  면 부클로고나그랑맨투맨</t>
        </is>
      </c>
    </row>
    <row r="2005" ht="16.5" customHeight="1" s="16">
      <c r="A2005" s="7" t="n">
        <v>13108769</v>
      </c>
      <c r="B2005" s="7" t="inlineStr">
        <is>
          <t>탑텐</t>
        </is>
      </c>
      <c r="C2005" s="7" t="inlineStr">
        <is>
          <t>네이비</t>
        </is>
      </c>
      <c r="D2005" s="7" t="inlineStr">
        <is>
          <t>체크</t>
        </is>
      </c>
      <c r="E2005" s="7" t="inlineStr">
        <is>
          <t>플란넬</t>
        </is>
      </c>
      <c r="F2005" s="7" t="inlineStr">
        <is>
          <t>긴팔셔츠</t>
        </is>
      </c>
      <c r="G2005" s="7" t="inlineStr">
        <is>
          <t>KOR</t>
        </is>
      </c>
      <c r="H2005" s="7" t="inlineStr">
        <is>
          <t>95</t>
        </is>
      </c>
      <c r="I2005" s="7">
        <f>IF(B2005="보세",C2005&amp;" "&amp;D2005&amp;" "&amp;E2005&amp;" "&amp;F2005&amp;" ["&amp;H2005&amp;"]",IF(G2005="JPN","[JPN] "&amp;B2005&amp;" "&amp;C2005&amp;" "&amp;D2005&amp;" "&amp;E2005&amp;" "&amp;F2005&amp;" ["&amp;H2005&amp;"]",B2005&amp;" "&amp;C2005&amp;" "&amp;D2005&amp;" "&amp;E2005&amp;" "&amp;F2005&amp;" ["&amp;H2005&amp;"]"))</f>
        <v/>
      </c>
      <c r="J2005" s="7" t="inlineStr">
        <is>
          <t>탑텐 네이비 체크 플란넬 긴팔셔츠 [95]</t>
        </is>
      </c>
      <c r="K2005" s="7" t="inlineStr">
        <is>
          <t>탑텐 네이비 체크 플란넬 긴팔셔츠</t>
        </is>
      </c>
      <c r="L2005" s="7">
        <f>IF(B2005="보세",C2005&amp;" "&amp;F2005,B2005&amp;" "&amp;F2005)</f>
        <v/>
      </c>
      <c r="M2005" s="8" t="inlineStr">
        <is>
          <t>네이비 체크 플란넬 긴팔셔츠</t>
        </is>
      </c>
      <c r="N2005" s="8" t="inlineStr">
        <is>
          <t>NAVY 체크 플란넬 긴팔셔츠</t>
        </is>
      </c>
      <c r="O2005" s="8" t="inlineStr">
        <is>
          <t>곤색 체크 플란넬 긴팔셔츠</t>
        </is>
      </c>
    </row>
    <row r="2006" ht="16.5" customHeight="1" s="16">
      <c r="A2006" s="7" t="n">
        <v>13108770</v>
      </c>
      <c r="B2006" s="7" t="inlineStr">
        <is>
          <t>커버낫</t>
        </is>
      </c>
      <c r="C2006" s="7" t="inlineStr">
        <is>
          <t>그린</t>
        </is>
      </c>
      <c r="D2006" s="7" t="inlineStr">
        <is>
          <t>무지</t>
        </is>
      </c>
      <c r="E2006" s="7" t="inlineStr">
        <is>
          <t>면</t>
        </is>
      </c>
      <c r="F2006" s="7" t="inlineStr">
        <is>
          <t>로고맨투맨</t>
        </is>
      </c>
      <c r="G2006" s="7" t="inlineStr">
        <is>
          <t>KOR</t>
        </is>
      </c>
      <c r="H2006" s="7" t="inlineStr">
        <is>
          <t>M</t>
        </is>
      </c>
      <c r="I2006" s="7">
        <f>IF(B2006="보세",C2006&amp;" "&amp;D2006&amp;" "&amp;E2006&amp;" "&amp;F2006&amp;" ["&amp;H2006&amp;"]",IF(G2006="JPN","[JPN] "&amp;B2006&amp;" "&amp;C2006&amp;" "&amp;D2006&amp;" "&amp;E2006&amp;" "&amp;F2006&amp;" ["&amp;H2006&amp;"]",B2006&amp;" "&amp;C2006&amp;" "&amp;D2006&amp;" "&amp;E2006&amp;" "&amp;F2006&amp;" ["&amp;H2006&amp;"]"))</f>
        <v/>
      </c>
      <c r="J2006" s="7" t="inlineStr">
        <is>
          <t>커버낫 그린 면 로고맨투맨 [M]</t>
        </is>
      </c>
      <c r="K2006" s="7" t="inlineStr">
        <is>
          <t>커버낫 그린 면 로고맨투맨</t>
        </is>
      </c>
      <c r="L2006" s="7">
        <f>IF(B2006="보세",C2006&amp;" "&amp;F2006,B2006&amp;" "&amp;F2006)</f>
        <v/>
      </c>
      <c r="M2006" s="8" t="inlineStr">
        <is>
          <t>그린  면 로고맨투맨</t>
        </is>
      </c>
      <c r="N2006" s="8" t="inlineStr">
        <is>
          <t>그린  코튼 로고맨투맨</t>
        </is>
      </c>
      <c r="O2006" s="8" t="inlineStr">
        <is>
          <t>그린  면직물 로고맨투맨</t>
        </is>
      </c>
    </row>
    <row r="2007" ht="16.5" customHeight="1" s="16">
      <c r="A2007" s="7" t="n">
        <v>13108771</v>
      </c>
      <c r="B2007" s="7" t="inlineStr">
        <is>
          <t>아이더</t>
        </is>
      </c>
      <c r="C2007" s="7" t="inlineStr">
        <is>
          <t>오렌지오트베이지</t>
        </is>
      </c>
      <c r="D2007" s="7" t="inlineStr">
        <is>
          <t>무지</t>
        </is>
      </c>
      <c r="E2007" s="7" t="inlineStr">
        <is>
          <t>폴리</t>
        </is>
      </c>
      <c r="F2007" s="7" t="inlineStr">
        <is>
          <t>투톤아웃도어롱자켓</t>
        </is>
      </c>
      <c r="G2007" s="7" t="inlineStr">
        <is>
          <t>KOR</t>
        </is>
      </c>
      <c r="H2007" s="7" t="inlineStr">
        <is>
          <t>S</t>
        </is>
      </c>
      <c r="I2007" s="7">
        <f>IF(B2007="보세",C2007&amp;" "&amp;D2007&amp;" "&amp;E2007&amp;" "&amp;F2007&amp;" ["&amp;H2007&amp;"]",IF(G2007="JPN","[JPN] "&amp;B2007&amp;" "&amp;C2007&amp;" "&amp;D2007&amp;" "&amp;E2007&amp;" "&amp;F2007&amp;" ["&amp;H2007&amp;"]",B2007&amp;" "&amp;C2007&amp;" "&amp;D2007&amp;" "&amp;E2007&amp;" "&amp;F2007&amp;" ["&amp;H2007&amp;"]"))</f>
        <v/>
      </c>
      <c r="J2007" s="7" t="inlineStr">
        <is>
          <t>아이더 오렌지오트베이지 투톤아웃도어롱자켓 [S]</t>
        </is>
      </c>
      <c r="K2007" s="7" t="inlineStr">
        <is>
          <t>아이더 오렌지오트베이지 투톤아웃도어롱자켓</t>
        </is>
      </c>
      <c r="L2007" s="7">
        <f>IF(B2007="보세",C2007&amp;" "&amp;F2007,B2007&amp;" "&amp;F2007)</f>
        <v/>
      </c>
      <c r="M2007" s="8" t="inlineStr">
        <is>
          <t>오렌지오트베이지   투톤아웃도어롱자켓</t>
        </is>
      </c>
      <c r="N2007" s="8" t="inlineStr">
        <is>
          <t>오렌지오트베이지   투톤아웃도어롱자켓</t>
        </is>
      </c>
      <c r="O2007" s="8" t="inlineStr">
        <is>
          <t>오렌지오트베이지   투톤아웃도어롱자켓</t>
        </is>
      </c>
    </row>
    <row r="2008" ht="16.5" customHeight="1" s="16">
      <c r="A2008" s="7" t="n">
        <v>13108772</v>
      </c>
      <c r="B2008" s="7" t="inlineStr">
        <is>
          <t>카파</t>
        </is>
      </c>
      <c r="C2008" s="7" t="inlineStr">
        <is>
          <t>네이비</t>
        </is>
      </c>
      <c r="D2008" s="7" t="inlineStr">
        <is>
          <t>무지</t>
        </is>
      </c>
      <c r="E2008" s="7" t="inlineStr">
        <is>
          <t>폴리</t>
        </is>
      </c>
      <c r="F2008" s="7" t="inlineStr">
        <is>
          <t>소매로고스포츠집업</t>
        </is>
      </c>
      <c r="G2008" s="7" t="inlineStr">
        <is>
          <t>KOR</t>
        </is>
      </c>
      <c r="H2008" s="7" t="inlineStr">
        <is>
          <t>XL</t>
        </is>
      </c>
      <c r="I2008" s="7">
        <f>IF(B2008="보세",C2008&amp;" "&amp;D2008&amp;" "&amp;E2008&amp;" "&amp;F2008&amp;" ["&amp;H2008&amp;"]",IF(G2008="JPN","[JPN] "&amp;B2008&amp;" "&amp;C2008&amp;" "&amp;D2008&amp;" "&amp;E2008&amp;" "&amp;F2008&amp;" ["&amp;H2008&amp;"]",B2008&amp;" "&amp;C2008&amp;" "&amp;D2008&amp;" "&amp;E2008&amp;" "&amp;F2008&amp;" ["&amp;H2008&amp;"]"))</f>
        <v/>
      </c>
      <c r="J2008" s="7" t="inlineStr">
        <is>
          <t>카파 네이비 소매로고스포츠집업 [XL]</t>
        </is>
      </c>
      <c r="K2008" s="7" t="inlineStr">
        <is>
          <t>카파 네이비 소매로고스포츠집업</t>
        </is>
      </c>
      <c r="L2008" s="7">
        <f>IF(B2008="보세",C2008&amp;" "&amp;F2008,B2008&amp;" "&amp;F2008)</f>
        <v/>
      </c>
      <c r="M2008" s="8" t="inlineStr">
        <is>
          <t>네이비   소매로고스포츠집업</t>
        </is>
      </c>
      <c r="N2008" s="8" t="inlineStr">
        <is>
          <t>NAVY   소매로고스포츠집업</t>
        </is>
      </c>
      <c r="O2008" s="8" t="inlineStr">
        <is>
          <t>곤색   소매로고스포츠집업</t>
        </is>
      </c>
    </row>
    <row r="2009" ht="16.5" customHeight="1" s="16">
      <c r="A2009" s="7" t="n">
        <v>13108773</v>
      </c>
      <c r="B2009" s="7" t="inlineStr">
        <is>
          <t>프로스펙스</t>
        </is>
      </c>
      <c r="C2009" s="7" t="inlineStr">
        <is>
          <t>블랙</t>
        </is>
      </c>
      <c r="D2009" s="7" t="inlineStr">
        <is>
          <t>무지</t>
        </is>
      </c>
      <c r="E2009" s="7" t="inlineStr">
        <is>
          <t>구스다운</t>
        </is>
      </c>
      <c r="F2009" s="7" t="inlineStr">
        <is>
          <t>배색후드집업</t>
        </is>
      </c>
      <c r="G2009" s="7" t="inlineStr">
        <is>
          <t>KOR</t>
        </is>
      </c>
      <c r="H2009" s="7" t="inlineStr">
        <is>
          <t>L</t>
        </is>
      </c>
      <c r="I2009" s="7">
        <f>IF(B2009="보세",C2009&amp;" "&amp;D2009&amp;" "&amp;E2009&amp;" "&amp;F2009&amp;" ["&amp;H2009&amp;"]",IF(G2009="JPN","[JPN] "&amp;B2009&amp;" "&amp;C2009&amp;" "&amp;D2009&amp;" "&amp;E2009&amp;" "&amp;F2009&amp;" ["&amp;H2009&amp;"]",B2009&amp;" "&amp;C2009&amp;" "&amp;D2009&amp;" "&amp;E2009&amp;" "&amp;F2009&amp;" ["&amp;H2009&amp;"]"))</f>
        <v/>
      </c>
      <c r="J2009" s="7" t="inlineStr">
        <is>
          <t>프로스펙스 블랙 구스다운 배색후드집업 [L]</t>
        </is>
      </c>
      <c r="K2009" s="7" t="inlineStr">
        <is>
          <t>프로스펙스 블랙 구스다운 배색후드집업</t>
        </is>
      </c>
      <c r="L2009" s="7">
        <f>IF(B2009="보세",C2009&amp;" "&amp;F2009,B2009&amp;" "&amp;F2009)</f>
        <v/>
      </c>
      <c r="M2009" s="8" t="inlineStr">
        <is>
          <t>블랙  구스다운 배색후드집업</t>
        </is>
      </c>
      <c r="N2009" s="8" t="inlineStr">
        <is>
          <t>블랙  구스다운 배색후드집업</t>
        </is>
      </c>
      <c r="O2009" s="8" t="inlineStr">
        <is>
          <t>블랙  구스다운 배색후드집업</t>
        </is>
      </c>
    </row>
    <row r="2010" ht="16.5" customHeight="1" s="16">
      <c r="A2010" s="7" t="n">
        <v>13108774</v>
      </c>
      <c r="B2010" s="7" t="inlineStr">
        <is>
          <t>챔피언</t>
        </is>
      </c>
      <c r="C2010" s="7" t="inlineStr">
        <is>
          <t>멜란지그레이</t>
        </is>
      </c>
      <c r="D2010" s="7" t="inlineStr">
        <is>
          <t>무지</t>
        </is>
      </c>
      <c r="E2010" s="7" t="inlineStr">
        <is>
          <t>면혼방</t>
        </is>
      </c>
      <c r="F2010" s="7" t="inlineStr">
        <is>
          <t>라운드가오리롱티셔츠</t>
        </is>
      </c>
      <c r="G2010" s="7" t="inlineStr">
        <is>
          <t>KOR</t>
        </is>
      </c>
      <c r="H2010" s="7" t="inlineStr">
        <is>
          <t>L</t>
        </is>
      </c>
      <c r="I2010" s="7">
        <f>IF(B2010="보세",C2010&amp;" "&amp;D2010&amp;" "&amp;E2010&amp;" "&amp;F2010&amp;" ["&amp;H2010&amp;"]",IF(G2010="JPN","[JPN] "&amp;B2010&amp;" "&amp;C2010&amp;" "&amp;D2010&amp;" "&amp;E2010&amp;" "&amp;F2010&amp;" ["&amp;H2010&amp;"]",B2010&amp;" "&amp;C2010&amp;" "&amp;D2010&amp;" "&amp;E2010&amp;" "&amp;F2010&amp;" ["&amp;H2010&amp;"]"))</f>
        <v/>
      </c>
      <c r="J2010" s="7" t="inlineStr">
        <is>
          <t>챔피언 멜란지그레이 면혼방 라운드가오리롱티셔츠 [L]</t>
        </is>
      </c>
      <c r="K2010" s="7" t="inlineStr">
        <is>
          <t>챔피언 멜란지그레이 면혼방 라운드가오리롱티셔츠</t>
        </is>
      </c>
      <c r="L2010" s="7">
        <f>IF(B2010="보세",C2010&amp;" "&amp;F2010,B2010&amp;" "&amp;F2010)</f>
        <v/>
      </c>
      <c r="M2010" s="8" t="inlineStr">
        <is>
          <t>멜란지그레이  면혼방 라운드가오리롱티셔츠</t>
        </is>
      </c>
      <c r="N2010" s="8" t="inlineStr">
        <is>
          <t>멜란지그레이  코튼혼방 라운드가오리롱티셔츠</t>
        </is>
      </c>
      <c r="O2010" s="8" t="inlineStr">
        <is>
          <t>멜란지그레이  면믹스 라운드가오리롱티셔츠</t>
        </is>
      </c>
    </row>
    <row r="2011" ht="16.5" customHeight="1" s="16">
      <c r="A2011" s="7" t="n">
        <v>13108775</v>
      </c>
      <c r="B2011" s="7" t="inlineStr">
        <is>
          <t>지오지아</t>
        </is>
      </c>
      <c r="C2011" s="7" t="inlineStr">
        <is>
          <t>라우렐그린</t>
        </is>
      </c>
      <c r="D2011" s="7" t="inlineStr">
        <is>
          <t>스트라이프</t>
        </is>
      </c>
      <c r="E2011" s="7" t="inlineStr">
        <is>
          <t>린넨혼방</t>
        </is>
      </c>
      <c r="F2011" s="7" t="inlineStr">
        <is>
          <t>7부셔츠</t>
        </is>
      </c>
      <c r="G2011" s="7" t="inlineStr">
        <is>
          <t>KOR</t>
        </is>
      </c>
      <c r="H2011" s="7" t="inlineStr">
        <is>
          <t>100</t>
        </is>
      </c>
      <c r="I2011" s="7">
        <f>IF(B2011="보세",C2011&amp;" "&amp;D2011&amp;" "&amp;E2011&amp;" "&amp;F2011&amp;" ["&amp;H2011&amp;"]",IF(G2011="JPN","[JPN] "&amp;B2011&amp;" "&amp;C2011&amp;" "&amp;D2011&amp;" "&amp;E2011&amp;" "&amp;F2011&amp;" ["&amp;H2011&amp;"]",B2011&amp;" "&amp;C2011&amp;" "&amp;D2011&amp;" "&amp;E2011&amp;" "&amp;F2011&amp;" ["&amp;H2011&amp;"]"))</f>
        <v/>
      </c>
      <c r="J2011" s="7" t="inlineStr">
        <is>
          <t>지오지아 라우렐그린 스트라이프 린넨혼방 7부셔츠 [100]</t>
        </is>
      </c>
      <c r="K2011" s="7" t="inlineStr">
        <is>
          <t>지오지아 라우렐그린 스트라이프 린넨혼방 7부셔츠</t>
        </is>
      </c>
      <c r="L2011" s="7">
        <f>IF(B2011="보세",C2011&amp;" "&amp;F2011,B2011&amp;" "&amp;F2011)</f>
        <v/>
      </c>
      <c r="M2011" s="8" t="inlineStr">
        <is>
          <t>라우렐그린 스트라이프 린넨혼방 7부셔츠</t>
        </is>
      </c>
      <c r="N2011" s="8" t="inlineStr">
        <is>
          <t>라우렐그린 스트라이프 린넨혼방 7부셔츠</t>
        </is>
      </c>
      <c r="O2011" s="8" t="inlineStr">
        <is>
          <t>라우렐그린 스트라이프 린넨혼방 7부셔츠</t>
        </is>
      </c>
    </row>
    <row r="2012" ht="16.5" customHeight="1" s="16">
      <c r="A2012" s="7" t="n">
        <v>13108776</v>
      </c>
      <c r="B2012" s="7" t="inlineStr">
        <is>
          <t>나이키</t>
        </is>
      </c>
      <c r="C2012" s="7" t="inlineStr">
        <is>
          <t>멜란지그레이</t>
        </is>
      </c>
      <c r="D2012" s="7" t="inlineStr">
        <is>
          <t>무지</t>
        </is>
      </c>
      <c r="E2012" s="7" t="inlineStr">
        <is>
          <t>면혼방</t>
        </is>
      </c>
      <c r="F2012" s="7" t="inlineStr">
        <is>
          <t>후드티</t>
        </is>
      </c>
      <c r="G2012" s="7" t="inlineStr">
        <is>
          <t>KOR</t>
        </is>
      </c>
      <c r="H2012" s="7" t="inlineStr">
        <is>
          <t>90</t>
        </is>
      </c>
      <c r="I2012" s="7">
        <f>IF(B2012="보세",C2012&amp;" "&amp;D2012&amp;" "&amp;E2012&amp;" "&amp;F2012&amp;" ["&amp;H2012&amp;"]",IF(G2012="JPN","[JPN] "&amp;B2012&amp;" "&amp;C2012&amp;" "&amp;D2012&amp;" "&amp;E2012&amp;" "&amp;F2012&amp;" ["&amp;H2012&amp;"]",B2012&amp;" "&amp;C2012&amp;" "&amp;D2012&amp;" "&amp;E2012&amp;" "&amp;F2012&amp;" ["&amp;H2012&amp;"]"))</f>
        <v/>
      </c>
      <c r="J2012" s="7" t="inlineStr">
        <is>
          <t>나이키 멜란지그레이 면혼방 후드티 [90]</t>
        </is>
      </c>
      <c r="K2012" s="7" t="inlineStr">
        <is>
          <t>나이키 멜란지그레이 면혼방 후드티</t>
        </is>
      </c>
      <c r="L2012" s="7">
        <f>IF(B2012="보세",C2012&amp;" "&amp;F2012,B2012&amp;" "&amp;F2012)</f>
        <v/>
      </c>
      <c r="M2012" s="8" t="inlineStr">
        <is>
          <t>멜란지그레이  면혼방 후드티</t>
        </is>
      </c>
      <c r="N2012" s="8" t="inlineStr">
        <is>
          <t>멜란지그레이  코튼혼방 후드티</t>
        </is>
      </c>
      <c r="O2012" s="8" t="inlineStr">
        <is>
          <t>멜란지그레이  면믹스 후드티</t>
        </is>
      </c>
    </row>
    <row r="2013" ht="16.5" customHeight="1" s="16">
      <c r="A2013" s="7" t="n">
        <v>13108777</v>
      </c>
      <c r="B2013" s="7" t="inlineStr">
        <is>
          <t>탑텐</t>
        </is>
      </c>
      <c r="C2013" s="7" t="inlineStr">
        <is>
          <t>다크네이비화이트</t>
        </is>
      </c>
      <c r="D2013" s="7" t="inlineStr">
        <is>
          <t>스트라이프</t>
        </is>
      </c>
      <c r="E2013" s="7" t="inlineStr">
        <is>
          <t>면</t>
        </is>
      </c>
      <c r="F2013" s="7" t="inlineStr">
        <is>
          <t>크롭반팔피케티</t>
        </is>
      </c>
      <c r="G2013" s="7" t="inlineStr">
        <is>
          <t>KOR</t>
        </is>
      </c>
      <c r="H2013" s="7" t="inlineStr">
        <is>
          <t>85</t>
        </is>
      </c>
      <c r="I2013" s="7">
        <f>IF(B2013="보세",C2013&amp;" "&amp;D2013&amp;" "&amp;E2013&amp;" "&amp;F2013&amp;" ["&amp;H2013&amp;"]",IF(G2013="JPN","[JPN] "&amp;B2013&amp;" "&amp;C2013&amp;" "&amp;D2013&amp;" "&amp;E2013&amp;" "&amp;F2013&amp;" ["&amp;H2013&amp;"]",B2013&amp;" "&amp;C2013&amp;" "&amp;D2013&amp;" "&amp;E2013&amp;" "&amp;F2013&amp;" ["&amp;H2013&amp;"]"))</f>
        <v/>
      </c>
      <c r="J2013" s="7" t="inlineStr">
        <is>
          <t>탑텐 다크네이비화이트 스트라이프 면 크롭반팔피케티 [85]</t>
        </is>
      </c>
      <c r="K2013" s="7" t="inlineStr">
        <is>
          <t>탑텐 다크네이비화이트 스트라이프 면 크롭반팔피케티</t>
        </is>
      </c>
      <c r="L2013" s="7">
        <f>IF(B2013="보세",C2013&amp;" "&amp;F2013,B2013&amp;" "&amp;F2013)</f>
        <v/>
      </c>
      <c r="M2013" s="8" t="inlineStr">
        <is>
          <t>다크네이비화이트 스트라이프 면 크롭반팔피케티</t>
        </is>
      </c>
      <c r="N2013" s="8" t="inlineStr">
        <is>
          <t>다크네이비화이트 스트라이프 코튼 크롭반팔피케티</t>
        </is>
      </c>
      <c r="O2013" s="8" t="inlineStr">
        <is>
          <t>다크네이비화이트 스트라이프 면직물 크롭반팔피케티</t>
        </is>
      </c>
    </row>
    <row r="2014" ht="16.5" customHeight="1" s="16">
      <c r="A2014" s="7" t="n">
        <v>13108778</v>
      </c>
      <c r="B2014" s="7" t="inlineStr">
        <is>
          <t>스파오</t>
        </is>
      </c>
      <c r="C2014" s="7" t="inlineStr">
        <is>
          <t>멜란지그레이</t>
        </is>
      </c>
      <c r="D2014" s="7" t="inlineStr">
        <is>
          <t>무지</t>
        </is>
      </c>
      <c r="E2014" s="7" t="inlineStr">
        <is>
          <t>면혼방</t>
        </is>
      </c>
      <c r="F2014" s="7" t="inlineStr">
        <is>
          <t>레터링맨투맨</t>
        </is>
      </c>
      <c r="G2014" s="7" t="inlineStr">
        <is>
          <t>KOR</t>
        </is>
      </c>
      <c r="H2014" s="7" t="inlineStr">
        <is>
          <t>S</t>
        </is>
      </c>
      <c r="I2014" s="7">
        <f>IF(B2014="보세",C2014&amp;" "&amp;D2014&amp;" "&amp;E2014&amp;" "&amp;F2014&amp;" ["&amp;H2014&amp;"]",IF(G2014="JPN","[JPN] "&amp;B2014&amp;" "&amp;C2014&amp;" "&amp;D2014&amp;" "&amp;E2014&amp;" "&amp;F2014&amp;" ["&amp;H2014&amp;"]",B2014&amp;" "&amp;C2014&amp;" "&amp;D2014&amp;" "&amp;E2014&amp;" "&amp;F2014&amp;" ["&amp;H2014&amp;"]"))</f>
        <v/>
      </c>
      <c r="J2014" s="7" t="inlineStr">
        <is>
          <t>스파오 멜란지그레이 면혼방 레터링맨투맨 [S]</t>
        </is>
      </c>
      <c r="K2014" s="7" t="inlineStr">
        <is>
          <t>스파오 멜란지그레이 면혼방 레터링맨투맨</t>
        </is>
      </c>
      <c r="L2014" s="7">
        <f>IF(B2014="보세",C2014&amp;" "&amp;F2014,B2014&amp;" "&amp;F2014)</f>
        <v/>
      </c>
      <c r="M2014" s="8" t="inlineStr">
        <is>
          <t>멜란지그레이  면혼방 레터링맨투맨</t>
        </is>
      </c>
      <c r="N2014" s="8" t="inlineStr">
        <is>
          <t>멜란지그레이  코튼혼방 레터링맨투맨</t>
        </is>
      </c>
      <c r="O2014" s="8" t="inlineStr">
        <is>
          <t>멜란지그레이  면믹스 레터링맨투맨</t>
        </is>
      </c>
    </row>
    <row r="2015" ht="16.5" customHeight="1" s="16">
      <c r="A2015" s="7" t="n">
        <v>13108779</v>
      </c>
      <c r="B2015" s="7" t="inlineStr">
        <is>
          <t>robo</t>
        </is>
      </c>
      <c r="C2015" s="7" t="inlineStr">
        <is>
          <t>베이지</t>
        </is>
      </c>
      <c r="D2015" s="7" t="inlineStr">
        <is>
          <t>무지</t>
        </is>
      </c>
      <c r="E2015" s="7" t="inlineStr">
        <is>
          <t>양가죽</t>
        </is>
      </c>
      <c r="F2015" s="7" t="inlineStr">
        <is>
          <t>펀칭양가죽롱자켓</t>
        </is>
      </c>
      <c r="G2015" s="7" t="inlineStr">
        <is>
          <t>KOR</t>
        </is>
      </c>
      <c r="H2015" s="7" t="inlineStr">
        <is>
          <t>88-98-165</t>
        </is>
      </c>
      <c r="I2015" s="7">
        <f>IF(B2015="보세",C2015&amp;" "&amp;D2015&amp;" "&amp;E2015&amp;" "&amp;F2015&amp;" ["&amp;H2015&amp;"]",IF(G2015="JPN","[JPN] "&amp;B2015&amp;" "&amp;C2015&amp;" "&amp;D2015&amp;" "&amp;E2015&amp;" "&amp;F2015&amp;" ["&amp;H2015&amp;"]",B2015&amp;" "&amp;C2015&amp;" "&amp;D2015&amp;" "&amp;E2015&amp;" "&amp;F2015&amp;" ["&amp;H2015&amp;"]"))</f>
        <v/>
      </c>
      <c r="J2015" s="7" t="inlineStr">
        <is>
          <t>robo 베이지 양가죽 펀칭양가죽롱자켓 [88-98-165]</t>
        </is>
      </c>
      <c r="K2015" s="7" t="inlineStr">
        <is>
          <t>robo 베이지 양가죽 펀칭양가죽롱자켓</t>
        </is>
      </c>
      <c r="L2015" s="7">
        <f>IF(B2015="보세",C2015&amp;" "&amp;F2015,B2015&amp;" "&amp;F2015)</f>
        <v/>
      </c>
      <c r="M2015" s="8" t="inlineStr">
        <is>
          <t>베이지  양가죽 펀칭양가죽롱자켓</t>
        </is>
      </c>
      <c r="N2015" s="8" t="inlineStr">
        <is>
          <t>베이지  양가죽 펀칭양가죽롱자켓</t>
        </is>
      </c>
      <c r="O2015" s="8" t="inlineStr">
        <is>
          <t>베이지  양가죽 펀칭양가죽롱자켓</t>
        </is>
      </c>
    </row>
    <row r="2016" ht="16.5" customHeight="1" s="16">
      <c r="A2016" s="7" t="n">
        <v>13108780</v>
      </c>
      <c r="B2016" s="7" t="inlineStr">
        <is>
          <t>lap</t>
        </is>
      </c>
      <c r="C2016" s="7" t="inlineStr">
        <is>
          <t>브라이트옐로우</t>
        </is>
      </c>
      <c r="D2016" s="7" t="inlineStr">
        <is>
          <t>무지</t>
        </is>
      </c>
      <c r="E2016" s="7" t="inlineStr">
        <is>
          <t>폴리</t>
        </is>
      </c>
      <c r="F2016" s="7" t="inlineStr">
        <is>
          <t>더블버튼롱블레이저</t>
        </is>
      </c>
      <c r="G2016" s="7" t="inlineStr">
        <is>
          <t>KOR</t>
        </is>
      </c>
      <c r="H2016" s="7" t="inlineStr">
        <is>
          <t>S</t>
        </is>
      </c>
      <c r="I2016" s="7">
        <f>IF(B2016="보세",C2016&amp;" "&amp;D2016&amp;" "&amp;E2016&amp;" "&amp;F2016&amp;" ["&amp;H2016&amp;"]",IF(G2016="JPN","[JPN] "&amp;B2016&amp;" "&amp;C2016&amp;" "&amp;D2016&amp;" "&amp;E2016&amp;" "&amp;F2016&amp;" ["&amp;H2016&amp;"]",B2016&amp;" "&amp;C2016&amp;" "&amp;D2016&amp;" "&amp;E2016&amp;" "&amp;F2016&amp;" ["&amp;H2016&amp;"]"))</f>
        <v/>
      </c>
      <c r="J2016" s="7" t="inlineStr">
        <is>
          <t>lap 브라이트옐로우 더블버튼롱블레이저 [S]</t>
        </is>
      </c>
      <c r="K2016" s="7" t="inlineStr">
        <is>
          <t>lap 브라이트옐로우 더블버튼롱블레이저</t>
        </is>
      </c>
      <c r="L2016" s="7">
        <f>IF(B2016="보세",C2016&amp;" "&amp;F2016,B2016&amp;" "&amp;F2016)</f>
        <v/>
      </c>
      <c r="M2016" s="8" t="inlineStr">
        <is>
          <t>브라이트옐로우   더블버튼롱블레이저</t>
        </is>
      </c>
      <c r="N2016" s="8" t="inlineStr">
        <is>
          <t>브라이트옐로우   더블버튼롱블레이저</t>
        </is>
      </c>
      <c r="O2016" s="8" t="inlineStr">
        <is>
          <t>브라이트옐로우   더블버튼롱블레이저</t>
        </is>
      </c>
    </row>
    <row r="2017" ht="16.5" customHeight="1" s="16">
      <c r="A2017" s="7" t="n">
        <v>13108781</v>
      </c>
      <c r="B2017" s="7" t="inlineStr">
        <is>
          <t>앤드지</t>
        </is>
      </c>
      <c r="C2017" s="7" t="inlineStr">
        <is>
          <t>블랙</t>
        </is>
      </c>
      <c r="D2017" s="7" t="inlineStr">
        <is>
          <t>무지</t>
        </is>
      </c>
      <c r="E2017" s="7" t="inlineStr">
        <is>
          <t>울혼방</t>
        </is>
      </c>
      <c r="F2017" s="7" t="inlineStr">
        <is>
          <t>실키원버튼블레이저</t>
        </is>
      </c>
      <c r="G2017" s="7" t="inlineStr">
        <is>
          <t>KOR</t>
        </is>
      </c>
      <c r="H2017" s="7" t="inlineStr">
        <is>
          <t>105</t>
        </is>
      </c>
      <c r="I2017" s="7">
        <f>IF(B2017="보세",C2017&amp;" "&amp;D2017&amp;" "&amp;E2017&amp;" "&amp;F2017&amp;" ["&amp;H2017&amp;"]",IF(G2017="JPN","[JPN] "&amp;B2017&amp;" "&amp;C2017&amp;" "&amp;D2017&amp;" "&amp;E2017&amp;" "&amp;F2017&amp;" ["&amp;H2017&amp;"]",B2017&amp;" "&amp;C2017&amp;" "&amp;D2017&amp;" "&amp;E2017&amp;" "&amp;F2017&amp;" ["&amp;H2017&amp;"]"))</f>
        <v/>
      </c>
      <c r="J2017" s="7" t="inlineStr">
        <is>
          <t>앤드지 블랙 울혼방 실키원버튼블레이저 [105]</t>
        </is>
      </c>
      <c r="K2017" s="7" t="inlineStr">
        <is>
          <t>앤드지 블랙 울혼방 실키원버튼블레이저</t>
        </is>
      </c>
      <c r="L2017" s="7">
        <f>IF(B2017="보세",C2017&amp;" "&amp;F2017,B2017&amp;" "&amp;F2017)</f>
        <v/>
      </c>
      <c r="M2017" s="8" t="inlineStr">
        <is>
          <t>블랙  울혼방 실키원버튼블레이저</t>
        </is>
      </c>
      <c r="N2017" s="8" t="inlineStr">
        <is>
          <t>블랙  울혼방 실키원버튼블레이저</t>
        </is>
      </c>
      <c r="O2017" s="8" t="inlineStr">
        <is>
          <t>블랙  울혼방 실키원버튼블레이저</t>
        </is>
      </c>
    </row>
    <row r="2018" ht="16.5" customHeight="1" s="16">
      <c r="A2018" s="7" t="n">
        <v>13108782</v>
      </c>
      <c r="B2018" s="7" t="inlineStr">
        <is>
          <t>갤럭시</t>
        </is>
      </c>
      <c r="C2018" s="7" t="inlineStr">
        <is>
          <t>라이트그레이</t>
        </is>
      </c>
      <c r="D2018" s="7" t="inlineStr">
        <is>
          <t>무지</t>
        </is>
      </c>
      <c r="E2018" s="7" t="inlineStr">
        <is>
          <t>폴리</t>
        </is>
      </c>
      <c r="F2018" s="7" t="inlineStr">
        <is>
          <t>투버튼쿨블레이저</t>
        </is>
      </c>
      <c r="G2018" s="7" t="inlineStr">
        <is>
          <t>KOR</t>
        </is>
      </c>
      <c r="H2018" s="7" t="inlineStr">
        <is>
          <t>100</t>
        </is>
      </c>
      <c r="I2018" s="7">
        <f>IF(B2018="보세",C2018&amp;" "&amp;D2018&amp;" "&amp;E2018&amp;" "&amp;F2018&amp;" ["&amp;H2018&amp;"]",IF(G2018="JPN","[JPN] "&amp;B2018&amp;" "&amp;C2018&amp;" "&amp;D2018&amp;" "&amp;E2018&amp;" "&amp;F2018&amp;" ["&amp;H2018&amp;"]",B2018&amp;" "&amp;C2018&amp;" "&amp;D2018&amp;" "&amp;E2018&amp;" "&amp;F2018&amp;" ["&amp;H2018&amp;"]"))</f>
        <v/>
      </c>
      <c r="J2018" s="7" t="inlineStr">
        <is>
          <t>갤럭시 라이트그레이 투버튼쿨블레이저 [100]</t>
        </is>
      </c>
      <c r="K2018" s="7" t="inlineStr">
        <is>
          <t>갤럭시 라이트그레이 투버튼쿨블레이저</t>
        </is>
      </c>
      <c r="L2018" s="7">
        <f>IF(B2018="보세",C2018&amp;" "&amp;F2018,B2018&amp;" "&amp;F2018)</f>
        <v/>
      </c>
      <c r="M2018" s="8" t="inlineStr">
        <is>
          <t>라이트그레이   투버튼쿨블레이저</t>
        </is>
      </c>
      <c r="N2018" s="8" t="inlineStr">
        <is>
          <t>라이트그레이   투버튼쿨블레이저</t>
        </is>
      </c>
      <c r="O2018" s="8" t="inlineStr">
        <is>
          <t>라이트그레이   투버튼쿨블레이저</t>
        </is>
      </c>
    </row>
    <row r="2019" ht="16.5" customHeight="1" s="16">
      <c r="A2019" s="7" t="n">
        <v>13108783</v>
      </c>
      <c r="B2019" s="7" t="inlineStr">
        <is>
          <t>헤지스</t>
        </is>
      </c>
      <c r="C2019" s="7" t="inlineStr">
        <is>
          <t>브라운</t>
        </is>
      </c>
      <c r="D2019" s="7" t="inlineStr">
        <is>
          <t>무지</t>
        </is>
      </c>
      <c r="E2019" s="7" t="inlineStr">
        <is>
          <t>면혼방</t>
        </is>
      </c>
      <c r="F2019" s="7" t="inlineStr">
        <is>
          <t>패치후드집업</t>
        </is>
      </c>
      <c r="G2019" s="7" t="inlineStr">
        <is>
          <t>KOR</t>
        </is>
      </c>
      <c r="H2019" s="7" t="inlineStr">
        <is>
          <t>L</t>
        </is>
      </c>
      <c r="I2019" s="7">
        <f>IF(B2019="보세",C2019&amp;" "&amp;D2019&amp;" "&amp;E2019&amp;" "&amp;F2019&amp;" ["&amp;H2019&amp;"]",IF(G2019="JPN","[JPN] "&amp;B2019&amp;" "&amp;C2019&amp;" "&amp;D2019&amp;" "&amp;E2019&amp;" "&amp;F2019&amp;" ["&amp;H2019&amp;"]",B2019&amp;" "&amp;C2019&amp;" "&amp;D2019&amp;" "&amp;E2019&amp;" "&amp;F2019&amp;" ["&amp;H2019&amp;"]"))</f>
        <v/>
      </c>
      <c r="J2019" s="7" t="inlineStr">
        <is>
          <t>헤지스 브라운 면혼방 패치후드집업 [L]</t>
        </is>
      </c>
      <c r="K2019" s="7" t="inlineStr">
        <is>
          <t>헤지스 브라운 면혼방 패치후드집업</t>
        </is>
      </c>
      <c r="L2019" s="7">
        <f>IF(B2019="보세",C2019&amp;" "&amp;F2019,B2019&amp;" "&amp;F2019)</f>
        <v/>
      </c>
      <c r="M2019" s="8" t="inlineStr">
        <is>
          <t>브라운  면혼방 패치후드집업</t>
        </is>
      </c>
      <c r="N2019" s="8" t="inlineStr">
        <is>
          <t>브라운  코튼혼방 패치후드집업</t>
        </is>
      </c>
      <c r="O2019" s="8" t="inlineStr">
        <is>
          <t>브라운  면믹스 패치후드집업</t>
        </is>
      </c>
    </row>
    <row r="2020" ht="16.5" customHeight="1" s="16">
      <c r="A2020" s="7" t="n">
        <v>13108784</v>
      </c>
      <c r="B2020" s="7" t="inlineStr">
        <is>
          <t>밀레</t>
        </is>
      </c>
      <c r="C2020" s="7" t="inlineStr">
        <is>
          <t>랭귀드라벤더</t>
        </is>
      </c>
      <c r="D2020" s="7" t="inlineStr">
        <is>
          <t>무지</t>
        </is>
      </c>
      <c r="E2020" s="7" t="inlineStr">
        <is>
          <t>고어텍스</t>
        </is>
      </c>
      <c r="F2020" s="7" t="inlineStr">
        <is>
          <t>나그랑아웃도어자켓</t>
        </is>
      </c>
      <c r="G2020" s="7" t="inlineStr">
        <is>
          <t>KOR</t>
        </is>
      </c>
      <c r="H2020" s="7" t="inlineStr">
        <is>
          <t>95</t>
        </is>
      </c>
      <c r="I2020" s="7">
        <f>IF(B2020="보세",C2020&amp;" "&amp;D2020&amp;" "&amp;E2020&amp;" "&amp;F2020&amp;" ["&amp;H2020&amp;"]",IF(G2020="JPN","[JPN] "&amp;B2020&amp;" "&amp;C2020&amp;" "&amp;D2020&amp;" "&amp;E2020&amp;" "&amp;F2020&amp;" ["&amp;H2020&amp;"]",B2020&amp;" "&amp;C2020&amp;" "&amp;D2020&amp;" "&amp;E2020&amp;" "&amp;F2020&amp;" ["&amp;H2020&amp;"]"))</f>
        <v/>
      </c>
      <c r="J2020" s="7" t="inlineStr">
        <is>
          <t>밀레 랭귀드라벤더 고어텍스 나그랑아웃도어자켓 [95]</t>
        </is>
      </c>
      <c r="K2020" s="7" t="inlineStr">
        <is>
          <t>밀레 랭귀드라벤더 고어텍스 나그랑아웃도어자켓</t>
        </is>
      </c>
      <c r="L2020" s="7">
        <f>IF(B2020="보세",C2020&amp;" "&amp;F2020,B2020&amp;" "&amp;F2020)</f>
        <v/>
      </c>
      <c r="M2020" s="8" t="inlineStr">
        <is>
          <t>랭귀드라벤더  고어텍스 나그랑아웃도어자켓</t>
        </is>
      </c>
      <c r="N2020" s="8" t="inlineStr">
        <is>
          <t>랭귀드라벤더  고어텍스 나그랑아웃도어자켓</t>
        </is>
      </c>
      <c r="O2020" s="8" t="inlineStr">
        <is>
          <t>랭귀드라벤더  고어텍스 나그랑아웃도어자켓</t>
        </is>
      </c>
    </row>
    <row r="2021" ht="16.5" customHeight="1" s="16">
      <c r="A2021" s="7" t="n">
        <v>13108785</v>
      </c>
      <c r="B2021" s="7" t="inlineStr">
        <is>
          <t>블랙야크</t>
        </is>
      </c>
      <c r="C2021" s="7" t="inlineStr">
        <is>
          <t>오렌지믹스</t>
        </is>
      </c>
      <c r="D2021" s="7" t="inlineStr">
        <is>
          <t>무지</t>
        </is>
      </c>
      <c r="E2021" s="7" t="inlineStr">
        <is>
          <t>폴리</t>
        </is>
      </c>
      <c r="F2021" s="7" t="inlineStr">
        <is>
          <t>아웃도어배색패딩자켓</t>
        </is>
      </c>
      <c r="G2021" s="7" t="inlineStr">
        <is>
          <t>KOR</t>
        </is>
      </c>
      <c r="H2021" s="7" t="inlineStr">
        <is>
          <t>105</t>
        </is>
      </c>
      <c r="I2021" s="7">
        <f>IF(B2021="보세",C2021&amp;" "&amp;D2021&amp;" "&amp;E2021&amp;" "&amp;F2021&amp;" ["&amp;H2021&amp;"]",IF(G2021="JPN","[JPN] "&amp;B2021&amp;" "&amp;C2021&amp;" "&amp;D2021&amp;" "&amp;E2021&amp;" "&amp;F2021&amp;" ["&amp;H2021&amp;"]",B2021&amp;" "&amp;C2021&amp;" "&amp;D2021&amp;" "&amp;E2021&amp;" "&amp;F2021&amp;" ["&amp;H2021&amp;"]"))</f>
        <v/>
      </c>
      <c r="J2021" s="7" t="inlineStr">
        <is>
          <t>블랙야크 오렌지믹스 아웃도어배색패딩자켓 [105]</t>
        </is>
      </c>
      <c r="K2021" s="7" t="inlineStr">
        <is>
          <t>블랙야크 오렌지믹스 아웃도어배색패딩자켓</t>
        </is>
      </c>
      <c r="L2021" s="7">
        <f>IF(B2021="보세",C2021&amp;" "&amp;F2021,B2021&amp;" "&amp;F2021)</f>
        <v/>
      </c>
      <c r="M2021" s="8" t="inlineStr">
        <is>
          <t>오렌지믹스   아웃도어배색패딩자켓</t>
        </is>
      </c>
      <c r="N2021" s="8" t="inlineStr">
        <is>
          <t>오렌지믹스   아웃도어배색패딩자켓</t>
        </is>
      </c>
      <c r="O2021" s="8" t="inlineStr">
        <is>
          <t>오렌지믹스   아웃도어배색패딩자켓</t>
        </is>
      </c>
    </row>
    <row r="2022" ht="16.5" customHeight="1" s="16">
      <c r="A2022" s="7" t="n">
        <v>13108786</v>
      </c>
      <c r="B2022" s="7" t="inlineStr">
        <is>
          <t>디즈니</t>
        </is>
      </c>
      <c r="C2022" s="7" t="inlineStr">
        <is>
          <t>네이비</t>
        </is>
      </c>
      <c r="D2022" s="7" t="inlineStr">
        <is>
          <t>무지</t>
        </is>
      </c>
      <c r="E2022" s="7" t="inlineStr">
        <is>
          <t>폴리</t>
        </is>
      </c>
      <c r="F2022" s="7" t="inlineStr">
        <is>
          <t>라이트롱바람막이</t>
        </is>
      </c>
      <c r="G2022" s="7" t="inlineStr">
        <is>
          <t>KOR</t>
        </is>
      </c>
      <c r="H2022" s="7" t="inlineStr">
        <is>
          <t>95</t>
        </is>
      </c>
      <c r="I2022" s="7">
        <f>IF(B2022="보세",C2022&amp;" "&amp;D2022&amp;" "&amp;E2022&amp;" "&amp;F2022&amp;" ["&amp;H2022&amp;"]",IF(G2022="JPN","[JPN] "&amp;B2022&amp;" "&amp;C2022&amp;" "&amp;D2022&amp;" "&amp;E2022&amp;" "&amp;F2022&amp;" ["&amp;H2022&amp;"]",B2022&amp;" "&amp;C2022&amp;" "&amp;D2022&amp;" "&amp;E2022&amp;" "&amp;F2022&amp;" ["&amp;H2022&amp;"]"))</f>
        <v/>
      </c>
      <c r="J2022" s="7" t="inlineStr">
        <is>
          <t>디즈니 네이비 라이트롱바람막이 [95]</t>
        </is>
      </c>
      <c r="K2022" s="7" t="inlineStr">
        <is>
          <t>디즈니 네이비 라이트롱바람막이</t>
        </is>
      </c>
      <c r="L2022" s="7">
        <f>IF(B2022="보세",C2022&amp;" "&amp;F2022,B2022&amp;" "&amp;F2022)</f>
        <v/>
      </c>
      <c r="M2022" s="8" t="inlineStr">
        <is>
          <t>네이비   라이트롱바람막이</t>
        </is>
      </c>
      <c r="N2022" s="8" t="inlineStr">
        <is>
          <t>NAVY   라이트롱바람막이</t>
        </is>
      </c>
      <c r="O2022" s="8" t="inlineStr">
        <is>
          <t>곤색   라이트롱바람막이</t>
        </is>
      </c>
    </row>
    <row r="2023" ht="16.5" customHeight="1" s="16">
      <c r="A2023" s="7" t="n">
        <v>13108787</v>
      </c>
      <c r="B2023" s="7" t="inlineStr">
        <is>
          <t>US폴로아센</t>
        </is>
      </c>
      <c r="C2023" s="7" t="inlineStr">
        <is>
          <t>블랙</t>
        </is>
      </c>
      <c r="D2023" s="7" t="inlineStr">
        <is>
          <t>무지</t>
        </is>
      </c>
      <c r="E2023" s="7" t="inlineStr">
        <is>
          <t>면혼방</t>
        </is>
      </c>
      <c r="F2023" s="7" t="inlineStr">
        <is>
          <t>웜긴팔피케티</t>
        </is>
      </c>
      <c r="G2023" s="7" t="inlineStr">
        <is>
          <t>KOR</t>
        </is>
      </c>
      <c r="H2023" s="7" t="inlineStr">
        <is>
          <t>105</t>
        </is>
      </c>
      <c r="I2023" s="7">
        <f>IF(B2023="보세",C2023&amp;" "&amp;D2023&amp;" "&amp;E2023&amp;" "&amp;F2023&amp;" ["&amp;H2023&amp;"]",IF(G2023="JPN","[JPN] "&amp;B2023&amp;" "&amp;C2023&amp;" "&amp;D2023&amp;" "&amp;E2023&amp;" "&amp;F2023&amp;" ["&amp;H2023&amp;"]",B2023&amp;" "&amp;C2023&amp;" "&amp;D2023&amp;" "&amp;E2023&amp;" "&amp;F2023&amp;" ["&amp;H2023&amp;"]"))</f>
        <v/>
      </c>
      <c r="J2023" s="7" t="inlineStr">
        <is>
          <t>US폴로아센 블랙 면혼방 웜긴팔피케티 [105]</t>
        </is>
      </c>
      <c r="K2023" s="7" t="inlineStr">
        <is>
          <t>US폴로아센 블랙 면혼방 웜긴팔피케티</t>
        </is>
      </c>
      <c r="L2023" s="7">
        <f>IF(B2023="보세",C2023&amp;" "&amp;F2023,B2023&amp;" "&amp;F2023)</f>
        <v/>
      </c>
      <c r="M2023" s="8" t="inlineStr">
        <is>
          <t>블랙  면혼방 웜긴팔피케티</t>
        </is>
      </c>
      <c r="N2023" s="8" t="inlineStr">
        <is>
          <t>블랙  코튼혼방 웜긴팔피케티</t>
        </is>
      </c>
      <c r="O2023" s="8" t="inlineStr">
        <is>
          <t>블랙  면믹스 웜긴팔피케티</t>
        </is>
      </c>
    </row>
    <row r="2024" ht="16.5" customHeight="1" s="16">
      <c r="A2024" s="7" t="n">
        <v>13108788</v>
      </c>
      <c r="B2024" s="7" t="inlineStr">
        <is>
          <t>hummel</t>
        </is>
      </c>
      <c r="C2024" s="7" t="inlineStr">
        <is>
          <t>레드</t>
        </is>
      </c>
      <c r="D2024" s="7" t="inlineStr">
        <is>
          <t>무지</t>
        </is>
      </c>
      <c r="E2024" s="7" t="inlineStr">
        <is>
          <t>폴리</t>
        </is>
      </c>
      <c r="F2024" s="7" t="inlineStr">
        <is>
          <t>하이넥롱기능성자켓</t>
        </is>
      </c>
      <c r="G2024" s="7" t="inlineStr">
        <is>
          <t>KOR</t>
        </is>
      </c>
      <c r="H2024" s="7" t="inlineStr">
        <is>
          <t>105</t>
        </is>
      </c>
      <c r="I2024" s="7">
        <f>IF(B2024="보세",C2024&amp;" "&amp;D2024&amp;" "&amp;E2024&amp;" "&amp;F2024&amp;" ["&amp;H2024&amp;"]",IF(G2024="JPN","[JPN] "&amp;B2024&amp;" "&amp;C2024&amp;" "&amp;D2024&amp;" "&amp;E2024&amp;" "&amp;F2024&amp;" ["&amp;H2024&amp;"]",B2024&amp;" "&amp;C2024&amp;" "&amp;D2024&amp;" "&amp;E2024&amp;" "&amp;F2024&amp;" ["&amp;H2024&amp;"]"))</f>
        <v/>
      </c>
      <c r="J2024" s="7" t="inlineStr">
        <is>
          <t>hummel 레드 하이넥롱기능성자켓 [105]</t>
        </is>
      </c>
      <c r="K2024" s="7" t="inlineStr">
        <is>
          <t>hummel 레드 하이넥롱기능성자켓</t>
        </is>
      </c>
      <c r="L2024" s="7">
        <f>IF(B2024="보세",C2024&amp;" "&amp;F2024,B2024&amp;" "&amp;F2024)</f>
        <v/>
      </c>
      <c r="M2024" s="8" t="inlineStr">
        <is>
          <t>레드   하이넥롱기능성자켓</t>
        </is>
      </c>
      <c r="N2024" s="8" t="inlineStr">
        <is>
          <t>레드   하이넥롱기능성자켓</t>
        </is>
      </c>
      <c r="O2024" s="8" t="inlineStr">
        <is>
          <t>레드   하이넥롱기능성자켓</t>
        </is>
      </c>
    </row>
    <row r="2025" ht="16.5" customHeight="1" s="16">
      <c r="A2025" s="7" t="n">
        <v>13108789</v>
      </c>
      <c r="B2025" s="7" t="inlineStr">
        <is>
          <t>이벳필드</t>
        </is>
      </c>
      <c r="C2025" s="7" t="inlineStr">
        <is>
          <t>멜란지그레이</t>
        </is>
      </c>
      <c r="D2025" s="7" t="inlineStr">
        <is>
          <t>프린팅</t>
        </is>
      </c>
      <c r="E2025" s="7" t="inlineStr">
        <is>
          <t>면</t>
        </is>
      </c>
      <c r="F2025" s="7" t="inlineStr">
        <is>
          <t>로고후드티</t>
        </is>
      </c>
      <c r="G2025" s="7" t="inlineStr">
        <is>
          <t>KOR</t>
        </is>
      </c>
      <c r="H2025" s="7" t="inlineStr">
        <is>
          <t>XL</t>
        </is>
      </c>
      <c r="I2025" s="7">
        <f>IF(B2025="보세",C2025&amp;" "&amp;D2025&amp;" "&amp;E2025&amp;" "&amp;F2025&amp;" ["&amp;H2025&amp;"]",IF(G2025="JPN","[JPN] "&amp;B2025&amp;" "&amp;C2025&amp;" "&amp;D2025&amp;" "&amp;E2025&amp;" "&amp;F2025&amp;" ["&amp;H2025&amp;"]",B2025&amp;" "&amp;C2025&amp;" "&amp;D2025&amp;" "&amp;E2025&amp;" "&amp;F2025&amp;" ["&amp;H2025&amp;"]"))</f>
        <v/>
      </c>
      <c r="J2025" s="7" t="inlineStr">
        <is>
          <t>이벳필드 멜란지그레이 프린팅 면 로고후드티 [XL]</t>
        </is>
      </c>
      <c r="K2025" s="7" t="inlineStr">
        <is>
          <t>이벳필드 멜란지그레이 프린팅 면 로고후드티</t>
        </is>
      </c>
      <c r="L2025" s="7">
        <f>IF(B2025="보세",C2025&amp;" "&amp;F2025,B2025&amp;" "&amp;F2025)</f>
        <v/>
      </c>
      <c r="M2025" s="8" t="inlineStr">
        <is>
          <t>멜란지그레이 프린팅 면 로고후드티</t>
        </is>
      </c>
      <c r="N2025" s="8" t="inlineStr">
        <is>
          <t>멜란지그레이 프린팅 코튼 로고후드티</t>
        </is>
      </c>
      <c r="O2025" s="8" t="inlineStr">
        <is>
          <t>멜란지그레이 프린팅 면직물 로고후드티</t>
        </is>
      </c>
    </row>
    <row r="2026" ht="16.5" customHeight="1" s="16">
      <c r="A2026" s="7" t="n">
        <v>13108790</v>
      </c>
      <c r="B2026" s="7" t="inlineStr">
        <is>
          <t>타미힐피거</t>
        </is>
      </c>
      <c r="C2026" s="7" t="inlineStr">
        <is>
          <t>퍼플</t>
        </is>
      </c>
      <c r="D2026" s="7" t="inlineStr">
        <is>
          <t>무지</t>
        </is>
      </c>
      <c r="E2026" s="7" t="inlineStr">
        <is>
          <t>면혼방</t>
        </is>
      </c>
      <c r="F2026" s="7" t="inlineStr">
        <is>
          <t>긴팔셔츠</t>
        </is>
      </c>
      <c r="G2026" s="7" t="inlineStr">
        <is>
          <t>KOR</t>
        </is>
      </c>
      <c r="H2026" s="7" t="inlineStr">
        <is>
          <t>15</t>
        </is>
      </c>
      <c r="I2026" s="7">
        <f>IF(B2026="보세",C2026&amp;" "&amp;D2026&amp;" "&amp;E2026&amp;" "&amp;F2026&amp;" ["&amp;H2026&amp;"]",IF(G2026="JPN","[JPN] "&amp;B2026&amp;" "&amp;C2026&amp;" "&amp;D2026&amp;" "&amp;E2026&amp;" "&amp;F2026&amp;" ["&amp;H2026&amp;"]",B2026&amp;" "&amp;C2026&amp;" "&amp;D2026&amp;" "&amp;E2026&amp;" "&amp;F2026&amp;" ["&amp;H2026&amp;"]"))</f>
        <v/>
      </c>
      <c r="J2026" s="7" t="inlineStr">
        <is>
          <t>타미힐피거 퍼플 면혼방 긴팔셔츠 [15]</t>
        </is>
      </c>
      <c r="K2026" s="7" t="inlineStr">
        <is>
          <t>타미힐피거 퍼플 면혼방 긴팔셔츠</t>
        </is>
      </c>
      <c r="L2026" s="7">
        <f>IF(B2026="보세",C2026&amp;" "&amp;F2026,B2026&amp;" "&amp;F2026)</f>
        <v/>
      </c>
      <c r="M2026" s="8" t="inlineStr">
        <is>
          <t>퍼플  면혼방 긴팔셔츠</t>
        </is>
      </c>
      <c r="N2026" s="8" t="inlineStr">
        <is>
          <t>퍼플  코튼혼방 긴팔셔츠</t>
        </is>
      </c>
      <c r="O2026" s="8" t="inlineStr">
        <is>
          <t>퍼플  면믹스 긴팔셔츠</t>
        </is>
      </c>
    </row>
    <row r="2027" ht="16.5" customHeight="1" s="16">
      <c r="A2027" s="7" t="n">
        <v>13108791</v>
      </c>
      <c r="B2027" s="7" t="inlineStr">
        <is>
          <t>자라</t>
        </is>
      </c>
      <c r="C2027" s="7" t="inlineStr">
        <is>
          <t>다크그레이</t>
        </is>
      </c>
      <c r="D2027" s="7" t="inlineStr">
        <is>
          <t>꽈배기패턴</t>
        </is>
      </c>
      <c r="E2027" s="7" t="inlineStr">
        <is>
          <t>울혼방</t>
        </is>
      </c>
      <c r="F2027" s="7" t="inlineStr">
        <is>
          <t>크루넥오버핏스웨터</t>
        </is>
      </c>
      <c r="G2027" s="7" t="inlineStr">
        <is>
          <t>KOR</t>
        </is>
      </c>
      <c r="H2027" s="7" t="inlineStr">
        <is>
          <t>S</t>
        </is>
      </c>
      <c r="I2027" s="7">
        <f>IF(B2027="보세",C2027&amp;" "&amp;D2027&amp;" "&amp;E2027&amp;" "&amp;F2027&amp;" ["&amp;H2027&amp;"]",IF(G2027="JPN","[JPN] "&amp;B2027&amp;" "&amp;C2027&amp;" "&amp;D2027&amp;" "&amp;E2027&amp;" "&amp;F2027&amp;" ["&amp;H2027&amp;"]",B2027&amp;" "&amp;C2027&amp;" "&amp;D2027&amp;" "&amp;E2027&amp;" "&amp;F2027&amp;" ["&amp;H2027&amp;"]"))</f>
        <v/>
      </c>
      <c r="J2027" s="7" t="inlineStr">
        <is>
          <t>자라 다크그레이 꽈배기패턴 울혼방 크루넥오버핏스웨터 [S]</t>
        </is>
      </c>
      <c r="K2027" s="7" t="inlineStr">
        <is>
          <t>자라 다크그레이 꽈배기패턴 울혼방 크루넥오버핏스웨터</t>
        </is>
      </c>
      <c r="L2027" s="7">
        <f>IF(B2027="보세",C2027&amp;" "&amp;F2027,B2027&amp;" "&amp;F2027)</f>
        <v/>
      </c>
      <c r="M2027" s="8" t="inlineStr">
        <is>
          <t>다크그레이 꽈배기패턴 울혼방 크루넥오버핏스웨터</t>
        </is>
      </c>
      <c r="N2027" s="8" t="inlineStr">
        <is>
          <t>다크그레이 꽈배기무늬 울혼방 크루넥오버핏스웨터</t>
        </is>
      </c>
      <c r="O2027" s="8" t="inlineStr">
        <is>
          <t>다크그레이 꽈배기짜임 울혼방 크루넥오버핏스웨터</t>
        </is>
      </c>
    </row>
    <row r="2028" ht="16.5" customHeight="1" s="16">
      <c r="A2028" s="7" t="n">
        <v>13108792</v>
      </c>
      <c r="B2028" s="7" t="inlineStr">
        <is>
          <t>콜롬비아</t>
        </is>
      </c>
      <c r="C2028" s="7" t="inlineStr">
        <is>
          <t>블루</t>
        </is>
      </c>
      <c r="D2028" s="7" t="inlineStr">
        <is>
          <t>무지</t>
        </is>
      </c>
      <c r="E2028" s="7" t="inlineStr">
        <is>
          <t>폴리</t>
        </is>
      </c>
      <c r="F2028" s="7" t="inlineStr">
        <is>
          <t>배색라이트아웃도어자켓</t>
        </is>
      </c>
      <c r="G2028" s="7" t="inlineStr">
        <is>
          <t>KOR</t>
        </is>
      </c>
      <c r="H2028" s="7" t="inlineStr">
        <is>
          <t>L</t>
        </is>
      </c>
      <c r="I2028" s="7">
        <f>IF(B2028="보세",C2028&amp;" "&amp;D2028&amp;" "&amp;E2028&amp;" "&amp;F2028&amp;" ["&amp;H2028&amp;"]",IF(G2028="JPN","[JPN] "&amp;B2028&amp;" "&amp;C2028&amp;" "&amp;D2028&amp;" "&amp;E2028&amp;" "&amp;F2028&amp;" ["&amp;H2028&amp;"]",B2028&amp;" "&amp;C2028&amp;" "&amp;D2028&amp;" "&amp;E2028&amp;" "&amp;F2028&amp;" ["&amp;H2028&amp;"]"))</f>
        <v/>
      </c>
      <c r="J2028" s="7" t="inlineStr">
        <is>
          <t>콜롬비아 블루 배색라이트아웃도어자켓 [L]</t>
        </is>
      </c>
      <c r="K2028" s="7" t="inlineStr">
        <is>
          <t>콜롬비아 블루 배색라이트아웃도어자켓</t>
        </is>
      </c>
      <c r="L2028" s="7">
        <f>IF(B2028="보세",C2028&amp;" "&amp;F2028,B2028&amp;" "&amp;F2028)</f>
        <v/>
      </c>
      <c r="M2028" s="8" t="inlineStr">
        <is>
          <t>블루   배색라이트아웃도어자켓</t>
        </is>
      </c>
      <c r="N2028" s="8" t="inlineStr">
        <is>
          <t>블루   배색라이트아웃도어자켓</t>
        </is>
      </c>
      <c r="O2028" s="8" t="inlineStr">
        <is>
          <t>블루   배색라이트아웃도어자켓</t>
        </is>
      </c>
    </row>
    <row r="2029" ht="16.5" customHeight="1" s="16">
      <c r="A2029" s="7" t="n">
        <v>13108793</v>
      </c>
      <c r="B2029" s="7" t="inlineStr">
        <is>
          <t>카파</t>
        </is>
      </c>
      <c r="C2029" s="7" t="inlineStr">
        <is>
          <t>블랙웜옐로우</t>
        </is>
      </c>
      <c r="D2029" s="7" t="inlineStr">
        <is>
          <t>무지</t>
        </is>
      </c>
      <c r="E2029" s="7" t="inlineStr">
        <is>
          <t>폴리</t>
        </is>
      </c>
      <c r="F2029" s="7" t="inlineStr">
        <is>
          <t>소매프린팅스포츠집업</t>
        </is>
      </c>
      <c r="G2029" s="7" t="inlineStr">
        <is>
          <t>KOR</t>
        </is>
      </c>
      <c r="H2029" s="7" t="inlineStr">
        <is>
          <t>S</t>
        </is>
      </c>
      <c r="I2029" s="7">
        <f>IF(B2029="보세",C2029&amp;" "&amp;D2029&amp;" "&amp;E2029&amp;" "&amp;F2029&amp;" ["&amp;H2029&amp;"]",IF(G2029="JPN","[JPN] "&amp;B2029&amp;" "&amp;C2029&amp;" "&amp;D2029&amp;" "&amp;E2029&amp;" "&amp;F2029&amp;" ["&amp;H2029&amp;"]",B2029&amp;" "&amp;C2029&amp;" "&amp;D2029&amp;" "&amp;E2029&amp;" "&amp;F2029&amp;" ["&amp;H2029&amp;"]"))</f>
        <v/>
      </c>
      <c r="J2029" s="7" t="inlineStr">
        <is>
          <t>카파 블랙웜옐로우 소매프린팅스포츠집업 [S]</t>
        </is>
      </c>
      <c r="K2029" s="7" t="inlineStr">
        <is>
          <t>카파 블랙웜옐로우 소매프린팅스포츠집업</t>
        </is>
      </c>
      <c r="L2029" s="7">
        <f>IF(B2029="보세",C2029&amp;" "&amp;F2029,B2029&amp;" "&amp;F2029)</f>
        <v/>
      </c>
      <c r="M2029" s="8" t="inlineStr">
        <is>
          <t>블랙웜옐로우   소매프린팅스포츠집업</t>
        </is>
      </c>
      <c r="N2029" s="8" t="inlineStr">
        <is>
          <t>블랙웜옐로우   소매프린팅스포츠집업</t>
        </is>
      </c>
      <c r="O2029" s="8" t="inlineStr">
        <is>
          <t>블랙웜옐로우   소매프린팅스포츠집업</t>
        </is>
      </c>
    </row>
    <row r="2030" ht="16.5" customHeight="1" s="16">
      <c r="A2030" s="7" t="n">
        <v>13108794</v>
      </c>
      <c r="B2030" s="7" t="inlineStr">
        <is>
          <t>로미스토리</t>
        </is>
      </c>
      <c r="C2030" s="7" t="inlineStr">
        <is>
          <t>블랙</t>
        </is>
      </c>
      <c r="D2030" s="7" t="inlineStr">
        <is>
          <t>무지</t>
        </is>
      </c>
      <c r="E2030" s="7" t="inlineStr">
        <is>
          <t>폴리</t>
        </is>
      </c>
      <c r="F2030" s="7" t="inlineStr">
        <is>
          <t>반원진주버튼블라우스</t>
        </is>
      </c>
      <c r="G2030" s="7" t="inlineStr">
        <is>
          <t>KOR</t>
        </is>
      </c>
      <c r="H2030" s="7" t="inlineStr">
        <is>
          <t>없음</t>
        </is>
      </c>
      <c r="I2030" s="7">
        <f>IF(B2030="보세",C2030&amp;" "&amp;D2030&amp;" "&amp;E2030&amp;" "&amp;F2030&amp;" ["&amp;H2030&amp;"]",IF(G2030="JPN","[JPN] "&amp;B2030&amp;" "&amp;C2030&amp;" "&amp;D2030&amp;" "&amp;E2030&amp;" "&amp;F2030&amp;" ["&amp;H2030&amp;"]",B2030&amp;" "&amp;C2030&amp;" "&amp;D2030&amp;" "&amp;E2030&amp;" "&amp;F2030&amp;" ["&amp;H2030&amp;"]"))</f>
        <v/>
      </c>
      <c r="J2030" s="7" t="inlineStr">
        <is>
          <t xml:space="preserve">로미스토리 블랙 반원진주버튼블라우스 </t>
        </is>
      </c>
      <c r="K2030" s="7" t="inlineStr">
        <is>
          <t xml:space="preserve">로미스토리 블랙 반원진주버튼블라우스 </t>
        </is>
      </c>
      <c r="L2030" s="7">
        <f>IF(B2030="보세",C2030&amp;" "&amp;F2030,B2030&amp;" "&amp;F2030)</f>
        <v/>
      </c>
      <c r="M2030" s="8" t="inlineStr">
        <is>
          <t>블랙   반원진주버튼블라우스</t>
        </is>
      </c>
      <c r="N2030" s="8" t="inlineStr">
        <is>
          <t>블랙   반원진주버튼블라우스</t>
        </is>
      </c>
      <c r="O2030" s="8" t="inlineStr">
        <is>
          <t>블랙   반원진주버튼블라우스</t>
        </is>
      </c>
    </row>
    <row r="2031" ht="16.5" customHeight="1" s="16">
      <c r="A2031" s="7" t="n">
        <v>13108795</v>
      </c>
      <c r="B2031" s="7" t="inlineStr">
        <is>
          <t>미쏘</t>
        </is>
      </c>
      <c r="C2031" s="7" t="inlineStr">
        <is>
          <t>아이보리파스텔레드</t>
        </is>
      </c>
      <c r="D2031" s="7" t="inlineStr">
        <is>
          <t>체크</t>
        </is>
      </c>
      <c r="E2031" s="7" t="inlineStr">
        <is>
          <t>린넨혼방</t>
        </is>
      </c>
      <c r="F2031" s="7" t="inlineStr">
        <is>
          <t>쿨셔츠형자켓</t>
        </is>
      </c>
      <c r="G2031" s="7" t="inlineStr">
        <is>
          <t>KOR</t>
        </is>
      </c>
      <c r="H2031" s="7" t="inlineStr">
        <is>
          <t>S</t>
        </is>
      </c>
      <c r="I2031" s="7">
        <f>IF(B2031="보세",C2031&amp;" "&amp;D2031&amp;" "&amp;E2031&amp;" "&amp;F2031&amp;" ["&amp;H2031&amp;"]",IF(G2031="JPN","[JPN] "&amp;B2031&amp;" "&amp;C2031&amp;" "&amp;D2031&amp;" "&amp;E2031&amp;" "&amp;F2031&amp;" ["&amp;H2031&amp;"]",B2031&amp;" "&amp;C2031&amp;" "&amp;D2031&amp;" "&amp;E2031&amp;" "&amp;F2031&amp;" ["&amp;H2031&amp;"]"))</f>
        <v/>
      </c>
      <c r="J2031" s="7" t="inlineStr">
        <is>
          <t>미쏘 아이보리파스텔레드 체크 린넨혼방 쿨셔츠형자켓 [S]</t>
        </is>
      </c>
      <c r="K2031" s="7" t="inlineStr">
        <is>
          <t>미쏘 아이보리파스텔레드 체크 린넨혼방 쿨셔츠형자켓</t>
        </is>
      </c>
      <c r="L2031" s="7">
        <f>IF(B2031="보세",C2031&amp;" "&amp;F2031,B2031&amp;" "&amp;F2031)</f>
        <v/>
      </c>
      <c r="M2031" s="8" t="inlineStr">
        <is>
          <t>아이보리파스텔레드 체크 린넨혼방 쿨셔츠형자켓</t>
        </is>
      </c>
      <c r="N2031" s="8" t="inlineStr">
        <is>
          <t>아이보리파스텔레드 체크 린넨혼방 쿨셔츠형자켓</t>
        </is>
      </c>
      <c r="O2031" s="8" t="inlineStr">
        <is>
          <t>아이보리파스텔레드 체크 린넨혼방 쿨셔츠형자켓</t>
        </is>
      </c>
    </row>
    <row r="2032" ht="16.5" customHeight="1" s="16">
      <c r="A2032" s="7" t="n">
        <v>13108796</v>
      </c>
      <c r="B2032" s="7" t="inlineStr">
        <is>
          <t>시리즈</t>
        </is>
      </c>
      <c r="C2032" s="7" t="inlineStr">
        <is>
          <t>멀티컬러</t>
        </is>
      </c>
      <c r="D2032" s="7" t="inlineStr">
        <is>
          <t>체크</t>
        </is>
      </c>
      <c r="E2032" s="7" t="inlineStr">
        <is>
          <t>면</t>
        </is>
      </c>
      <c r="F2032" s="7" t="inlineStr">
        <is>
          <t>긴팔셔츠</t>
        </is>
      </c>
      <c r="G2032" s="7" t="inlineStr">
        <is>
          <t>KOR</t>
        </is>
      </c>
      <c r="H2032" s="7" t="inlineStr">
        <is>
          <t>95</t>
        </is>
      </c>
      <c r="I2032" s="7">
        <f>IF(B2032="보세",C2032&amp;" "&amp;D2032&amp;" "&amp;E2032&amp;" "&amp;F2032&amp;" ["&amp;H2032&amp;"]",IF(G2032="JPN","[JPN] "&amp;B2032&amp;" "&amp;C2032&amp;" "&amp;D2032&amp;" "&amp;E2032&amp;" "&amp;F2032&amp;" ["&amp;H2032&amp;"]",B2032&amp;" "&amp;C2032&amp;" "&amp;D2032&amp;" "&amp;E2032&amp;" "&amp;F2032&amp;" ["&amp;H2032&amp;"]"))</f>
        <v/>
      </c>
      <c r="J2032" s="7" t="inlineStr">
        <is>
          <t>시리즈 멀티컬러 체크 면 긴팔셔츠 [95]</t>
        </is>
      </c>
      <c r="K2032" s="7" t="inlineStr">
        <is>
          <t>시리즈 멀티컬러 체크 면 긴팔셔츠</t>
        </is>
      </c>
      <c r="L2032" s="7">
        <f>IF(B2032="보세",C2032&amp;" "&amp;F2032,B2032&amp;" "&amp;F2032)</f>
        <v/>
      </c>
      <c r="M2032" s="8" t="inlineStr">
        <is>
          <t>멀티컬러 체크 면 긴팔셔츠</t>
        </is>
      </c>
      <c r="N2032" s="8" t="inlineStr">
        <is>
          <t>멀티컬러 체크 코튼 긴팔셔츠</t>
        </is>
      </c>
      <c r="O2032" s="8" t="inlineStr">
        <is>
          <t>멀티컬러 체크 면직물 긴팔셔츠</t>
        </is>
      </c>
    </row>
    <row r="2033" ht="16.5" customHeight="1" s="16">
      <c r="A2033" s="7" t="n">
        <v>13108797</v>
      </c>
      <c r="B2033" s="7" t="inlineStr">
        <is>
          <t>블랙야크</t>
        </is>
      </c>
      <c r="C2033" s="7" t="inlineStr">
        <is>
          <t>그레이</t>
        </is>
      </c>
      <c r="D2033" s="7" t="inlineStr">
        <is>
          <t>번짐패턴</t>
        </is>
      </c>
      <c r="E2033" s="7" t="inlineStr">
        <is>
          <t>폴리</t>
        </is>
      </c>
      <c r="F2033" s="7" t="inlineStr">
        <is>
          <t>익스트림바람막이</t>
        </is>
      </c>
      <c r="G2033" s="7" t="inlineStr">
        <is>
          <t>KOR</t>
        </is>
      </c>
      <c r="H2033" s="7" t="inlineStr">
        <is>
          <t>95</t>
        </is>
      </c>
      <c r="I2033" s="7">
        <f>IF(B2033="보세",C2033&amp;" "&amp;D2033&amp;" "&amp;E2033&amp;" "&amp;F2033&amp;" ["&amp;H2033&amp;"]",IF(G2033="JPN","[JPN] "&amp;B2033&amp;" "&amp;C2033&amp;" "&amp;D2033&amp;" "&amp;E2033&amp;" "&amp;F2033&amp;" ["&amp;H2033&amp;"]",B2033&amp;" "&amp;C2033&amp;" "&amp;D2033&amp;" "&amp;E2033&amp;" "&amp;F2033&amp;" ["&amp;H2033&amp;"]"))</f>
        <v/>
      </c>
      <c r="J2033" s="7" t="inlineStr">
        <is>
          <t>블랙야크 그레이 번짐패턴 익스트림바람막이 [95]</t>
        </is>
      </c>
      <c r="K2033" s="7" t="inlineStr">
        <is>
          <t>블랙야크 그레이 번짐패턴 익스트림바람막이</t>
        </is>
      </c>
      <c r="L2033" s="7">
        <f>IF(B2033="보세",C2033&amp;" "&amp;F2033,B2033&amp;" "&amp;F2033)</f>
        <v/>
      </c>
      <c r="M2033" s="8" t="inlineStr">
        <is>
          <t>그레이 번짐패턴  익스트림바람막이</t>
        </is>
      </c>
      <c r="N2033" s="8" t="inlineStr">
        <is>
          <t>회색 번짐패턴  익스트림바람막이</t>
        </is>
      </c>
      <c r="O2033" s="8" t="inlineStr">
        <is>
          <t>GRAY 번짐패턴  익스트림바람막이</t>
        </is>
      </c>
    </row>
    <row r="2034" ht="16.5" customHeight="1" s="16">
      <c r="A2034" s="7" t="n">
        <v>13108798</v>
      </c>
      <c r="B2034" s="7" t="inlineStr">
        <is>
          <t>에잇세컨즈</t>
        </is>
      </c>
      <c r="C2034" s="7" t="inlineStr">
        <is>
          <t>올리브그린</t>
        </is>
      </c>
      <c r="D2034" s="7" t="inlineStr">
        <is>
          <t>무지</t>
        </is>
      </c>
      <c r="E2034" s="7" t="inlineStr">
        <is>
          <t>면</t>
        </is>
      </c>
      <c r="F2034" s="7" t="inlineStr">
        <is>
          <t>라이트원버튼자켓</t>
        </is>
      </c>
      <c r="G2034" s="7" t="inlineStr">
        <is>
          <t>KOR</t>
        </is>
      </c>
      <c r="H2034" s="7" t="inlineStr">
        <is>
          <t>L</t>
        </is>
      </c>
      <c r="I2034" s="7">
        <f>IF(B2034="보세",C2034&amp;" "&amp;D2034&amp;" "&amp;E2034&amp;" "&amp;F2034&amp;" ["&amp;H2034&amp;"]",IF(G2034="JPN","[JPN] "&amp;B2034&amp;" "&amp;C2034&amp;" "&amp;D2034&amp;" "&amp;E2034&amp;" "&amp;F2034&amp;" ["&amp;H2034&amp;"]",B2034&amp;" "&amp;C2034&amp;" "&amp;D2034&amp;" "&amp;E2034&amp;" "&amp;F2034&amp;" ["&amp;H2034&amp;"]"))</f>
        <v/>
      </c>
      <c r="J2034" s="7" t="inlineStr">
        <is>
          <t>에잇세컨즈 올리브그린 면 라이트원버튼자켓 [L]</t>
        </is>
      </c>
      <c r="K2034" s="7" t="inlineStr">
        <is>
          <t>에잇세컨즈 올리브그린 면 라이트원버튼자켓</t>
        </is>
      </c>
      <c r="L2034" s="7">
        <f>IF(B2034="보세",C2034&amp;" "&amp;F2034,B2034&amp;" "&amp;F2034)</f>
        <v/>
      </c>
      <c r="M2034" s="8" t="inlineStr">
        <is>
          <t>올리브그린  면 라이트원버튼자켓</t>
        </is>
      </c>
      <c r="N2034" s="8" t="inlineStr">
        <is>
          <t>올리브그린  코튼 라이트원버튼자켓</t>
        </is>
      </c>
      <c r="O2034" s="8" t="inlineStr">
        <is>
          <t>올리브그린  면직물 라이트원버튼자켓</t>
        </is>
      </c>
    </row>
    <row r="2035" ht="16.5" customHeight="1" s="16">
      <c r="A2035" s="7" t="n">
        <v>13108799</v>
      </c>
      <c r="B2035" s="7" t="inlineStr">
        <is>
          <t>라푸마</t>
        </is>
      </c>
      <c r="C2035" s="7" t="inlineStr">
        <is>
          <t>오렌지</t>
        </is>
      </c>
      <c r="D2035" s="7" t="inlineStr">
        <is>
          <t>무지</t>
        </is>
      </c>
      <c r="E2035" s="7" t="inlineStr">
        <is>
          <t>폴리</t>
        </is>
      </c>
      <c r="F2035" s="7" t="inlineStr">
        <is>
          <t>투톤익스트림자켓</t>
        </is>
      </c>
      <c r="G2035" s="7" t="inlineStr">
        <is>
          <t>KOR</t>
        </is>
      </c>
      <c r="H2035" s="7" t="inlineStr">
        <is>
          <t>90</t>
        </is>
      </c>
      <c r="I2035" s="7">
        <f>IF(B2035="보세",C2035&amp;" "&amp;D2035&amp;" "&amp;E2035&amp;" "&amp;F2035&amp;" ["&amp;H2035&amp;"]",IF(G2035="JPN","[JPN] "&amp;B2035&amp;" "&amp;C2035&amp;" "&amp;D2035&amp;" "&amp;E2035&amp;" "&amp;F2035&amp;" ["&amp;H2035&amp;"]",B2035&amp;" "&amp;C2035&amp;" "&amp;D2035&amp;" "&amp;E2035&amp;" "&amp;F2035&amp;" ["&amp;H2035&amp;"]"))</f>
        <v/>
      </c>
      <c r="J2035" s="7" t="inlineStr">
        <is>
          <t>라푸마 오렌지 투톤익스트림자켓 [90]</t>
        </is>
      </c>
      <c r="K2035" s="7" t="inlineStr">
        <is>
          <t>라푸마 오렌지 투톤익스트림자켓</t>
        </is>
      </c>
      <c r="L2035" s="7">
        <f>IF(B2035="보세",C2035&amp;" "&amp;F2035,B2035&amp;" "&amp;F2035)</f>
        <v/>
      </c>
      <c r="M2035" s="8" t="inlineStr">
        <is>
          <t>오렌지   투톤익스트림자켓</t>
        </is>
      </c>
      <c r="N2035" s="8" t="inlineStr">
        <is>
          <t>오렌지   투톤익스트림자켓</t>
        </is>
      </c>
      <c r="O2035" s="8" t="inlineStr">
        <is>
          <t>오렌지   투톤익스트림자켓</t>
        </is>
      </c>
    </row>
    <row r="2036" ht="16.5" customHeight="1" s="16">
      <c r="A2036" s="7" t="n">
        <v>13108800</v>
      </c>
      <c r="B2036" s="7" t="inlineStr">
        <is>
          <t>자라</t>
        </is>
      </c>
      <c r="C2036" s="7" t="inlineStr">
        <is>
          <t>다크그린</t>
        </is>
      </c>
      <c r="D2036" s="7" t="inlineStr">
        <is>
          <t>무지</t>
        </is>
      </c>
      <c r="E2036" s="7" t="inlineStr">
        <is>
          <t>면혼방</t>
        </is>
      </c>
      <c r="F2036" s="7" t="inlineStr">
        <is>
          <t>골드버튼야상자켓</t>
        </is>
      </c>
      <c r="G2036" s="7" t="inlineStr">
        <is>
          <t>KOR</t>
        </is>
      </c>
      <c r="H2036" s="7" t="inlineStr">
        <is>
          <t>S</t>
        </is>
      </c>
      <c r="I2036" s="7">
        <f>IF(B2036="보세",C2036&amp;" "&amp;D2036&amp;" "&amp;E2036&amp;" "&amp;F2036&amp;" ["&amp;H2036&amp;"]",IF(G2036="JPN","[JPN] "&amp;B2036&amp;" "&amp;C2036&amp;" "&amp;D2036&amp;" "&amp;E2036&amp;" "&amp;F2036&amp;" ["&amp;H2036&amp;"]",B2036&amp;" "&amp;C2036&amp;" "&amp;D2036&amp;" "&amp;E2036&amp;" "&amp;F2036&amp;" ["&amp;H2036&amp;"]"))</f>
        <v/>
      </c>
      <c r="J2036" s="7" t="inlineStr">
        <is>
          <t>자라 다크그린 면혼방 골드버튼야상자켓 [S]</t>
        </is>
      </c>
      <c r="K2036" s="7" t="inlineStr">
        <is>
          <t>자라 다크그린 면혼방 골드버튼야상자켓</t>
        </is>
      </c>
      <c r="L2036" s="7">
        <f>IF(B2036="보세",C2036&amp;" "&amp;F2036,B2036&amp;" "&amp;F2036)</f>
        <v/>
      </c>
      <c r="M2036" s="8" t="inlineStr">
        <is>
          <t>다크그린  면혼방 골드버튼야상자켓</t>
        </is>
      </c>
      <c r="N2036" s="8" t="inlineStr">
        <is>
          <t>다크그린  코튼혼방 골드버튼야상자켓</t>
        </is>
      </c>
      <c r="O2036" s="8" t="inlineStr">
        <is>
          <t>다크그린  면믹스 골드버튼야상자켓</t>
        </is>
      </c>
    </row>
    <row r="2037" ht="16.5" customHeight="1" s="16">
      <c r="A2037" s="7" t="n">
        <v>13108801</v>
      </c>
      <c r="B2037" s="7" t="inlineStr">
        <is>
          <t>캘빈클라인</t>
        </is>
      </c>
      <c r="C2037" s="7" t="inlineStr">
        <is>
          <t>블랙</t>
        </is>
      </c>
      <c r="D2037" s="7" t="inlineStr">
        <is>
          <t>무지</t>
        </is>
      </c>
      <c r="E2037" s="7" t="inlineStr">
        <is>
          <t>면</t>
        </is>
      </c>
      <c r="F2037" s="7" t="inlineStr">
        <is>
          <t>하이넥집업</t>
        </is>
      </c>
      <c r="G2037" s="7" t="inlineStr">
        <is>
          <t>KOR</t>
        </is>
      </c>
      <c r="H2037" s="7" t="inlineStr">
        <is>
          <t>L</t>
        </is>
      </c>
      <c r="I2037" s="7">
        <f>IF(B2037="보세",C2037&amp;" "&amp;D2037&amp;" "&amp;E2037&amp;" "&amp;F2037&amp;" ["&amp;H2037&amp;"]",IF(G2037="JPN","[JPN] "&amp;B2037&amp;" "&amp;C2037&amp;" "&amp;D2037&amp;" "&amp;E2037&amp;" "&amp;F2037&amp;" ["&amp;H2037&amp;"]",B2037&amp;" "&amp;C2037&amp;" "&amp;D2037&amp;" "&amp;E2037&amp;" "&amp;F2037&amp;" ["&amp;H2037&amp;"]"))</f>
        <v/>
      </c>
      <c r="J2037" s="7" t="inlineStr">
        <is>
          <t>캘빈클라인 블랙 면 하이넥집업 [L]</t>
        </is>
      </c>
      <c r="K2037" s="7" t="inlineStr">
        <is>
          <t>캘빈클라인 블랙 면 하이넥집업</t>
        </is>
      </c>
      <c r="L2037" s="7">
        <f>IF(B2037="보세",C2037&amp;" "&amp;F2037,B2037&amp;" "&amp;F2037)</f>
        <v/>
      </c>
      <c r="M2037" s="8" t="inlineStr">
        <is>
          <t>블랙  면 하이넥집업</t>
        </is>
      </c>
      <c r="N2037" s="8" t="inlineStr">
        <is>
          <t>블랙  코튼 하이넥집업</t>
        </is>
      </c>
      <c r="O2037" s="8" t="inlineStr">
        <is>
          <t>블랙  면직물 하이넥집업</t>
        </is>
      </c>
    </row>
    <row r="2038" ht="16.5" customHeight="1" s="16">
      <c r="A2038" s="7" t="n">
        <v>13108802</v>
      </c>
      <c r="B2038" s="7" t="inlineStr">
        <is>
          <t>아식스</t>
        </is>
      </c>
      <c r="C2038" s="7" t="inlineStr">
        <is>
          <t>네이비</t>
        </is>
      </c>
      <c r="D2038" s="7" t="inlineStr">
        <is>
          <t>무지</t>
        </is>
      </c>
      <c r="E2038" s="7" t="inlineStr">
        <is>
          <t>폴리</t>
        </is>
      </c>
      <c r="F2038" s="7" t="inlineStr">
        <is>
          <t>러너라이트바람막이</t>
        </is>
      </c>
      <c r="G2038" s="7" t="inlineStr">
        <is>
          <t>KOR</t>
        </is>
      </c>
      <c r="H2038" s="7" t="inlineStr">
        <is>
          <t>95</t>
        </is>
      </c>
      <c r="I2038" s="7">
        <f>IF(B2038="보세",C2038&amp;" "&amp;D2038&amp;" "&amp;E2038&amp;" "&amp;F2038&amp;" ["&amp;H2038&amp;"]",IF(G2038="JPN","[JPN] "&amp;B2038&amp;" "&amp;C2038&amp;" "&amp;D2038&amp;" "&amp;E2038&amp;" "&amp;F2038&amp;" ["&amp;H2038&amp;"]",B2038&amp;" "&amp;C2038&amp;" "&amp;D2038&amp;" "&amp;E2038&amp;" "&amp;F2038&amp;" ["&amp;H2038&amp;"]"))</f>
        <v/>
      </c>
      <c r="J2038" s="7" t="inlineStr">
        <is>
          <t>아식스 네이비 러너라이트바람막이 [95]</t>
        </is>
      </c>
      <c r="K2038" s="7" t="inlineStr">
        <is>
          <t>아식스 네이비 러너라이트바람막이</t>
        </is>
      </c>
      <c r="L2038" s="7">
        <f>IF(B2038="보세",C2038&amp;" "&amp;F2038,B2038&amp;" "&amp;F2038)</f>
        <v/>
      </c>
      <c r="M2038" s="8" t="inlineStr">
        <is>
          <t>네이비   러너라이트바람막이</t>
        </is>
      </c>
      <c r="N2038" s="8" t="inlineStr">
        <is>
          <t>NAVY   러너라이트바람막이</t>
        </is>
      </c>
      <c r="O2038" s="8" t="inlineStr">
        <is>
          <t>곤색   러너라이트바람막이</t>
        </is>
      </c>
    </row>
    <row r="2039" ht="16.5" customHeight="1" s="16">
      <c r="A2039" s="7" t="n">
        <v>13108803</v>
      </c>
      <c r="B2039" s="7" t="inlineStr">
        <is>
          <t>라코스테</t>
        </is>
      </c>
      <c r="C2039" s="7" t="inlineStr">
        <is>
          <t>그레이</t>
        </is>
      </c>
      <c r="D2039" s="7" t="inlineStr">
        <is>
          <t>무지</t>
        </is>
      </c>
      <c r="E2039" s="7" t="inlineStr">
        <is>
          <t>면</t>
        </is>
      </c>
      <c r="F2039" s="7" t="inlineStr">
        <is>
          <t>하이넥로고집업</t>
        </is>
      </c>
      <c r="G2039" s="7" t="inlineStr">
        <is>
          <t>KOR</t>
        </is>
      </c>
      <c r="H2039" s="7" t="inlineStr">
        <is>
          <t>95</t>
        </is>
      </c>
      <c r="I2039" s="7">
        <f>IF(B2039="보세",C2039&amp;" "&amp;D2039&amp;" "&amp;E2039&amp;" "&amp;F2039&amp;" ["&amp;H2039&amp;"]",IF(G2039="JPN","[JPN] "&amp;B2039&amp;" "&amp;C2039&amp;" "&amp;D2039&amp;" "&amp;E2039&amp;" "&amp;F2039&amp;" ["&amp;H2039&amp;"]",B2039&amp;" "&amp;C2039&amp;" "&amp;D2039&amp;" "&amp;E2039&amp;" "&amp;F2039&amp;" ["&amp;H2039&amp;"]"))</f>
        <v/>
      </c>
      <c r="J2039" s="7" t="inlineStr">
        <is>
          <t>라코스테 그레이 면 하이넥로고집업 [95]</t>
        </is>
      </c>
      <c r="K2039" s="7" t="inlineStr">
        <is>
          <t>라코스테 그레이 면 하이넥로고집업</t>
        </is>
      </c>
      <c r="L2039" s="7">
        <f>IF(B2039="보세",C2039&amp;" "&amp;F2039,B2039&amp;" "&amp;F2039)</f>
        <v/>
      </c>
      <c r="M2039" s="8" t="inlineStr">
        <is>
          <t>그레이  면 하이넥로고집업</t>
        </is>
      </c>
      <c r="N2039" s="8" t="inlineStr">
        <is>
          <t>회색  면 하이넥로고집업</t>
        </is>
      </c>
      <c r="O2039" s="8" t="inlineStr">
        <is>
          <t>GRAY  면 하이넥로고집업</t>
        </is>
      </c>
    </row>
    <row r="2040" ht="16.5" customHeight="1" s="16">
      <c r="A2040" s="7" t="n">
        <v>13108804</v>
      </c>
      <c r="B2040" s="7" t="inlineStr">
        <is>
          <t>타미힐피거</t>
        </is>
      </c>
      <c r="C2040" s="7" t="inlineStr">
        <is>
          <t>오렌지</t>
        </is>
      </c>
      <c r="D2040" s="7" t="inlineStr">
        <is>
          <t>무지</t>
        </is>
      </c>
      <c r="E2040" s="7" t="inlineStr">
        <is>
          <t>면</t>
        </is>
      </c>
      <c r="F2040" s="7" t="inlineStr">
        <is>
          <t>크루넥니트</t>
        </is>
      </c>
      <c r="G2040" s="7" t="inlineStr">
        <is>
          <t>KOR</t>
        </is>
      </c>
      <c r="H2040" s="7" t="inlineStr">
        <is>
          <t>M</t>
        </is>
      </c>
      <c r="I2040" s="7">
        <f>IF(B2040="보세",C2040&amp;" "&amp;D2040&amp;" "&amp;E2040&amp;" "&amp;F2040&amp;" ["&amp;H2040&amp;"]",IF(G2040="JPN","[JPN] "&amp;B2040&amp;" "&amp;C2040&amp;" "&amp;D2040&amp;" "&amp;E2040&amp;" "&amp;F2040&amp;" ["&amp;H2040&amp;"]",B2040&amp;" "&amp;C2040&amp;" "&amp;D2040&amp;" "&amp;E2040&amp;" "&amp;F2040&amp;" ["&amp;H2040&amp;"]"))</f>
        <v/>
      </c>
      <c r="J2040" s="7" t="inlineStr">
        <is>
          <t>타미힐피거 오렌지 면 크루넥니트 [M]</t>
        </is>
      </c>
      <c r="K2040" s="7" t="inlineStr">
        <is>
          <t>타미힐피거 오렌지 면 크루넥니트</t>
        </is>
      </c>
      <c r="L2040" s="7">
        <f>IF(B2040="보세",C2040&amp;" "&amp;F2040,B2040&amp;" "&amp;F2040)</f>
        <v/>
      </c>
      <c r="M2040" s="8" t="inlineStr">
        <is>
          <t>오렌지  면 크루넥니트</t>
        </is>
      </c>
      <c r="N2040" s="8" t="inlineStr">
        <is>
          <t>오렌지  코튼 크루넥니트</t>
        </is>
      </c>
      <c r="O2040" s="8" t="inlineStr">
        <is>
          <t>오렌지  면직물 크루넥니트</t>
        </is>
      </c>
    </row>
    <row r="2041" ht="16.5" customHeight="1" s="16">
      <c r="A2041" s="7" t="n">
        <v>13108805</v>
      </c>
      <c r="B2041" s="7" t="inlineStr">
        <is>
          <t>ugiz</t>
        </is>
      </c>
      <c r="C2041" s="7" t="inlineStr">
        <is>
          <t>멜란지그레이</t>
        </is>
      </c>
      <c r="D2041" s="7" t="inlineStr">
        <is>
          <t>프린팅</t>
        </is>
      </c>
      <c r="E2041" s="7" t="inlineStr">
        <is>
          <t>면혼방</t>
        </is>
      </c>
      <c r="F2041" s="7" t="inlineStr">
        <is>
          <t>썸웨이맨투맨</t>
        </is>
      </c>
      <c r="G2041" s="7" t="inlineStr">
        <is>
          <t>KOR</t>
        </is>
      </c>
      <c r="H2041" s="7" t="inlineStr">
        <is>
          <t>95</t>
        </is>
      </c>
      <c r="I2041" s="7">
        <f>IF(B2041="보세",C2041&amp;" "&amp;D2041&amp;" "&amp;E2041&amp;" "&amp;F2041&amp;" ["&amp;H2041&amp;"]",IF(G2041="JPN","[JPN] "&amp;B2041&amp;" "&amp;C2041&amp;" "&amp;D2041&amp;" "&amp;E2041&amp;" "&amp;F2041&amp;" ["&amp;H2041&amp;"]",B2041&amp;" "&amp;C2041&amp;" "&amp;D2041&amp;" "&amp;E2041&amp;" "&amp;F2041&amp;" ["&amp;H2041&amp;"]"))</f>
        <v/>
      </c>
      <c r="J2041" s="7" t="inlineStr">
        <is>
          <t>ugiz 멜란지그레이 프린팅 면혼방 썸웨이맨투맨 [95]</t>
        </is>
      </c>
      <c r="K2041" s="7" t="inlineStr">
        <is>
          <t>ugiz 멜란지그레이 프린팅 면혼방 썸웨이맨투맨</t>
        </is>
      </c>
      <c r="L2041" s="7">
        <f>IF(B2041="보세",C2041&amp;" "&amp;F2041,B2041&amp;" "&amp;F2041)</f>
        <v/>
      </c>
      <c r="M2041" s="8" t="inlineStr">
        <is>
          <t>멜란지그레이 프린팅 면혼방 썸웨이맨투맨</t>
        </is>
      </c>
      <c r="N2041" s="8" t="inlineStr">
        <is>
          <t>멜란지그레이 프린팅 코튼혼방 썸웨이맨투맨</t>
        </is>
      </c>
      <c r="O2041" s="8" t="inlineStr">
        <is>
          <t>멜란지그레이 프린팅 면믹스 썸웨이맨투맨</t>
        </is>
      </c>
    </row>
    <row r="2042" ht="16.5" customHeight="1" s="16">
      <c r="A2042" s="7" t="n">
        <v>13108806</v>
      </c>
      <c r="B2042" s="7" t="inlineStr">
        <is>
          <t>라코스테</t>
        </is>
      </c>
      <c r="C2042" s="7" t="inlineStr">
        <is>
          <t>퍼플</t>
        </is>
      </c>
      <c r="D2042" s="7" t="inlineStr">
        <is>
          <t>무지</t>
        </is>
      </c>
      <c r="E2042" s="7" t="inlineStr">
        <is>
          <t>면혼방</t>
        </is>
      </c>
      <c r="F2042" s="7" t="inlineStr">
        <is>
          <t>빅로고후드집업</t>
        </is>
      </c>
      <c r="G2042" s="7" t="inlineStr">
        <is>
          <t>KOR</t>
        </is>
      </c>
      <c r="H2042" s="7" t="inlineStr">
        <is>
          <t>S</t>
        </is>
      </c>
      <c r="I2042" s="7">
        <f>IF(B2042="보세",C2042&amp;" "&amp;D2042&amp;" "&amp;E2042&amp;" "&amp;F2042&amp;" ["&amp;H2042&amp;"]",IF(G2042="JPN","[JPN] "&amp;B2042&amp;" "&amp;C2042&amp;" "&amp;D2042&amp;" "&amp;E2042&amp;" "&amp;F2042&amp;" ["&amp;H2042&amp;"]",B2042&amp;" "&amp;C2042&amp;" "&amp;D2042&amp;" "&amp;E2042&amp;" "&amp;F2042&amp;" ["&amp;H2042&amp;"]"))</f>
        <v/>
      </c>
      <c r="J2042" s="7" t="inlineStr">
        <is>
          <t>라코스테 퍼플 면혼방 빅로고후드집업 [S]</t>
        </is>
      </c>
      <c r="K2042" s="7" t="inlineStr">
        <is>
          <t>라코스테 퍼플 면혼방 빅로고후드집업</t>
        </is>
      </c>
      <c r="L2042" s="7">
        <f>IF(B2042="보세",C2042&amp;" "&amp;F2042,B2042&amp;" "&amp;F2042)</f>
        <v/>
      </c>
      <c r="M2042" s="8" t="inlineStr">
        <is>
          <t>퍼플  면혼방 빅로고후드집업</t>
        </is>
      </c>
      <c r="N2042" s="8" t="inlineStr">
        <is>
          <t>퍼플  코튼혼방 빅로고후드집업</t>
        </is>
      </c>
      <c r="O2042" s="8" t="inlineStr">
        <is>
          <t>퍼플  면믹스 빅로고후드집업</t>
        </is>
      </c>
    </row>
    <row r="2043" ht="16.5" customHeight="1" s="16">
      <c r="A2043" s="7" t="n">
        <v>13108807</v>
      </c>
      <c r="B2043" s="7" t="inlineStr">
        <is>
          <t>잠뱅이</t>
        </is>
      </c>
      <c r="C2043" s="7" t="inlineStr">
        <is>
          <t>그레이</t>
        </is>
      </c>
      <c r="D2043" s="7" t="inlineStr">
        <is>
          <t>무지</t>
        </is>
      </c>
      <c r="E2043" s="7" t="inlineStr">
        <is>
          <t>면</t>
        </is>
      </c>
      <c r="F2043" s="7" t="inlineStr">
        <is>
          <t>긴팔셔츠</t>
        </is>
      </c>
      <c r="G2043" s="7" t="inlineStr">
        <is>
          <t>KOR</t>
        </is>
      </c>
      <c r="H2043" s="7" t="inlineStr">
        <is>
          <t>100</t>
        </is>
      </c>
      <c r="I2043" s="7">
        <f>IF(B2043="보세",C2043&amp;" "&amp;D2043&amp;" "&amp;E2043&amp;" "&amp;F2043&amp;" ["&amp;H2043&amp;"]",IF(G2043="JPN","[JPN] "&amp;B2043&amp;" "&amp;C2043&amp;" "&amp;D2043&amp;" "&amp;E2043&amp;" "&amp;F2043&amp;" ["&amp;H2043&amp;"]",B2043&amp;" "&amp;C2043&amp;" "&amp;D2043&amp;" "&amp;E2043&amp;" "&amp;F2043&amp;" ["&amp;H2043&amp;"]"))</f>
        <v/>
      </c>
      <c r="J2043" s="7" t="inlineStr">
        <is>
          <t>잠뱅이 그레이 면 긴팔셔츠 [100]</t>
        </is>
      </c>
      <c r="K2043" s="7" t="inlineStr">
        <is>
          <t>잠뱅이 그레이 면 긴팔셔츠</t>
        </is>
      </c>
      <c r="L2043" s="7">
        <f>IF(B2043="보세",C2043&amp;" "&amp;F2043,B2043&amp;" "&amp;F2043)</f>
        <v/>
      </c>
      <c r="M2043" s="8" t="inlineStr">
        <is>
          <t>그레이  면 긴팔셔츠</t>
        </is>
      </c>
      <c r="N2043" s="8" t="inlineStr">
        <is>
          <t>회색  면 긴팔셔츠</t>
        </is>
      </c>
      <c r="O2043" s="8" t="inlineStr">
        <is>
          <t>GRAY  면 긴팔셔츠</t>
        </is>
      </c>
    </row>
    <row r="2044" ht="16.5" customHeight="1" s="16">
      <c r="A2044" s="7" t="n">
        <v>13108808</v>
      </c>
      <c r="B2044" s="7" t="inlineStr">
        <is>
          <t>로엠</t>
        </is>
      </c>
      <c r="C2044" s="7" t="inlineStr">
        <is>
          <t>멜란지그레이</t>
        </is>
      </c>
      <c r="D2044" s="7" t="inlineStr">
        <is>
          <t>무지</t>
        </is>
      </c>
      <c r="E2044" s="7" t="inlineStr">
        <is>
          <t>울</t>
        </is>
      </c>
      <c r="F2044" s="7" t="inlineStr">
        <is>
          <t>라운드니트가디건</t>
        </is>
      </c>
      <c r="G2044" s="7" t="inlineStr">
        <is>
          <t>KOR</t>
        </is>
      </c>
      <c r="H2044" s="7" t="inlineStr">
        <is>
          <t>95</t>
        </is>
      </c>
      <c r="I2044" s="7">
        <f>IF(B2044="보세",C2044&amp;" "&amp;D2044&amp;" "&amp;E2044&amp;" "&amp;F2044&amp;" ["&amp;H2044&amp;"]",IF(G2044="JPN","[JPN] "&amp;B2044&amp;" "&amp;C2044&amp;" "&amp;D2044&amp;" "&amp;E2044&amp;" "&amp;F2044&amp;" ["&amp;H2044&amp;"]",B2044&amp;" "&amp;C2044&amp;" "&amp;D2044&amp;" "&amp;E2044&amp;" "&amp;F2044&amp;" ["&amp;H2044&amp;"]"))</f>
        <v/>
      </c>
      <c r="J2044" s="7" t="inlineStr">
        <is>
          <t>로엠 멜란지그레이 울 라운드니트가디건 [95]</t>
        </is>
      </c>
      <c r="K2044" s="7" t="inlineStr">
        <is>
          <t>로엠 멜란지그레이 울 라운드니트가디건</t>
        </is>
      </c>
      <c r="L2044" s="7">
        <f>IF(B2044="보세",C2044&amp;" "&amp;F2044,B2044&amp;" "&amp;F2044)</f>
        <v/>
      </c>
      <c r="M2044" s="8" t="inlineStr">
        <is>
          <t>멜란지그레이  울 라운드니트가디건</t>
        </is>
      </c>
      <c r="N2044" s="8" t="inlineStr">
        <is>
          <t>멜란지그레이  울 라운드니트가디건</t>
        </is>
      </c>
      <c r="O2044" s="8" t="inlineStr">
        <is>
          <t>멜란지그레이  울 라운드니트가디건</t>
        </is>
      </c>
    </row>
    <row r="2045" ht="16.5" customHeight="1" s="16">
      <c r="A2045" s="7" t="n">
        <v>13108809</v>
      </c>
      <c r="B2045" s="7" t="inlineStr">
        <is>
          <t>프로스펙스</t>
        </is>
      </c>
      <c r="C2045" s="7" t="inlineStr">
        <is>
          <t>멜란지그레이</t>
        </is>
      </c>
      <c r="D2045" s="7" t="inlineStr">
        <is>
          <t>무지</t>
        </is>
      </c>
      <c r="E2045" s="7" t="inlineStr">
        <is>
          <t>면혼방</t>
        </is>
      </c>
      <c r="F2045" s="7" t="inlineStr">
        <is>
          <t>크루넥맨투맨</t>
        </is>
      </c>
      <c r="G2045" s="7" t="inlineStr">
        <is>
          <t>KOR</t>
        </is>
      </c>
      <c r="H2045" s="7" t="inlineStr">
        <is>
          <t>L</t>
        </is>
      </c>
      <c r="I2045" s="7">
        <f>IF(B2045="보세",C2045&amp;" "&amp;D2045&amp;" "&amp;E2045&amp;" "&amp;F2045&amp;" ["&amp;H2045&amp;"]",IF(G2045="JPN","[JPN] "&amp;B2045&amp;" "&amp;C2045&amp;" "&amp;D2045&amp;" "&amp;E2045&amp;" "&amp;F2045&amp;" ["&amp;H2045&amp;"]",B2045&amp;" "&amp;C2045&amp;" "&amp;D2045&amp;" "&amp;E2045&amp;" "&amp;F2045&amp;" ["&amp;H2045&amp;"]"))</f>
        <v/>
      </c>
      <c r="J2045" s="7" t="inlineStr">
        <is>
          <t>프로스펙스 멜란지그레이 면혼방 크루넥맨투맨 [L]</t>
        </is>
      </c>
      <c r="K2045" s="7" t="inlineStr">
        <is>
          <t>프로스펙스 멜란지그레이 면혼방 크루넥맨투맨</t>
        </is>
      </c>
      <c r="L2045" s="7">
        <f>IF(B2045="보세",C2045&amp;" "&amp;F2045,B2045&amp;" "&amp;F2045)</f>
        <v/>
      </c>
      <c r="M2045" s="8" t="inlineStr">
        <is>
          <t>멜란지그레이  면혼방 크루넥맨투맨</t>
        </is>
      </c>
      <c r="N2045" s="8" t="inlineStr">
        <is>
          <t>멜란지그레이  코튼혼방 크루넥맨투맨</t>
        </is>
      </c>
      <c r="O2045" s="8" t="inlineStr">
        <is>
          <t>멜란지그레이  면믹스 크루넥맨투맨</t>
        </is>
      </c>
    </row>
    <row r="2046" ht="16.5" customHeight="1" s="16">
      <c r="A2046" s="7" t="n">
        <v>13108810</v>
      </c>
      <c r="B2046" s="7" t="inlineStr">
        <is>
          <t>미쏘</t>
        </is>
      </c>
      <c r="C2046" s="7" t="inlineStr">
        <is>
          <t>블랙</t>
        </is>
      </c>
      <c r="D2046" s="7" t="inlineStr">
        <is>
          <t>스트라이프</t>
        </is>
      </c>
      <c r="E2046" s="7" t="inlineStr">
        <is>
          <t>폴리</t>
        </is>
      </c>
      <c r="F2046" s="7" t="inlineStr">
        <is>
          <t>마린카라볼버튼가디건</t>
        </is>
      </c>
      <c r="G2046" s="7" t="inlineStr">
        <is>
          <t>KOR</t>
        </is>
      </c>
      <c r="H2046" s="7" t="inlineStr">
        <is>
          <t>S</t>
        </is>
      </c>
      <c r="I2046" s="7">
        <f>IF(B2046="보세",C2046&amp;" "&amp;D2046&amp;" "&amp;E2046&amp;" "&amp;F2046&amp;" ["&amp;H2046&amp;"]",IF(G2046="JPN","[JPN] "&amp;B2046&amp;" "&amp;C2046&amp;" "&amp;D2046&amp;" "&amp;E2046&amp;" "&amp;F2046&amp;" ["&amp;H2046&amp;"]",B2046&amp;" "&amp;C2046&amp;" "&amp;D2046&amp;" "&amp;E2046&amp;" "&amp;F2046&amp;" ["&amp;H2046&amp;"]"))</f>
        <v/>
      </c>
      <c r="J2046" s="7" t="inlineStr">
        <is>
          <t>미쏘 블랙 스트라이프 마린카라볼버튼가디건 [S]</t>
        </is>
      </c>
      <c r="K2046" s="7" t="inlineStr">
        <is>
          <t>미쏘 블랙 스트라이프 마린카라볼버튼가디건</t>
        </is>
      </c>
      <c r="L2046" s="7">
        <f>IF(B2046="보세",C2046&amp;" "&amp;F2046,B2046&amp;" "&amp;F2046)</f>
        <v/>
      </c>
      <c r="M2046" s="8" t="inlineStr">
        <is>
          <t>블랙 스트라이프  마린카라볼버튼가디건</t>
        </is>
      </c>
      <c r="N2046" s="8" t="inlineStr">
        <is>
          <t>블랙 스트라이프  마린카라볼버튼가디건</t>
        </is>
      </c>
      <c r="O2046" s="8" t="inlineStr">
        <is>
          <t>블랙 스트라이프  마린카라볼버튼가디건</t>
        </is>
      </c>
    </row>
    <row r="2047" ht="16.5" customHeight="1" s="16">
      <c r="A2047" s="7" t="n">
        <v>13108811</v>
      </c>
      <c r="B2047" s="7" t="inlineStr">
        <is>
          <t>폴로랄프로렌</t>
        </is>
      </c>
      <c r="C2047" s="7" t="inlineStr">
        <is>
          <t>멜란지그레이</t>
        </is>
      </c>
      <c r="D2047" s="7" t="inlineStr">
        <is>
          <t>무지</t>
        </is>
      </c>
      <c r="E2047" s="7" t="inlineStr">
        <is>
          <t>모달혼방</t>
        </is>
      </c>
      <c r="F2047" s="7" t="inlineStr">
        <is>
          <t>라이트하프버튼와플티</t>
        </is>
      </c>
      <c r="G2047" s="7" t="inlineStr">
        <is>
          <t>KOR</t>
        </is>
      </c>
      <c r="H2047" s="7" t="inlineStr">
        <is>
          <t>S</t>
        </is>
      </c>
      <c r="I2047" s="7">
        <f>IF(B2047="보세",C2047&amp;" "&amp;D2047&amp;" "&amp;E2047&amp;" "&amp;F2047&amp;" ["&amp;H2047&amp;"]",IF(G2047="JPN","[JPN] "&amp;B2047&amp;" "&amp;C2047&amp;" "&amp;D2047&amp;" "&amp;E2047&amp;" "&amp;F2047&amp;" ["&amp;H2047&amp;"]",B2047&amp;" "&amp;C2047&amp;" "&amp;D2047&amp;" "&amp;E2047&amp;" "&amp;F2047&amp;" ["&amp;H2047&amp;"]"))</f>
        <v/>
      </c>
      <c r="J2047" s="7" t="inlineStr">
        <is>
          <t>폴로랄프로렌 멜란지그레이 모달혼방 라이트하프버튼와플티 [S]</t>
        </is>
      </c>
      <c r="K2047" s="7" t="inlineStr">
        <is>
          <t>폴로랄프로렌 멜란지그레이 모달혼방 라이트하프버튼와플티</t>
        </is>
      </c>
      <c r="L2047" s="7">
        <f>IF(B2047="보세",C2047&amp;" "&amp;F2047,B2047&amp;" "&amp;F2047)</f>
        <v/>
      </c>
      <c r="M2047" s="8" t="inlineStr">
        <is>
          <t>멜란지그레이  모달혼방 라이트하프버튼와플티</t>
        </is>
      </c>
      <c r="N2047" s="8" t="inlineStr">
        <is>
          <t>멜란지그레이  모달혼방 라이트하프버튼와플티</t>
        </is>
      </c>
      <c r="O2047" s="8" t="inlineStr">
        <is>
          <t>멜란지그레이  모달혼방 라이트하프버튼와플티</t>
        </is>
      </c>
    </row>
    <row r="2048" ht="16.5" customHeight="1" s="16">
      <c r="A2048" s="7" t="n">
        <v>13108812</v>
      </c>
      <c r="B2048" s="7" t="inlineStr">
        <is>
          <t>르꼬끄</t>
        </is>
      </c>
      <c r="C2048" s="7" t="inlineStr">
        <is>
          <t>블랙</t>
        </is>
      </c>
      <c r="D2048" s="7" t="inlineStr">
        <is>
          <t>무지</t>
        </is>
      </c>
      <c r="E2048" s="7" t="inlineStr">
        <is>
          <t>폴리</t>
        </is>
      </c>
      <c r="F2048" s="7" t="inlineStr">
        <is>
          <t>소매배색하프지퍼골프티</t>
        </is>
      </c>
      <c r="G2048" s="7" t="inlineStr">
        <is>
          <t>KOR</t>
        </is>
      </c>
      <c r="H2048" s="7" t="inlineStr">
        <is>
          <t>95</t>
        </is>
      </c>
      <c r="I2048" s="7">
        <f>IF(B2048="보세",C2048&amp;" "&amp;D2048&amp;" "&amp;E2048&amp;" "&amp;F2048&amp;" ["&amp;H2048&amp;"]",IF(G2048="JPN","[JPN] "&amp;B2048&amp;" "&amp;C2048&amp;" "&amp;D2048&amp;" "&amp;E2048&amp;" "&amp;F2048&amp;" ["&amp;H2048&amp;"]",B2048&amp;" "&amp;C2048&amp;" "&amp;D2048&amp;" "&amp;E2048&amp;" "&amp;F2048&amp;" ["&amp;H2048&amp;"]"))</f>
        <v/>
      </c>
      <c r="J2048" s="7" t="inlineStr">
        <is>
          <t>르꼬끄 블랙 소매배색하프지퍼골프티 [95]</t>
        </is>
      </c>
      <c r="K2048" s="7" t="inlineStr">
        <is>
          <t>르꼬끄 블랙 소매배색하프지퍼골프티</t>
        </is>
      </c>
      <c r="L2048" s="7">
        <f>IF(B2048="보세",C2048&amp;" "&amp;F2048,B2048&amp;" "&amp;F2048)</f>
        <v/>
      </c>
      <c r="M2048" s="8" t="inlineStr">
        <is>
          <t>블랙   소매배색하프지퍼골프티</t>
        </is>
      </c>
      <c r="N2048" s="8" t="inlineStr">
        <is>
          <t>블랙   소매배색하프지퍼골프티</t>
        </is>
      </c>
      <c r="O2048" s="8" t="inlineStr">
        <is>
          <t>블랙   소매배색하프지퍼골프티</t>
        </is>
      </c>
    </row>
    <row r="2049" ht="16.5" customHeight="1" s="16">
      <c r="A2049" s="7" t="n">
        <v>13108813</v>
      </c>
      <c r="B2049" s="7" t="inlineStr">
        <is>
          <t>노튼</t>
        </is>
      </c>
      <c r="C2049" s="7" t="inlineStr">
        <is>
          <t>핑크</t>
        </is>
      </c>
      <c r="D2049" s="7" t="inlineStr">
        <is>
          <t>꽈배기패턴</t>
        </is>
      </c>
      <c r="E2049" s="7" t="inlineStr">
        <is>
          <t>면</t>
        </is>
      </c>
      <c r="F2049" s="7" t="inlineStr">
        <is>
          <t>브이넥니트</t>
        </is>
      </c>
      <c r="G2049" s="7" t="inlineStr">
        <is>
          <t>KOR</t>
        </is>
      </c>
      <c r="H2049" s="7" t="inlineStr">
        <is>
          <t>M</t>
        </is>
      </c>
      <c r="I2049" s="7">
        <f>IF(B2049="보세",C2049&amp;" "&amp;D2049&amp;" "&amp;E2049&amp;" "&amp;F2049&amp;" ["&amp;H2049&amp;"]",IF(G2049="JPN","[JPN] "&amp;B2049&amp;" "&amp;C2049&amp;" "&amp;D2049&amp;" "&amp;E2049&amp;" "&amp;F2049&amp;" ["&amp;H2049&amp;"]",B2049&amp;" "&amp;C2049&amp;" "&amp;D2049&amp;" "&amp;E2049&amp;" "&amp;F2049&amp;" ["&amp;H2049&amp;"]"))</f>
        <v/>
      </c>
      <c r="J2049" s="7" t="inlineStr">
        <is>
          <t>노튼 핑크 꽈배기패턴 면 브이넥니트 [M]</t>
        </is>
      </c>
      <c r="K2049" s="7" t="inlineStr">
        <is>
          <t>노튼 핑크 꽈배기패턴 면 브이넥니트</t>
        </is>
      </c>
      <c r="L2049" s="7">
        <f>IF(B2049="보세",C2049&amp;" "&amp;F2049,B2049&amp;" "&amp;F2049)</f>
        <v/>
      </c>
      <c r="M2049" s="8" t="inlineStr">
        <is>
          <t>핑크 꽈배기패턴 면 브이넥니트</t>
        </is>
      </c>
      <c r="N2049" s="8" t="inlineStr">
        <is>
          <t>핑크 꽈배기무늬 면 브이넥니트</t>
        </is>
      </c>
      <c r="O2049" s="8" t="inlineStr">
        <is>
          <t>핑크 꽈배기짜임 면 브이넥니트</t>
        </is>
      </c>
    </row>
    <row r="2050" ht="16.5" customHeight="1" s="16">
      <c r="A2050" s="7" t="n">
        <v>13108814</v>
      </c>
      <c r="B2050" s="7" t="inlineStr">
        <is>
          <t>유니클로</t>
        </is>
      </c>
      <c r="C2050" s="7" t="inlineStr">
        <is>
          <t>멜란지린넨베이지</t>
        </is>
      </c>
      <c r="D2050" s="7" t="inlineStr">
        <is>
          <t>무지</t>
        </is>
      </c>
      <c r="E2050" s="7" t="inlineStr">
        <is>
          <t>면</t>
        </is>
      </c>
      <c r="F2050" s="7" t="inlineStr">
        <is>
          <t>후드집업</t>
        </is>
      </c>
      <c r="G2050" s="7" t="inlineStr">
        <is>
          <t>KOR</t>
        </is>
      </c>
      <c r="H2050" s="7" t="inlineStr">
        <is>
          <t>XL</t>
        </is>
      </c>
      <c r="I2050" s="7">
        <f>IF(B2050="보세",C2050&amp;" "&amp;D2050&amp;" "&amp;E2050&amp;" "&amp;F2050&amp;" ["&amp;H2050&amp;"]",IF(G2050="JPN","[JPN] "&amp;B2050&amp;" "&amp;C2050&amp;" "&amp;D2050&amp;" "&amp;E2050&amp;" "&amp;F2050&amp;" ["&amp;H2050&amp;"]",B2050&amp;" "&amp;C2050&amp;" "&amp;D2050&amp;" "&amp;E2050&amp;" "&amp;F2050&amp;" ["&amp;H2050&amp;"]"))</f>
        <v/>
      </c>
      <c r="J2050" s="7" t="inlineStr">
        <is>
          <t>유니클로 멜란지린넨베이지 면 후드집업 [XL]</t>
        </is>
      </c>
      <c r="K2050" s="7" t="inlineStr">
        <is>
          <t>유니클로 멜란지린넨베이지 면 후드집업</t>
        </is>
      </c>
      <c r="L2050" s="7">
        <f>IF(B2050="보세",C2050&amp;" "&amp;F2050,B2050&amp;" "&amp;F2050)</f>
        <v/>
      </c>
      <c r="M2050" s="8" t="inlineStr">
        <is>
          <t>멜란지린넨베이지  면 후드집업</t>
        </is>
      </c>
      <c r="N2050" s="8" t="inlineStr">
        <is>
          <t>멜란지린넨베이지  코튼 후드집업</t>
        </is>
      </c>
      <c r="O2050" s="8" t="inlineStr">
        <is>
          <t>멜란지린넨베이지  면직물 후드집업</t>
        </is>
      </c>
    </row>
    <row r="2051" ht="16.5" customHeight="1" s="16">
      <c r="A2051" s="7" t="n">
        <v>13108815</v>
      </c>
      <c r="B2051" s="7" t="inlineStr">
        <is>
          <t>유니클로</t>
        </is>
      </c>
      <c r="C2051" s="7" t="inlineStr">
        <is>
          <t>다크엠버오렌지</t>
        </is>
      </c>
      <c r="D2051" s="7" t="inlineStr">
        <is>
          <t>무지</t>
        </is>
      </c>
      <c r="E2051" s="7" t="inlineStr">
        <is>
          <t>울</t>
        </is>
      </c>
      <c r="F2051" s="7" t="inlineStr">
        <is>
          <t>라운드심플리니트</t>
        </is>
      </c>
      <c r="G2051" s="7" t="inlineStr">
        <is>
          <t>KOR</t>
        </is>
      </c>
      <c r="H2051" s="7" t="inlineStr">
        <is>
          <t>S</t>
        </is>
      </c>
      <c r="I2051" s="7">
        <f>IF(B2051="보세",C2051&amp;" "&amp;D2051&amp;" "&amp;E2051&amp;" "&amp;F2051&amp;" ["&amp;H2051&amp;"]",IF(G2051="JPN","[JPN] "&amp;B2051&amp;" "&amp;C2051&amp;" "&amp;D2051&amp;" "&amp;E2051&amp;" "&amp;F2051&amp;" ["&amp;H2051&amp;"]",B2051&amp;" "&amp;C2051&amp;" "&amp;D2051&amp;" "&amp;E2051&amp;" "&amp;F2051&amp;" ["&amp;H2051&amp;"]"))</f>
        <v/>
      </c>
      <c r="J2051" s="7" t="inlineStr">
        <is>
          <t>유니클로 다크엠버오렌지 울 라운드심플리니트 [S]</t>
        </is>
      </c>
      <c r="K2051" s="7" t="inlineStr">
        <is>
          <t>유니클로 다크엠버오렌지 울 라운드심플리니트</t>
        </is>
      </c>
      <c r="L2051" s="7">
        <f>IF(B2051="보세",C2051&amp;" "&amp;F2051,B2051&amp;" "&amp;F2051)</f>
        <v/>
      </c>
      <c r="M2051" s="8" t="inlineStr">
        <is>
          <t>다크엠버오렌지  울 라운드심플리니트</t>
        </is>
      </c>
      <c r="N2051" s="8" t="inlineStr">
        <is>
          <t>다크엠버오렌지  울 라운드심플리니트</t>
        </is>
      </c>
      <c r="O2051" s="8" t="inlineStr">
        <is>
          <t>다크엠버오렌지  울 라운드심플리니트</t>
        </is>
      </c>
    </row>
    <row r="2052" ht="16.5" customHeight="1" s="16">
      <c r="A2052" s="7" t="n">
        <v>13108816</v>
      </c>
      <c r="B2052" s="7" t="inlineStr">
        <is>
          <t>띠어리</t>
        </is>
      </c>
      <c r="C2052" s="7" t="inlineStr">
        <is>
          <t>블랙</t>
        </is>
      </c>
      <c r="D2052" s="7" t="inlineStr">
        <is>
          <t>무지</t>
        </is>
      </c>
      <c r="E2052" s="7" t="inlineStr">
        <is>
          <t>면혼방</t>
        </is>
      </c>
      <c r="F2052" s="7" t="inlineStr">
        <is>
          <t>딥브이넥사이드리본긴팔티</t>
        </is>
      </c>
      <c r="G2052" s="7" t="inlineStr">
        <is>
          <t>KOR</t>
        </is>
      </c>
      <c r="H2052" s="7" t="inlineStr">
        <is>
          <t>M</t>
        </is>
      </c>
      <c r="I2052" s="7">
        <f>IF(B2052="보세",C2052&amp;" "&amp;D2052&amp;" "&amp;E2052&amp;" "&amp;F2052&amp;" ["&amp;H2052&amp;"]",IF(G2052="JPN","[JPN] "&amp;B2052&amp;" "&amp;C2052&amp;" "&amp;D2052&amp;" "&amp;E2052&amp;" "&amp;F2052&amp;" ["&amp;H2052&amp;"]",B2052&amp;" "&amp;C2052&amp;" "&amp;D2052&amp;" "&amp;E2052&amp;" "&amp;F2052&amp;" ["&amp;H2052&amp;"]"))</f>
        <v/>
      </c>
      <c r="J2052" s="7" t="inlineStr">
        <is>
          <t>띠어리 블랙 면혼방 딥브이넥사이드리본긴팔티 [M]</t>
        </is>
      </c>
      <c r="K2052" s="7" t="inlineStr">
        <is>
          <t>띠어리 블랙 면혼방 딥브이넥사이드리본긴팔티</t>
        </is>
      </c>
      <c r="L2052" s="7">
        <f>IF(B2052="보세",C2052&amp;" "&amp;F2052,B2052&amp;" "&amp;F2052)</f>
        <v/>
      </c>
      <c r="M2052" s="8" t="inlineStr">
        <is>
          <t>블랙  면혼방 딥브이넥사이드리본긴팔티</t>
        </is>
      </c>
      <c r="N2052" s="8" t="inlineStr">
        <is>
          <t>블랙  코튼혼방 딥브이넥사이드리본긴팔티</t>
        </is>
      </c>
      <c r="O2052" s="8" t="inlineStr">
        <is>
          <t>블랙  면믹스 딥브이넥사이드리본긴팔티</t>
        </is>
      </c>
    </row>
    <row r="2053" ht="16.5" customHeight="1" s="16">
      <c r="A2053" s="7" t="n">
        <v>13108817</v>
      </c>
      <c r="B2053" s="7" t="inlineStr">
        <is>
          <t>유니클로</t>
        </is>
      </c>
      <c r="C2053" s="7" t="inlineStr">
        <is>
          <t>골드</t>
        </is>
      </c>
      <c r="D2053" s="7" t="inlineStr">
        <is>
          <t>스트라이프</t>
        </is>
      </c>
      <c r="E2053" s="7" t="inlineStr">
        <is>
          <t>면</t>
        </is>
      </c>
      <c r="F2053" s="7" t="inlineStr">
        <is>
          <t>스키퍼오버핏셔츠</t>
        </is>
      </c>
      <c r="G2053" s="7" t="inlineStr">
        <is>
          <t>KOR</t>
        </is>
      </c>
      <c r="H2053" s="7" t="inlineStr">
        <is>
          <t>M</t>
        </is>
      </c>
      <c r="I2053" s="7">
        <f>IF(B2053="보세",C2053&amp;" "&amp;D2053&amp;" "&amp;E2053&amp;" "&amp;F2053&amp;" ["&amp;H2053&amp;"]",IF(G2053="JPN","[JPN] "&amp;B2053&amp;" "&amp;C2053&amp;" "&amp;D2053&amp;" "&amp;E2053&amp;" "&amp;F2053&amp;" ["&amp;H2053&amp;"]",B2053&amp;" "&amp;C2053&amp;" "&amp;D2053&amp;" "&amp;E2053&amp;" "&amp;F2053&amp;" ["&amp;H2053&amp;"]"))</f>
        <v/>
      </c>
      <c r="J2053" s="7" t="inlineStr">
        <is>
          <t>유니클로 골드 스트라이프 면 스키퍼오버핏셔츠 [M]</t>
        </is>
      </c>
      <c r="K2053" s="7" t="inlineStr">
        <is>
          <t>유니클로 골드 스트라이프 면 스키퍼오버핏셔츠</t>
        </is>
      </c>
      <c r="L2053" s="7">
        <f>IF(B2053="보세",C2053&amp;" "&amp;F2053,B2053&amp;" "&amp;F2053)</f>
        <v/>
      </c>
      <c r="M2053" s="8" t="inlineStr">
        <is>
          <t>골드 스트라이프 면 스키퍼오버핏셔츠</t>
        </is>
      </c>
      <c r="N2053" s="8" t="inlineStr">
        <is>
          <t>골드 스트라이프 코튼 스키퍼오버핏셔츠</t>
        </is>
      </c>
      <c r="O2053" s="8" t="inlineStr">
        <is>
          <t>골드 스트라이프 면직물 스키퍼오버핏셔츠</t>
        </is>
      </c>
    </row>
    <row r="2054" ht="16.5" customHeight="1" s="16">
      <c r="A2054" s="7" t="n">
        <v>13108818</v>
      </c>
      <c r="B2054" s="7" t="inlineStr">
        <is>
          <t>빈폴</t>
        </is>
      </c>
      <c r="C2054" s="7" t="inlineStr">
        <is>
          <t>베이지</t>
        </is>
      </c>
      <c r="D2054" s="7" t="inlineStr">
        <is>
          <t>꽈배기스트라이프</t>
        </is>
      </c>
      <c r="E2054" s="7" t="inlineStr">
        <is>
          <t>울</t>
        </is>
      </c>
      <c r="F2054" s="7" t="inlineStr">
        <is>
          <t>케이블v넥니트</t>
        </is>
      </c>
      <c r="G2054" s="7" t="inlineStr">
        <is>
          <t>KOR</t>
        </is>
      </c>
      <c r="H2054" s="7" t="inlineStr">
        <is>
          <t>95</t>
        </is>
      </c>
      <c r="I2054" s="7">
        <f>IF(B2054="보세",C2054&amp;" "&amp;D2054&amp;" "&amp;E2054&amp;" "&amp;F2054&amp;" ["&amp;H2054&amp;"]",IF(G2054="JPN","[JPN] "&amp;B2054&amp;" "&amp;C2054&amp;" "&amp;D2054&amp;" "&amp;E2054&amp;" "&amp;F2054&amp;" ["&amp;H2054&amp;"]",B2054&amp;" "&amp;C2054&amp;" "&amp;D2054&amp;" "&amp;E2054&amp;" "&amp;F2054&amp;" ["&amp;H2054&amp;"]"))</f>
        <v/>
      </c>
      <c r="J2054" s="7" t="inlineStr">
        <is>
          <t>빈폴 베이지 꽈배기스트라이프 울 케이블v넥니트 [95]</t>
        </is>
      </c>
      <c r="K2054" s="7" t="inlineStr">
        <is>
          <t>빈폴 베이지 꽈배기스트라이프 울 케이블v넥니트</t>
        </is>
      </c>
      <c r="L2054" s="7">
        <f>IF(B2054="보세",C2054&amp;" "&amp;F2054,B2054&amp;" "&amp;F2054)</f>
        <v/>
      </c>
      <c r="M2054" s="8" t="inlineStr">
        <is>
          <t>베이지 꽈배기스트라이프 울 케이블v넥니트</t>
        </is>
      </c>
      <c r="N2054" s="8" t="inlineStr">
        <is>
          <t>베이지 꽈배기스트라이프 울 케이블v넥니트</t>
        </is>
      </c>
      <c r="O2054" s="8" t="inlineStr">
        <is>
          <t>베이지 꽈배기스트라이프 울 케이블v넥니트</t>
        </is>
      </c>
    </row>
    <row r="2055" ht="16.5" customHeight="1" s="16">
      <c r="A2055" s="7" t="n">
        <v>13108819</v>
      </c>
      <c r="B2055" s="7" t="inlineStr">
        <is>
          <t>폴햄</t>
        </is>
      </c>
      <c r="C2055" s="7" t="inlineStr">
        <is>
          <t>멜란지그레이</t>
        </is>
      </c>
      <c r="D2055" s="7" t="inlineStr">
        <is>
          <t>무지</t>
        </is>
      </c>
      <c r="E2055" s="7" t="inlineStr">
        <is>
          <t>면혼방</t>
        </is>
      </c>
      <c r="F2055" s="7" t="inlineStr">
        <is>
          <t>크루넥맨투맨</t>
        </is>
      </c>
      <c r="G2055" s="7" t="inlineStr">
        <is>
          <t>KOR</t>
        </is>
      </c>
      <c r="H2055" s="7" t="inlineStr">
        <is>
          <t>110</t>
        </is>
      </c>
      <c r="I2055" s="7">
        <f>IF(B2055="보세",C2055&amp;" "&amp;D2055&amp;" "&amp;E2055&amp;" "&amp;F2055&amp;" ["&amp;H2055&amp;"]",IF(G2055="JPN","[JPN] "&amp;B2055&amp;" "&amp;C2055&amp;" "&amp;D2055&amp;" "&amp;E2055&amp;" "&amp;F2055&amp;" ["&amp;H2055&amp;"]",B2055&amp;" "&amp;C2055&amp;" "&amp;D2055&amp;" "&amp;E2055&amp;" "&amp;F2055&amp;" ["&amp;H2055&amp;"]"))</f>
        <v/>
      </c>
      <c r="J2055" s="7" t="inlineStr">
        <is>
          <t>폴햄 멜란지그레이 면혼방 크루넥맨투맨 [110]</t>
        </is>
      </c>
      <c r="K2055" s="7" t="inlineStr">
        <is>
          <t>폴햄 멜란지그레이 면혼방 크루넥맨투맨</t>
        </is>
      </c>
      <c r="L2055" s="7">
        <f>IF(B2055="보세",C2055&amp;" "&amp;F2055,B2055&amp;" "&amp;F2055)</f>
        <v/>
      </c>
      <c r="M2055" s="8" t="inlineStr">
        <is>
          <t>멜란지그레이  면혼방 크루넥맨투맨</t>
        </is>
      </c>
      <c r="N2055" s="8" t="inlineStr">
        <is>
          <t>멜란지그레이  코튼혼방 크루넥맨투맨</t>
        </is>
      </c>
      <c r="O2055" s="8" t="inlineStr">
        <is>
          <t>멜란지그레이  면믹스 크루넥맨투맨</t>
        </is>
      </c>
    </row>
    <row r="2056" ht="16.5" customHeight="1" s="16">
      <c r="A2056" s="7" t="n">
        <v>13108820</v>
      </c>
      <c r="B2056" s="7" t="inlineStr">
        <is>
          <t>아식스</t>
        </is>
      </c>
      <c r="C2056" s="7" t="inlineStr">
        <is>
          <t>블랙</t>
        </is>
      </c>
      <c r="D2056" s="7" t="inlineStr">
        <is>
          <t>무지</t>
        </is>
      </c>
      <c r="E2056" s="7" t="inlineStr">
        <is>
          <t>폴리</t>
        </is>
      </c>
      <c r="F2056" s="7" t="inlineStr">
        <is>
          <t>라이트패딩자켓</t>
        </is>
      </c>
      <c r="G2056" s="7" t="inlineStr">
        <is>
          <t>KOR</t>
        </is>
      </c>
      <c r="H2056" s="7" t="inlineStr">
        <is>
          <t>95</t>
        </is>
      </c>
      <c r="I2056" s="7">
        <f>IF(B2056="보세",C2056&amp;" "&amp;D2056&amp;" "&amp;E2056&amp;" "&amp;F2056&amp;" ["&amp;H2056&amp;"]",IF(G2056="JPN","[JPN] "&amp;B2056&amp;" "&amp;C2056&amp;" "&amp;D2056&amp;" "&amp;E2056&amp;" "&amp;F2056&amp;" ["&amp;H2056&amp;"]",B2056&amp;" "&amp;C2056&amp;" "&amp;D2056&amp;" "&amp;E2056&amp;" "&amp;F2056&amp;" ["&amp;H2056&amp;"]"))</f>
        <v/>
      </c>
      <c r="J2056" s="7" t="inlineStr">
        <is>
          <t>아식스 블랙 라이트패딩자켓 [95]</t>
        </is>
      </c>
      <c r="K2056" s="7" t="inlineStr">
        <is>
          <t>아식스 블랙 라이트패딩자켓</t>
        </is>
      </c>
      <c r="L2056" s="7">
        <f>IF(B2056="보세",C2056&amp;" "&amp;F2056,B2056&amp;" "&amp;F2056)</f>
        <v/>
      </c>
      <c r="M2056" s="8" t="inlineStr">
        <is>
          <t>블랙   라이트패딩자켓</t>
        </is>
      </c>
      <c r="N2056" s="8" t="inlineStr">
        <is>
          <t>블랙   라이트패딩자켓</t>
        </is>
      </c>
      <c r="O2056" s="8" t="inlineStr">
        <is>
          <t>블랙   라이트패딩자켓</t>
        </is>
      </c>
    </row>
    <row r="2057" ht="16.5" customHeight="1" s="16">
      <c r="A2057" s="7" t="n">
        <v>13108821</v>
      </c>
      <c r="B2057" s="7" t="inlineStr">
        <is>
          <t>클라이드</t>
        </is>
      </c>
      <c r="C2057" s="7" t="inlineStr">
        <is>
          <t>카키</t>
        </is>
      </c>
      <c r="D2057" s="7" t="inlineStr">
        <is>
          <t>스트라이프</t>
        </is>
      </c>
      <c r="E2057" s="7" t="inlineStr">
        <is>
          <t>면</t>
        </is>
      </c>
      <c r="F2057" s="7" t="inlineStr">
        <is>
          <t>카라자켓</t>
        </is>
      </c>
      <c r="G2057" s="7" t="inlineStr">
        <is>
          <t>KOR</t>
        </is>
      </c>
      <c r="H2057" s="7" t="inlineStr">
        <is>
          <t>100</t>
        </is>
      </c>
      <c r="I2057" s="7">
        <f>IF(B2057="보세",C2057&amp;" "&amp;D2057&amp;" "&amp;E2057&amp;" "&amp;F2057&amp;" ["&amp;H2057&amp;"]",IF(G2057="JPN","[JPN] "&amp;B2057&amp;" "&amp;C2057&amp;" "&amp;D2057&amp;" "&amp;E2057&amp;" "&amp;F2057&amp;" ["&amp;H2057&amp;"]",B2057&amp;" "&amp;C2057&amp;" "&amp;D2057&amp;" "&amp;E2057&amp;" "&amp;F2057&amp;" ["&amp;H2057&amp;"]"))</f>
        <v/>
      </c>
      <c r="J2057" s="7" t="inlineStr">
        <is>
          <t>클라이드 카키 스트라이프 면 카라자켓 [100]</t>
        </is>
      </c>
      <c r="K2057" s="7" t="inlineStr">
        <is>
          <t>클라이드 카키 스트라이프 면 카라자켓</t>
        </is>
      </c>
      <c r="L2057" s="7">
        <f>IF(B2057="보세",C2057&amp;" "&amp;F2057,B2057&amp;" "&amp;F2057)</f>
        <v/>
      </c>
      <c r="M2057" s="8" t="inlineStr">
        <is>
          <t>카키 스트라이프 면 카라자켓</t>
        </is>
      </c>
      <c r="N2057" s="8" t="inlineStr">
        <is>
          <t>카키 스트라이프 코튼 카라자켓</t>
        </is>
      </c>
      <c r="O2057" s="8" t="inlineStr">
        <is>
          <t>카키 스트라이프 면직물 카라자켓</t>
        </is>
      </c>
    </row>
    <row r="2058" ht="16.5" customHeight="1" s="16">
      <c r="A2058" s="7" t="n">
        <v>13108822</v>
      </c>
      <c r="B2058" s="7" t="inlineStr">
        <is>
          <t>Dohc</t>
        </is>
      </c>
      <c r="C2058" s="7" t="inlineStr">
        <is>
          <t>카키</t>
        </is>
      </c>
      <c r="D2058" s="7" t="inlineStr">
        <is>
          <t>스트라이프</t>
        </is>
      </c>
      <c r="E2058" s="7" t="inlineStr">
        <is>
          <t>면혼방</t>
        </is>
      </c>
      <c r="F2058" s="7" t="inlineStr">
        <is>
          <t>카라야상자켓</t>
        </is>
      </c>
      <c r="G2058" s="7" t="inlineStr">
        <is>
          <t>KOR</t>
        </is>
      </c>
      <c r="H2058" s="7" t="inlineStr">
        <is>
          <t>95</t>
        </is>
      </c>
      <c r="I2058" s="7">
        <f>IF(B2058="보세",C2058&amp;" "&amp;D2058&amp;" "&amp;E2058&amp;" "&amp;F2058&amp;" ["&amp;H2058&amp;"]",IF(G2058="JPN","[JPN] "&amp;B2058&amp;" "&amp;C2058&amp;" "&amp;D2058&amp;" "&amp;E2058&amp;" "&amp;F2058&amp;" ["&amp;H2058&amp;"]",B2058&amp;" "&amp;C2058&amp;" "&amp;D2058&amp;" "&amp;E2058&amp;" "&amp;F2058&amp;" ["&amp;H2058&amp;"]"))</f>
        <v/>
      </c>
      <c r="J2058" s="7" t="inlineStr">
        <is>
          <t>Dohc 카키 스트라이프 면혼방 카라야상자켓 [95]</t>
        </is>
      </c>
      <c r="K2058" s="7" t="inlineStr">
        <is>
          <t>Dohc 카키 스트라이프 면혼방 카라야상자켓</t>
        </is>
      </c>
      <c r="L2058" s="7">
        <f>IF(B2058="보세",C2058&amp;" "&amp;F2058,B2058&amp;" "&amp;F2058)</f>
        <v/>
      </c>
      <c r="M2058" s="8" t="inlineStr">
        <is>
          <t>카키 스트라이프 면혼방 카라야상자켓</t>
        </is>
      </c>
      <c r="N2058" s="8" t="inlineStr">
        <is>
          <t>카키 스트라이프 코튼혼방 카라야상자켓</t>
        </is>
      </c>
      <c r="O2058" s="8" t="inlineStr">
        <is>
          <t>카키 스트라이프 면믹스 카라야상자켓</t>
        </is>
      </c>
    </row>
    <row r="2059" ht="16.5" customHeight="1" s="16">
      <c r="A2059" s="7" t="n">
        <v>13108824</v>
      </c>
      <c r="B2059" s="7" t="inlineStr">
        <is>
          <t>나이키</t>
        </is>
      </c>
      <c r="C2059" s="7" t="inlineStr">
        <is>
          <t>네이비</t>
        </is>
      </c>
      <c r="D2059" s="7" t="inlineStr">
        <is>
          <t>무지</t>
        </is>
      </c>
      <c r="E2059" s="7" t="inlineStr">
        <is>
          <t>폴리</t>
        </is>
      </c>
      <c r="F2059" s="7" t="inlineStr">
        <is>
          <t>투톤러닝바람막이</t>
        </is>
      </c>
      <c r="G2059" s="7" t="inlineStr">
        <is>
          <t>KOR</t>
        </is>
      </c>
      <c r="H2059" s="7" t="inlineStr">
        <is>
          <t>M</t>
        </is>
      </c>
      <c r="I2059" s="7">
        <f>IF(B2059="보세",C2059&amp;" "&amp;D2059&amp;" "&amp;E2059&amp;" "&amp;F2059&amp;" ["&amp;H2059&amp;"]",IF(G2059="JPN","[JPN] "&amp;B2059&amp;" "&amp;C2059&amp;" "&amp;D2059&amp;" "&amp;E2059&amp;" "&amp;F2059&amp;" ["&amp;H2059&amp;"]",B2059&amp;" "&amp;C2059&amp;" "&amp;D2059&amp;" "&amp;E2059&amp;" "&amp;F2059&amp;" ["&amp;H2059&amp;"]"))</f>
        <v/>
      </c>
      <c r="J2059" s="7" t="inlineStr">
        <is>
          <t>나이키 네이비 투톤러닝바람막이 [M]</t>
        </is>
      </c>
      <c r="K2059" s="7" t="inlineStr">
        <is>
          <t>나이키 네이비 투톤러닝바람막이</t>
        </is>
      </c>
      <c r="L2059" s="7">
        <f>IF(B2059="보세",C2059&amp;" "&amp;F2059,B2059&amp;" "&amp;F2059)</f>
        <v/>
      </c>
      <c r="M2059" s="8" t="inlineStr">
        <is>
          <t>네이비   투톤러닝바람막이</t>
        </is>
      </c>
      <c r="N2059" s="8" t="inlineStr">
        <is>
          <t>NAVY   투톤러닝바람막이</t>
        </is>
      </c>
      <c r="O2059" s="8" t="inlineStr">
        <is>
          <t>곤색   투톤러닝바람막이</t>
        </is>
      </c>
    </row>
    <row r="2060" ht="16.5" customHeight="1" s="16">
      <c r="A2060" s="7" t="n">
        <v>13108825</v>
      </c>
      <c r="B2060" s="7" t="inlineStr">
        <is>
          <t>챔피언</t>
        </is>
      </c>
      <c r="C2060" s="7" t="inlineStr">
        <is>
          <t>네이비</t>
        </is>
      </c>
      <c r="D2060" s="7" t="inlineStr">
        <is>
          <t>무지</t>
        </is>
      </c>
      <c r="E2060" s="7" t="inlineStr">
        <is>
          <t>면</t>
        </is>
      </c>
      <c r="F2060" s="7" t="inlineStr">
        <is>
          <t>라운드긴팔티</t>
        </is>
      </c>
      <c r="G2060" s="7" t="inlineStr">
        <is>
          <t>KOR</t>
        </is>
      </c>
      <c r="H2060" s="7" t="inlineStr">
        <is>
          <t>L</t>
        </is>
      </c>
      <c r="I2060" s="7">
        <f>IF(B2060="보세",C2060&amp;" "&amp;D2060&amp;" "&amp;E2060&amp;" "&amp;F2060&amp;" ["&amp;H2060&amp;"]",IF(G2060="JPN","[JPN] "&amp;B2060&amp;" "&amp;C2060&amp;" "&amp;D2060&amp;" "&amp;E2060&amp;" "&amp;F2060&amp;" ["&amp;H2060&amp;"]",B2060&amp;" "&amp;C2060&amp;" "&amp;D2060&amp;" "&amp;E2060&amp;" "&amp;F2060&amp;" ["&amp;H2060&amp;"]"))</f>
        <v/>
      </c>
      <c r="J2060" s="7" t="inlineStr">
        <is>
          <t>챔피언 네이비 면 라운드긴팔티 [L]</t>
        </is>
      </c>
      <c r="K2060" s="7" t="inlineStr">
        <is>
          <t>챔피언 네이비 면 라운드긴팔티</t>
        </is>
      </c>
      <c r="L2060" s="7">
        <f>IF(B2060="보세",C2060&amp;" "&amp;F2060,B2060&amp;" "&amp;F2060)</f>
        <v/>
      </c>
      <c r="M2060" s="8" t="inlineStr">
        <is>
          <t>네이비  면 라운드긴팔티</t>
        </is>
      </c>
      <c r="N2060" s="8" t="inlineStr">
        <is>
          <t>NAVY  면 라운드긴팔티</t>
        </is>
      </c>
      <c r="O2060" s="8" t="inlineStr">
        <is>
          <t>곤색  면 라운드긴팔티</t>
        </is>
      </c>
    </row>
    <row r="2061" ht="16.5" customHeight="1" s="16">
      <c r="A2061" s="7" t="n">
        <v>13108826</v>
      </c>
      <c r="B2061" s="7" t="inlineStr">
        <is>
          <t>에잇세컨즈</t>
        </is>
      </c>
      <c r="C2061" s="7" t="inlineStr">
        <is>
          <t>다크네이비</t>
        </is>
      </c>
      <c r="D2061" s="7" t="inlineStr">
        <is>
          <t>무지</t>
        </is>
      </c>
      <c r="E2061" s="7" t="inlineStr">
        <is>
          <t>울혼방</t>
        </is>
      </c>
      <c r="F2061" s="7" t="inlineStr">
        <is>
          <t>보트넥소매나팔니트</t>
        </is>
      </c>
      <c r="G2061" s="7" t="inlineStr">
        <is>
          <t>KOR</t>
        </is>
      </c>
      <c r="H2061" s="7" t="inlineStr">
        <is>
          <t>S</t>
        </is>
      </c>
      <c r="I2061" s="7">
        <f>IF(B2061="보세",C2061&amp;" "&amp;D2061&amp;" "&amp;E2061&amp;" "&amp;F2061&amp;" ["&amp;H2061&amp;"]",IF(G2061="JPN","[JPN] "&amp;B2061&amp;" "&amp;C2061&amp;" "&amp;D2061&amp;" "&amp;E2061&amp;" "&amp;F2061&amp;" ["&amp;H2061&amp;"]",B2061&amp;" "&amp;C2061&amp;" "&amp;D2061&amp;" "&amp;E2061&amp;" "&amp;F2061&amp;" ["&amp;H2061&amp;"]"))</f>
        <v/>
      </c>
      <c r="J2061" s="7" t="inlineStr">
        <is>
          <t>에잇세컨즈 다크네이비 울혼방 보트넥소매나팔니트 [S]</t>
        </is>
      </c>
      <c r="K2061" s="7" t="inlineStr">
        <is>
          <t>에잇세컨즈 다크네이비 울혼방 보트넥소매나팔니트</t>
        </is>
      </c>
      <c r="L2061" s="7">
        <f>IF(B2061="보세",C2061&amp;" "&amp;F2061,B2061&amp;" "&amp;F2061)</f>
        <v/>
      </c>
      <c r="M2061" s="8" t="inlineStr">
        <is>
          <t>다크네이비  울혼방 보트넥소매나팔니트</t>
        </is>
      </c>
      <c r="N2061" s="8" t="inlineStr">
        <is>
          <t>DARK NAVY  울혼방 보트넥소매나팔니트</t>
        </is>
      </c>
      <c r="O2061" s="8" t="inlineStr">
        <is>
          <t>딥네이비  울혼방 보트넥소매나팔니트</t>
        </is>
      </c>
    </row>
    <row r="2062" ht="16.5" customHeight="1" s="16">
      <c r="A2062" s="7" t="n">
        <v>13108827</v>
      </c>
      <c r="B2062" s="7" t="inlineStr">
        <is>
          <t>ragello</t>
        </is>
      </c>
      <c r="C2062" s="7" t="inlineStr">
        <is>
          <t>딥베이지</t>
        </is>
      </c>
      <c r="D2062" s="7" t="inlineStr">
        <is>
          <t>레오파드</t>
        </is>
      </c>
      <c r="E2062" s="7" t="inlineStr">
        <is>
          <t>폴리</t>
        </is>
      </c>
      <c r="F2062" s="7" t="inlineStr">
        <is>
          <t>스카프레이어드가디건</t>
        </is>
      </c>
      <c r="G2062" s="7" t="inlineStr">
        <is>
          <t>KOR</t>
        </is>
      </c>
      <c r="H2062" s="7" t="inlineStr">
        <is>
          <t>105</t>
        </is>
      </c>
      <c r="I2062" s="7">
        <f>IF(B2062="보세",C2062&amp;" "&amp;D2062&amp;" "&amp;E2062&amp;" "&amp;F2062&amp;" ["&amp;H2062&amp;"]",IF(G2062="JPN","[JPN] "&amp;B2062&amp;" "&amp;C2062&amp;" "&amp;D2062&amp;" "&amp;E2062&amp;" "&amp;F2062&amp;" ["&amp;H2062&amp;"]",B2062&amp;" "&amp;C2062&amp;" "&amp;D2062&amp;" "&amp;E2062&amp;" "&amp;F2062&amp;" ["&amp;H2062&amp;"]"))</f>
        <v/>
      </c>
      <c r="J2062" s="7" t="inlineStr">
        <is>
          <t>ragello 딥베이지 레오파드 스카프레이어드가디건 [105]</t>
        </is>
      </c>
      <c r="K2062" s="7" t="inlineStr">
        <is>
          <t>ragello 딥베이지 레오파드 스카프레이어드가디건</t>
        </is>
      </c>
      <c r="L2062" s="7">
        <f>IF(B2062="보세",C2062&amp;" "&amp;F2062,B2062&amp;" "&amp;F2062)</f>
        <v/>
      </c>
      <c r="M2062" s="8" t="inlineStr">
        <is>
          <t>딥베이지 레오파드  스카프레이어드가디건</t>
        </is>
      </c>
      <c r="N2062" s="8" t="inlineStr">
        <is>
          <t>딥베이지 레오파드  스카프레이어드가디건</t>
        </is>
      </c>
      <c r="O2062" s="8" t="inlineStr">
        <is>
          <t>딥베이지 레오파드  스카프레이어드가디건</t>
        </is>
      </c>
    </row>
    <row r="2063" ht="16.5" customHeight="1" s="16">
      <c r="A2063" s="7" t="n">
        <v>13108828</v>
      </c>
      <c r="B2063" s="7" t="inlineStr">
        <is>
          <t>monikavarga</t>
        </is>
      </c>
      <c r="C2063" s="7" t="inlineStr">
        <is>
          <t>블랙</t>
        </is>
      </c>
      <c r="D2063" s="7" t="inlineStr">
        <is>
          <t>무지</t>
        </is>
      </c>
      <c r="E2063" s="7" t="inlineStr">
        <is>
          <t>면혼방</t>
        </is>
      </c>
      <c r="F2063" s="7" t="inlineStr">
        <is>
          <t>맨투맨</t>
        </is>
      </c>
      <c r="G2063" s="7" t="inlineStr">
        <is>
          <t>KOR</t>
        </is>
      </c>
      <c r="H2063" s="7" t="inlineStr">
        <is>
          <t>M</t>
        </is>
      </c>
      <c r="I2063" s="7">
        <f>IF(B2063="보세",C2063&amp;" "&amp;D2063&amp;" "&amp;E2063&amp;" "&amp;F2063&amp;" ["&amp;H2063&amp;"]",IF(G2063="JPN","[JPN] "&amp;B2063&amp;" "&amp;C2063&amp;" "&amp;D2063&amp;" "&amp;E2063&amp;" "&amp;F2063&amp;" ["&amp;H2063&amp;"]",B2063&amp;" "&amp;C2063&amp;" "&amp;D2063&amp;" "&amp;E2063&amp;" "&amp;F2063&amp;" ["&amp;H2063&amp;"]"))</f>
        <v/>
      </c>
      <c r="J2063" s="7" t="inlineStr">
        <is>
          <t>monikavarga 블랙 면혼방 맨투맨 [M]</t>
        </is>
      </c>
      <c r="K2063" s="7" t="inlineStr">
        <is>
          <t>monikavarga 블랙 면혼방 맨투맨</t>
        </is>
      </c>
      <c r="L2063" s="7">
        <f>IF(B2063="보세",C2063&amp;" "&amp;F2063,B2063&amp;" "&amp;F2063)</f>
        <v/>
      </c>
      <c r="M2063" s="8" t="inlineStr">
        <is>
          <t>블랙  면혼방 맨투맨</t>
        </is>
      </c>
      <c r="N2063" s="8" t="inlineStr">
        <is>
          <t>블랙  코튼혼방 맨투맨</t>
        </is>
      </c>
      <c r="O2063" s="8" t="inlineStr">
        <is>
          <t>블랙  면믹스 맨투맨</t>
        </is>
      </c>
    </row>
    <row r="2064" ht="16.5" customHeight="1" s="16">
      <c r="A2064" s="7" t="n">
        <v>13108829</v>
      </c>
      <c r="B2064" s="7" t="inlineStr">
        <is>
          <t>젝시믹스</t>
        </is>
      </c>
      <c r="C2064" s="7" t="inlineStr">
        <is>
          <t>멜란지그레이</t>
        </is>
      </c>
      <c r="D2064" s="7" t="inlineStr">
        <is>
          <t>무지</t>
        </is>
      </c>
      <c r="E2064" s="7" t="inlineStr">
        <is>
          <t>면혼방</t>
        </is>
      </c>
      <c r="F2064" s="7" t="inlineStr">
        <is>
          <t>소매로고크롭후드집업</t>
        </is>
      </c>
      <c r="G2064" s="7" t="inlineStr">
        <is>
          <t>KOR</t>
        </is>
      </c>
      <c r="H2064" s="7" t="inlineStr">
        <is>
          <t>Free</t>
        </is>
      </c>
      <c r="I2064" s="7">
        <f>IF(B2064="보세",C2064&amp;" "&amp;D2064&amp;" "&amp;E2064&amp;" "&amp;F2064&amp;" ["&amp;H2064&amp;"]",IF(G2064="JPN","[JPN] "&amp;B2064&amp;" "&amp;C2064&amp;" "&amp;D2064&amp;" "&amp;E2064&amp;" "&amp;F2064&amp;" ["&amp;H2064&amp;"]",B2064&amp;" "&amp;C2064&amp;" "&amp;D2064&amp;" "&amp;E2064&amp;" "&amp;F2064&amp;" ["&amp;H2064&amp;"]"))</f>
        <v/>
      </c>
      <c r="J2064" s="7" t="inlineStr">
        <is>
          <t>젝시믹스 멜란지그레이 면혼방 소매로고크롭후드집업 [Free]</t>
        </is>
      </c>
      <c r="K2064" s="7" t="inlineStr">
        <is>
          <t>젝시믹스 멜란지그레이 면혼방 소매로고크롭후드집업</t>
        </is>
      </c>
      <c r="L2064" s="7">
        <f>IF(B2064="보세",C2064&amp;" "&amp;F2064,B2064&amp;" "&amp;F2064)</f>
        <v/>
      </c>
      <c r="M2064" s="8" t="inlineStr">
        <is>
          <t>멜란지그레이  면혼방 소매로고크롭후드집업</t>
        </is>
      </c>
      <c r="N2064" s="8" t="inlineStr">
        <is>
          <t>멜란지그레이  코튼혼방 소매로고크롭후드집업</t>
        </is>
      </c>
      <c r="O2064" s="8" t="inlineStr">
        <is>
          <t>멜란지그레이  면믹스 소매로고크롭후드집업</t>
        </is>
      </c>
    </row>
    <row r="2065" ht="16.5" customHeight="1" s="16">
      <c r="A2065" s="7" t="n">
        <v>13108830</v>
      </c>
      <c r="B2065" s="7" t="inlineStr">
        <is>
          <t>유니클로</t>
        </is>
      </c>
      <c r="C2065" s="7" t="inlineStr">
        <is>
          <t>진청</t>
        </is>
      </c>
      <c r="D2065" s="7" t="inlineStr">
        <is>
          <t>무지</t>
        </is>
      </c>
      <c r="E2065" s="7" t="inlineStr">
        <is>
          <t>데님</t>
        </is>
      </c>
      <c r="F2065" s="7" t="inlineStr">
        <is>
          <t>가슴포켓자켓</t>
        </is>
      </c>
      <c r="G2065" s="7" t="inlineStr">
        <is>
          <t>KOR</t>
        </is>
      </c>
      <c r="H2065" s="7" t="inlineStr">
        <is>
          <t>M</t>
        </is>
      </c>
      <c r="I2065" s="7">
        <f>IF(B2065="보세",C2065&amp;" "&amp;D2065&amp;" "&amp;E2065&amp;" "&amp;F2065&amp;" ["&amp;H2065&amp;"]",IF(G2065="JPN","[JPN] "&amp;B2065&amp;" "&amp;C2065&amp;" "&amp;D2065&amp;" "&amp;E2065&amp;" "&amp;F2065&amp;" ["&amp;H2065&amp;"]",B2065&amp;" "&amp;C2065&amp;" "&amp;D2065&amp;" "&amp;E2065&amp;" "&amp;F2065&amp;" ["&amp;H2065&amp;"]"))</f>
        <v/>
      </c>
      <c r="J2065" s="7" t="inlineStr">
        <is>
          <t>유니클로 진청 데님 가슴포켓자켓 [M]</t>
        </is>
      </c>
      <c r="K2065" s="7" t="inlineStr">
        <is>
          <t>유니클로 진청 데님 가슴포켓자켓</t>
        </is>
      </c>
      <c r="L2065" s="7">
        <f>IF(B2065="보세",C2065&amp;" "&amp;F2065,B2065&amp;" "&amp;F2065)</f>
        <v/>
      </c>
      <c r="M2065" s="8" t="inlineStr">
        <is>
          <t>진청  데님 가슴포켓자켓</t>
        </is>
      </c>
      <c r="N2065" s="8" t="inlineStr">
        <is>
          <t>진청  데님 가슴포켓자켓</t>
        </is>
      </c>
      <c r="O2065" s="8" t="inlineStr">
        <is>
          <t>진청  데님 가슴포켓자켓</t>
        </is>
      </c>
    </row>
    <row r="2066" ht="16.5" customHeight="1" s="16">
      <c r="A2066" s="7" t="n">
        <v>13108831</v>
      </c>
      <c r="B2066" s="7" t="inlineStr">
        <is>
          <t>타미힐피거</t>
        </is>
      </c>
      <c r="C2066" s="7" t="inlineStr">
        <is>
          <t>네이비</t>
        </is>
      </c>
      <c r="D2066" s="7" t="inlineStr">
        <is>
          <t>무지</t>
        </is>
      </c>
      <c r="E2066" s="7" t="inlineStr">
        <is>
          <t>면혼방</t>
        </is>
      </c>
      <c r="F2066" s="7" t="inlineStr">
        <is>
          <t>라이트피케골프티</t>
        </is>
      </c>
      <c r="G2066" s="7" t="inlineStr">
        <is>
          <t>KOR</t>
        </is>
      </c>
      <c r="H2066" s="7" t="inlineStr">
        <is>
          <t>M</t>
        </is>
      </c>
      <c r="I2066" s="7">
        <f>IF(B2066="보세",C2066&amp;" "&amp;D2066&amp;" "&amp;E2066&amp;" "&amp;F2066&amp;" ["&amp;H2066&amp;"]",IF(G2066="JPN","[JPN] "&amp;B2066&amp;" "&amp;C2066&amp;" "&amp;D2066&amp;" "&amp;E2066&amp;" "&amp;F2066&amp;" ["&amp;H2066&amp;"]",B2066&amp;" "&amp;C2066&amp;" "&amp;D2066&amp;" "&amp;E2066&amp;" "&amp;F2066&amp;" ["&amp;H2066&amp;"]"))</f>
        <v/>
      </c>
      <c r="J2066" s="7" t="inlineStr">
        <is>
          <t>타미힐피거 네이비 면혼방 라이트피케골프티 [M]</t>
        </is>
      </c>
      <c r="K2066" s="7" t="inlineStr">
        <is>
          <t>타미힐피거 네이비 면혼방 라이트피케골프티</t>
        </is>
      </c>
      <c r="L2066" s="7">
        <f>IF(B2066="보세",C2066&amp;" "&amp;F2066,B2066&amp;" "&amp;F2066)</f>
        <v/>
      </c>
      <c r="M2066" s="8" t="inlineStr">
        <is>
          <t>네이비  면혼방 라이트피케골프티</t>
        </is>
      </c>
      <c r="N2066" s="8" t="inlineStr">
        <is>
          <t>NAVY  면혼방 라이트피케골프티</t>
        </is>
      </c>
      <c r="O2066" s="8" t="inlineStr">
        <is>
          <t>곤색  면혼방 라이트피케골프티</t>
        </is>
      </c>
    </row>
    <row r="2067" ht="16.5" customHeight="1" s="16">
      <c r="A2067" s="7" t="n">
        <v>13108832</v>
      </c>
      <c r="B2067" s="7" t="inlineStr">
        <is>
          <t>더엣지</t>
        </is>
      </c>
      <c r="C2067" s="7" t="inlineStr">
        <is>
          <t>블랙</t>
        </is>
      </c>
      <c r="D2067" s="7" t="inlineStr">
        <is>
          <t>무지</t>
        </is>
      </c>
      <c r="E2067" s="7" t="inlineStr">
        <is>
          <t>폴리</t>
        </is>
      </c>
      <c r="F2067" s="7" t="inlineStr">
        <is>
          <t>라운드니트</t>
        </is>
      </c>
      <c r="G2067" s="7" t="inlineStr">
        <is>
          <t>KOR</t>
        </is>
      </c>
      <c r="H2067" s="7" t="inlineStr">
        <is>
          <t>85</t>
        </is>
      </c>
      <c r="I2067" s="7">
        <f>IF(B2067="보세",C2067&amp;" "&amp;D2067&amp;" "&amp;E2067&amp;" "&amp;F2067&amp;" ["&amp;H2067&amp;"]",IF(G2067="JPN","[JPN] "&amp;B2067&amp;" "&amp;C2067&amp;" "&amp;D2067&amp;" "&amp;E2067&amp;" "&amp;F2067&amp;" ["&amp;H2067&amp;"]",B2067&amp;" "&amp;C2067&amp;" "&amp;D2067&amp;" "&amp;E2067&amp;" "&amp;F2067&amp;" ["&amp;H2067&amp;"]"))</f>
        <v/>
      </c>
      <c r="J2067" s="7" t="inlineStr">
        <is>
          <t>더엣지 블랙 라운드니트 [85]</t>
        </is>
      </c>
      <c r="K2067" s="7" t="inlineStr">
        <is>
          <t>더엣지 블랙 라운드니트</t>
        </is>
      </c>
      <c r="L2067" s="7">
        <f>IF(B2067="보세",C2067&amp;" "&amp;F2067,B2067&amp;" "&amp;F2067)</f>
        <v/>
      </c>
      <c r="M2067" s="8" t="inlineStr">
        <is>
          <t>블랙   라운드니트</t>
        </is>
      </c>
      <c r="N2067" s="8" t="inlineStr">
        <is>
          <t>블랙   라운드니트</t>
        </is>
      </c>
      <c r="O2067" s="8" t="inlineStr">
        <is>
          <t>블랙   라운드니트</t>
        </is>
      </c>
    </row>
    <row r="2068" ht="16.5" customHeight="1" s="16">
      <c r="A2068" s="7" t="n">
        <v>13108833</v>
      </c>
      <c r="B2068" s="7" t="inlineStr">
        <is>
          <t>콜핑</t>
        </is>
      </c>
      <c r="C2068" s="7" t="inlineStr">
        <is>
          <t>블루</t>
        </is>
      </c>
      <c r="D2068" s="7" t="inlineStr">
        <is>
          <t>체크</t>
        </is>
      </c>
      <c r="E2068" s="7" t="inlineStr">
        <is>
          <t>폴리</t>
        </is>
      </c>
      <c r="F2068" s="7" t="inlineStr">
        <is>
          <t>라이트방풍자켓</t>
        </is>
      </c>
      <c r="G2068" s="7" t="inlineStr">
        <is>
          <t>KOR</t>
        </is>
      </c>
      <c r="H2068" s="7" t="inlineStr">
        <is>
          <t>L</t>
        </is>
      </c>
      <c r="I2068" s="7">
        <f>IF(B2068="보세",C2068&amp;" "&amp;D2068&amp;" "&amp;E2068&amp;" "&amp;F2068&amp;" ["&amp;H2068&amp;"]",IF(G2068="JPN","[JPN] "&amp;B2068&amp;" "&amp;C2068&amp;" "&amp;D2068&amp;" "&amp;E2068&amp;" "&amp;F2068&amp;" ["&amp;H2068&amp;"]",B2068&amp;" "&amp;C2068&amp;" "&amp;D2068&amp;" "&amp;E2068&amp;" "&amp;F2068&amp;" ["&amp;H2068&amp;"]"))</f>
        <v/>
      </c>
      <c r="J2068" s="7" t="inlineStr">
        <is>
          <t>콜핑 블루 체크 라이트방풍자켓 [L]</t>
        </is>
      </c>
      <c r="K2068" s="7" t="inlineStr">
        <is>
          <t>콜핑 블루 체크 라이트방풍자켓</t>
        </is>
      </c>
      <c r="L2068" s="7">
        <f>IF(B2068="보세",C2068&amp;" "&amp;F2068,B2068&amp;" "&amp;F2068)</f>
        <v/>
      </c>
      <c r="M2068" s="8" t="inlineStr">
        <is>
          <t>블루 체크  라이트방풍자켓</t>
        </is>
      </c>
      <c r="N2068" s="8" t="inlineStr">
        <is>
          <t>블루 체크  라이트방풍자켓</t>
        </is>
      </c>
      <c r="O2068" s="8" t="inlineStr">
        <is>
          <t>블루 체크  라이트방풍자켓</t>
        </is>
      </c>
    </row>
    <row r="2069" ht="16.5" customHeight="1" s="16">
      <c r="A2069" s="7" t="n">
        <v>13108834</v>
      </c>
      <c r="B2069" s="7" t="inlineStr">
        <is>
          <t>아식스</t>
        </is>
      </c>
      <c r="C2069" s="7" t="inlineStr">
        <is>
          <t>라이트형광핑크</t>
        </is>
      </c>
      <c r="D2069" s="7" t="inlineStr">
        <is>
          <t>무지</t>
        </is>
      </c>
      <c r="E2069" s="7" t="inlineStr">
        <is>
          <t>폴리</t>
        </is>
      </c>
      <c r="F2069" s="7" t="inlineStr">
        <is>
          <t>스포츠집업</t>
        </is>
      </c>
      <c r="G2069" s="7" t="inlineStr">
        <is>
          <t>KOR</t>
        </is>
      </c>
      <c r="H2069" s="7" t="inlineStr">
        <is>
          <t>S</t>
        </is>
      </c>
      <c r="I2069" s="7">
        <f>IF(B2069="보세",C2069&amp;" "&amp;D2069&amp;" "&amp;E2069&amp;" "&amp;F2069&amp;" ["&amp;H2069&amp;"]",IF(G2069="JPN","[JPN] "&amp;B2069&amp;" "&amp;C2069&amp;" "&amp;D2069&amp;" "&amp;E2069&amp;" "&amp;F2069&amp;" ["&amp;H2069&amp;"]",B2069&amp;" "&amp;C2069&amp;" "&amp;D2069&amp;" "&amp;E2069&amp;" "&amp;F2069&amp;" ["&amp;H2069&amp;"]"))</f>
        <v/>
      </c>
      <c r="J2069" s="7" t="inlineStr">
        <is>
          <t>아식스 라이트형광핑크 스포츠집업 [S]</t>
        </is>
      </c>
      <c r="K2069" s="7" t="inlineStr">
        <is>
          <t>아식스 라이트형광핑크 스포츠집업</t>
        </is>
      </c>
      <c r="L2069" s="7">
        <f>IF(B2069="보세",C2069&amp;" "&amp;F2069,B2069&amp;" "&amp;F2069)</f>
        <v/>
      </c>
      <c r="M2069" s="8" t="inlineStr">
        <is>
          <t>라이트형광핑크   스포츠집업</t>
        </is>
      </c>
      <c r="N2069" s="8" t="inlineStr">
        <is>
          <t>라이트형광핑크   스포츠집업</t>
        </is>
      </c>
      <c r="O2069" s="8" t="inlineStr">
        <is>
          <t>라이트형광핑크   스포츠집업</t>
        </is>
      </c>
    </row>
    <row r="2070" ht="16.5" customHeight="1" s="16">
      <c r="A2070" s="7" t="n">
        <v>13108835</v>
      </c>
      <c r="B2070" s="7" t="inlineStr">
        <is>
          <t>콜롬비아</t>
        </is>
      </c>
      <c r="C2070" s="7" t="inlineStr">
        <is>
          <t>라임크림화이트</t>
        </is>
      </c>
      <c r="D2070" s="7" t="inlineStr">
        <is>
          <t>무지</t>
        </is>
      </c>
      <c r="E2070" s="7" t="inlineStr">
        <is>
          <t>폴리</t>
        </is>
      </c>
      <c r="F2070" s="7" t="inlineStr">
        <is>
          <t>투톤등산반집업티</t>
        </is>
      </c>
      <c r="G2070" s="7" t="inlineStr">
        <is>
          <t>KOR</t>
        </is>
      </c>
      <c r="H2070" s="7" t="inlineStr">
        <is>
          <t>95</t>
        </is>
      </c>
      <c r="I2070" s="7">
        <f>IF(B2070="보세",C2070&amp;" "&amp;D2070&amp;" "&amp;E2070&amp;" "&amp;F2070&amp;" ["&amp;H2070&amp;"]",IF(G2070="JPN","[JPN] "&amp;B2070&amp;" "&amp;C2070&amp;" "&amp;D2070&amp;" "&amp;E2070&amp;" "&amp;F2070&amp;" ["&amp;H2070&amp;"]",B2070&amp;" "&amp;C2070&amp;" "&amp;D2070&amp;" "&amp;E2070&amp;" "&amp;F2070&amp;" ["&amp;H2070&amp;"]"))</f>
        <v/>
      </c>
      <c r="J2070" s="7" t="inlineStr">
        <is>
          <t>콜롬비아 라임크림화이트 투톤등산반집업티 [95]</t>
        </is>
      </c>
      <c r="K2070" s="7" t="inlineStr">
        <is>
          <t>콜롬비아 라임크림화이트 투톤등산반집업티</t>
        </is>
      </c>
      <c r="L2070" s="7">
        <f>IF(B2070="보세",C2070&amp;" "&amp;F2070,B2070&amp;" "&amp;F2070)</f>
        <v/>
      </c>
      <c r="M2070" s="8" t="inlineStr">
        <is>
          <t>라임크림화이트   투톤등산반집업티</t>
        </is>
      </c>
      <c r="N2070" s="8" t="inlineStr">
        <is>
          <t>라임크림화이트   투톤등산반집업티</t>
        </is>
      </c>
      <c r="O2070" s="8" t="inlineStr">
        <is>
          <t>라임크림화이트   투톤등산반집업티</t>
        </is>
      </c>
    </row>
    <row r="2071" ht="16.5" customHeight="1" s="16">
      <c r="A2071" s="7" t="n">
        <v>13108836</v>
      </c>
      <c r="B2071" s="7" t="inlineStr">
        <is>
          <t>로우알파인</t>
        </is>
      </c>
      <c r="C2071" s="7" t="inlineStr">
        <is>
          <t>화이트</t>
        </is>
      </c>
      <c r="D2071" s="7" t="inlineStr">
        <is>
          <t>무지</t>
        </is>
      </c>
      <c r="E2071" s="7" t="inlineStr">
        <is>
          <t>폴리</t>
        </is>
      </c>
      <c r="F2071" s="7" t="inlineStr">
        <is>
          <t>하프지퍼롱스포츠후드티</t>
        </is>
      </c>
      <c r="G2071" s="7" t="inlineStr">
        <is>
          <t>KOR</t>
        </is>
      </c>
      <c r="H2071" s="7" t="inlineStr">
        <is>
          <t>100</t>
        </is>
      </c>
      <c r="I2071" s="7">
        <f>IF(B2071="보세",C2071&amp;" "&amp;D2071&amp;" "&amp;E2071&amp;" "&amp;F2071&amp;" ["&amp;H2071&amp;"]",IF(G2071="JPN","[JPN] "&amp;B2071&amp;" "&amp;C2071&amp;" "&amp;D2071&amp;" "&amp;E2071&amp;" "&amp;F2071&amp;" ["&amp;H2071&amp;"]",B2071&amp;" "&amp;C2071&amp;" "&amp;D2071&amp;" "&amp;E2071&amp;" "&amp;F2071&amp;" ["&amp;H2071&amp;"]"))</f>
        <v/>
      </c>
      <c r="J2071" s="7" t="inlineStr">
        <is>
          <t>로우알파인 화이트 하프지퍼롱스포츠후드티 [100]</t>
        </is>
      </c>
      <c r="K2071" s="7" t="inlineStr">
        <is>
          <t>로우알파인 화이트 하프지퍼롱스포츠후드티</t>
        </is>
      </c>
      <c r="L2071" s="7">
        <f>IF(B2071="보세",C2071&amp;" "&amp;F2071,B2071&amp;" "&amp;F2071)</f>
        <v/>
      </c>
      <c r="M2071" s="8" t="inlineStr">
        <is>
          <t>화이트   하프지퍼롱스포츠후드티</t>
        </is>
      </c>
      <c r="N2071" s="8" t="inlineStr">
        <is>
          <t>화이트   하프지퍼롱스포츠후드티</t>
        </is>
      </c>
      <c r="O2071" s="8" t="inlineStr">
        <is>
          <t>화이트   하프지퍼롱스포츠후드티</t>
        </is>
      </c>
    </row>
    <row r="2072" ht="16.5" customHeight="1" s="16">
      <c r="A2072" s="7" t="n">
        <v>13108837</v>
      </c>
      <c r="B2072" s="7" t="inlineStr">
        <is>
          <t>유니클로</t>
        </is>
      </c>
      <c r="C2072" s="7" t="inlineStr">
        <is>
          <t>화이트</t>
        </is>
      </c>
      <c r="D2072" s="7" t="inlineStr">
        <is>
          <t>무지</t>
        </is>
      </c>
      <c r="E2072" s="7" t="inlineStr">
        <is>
          <t>면</t>
        </is>
      </c>
      <c r="F2072" s="7" t="inlineStr">
        <is>
          <t>긴팔셔츠</t>
        </is>
      </c>
      <c r="G2072" s="7" t="inlineStr">
        <is>
          <t>KOR</t>
        </is>
      </c>
      <c r="H2072" s="7" t="inlineStr">
        <is>
          <t>S</t>
        </is>
      </c>
      <c r="I2072" s="7">
        <f>IF(B2072="보세",C2072&amp;" "&amp;D2072&amp;" "&amp;E2072&amp;" "&amp;F2072&amp;" ["&amp;H2072&amp;"]",IF(G2072="JPN","[JPN] "&amp;B2072&amp;" "&amp;C2072&amp;" "&amp;D2072&amp;" "&amp;E2072&amp;" "&amp;F2072&amp;" ["&amp;H2072&amp;"]",B2072&amp;" "&amp;C2072&amp;" "&amp;D2072&amp;" "&amp;E2072&amp;" "&amp;F2072&amp;" ["&amp;H2072&amp;"]"))</f>
        <v/>
      </c>
      <c r="J2072" s="7" t="inlineStr">
        <is>
          <t>유니클로 화이트 면 긴팔셔츠 [S]</t>
        </is>
      </c>
      <c r="K2072" s="7" t="inlineStr">
        <is>
          <t>유니클로 화이트 면 긴팔셔츠</t>
        </is>
      </c>
      <c r="L2072" s="7">
        <f>IF(B2072="보세",C2072&amp;" "&amp;F2072,B2072&amp;" "&amp;F2072)</f>
        <v/>
      </c>
      <c r="M2072" s="8" t="inlineStr">
        <is>
          <t>화이트  면 긴팔셔츠</t>
        </is>
      </c>
      <c r="N2072" s="8" t="inlineStr">
        <is>
          <t>화이트  코튼 긴팔셔츠</t>
        </is>
      </c>
      <c r="O2072" s="8" t="inlineStr">
        <is>
          <t>화이트  면직물 긴팔셔츠</t>
        </is>
      </c>
    </row>
    <row r="2073" ht="16.5" customHeight="1" s="16">
      <c r="A2073" s="7" t="n">
        <v>13108838</v>
      </c>
      <c r="B2073" s="7" t="inlineStr">
        <is>
          <t>지오다노</t>
        </is>
      </c>
      <c r="C2073" s="7" t="inlineStr">
        <is>
          <t>화이트</t>
        </is>
      </c>
      <c r="D2073" s="7" t="inlineStr">
        <is>
          <t>무지</t>
        </is>
      </c>
      <c r="E2073" s="7" t="inlineStr">
        <is>
          <t>마</t>
        </is>
      </c>
      <c r="F2073" s="7" t="inlineStr">
        <is>
          <t>레귤러핏쿨셔츠</t>
        </is>
      </c>
      <c r="G2073" s="7" t="inlineStr">
        <is>
          <t>KOR</t>
        </is>
      </c>
      <c r="H2073" s="7" t="inlineStr">
        <is>
          <t>105</t>
        </is>
      </c>
      <c r="I2073" s="7">
        <f>IF(B2073="보세",C2073&amp;" "&amp;D2073&amp;" "&amp;E2073&amp;" "&amp;F2073&amp;" ["&amp;H2073&amp;"]",IF(G2073="JPN","[JPN] "&amp;B2073&amp;" "&amp;C2073&amp;" "&amp;D2073&amp;" "&amp;E2073&amp;" "&amp;F2073&amp;" ["&amp;H2073&amp;"]",B2073&amp;" "&amp;C2073&amp;" "&amp;D2073&amp;" "&amp;E2073&amp;" "&amp;F2073&amp;" ["&amp;H2073&amp;"]"))</f>
        <v/>
      </c>
      <c r="J2073" s="7" t="inlineStr">
        <is>
          <t>지오다노 화이트 마 레귤러핏쿨셔츠 [105]</t>
        </is>
      </c>
      <c r="K2073" s="7" t="inlineStr">
        <is>
          <t>지오다노 화이트 마 레귤러핏쿨셔츠</t>
        </is>
      </c>
      <c r="L2073" s="7">
        <f>IF(B2073="보세",C2073&amp;" "&amp;F2073,B2073&amp;" "&amp;F2073)</f>
        <v/>
      </c>
      <c r="M2073" s="8" t="inlineStr">
        <is>
          <t>화이트  마 레귤러핏쿨셔츠</t>
        </is>
      </c>
      <c r="N2073" s="8" t="inlineStr">
        <is>
          <t>화이트  마 레귤러핏쿨셔츠</t>
        </is>
      </c>
      <c r="O2073" s="8" t="inlineStr">
        <is>
          <t>화이트  마 레귤러핏쿨셔츠</t>
        </is>
      </c>
    </row>
    <row r="2074" ht="16.5" customHeight="1" s="16">
      <c r="A2074" s="7" t="n">
        <v>13108839</v>
      </c>
      <c r="B2074" s="7" t="inlineStr">
        <is>
          <t>후아유</t>
        </is>
      </c>
      <c r="C2074" s="7" t="inlineStr">
        <is>
          <t>베이지</t>
        </is>
      </c>
      <c r="D2074" s="7" t="inlineStr">
        <is>
          <t>무지</t>
        </is>
      </c>
      <c r="E2074" s="7" t="inlineStr">
        <is>
          <t>폴리</t>
        </is>
      </c>
      <c r="F2074" s="7" t="inlineStr">
        <is>
          <t>골덴배색쉐르파자켓</t>
        </is>
      </c>
      <c r="G2074" s="7" t="inlineStr">
        <is>
          <t>KOR</t>
        </is>
      </c>
      <c r="H2074" s="7" t="inlineStr">
        <is>
          <t>M</t>
        </is>
      </c>
      <c r="I2074" s="7">
        <f>IF(B2074="보세",C2074&amp;" "&amp;D2074&amp;" "&amp;E2074&amp;" "&amp;F2074&amp;" ["&amp;H2074&amp;"]",IF(G2074="JPN","[JPN] "&amp;B2074&amp;" "&amp;C2074&amp;" "&amp;D2074&amp;" "&amp;E2074&amp;" "&amp;F2074&amp;" ["&amp;H2074&amp;"]",B2074&amp;" "&amp;C2074&amp;" "&amp;D2074&amp;" "&amp;E2074&amp;" "&amp;F2074&amp;" ["&amp;H2074&amp;"]"))</f>
        <v/>
      </c>
      <c r="J2074" s="7" t="inlineStr">
        <is>
          <t>후아유 베이지 골덴배색쉐르파자켓 [M]</t>
        </is>
      </c>
      <c r="K2074" s="7" t="inlineStr">
        <is>
          <t>후아유 베이지 골덴배색쉐르파자켓</t>
        </is>
      </c>
      <c r="L2074" s="7">
        <f>IF(B2074="보세",C2074&amp;" "&amp;F2074,B2074&amp;" "&amp;F2074)</f>
        <v/>
      </c>
      <c r="M2074" s="8" t="inlineStr">
        <is>
          <t>베이지   골덴배색쉐르파자켓</t>
        </is>
      </c>
      <c r="N2074" s="8" t="inlineStr">
        <is>
          <t>베이지   골덴배색쉐르파자켓</t>
        </is>
      </c>
      <c r="O2074" s="8" t="inlineStr">
        <is>
          <t>베이지   골덴배색쉐르파자켓</t>
        </is>
      </c>
    </row>
    <row r="2075" ht="16.5" customHeight="1" s="16">
      <c r="A2075" s="7" t="n">
        <v>13108840</v>
      </c>
      <c r="B2075" s="7" t="inlineStr">
        <is>
          <t>엘레강스스포츠</t>
        </is>
      </c>
      <c r="C2075" s="7" t="inlineStr">
        <is>
          <t>베이지</t>
        </is>
      </c>
      <c r="D2075" s="7" t="inlineStr">
        <is>
          <t>무지</t>
        </is>
      </c>
      <c r="E2075" s="7" t="inlineStr">
        <is>
          <t>울혼방</t>
        </is>
      </c>
      <c r="F2075" s="7" t="inlineStr">
        <is>
          <t>퍼카라코트</t>
        </is>
      </c>
      <c r="G2075" s="7" t="inlineStr">
        <is>
          <t>KOR</t>
        </is>
      </c>
      <c r="H2075" s="7" t="inlineStr">
        <is>
          <t>100</t>
        </is>
      </c>
      <c r="I2075" s="7">
        <f>IF(B2075="보세",C2075&amp;" "&amp;D2075&amp;" "&amp;E2075&amp;" "&amp;F2075&amp;" ["&amp;H2075&amp;"]",IF(G2075="JPN","[JPN] "&amp;B2075&amp;" "&amp;C2075&amp;" "&amp;D2075&amp;" "&amp;E2075&amp;" "&amp;F2075&amp;" ["&amp;H2075&amp;"]",B2075&amp;" "&amp;C2075&amp;" "&amp;D2075&amp;" "&amp;E2075&amp;" "&amp;F2075&amp;" ["&amp;H2075&amp;"]"))</f>
        <v/>
      </c>
      <c r="J2075" s="7" t="inlineStr">
        <is>
          <t>엘레강스스포츠 베이지 울혼방 퍼카라코트 [100]</t>
        </is>
      </c>
      <c r="K2075" s="7" t="inlineStr">
        <is>
          <t>엘레강스스포츠 베이지 울혼방 퍼카라코트</t>
        </is>
      </c>
      <c r="L2075" s="7">
        <f>IF(B2075="보세",C2075&amp;" "&amp;F2075,B2075&amp;" "&amp;F2075)</f>
        <v/>
      </c>
      <c r="M2075" s="8" t="inlineStr">
        <is>
          <t>베이지  울혼방 퍼카라코트</t>
        </is>
      </c>
      <c r="N2075" s="8" t="inlineStr">
        <is>
          <t>베이지  울혼방 퍼카라코트</t>
        </is>
      </c>
      <c r="O2075" s="8" t="inlineStr">
        <is>
          <t>베이지  울혼방 퍼카라코트</t>
        </is>
      </c>
    </row>
    <row r="2076" ht="16.5" customHeight="1" s="16">
      <c r="A2076" s="7" t="n">
        <v>13108841</v>
      </c>
      <c r="B2076" s="7" t="inlineStr">
        <is>
          <t>lap</t>
        </is>
      </c>
      <c r="C2076" s="7" t="inlineStr">
        <is>
          <t>다크그레이</t>
        </is>
      </c>
      <c r="D2076" s="7" t="inlineStr">
        <is>
          <t>무지</t>
        </is>
      </c>
      <c r="E2076" s="7" t="inlineStr">
        <is>
          <t>울혼방</t>
        </is>
      </c>
      <c r="F2076" s="7" t="inlineStr">
        <is>
          <t>보카시롱코트</t>
        </is>
      </c>
      <c r="G2076" s="7" t="inlineStr">
        <is>
          <t>KOR</t>
        </is>
      </c>
      <c r="H2076" s="7" t="inlineStr">
        <is>
          <t>S</t>
        </is>
      </c>
      <c r="I2076" s="7">
        <f>IF(B2076="보세",C2076&amp;" "&amp;D2076&amp;" "&amp;E2076&amp;" "&amp;F2076&amp;" ["&amp;H2076&amp;"]",IF(G2076="JPN","[JPN] "&amp;B2076&amp;" "&amp;C2076&amp;" "&amp;D2076&amp;" "&amp;E2076&amp;" "&amp;F2076&amp;" ["&amp;H2076&amp;"]",B2076&amp;" "&amp;C2076&amp;" "&amp;D2076&amp;" "&amp;E2076&amp;" "&amp;F2076&amp;" ["&amp;H2076&amp;"]"))</f>
        <v/>
      </c>
      <c r="J2076" s="7" t="inlineStr">
        <is>
          <t>lap 다크그레이 울혼방 보카시롱코트 [S]</t>
        </is>
      </c>
      <c r="K2076" s="7" t="inlineStr">
        <is>
          <t>lap 다크그레이 울혼방 보카시롱코트</t>
        </is>
      </c>
      <c r="L2076" s="7">
        <f>IF(B2076="보세",C2076&amp;" "&amp;F2076,B2076&amp;" "&amp;F2076)</f>
        <v/>
      </c>
      <c r="M2076" s="8" t="inlineStr">
        <is>
          <t>다크그레이  울혼방 보카시롱코트</t>
        </is>
      </c>
      <c r="N2076" s="8" t="inlineStr">
        <is>
          <t>다크그레이  울혼방 보카시롱코트</t>
        </is>
      </c>
      <c r="O2076" s="8" t="inlineStr">
        <is>
          <t>다크그레이  울혼방 보카시롱코트</t>
        </is>
      </c>
    </row>
    <row r="2077" ht="16.5" customHeight="1" s="16">
      <c r="A2077" s="7" t="n">
        <v>13108842</v>
      </c>
      <c r="B2077" s="7" t="inlineStr">
        <is>
          <t>리복</t>
        </is>
      </c>
      <c r="C2077" s="7" t="inlineStr">
        <is>
          <t>화이트블랙</t>
        </is>
      </c>
      <c r="D2077" s="7" t="inlineStr">
        <is>
          <t>무지</t>
        </is>
      </c>
      <c r="E2077" s="7" t="inlineStr">
        <is>
          <t>덕다운</t>
        </is>
      </c>
      <c r="F2077" s="7" t="inlineStr">
        <is>
          <t>배색a라인패딩자켓</t>
        </is>
      </c>
      <c r="G2077" s="7" t="inlineStr">
        <is>
          <t>KOR</t>
        </is>
      </c>
      <c r="H2077" s="7" t="inlineStr">
        <is>
          <t>85</t>
        </is>
      </c>
      <c r="I2077" s="7">
        <f>IF(B2077="보세",C2077&amp;" "&amp;D2077&amp;" "&amp;E2077&amp;" "&amp;F2077&amp;" ["&amp;H2077&amp;"]",IF(G2077="JPN","[JPN] "&amp;B2077&amp;" "&amp;C2077&amp;" "&amp;D2077&amp;" "&amp;E2077&amp;" "&amp;F2077&amp;" ["&amp;H2077&amp;"]",B2077&amp;" "&amp;C2077&amp;" "&amp;D2077&amp;" "&amp;E2077&amp;" "&amp;F2077&amp;" ["&amp;H2077&amp;"]"))</f>
        <v/>
      </c>
      <c r="J2077" s="7" t="inlineStr">
        <is>
          <t>리복 화이트블랙 덕다운 배색a라인패딩자켓 [85]</t>
        </is>
      </c>
      <c r="K2077" s="7" t="inlineStr">
        <is>
          <t>리복 화이트블랙 덕다운 배색a라인패딩자켓</t>
        </is>
      </c>
      <c r="L2077" s="7">
        <f>IF(B2077="보세",C2077&amp;" "&amp;F2077,B2077&amp;" "&amp;F2077)</f>
        <v/>
      </c>
      <c r="M2077" s="8" t="inlineStr">
        <is>
          <t>화이트블랙  덕다운 배색a라인패딩자켓</t>
        </is>
      </c>
      <c r="N2077" s="8" t="inlineStr">
        <is>
          <t>화이트블랙  덕다운 배색a라인패딩자켓</t>
        </is>
      </c>
      <c r="O2077" s="8" t="inlineStr">
        <is>
          <t>화이트블랙  덕다운 배색a라인패딩자켓</t>
        </is>
      </c>
    </row>
    <row r="2078" ht="16.5" customHeight="1" s="16">
      <c r="A2078" s="7" t="n">
        <v>13108843</v>
      </c>
      <c r="B2078" s="7" t="inlineStr">
        <is>
          <t>폴햄</t>
        </is>
      </c>
      <c r="C2078" s="7" t="inlineStr">
        <is>
          <t>오트밀</t>
        </is>
      </c>
      <c r="D2078" s="7" t="inlineStr">
        <is>
          <t>무지</t>
        </is>
      </c>
      <c r="E2078" s="7" t="inlineStr">
        <is>
          <t>구스다운</t>
        </is>
      </c>
      <c r="F2078" s="7" t="inlineStr">
        <is>
          <t>익스플로러패딩점퍼</t>
        </is>
      </c>
      <c r="G2078" s="7" t="inlineStr">
        <is>
          <t>KOR</t>
        </is>
      </c>
      <c r="H2078" s="7" t="inlineStr">
        <is>
          <t>90</t>
        </is>
      </c>
      <c r="I2078" s="7">
        <f>IF(B2078="보세",C2078&amp;" "&amp;D2078&amp;" "&amp;E2078&amp;" "&amp;F2078&amp;" ["&amp;H2078&amp;"]",IF(G2078="JPN","[JPN] "&amp;B2078&amp;" "&amp;C2078&amp;" "&amp;D2078&amp;" "&amp;E2078&amp;" "&amp;F2078&amp;" ["&amp;H2078&amp;"]",B2078&amp;" "&amp;C2078&amp;" "&amp;D2078&amp;" "&amp;E2078&amp;" "&amp;F2078&amp;" ["&amp;H2078&amp;"]"))</f>
        <v/>
      </c>
      <c r="J2078" s="7" t="inlineStr">
        <is>
          <t>폴햄 오트밀 구스다운 익스플로러패딩점퍼 [90]</t>
        </is>
      </c>
      <c r="K2078" s="7" t="inlineStr">
        <is>
          <t>폴햄 오트밀 구스다운 익스플로러패딩점퍼</t>
        </is>
      </c>
      <c r="L2078" s="7">
        <f>IF(B2078="보세",C2078&amp;" "&amp;F2078,B2078&amp;" "&amp;F2078)</f>
        <v/>
      </c>
      <c r="M2078" s="8" t="inlineStr">
        <is>
          <t>오트밀  구스다운 익스플로러패딩점퍼</t>
        </is>
      </c>
      <c r="N2078" s="8" t="inlineStr">
        <is>
          <t>오트밀  구스다운 익스플로러패딩점퍼</t>
        </is>
      </c>
      <c r="O2078" s="8" t="inlineStr">
        <is>
          <t>오트밀  구스다운 익스플로러패딩점퍼</t>
        </is>
      </c>
    </row>
    <row r="2079" ht="16.5" customHeight="1" s="16">
      <c r="A2079" s="7" t="n">
        <v>13108844</v>
      </c>
      <c r="B2079" s="7" t="inlineStr">
        <is>
          <t>밀레</t>
        </is>
      </c>
      <c r="C2079" s="7" t="inlineStr">
        <is>
          <t>블랙</t>
        </is>
      </c>
      <c r="D2079" s="7" t="inlineStr">
        <is>
          <t>무지</t>
        </is>
      </c>
      <c r="E2079" s="7" t="inlineStr">
        <is>
          <t>덕다운</t>
        </is>
      </c>
      <c r="F2079" s="7" t="inlineStr">
        <is>
          <t>매트롱패딩</t>
        </is>
      </c>
      <c r="G2079" s="7" t="inlineStr">
        <is>
          <t>KOR</t>
        </is>
      </c>
      <c r="H2079" s="7" t="inlineStr">
        <is>
          <t>85</t>
        </is>
      </c>
      <c r="I2079" s="7">
        <f>IF(B2079="보세",C2079&amp;" "&amp;D2079&amp;" "&amp;E2079&amp;" "&amp;F2079&amp;" ["&amp;H2079&amp;"]",IF(G2079="JPN","[JPN] "&amp;B2079&amp;" "&amp;C2079&amp;" "&amp;D2079&amp;" "&amp;E2079&amp;" "&amp;F2079&amp;" ["&amp;H2079&amp;"]",B2079&amp;" "&amp;C2079&amp;" "&amp;D2079&amp;" "&amp;E2079&amp;" "&amp;F2079&amp;" ["&amp;H2079&amp;"]"))</f>
        <v/>
      </c>
      <c r="J2079" s="7" t="inlineStr">
        <is>
          <t>밀레 블랙 덕다운 매트롱패딩 [85]</t>
        </is>
      </c>
      <c r="K2079" s="7" t="inlineStr">
        <is>
          <t>밀레 블랙 덕다운 매트롱패딩</t>
        </is>
      </c>
      <c r="L2079" s="7">
        <f>IF(B2079="보세",C2079&amp;" "&amp;F2079,B2079&amp;" "&amp;F2079)</f>
        <v/>
      </c>
      <c r="M2079" s="8" t="inlineStr">
        <is>
          <t>블랙  덕다운 매트롱패딩</t>
        </is>
      </c>
      <c r="N2079" s="8" t="inlineStr">
        <is>
          <t>블랙  덕다운 매트롱패딩</t>
        </is>
      </c>
      <c r="O2079" s="8" t="inlineStr">
        <is>
          <t>블랙  덕다운 매트롱패딩</t>
        </is>
      </c>
    </row>
    <row r="2080" ht="16.5" customHeight="1" s="16">
      <c r="A2080" s="7" t="n">
        <v>13108846</v>
      </c>
      <c r="B2080" s="7" t="inlineStr">
        <is>
          <t>푸마</t>
        </is>
      </c>
      <c r="C2080" s="7" t="inlineStr">
        <is>
          <t>베이지</t>
        </is>
      </c>
      <c r="D2080" s="7" t="inlineStr">
        <is>
          <t>무지</t>
        </is>
      </c>
      <c r="E2080" s="7" t="inlineStr">
        <is>
          <t>폴리</t>
        </is>
      </c>
      <c r="F2080" s="7" t="inlineStr">
        <is>
          <t>롱a라인패딩</t>
        </is>
      </c>
      <c r="G2080" s="7" t="inlineStr">
        <is>
          <t>KOR</t>
        </is>
      </c>
      <c r="H2080" s="7" t="inlineStr">
        <is>
          <t>M</t>
        </is>
      </c>
      <c r="I2080" s="7">
        <f>IF(B2080="보세",C2080&amp;" "&amp;D2080&amp;" "&amp;E2080&amp;" "&amp;F2080&amp;" ["&amp;H2080&amp;"]",IF(G2080="JPN","[JPN] "&amp;B2080&amp;" "&amp;C2080&amp;" "&amp;D2080&amp;" "&amp;E2080&amp;" "&amp;F2080&amp;" ["&amp;H2080&amp;"]",B2080&amp;" "&amp;C2080&amp;" "&amp;D2080&amp;" "&amp;E2080&amp;" "&amp;F2080&amp;" ["&amp;H2080&amp;"]"))</f>
        <v/>
      </c>
      <c r="J2080" s="7" t="inlineStr">
        <is>
          <t>푸마 베이지 롱a라인패딩 [M]</t>
        </is>
      </c>
      <c r="K2080" s="7" t="inlineStr">
        <is>
          <t>푸마 베이지 롱a라인패딩</t>
        </is>
      </c>
      <c r="L2080" s="7">
        <f>IF(B2080="보세",C2080&amp;" "&amp;F2080,B2080&amp;" "&amp;F2080)</f>
        <v/>
      </c>
      <c r="M2080" s="8" t="inlineStr">
        <is>
          <t>베이지   롱a라인패딩</t>
        </is>
      </c>
      <c r="N2080" s="8" t="inlineStr">
        <is>
          <t>베이지   롱a라인패딩</t>
        </is>
      </c>
      <c r="O2080" s="8" t="inlineStr">
        <is>
          <t>베이지   롱a라인패딩</t>
        </is>
      </c>
    </row>
    <row r="2081" ht="16.5" customHeight="1" s="16">
      <c r="A2081" s="7" t="n">
        <v>13108847</v>
      </c>
      <c r="B2081" s="7" t="inlineStr">
        <is>
          <t>디키즈</t>
        </is>
      </c>
      <c r="C2081" s="7" t="inlineStr">
        <is>
          <t>매트블랙</t>
        </is>
      </c>
      <c r="D2081" s="7" t="inlineStr">
        <is>
          <t>무지</t>
        </is>
      </c>
      <c r="E2081" s="7" t="inlineStr">
        <is>
          <t>폴리</t>
        </is>
      </c>
      <c r="F2081" s="7" t="inlineStr">
        <is>
          <t>패딩점퍼</t>
        </is>
      </c>
      <c r="G2081" s="7" t="inlineStr">
        <is>
          <t>KOR</t>
        </is>
      </c>
      <c r="H2081" s="7" t="inlineStr">
        <is>
          <t>XL</t>
        </is>
      </c>
      <c r="I2081" s="7">
        <f>IF(B2081="보세",C2081&amp;" "&amp;D2081&amp;" "&amp;E2081&amp;" "&amp;F2081&amp;" ["&amp;H2081&amp;"]",IF(G2081="JPN","[JPN] "&amp;B2081&amp;" "&amp;C2081&amp;" "&amp;D2081&amp;" "&amp;E2081&amp;" "&amp;F2081&amp;" ["&amp;H2081&amp;"]",B2081&amp;" "&amp;C2081&amp;" "&amp;D2081&amp;" "&amp;E2081&amp;" "&amp;F2081&amp;" ["&amp;H2081&amp;"]"))</f>
        <v/>
      </c>
      <c r="J2081" s="7" t="inlineStr">
        <is>
          <t>디키즈 매트블랙 패딩점퍼 [XL]</t>
        </is>
      </c>
      <c r="K2081" s="7" t="inlineStr">
        <is>
          <t>디키즈 매트블랙 패딩점퍼</t>
        </is>
      </c>
      <c r="L2081" s="7">
        <f>IF(B2081="보세",C2081&amp;" "&amp;F2081,B2081&amp;" "&amp;F2081)</f>
        <v/>
      </c>
      <c r="M2081" s="8" t="inlineStr">
        <is>
          <t>매트블랙   패딩점퍼</t>
        </is>
      </c>
      <c r="N2081" s="8" t="inlineStr">
        <is>
          <t>매트블랙   패딩점퍼</t>
        </is>
      </c>
      <c r="O2081" s="8" t="inlineStr">
        <is>
          <t>매트블랙   패딩점퍼</t>
        </is>
      </c>
    </row>
    <row r="2082" ht="16.5" customHeight="1" s="16">
      <c r="A2082" s="7" t="n">
        <v>13108848</v>
      </c>
      <c r="B2082" s="7" t="inlineStr">
        <is>
          <t>갤럭시</t>
        </is>
      </c>
      <c r="C2082" s="7" t="inlineStr">
        <is>
          <t>매트블랙</t>
        </is>
      </c>
      <c r="D2082" s="7" t="inlineStr">
        <is>
          <t>무지</t>
        </is>
      </c>
      <c r="E2082" s="7" t="inlineStr">
        <is>
          <t>덕다운</t>
        </is>
      </c>
      <c r="F2082" s="7" t="inlineStr">
        <is>
          <t>시보리롱패딩점퍼</t>
        </is>
      </c>
      <c r="G2082" s="7" t="inlineStr">
        <is>
          <t>KOR</t>
        </is>
      </c>
      <c r="H2082" s="7" t="inlineStr">
        <is>
          <t>100</t>
        </is>
      </c>
      <c r="I2082" s="7">
        <f>IF(B2082="보세",C2082&amp;" "&amp;D2082&amp;" "&amp;E2082&amp;" "&amp;F2082&amp;" ["&amp;H2082&amp;"]",IF(G2082="JPN","[JPN] "&amp;B2082&amp;" "&amp;C2082&amp;" "&amp;D2082&amp;" "&amp;E2082&amp;" "&amp;F2082&amp;" ["&amp;H2082&amp;"]",B2082&amp;" "&amp;C2082&amp;" "&amp;D2082&amp;" "&amp;E2082&amp;" "&amp;F2082&amp;" ["&amp;H2082&amp;"]"))</f>
        <v/>
      </c>
      <c r="J2082" s="7" t="inlineStr">
        <is>
          <t>갤럭시 매트블랙 덕다운 시보리롱패딩점퍼 [100]</t>
        </is>
      </c>
      <c r="K2082" s="7" t="inlineStr">
        <is>
          <t>갤럭시 매트블랙 덕다운 시보리롱패딩점퍼</t>
        </is>
      </c>
      <c r="L2082" s="7">
        <f>IF(B2082="보세",C2082&amp;" "&amp;F2082,B2082&amp;" "&amp;F2082)</f>
        <v/>
      </c>
      <c r="M2082" s="8" t="inlineStr">
        <is>
          <t>매트블랙  덕다운 시보리롱패딩점퍼</t>
        </is>
      </c>
      <c r="N2082" s="8" t="inlineStr">
        <is>
          <t>매트블랙  덕다운 시보리롱패딩점퍼</t>
        </is>
      </c>
      <c r="O2082" s="8" t="inlineStr">
        <is>
          <t>매트블랙  덕다운 시보리롱패딩점퍼</t>
        </is>
      </c>
    </row>
    <row r="2083" ht="16.5" customHeight="1" s="16">
      <c r="A2083" s="7" t="n">
        <v>13108849</v>
      </c>
      <c r="B2083" s="7" t="inlineStr">
        <is>
          <t>디스커버리</t>
        </is>
      </c>
      <c r="C2083" s="7" t="inlineStr">
        <is>
          <t>매트블랙</t>
        </is>
      </c>
      <c r="D2083" s="7" t="inlineStr">
        <is>
          <t>무지</t>
        </is>
      </c>
      <c r="E2083" s="7" t="inlineStr">
        <is>
          <t>덕다운</t>
        </is>
      </c>
      <c r="F2083" s="7" t="inlineStr">
        <is>
          <t>하이넥매트롱패딩</t>
        </is>
      </c>
      <c r="G2083" s="7" t="inlineStr">
        <is>
          <t>KOR</t>
        </is>
      </c>
      <c r="H2083" s="7" t="inlineStr">
        <is>
          <t>95</t>
        </is>
      </c>
      <c r="I2083" s="7">
        <f>IF(B2083="보세",C2083&amp;" "&amp;D2083&amp;" "&amp;E2083&amp;" "&amp;F2083&amp;" ["&amp;H2083&amp;"]",IF(G2083="JPN","[JPN] "&amp;B2083&amp;" "&amp;C2083&amp;" "&amp;D2083&amp;" "&amp;E2083&amp;" "&amp;F2083&amp;" ["&amp;H2083&amp;"]",B2083&amp;" "&amp;C2083&amp;" "&amp;D2083&amp;" "&amp;E2083&amp;" "&amp;F2083&amp;" ["&amp;H2083&amp;"]"))</f>
        <v/>
      </c>
      <c r="J2083" s="7" t="inlineStr">
        <is>
          <t>디스커버리 매트블랙 덕다운 하이넥매트롱패딩 [95]</t>
        </is>
      </c>
      <c r="K2083" s="7" t="inlineStr">
        <is>
          <t>디스커버리 매트블랙 덕다운 하이넥매트롱패딩</t>
        </is>
      </c>
      <c r="L2083" s="7">
        <f>IF(B2083="보세",C2083&amp;" "&amp;F2083,B2083&amp;" "&amp;F2083)</f>
        <v/>
      </c>
      <c r="M2083" s="8" t="inlineStr">
        <is>
          <t>매트블랙  덕다운 하이넥매트롱패딩</t>
        </is>
      </c>
      <c r="N2083" s="8" t="inlineStr">
        <is>
          <t>매트블랙  덕다운 하이넥매트롱패딩</t>
        </is>
      </c>
      <c r="O2083" s="8" t="inlineStr">
        <is>
          <t>매트블랙  덕다운 하이넥매트롱패딩</t>
        </is>
      </c>
    </row>
    <row r="2084" ht="16.5" customHeight="1" s="16">
      <c r="A2084" s="7" t="n">
        <v>13108850</v>
      </c>
      <c r="B2084" s="7" t="inlineStr">
        <is>
          <t>hummel</t>
        </is>
      </c>
      <c r="C2084" s="7" t="inlineStr">
        <is>
          <t>블랙</t>
        </is>
      </c>
      <c r="D2084" s="7" t="inlineStr">
        <is>
          <t>무지</t>
        </is>
      </c>
      <c r="E2084" s="7" t="inlineStr">
        <is>
          <t>덕다운</t>
        </is>
      </c>
      <c r="F2084" s="7" t="inlineStr">
        <is>
          <t>하이넥패딩점퍼</t>
        </is>
      </c>
      <c r="G2084" s="7" t="inlineStr">
        <is>
          <t>KOR</t>
        </is>
      </c>
      <c r="H2084" s="7" t="inlineStr">
        <is>
          <t>110</t>
        </is>
      </c>
      <c r="I2084" s="7">
        <f>IF(B2084="보세",C2084&amp;" "&amp;D2084&amp;" "&amp;E2084&amp;" "&amp;F2084&amp;" ["&amp;H2084&amp;"]",IF(G2084="JPN","[JPN] "&amp;B2084&amp;" "&amp;C2084&amp;" "&amp;D2084&amp;" "&amp;E2084&amp;" "&amp;F2084&amp;" ["&amp;H2084&amp;"]",B2084&amp;" "&amp;C2084&amp;" "&amp;D2084&amp;" "&amp;E2084&amp;" "&amp;F2084&amp;" ["&amp;H2084&amp;"]"))</f>
        <v/>
      </c>
      <c r="J2084" s="7" t="inlineStr">
        <is>
          <t>hummel 블랙 덕다운 하이넥패딩점퍼 [110]</t>
        </is>
      </c>
      <c r="K2084" s="7" t="inlineStr">
        <is>
          <t>hummel 블랙 덕다운 하이넥패딩점퍼</t>
        </is>
      </c>
      <c r="L2084" s="7">
        <f>IF(B2084="보세",C2084&amp;" "&amp;F2084,B2084&amp;" "&amp;F2084)</f>
        <v/>
      </c>
      <c r="M2084" s="8" t="inlineStr">
        <is>
          <t>블랙  덕다운 하이넥패딩점퍼</t>
        </is>
      </c>
      <c r="N2084" s="8" t="inlineStr">
        <is>
          <t>블랙  덕다운 하이넥패딩점퍼</t>
        </is>
      </c>
      <c r="O2084" s="8" t="inlineStr">
        <is>
          <t>블랙  덕다운 하이넥패딩점퍼</t>
        </is>
      </c>
    </row>
    <row r="2085" ht="16.5" customHeight="1" s="16">
      <c r="A2085" s="7" t="n">
        <v>13108851</v>
      </c>
      <c r="B2085" s="7" t="inlineStr">
        <is>
          <t>르꼬끄</t>
        </is>
      </c>
      <c r="C2085" s="7" t="inlineStr">
        <is>
          <t>브라이트오렌지</t>
        </is>
      </c>
      <c r="D2085" s="7" t="inlineStr">
        <is>
          <t>무지</t>
        </is>
      </c>
      <c r="E2085" s="7" t="inlineStr">
        <is>
          <t>폴리</t>
        </is>
      </c>
      <c r="F2085" s="7" t="inlineStr">
        <is>
          <t>풀집업패딩</t>
        </is>
      </c>
      <c r="G2085" s="7" t="inlineStr">
        <is>
          <t>KOR</t>
        </is>
      </c>
      <c r="H2085" s="7" t="inlineStr">
        <is>
          <t>없음</t>
        </is>
      </c>
      <c r="I2085" s="7">
        <f>IF(B2085="보세",C2085&amp;" "&amp;D2085&amp;" "&amp;E2085&amp;" "&amp;F2085&amp;" ["&amp;H2085&amp;"]",IF(G2085="JPN","[JPN] "&amp;B2085&amp;" "&amp;C2085&amp;" "&amp;D2085&amp;" "&amp;E2085&amp;" "&amp;F2085&amp;" ["&amp;H2085&amp;"]",B2085&amp;" "&amp;C2085&amp;" "&amp;D2085&amp;" "&amp;E2085&amp;" "&amp;F2085&amp;" ["&amp;H2085&amp;"]"))</f>
        <v/>
      </c>
      <c r="J2085" s="7" t="inlineStr">
        <is>
          <t xml:space="preserve">르꼬끄 브라이트오렌지 풀집업패딩 </t>
        </is>
      </c>
      <c r="K2085" s="7" t="inlineStr">
        <is>
          <t xml:space="preserve">르꼬끄 브라이트오렌지 풀집업패딩 </t>
        </is>
      </c>
      <c r="L2085" s="7">
        <f>IF(B2085="보세",C2085&amp;" "&amp;F2085,B2085&amp;" "&amp;F2085)</f>
        <v/>
      </c>
      <c r="M2085" s="8" t="inlineStr">
        <is>
          <t>브라이트오렌지   풀집업패딩</t>
        </is>
      </c>
      <c r="N2085" s="8" t="inlineStr">
        <is>
          <t>브라이트오렌지   풀집업패딩</t>
        </is>
      </c>
      <c r="O2085" s="8" t="inlineStr">
        <is>
          <t>브라이트오렌지   풀집업패딩</t>
        </is>
      </c>
    </row>
    <row r="2086" ht="16.5" customHeight="1" s="16">
      <c r="A2086" s="7" t="n">
        <v>13108852</v>
      </c>
      <c r="B2086" s="7" t="inlineStr">
        <is>
          <t>탑텐</t>
        </is>
      </c>
      <c r="C2086" s="7" t="inlineStr">
        <is>
          <t>멀티그레이머스타드</t>
        </is>
      </c>
      <c r="D2086" s="7" t="inlineStr">
        <is>
          <t>카모</t>
        </is>
      </c>
      <c r="E2086" s="7" t="inlineStr">
        <is>
          <t>덕다운</t>
        </is>
      </c>
      <c r="F2086" s="7" t="inlineStr">
        <is>
          <t>패딩점퍼</t>
        </is>
      </c>
      <c r="G2086" s="7" t="inlineStr">
        <is>
          <t>KOR</t>
        </is>
      </c>
      <c r="H2086" s="7" t="inlineStr">
        <is>
          <t>95</t>
        </is>
      </c>
      <c r="I2086" s="7">
        <f>IF(B2086="보세",C2086&amp;" "&amp;D2086&amp;" "&amp;E2086&amp;" "&amp;F2086&amp;" ["&amp;H2086&amp;"]",IF(G2086="JPN","[JPN] "&amp;B2086&amp;" "&amp;C2086&amp;" "&amp;D2086&amp;" "&amp;E2086&amp;" "&amp;F2086&amp;" ["&amp;H2086&amp;"]",B2086&amp;" "&amp;C2086&amp;" "&amp;D2086&amp;" "&amp;E2086&amp;" "&amp;F2086&amp;" ["&amp;H2086&amp;"]"))</f>
        <v/>
      </c>
      <c r="J2086" s="7" t="inlineStr">
        <is>
          <t>탑텐 멀티그레이머스타드 카모 덕다운 패딩점퍼 [95]</t>
        </is>
      </c>
      <c r="K2086" s="7" t="inlineStr">
        <is>
          <t>탑텐 멀티그레이머스타드 카모 덕다운 패딩점퍼</t>
        </is>
      </c>
      <c r="L2086" s="7">
        <f>IF(B2086="보세",C2086&amp;" "&amp;F2086,B2086&amp;" "&amp;F2086)</f>
        <v/>
      </c>
      <c r="M2086" s="8" t="inlineStr">
        <is>
          <t>멀티그레이머스타드 카모 덕다운 패딩점퍼</t>
        </is>
      </c>
      <c r="N2086" s="8" t="inlineStr">
        <is>
          <t>멀티그레이머스타드 카모 덕다운 패딩점퍼</t>
        </is>
      </c>
      <c r="O2086" s="8" t="inlineStr">
        <is>
          <t>멀티그레이머스타드 카모 덕다운 패딩점퍼</t>
        </is>
      </c>
    </row>
    <row r="2087" ht="16.5" customHeight="1" s="16">
      <c r="A2087" s="7" t="n">
        <v>13108854</v>
      </c>
      <c r="B2087" s="7" t="inlineStr">
        <is>
          <t>버버리</t>
        </is>
      </c>
      <c r="C2087" s="7" t="inlineStr">
        <is>
          <t>네이비</t>
        </is>
      </c>
      <c r="D2087" s="7" t="inlineStr">
        <is>
          <t>무지</t>
        </is>
      </c>
      <c r="E2087" s="7" t="inlineStr">
        <is>
          <t>면혼방</t>
        </is>
      </c>
      <c r="F2087" s="7" t="inlineStr">
        <is>
          <t>레글런솔리드트렌치코트</t>
        </is>
      </c>
      <c r="G2087" s="7" t="inlineStr">
        <is>
          <t>KOR</t>
        </is>
      </c>
      <c r="H2087" s="7" t="inlineStr">
        <is>
          <t>48</t>
        </is>
      </c>
      <c r="I2087" s="7">
        <f>IF(B2087="보세",C2087&amp;" "&amp;D2087&amp;" "&amp;E2087&amp;" "&amp;F2087&amp;" ["&amp;H2087&amp;"]",IF(G2087="JPN","[JPN] "&amp;B2087&amp;" "&amp;C2087&amp;" "&amp;D2087&amp;" "&amp;E2087&amp;" "&amp;F2087&amp;" ["&amp;H2087&amp;"]",B2087&amp;" "&amp;C2087&amp;" "&amp;D2087&amp;" "&amp;E2087&amp;" "&amp;F2087&amp;" ["&amp;H2087&amp;"]"))</f>
        <v/>
      </c>
      <c r="J2087" s="7" t="inlineStr">
        <is>
          <t>버버리 네이비 면혼방 레글런솔리드트렌치코트 [48]</t>
        </is>
      </c>
      <c r="K2087" s="7" t="inlineStr">
        <is>
          <t>버버리 네이비 면혼방 레글런솔리드트렌치코트</t>
        </is>
      </c>
      <c r="L2087" s="7">
        <f>IF(B2087="보세",C2087&amp;" "&amp;F2087,B2087&amp;" "&amp;F2087)</f>
        <v/>
      </c>
      <c r="M2087" s="8" t="inlineStr">
        <is>
          <t>네이비  면혼방 레글런솔리드트렌치코트</t>
        </is>
      </c>
      <c r="N2087" s="8" t="inlineStr">
        <is>
          <t>NAVY  면혼방 레글런솔리드트렌치코트</t>
        </is>
      </c>
      <c r="O2087" s="8" t="inlineStr">
        <is>
          <t>곤색  면혼방 레글런솔리드트렌치코트</t>
        </is>
      </c>
    </row>
    <row r="2088" ht="16.5" customHeight="1" s="16">
      <c r="A2088" s="7" t="n">
        <v>13108855</v>
      </c>
      <c r="B2088" s="7" t="inlineStr">
        <is>
          <t>JDX</t>
        </is>
      </c>
      <c r="C2088" s="7" t="inlineStr">
        <is>
          <t>화이트핑크</t>
        </is>
      </c>
      <c r="D2088" s="7" t="inlineStr">
        <is>
          <t>로즈패턴</t>
        </is>
      </c>
      <c r="E2088" s="7" t="inlineStr">
        <is>
          <t>폴리</t>
        </is>
      </c>
      <c r="F2088" s="7" t="inlineStr">
        <is>
          <t>배색스티치레깅스팬츠</t>
        </is>
      </c>
      <c r="G2088" s="7" t="inlineStr">
        <is>
          <t>KOR</t>
        </is>
      </c>
      <c r="H2088" s="7" t="inlineStr">
        <is>
          <t>75</t>
        </is>
      </c>
      <c r="I2088" s="7">
        <f>IF(B2088="보세",C2088&amp;" "&amp;D2088&amp;" "&amp;E2088&amp;" "&amp;F2088&amp;" ["&amp;H2088&amp;"]",IF(G2088="JPN","[JPN] "&amp;B2088&amp;" "&amp;C2088&amp;" "&amp;D2088&amp;" "&amp;E2088&amp;" "&amp;F2088&amp;" ["&amp;H2088&amp;"]",B2088&amp;" "&amp;C2088&amp;" "&amp;D2088&amp;" "&amp;E2088&amp;" "&amp;F2088&amp;" ["&amp;H2088&amp;"]"))</f>
        <v/>
      </c>
      <c r="J2088" s="7" t="inlineStr">
        <is>
          <t>JDX 화이트핑크 로즈패턴 배색스티치레깅스팬츠 [75]</t>
        </is>
      </c>
      <c r="K2088" s="7" t="inlineStr">
        <is>
          <t>JDX 화이트핑크 로즈패턴 배색스티치레깅스팬츠</t>
        </is>
      </c>
      <c r="L2088" s="7">
        <f>IF(B2088="보세",C2088&amp;" "&amp;F2088,B2088&amp;" "&amp;F2088)</f>
        <v/>
      </c>
      <c r="M2088" s="8" t="inlineStr">
        <is>
          <t>화이트핑크 로즈패턴  배색스티치레깅스팬츠</t>
        </is>
      </c>
      <c r="N2088" s="8" t="inlineStr">
        <is>
          <t>화이트핑크 로즈패턴  배색스티치레깅스팬츠</t>
        </is>
      </c>
      <c r="O2088" s="8" t="inlineStr">
        <is>
          <t>화이트핑크 로즈패턴  배색스티치레깅스팬츠</t>
        </is>
      </c>
    </row>
    <row r="2089" ht="16.5" customHeight="1" s="16">
      <c r="A2089" s="7" t="n">
        <v>13108856</v>
      </c>
      <c r="B2089" s="7" t="inlineStr">
        <is>
          <t>JDX</t>
        </is>
      </c>
      <c r="C2089" s="7" t="inlineStr">
        <is>
          <t>화이트옐로우</t>
        </is>
      </c>
      <c r="D2089" s="7" t="inlineStr">
        <is>
          <t>야자수패턴</t>
        </is>
      </c>
      <c r="E2089" s="7" t="inlineStr">
        <is>
          <t>면혼방</t>
        </is>
      </c>
      <c r="F2089" s="7" t="inlineStr">
        <is>
          <t>카브라스트레치숏팬츠</t>
        </is>
      </c>
      <c r="G2089" s="7" t="inlineStr">
        <is>
          <t>KOR</t>
        </is>
      </c>
      <c r="H2089" s="7" t="inlineStr">
        <is>
          <t>67</t>
        </is>
      </c>
      <c r="I2089" s="7">
        <f>IF(B2089="보세",C2089&amp;" "&amp;D2089&amp;" "&amp;E2089&amp;" "&amp;F2089&amp;" ["&amp;H2089&amp;"]",IF(G2089="JPN","[JPN] "&amp;B2089&amp;" "&amp;C2089&amp;" "&amp;D2089&amp;" "&amp;E2089&amp;" "&amp;F2089&amp;" ["&amp;H2089&amp;"]",B2089&amp;" "&amp;C2089&amp;" "&amp;D2089&amp;" "&amp;E2089&amp;" "&amp;F2089&amp;" ["&amp;H2089&amp;"]"))</f>
        <v/>
      </c>
      <c r="J2089" s="7" t="inlineStr">
        <is>
          <t>JDX 화이트옐로우 야자수패턴 면혼방 카브라스트레치숏팬츠 [67]</t>
        </is>
      </c>
      <c r="K2089" s="7" t="inlineStr">
        <is>
          <t>JDX 화이트옐로우 야자수패턴 면혼방 카브라스트레치숏팬츠</t>
        </is>
      </c>
      <c r="L2089" s="7">
        <f>IF(B2089="보세",C2089&amp;" "&amp;F2089,B2089&amp;" "&amp;F2089)</f>
        <v/>
      </c>
      <c r="M2089" s="8" t="inlineStr">
        <is>
          <t>화이트옐로우 야자수패턴 면혼방 카브라스트레치숏팬츠</t>
        </is>
      </c>
      <c r="N2089" s="8" t="inlineStr">
        <is>
          <t>화이트옐로우 야자수패턴 코튼혼방 카브라스트레치숏팬츠</t>
        </is>
      </c>
      <c r="O2089" s="8" t="inlineStr">
        <is>
          <t>화이트옐로우 야자수패턴 면믹스 카브라스트레치숏팬츠</t>
        </is>
      </c>
    </row>
    <row r="2090" ht="16.5" customHeight="1" s="16">
      <c r="A2090" s="7" t="n">
        <v>13108857</v>
      </c>
      <c r="B2090" s="7" t="inlineStr">
        <is>
          <t>엘르골프</t>
        </is>
      </c>
      <c r="C2090" s="7" t="inlineStr">
        <is>
          <t>형광주황</t>
        </is>
      </c>
      <c r="D2090" s="7" t="inlineStr">
        <is>
          <t>무지</t>
        </is>
      </c>
      <c r="E2090" s="7" t="inlineStr">
        <is>
          <t>폴리</t>
        </is>
      </c>
      <c r="F2090" s="7" t="inlineStr">
        <is>
          <t>셔링플레어미니스커트</t>
        </is>
      </c>
      <c r="G2090" s="7" t="inlineStr">
        <is>
          <t>KOR</t>
        </is>
      </c>
      <c r="H2090" s="7" t="inlineStr">
        <is>
          <t>90-95</t>
        </is>
      </c>
      <c r="I2090" s="7">
        <f>IF(B2090="보세",C2090&amp;" "&amp;D2090&amp;" "&amp;E2090&amp;" "&amp;F2090&amp;" ["&amp;H2090&amp;"]",IF(G2090="JPN","[JPN] "&amp;B2090&amp;" "&amp;C2090&amp;" "&amp;D2090&amp;" "&amp;E2090&amp;" "&amp;F2090&amp;" ["&amp;H2090&amp;"]",B2090&amp;" "&amp;C2090&amp;" "&amp;D2090&amp;" "&amp;E2090&amp;" "&amp;F2090&amp;" ["&amp;H2090&amp;"]"))</f>
        <v/>
      </c>
      <c r="J2090" s="7" t="inlineStr">
        <is>
          <t>엘르골프 형광주황 셔링플레어미니스커트 [90-95]</t>
        </is>
      </c>
      <c r="K2090" s="7" t="inlineStr">
        <is>
          <t>엘르골프 형광주황 셔링플레어미니스커트</t>
        </is>
      </c>
      <c r="L2090" s="7">
        <f>IF(B2090="보세",C2090&amp;" "&amp;F2090,B2090&amp;" "&amp;F2090)</f>
        <v/>
      </c>
      <c r="M2090" s="8" t="inlineStr">
        <is>
          <t>형광주황   셔링플레어미니스커트</t>
        </is>
      </c>
      <c r="N2090" s="8" t="inlineStr">
        <is>
          <t>형광주황   셔링플레어미니스커트</t>
        </is>
      </c>
      <c r="O2090" s="8" t="inlineStr">
        <is>
          <t>형광주황   셔링플레어미니스커트</t>
        </is>
      </c>
    </row>
    <row r="2091" ht="16.5" customHeight="1" s="16">
      <c r="A2091" s="7" t="n">
        <v>13108858</v>
      </c>
      <c r="B2091" s="7" t="inlineStr">
        <is>
          <t>루이까스텔</t>
        </is>
      </c>
      <c r="C2091" s="7" t="inlineStr">
        <is>
          <t>네이비</t>
        </is>
      </c>
      <c r="D2091" s="7" t="inlineStr">
        <is>
          <t>마름모도트패턴</t>
        </is>
      </c>
      <c r="E2091" s="7" t="inlineStr">
        <is>
          <t>면혼방</t>
        </is>
      </c>
      <c r="F2091" s="7" t="inlineStr">
        <is>
          <t>스포츠치노반바지</t>
        </is>
      </c>
      <c r="G2091" s="7" t="inlineStr">
        <is>
          <t>KOR</t>
        </is>
      </c>
      <c r="H2091" s="7" t="inlineStr">
        <is>
          <t>84</t>
        </is>
      </c>
      <c r="I2091" s="7">
        <f>IF(B2091="보세",C2091&amp;" "&amp;D2091&amp;" "&amp;E2091&amp;" "&amp;F2091&amp;" ["&amp;H2091&amp;"]",IF(G2091="JPN","[JPN] "&amp;B2091&amp;" "&amp;C2091&amp;" "&amp;D2091&amp;" "&amp;E2091&amp;" "&amp;F2091&amp;" ["&amp;H2091&amp;"]",B2091&amp;" "&amp;C2091&amp;" "&amp;D2091&amp;" "&amp;E2091&amp;" "&amp;F2091&amp;" ["&amp;H2091&amp;"]"))</f>
        <v/>
      </c>
      <c r="J2091" s="7" t="inlineStr">
        <is>
          <t>루이까스텔 네이비 마름모도트패턴 면혼방 스포츠치노반바지 [84]</t>
        </is>
      </c>
      <c r="K2091" s="7" t="inlineStr">
        <is>
          <t>루이까스텔 네이비 마름모도트패턴 면혼방 스포츠치노반바지</t>
        </is>
      </c>
      <c r="L2091" s="7">
        <f>IF(B2091="보세",C2091&amp;" "&amp;F2091,B2091&amp;" "&amp;F2091)</f>
        <v/>
      </c>
      <c r="M2091" s="8" t="inlineStr">
        <is>
          <t>네이비 마름모도트패턴 면혼방 스포츠치노반바지</t>
        </is>
      </c>
      <c r="N2091" s="8" t="inlineStr">
        <is>
          <t>NAVY 마름모도트패턴 면혼방 스포츠치노반바지</t>
        </is>
      </c>
      <c r="O2091" s="8" t="inlineStr">
        <is>
          <t>곤색 마름모도트패턴 면혼방 스포츠치노반바지</t>
        </is>
      </c>
    </row>
    <row r="2092" ht="16.5" customHeight="1" s="16">
      <c r="A2092" s="7" t="n">
        <v>13108859</v>
      </c>
      <c r="B2092" s="7" t="inlineStr">
        <is>
          <t>georgesrech</t>
        </is>
      </c>
      <c r="C2092" s="7" t="inlineStr">
        <is>
          <t>더스키오키드핑크</t>
        </is>
      </c>
      <c r="D2092" s="7" t="inlineStr">
        <is>
          <t>무지</t>
        </is>
      </c>
      <c r="E2092" s="7" t="inlineStr">
        <is>
          <t>폴리</t>
        </is>
      </c>
      <c r="F2092" s="7" t="inlineStr">
        <is>
          <t>워싱스트레치슬랙스팬츠</t>
        </is>
      </c>
      <c r="G2092" s="7" t="inlineStr">
        <is>
          <t>KOR</t>
        </is>
      </c>
      <c r="H2092" s="7" t="inlineStr">
        <is>
          <t>66-91</t>
        </is>
      </c>
      <c r="I2092" s="7">
        <f>IF(B2092="보세",C2092&amp;" "&amp;D2092&amp;" "&amp;E2092&amp;" "&amp;F2092&amp;" ["&amp;H2092&amp;"]",IF(G2092="JPN","[JPN] "&amp;B2092&amp;" "&amp;C2092&amp;" "&amp;D2092&amp;" "&amp;E2092&amp;" "&amp;F2092&amp;" ["&amp;H2092&amp;"]",B2092&amp;" "&amp;C2092&amp;" "&amp;D2092&amp;" "&amp;E2092&amp;" "&amp;F2092&amp;" ["&amp;H2092&amp;"]"))</f>
        <v/>
      </c>
      <c r="J2092" s="7" t="inlineStr">
        <is>
          <t>georgesrech 더스키오키드핑크 워싱스트레치슬랙스팬츠 [66-91]</t>
        </is>
      </c>
      <c r="K2092" s="7" t="inlineStr">
        <is>
          <t>georgesrech 더스키오키드핑크 워싱스트레치슬랙스팬츠</t>
        </is>
      </c>
      <c r="L2092" s="7">
        <f>IF(B2092="보세",C2092&amp;" "&amp;F2092,B2092&amp;" "&amp;F2092)</f>
        <v/>
      </c>
      <c r="M2092" s="8" t="inlineStr">
        <is>
          <t>더스키오키드핑크   워싱스트레치슬랙스팬츠</t>
        </is>
      </c>
      <c r="N2092" s="8" t="inlineStr">
        <is>
          <t>더스키오키드핑크   워싱스트레치슬랙스팬츠</t>
        </is>
      </c>
      <c r="O2092" s="8" t="inlineStr">
        <is>
          <t>더스키오키드핑크   워싱스트레치슬랙스팬츠</t>
        </is>
      </c>
    </row>
    <row r="2093" ht="16.5" customHeight="1" s="16">
      <c r="A2093" s="7" t="n">
        <v>13108860</v>
      </c>
      <c r="B2093" s="7" t="inlineStr">
        <is>
          <t>콜롬비아</t>
        </is>
      </c>
      <c r="C2093" s="7" t="inlineStr">
        <is>
          <t>네이비</t>
        </is>
      </c>
      <c r="D2093" s="7" t="inlineStr">
        <is>
          <t>자수상어패턴</t>
        </is>
      </c>
      <c r="E2093" s="7" t="inlineStr">
        <is>
          <t>면혼방</t>
        </is>
      </c>
      <c r="F2093" s="7" t="inlineStr">
        <is>
          <t>아웃도어치노반바지</t>
        </is>
      </c>
      <c r="G2093" s="7" t="inlineStr">
        <is>
          <t>KOR</t>
        </is>
      </c>
      <c r="H2093" s="7" t="inlineStr">
        <is>
          <t>32</t>
        </is>
      </c>
      <c r="I2093" s="7">
        <f>IF(B2093="보세",C2093&amp;" "&amp;D2093&amp;" "&amp;E2093&amp;" "&amp;F2093&amp;" ["&amp;H2093&amp;"]",IF(G2093="JPN","[JPN] "&amp;B2093&amp;" "&amp;C2093&amp;" "&amp;D2093&amp;" "&amp;E2093&amp;" "&amp;F2093&amp;" ["&amp;H2093&amp;"]",B2093&amp;" "&amp;C2093&amp;" "&amp;D2093&amp;" "&amp;E2093&amp;" "&amp;F2093&amp;" ["&amp;H2093&amp;"]"))</f>
        <v/>
      </c>
      <c r="J2093" s="7" t="inlineStr">
        <is>
          <t>콜롬비아 네이비 자수상어패턴 면혼방 아웃도어치노반바지 [32]</t>
        </is>
      </c>
      <c r="K2093" s="7" t="inlineStr">
        <is>
          <t>콜롬비아 네이비 자수상어패턴 면혼방 아웃도어치노반바지</t>
        </is>
      </c>
      <c r="L2093" s="7">
        <f>IF(B2093="보세",C2093&amp;" "&amp;F2093,B2093&amp;" "&amp;F2093)</f>
        <v/>
      </c>
      <c r="M2093" s="8" t="inlineStr">
        <is>
          <t>네이비 자수상어패턴 면혼방 아웃도어치노반바지</t>
        </is>
      </c>
      <c r="N2093" s="8" t="inlineStr">
        <is>
          <t>NAVY 자수상어패턴 면혼방 아웃도어치노반바지</t>
        </is>
      </c>
      <c r="O2093" s="8" t="inlineStr">
        <is>
          <t>곤색 자수상어패턴 면혼방 아웃도어치노반바지</t>
        </is>
      </c>
    </row>
    <row r="2094" ht="16.5" customHeight="1" s="16">
      <c r="A2094" s="7" t="n">
        <v>13108861</v>
      </c>
      <c r="B2094" s="7" t="inlineStr">
        <is>
          <t>georgesrech</t>
        </is>
      </c>
      <c r="C2094" s="7" t="inlineStr">
        <is>
          <t>네이비</t>
        </is>
      </c>
      <c r="D2094" s="7" t="inlineStr">
        <is>
          <t>무지</t>
        </is>
      </c>
      <c r="E2094" s="7" t="inlineStr">
        <is>
          <t>폴리</t>
        </is>
      </c>
      <c r="F2094" s="7" t="inlineStr">
        <is>
          <t>솔리드스트레치슬랙스팬츠</t>
        </is>
      </c>
      <c r="G2094" s="7" t="inlineStr">
        <is>
          <t>KOR</t>
        </is>
      </c>
      <c r="H2094" s="7" t="inlineStr">
        <is>
          <t>71-94</t>
        </is>
      </c>
      <c r="I2094" s="7">
        <f>IF(B2094="보세",C2094&amp;" "&amp;D2094&amp;" "&amp;E2094&amp;" "&amp;F2094&amp;" ["&amp;H2094&amp;"]",IF(G2094="JPN","[JPN] "&amp;B2094&amp;" "&amp;C2094&amp;" "&amp;D2094&amp;" "&amp;E2094&amp;" "&amp;F2094&amp;" ["&amp;H2094&amp;"]",B2094&amp;" "&amp;C2094&amp;" "&amp;D2094&amp;" "&amp;E2094&amp;" "&amp;F2094&amp;" ["&amp;H2094&amp;"]"))</f>
        <v/>
      </c>
      <c r="J2094" s="7" t="inlineStr">
        <is>
          <t>georgesrech 네이비 솔리드스트레치슬랙스팬츠 [71-94]</t>
        </is>
      </c>
      <c r="K2094" s="7" t="inlineStr">
        <is>
          <t>georgesrech 네이비 솔리드스트레치슬랙스팬츠</t>
        </is>
      </c>
      <c r="L2094" s="7">
        <f>IF(B2094="보세",C2094&amp;" "&amp;F2094,B2094&amp;" "&amp;F2094)</f>
        <v/>
      </c>
      <c r="M2094" s="8" t="inlineStr">
        <is>
          <t>네이비   솔리드스트레치슬랙스팬츠</t>
        </is>
      </c>
      <c r="N2094" s="8" t="inlineStr">
        <is>
          <t>NAVY   솔리드스트레치슬랙스팬츠</t>
        </is>
      </c>
      <c r="O2094" s="8" t="inlineStr">
        <is>
          <t>곤색   솔리드스트레치슬랙스팬츠</t>
        </is>
      </c>
    </row>
    <row r="2095" ht="16.5" customHeight="1" s="16">
      <c r="A2095" s="7" t="n">
        <v>13108862</v>
      </c>
      <c r="B2095" s="7" t="inlineStr">
        <is>
          <t>basso</t>
        </is>
      </c>
      <c r="C2095" s="7" t="inlineStr">
        <is>
          <t>네이비</t>
        </is>
      </c>
      <c r="D2095" s="7" t="inlineStr">
        <is>
          <t>체크</t>
        </is>
      </c>
      <c r="E2095" s="7" t="inlineStr">
        <is>
          <t>울혼방</t>
        </is>
      </c>
      <c r="F2095" s="7" t="inlineStr">
        <is>
          <t>슬랙스팬츠</t>
        </is>
      </c>
      <c r="G2095" s="7" t="inlineStr">
        <is>
          <t>KOR</t>
        </is>
      </c>
      <c r="H2095" s="7" t="inlineStr">
        <is>
          <t>74</t>
        </is>
      </c>
      <c r="I2095" s="7">
        <f>IF(B2095="보세",C2095&amp;" "&amp;D2095&amp;" "&amp;E2095&amp;" "&amp;F2095&amp;" ["&amp;H2095&amp;"]",IF(G2095="JPN","[JPN] "&amp;B2095&amp;" "&amp;C2095&amp;" "&amp;D2095&amp;" "&amp;E2095&amp;" "&amp;F2095&amp;" ["&amp;H2095&amp;"]",B2095&amp;" "&amp;C2095&amp;" "&amp;D2095&amp;" "&amp;E2095&amp;" "&amp;F2095&amp;" ["&amp;H2095&amp;"]"))</f>
        <v/>
      </c>
      <c r="J2095" s="7" t="inlineStr">
        <is>
          <t>basso 네이비 체크 울혼방 슬랙스팬츠 [74]</t>
        </is>
      </c>
      <c r="K2095" s="7" t="inlineStr">
        <is>
          <t>basso 네이비 체크 울혼방 슬랙스팬츠</t>
        </is>
      </c>
      <c r="L2095" s="7">
        <f>IF(B2095="보세",C2095&amp;" "&amp;F2095,B2095&amp;" "&amp;F2095)</f>
        <v/>
      </c>
      <c r="M2095" s="8" t="inlineStr">
        <is>
          <t>네이비 체크 울혼방 슬랙스팬츠</t>
        </is>
      </c>
      <c r="N2095" s="8" t="inlineStr">
        <is>
          <t>NAVY 체크 울혼방 슬랙스팬츠</t>
        </is>
      </c>
      <c r="O2095" s="8" t="inlineStr">
        <is>
          <t>곤색 체크 울혼방 슬랙스팬츠</t>
        </is>
      </c>
    </row>
    <row r="2096" ht="16.5" customHeight="1" s="16">
      <c r="A2096" s="7" t="n">
        <v>13108863</v>
      </c>
      <c r="B2096" s="7" t="inlineStr">
        <is>
          <t>블랙야크</t>
        </is>
      </c>
      <c r="C2096" s="7" t="inlineStr">
        <is>
          <t>블랙</t>
        </is>
      </c>
      <c r="D2096" s="7" t="inlineStr">
        <is>
          <t>무지</t>
        </is>
      </c>
      <c r="E2096" s="7" t="inlineStr">
        <is>
          <t>폴리</t>
        </is>
      </c>
      <c r="F2096" s="7" t="inlineStr">
        <is>
          <t>절개투톤아웃도어스트레치팬츠</t>
        </is>
      </c>
      <c r="G2096" s="7" t="inlineStr">
        <is>
          <t>KOR</t>
        </is>
      </c>
      <c r="H2096" s="7" t="inlineStr">
        <is>
          <t>34</t>
        </is>
      </c>
      <c r="I2096" s="7">
        <f>IF(B2096="보세",C2096&amp;" "&amp;D2096&amp;" "&amp;E2096&amp;" "&amp;F2096&amp;" ["&amp;H2096&amp;"]",IF(G2096="JPN","[JPN] "&amp;B2096&amp;" "&amp;C2096&amp;" "&amp;D2096&amp;" "&amp;E2096&amp;" "&amp;F2096&amp;" ["&amp;H2096&amp;"]",B2096&amp;" "&amp;C2096&amp;" "&amp;D2096&amp;" "&amp;E2096&amp;" "&amp;F2096&amp;" ["&amp;H2096&amp;"]"))</f>
        <v/>
      </c>
      <c r="J2096" s="7" t="inlineStr">
        <is>
          <t>블랙야크 블랙 절개투톤아웃도어스트레치팬츠 [34]</t>
        </is>
      </c>
      <c r="K2096" s="7" t="inlineStr">
        <is>
          <t>블랙야크 블랙 절개투톤아웃도어스트레치팬츠</t>
        </is>
      </c>
      <c r="L2096" s="7">
        <f>IF(B2096="보세",C2096&amp;" "&amp;F2096,B2096&amp;" "&amp;F2096)</f>
        <v/>
      </c>
      <c r="M2096" s="8" t="inlineStr">
        <is>
          <t>블랙   절개투톤아웃도어스트레치팬츠</t>
        </is>
      </c>
      <c r="N2096" s="8" t="inlineStr">
        <is>
          <t>블랙   절개투톤아웃도어스트레치팬츠</t>
        </is>
      </c>
      <c r="O2096" s="8" t="inlineStr">
        <is>
          <t>블랙   절개투톤아웃도어스트레치팬츠</t>
        </is>
      </c>
    </row>
    <row r="2097" ht="16.5" customHeight="1" s="16">
      <c r="A2097" s="7" t="n">
        <v>13108864</v>
      </c>
      <c r="B2097" s="7" t="inlineStr">
        <is>
          <t>디스커버리</t>
        </is>
      </c>
      <c r="C2097" s="7" t="inlineStr">
        <is>
          <t>블랙</t>
        </is>
      </c>
      <c r="D2097" s="7" t="inlineStr">
        <is>
          <t>프린팅</t>
        </is>
      </c>
      <c r="E2097" s="7" t="inlineStr">
        <is>
          <t>폴리</t>
        </is>
      </c>
      <c r="F2097" s="7" t="inlineStr">
        <is>
          <t>사선레터링로고아웃밴딩레깅스</t>
        </is>
      </c>
      <c r="G2097" s="7" t="inlineStr">
        <is>
          <t>KOR</t>
        </is>
      </c>
      <c r="H2097" s="7" t="inlineStr">
        <is>
          <t>70</t>
        </is>
      </c>
      <c r="I2097" s="7">
        <f>IF(B2097="보세",C2097&amp;" "&amp;D2097&amp;" "&amp;E2097&amp;" "&amp;F2097&amp;" ["&amp;H2097&amp;"]",IF(G2097="JPN","[JPN] "&amp;B2097&amp;" "&amp;C2097&amp;" "&amp;D2097&amp;" "&amp;E2097&amp;" "&amp;F2097&amp;" ["&amp;H2097&amp;"]",B2097&amp;" "&amp;C2097&amp;" "&amp;D2097&amp;" "&amp;E2097&amp;" "&amp;F2097&amp;" ["&amp;H2097&amp;"]"))</f>
        <v/>
      </c>
      <c r="J2097" s="7" t="inlineStr">
        <is>
          <t>디스커버리 블랙 프린팅 사선레터링로고아웃밴딩레깅스 [70]</t>
        </is>
      </c>
      <c r="K2097" s="7" t="inlineStr">
        <is>
          <t>디스커버리 블랙 프린팅 사선레터링로고아웃밴딩레깅스</t>
        </is>
      </c>
      <c r="L2097" s="7">
        <f>IF(B2097="보세",C2097&amp;" "&amp;F2097,B2097&amp;" "&amp;F2097)</f>
        <v/>
      </c>
      <c r="M2097" s="8" t="inlineStr">
        <is>
          <t>블랙 프린팅  사선레터링로고아웃밴딩레깅스</t>
        </is>
      </c>
      <c r="N2097" s="8" t="inlineStr">
        <is>
          <t>블랙 프린팅  사선레터링로고아웃밴딩레깅스</t>
        </is>
      </c>
      <c r="O2097" s="8" t="inlineStr">
        <is>
          <t>블랙 프린팅  사선레터링로고아웃밴딩레깅스</t>
        </is>
      </c>
    </row>
    <row r="2098" ht="16.5" customHeight="1" s="16">
      <c r="A2098" s="7" t="n">
        <v>13108865</v>
      </c>
      <c r="B2098" s="7" t="inlineStr">
        <is>
          <t>아디다스오리지널</t>
        </is>
      </c>
      <c r="C2098" s="7" t="inlineStr">
        <is>
          <t>블랙</t>
        </is>
      </c>
      <c r="D2098" s="7" t="inlineStr">
        <is>
          <t>무지</t>
        </is>
      </c>
      <c r="E2098" s="7" t="inlineStr">
        <is>
          <t>면혼방</t>
        </is>
      </c>
      <c r="F2098" s="7" t="inlineStr">
        <is>
          <t>사이드불꽃밴딩레깅스</t>
        </is>
      </c>
      <c r="G2098" s="7" t="inlineStr">
        <is>
          <t>KOR</t>
        </is>
      </c>
      <c r="H2098" s="7" t="inlineStr">
        <is>
          <t>M</t>
        </is>
      </c>
      <c r="I2098" s="7">
        <f>IF(B2098="보세",C2098&amp;" "&amp;D2098&amp;" "&amp;E2098&amp;" "&amp;F2098&amp;" ["&amp;H2098&amp;"]",IF(G2098="JPN","[JPN] "&amp;B2098&amp;" "&amp;C2098&amp;" "&amp;D2098&amp;" "&amp;E2098&amp;" "&amp;F2098&amp;" ["&amp;H2098&amp;"]",B2098&amp;" "&amp;C2098&amp;" "&amp;D2098&amp;" "&amp;E2098&amp;" "&amp;F2098&amp;" ["&amp;H2098&amp;"]"))</f>
        <v/>
      </c>
      <c r="J2098" s="7" t="inlineStr">
        <is>
          <t>아디다스오리지널 블랙 면혼방 사이드불꽃밴딩레깅스 [M]</t>
        </is>
      </c>
      <c r="K2098" s="7" t="inlineStr">
        <is>
          <t>아디다스오리지널 블랙 면혼방 사이드불꽃밴딩레깅스</t>
        </is>
      </c>
      <c r="L2098" s="7">
        <f>IF(B2098="보세",C2098&amp;" "&amp;F2098,B2098&amp;" "&amp;F2098)</f>
        <v/>
      </c>
      <c r="M2098" s="8" t="inlineStr">
        <is>
          <t>블랙  면혼방 사이드불꽃밴딩레깅스</t>
        </is>
      </c>
      <c r="N2098" s="8" t="inlineStr">
        <is>
          <t>블랙  코튼혼방 사이드불꽃밴딩레깅스</t>
        </is>
      </c>
      <c r="O2098" s="8" t="inlineStr">
        <is>
          <t>블랙  면믹스 사이드불꽃밴딩레깅스</t>
        </is>
      </c>
    </row>
    <row r="2099" ht="16.5" customHeight="1" s="16">
      <c r="A2099" s="7" t="n">
        <v>13108866</v>
      </c>
      <c r="B2099" s="7" t="inlineStr">
        <is>
          <t>나이키프로</t>
        </is>
      </c>
      <c r="C2099" s="7" t="inlineStr">
        <is>
          <t>블랙</t>
        </is>
      </c>
      <c r="D2099" s="7" t="inlineStr">
        <is>
          <t>프린팅</t>
        </is>
      </c>
      <c r="E2099" s="7" t="inlineStr">
        <is>
          <t>드라이핏</t>
        </is>
      </c>
      <c r="F2099" s="7" t="inlineStr">
        <is>
          <t>오버로크절개아웃밴딩레깅스</t>
        </is>
      </c>
      <c r="G2099" s="7" t="inlineStr">
        <is>
          <t>KOR</t>
        </is>
      </c>
      <c r="H2099" s="7" t="inlineStr">
        <is>
          <t>L</t>
        </is>
      </c>
      <c r="I2099" s="7">
        <f>IF(B2099="보세",C2099&amp;" "&amp;D2099&amp;" "&amp;E2099&amp;" "&amp;F2099&amp;" ["&amp;H2099&amp;"]",IF(G2099="JPN","[JPN] "&amp;B2099&amp;" "&amp;C2099&amp;" "&amp;D2099&amp;" "&amp;E2099&amp;" "&amp;F2099&amp;" ["&amp;H2099&amp;"]",B2099&amp;" "&amp;C2099&amp;" "&amp;D2099&amp;" "&amp;E2099&amp;" "&amp;F2099&amp;" ["&amp;H2099&amp;"]"))</f>
        <v/>
      </c>
      <c r="J2099" s="7" t="inlineStr">
        <is>
          <t>나이키프로 블랙 프린팅 드라이핏 오버로크절개아웃밴딩레깅스 [L]</t>
        </is>
      </c>
      <c r="K2099" s="7" t="inlineStr">
        <is>
          <t>나이키프로 블랙 프린팅 드라이핏 오버로크절개아웃밴딩레깅스</t>
        </is>
      </c>
      <c r="L2099" s="7">
        <f>IF(B2099="보세",C2099&amp;" "&amp;F2099,B2099&amp;" "&amp;F2099)</f>
        <v/>
      </c>
      <c r="M2099" s="8" t="inlineStr">
        <is>
          <t>블랙 프린팅 드라이핏 오버로크절개아웃밴딩레깅스</t>
        </is>
      </c>
      <c r="N2099" s="8" t="inlineStr">
        <is>
          <t>블랙 프린팅 드라이핏 오버로크절개아웃밴딩레깅스</t>
        </is>
      </c>
      <c r="O2099" s="8" t="inlineStr">
        <is>
          <t>블랙 프린팅 드라이핏 오버로크절개아웃밴딩레깅스</t>
        </is>
      </c>
    </row>
    <row r="2100" ht="16.5" customHeight="1" s="16">
      <c r="A2100" s="7" t="n">
        <v>13108867</v>
      </c>
      <c r="B2100" s="7" t="inlineStr">
        <is>
          <t>팬텀</t>
        </is>
      </c>
      <c r="C2100" s="7" t="inlineStr">
        <is>
          <t>블랙</t>
        </is>
      </c>
      <c r="D2100" s="7" t="inlineStr">
        <is>
          <t>무지</t>
        </is>
      </c>
      <c r="E2100" s="7" t="inlineStr">
        <is>
          <t>폴리</t>
        </is>
      </c>
      <c r="F2100" s="7" t="inlineStr">
        <is>
          <t>스트레치일자팬츠</t>
        </is>
      </c>
      <c r="G2100" s="7" t="inlineStr">
        <is>
          <t>KOR</t>
        </is>
      </c>
      <c r="H2100" s="7" t="inlineStr">
        <is>
          <t>86</t>
        </is>
      </c>
      <c r="I2100" s="7">
        <f>IF(B2100="보세",C2100&amp;" "&amp;D2100&amp;" "&amp;E2100&amp;" "&amp;F2100&amp;" ["&amp;H2100&amp;"]",IF(G2100="JPN","[JPN] "&amp;B2100&amp;" "&amp;C2100&amp;" "&amp;D2100&amp;" "&amp;E2100&amp;" "&amp;F2100&amp;" ["&amp;H2100&amp;"]",B2100&amp;" "&amp;C2100&amp;" "&amp;D2100&amp;" "&amp;E2100&amp;" "&amp;F2100&amp;" ["&amp;H2100&amp;"]"))</f>
        <v/>
      </c>
      <c r="J2100" s="7" t="inlineStr">
        <is>
          <t>팬텀 블랙 스트레치일자팬츠 [86]</t>
        </is>
      </c>
      <c r="K2100" s="7" t="inlineStr">
        <is>
          <t>팬텀 블랙 스트레치일자팬츠</t>
        </is>
      </c>
      <c r="L2100" s="7">
        <f>IF(B2100="보세",C2100&amp;" "&amp;F2100,B2100&amp;" "&amp;F2100)</f>
        <v/>
      </c>
      <c r="M2100" s="8" t="inlineStr">
        <is>
          <t>블랙   스트레치일자팬츠</t>
        </is>
      </c>
      <c r="N2100" s="8" t="inlineStr">
        <is>
          <t>블랙   스트레치일자팬츠</t>
        </is>
      </c>
      <c r="O2100" s="8" t="inlineStr">
        <is>
          <t>블랙   스트레치일자팬츠</t>
        </is>
      </c>
    </row>
    <row r="2101" ht="16.5" customHeight="1" s="16">
      <c r="A2101" s="7" t="n">
        <v>13108868</v>
      </c>
      <c r="B2101" s="7" t="inlineStr">
        <is>
          <t>아디다스오리지널</t>
        </is>
      </c>
      <c r="C2101" s="7" t="inlineStr">
        <is>
          <t>차콜</t>
        </is>
      </c>
      <c r="D2101" s="7" t="inlineStr">
        <is>
          <t>무지</t>
        </is>
      </c>
      <c r="E2101" s="7" t="inlineStr">
        <is>
          <t>면혼방</t>
        </is>
      </c>
      <c r="F2101" s="7" t="inlineStr">
        <is>
          <t>사이드똑딱이오픈조거트레이닝팬츠</t>
        </is>
      </c>
      <c r="G2101" s="7" t="inlineStr">
        <is>
          <t>KOR</t>
        </is>
      </c>
      <c r="H2101" s="7" t="inlineStr">
        <is>
          <t>XL</t>
        </is>
      </c>
      <c r="I2101" s="7">
        <f>IF(B2101="보세",C2101&amp;" "&amp;D2101&amp;" "&amp;E2101&amp;" "&amp;F2101&amp;" ["&amp;H2101&amp;"]",IF(G2101="JPN","[JPN] "&amp;B2101&amp;" "&amp;C2101&amp;" "&amp;D2101&amp;" "&amp;E2101&amp;" "&amp;F2101&amp;" ["&amp;H2101&amp;"]",B2101&amp;" "&amp;C2101&amp;" "&amp;D2101&amp;" "&amp;E2101&amp;" "&amp;F2101&amp;" ["&amp;H2101&amp;"]"))</f>
        <v/>
      </c>
      <c r="J2101" s="7" t="inlineStr">
        <is>
          <t>아디다스오리지널 차콜 면혼방 사이드똑딱이오픈조거트레이닝팬츠 [XL]</t>
        </is>
      </c>
      <c r="K2101" s="7" t="inlineStr">
        <is>
          <t>아디다스오리지널 차콜 면혼방 사이드똑딱이오픈조거트레이닝팬츠</t>
        </is>
      </c>
      <c r="L2101" s="7">
        <f>IF(B2101="보세",C2101&amp;" "&amp;F2101,B2101&amp;" "&amp;F2101)</f>
        <v/>
      </c>
      <c r="M2101" s="8" t="inlineStr">
        <is>
          <t>차콜  면혼방 사이드똑딱이오픈조거트레이닝팬츠</t>
        </is>
      </c>
      <c r="N2101" s="8" t="inlineStr">
        <is>
          <t>차콜  코튼혼방 사이드똑딱이오픈조거트레이닝팬츠</t>
        </is>
      </c>
      <c r="O2101" s="8" t="inlineStr">
        <is>
          <t>차콜  면믹스 사이드똑딱이오픈조거트레이닝팬츠</t>
        </is>
      </c>
    </row>
    <row r="2102" ht="16.5" customHeight="1" s="16">
      <c r="A2102" s="7" t="n">
        <v>13108869</v>
      </c>
      <c r="B2102" s="7" t="inlineStr">
        <is>
          <t>exr</t>
        </is>
      </c>
      <c r="C2102" s="7" t="inlineStr">
        <is>
          <t>블랙</t>
        </is>
      </c>
      <c r="D2102" s="7" t="inlineStr">
        <is>
          <t>프린팅</t>
        </is>
      </c>
      <c r="E2102" s="7" t="inlineStr">
        <is>
          <t>폴리</t>
        </is>
      </c>
      <c r="F2102" s="7" t="inlineStr">
        <is>
          <t>백절개조거트레이닝팬츠</t>
        </is>
      </c>
      <c r="G2102" s="7" t="inlineStr">
        <is>
          <t>KOR</t>
        </is>
      </c>
      <c r="H2102" s="7" t="inlineStr">
        <is>
          <t>95</t>
        </is>
      </c>
      <c r="I2102" s="7">
        <f>IF(B2102="보세",C2102&amp;" "&amp;D2102&amp;" "&amp;E2102&amp;" "&amp;F2102&amp;" ["&amp;H2102&amp;"]",IF(G2102="JPN","[JPN] "&amp;B2102&amp;" "&amp;C2102&amp;" "&amp;D2102&amp;" "&amp;E2102&amp;" "&amp;F2102&amp;" ["&amp;H2102&amp;"]",B2102&amp;" "&amp;C2102&amp;" "&amp;D2102&amp;" "&amp;E2102&amp;" "&amp;F2102&amp;" ["&amp;H2102&amp;"]"))</f>
        <v/>
      </c>
      <c r="J2102" s="7" t="inlineStr">
        <is>
          <t>exr 블랙 프린팅 백절개조거트레이닝팬츠 [95]</t>
        </is>
      </c>
      <c r="K2102" s="7" t="inlineStr">
        <is>
          <t>exr 블랙 프린팅 백절개조거트레이닝팬츠</t>
        </is>
      </c>
      <c r="L2102" s="7">
        <f>IF(B2102="보세",C2102&amp;" "&amp;F2102,B2102&amp;" "&amp;F2102)</f>
        <v/>
      </c>
      <c r="M2102" s="8" t="inlineStr">
        <is>
          <t>블랙 프린팅  백절개조거트레이닝팬츠</t>
        </is>
      </c>
      <c r="N2102" s="8" t="inlineStr">
        <is>
          <t>블랙 프린팅  백절개조거트레이닝팬츠</t>
        </is>
      </c>
      <c r="O2102" s="8" t="inlineStr">
        <is>
          <t>블랙 프린팅  백절개조거트레이닝팬츠</t>
        </is>
      </c>
    </row>
    <row r="2103" ht="16.5" customHeight="1" s="16">
      <c r="A2103" s="7" t="n">
        <v>13108870</v>
      </c>
      <c r="B2103" s="7" t="inlineStr">
        <is>
          <t>나이키</t>
        </is>
      </c>
      <c r="C2103" s="7" t="inlineStr">
        <is>
          <t>블랙</t>
        </is>
      </c>
      <c r="D2103" s="7" t="inlineStr">
        <is>
          <t>무지</t>
        </is>
      </c>
      <c r="E2103" s="7" t="inlineStr">
        <is>
          <t>면</t>
        </is>
      </c>
      <c r="F2103" s="7" t="inlineStr">
        <is>
          <t>자수로고조거팬츠</t>
        </is>
      </c>
      <c r="G2103" s="7" t="inlineStr">
        <is>
          <t>KOR</t>
        </is>
      </c>
      <c r="H2103" s="7" t="inlineStr">
        <is>
          <t>2XL</t>
        </is>
      </c>
      <c r="I2103" s="7">
        <f>IF(B2103="보세",C2103&amp;" "&amp;D2103&amp;" "&amp;E2103&amp;" "&amp;F2103&amp;" ["&amp;H2103&amp;"]",IF(G2103="JPN","[JPN] "&amp;B2103&amp;" "&amp;C2103&amp;" "&amp;D2103&amp;" "&amp;E2103&amp;" "&amp;F2103&amp;" ["&amp;H2103&amp;"]",B2103&amp;" "&amp;C2103&amp;" "&amp;D2103&amp;" "&amp;E2103&amp;" "&amp;F2103&amp;" ["&amp;H2103&amp;"]"))</f>
        <v/>
      </c>
      <c r="J2103" s="7" t="inlineStr">
        <is>
          <t>나이키 블랙 면 자수로고조거팬츠 [2XL]</t>
        </is>
      </c>
      <c r="K2103" s="7" t="inlineStr">
        <is>
          <t>나이키 블랙 면 자수로고조거팬츠</t>
        </is>
      </c>
      <c r="L2103" s="7">
        <f>IF(B2103="보세",C2103&amp;" "&amp;F2103,B2103&amp;" "&amp;F2103)</f>
        <v/>
      </c>
      <c r="M2103" s="8" t="inlineStr">
        <is>
          <t>블랙  면 자수로고조거팬츠</t>
        </is>
      </c>
      <c r="N2103" s="8" t="inlineStr">
        <is>
          <t>블랙  코튼 자수로고조거팬츠</t>
        </is>
      </c>
      <c r="O2103" s="8" t="inlineStr">
        <is>
          <t>블랙  면직물 자수로고조거팬츠</t>
        </is>
      </c>
    </row>
    <row r="2104" ht="16.5" customHeight="1" s="16">
      <c r="A2104" s="7" t="n">
        <v>13108871</v>
      </c>
      <c r="B2104" s="7" t="inlineStr">
        <is>
          <t>캘러웨이</t>
        </is>
      </c>
      <c r="C2104" s="7" t="inlineStr">
        <is>
          <t>블루</t>
        </is>
      </c>
      <c r="D2104" s="7" t="inlineStr">
        <is>
          <t>무지</t>
        </is>
      </c>
      <c r="E2104" s="7" t="inlineStr">
        <is>
          <t>면혼방</t>
        </is>
      </c>
      <c r="F2104" s="7" t="inlineStr">
        <is>
          <t>스트레치일자팬츠</t>
        </is>
      </c>
      <c r="G2104" s="7" t="inlineStr">
        <is>
          <t>KOR</t>
        </is>
      </c>
      <c r="H2104" s="7" t="inlineStr">
        <is>
          <t>67</t>
        </is>
      </c>
      <c r="I2104" s="7">
        <f>IF(B2104="보세",C2104&amp;" "&amp;D2104&amp;" "&amp;E2104&amp;" "&amp;F2104&amp;" ["&amp;H2104&amp;"]",IF(G2104="JPN","[JPN] "&amp;B2104&amp;" "&amp;C2104&amp;" "&amp;D2104&amp;" "&amp;E2104&amp;" "&amp;F2104&amp;" ["&amp;H2104&amp;"]",B2104&amp;" "&amp;C2104&amp;" "&amp;D2104&amp;" "&amp;E2104&amp;" "&amp;F2104&amp;" ["&amp;H2104&amp;"]"))</f>
        <v/>
      </c>
      <c r="J2104" s="7" t="inlineStr">
        <is>
          <t>캘러웨이 블루 면혼방 스트레치일자팬츠 [67]</t>
        </is>
      </c>
      <c r="K2104" s="7" t="inlineStr">
        <is>
          <t>캘러웨이 블루 면혼방 스트레치일자팬츠</t>
        </is>
      </c>
      <c r="L2104" s="7">
        <f>IF(B2104="보세",C2104&amp;" "&amp;F2104,B2104&amp;" "&amp;F2104)</f>
        <v/>
      </c>
      <c r="M2104" s="8" t="inlineStr">
        <is>
          <t>블루  면혼방 스트레치일자팬츠</t>
        </is>
      </c>
      <c r="N2104" s="8" t="inlineStr">
        <is>
          <t>블루  코튼혼방 스트레치일자팬츠</t>
        </is>
      </c>
      <c r="O2104" s="8" t="inlineStr">
        <is>
          <t>블루  면믹스 스트레치일자팬츠</t>
        </is>
      </c>
    </row>
    <row r="2105" ht="16.5" customHeight="1" s="16">
      <c r="A2105" s="7" t="n">
        <v>13108872</v>
      </c>
      <c r="B2105" s="7" t="inlineStr">
        <is>
          <t>유니클로</t>
        </is>
      </c>
      <c r="C2105" s="7" t="inlineStr">
        <is>
          <t>진청</t>
        </is>
      </c>
      <c r="D2105" s="7" t="inlineStr">
        <is>
          <t>무지</t>
        </is>
      </c>
      <c r="E2105" s="7" t="inlineStr">
        <is>
          <t>데님</t>
        </is>
      </c>
      <c r="F2105" s="7" t="inlineStr">
        <is>
          <t>워싱생지스트레치일자진</t>
        </is>
      </c>
      <c r="G2105" s="7" t="inlineStr">
        <is>
          <t>KOR</t>
        </is>
      </c>
      <c r="H2105" s="7" t="inlineStr">
        <is>
          <t>33</t>
        </is>
      </c>
      <c r="I2105" s="7">
        <f>IF(B2105="보세",C2105&amp;" "&amp;D2105&amp;" "&amp;E2105&amp;" "&amp;F2105&amp;" ["&amp;H2105&amp;"]",IF(G2105="JPN","[JPN] "&amp;B2105&amp;" "&amp;C2105&amp;" "&amp;D2105&amp;" "&amp;E2105&amp;" "&amp;F2105&amp;" ["&amp;H2105&amp;"]",B2105&amp;" "&amp;C2105&amp;" "&amp;D2105&amp;" "&amp;E2105&amp;" "&amp;F2105&amp;" ["&amp;H2105&amp;"]"))</f>
        <v/>
      </c>
      <c r="J2105" s="7" t="inlineStr">
        <is>
          <t>유니클로 진청 데님 워싱생지스트레치일자진 [33]</t>
        </is>
      </c>
      <c r="K2105" s="7" t="inlineStr">
        <is>
          <t>유니클로 진청 데님 워싱생지스트레치일자진</t>
        </is>
      </c>
      <c r="L2105" s="7">
        <f>IF(B2105="보세",C2105&amp;" "&amp;F2105,B2105&amp;" "&amp;F2105)</f>
        <v/>
      </c>
      <c r="M2105" s="8" t="inlineStr">
        <is>
          <t>진청  데님 워싱생지스트레치일자진</t>
        </is>
      </c>
      <c r="N2105" s="8" t="inlineStr">
        <is>
          <t>진청  데님 워싱생지스트레치일자진</t>
        </is>
      </c>
      <c r="O2105" s="8" t="inlineStr">
        <is>
          <t>진청  데님 워싱생지스트레치일자진</t>
        </is>
      </c>
    </row>
    <row r="2106" ht="16.5" customHeight="1" s="16">
      <c r="A2106" s="7" t="n">
        <v>13108873</v>
      </c>
      <c r="B2106" s="7" t="inlineStr">
        <is>
          <t>버커루</t>
        </is>
      </c>
      <c r="C2106" s="7" t="inlineStr">
        <is>
          <t>진청</t>
        </is>
      </c>
      <c r="D2106" s="7" t="inlineStr">
        <is>
          <t>무지</t>
        </is>
      </c>
      <c r="E2106" s="7" t="inlineStr">
        <is>
          <t>데님</t>
        </is>
      </c>
      <c r="F2106" s="7" t="inlineStr">
        <is>
          <t>생지스티치워싱슬림진</t>
        </is>
      </c>
      <c r="G2106" s="7" t="inlineStr">
        <is>
          <t>KOR</t>
        </is>
      </c>
      <c r="H2106" s="7" t="inlineStr">
        <is>
          <t>29</t>
        </is>
      </c>
      <c r="I2106" s="7">
        <f>IF(B2106="보세",C2106&amp;" "&amp;D2106&amp;" "&amp;E2106&amp;" "&amp;F2106&amp;" ["&amp;H2106&amp;"]",IF(G2106="JPN","[JPN] "&amp;B2106&amp;" "&amp;C2106&amp;" "&amp;D2106&amp;" "&amp;E2106&amp;" "&amp;F2106&amp;" ["&amp;H2106&amp;"]",B2106&amp;" "&amp;C2106&amp;" "&amp;D2106&amp;" "&amp;E2106&amp;" "&amp;F2106&amp;" ["&amp;H2106&amp;"]"))</f>
        <v/>
      </c>
      <c r="J2106" s="7" t="inlineStr">
        <is>
          <t>버커루 진청 데님 생지스티치워싱슬림진 [29]</t>
        </is>
      </c>
      <c r="K2106" s="7" t="inlineStr">
        <is>
          <t>버커루 진청 데님 생지스티치워싱슬림진</t>
        </is>
      </c>
      <c r="L2106" s="7">
        <f>IF(B2106="보세",C2106&amp;" "&amp;F2106,B2106&amp;" "&amp;F2106)</f>
        <v/>
      </c>
      <c r="M2106" s="8" t="inlineStr">
        <is>
          <t>진청  데님 생지스티치워싱슬림진</t>
        </is>
      </c>
      <c r="N2106" s="8" t="inlineStr">
        <is>
          <t>진청  데님 생지스티치워싱슬림진</t>
        </is>
      </c>
      <c r="O2106" s="8" t="inlineStr">
        <is>
          <t>진청  데님 생지스티치워싱슬림진</t>
        </is>
      </c>
    </row>
    <row r="2107" ht="16.5" customHeight="1" s="16">
      <c r="A2107" s="7" t="n">
        <v>13108874</v>
      </c>
      <c r="B2107" s="7" t="inlineStr">
        <is>
          <t>게스</t>
        </is>
      </c>
      <c r="C2107" s="7" t="inlineStr">
        <is>
          <t>진청</t>
        </is>
      </c>
      <c r="D2107" s="7" t="inlineStr">
        <is>
          <t>무지</t>
        </is>
      </c>
      <c r="E2107" s="7" t="inlineStr">
        <is>
          <t>데님</t>
        </is>
      </c>
      <c r="F2107" s="7" t="inlineStr">
        <is>
          <t>워싱스티치슬림부츠컷진</t>
        </is>
      </c>
      <c r="G2107" s="7" t="inlineStr">
        <is>
          <t>KOR</t>
        </is>
      </c>
      <c r="H2107" s="7" t="inlineStr">
        <is>
          <t>29</t>
        </is>
      </c>
      <c r="I2107" s="7">
        <f>IF(B2107="보세",C2107&amp;" "&amp;D2107&amp;" "&amp;E2107&amp;" "&amp;F2107&amp;" ["&amp;H2107&amp;"]",IF(G2107="JPN","[JPN] "&amp;B2107&amp;" "&amp;C2107&amp;" "&amp;D2107&amp;" "&amp;E2107&amp;" "&amp;F2107&amp;" ["&amp;H2107&amp;"]",B2107&amp;" "&amp;C2107&amp;" "&amp;D2107&amp;" "&amp;E2107&amp;" "&amp;F2107&amp;" ["&amp;H2107&amp;"]"))</f>
        <v/>
      </c>
      <c r="J2107" s="7" t="inlineStr">
        <is>
          <t>게스 진청 데님 워싱스티치슬림부츠컷진 [29]</t>
        </is>
      </c>
      <c r="K2107" s="7" t="inlineStr">
        <is>
          <t>게스 진청 데님 워싱스티치슬림부츠컷진</t>
        </is>
      </c>
      <c r="L2107" s="7">
        <f>IF(B2107="보세",C2107&amp;" "&amp;F2107,B2107&amp;" "&amp;F2107)</f>
        <v/>
      </c>
      <c r="M2107" s="8" t="inlineStr">
        <is>
          <t>진청  데님 워싱스티치슬림부츠컷진</t>
        </is>
      </c>
      <c r="N2107" s="8" t="inlineStr">
        <is>
          <t>진청  데님 워싱스티치슬림부츠컷진</t>
        </is>
      </c>
      <c r="O2107" s="8" t="inlineStr">
        <is>
          <t>진청  데님 워싱스티치슬림부츠컷진</t>
        </is>
      </c>
    </row>
    <row r="2108" ht="16.5" customHeight="1" s="16">
      <c r="A2108" s="7" t="n">
        <v>13108875</v>
      </c>
      <c r="B2108" s="7" t="inlineStr">
        <is>
          <t>크로커다일</t>
        </is>
      </c>
      <c r="C2108" s="7" t="inlineStr">
        <is>
          <t>진청</t>
        </is>
      </c>
      <c r="D2108" s="7" t="inlineStr">
        <is>
          <t>무지</t>
        </is>
      </c>
      <c r="E2108" s="7" t="inlineStr">
        <is>
          <t>데님</t>
        </is>
      </c>
      <c r="F2108" s="7" t="inlineStr">
        <is>
          <t>백플랩포켓워싱부츠컷진</t>
        </is>
      </c>
      <c r="G2108" s="7" t="inlineStr">
        <is>
          <t>KOR</t>
        </is>
      </c>
      <c r="H2108" s="7" t="inlineStr">
        <is>
          <t>없음</t>
        </is>
      </c>
      <c r="I2108" s="7">
        <f>IF(B2108="보세",C2108&amp;" "&amp;D2108&amp;" "&amp;E2108&amp;" "&amp;F2108&amp;" ["&amp;H2108&amp;"]",IF(G2108="JPN","[JPN] "&amp;B2108&amp;" "&amp;C2108&amp;" "&amp;D2108&amp;" "&amp;E2108&amp;" "&amp;F2108&amp;" ["&amp;H2108&amp;"]",B2108&amp;" "&amp;C2108&amp;" "&amp;D2108&amp;" "&amp;E2108&amp;" "&amp;F2108&amp;" ["&amp;H2108&amp;"]"))</f>
        <v/>
      </c>
      <c r="J2108" s="7" t="inlineStr">
        <is>
          <t xml:space="preserve">크로커다일 진청 데님 백플랩포켓워싱부츠컷진 </t>
        </is>
      </c>
      <c r="K2108" s="7" t="inlineStr">
        <is>
          <t xml:space="preserve">크로커다일 진청 데님 백플랩포켓워싱부츠컷진 </t>
        </is>
      </c>
      <c r="L2108" s="7">
        <f>IF(B2108="보세",C2108&amp;" "&amp;F2108,B2108&amp;" "&amp;F2108)</f>
        <v/>
      </c>
      <c r="M2108" s="8" t="inlineStr">
        <is>
          <t>진청  데님 백플랩포켓워싱부츠컷진</t>
        </is>
      </c>
      <c r="N2108" s="8" t="inlineStr">
        <is>
          <t>진청  데님 백플랩포켓워싱부츠컷진</t>
        </is>
      </c>
      <c r="O2108" s="8" t="inlineStr">
        <is>
          <t>진청  데님 백플랩포켓워싱부츠컷진</t>
        </is>
      </c>
    </row>
    <row r="2109" ht="16.5" customHeight="1" s="16">
      <c r="A2109" s="7" t="n">
        <v>13108876</v>
      </c>
      <c r="B2109" s="7" t="inlineStr">
        <is>
          <t>리바이스514</t>
        </is>
      </c>
      <c r="C2109" s="7" t="inlineStr">
        <is>
          <t>다크그레이</t>
        </is>
      </c>
      <c r="D2109" s="7" t="inlineStr">
        <is>
          <t>무지</t>
        </is>
      </c>
      <c r="E2109" s="7" t="inlineStr">
        <is>
          <t>데님</t>
        </is>
      </c>
      <c r="F2109" s="7" t="inlineStr">
        <is>
          <t>워싱스트레이트진</t>
        </is>
      </c>
      <c r="G2109" s="7" t="inlineStr">
        <is>
          <t>KOR</t>
        </is>
      </c>
      <c r="H2109" s="7" t="inlineStr">
        <is>
          <t>32</t>
        </is>
      </c>
      <c r="I2109" s="7">
        <f>IF(B2109="보세",C2109&amp;" "&amp;D2109&amp;" "&amp;E2109&amp;" "&amp;F2109&amp;" ["&amp;H2109&amp;"]",IF(G2109="JPN","[JPN] "&amp;B2109&amp;" "&amp;C2109&amp;" "&amp;D2109&amp;" "&amp;E2109&amp;" "&amp;F2109&amp;" ["&amp;H2109&amp;"]",B2109&amp;" "&amp;C2109&amp;" "&amp;D2109&amp;" "&amp;E2109&amp;" "&amp;F2109&amp;" ["&amp;H2109&amp;"]"))</f>
        <v/>
      </c>
      <c r="J2109" s="7" t="inlineStr">
        <is>
          <t>리바이스514 다크그레이 데님 워싱스트레이트진 [32]</t>
        </is>
      </c>
      <c r="K2109" s="7" t="inlineStr">
        <is>
          <t>리바이스514 다크그레이 데님 워싱스트레이트진</t>
        </is>
      </c>
      <c r="L2109" s="7">
        <f>IF(B2109="보세",C2109&amp;" "&amp;F2109,B2109&amp;" "&amp;F2109)</f>
        <v/>
      </c>
      <c r="M2109" s="8" t="inlineStr">
        <is>
          <t>다크그레이  데님 워싱스트레이트진</t>
        </is>
      </c>
      <c r="N2109" s="8" t="inlineStr">
        <is>
          <t>다크그레이  데님 워싱스트레이트진</t>
        </is>
      </c>
      <c r="O2109" s="8" t="inlineStr">
        <is>
          <t>다크그레이  데님 워싱스트레이트진</t>
        </is>
      </c>
    </row>
    <row r="2110" ht="16.5" customHeight="1" s="16">
      <c r="A2110" s="7" t="n">
        <v>13108877</v>
      </c>
      <c r="B2110" s="7" t="inlineStr">
        <is>
          <t>보그너</t>
        </is>
      </c>
      <c r="C2110" s="7" t="inlineStr">
        <is>
          <t>다크그레이</t>
        </is>
      </c>
      <c r="D2110" s="7" t="inlineStr">
        <is>
          <t>무지</t>
        </is>
      </c>
      <c r="E2110" s="7" t="inlineStr">
        <is>
          <t>데님</t>
        </is>
      </c>
      <c r="F2110" s="7" t="inlineStr">
        <is>
          <t>워싱스트레이트진</t>
        </is>
      </c>
      <c r="G2110" s="7" t="inlineStr">
        <is>
          <t>KOR</t>
        </is>
      </c>
      <c r="H2110" s="7" t="inlineStr">
        <is>
          <t>86</t>
        </is>
      </c>
      <c r="I2110" s="7">
        <f>IF(B2110="보세",C2110&amp;" "&amp;D2110&amp;" "&amp;E2110&amp;" "&amp;F2110&amp;" ["&amp;H2110&amp;"]",IF(G2110="JPN","[JPN] "&amp;B2110&amp;" "&amp;C2110&amp;" "&amp;D2110&amp;" "&amp;E2110&amp;" "&amp;F2110&amp;" ["&amp;H2110&amp;"]",B2110&amp;" "&amp;C2110&amp;" "&amp;D2110&amp;" "&amp;E2110&amp;" "&amp;F2110&amp;" ["&amp;H2110&amp;"]"))</f>
        <v/>
      </c>
      <c r="J2110" s="7" t="inlineStr">
        <is>
          <t>보그너 다크그레이 데님 워싱스트레이트진 [86]</t>
        </is>
      </c>
      <c r="K2110" s="7" t="inlineStr">
        <is>
          <t>보그너 다크그레이 데님 워싱스트레이트진</t>
        </is>
      </c>
      <c r="L2110" s="7">
        <f>IF(B2110="보세",C2110&amp;" "&amp;F2110,B2110&amp;" "&amp;F2110)</f>
        <v/>
      </c>
      <c r="M2110" s="8" t="inlineStr">
        <is>
          <t>다크그레이  데님 워싱스트레이트진</t>
        </is>
      </c>
      <c r="N2110" s="8" t="inlineStr">
        <is>
          <t>다크그레이  데님 워싱스트레이트진</t>
        </is>
      </c>
      <c r="O2110" s="8" t="inlineStr">
        <is>
          <t>다크그레이  데님 워싱스트레이트진</t>
        </is>
      </c>
    </row>
    <row r="2111" ht="16.5" customHeight="1" s="16">
      <c r="A2111" s="7" t="n">
        <v>13108878</v>
      </c>
      <c r="B2111" s="7" t="inlineStr">
        <is>
          <t>캘빈클라인</t>
        </is>
      </c>
      <c r="C2111" s="7" t="inlineStr">
        <is>
          <t>진청</t>
        </is>
      </c>
      <c r="D2111" s="7" t="inlineStr">
        <is>
          <t>무지</t>
        </is>
      </c>
      <c r="E2111" s="7" t="inlineStr">
        <is>
          <t>데님</t>
        </is>
      </c>
      <c r="F2111" s="7" t="inlineStr">
        <is>
          <t>주름워싱생지스트레이트진</t>
        </is>
      </c>
      <c r="G2111" s="7" t="inlineStr">
        <is>
          <t>KOR</t>
        </is>
      </c>
      <c r="H2111" s="7" t="inlineStr">
        <is>
          <t>29</t>
        </is>
      </c>
      <c r="I2111" s="7">
        <f>IF(B2111="보세",C2111&amp;" "&amp;D2111&amp;" "&amp;E2111&amp;" "&amp;F2111&amp;" ["&amp;H2111&amp;"]",IF(G2111="JPN","[JPN] "&amp;B2111&amp;" "&amp;C2111&amp;" "&amp;D2111&amp;" "&amp;E2111&amp;" "&amp;F2111&amp;" ["&amp;H2111&amp;"]",B2111&amp;" "&amp;C2111&amp;" "&amp;D2111&amp;" "&amp;E2111&amp;" "&amp;F2111&amp;" ["&amp;H2111&amp;"]"))</f>
        <v/>
      </c>
      <c r="J2111" s="7" t="inlineStr">
        <is>
          <t>캘빈클라인 진청 데님 주름워싱생지스트레이트진 [29]</t>
        </is>
      </c>
      <c r="K2111" s="7" t="inlineStr">
        <is>
          <t>캘빈클라인 진청 데님 주름워싱생지스트레이트진</t>
        </is>
      </c>
      <c r="L2111" s="7">
        <f>IF(B2111="보세",C2111&amp;" "&amp;F2111,B2111&amp;" "&amp;F2111)</f>
        <v/>
      </c>
      <c r="M2111" s="8" t="inlineStr">
        <is>
          <t>진청  데님 주름워싱생지스트레이트진</t>
        </is>
      </c>
      <c r="N2111" s="8" t="inlineStr">
        <is>
          <t>진청  데님 주름워싱생지스트레이트진</t>
        </is>
      </c>
      <c r="O2111" s="8" t="inlineStr">
        <is>
          <t>진청  데님 주름워싱생지스트레이트진</t>
        </is>
      </c>
    </row>
    <row r="2112" ht="16.5" customHeight="1" s="16">
      <c r="A2112" s="7" t="n">
        <v>13108879</v>
      </c>
      <c r="B2112" s="7" t="inlineStr">
        <is>
          <t>트루릴리전</t>
        </is>
      </c>
      <c r="C2112" s="7" t="inlineStr">
        <is>
          <t>진청</t>
        </is>
      </c>
      <c r="D2112" s="7" t="inlineStr">
        <is>
          <t>무지</t>
        </is>
      </c>
      <c r="E2112" s="7" t="inlineStr">
        <is>
          <t>데님</t>
        </is>
      </c>
      <c r="F2112" s="7" t="inlineStr">
        <is>
          <t>스티치큐빅버튼스트레이트진</t>
        </is>
      </c>
      <c r="G2112" s="7" t="inlineStr">
        <is>
          <t>KOR</t>
        </is>
      </c>
      <c r="H2112" s="7" t="inlineStr">
        <is>
          <t>26</t>
        </is>
      </c>
      <c r="I2112" s="7">
        <f>IF(B2112="보세",C2112&amp;" "&amp;D2112&amp;" "&amp;E2112&amp;" "&amp;F2112&amp;" ["&amp;H2112&amp;"]",IF(G2112="JPN","[JPN] "&amp;B2112&amp;" "&amp;C2112&amp;" "&amp;D2112&amp;" "&amp;E2112&amp;" "&amp;F2112&amp;" ["&amp;H2112&amp;"]",B2112&amp;" "&amp;C2112&amp;" "&amp;D2112&amp;" "&amp;E2112&amp;" "&amp;F2112&amp;" ["&amp;H2112&amp;"]"))</f>
        <v/>
      </c>
      <c r="J2112" s="7" t="inlineStr">
        <is>
          <t>트루릴리전 진청 데님 스티치큐빅버튼스트레이트진 [26]</t>
        </is>
      </c>
      <c r="K2112" s="7" t="inlineStr">
        <is>
          <t>트루릴리전 진청 데님 스티치큐빅버튼스트레이트진</t>
        </is>
      </c>
      <c r="L2112" s="7">
        <f>IF(B2112="보세",C2112&amp;" "&amp;F2112,B2112&amp;" "&amp;F2112)</f>
        <v/>
      </c>
      <c r="M2112" s="8" t="inlineStr">
        <is>
          <t>진청  데님 스티치큐빅버튼스트레이트진</t>
        </is>
      </c>
      <c r="N2112" s="8" t="inlineStr">
        <is>
          <t>진청  데님 스티치큐빅버튼스트레이트진</t>
        </is>
      </c>
      <c r="O2112" s="8" t="inlineStr">
        <is>
          <t>진청  데님 스티치큐빅버튼스트레이트진</t>
        </is>
      </c>
    </row>
    <row r="2113" ht="16.5" customHeight="1" s="16">
      <c r="A2113" s="7" t="n">
        <v>13108880</v>
      </c>
      <c r="B2113" s="7" t="inlineStr">
        <is>
          <t>탑텐</t>
        </is>
      </c>
      <c r="C2113" s="7" t="inlineStr">
        <is>
          <t>중청</t>
        </is>
      </c>
      <c r="D2113" s="7" t="inlineStr">
        <is>
          <t>무지</t>
        </is>
      </c>
      <c r="E2113" s="7" t="inlineStr">
        <is>
          <t>데님</t>
        </is>
      </c>
      <c r="F2113" s="7" t="inlineStr">
        <is>
          <t>언발크롭프린지진</t>
        </is>
      </c>
      <c r="G2113" s="7" t="inlineStr">
        <is>
          <t>KOR</t>
        </is>
      </c>
      <c r="H2113" s="7" t="inlineStr">
        <is>
          <t>72</t>
        </is>
      </c>
      <c r="I2113" s="7">
        <f>IF(B2113="보세",C2113&amp;" "&amp;D2113&amp;" "&amp;E2113&amp;" "&amp;F2113&amp;" ["&amp;H2113&amp;"]",IF(G2113="JPN","[JPN] "&amp;B2113&amp;" "&amp;C2113&amp;" "&amp;D2113&amp;" "&amp;E2113&amp;" "&amp;F2113&amp;" ["&amp;H2113&amp;"]",B2113&amp;" "&amp;C2113&amp;" "&amp;D2113&amp;" "&amp;E2113&amp;" "&amp;F2113&amp;" ["&amp;H2113&amp;"]"))</f>
        <v/>
      </c>
      <c r="J2113" s="7" t="inlineStr">
        <is>
          <t>탑텐 중청 데님 언발크롭프린지진 [72]</t>
        </is>
      </c>
      <c r="K2113" s="7" t="inlineStr">
        <is>
          <t>탑텐 중청 데님 언발크롭프린지진</t>
        </is>
      </c>
      <c r="L2113" s="7">
        <f>IF(B2113="보세",C2113&amp;" "&amp;F2113,B2113&amp;" "&amp;F2113)</f>
        <v/>
      </c>
      <c r="M2113" s="8" t="inlineStr">
        <is>
          <t>중청  데님 언발크롭프린지진</t>
        </is>
      </c>
      <c r="N2113" s="8" t="inlineStr">
        <is>
          <t>중청  데님 언발크롭프린지진</t>
        </is>
      </c>
      <c r="O2113" s="8" t="inlineStr">
        <is>
          <t>중청  데님 언발크롭프린지진</t>
        </is>
      </c>
    </row>
    <row r="2114" ht="16.5" customHeight="1" s="16">
      <c r="A2114" s="7" t="n">
        <v>13108881</v>
      </c>
      <c r="B2114" s="7" t="inlineStr">
        <is>
          <t>gap</t>
        </is>
      </c>
      <c r="C2114" s="7" t="inlineStr">
        <is>
          <t>중청</t>
        </is>
      </c>
      <c r="D2114" s="7" t="inlineStr">
        <is>
          <t>무지</t>
        </is>
      </c>
      <c r="E2114" s="7" t="inlineStr">
        <is>
          <t>데님</t>
        </is>
      </c>
      <c r="F2114" s="7" t="inlineStr">
        <is>
          <t>밑단롤업디스트로이드숏진</t>
        </is>
      </c>
      <c r="G2114" s="7" t="inlineStr">
        <is>
          <t>KOR</t>
        </is>
      </c>
      <c r="H2114" s="7" t="inlineStr">
        <is>
          <t>25</t>
        </is>
      </c>
      <c r="I2114" s="7">
        <f>IF(B2114="보세",C2114&amp;" "&amp;D2114&amp;" "&amp;E2114&amp;" "&amp;F2114&amp;" ["&amp;H2114&amp;"]",IF(G2114="JPN","[JPN] "&amp;B2114&amp;" "&amp;C2114&amp;" "&amp;D2114&amp;" "&amp;E2114&amp;" "&amp;F2114&amp;" ["&amp;H2114&amp;"]",B2114&amp;" "&amp;C2114&amp;" "&amp;D2114&amp;" "&amp;E2114&amp;" "&amp;F2114&amp;" ["&amp;H2114&amp;"]"))</f>
        <v/>
      </c>
      <c r="J2114" s="7" t="inlineStr">
        <is>
          <t>gap 중청 데님 밑단롤업디스트로이드숏진 [25]</t>
        </is>
      </c>
      <c r="K2114" s="7" t="inlineStr">
        <is>
          <t>gap 중청 데님 밑단롤업디스트로이드숏진</t>
        </is>
      </c>
      <c r="L2114" s="7">
        <f>IF(B2114="보세",C2114&amp;" "&amp;F2114,B2114&amp;" "&amp;F2114)</f>
        <v/>
      </c>
      <c r="M2114" s="8" t="inlineStr">
        <is>
          <t>중청  데님 밑단롤업디스트로이드숏진</t>
        </is>
      </c>
      <c r="N2114" s="8" t="inlineStr">
        <is>
          <t>중청  데님 밑단롤업디스트로이드숏진</t>
        </is>
      </c>
      <c r="O2114" s="8" t="inlineStr">
        <is>
          <t>중청  데님 밑단롤업디스트로이드숏진</t>
        </is>
      </c>
    </row>
    <row r="2115" ht="16.5" customHeight="1" s="16">
      <c r="A2115" s="7" t="n">
        <v>13108882</v>
      </c>
      <c r="B2115" s="7" t="inlineStr">
        <is>
          <t>lapiaf</t>
        </is>
      </c>
      <c r="C2115" s="7" t="inlineStr">
        <is>
          <t>중청</t>
        </is>
      </c>
      <c r="D2115" s="7" t="inlineStr">
        <is>
          <t>무지</t>
        </is>
      </c>
      <c r="E2115" s="7" t="inlineStr">
        <is>
          <t>데님</t>
        </is>
      </c>
      <c r="F2115" s="7" t="inlineStr">
        <is>
          <t>워싱부츠컷스트레치진</t>
        </is>
      </c>
      <c r="G2115" s="7" t="inlineStr">
        <is>
          <t>KOR</t>
        </is>
      </c>
      <c r="H2115" s="7" t="inlineStr">
        <is>
          <t>68-91</t>
        </is>
      </c>
      <c r="I2115" s="7">
        <f>IF(B2115="보세",C2115&amp;" "&amp;D2115&amp;" "&amp;E2115&amp;" "&amp;F2115&amp;" ["&amp;H2115&amp;"]",IF(G2115="JPN","[JPN] "&amp;B2115&amp;" "&amp;C2115&amp;" "&amp;D2115&amp;" "&amp;E2115&amp;" "&amp;F2115&amp;" ["&amp;H2115&amp;"]",B2115&amp;" "&amp;C2115&amp;" "&amp;D2115&amp;" "&amp;E2115&amp;" "&amp;F2115&amp;" ["&amp;H2115&amp;"]"))</f>
        <v/>
      </c>
      <c r="J2115" s="7" t="inlineStr">
        <is>
          <t>lapiaf 중청 데님 워싱부츠컷스트레치진 [68-91]</t>
        </is>
      </c>
      <c r="K2115" s="7" t="inlineStr">
        <is>
          <t>lapiaf 중청 데님 워싱부츠컷스트레치진</t>
        </is>
      </c>
      <c r="L2115" s="7">
        <f>IF(B2115="보세",C2115&amp;" "&amp;F2115,B2115&amp;" "&amp;F2115)</f>
        <v/>
      </c>
      <c r="M2115" s="8" t="inlineStr">
        <is>
          <t>중청  데님 워싱부츠컷스트레치진</t>
        </is>
      </c>
      <c r="N2115" s="8" t="inlineStr">
        <is>
          <t>중청  데님 워싱부츠컷스트레치진</t>
        </is>
      </c>
      <c r="O2115" s="8" t="inlineStr">
        <is>
          <t>중청  데님 워싱부츠컷스트레치진</t>
        </is>
      </c>
    </row>
    <row r="2116" ht="16.5" customHeight="1" s="16">
      <c r="A2116" s="7" t="n">
        <v>13108883</v>
      </c>
      <c r="B2116" s="7" t="inlineStr">
        <is>
          <t>아디다스오리지널</t>
        </is>
      </c>
      <c r="C2116" s="7" t="inlineStr">
        <is>
          <t>진청</t>
        </is>
      </c>
      <c r="D2116" s="7" t="inlineStr">
        <is>
          <t>무지</t>
        </is>
      </c>
      <c r="E2116" s="7" t="inlineStr">
        <is>
          <t>데님</t>
        </is>
      </c>
      <c r="F2116" s="7" t="inlineStr">
        <is>
          <t>워싱3부진</t>
        </is>
      </c>
      <c r="G2116" s="7" t="inlineStr">
        <is>
          <t>KOR</t>
        </is>
      </c>
      <c r="H2116" s="7" t="inlineStr">
        <is>
          <t>32</t>
        </is>
      </c>
      <c r="I2116" s="7">
        <f>IF(B2116="보세",C2116&amp;" "&amp;D2116&amp;" "&amp;E2116&amp;" "&amp;F2116&amp;" ["&amp;H2116&amp;"]",IF(G2116="JPN","[JPN] "&amp;B2116&amp;" "&amp;C2116&amp;" "&amp;D2116&amp;" "&amp;E2116&amp;" "&amp;F2116&amp;" ["&amp;H2116&amp;"]",B2116&amp;" "&amp;C2116&amp;" "&amp;D2116&amp;" "&amp;E2116&amp;" "&amp;F2116&amp;" ["&amp;H2116&amp;"]"))</f>
        <v/>
      </c>
      <c r="J2116" s="7" t="inlineStr">
        <is>
          <t>아디다스오리지널 진청 데님 워싱3부진 [32]</t>
        </is>
      </c>
      <c r="K2116" s="7" t="inlineStr">
        <is>
          <t>아디다스오리지널 진청 데님 워싱3부진</t>
        </is>
      </c>
      <c r="L2116" s="7">
        <f>IF(B2116="보세",C2116&amp;" "&amp;F2116,B2116&amp;" "&amp;F2116)</f>
        <v/>
      </c>
      <c r="M2116" s="8" t="inlineStr">
        <is>
          <t>진청  데님 워싱3부진</t>
        </is>
      </c>
      <c r="N2116" s="8" t="inlineStr">
        <is>
          <t>진청  데님 워싱3부진</t>
        </is>
      </c>
      <c r="O2116" s="8" t="inlineStr">
        <is>
          <t>진청  데님 워싱3부진</t>
        </is>
      </c>
    </row>
    <row r="2117" ht="16.5" customHeight="1" s="16">
      <c r="A2117" s="7" t="n">
        <v>13108884</v>
      </c>
      <c r="B2117" s="7" t="inlineStr">
        <is>
          <t>버커루</t>
        </is>
      </c>
      <c r="C2117" s="7" t="inlineStr">
        <is>
          <t>중청</t>
        </is>
      </c>
      <c r="D2117" s="7" t="inlineStr">
        <is>
          <t>무지</t>
        </is>
      </c>
      <c r="E2117" s="7" t="inlineStr">
        <is>
          <t>데님</t>
        </is>
      </c>
      <c r="F2117" s="7" t="inlineStr">
        <is>
          <t>스톤워싱스트레이트진</t>
        </is>
      </c>
      <c r="G2117" s="7" t="inlineStr">
        <is>
          <t>KOR</t>
        </is>
      </c>
      <c r="H2117" s="7" t="inlineStr">
        <is>
          <t>29</t>
        </is>
      </c>
      <c r="I2117" s="7">
        <f>IF(B2117="보세",C2117&amp;" "&amp;D2117&amp;" "&amp;E2117&amp;" "&amp;F2117&amp;" ["&amp;H2117&amp;"]",IF(G2117="JPN","[JPN] "&amp;B2117&amp;" "&amp;C2117&amp;" "&amp;D2117&amp;" "&amp;E2117&amp;" "&amp;F2117&amp;" ["&amp;H2117&amp;"]",B2117&amp;" "&amp;C2117&amp;" "&amp;D2117&amp;" "&amp;E2117&amp;" "&amp;F2117&amp;" ["&amp;H2117&amp;"]"))</f>
        <v/>
      </c>
      <c r="J2117" s="7" t="inlineStr">
        <is>
          <t>버커루 중청 데님 스톤워싱스트레이트진 [29]</t>
        </is>
      </c>
      <c r="K2117" s="7" t="inlineStr">
        <is>
          <t>버커루 중청 데님 스톤워싱스트레이트진</t>
        </is>
      </c>
      <c r="L2117" s="7">
        <f>IF(B2117="보세",C2117&amp;" "&amp;F2117,B2117&amp;" "&amp;F2117)</f>
        <v/>
      </c>
      <c r="M2117" s="8" t="inlineStr">
        <is>
          <t>중청  데님 스톤워싱스트레이트진</t>
        </is>
      </c>
      <c r="N2117" s="8" t="inlineStr">
        <is>
          <t>중청  데님 스톤워싱스트레이트진</t>
        </is>
      </c>
      <c r="O2117" s="8" t="inlineStr">
        <is>
          <t>중청  데님 스톤워싱스트레이트진</t>
        </is>
      </c>
    </row>
    <row r="2118" ht="16.5" customHeight="1" s="16">
      <c r="A2118" s="7" t="n">
        <v>13108885</v>
      </c>
      <c r="B2118" s="7" t="inlineStr">
        <is>
          <t>게스</t>
        </is>
      </c>
      <c r="C2118" s="7" t="inlineStr">
        <is>
          <t>중청</t>
        </is>
      </c>
      <c r="D2118" s="7" t="inlineStr">
        <is>
          <t>무지</t>
        </is>
      </c>
      <c r="E2118" s="7" t="inlineStr">
        <is>
          <t>데님</t>
        </is>
      </c>
      <c r="F2118" s="7" t="inlineStr">
        <is>
          <t>워싱슬림진</t>
        </is>
      </c>
      <c r="G2118" s="7" t="inlineStr">
        <is>
          <t>KOR</t>
        </is>
      </c>
      <c r="H2118" s="7" t="inlineStr">
        <is>
          <t>28</t>
        </is>
      </c>
      <c r="I2118" s="7">
        <f>IF(B2118="보세",C2118&amp;" "&amp;D2118&amp;" "&amp;E2118&amp;" "&amp;F2118&amp;" ["&amp;H2118&amp;"]",IF(G2118="JPN","[JPN] "&amp;B2118&amp;" "&amp;C2118&amp;" "&amp;D2118&amp;" "&amp;E2118&amp;" "&amp;F2118&amp;" ["&amp;H2118&amp;"]",B2118&amp;" "&amp;C2118&amp;" "&amp;D2118&amp;" "&amp;E2118&amp;" "&amp;F2118&amp;" ["&amp;H2118&amp;"]"))</f>
        <v/>
      </c>
      <c r="J2118" s="7" t="inlineStr">
        <is>
          <t>게스 중청 데님 워싱슬림진 [28]</t>
        </is>
      </c>
      <c r="K2118" s="7" t="inlineStr">
        <is>
          <t>게스 중청 데님 워싱슬림진</t>
        </is>
      </c>
      <c r="L2118" s="7">
        <f>IF(B2118="보세",C2118&amp;" "&amp;F2118,B2118&amp;" "&amp;F2118)</f>
        <v/>
      </c>
      <c r="M2118" s="8" t="inlineStr">
        <is>
          <t>중청  데님 워싱슬림진</t>
        </is>
      </c>
      <c r="N2118" s="8" t="inlineStr">
        <is>
          <t>중청  데님 워싱슬림진</t>
        </is>
      </c>
      <c r="O2118" s="8" t="inlineStr">
        <is>
          <t>중청  데님 워싱슬림진</t>
        </is>
      </c>
    </row>
    <row r="2119" ht="16.5" customHeight="1" s="16">
      <c r="A2119" s="7" t="n">
        <v>13108886</v>
      </c>
      <c r="B2119" s="7" t="inlineStr">
        <is>
          <t>게스</t>
        </is>
      </c>
      <c r="C2119" s="7" t="inlineStr">
        <is>
          <t>중청</t>
        </is>
      </c>
      <c r="D2119" s="7" t="inlineStr">
        <is>
          <t>무지</t>
        </is>
      </c>
      <c r="E2119" s="7" t="inlineStr">
        <is>
          <t>데님</t>
        </is>
      </c>
      <c r="F2119" s="7" t="inlineStr">
        <is>
          <t>스톤워싱스키니진</t>
        </is>
      </c>
      <c r="G2119" s="7" t="inlineStr">
        <is>
          <t>KOR</t>
        </is>
      </c>
      <c r="H2119" s="7" t="inlineStr">
        <is>
          <t>26</t>
        </is>
      </c>
      <c r="I2119" s="7">
        <f>IF(B2119="보세",C2119&amp;" "&amp;D2119&amp;" "&amp;E2119&amp;" "&amp;F2119&amp;" ["&amp;H2119&amp;"]",IF(G2119="JPN","[JPN] "&amp;B2119&amp;" "&amp;C2119&amp;" "&amp;D2119&amp;" "&amp;E2119&amp;" "&amp;F2119&amp;" ["&amp;H2119&amp;"]",B2119&amp;" "&amp;C2119&amp;" "&amp;D2119&amp;" "&amp;E2119&amp;" "&amp;F2119&amp;" ["&amp;H2119&amp;"]"))</f>
        <v/>
      </c>
      <c r="J2119" s="7" t="inlineStr">
        <is>
          <t>게스 중청 데님 스톤워싱스키니진 [26]</t>
        </is>
      </c>
      <c r="K2119" s="7" t="inlineStr">
        <is>
          <t>게스 중청 데님 스톤워싱스키니진</t>
        </is>
      </c>
      <c r="L2119" s="7">
        <f>IF(B2119="보세",C2119&amp;" "&amp;F2119,B2119&amp;" "&amp;F2119)</f>
        <v/>
      </c>
      <c r="M2119" s="8" t="inlineStr">
        <is>
          <t>중청  데님 스톤워싱스키니진</t>
        </is>
      </c>
      <c r="N2119" s="8" t="inlineStr">
        <is>
          <t>중청  데님 스톤워싱스키니진</t>
        </is>
      </c>
      <c r="O2119" s="8" t="inlineStr">
        <is>
          <t>중청  데님 스톤워싱스키니진</t>
        </is>
      </c>
    </row>
    <row r="2120" ht="16.5" customHeight="1" s="16">
      <c r="A2120" s="7" t="n">
        <v>13108887</v>
      </c>
      <c r="B2120" s="7" t="inlineStr">
        <is>
          <t>까스텔바작</t>
        </is>
      </c>
      <c r="C2120" s="7" t="inlineStr">
        <is>
          <t>중청</t>
        </is>
      </c>
      <c r="D2120" s="7" t="inlineStr">
        <is>
          <t>무지</t>
        </is>
      </c>
      <c r="E2120" s="7" t="inlineStr">
        <is>
          <t>데님</t>
        </is>
      </c>
      <c r="F2120" s="7" t="inlineStr">
        <is>
          <t>워싱데미지스트레이트진</t>
        </is>
      </c>
      <c r="G2120" s="7" t="inlineStr">
        <is>
          <t>KOR</t>
        </is>
      </c>
      <c r="H2120" s="7" t="inlineStr">
        <is>
          <t>48</t>
        </is>
      </c>
      <c r="I2120" s="7">
        <f>IF(B2120="보세",C2120&amp;" "&amp;D2120&amp;" "&amp;E2120&amp;" "&amp;F2120&amp;" ["&amp;H2120&amp;"]",IF(G2120="JPN","[JPN] "&amp;B2120&amp;" "&amp;C2120&amp;" "&amp;D2120&amp;" "&amp;E2120&amp;" "&amp;F2120&amp;" ["&amp;H2120&amp;"]",B2120&amp;" "&amp;C2120&amp;" "&amp;D2120&amp;" "&amp;E2120&amp;" "&amp;F2120&amp;" ["&amp;H2120&amp;"]"))</f>
        <v/>
      </c>
      <c r="J2120" s="7" t="inlineStr">
        <is>
          <t>까스텔바작 중청 데님 워싱데미지스트레이트진 [48]</t>
        </is>
      </c>
      <c r="K2120" s="7" t="inlineStr">
        <is>
          <t>까스텔바작 중청 데님 워싱데미지스트레이트진</t>
        </is>
      </c>
      <c r="L2120" s="7">
        <f>IF(B2120="보세",C2120&amp;" "&amp;F2120,B2120&amp;" "&amp;F2120)</f>
        <v/>
      </c>
      <c r="M2120" s="8" t="inlineStr">
        <is>
          <t>중청  데님 워싱데미지스트레이트진</t>
        </is>
      </c>
      <c r="N2120" s="8" t="inlineStr">
        <is>
          <t>중청  데님 워싱데미지스트레이트진</t>
        </is>
      </c>
      <c r="O2120" s="8" t="inlineStr">
        <is>
          <t>중청  데님 워싱데미지스트레이트진</t>
        </is>
      </c>
    </row>
    <row r="2121" ht="16.5" customHeight="1" s="16">
      <c r="A2121" s="7" t="n">
        <v>13108888</v>
      </c>
      <c r="B2121" s="7" t="inlineStr">
        <is>
          <t>리바이스607-0216</t>
        </is>
      </c>
      <c r="C2121" s="7" t="inlineStr">
        <is>
          <t>연청</t>
        </is>
      </c>
      <c r="D2121" s="7" t="inlineStr">
        <is>
          <t>무지</t>
        </is>
      </c>
      <c r="E2121" s="7" t="inlineStr">
        <is>
          <t>데님</t>
        </is>
      </c>
      <c r="F2121" s="7" t="inlineStr">
        <is>
          <t>돌청워싱배기진</t>
        </is>
      </c>
      <c r="G2121" s="7" t="inlineStr">
        <is>
          <t>KOR</t>
        </is>
      </c>
      <c r="H2121" s="7" t="inlineStr">
        <is>
          <t>64-88</t>
        </is>
      </c>
      <c r="I2121" s="7">
        <f>IF(B2121="보세",C2121&amp;" "&amp;D2121&amp;" "&amp;E2121&amp;" "&amp;F2121&amp;" ["&amp;H2121&amp;"]",IF(G2121="JPN","[JPN] "&amp;B2121&amp;" "&amp;C2121&amp;" "&amp;D2121&amp;" "&amp;E2121&amp;" "&amp;F2121&amp;" ["&amp;H2121&amp;"]",B2121&amp;" "&amp;C2121&amp;" "&amp;D2121&amp;" "&amp;E2121&amp;" "&amp;F2121&amp;" ["&amp;H2121&amp;"]"))</f>
        <v/>
      </c>
      <c r="J2121" s="7" t="inlineStr">
        <is>
          <t>리바이스607-0216 연청 데님 돌청워싱배기진 [64-88]</t>
        </is>
      </c>
      <c r="K2121" s="7" t="inlineStr">
        <is>
          <t>리바이스607-0216 연청 데님 돌청워싱배기진</t>
        </is>
      </c>
      <c r="L2121" s="7">
        <f>IF(B2121="보세",C2121&amp;" "&amp;F2121,B2121&amp;" "&amp;F2121)</f>
        <v/>
      </c>
      <c r="M2121" s="8" t="inlineStr">
        <is>
          <t>연청  데님 돌청워싱배기진</t>
        </is>
      </c>
      <c r="N2121" s="8" t="inlineStr">
        <is>
          <t>연청  데님 돌청워싱배기진</t>
        </is>
      </c>
      <c r="O2121" s="8" t="inlineStr">
        <is>
          <t>연청  데님 돌청워싱배기진</t>
        </is>
      </c>
    </row>
    <row r="2122" ht="16.5" customHeight="1" s="16">
      <c r="A2122" s="7" t="n">
        <v>13108889</v>
      </c>
      <c r="B2122" s="7" t="inlineStr">
        <is>
          <t>게스</t>
        </is>
      </c>
      <c r="C2122" s="7" t="inlineStr">
        <is>
          <t>연청</t>
        </is>
      </c>
      <c r="D2122" s="7" t="inlineStr">
        <is>
          <t>무지</t>
        </is>
      </c>
      <c r="E2122" s="7" t="inlineStr">
        <is>
          <t>데님</t>
        </is>
      </c>
      <c r="F2122" s="7" t="inlineStr">
        <is>
          <t>스톤워싱스트레이트진</t>
        </is>
      </c>
      <c r="G2122" s="7" t="inlineStr">
        <is>
          <t>KOR</t>
        </is>
      </c>
      <c r="H2122" s="7" t="inlineStr">
        <is>
          <t>31</t>
        </is>
      </c>
      <c r="I2122" s="7">
        <f>IF(B2122="보세",C2122&amp;" "&amp;D2122&amp;" "&amp;E2122&amp;" "&amp;F2122&amp;" ["&amp;H2122&amp;"]",IF(G2122="JPN","[JPN] "&amp;B2122&amp;" "&amp;C2122&amp;" "&amp;D2122&amp;" "&amp;E2122&amp;" "&amp;F2122&amp;" ["&amp;H2122&amp;"]",B2122&amp;" "&amp;C2122&amp;" "&amp;D2122&amp;" "&amp;E2122&amp;" "&amp;F2122&amp;" ["&amp;H2122&amp;"]"))</f>
        <v/>
      </c>
      <c r="J2122" s="7" t="inlineStr">
        <is>
          <t>게스 연청 데님 스톤워싱스트레이트진 [31]</t>
        </is>
      </c>
      <c r="K2122" s="7" t="inlineStr">
        <is>
          <t>게스 연청 데님 스톤워싱스트레이트진</t>
        </is>
      </c>
      <c r="L2122" s="7">
        <f>IF(B2122="보세",C2122&amp;" "&amp;F2122,B2122&amp;" "&amp;F2122)</f>
        <v/>
      </c>
      <c r="M2122" s="8" t="inlineStr">
        <is>
          <t>연청  데님 스톤워싱스트레이트진</t>
        </is>
      </c>
      <c r="N2122" s="8" t="inlineStr">
        <is>
          <t>연청  데님 스톤워싱스트레이트진</t>
        </is>
      </c>
      <c r="O2122" s="8" t="inlineStr">
        <is>
          <t>연청  데님 스톤워싱스트레이트진</t>
        </is>
      </c>
    </row>
    <row r="2123" ht="16.5" customHeight="1" s="16">
      <c r="A2123" s="7" t="n">
        <v>13108890</v>
      </c>
      <c r="B2123" s="7" t="inlineStr">
        <is>
          <t>mixxo</t>
        </is>
      </c>
      <c r="C2123" s="7" t="inlineStr">
        <is>
          <t>중청</t>
        </is>
      </c>
      <c r="D2123" s="7" t="inlineStr">
        <is>
          <t>무지</t>
        </is>
      </c>
      <c r="E2123" s="7" t="inlineStr">
        <is>
          <t>데님</t>
        </is>
      </c>
      <c r="F2123" s="7" t="inlineStr">
        <is>
          <t>디스트로이드크롭미니스커트</t>
        </is>
      </c>
      <c r="G2123" s="7" t="inlineStr">
        <is>
          <t>KOR</t>
        </is>
      </c>
      <c r="H2123" s="7" t="inlineStr">
        <is>
          <t>28</t>
        </is>
      </c>
      <c r="I2123" s="7">
        <f>IF(B2123="보세",C2123&amp;" "&amp;D2123&amp;" "&amp;E2123&amp;" "&amp;F2123&amp;" ["&amp;H2123&amp;"]",IF(G2123="JPN","[JPN] "&amp;B2123&amp;" "&amp;C2123&amp;" "&amp;D2123&amp;" "&amp;E2123&amp;" "&amp;F2123&amp;" ["&amp;H2123&amp;"]",B2123&amp;" "&amp;C2123&amp;" "&amp;D2123&amp;" "&amp;E2123&amp;" "&amp;F2123&amp;" ["&amp;H2123&amp;"]"))</f>
        <v/>
      </c>
      <c r="J2123" s="7" t="inlineStr">
        <is>
          <t>mixxo 중청 데님 디스트로이드크롭미니스커트 [28]</t>
        </is>
      </c>
      <c r="K2123" s="7" t="inlineStr">
        <is>
          <t>mixxo 중청 데님 디스트로이드크롭미니스커트</t>
        </is>
      </c>
      <c r="L2123" s="7">
        <f>IF(B2123="보세",C2123&amp;" "&amp;F2123,B2123&amp;" "&amp;F2123)</f>
        <v/>
      </c>
      <c r="M2123" s="8" t="inlineStr">
        <is>
          <t>중청  데님 디스트로이드크롭미니스커트</t>
        </is>
      </c>
      <c r="N2123" s="8" t="inlineStr">
        <is>
          <t>중청  데님 디스트로이드크롭미니스커트</t>
        </is>
      </c>
      <c r="O2123" s="8" t="inlineStr">
        <is>
          <t>중청  데님 디스트로이드크롭미니스커트</t>
        </is>
      </c>
    </row>
    <row r="2124" ht="16.5" customHeight="1" s="16">
      <c r="A2124" s="7" t="n">
        <v>13108891</v>
      </c>
      <c r="B2124" s="7" t="inlineStr">
        <is>
          <t>오클리</t>
        </is>
      </c>
      <c r="C2124" s="7" t="inlineStr">
        <is>
          <t>그레이퍼플</t>
        </is>
      </c>
      <c r="D2124" s="7" t="inlineStr">
        <is>
          <t>스트라이프</t>
        </is>
      </c>
      <c r="E2124" s="7" t="inlineStr">
        <is>
          <t>폴리</t>
        </is>
      </c>
      <c r="F2124" s="7" t="inlineStr">
        <is>
          <t>한쪽카고스윔반바지</t>
        </is>
      </c>
      <c r="G2124" s="7" t="inlineStr">
        <is>
          <t>KOR</t>
        </is>
      </c>
      <c r="H2124" s="7" t="inlineStr">
        <is>
          <t>34</t>
        </is>
      </c>
      <c r="I2124" s="7">
        <f>IF(B2124="보세",C2124&amp;" "&amp;D2124&amp;" "&amp;E2124&amp;" "&amp;F2124&amp;" ["&amp;H2124&amp;"]",IF(G2124="JPN","[JPN] "&amp;B2124&amp;" "&amp;C2124&amp;" "&amp;D2124&amp;" "&amp;E2124&amp;" "&amp;F2124&amp;" ["&amp;H2124&amp;"]",B2124&amp;" "&amp;C2124&amp;" "&amp;D2124&amp;" "&amp;E2124&amp;" "&amp;F2124&amp;" ["&amp;H2124&amp;"]"))</f>
        <v/>
      </c>
      <c r="J2124" s="7" t="inlineStr">
        <is>
          <t>오클리 그레이퍼플 스트라이프 한쪽카고스윔반바지 [34]</t>
        </is>
      </c>
      <c r="K2124" s="7" t="inlineStr">
        <is>
          <t>오클리 그레이퍼플 스트라이프 한쪽카고스윔반바지</t>
        </is>
      </c>
      <c r="L2124" s="7">
        <f>IF(B2124="보세",C2124&amp;" "&amp;F2124,B2124&amp;" "&amp;F2124)</f>
        <v/>
      </c>
      <c r="M2124" s="8" t="inlineStr">
        <is>
          <t>그레이퍼플 스트라이프  한쪽카고스윔반바지</t>
        </is>
      </c>
      <c r="N2124" s="8" t="inlineStr">
        <is>
          <t>그레이퍼플 스트라이프  한쪽카고스윔반바지</t>
        </is>
      </c>
      <c r="O2124" s="8" t="inlineStr">
        <is>
          <t>그레이퍼플 스트라이프  한쪽카고스윔반바지</t>
        </is>
      </c>
    </row>
    <row r="2125" ht="16.5" customHeight="1" s="16">
      <c r="A2125" s="7" t="n">
        <v>13108892</v>
      </c>
      <c r="B2125" s="7" t="inlineStr">
        <is>
          <t>블랙야크</t>
        </is>
      </c>
      <c r="C2125" s="7" t="inlineStr">
        <is>
          <t>올리브</t>
        </is>
      </c>
      <c r="D2125" s="7" t="inlineStr">
        <is>
          <t>무지</t>
        </is>
      </c>
      <c r="E2125" s="7" t="inlineStr">
        <is>
          <t>폴리</t>
        </is>
      </c>
      <c r="F2125" s="7" t="inlineStr">
        <is>
          <t>절개스트레치아웃도어반바지</t>
        </is>
      </c>
      <c r="G2125" s="7" t="inlineStr">
        <is>
          <t>KOR</t>
        </is>
      </c>
      <c r="H2125" s="7" t="inlineStr">
        <is>
          <t>32</t>
        </is>
      </c>
      <c r="I2125" s="7">
        <f>IF(B2125="보세",C2125&amp;" "&amp;D2125&amp;" "&amp;E2125&amp;" "&amp;F2125&amp;" ["&amp;H2125&amp;"]",IF(G2125="JPN","[JPN] "&amp;B2125&amp;" "&amp;C2125&amp;" "&amp;D2125&amp;" "&amp;E2125&amp;" "&amp;F2125&amp;" ["&amp;H2125&amp;"]",B2125&amp;" "&amp;C2125&amp;" "&amp;D2125&amp;" "&amp;E2125&amp;" "&amp;F2125&amp;" ["&amp;H2125&amp;"]"))</f>
        <v/>
      </c>
      <c r="J2125" s="7" t="inlineStr">
        <is>
          <t>블랙야크 올리브 절개스트레치아웃도어반바지 [32]</t>
        </is>
      </c>
      <c r="K2125" s="7" t="inlineStr">
        <is>
          <t>블랙야크 올리브 절개스트레치아웃도어반바지</t>
        </is>
      </c>
      <c r="L2125" s="7">
        <f>IF(B2125="보세",C2125&amp;" "&amp;F2125,B2125&amp;" "&amp;F2125)</f>
        <v/>
      </c>
      <c r="M2125" s="8" t="inlineStr">
        <is>
          <t>올리브   절개스트레치아웃도어반바지</t>
        </is>
      </c>
      <c r="N2125" s="8" t="inlineStr">
        <is>
          <t>올리브   절개스트레치아웃도어반바지</t>
        </is>
      </c>
      <c r="O2125" s="8" t="inlineStr">
        <is>
          <t>올리브   절개스트레치아웃도어반바지</t>
        </is>
      </c>
    </row>
    <row r="2126" ht="16.5" customHeight="1" s="16">
      <c r="A2126" s="7" t="n">
        <v>13108893</v>
      </c>
      <c r="B2126" s="7" t="inlineStr">
        <is>
          <t>마인드브릿지</t>
        </is>
      </c>
      <c r="C2126" s="7" t="inlineStr">
        <is>
          <t>인디카키</t>
        </is>
      </c>
      <c r="D2126" s="7" t="inlineStr">
        <is>
          <t>무지</t>
        </is>
      </c>
      <c r="E2126" s="7" t="inlineStr">
        <is>
          <t>면혼방</t>
        </is>
      </c>
      <c r="F2126" s="7" t="inlineStr">
        <is>
          <t>치노팬츠</t>
        </is>
      </c>
      <c r="G2126" s="7" t="inlineStr">
        <is>
          <t>KOR</t>
        </is>
      </c>
      <c r="H2126" s="7" t="inlineStr">
        <is>
          <t>82-102</t>
        </is>
      </c>
      <c r="I2126" s="7">
        <f>IF(B2126="보세",C2126&amp;" "&amp;D2126&amp;" "&amp;E2126&amp;" "&amp;F2126&amp;" ["&amp;H2126&amp;"]",IF(G2126="JPN","[JPN] "&amp;B2126&amp;" "&amp;C2126&amp;" "&amp;D2126&amp;" "&amp;E2126&amp;" "&amp;F2126&amp;" ["&amp;H2126&amp;"]",B2126&amp;" "&amp;C2126&amp;" "&amp;D2126&amp;" "&amp;E2126&amp;" "&amp;F2126&amp;" ["&amp;H2126&amp;"]"))</f>
        <v/>
      </c>
      <c r="J2126" s="7" t="inlineStr">
        <is>
          <t>마인드브릿지 인디카키 면혼방 치노팬츠 [82-102]</t>
        </is>
      </c>
      <c r="K2126" s="7" t="inlineStr">
        <is>
          <t>마인드브릿지 인디카키 면혼방 치노팬츠</t>
        </is>
      </c>
      <c r="L2126" s="7">
        <f>IF(B2126="보세",C2126&amp;" "&amp;F2126,B2126&amp;" "&amp;F2126)</f>
        <v/>
      </c>
      <c r="M2126" s="8" t="inlineStr">
        <is>
          <t>인디카키  면혼방 치노팬츠</t>
        </is>
      </c>
      <c r="N2126" s="8" t="inlineStr">
        <is>
          <t>인디카키  코튼혼방 치노팬츠</t>
        </is>
      </c>
      <c r="O2126" s="8" t="inlineStr">
        <is>
          <t>인디카키  면믹스 치노팬츠</t>
        </is>
      </c>
    </row>
    <row r="2127" ht="16.5" customHeight="1" s="16">
      <c r="A2127" s="7" t="n">
        <v>13108894</v>
      </c>
      <c r="B2127" s="7" t="inlineStr">
        <is>
          <t>네파</t>
        </is>
      </c>
      <c r="C2127" s="7" t="inlineStr">
        <is>
          <t>베이지</t>
        </is>
      </c>
      <c r="D2127" s="7" t="inlineStr">
        <is>
          <t>무지</t>
        </is>
      </c>
      <c r="E2127" s="7" t="inlineStr">
        <is>
          <t>폴리</t>
        </is>
      </c>
      <c r="F2127" s="7" t="inlineStr">
        <is>
          <t>절개스트레치바스락아웃도어팬츠</t>
        </is>
      </c>
      <c r="G2127" s="7" t="inlineStr">
        <is>
          <t>KOR</t>
        </is>
      </c>
      <c r="H2127" s="7" t="inlineStr">
        <is>
          <t>S</t>
        </is>
      </c>
      <c r="I2127" s="7">
        <f>IF(B2127="보세",C2127&amp;" "&amp;D2127&amp;" "&amp;E2127&amp;" "&amp;F2127&amp;" ["&amp;H2127&amp;"]",IF(G2127="JPN","[JPN] "&amp;B2127&amp;" "&amp;C2127&amp;" "&amp;D2127&amp;" "&amp;E2127&amp;" "&amp;F2127&amp;" ["&amp;H2127&amp;"]",B2127&amp;" "&amp;C2127&amp;" "&amp;D2127&amp;" "&amp;E2127&amp;" "&amp;F2127&amp;" ["&amp;H2127&amp;"]"))</f>
        <v/>
      </c>
      <c r="J2127" s="7" t="inlineStr">
        <is>
          <t>네파 베이지 절개스트레치바스락아웃도어팬츠 [S]</t>
        </is>
      </c>
      <c r="K2127" s="7" t="inlineStr">
        <is>
          <t>네파 베이지 절개스트레치바스락아웃도어팬츠</t>
        </is>
      </c>
      <c r="L2127" s="7">
        <f>IF(B2127="보세",C2127&amp;" "&amp;F2127,B2127&amp;" "&amp;F2127)</f>
        <v/>
      </c>
      <c r="M2127" s="8" t="inlineStr">
        <is>
          <t>베이지   절개스트레치바스락아웃도어팬츠</t>
        </is>
      </c>
      <c r="N2127" s="8" t="inlineStr">
        <is>
          <t>베이지   절개스트레치바스락아웃도어팬츠</t>
        </is>
      </c>
      <c r="O2127" s="8" t="inlineStr">
        <is>
          <t>베이지   절개스트레치바스락아웃도어팬츠</t>
        </is>
      </c>
    </row>
    <row r="2128" ht="16.5" customHeight="1" s="16">
      <c r="A2128" s="7" t="n">
        <v>13108895</v>
      </c>
      <c r="B2128" s="7" t="inlineStr">
        <is>
          <t>지오다노</t>
        </is>
      </c>
      <c r="C2128" s="7" t="inlineStr">
        <is>
          <t>베이지</t>
        </is>
      </c>
      <c r="D2128" s="7" t="inlineStr">
        <is>
          <t>무지</t>
        </is>
      </c>
      <c r="E2128" s="7" t="inlineStr">
        <is>
          <t>면혼방</t>
        </is>
      </c>
      <c r="F2128" s="7" t="inlineStr">
        <is>
          <t>워싱치노팬츠</t>
        </is>
      </c>
      <c r="G2128" s="7" t="inlineStr">
        <is>
          <t>KOR</t>
        </is>
      </c>
      <c r="H2128" s="7" t="inlineStr">
        <is>
          <t>82</t>
        </is>
      </c>
      <c r="I2128" s="7">
        <f>IF(B2128="보세",C2128&amp;" "&amp;D2128&amp;" "&amp;E2128&amp;" "&amp;F2128&amp;" ["&amp;H2128&amp;"]",IF(G2128="JPN","[JPN] "&amp;B2128&amp;" "&amp;C2128&amp;" "&amp;D2128&amp;" "&amp;E2128&amp;" "&amp;F2128&amp;" ["&amp;H2128&amp;"]",B2128&amp;" "&amp;C2128&amp;" "&amp;D2128&amp;" "&amp;E2128&amp;" "&amp;F2128&amp;" ["&amp;H2128&amp;"]"))</f>
        <v/>
      </c>
      <c r="J2128" s="7" t="inlineStr">
        <is>
          <t>지오다노 베이지 면혼방 워싱치노팬츠 [82]</t>
        </is>
      </c>
      <c r="K2128" s="7" t="inlineStr">
        <is>
          <t>지오다노 베이지 면혼방 워싱치노팬츠</t>
        </is>
      </c>
      <c r="L2128" s="7">
        <f>IF(B2128="보세",C2128&amp;" "&amp;F2128,B2128&amp;" "&amp;F2128)</f>
        <v/>
      </c>
      <c r="M2128" s="8" t="inlineStr">
        <is>
          <t>베이지  면혼방 워싱치노팬츠</t>
        </is>
      </c>
      <c r="N2128" s="8" t="inlineStr">
        <is>
          <t>베이지  코튼혼방 워싱치노팬츠</t>
        </is>
      </c>
      <c r="O2128" s="8" t="inlineStr">
        <is>
          <t>베이지  면믹스 워싱치노팬츠</t>
        </is>
      </c>
    </row>
    <row r="2129" ht="16.5" customHeight="1" s="16">
      <c r="A2129" s="7" t="n">
        <v>13108896</v>
      </c>
      <c r="B2129" s="7" t="inlineStr">
        <is>
          <t>유니클로</t>
        </is>
      </c>
      <c r="C2129" s="7" t="inlineStr">
        <is>
          <t>블랙</t>
        </is>
      </c>
      <c r="D2129" s="7" t="inlineStr">
        <is>
          <t>스트라이프</t>
        </is>
      </c>
      <c r="E2129" s="7" t="inlineStr">
        <is>
          <t>면혼방</t>
        </is>
      </c>
      <c r="F2129" s="7" t="inlineStr">
        <is>
          <t>슬랙스팬츠</t>
        </is>
      </c>
      <c r="G2129" s="7" t="inlineStr">
        <is>
          <t>KOR</t>
        </is>
      </c>
      <c r="H2129" s="7" t="inlineStr">
        <is>
          <t>82</t>
        </is>
      </c>
      <c r="I2129" s="7">
        <f>IF(B2129="보세",C2129&amp;" "&amp;D2129&amp;" "&amp;E2129&amp;" "&amp;F2129&amp;" ["&amp;H2129&amp;"]",IF(G2129="JPN","[JPN] "&amp;B2129&amp;" "&amp;C2129&amp;" "&amp;D2129&amp;" "&amp;E2129&amp;" "&amp;F2129&amp;" ["&amp;H2129&amp;"]",B2129&amp;" "&amp;C2129&amp;" "&amp;D2129&amp;" "&amp;E2129&amp;" "&amp;F2129&amp;" ["&amp;H2129&amp;"]"))</f>
        <v/>
      </c>
      <c r="J2129" s="7" t="inlineStr">
        <is>
          <t>유니클로 블랙 스트라이프 면혼방 슬랙스팬츠 [82]</t>
        </is>
      </c>
      <c r="K2129" s="7" t="inlineStr">
        <is>
          <t>유니클로 블랙 스트라이프 면혼방 슬랙스팬츠</t>
        </is>
      </c>
      <c r="L2129" s="7">
        <f>IF(B2129="보세",C2129&amp;" "&amp;F2129,B2129&amp;" "&amp;F2129)</f>
        <v/>
      </c>
      <c r="M2129" s="8" t="inlineStr">
        <is>
          <t>블랙 스트라이프 면혼방 슬랙스팬츠</t>
        </is>
      </c>
      <c r="N2129" s="8" t="inlineStr">
        <is>
          <t>블랙 스트라이프 코튼혼방 슬랙스팬츠</t>
        </is>
      </c>
      <c r="O2129" s="8" t="inlineStr">
        <is>
          <t>블랙 스트라이프 면믹스 슬랙스팬츠</t>
        </is>
      </c>
    </row>
    <row r="2130" ht="16.5" customHeight="1" s="16">
      <c r="A2130" s="7" t="n">
        <v>13108897</v>
      </c>
      <c r="B2130" s="7" t="inlineStr">
        <is>
          <t>르샵</t>
        </is>
      </c>
      <c r="C2130" s="7" t="inlineStr">
        <is>
          <t>베이지</t>
        </is>
      </c>
      <c r="D2130" s="7" t="inlineStr">
        <is>
          <t>무지</t>
        </is>
      </c>
      <c r="E2130" s="7" t="inlineStr">
        <is>
          <t>폴리</t>
        </is>
      </c>
      <c r="F2130" s="7" t="inlineStr">
        <is>
          <t>슬랙스팬츠</t>
        </is>
      </c>
      <c r="G2130" s="7" t="inlineStr">
        <is>
          <t>KOR</t>
        </is>
      </c>
      <c r="H2130" s="7" t="inlineStr">
        <is>
          <t>M</t>
        </is>
      </c>
      <c r="I2130" s="7">
        <f>IF(B2130="보세",C2130&amp;" "&amp;D2130&amp;" "&amp;E2130&amp;" "&amp;F2130&amp;" ["&amp;H2130&amp;"]",IF(G2130="JPN","[JPN] "&amp;B2130&amp;" "&amp;C2130&amp;" "&amp;D2130&amp;" "&amp;E2130&amp;" "&amp;F2130&amp;" ["&amp;H2130&amp;"]",B2130&amp;" "&amp;C2130&amp;" "&amp;D2130&amp;" "&amp;E2130&amp;" "&amp;F2130&amp;" ["&amp;H2130&amp;"]"))</f>
        <v/>
      </c>
      <c r="J2130" s="7" t="inlineStr">
        <is>
          <t>르샵 베이지 슬랙스팬츠 [M]</t>
        </is>
      </c>
      <c r="K2130" s="7" t="inlineStr">
        <is>
          <t>르샵 베이지 슬랙스팬츠</t>
        </is>
      </c>
      <c r="L2130" s="7">
        <f>IF(B2130="보세",C2130&amp;" "&amp;F2130,B2130&amp;" "&amp;F2130)</f>
        <v/>
      </c>
      <c r="M2130" s="8" t="inlineStr">
        <is>
          <t>베이지   슬랙스팬츠</t>
        </is>
      </c>
      <c r="N2130" s="8" t="inlineStr">
        <is>
          <t>베이지   슬랙스팬츠</t>
        </is>
      </c>
      <c r="O2130" s="8" t="inlineStr">
        <is>
          <t>베이지   슬랙스팬츠</t>
        </is>
      </c>
    </row>
    <row r="2131" ht="16.5" customHeight="1" s="16">
      <c r="A2131" s="7" t="n">
        <v>13108898</v>
      </c>
      <c r="B2131" s="7" t="inlineStr">
        <is>
          <t>타미힐피거</t>
        </is>
      </c>
      <c r="C2131" s="7" t="inlineStr">
        <is>
          <t>베이지</t>
        </is>
      </c>
      <c r="D2131" s="7" t="inlineStr">
        <is>
          <t>무지</t>
        </is>
      </c>
      <c r="E2131" s="7" t="inlineStr">
        <is>
          <t>면</t>
        </is>
      </c>
      <c r="F2131" s="7" t="inlineStr">
        <is>
          <t>치노반바지</t>
        </is>
      </c>
      <c r="G2131" s="7" t="inlineStr">
        <is>
          <t>KOR</t>
        </is>
      </c>
      <c r="H2131" s="7" t="inlineStr">
        <is>
          <t>30</t>
        </is>
      </c>
      <c r="I2131" s="7">
        <f>IF(B2131="보세",C2131&amp;" "&amp;D2131&amp;" "&amp;E2131&amp;" "&amp;F2131&amp;" ["&amp;H2131&amp;"]",IF(G2131="JPN","[JPN] "&amp;B2131&amp;" "&amp;C2131&amp;" "&amp;D2131&amp;" "&amp;E2131&amp;" "&amp;F2131&amp;" ["&amp;H2131&amp;"]",B2131&amp;" "&amp;C2131&amp;" "&amp;D2131&amp;" "&amp;E2131&amp;" "&amp;F2131&amp;" ["&amp;H2131&amp;"]"))</f>
        <v/>
      </c>
      <c r="J2131" s="7" t="inlineStr">
        <is>
          <t>타미힐피거 베이지 면 치노반바지 [30]</t>
        </is>
      </c>
      <c r="K2131" s="7" t="inlineStr">
        <is>
          <t>타미힐피거 베이지 면 치노반바지</t>
        </is>
      </c>
      <c r="L2131" s="7">
        <f>IF(B2131="보세",C2131&amp;" "&amp;F2131,B2131&amp;" "&amp;F2131)</f>
        <v/>
      </c>
      <c r="M2131" s="8" t="inlineStr">
        <is>
          <t>베이지  면 치노반바지</t>
        </is>
      </c>
      <c r="N2131" s="8" t="inlineStr">
        <is>
          <t>베이지  코튼 치노반바지</t>
        </is>
      </c>
      <c r="O2131" s="8" t="inlineStr">
        <is>
          <t>베이지  면직물 치노반바지</t>
        </is>
      </c>
    </row>
    <row r="2132" ht="16.5" customHeight="1" s="16">
      <c r="A2132" s="7" t="n">
        <v>13108899</v>
      </c>
      <c r="B2132" s="7" t="inlineStr">
        <is>
          <t>데상트</t>
        </is>
      </c>
      <c r="C2132" s="7" t="inlineStr">
        <is>
          <t>옐로우</t>
        </is>
      </c>
      <c r="D2132" s="7" t="inlineStr">
        <is>
          <t>무지</t>
        </is>
      </c>
      <c r="E2132" s="7" t="inlineStr">
        <is>
          <t>폴리</t>
        </is>
      </c>
      <c r="F2132" s="7" t="inlineStr">
        <is>
          <t>와이드밴딩도톰레깅스</t>
        </is>
      </c>
      <c r="G2132" s="7" t="inlineStr">
        <is>
          <t>KOR</t>
        </is>
      </c>
      <c r="H2132" s="7" t="inlineStr">
        <is>
          <t>65</t>
        </is>
      </c>
      <c r="I2132" s="7">
        <f>IF(B2132="보세",C2132&amp;" "&amp;D2132&amp;" "&amp;E2132&amp;" "&amp;F2132&amp;" ["&amp;H2132&amp;"]",IF(G2132="JPN","[JPN] "&amp;B2132&amp;" "&amp;C2132&amp;" "&amp;D2132&amp;" "&amp;E2132&amp;" "&amp;F2132&amp;" ["&amp;H2132&amp;"]",B2132&amp;" "&amp;C2132&amp;" "&amp;D2132&amp;" "&amp;E2132&amp;" "&amp;F2132&amp;" ["&amp;H2132&amp;"]"))</f>
        <v/>
      </c>
      <c r="J2132" s="7" t="inlineStr">
        <is>
          <t>데상트 옐로우 와이드밴딩도톰레깅스 [65]</t>
        </is>
      </c>
      <c r="K2132" s="7" t="inlineStr">
        <is>
          <t>데상트 옐로우 와이드밴딩도톰레깅스</t>
        </is>
      </c>
      <c r="L2132" s="7">
        <f>IF(B2132="보세",C2132&amp;" "&amp;F2132,B2132&amp;" "&amp;F2132)</f>
        <v/>
      </c>
      <c r="M2132" s="8" t="inlineStr">
        <is>
          <t>옐로우   와이드밴딩도톰레깅스</t>
        </is>
      </c>
      <c r="N2132" s="8" t="inlineStr">
        <is>
          <t>옐로우   와이드밴딩도톰레깅스</t>
        </is>
      </c>
      <c r="O2132" s="8" t="inlineStr">
        <is>
          <t>옐로우   와이드밴딩도톰레깅스</t>
        </is>
      </c>
    </row>
    <row r="2133" ht="16.5" customHeight="1" s="16">
      <c r="A2133" s="7" t="n">
        <v>13108900</v>
      </c>
      <c r="B2133" s="7" t="inlineStr">
        <is>
          <t>JDX</t>
        </is>
      </c>
      <c r="C2133" s="7" t="inlineStr">
        <is>
          <t>옐로우퍼플</t>
        </is>
      </c>
      <c r="D2133" s="7" t="inlineStr">
        <is>
          <t>무지</t>
        </is>
      </c>
      <c r="E2133" s="7" t="inlineStr">
        <is>
          <t>폴리</t>
        </is>
      </c>
      <c r="F2133" s="7" t="inlineStr">
        <is>
          <t>절개투톤트레이닝5부팬츠</t>
        </is>
      </c>
      <c r="G2133" s="7" t="inlineStr">
        <is>
          <t>KOR</t>
        </is>
      </c>
      <c r="H2133" s="7" t="inlineStr">
        <is>
          <t>M</t>
        </is>
      </c>
      <c r="I2133" s="7">
        <f>IF(B2133="보세",C2133&amp;" "&amp;D2133&amp;" "&amp;E2133&amp;" "&amp;F2133&amp;" ["&amp;H2133&amp;"]",IF(G2133="JPN","[JPN] "&amp;B2133&amp;" "&amp;C2133&amp;" "&amp;D2133&amp;" "&amp;E2133&amp;" "&amp;F2133&amp;" ["&amp;H2133&amp;"]",B2133&amp;" "&amp;C2133&amp;" "&amp;D2133&amp;" "&amp;E2133&amp;" "&amp;F2133&amp;" ["&amp;H2133&amp;"]"))</f>
        <v/>
      </c>
      <c r="J2133" s="7" t="inlineStr">
        <is>
          <t>JDX 옐로우퍼플 절개투톤트레이닝5부팬츠 [M]</t>
        </is>
      </c>
      <c r="K2133" s="7" t="inlineStr">
        <is>
          <t>JDX 옐로우퍼플 절개투톤트레이닝5부팬츠</t>
        </is>
      </c>
      <c r="L2133" s="7">
        <f>IF(B2133="보세",C2133&amp;" "&amp;F2133,B2133&amp;" "&amp;F2133)</f>
        <v/>
      </c>
      <c r="M2133" s="8" t="inlineStr">
        <is>
          <t>옐로우퍼플   절개투톤트레이닝5부팬츠</t>
        </is>
      </c>
      <c r="N2133" s="8" t="inlineStr">
        <is>
          <t>옐로우퍼플   절개투톤트레이닝5부팬츠</t>
        </is>
      </c>
      <c r="O2133" s="8" t="inlineStr">
        <is>
          <t>옐로우퍼플   절개투톤트레이닝5부팬츠</t>
        </is>
      </c>
    </row>
    <row r="2134" ht="16.5" customHeight="1" s="16">
      <c r="A2134" s="7" t="n">
        <v>13108901</v>
      </c>
      <c r="B2134" s="7" t="inlineStr">
        <is>
          <t>아디다스</t>
        </is>
      </c>
      <c r="C2134" s="7" t="inlineStr">
        <is>
          <t>딸기우유핑크옐로우</t>
        </is>
      </c>
      <c r="D2134" s="7" t="inlineStr">
        <is>
          <t>무지</t>
        </is>
      </c>
      <c r="E2134" s="7" t="inlineStr">
        <is>
          <t>폴리</t>
        </is>
      </c>
      <c r="F2134" s="7" t="inlineStr">
        <is>
          <t>투톤니트미니스커트</t>
        </is>
      </c>
      <c r="G2134" s="7" t="inlineStr">
        <is>
          <t>KOR</t>
        </is>
      </c>
      <c r="H2134" s="7" t="inlineStr">
        <is>
          <t>S</t>
        </is>
      </c>
      <c r="I2134" s="7">
        <f>IF(B2134="보세",C2134&amp;" "&amp;D2134&amp;" "&amp;E2134&amp;" "&amp;F2134&amp;" ["&amp;H2134&amp;"]",IF(G2134="JPN","[JPN] "&amp;B2134&amp;" "&amp;C2134&amp;" "&amp;D2134&amp;" "&amp;E2134&amp;" "&amp;F2134&amp;" ["&amp;H2134&amp;"]",B2134&amp;" "&amp;C2134&amp;" "&amp;D2134&amp;" "&amp;E2134&amp;" "&amp;F2134&amp;" ["&amp;H2134&amp;"]"))</f>
        <v/>
      </c>
      <c r="J2134" s="7" t="inlineStr">
        <is>
          <t>아디다스 딸기우유핑크옐로우 투톤니트미니스커트 [S]</t>
        </is>
      </c>
      <c r="K2134" s="7" t="inlineStr">
        <is>
          <t>아디다스 딸기우유핑크옐로우 투톤니트미니스커트</t>
        </is>
      </c>
      <c r="L2134" s="7">
        <f>IF(B2134="보세",C2134&amp;" "&amp;F2134,B2134&amp;" "&amp;F2134)</f>
        <v/>
      </c>
      <c r="M2134" s="8" t="inlineStr">
        <is>
          <t>딸기우유핑크옐로우   투톤니트미니스커트</t>
        </is>
      </c>
      <c r="N2134" s="8" t="inlineStr">
        <is>
          <t>딸기우유핑크옐로우   투톤니트미니스커트</t>
        </is>
      </c>
      <c r="O2134" s="8" t="inlineStr">
        <is>
          <t>딸기우유핑크옐로우   투톤니트미니스커트</t>
        </is>
      </c>
    </row>
    <row r="2135" ht="16.5" customHeight="1" s="16">
      <c r="A2135" s="7" t="n">
        <v>13108902</v>
      </c>
      <c r="B2135" s="7" t="inlineStr">
        <is>
          <t>필라</t>
        </is>
      </c>
      <c r="C2135" s="7" t="inlineStr">
        <is>
          <t>오렌지레드</t>
        </is>
      </c>
      <c r="D2135" s="7" t="inlineStr">
        <is>
          <t>체크</t>
        </is>
      </c>
      <c r="E2135" s="7" t="inlineStr">
        <is>
          <t>폴리</t>
        </is>
      </c>
      <c r="F2135" s="7" t="inlineStr">
        <is>
          <t>크링클반바지</t>
        </is>
      </c>
      <c r="G2135" s="7" t="inlineStr">
        <is>
          <t>KOR</t>
        </is>
      </c>
      <c r="H2135" s="7" t="inlineStr">
        <is>
          <t>86</t>
        </is>
      </c>
      <c r="I2135" s="7">
        <f>IF(B2135="보세",C2135&amp;" "&amp;D2135&amp;" "&amp;E2135&amp;" "&amp;F2135&amp;" ["&amp;H2135&amp;"]",IF(G2135="JPN","[JPN] "&amp;B2135&amp;" "&amp;C2135&amp;" "&amp;D2135&amp;" "&amp;E2135&amp;" "&amp;F2135&amp;" ["&amp;H2135&amp;"]",B2135&amp;" "&amp;C2135&amp;" "&amp;D2135&amp;" "&amp;E2135&amp;" "&amp;F2135&amp;" ["&amp;H2135&amp;"]"))</f>
        <v/>
      </c>
      <c r="J2135" s="7" t="inlineStr">
        <is>
          <t>필라 오렌지레드 체크 크링클반바지 [86]</t>
        </is>
      </c>
      <c r="K2135" s="7" t="inlineStr">
        <is>
          <t>필라 오렌지레드 체크 크링클반바지</t>
        </is>
      </c>
      <c r="L2135" s="7">
        <f>IF(B2135="보세",C2135&amp;" "&amp;F2135,B2135&amp;" "&amp;F2135)</f>
        <v/>
      </c>
      <c r="M2135" s="8" t="inlineStr">
        <is>
          <t>오렌지레드 체크  크링클반바지</t>
        </is>
      </c>
      <c r="N2135" s="8" t="inlineStr">
        <is>
          <t>오렌지레드 체크  크링클반바지</t>
        </is>
      </c>
      <c r="O2135" s="8" t="inlineStr">
        <is>
          <t>오렌지레드 체크  크링클반바지</t>
        </is>
      </c>
    </row>
    <row r="2136" ht="16.5" customHeight="1" s="16">
      <c r="A2136" s="7" t="n">
        <v>13108903</v>
      </c>
      <c r="B2136" s="7" t="inlineStr">
        <is>
          <t>나이키</t>
        </is>
      </c>
      <c r="C2136" s="7" t="inlineStr">
        <is>
          <t>멜란지그레이</t>
        </is>
      </c>
      <c r="D2136" s="7" t="inlineStr">
        <is>
          <t>무지</t>
        </is>
      </c>
      <c r="E2136" s="7" t="inlineStr">
        <is>
          <t>드라이핏</t>
        </is>
      </c>
      <c r="F2136" s="7" t="inlineStr">
        <is>
          <t>와이드밴딩5부레깅스</t>
        </is>
      </c>
      <c r="G2136" s="7" t="inlineStr">
        <is>
          <t>KOR</t>
        </is>
      </c>
      <c r="H2136" s="7" t="inlineStr">
        <is>
          <t>M</t>
        </is>
      </c>
      <c r="I2136" s="7">
        <f>IF(B2136="보세",C2136&amp;" "&amp;D2136&amp;" "&amp;E2136&amp;" "&amp;F2136&amp;" ["&amp;H2136&amp;"]",IF(G2136="JPN","[JPN] "&amp;B2136&amp;" "&amp;C2136&amp;" "&amp;D2136&amp;" "&amp;E2136&amp;" "&amp;F2136&amp;" ["&amp;H2136&amp;"]",B2136&amp;" "&amp;C2136&amp;" "&amp;D2136&amp;" "&amp;E2136&amp;" "&amp;F2136&amp;" ["&amp;H2136&amp;"]"))</f>
        <v/>
      </c>
      <c r="J2136" s="7" t="inlineStr">
        <is>
          <t>나이키 멜란지그레이 드라이핏 와이드밴딩5부레깅스 [M]</t>
        </is>
      </c>
      <c r="K2136" s="7" t="inlineStr">
        <is>
          <t>나이키 멜란지그레이 드라이핏 와이드밴딩5부레깅스</t>
        </is>
      </c>
      <c r="L2136" s="7">
        <f>IF(B2136="보세",C2136&amp;" "&amp;F2136,B2136&amp;" "&amp;F2136)</f>
        <v/>
      </c>
      <c r="M2136" s="8" t="inlineStr">
        <is>
          <t>멜란지그레이  드라이핏 와이드밴딩5부레깅스</t>
        </is>
      </c>
      <c r="N2136" s="8" t="inlineStr">
        <is>
          <t>멜란지그레이  드라이핏 와이드밴딩5부레깅스</t>
        </is>
      </c>
      <c r="O2136" s="8" t="inlineStr">
        <is>
          <t>멜란지그레이  드라이핏 와이드밴딩5부레깅스</t>
        </is>
      </c>
    </row>
    <row r="2137" ht="16.5" customHeight="1" s="16">
      <c r="A2137" s="7" t="n">
        <v>13108904</v>
      </c>
      <c r="B2137" s="7" t="inlineStr">
        <is>
          <t>네파</t>
        </is>
      </c>
      <c r="C2137" s="7" t="inlineStr">
        <is>
          <t>옐로우블랙</t>
        </is>
      </c>
      <c r="D2137" s="7" t="inlineStr">
        <is>
          <t>무지</t>
        </is>
      </c>
      <c r="E2137" s="7" t="inlineStr">
        <is>
          <t>덕다운</t>
        </is>
      </c>
      <c r="F2137" s="7" t="inlineStr">
        <is>
          <t>하이넥투톤패딩점퍼</t>
        </is>
      </c>
      <c r="G2137" s="7" t="inlineStr">
        <is>
          <t>KOR</t>
        </is>
      </c>
      <c r="H2137" s="7" t="inlineStr">
        <is>
          <t>S</t>
        </is>
      </c>
      <c r="I2137" s="7">
        <f>IF(B2137="보세",C2137&amp;" "&amp;D2137&amp;" "&amp;E2137&amp;" "&amp;F2137&amp;" ["&amp;H2137&amp;"]",IF(G2137="JPN","[JPN] "&amp;B2137&amp;" "&amp;C2137&amp;" "&amp;D2137&amp;" "&amp;E2137&amp;" "&amp;F2137&amp;" ["&amp;H2137&amp;"]",B2137&amp;" "&amp;C2137&amp;" "&amp;D2137&amp;" "&amp;E2137&amp;" "&amp;F2137&amp;" ["&amp;H2137&amp;"]"))</f>
        <v/>
      </c>
      <c r="J2137" s="7" t="inlineStr">
        <is>
          <t>네파 옐로우블랙 덕다운 하이넥투톤패딩점퍼 [S]</t>
        </is>
      </c>
      <c r="K2137" s="7" t="inlineStr">
        <is>
          <t>네파 옐로우블랙 덕다운 하이넥투톤패딩점퍼</t>
        </is>
      </c>
      <c r="L2137" s="7">
        <f>IF(B2137="보세",C2137&amp;" "&amp;F2137,B2137&amp;" "&amp;F2137)</f>
        <v/>
      </c>
      <c r="M2137" s="8" t="inlineStr">
        <is>
          <t>옐로우블랙  덕다운 하이넥투톤패딩점퍼</t>
        </is>
      </c>
      <c r="N2137" s="8" t="inlineStr">
        <is>
          <t>옐로우블랙  덕다운 하이넥투톤패딩점퍼</t>
        </is>
      </c>
      <c r="O2137" s="8" t="inlineStr">
        <is>
          <t>옐로우블랙  덕다운 하이넥투톤패딩점퍼</t>
        </is>
      </c>
    </row>
    <row r="2138" ht="16.5" customHeight="1" s="16">
      <c r="A2138" s="7" t="n">
        <v>13108905</v>
      </c>
      <c r="B2138" s="7" t="inlineStr">
        <is>
          <t>tngt</t>
        </is>
      </c>
      <c r="C2138" s="7" t="inlineStr">
        <is>
          <t>블랙</t>
        </is>
      </c>
      <c r="D2138" s="7" t="inlineStr">
        <is>
          <t>무지</t>
        </is>
      </c>
      <c r="E2138" s="7" t="inlineStr">
        <is>
          <t>폴리</t>
        </is>
      </c>
      <c r="F2138" s="7" t="inlineStr">
        <is>
          <t>뽀글이후드롱점퍼</t>
        </is>
      </c>
      <c r="G2138" s="7" t="inlineStr">
        <is>
          <t>KOR</t>
        </is>
      </c>
      <c r="H2138" s="7" t="inlineStr">
        <is>
          <t>100</t>
        </is>
      </c>
      <c r="I2138" s="7">
        <f>IF(B2138="보세",C2138&amp;" "&amp;D2138&amp;" "&amp;E2138&amp;" "&amp;F2138&amp;" ["&amp;H2138&amp;"]",IF(G2138="JPN","[JPN] "&amp;B2138&amp;" "&amp;C2138&amp;" "&amp;D2138&amp;" "&amp;E2138&amp;" "&amp;F2138&amp;" ["&amp;H2138&amp;"]",B2138&amp;" "&amp;C2138&amp;" "&amp;D2138&amp;" "&amp;E2138&amp;" "&amp;F2138&amp;" ["&amp;H2138&amp;"]"))</f>
        <v/>
      </c>
      <c r="J2138" s="7" t="inlineStr">
        <is>
          <t>tngt 블랙 뽀글이후드롱점퍼 [100]</t>
        </is>
      </c>
      <c r="K2138" s="7" t="inlineStr">
        <is>
          <t>tngt 블랙 뽀글이후드롱점퍼</t>
        </is>
      </c>
      <c r="L2138" s="7">
        <f>IF(B2138="보세",C2138&amp;" "&amp;F2138,B2138&amp;" "&amp;F2138)</f>
        <v/>
      </c>
      <c r="M2138" s="8" t="inlineStr">
        <is>
          <t>블랙   뽀글이후드롱점퍼</t>
        </is>
      </c>
      <c r="N2138" s="8" t="inlineStr">
        <is>
          <t>블랙   뽀글이후드롱점퍼</t>
        </is>
      </c>
      <c r="O2138" s="8" t="inlineStr">
        <is>
          <t>블랙   뽀글이후드롱점퍼</t>
        </is>
      </c>
    </row>
    <row r="2139" ht="16.5" customHeight="1" s="16">
      <c r="A2139" s="7" t="n">
        <v>13108906</v>
      </c>
      <c r="B2139" s="7" t="inlineStr">
        <is>
          <t>올젠</t>
        </is>
      </c>
      <c r="C2139" s="7" t="inlineStr">
        <is>
          <t>네이비</t>
        </is>
      </c>
      <c r="D2139" s="7" t="inlineStr">
        <is>
          <t>사선스트라이프</t>
        </is>
      </c>
      <c r="E2139" s="7" t="inlineStr">
        <is>
          <t>구스다운</t>
        </is>
      </c>
      <c r="F2139" s="7" t="inlineStr">
        <is>
          <t>하이넥퀼팅경량패딩점퍼</t>
        </is>
      </c>
      <c r="G2139" s="7" t="inlineStr">
        <is>
          <t>KOR</t>
        </is>
      </c>
      <c r="H2139" s="7" t="inlineStr">
        <is>
          <t>110</t>
        </is>
      </c>
      <c r="I2139" s="7">
        <f>IF(B2139="보세",C2139&amp;" "&amp;D2139&amp;" "&amp;E2139&amp;" "&amp;F2139&amp;" ["&amp;H2139&amp;"]",IF(G2139="JPN","[JPN] "&amp;B2139&amp;" "&amp;C2139&amp;" "&amp;D2139&amp;" "&amp;E2139&amp;" "&amp;F2139&amp;" ["&amp;H2139&amp;"]",B2139&amp;" "&amp;C2139&amp;" "&amp;D2139&amp;" "&amp;E2139&amp;" "&amp;F2139&amp;" ["&amp;H2139&amp;"]"))</f>
        <v/>
      </c>
      <c r="J2139" s="7" t="inlineStr">
        <is>
          <t>올젠 네이비 사선스트라이프 구스다운 하이넥퀼팅경량패딩점퍼 [110]</t>
        </is>
      </c>
      <c r="K2139" s="7" t="inlineStr">
        <is>
          <t>올젠 네이비 사선스트라이프 구스다운 하이넥퀼팅경량패딩점퍼</t>
        </is>
      </c>
      <c r="L2139" s="7">
        <f>IF(B2139="보세",C2139&amp;" "&amp;F2139,B2139&amp;" "&amp;F2139)</f>
        <v/>
      </c>
      <c r="M2139" s="8" t="inlineStr">
        <is>
          <t>네이비 사선스트라이프 구스다운 하이넥퀼팅경량패딩점퍼</t>
        </is>
      </c>
      <c r="N2139" s="8" t="inlineStr">
        <is>
          <t>NAVY 사선스트라이프 구스다운 하이넥퀼팅경량패딩점퍼</t>
        </is>
      </c>
      <c r="O2139" s="8" t="inlineStr">
        <is>
          <t>곤색 사선스트라이프 구스다운 하이넥퀼팅경량패딩점퍼</t>
        </is>
      </c>
    </row>
    <row r="2140" ht="16.5" customHeight="1" s="16">
      <c r="A2140" s="7" t="n">
        <v>13108907</v>
      </c>
      <c r="B2140" s="7" t="inlineStr">
        <is>
          <t>아이더</t>
        </is>
      </c>
      <c r="C2140" s="7" t="inlineStr">
        <is>
          <t>블랙</t>
        </is>
      </c>
      <c r="D2140" s="7" t="inlineStr">
        <is>
          <t>무지</t>
        </is>
      </c>
      <c r="E2140" s="7" t="inlineStr">
        <is>
          <t>덕다운</t>
        </is>
      </c>
      <c r="F2140" s="7" t="inlineStr">
        <is>
          <t>플랩포켓하프패딩점퍼</t>
        </is>
      </c>
      <c r="G2140" s="7" t="inlineStr">
        <is>
          <t>KOR</t>
        </is>
      </c>
      <c r="H2140" s="7" t="inlineStr">
        <is>
          <t>XS</t>
        </is>
      </c>
      <c r="I2140" s="7">
        <f>IF(B2140="보세",C2140&amp;" "&amp;D2140&amp;" "&amp;E2140&amp;" "&amp;F2140&amp;" ["&amp;H2140&amp;"]",IF(G2140="JPN","[JPN] "&amp;B2140&amp;" "&amp;C2140&amp;" "&amp;D2140&amp;" "&amp;E2140&amp;" "&amp;F2140&amp;" ["&amp;H2140&amp;"]",B2140&amp;" "&amp;C2140&amp;" "&amp;D2140&amp;" "&amp;E2140&amp;" "&amp;F2140&amp;" ["&amp;H2140&amp;"]"))</f>
        <v/>
      </c>
      <c r="J2140" s="7" t="inlineStr">
        <is>
          <t>아이더 블랙 덕다운 플랩포켓하프패딩점퍼 [XS]</t>
        </is>
      </c>
      <c r="K2140" s="7" t="inlineStr">
        <is>
          <t>아이더 블랙 덕다운 플랩포켓하프패딩점퍼</t>
        </is>
      </c>
      <c r="L2140" s="7">
        <f>IF(B2140="보세",C2140&amp;" "&amp;F2140,B2140&amp;" "&amp;F2140)</f>
        <v/>
      </c>
      <c r="M2140" s="8" t="inlineStr">
        <is>
          <t>블랙  덕다운 플랩포켓하프패딩점퍼</t>
        </is>
      </c>
      <c r="N2140" s="8" t="inlineStr">
        <is>
          <t>블랙  덕다운 플랩포켓하프패딩점퍼</t>
        </is>
      </c>
      <c r="O2140" s="8" t="inlineStr">
        <is>
          <t>블랙  덕다운 플랩포켓하프패딩점퍼</t>
        </is>
      </c>
    </row>
    <row r="2141" ht="16.5" customHeight="1" s="16">
      <c r="A2141" s="7" t="n">
        <v>13108908</v>
      </c>
      <c r="B2141" s="7" t="inlineStr">
        <is>
          <t>레드페이스</t>
        </is>
      </c>
      <c r="C2141" s="7" t="inlineStr">
        <is>
          <t>퍼플</t>
        </is>
      </c>
      <c r="D2141" s="7" t="inlineStr">
        <is>
          <t>무지</t>
        </is>
      </c>
      <c r="E2141" s="7" t="inlineStr">
        <is>
          <t>구스다운</t>
        </is>
      </c>
      <c r="F2141" s="7" t="inlineStr">
        <is>
          <t>소프트필라이트퀼팅패딩점퍼</t>
        </is>
      </c>
      <c r="G2141" s="7" t="inlineStr">
        <is>
          <t>KOR</t>
        </is>
      </c>
      <c r="H2141" s="7" t="inlineStr">
        <is>
          <t>100</t>
        </is>
      </c>
      <c r="I2141" s="7">
        <f>IF(B2141="보세",C2141&amp;" "&amp;D2141&amp;" "&amp;E2141&amp;" "&amp;F2141&amp;" ["&amp;H2141&amp;"]",IF(G2141="JPN","[JPN] "&amp;B2141&amp;" "&amp;C2141&amp;" "&amp;D2141&amp;" "&amp;E2141&amp;" "&amp;F2141&amp;" ["&amp;H2141&amp;"]",B2141&amp;" "&amp;C2141&amp;" "&amp;D2141&amp;" "&amp;E2141&amp;" "&amp;F2141&amp;" ["&amp;H2141&amp;"]"))</f>
        <v/>
      </c>
      <c r="J2141" s="7" t="inlineStr">
        <is>
          <t>레드페이스 퍼플 구스다운 소프트필라이트퀼팅패딩점퍼 [100]</t>
        </is>
      </c>
      <c r="K2141" s="7" t="inlineStr">
        <is>
          <t>레드페이스 퍼플 구스다운 소프트필라이트퀼팅패딩점퍼</t>
        </is>
      </c>
      <c r="L2141" s="7">
        <f>IF(B2141="보세",C2141&amp;" "&amp;F2141,B2141&amp;" "&amp;F2141)</f>
        <v/>
      </c>
      <c r="M2141" s="8" t="inlineStr">
        <is>
          <t>퍼플  구스다운 소프트필라이트퀼팅패딩점퍼</t>
        </is>
      </c>
      <c r="N2141" s="8" t="inlineStr">
        <is>
          <t>퍼플  구스다운 소프트필라이트퀼팅패딩점퍼</t>
        </is>
      </c>
      <c r="O2141" s="8" t="inlineStr">
        <is>
          <t>퍼플  구스다운 소프트필라이트퀼팅패딩점퍼</t>
        </is>
      </c>
    </row>
    <row r="2142" ht="16.5" customHeight="1" s="16">
      <c r="A2142" s="7" t="n">
        <v>13108909</v>
      </c>
      <c r="B2142" s="7" t="inlineStr">
        <is>
          <t>네파</t>
        </is>
      </c>
      <c r="C2142" s="7" t="inlineStr">
        <is>
          <t>실버그레이블랙</t>
        </is>
      </c>
      <c r="D2142" s="7" t="inlineStr">
        <is>
          <t>무지</t>
        </is>
      </c>
      <c r="E2142" s="7" t="inlineStr">
        <is>
          <t>폴리</t>
        </is>
      </c>
      <c r="F2142" s="7" t="inlineStr">
        <is>
          <t>퀼팅하이넥후드경량패딩점퍼</t>
        </is>
      </c>
      <c r="G2142" s="7" t="inlineStr">
        <is>
          <t>KOR</t>
        </is>
      </c>
      <c r="H2142" s="7" t="inlineStr">
        <is>
          <t>S</t>
        </is>
      </c>
      <c r="I2142" s="7">
        <f>IF(B2142="보세",C2142&amp;" "&amp;D2142&amp;" "&amp;E2142&amp;" "&amp;F2142&amp;" ["&amp;H2142&amp;"]",IF(G2142="JPN","[JPN] "&amp;B2142&amp;" "&amp;C2142&amp;" "&amp;D2142&amp;" "&amp;E2142&amp;" "&amp;F2142&amp;" ["&amp;H2142&amp;"]",B2142&amp;" "&amp;C2142&amp;" "&amp;D2142&amp;" "&amp;E2142&amp;" "&amp;F2142&amp;" ["&amp;H2142&amp;"]"))</f>
        <v/>
      </c>
      <c r="J2142" s="7" t="inlineStr">
        <is>
          <t>네파 실버그레이블랙 퀼팅하이넥후드경량패딩점퍼 [S]</t>
        </is>
      </c>
      <c r="K2142" s="7" t="inlineStr">
        <is>
          <t>네파 실버그레이블랙 퀼팅하이넥후드경량패딩점퍼</t>
        </is>
      </c>
      <c r="L2142" s="7">
        <f>IF(B2142="보세",C2142&amp;" "&amp;F2142,B2142&amp;" "&amp;F2142)</f>
        <v/>
      </c>
      <c r="M2142" s="8" t="inlineStr">
        <is>
          <t>실버그레이블랙   퀼팅하이넥후드경량패딩점퍼</t>
        </is>
      </c>
      <c r="N2142" s="8" t="inlineStr">
        <is>
          <t>실버그레이블랙   퀼팅하이넥후드경량패딩점퍼</t>
        </is>
      </c>
      <c r="O2142" s="8" t="inlineStr">
        <is>
          <t>실버그레이블랙   퀼팅하이넥후드경량패딩점퍼</t>
        </is>
      </c>
    </row>
    <row r="2143" ht="16.5" customHeight="1" s="16">
      <c r="A2143" s="7" t="n">
        <v>13108910</v>
      </c>
      <c r="B2143" s="7" t="inlineStr">
        <is>
          <t>유니클로</t>
        </is>
      </c>
      <c r="C2143" s="7" t="inlineStr">
        <is>
          <t>블랙</t>
        </is>
      </c>
      <c r="D2143" s="7" t="inlineStr">
        <is>
          <t>무지</t>
        </is>
      </c>
      <c r="E2143" s="7" t="inlineStr">
        <is>
          <t>덕다운</t>
        </is>
      </c>
      <c r="F2143" s="7" t="inlineStr">
        <is>
          <t>퀼팅후드패딩점퍼</t>
        </is>
      </c>
      <c r="G2143" s="7" t="inlineStr">
        <is>
          <t>KOR</t>
        </is>
      </c>
      <c r="H2143" s="7" t="inlineStr">
        <is>
          <t>XL</t>
        </is>
      </c>
      <c r="I2143" s="7">
        <f>IF(B2143="보세",C2143&amp;" "&amp;D2143&amp;" "&amp;E2143&amp;" "&amp;F2143&amp;" ["&amp;H2143&amp;"]",IF(G2143="JPN","[JPN] "&amp;B2143&amp;" "&amp;C2143&amp;" "&amp;D2143&amp;" "&amp;E2143&amp;" "&amp;F2143&amp;" ["&amp;H2143&amp;"]",B2143&amp;" "&amp;C2143&amp;" "&amp;D2143&amp;" "&amp;E2143&amp;" "&amp;F2143&amp;" ["&amp;H2143&amp;"]"))</f>
        <v/>
      </c>
      <c r="J2143" s="7" t="inlineStr">
        <is>
          <t>유니클로 블랙 덕다운 퀼팅후드패딩점퍼 [XL]</t>
        </is>
      </c>
      <c r="K2143" s="7" t="inlineStr">
        <is>
          <t>유니클로 블랙 덕다운 퀼팅후드패딩점퍼</t>
        </is>
      </c>
      <c r="L2143" s="7">
        <f>IF(B2143="보세",C2143&amp;" "&amp;F2143,B2143&amp;" "&amp;F2143)</f>
        <v/>
      </c>
      <c r="M2143" s="8" t="inlineStr">
        <is>
          <t>블랙  덕다운 퀼팅후드패딩점퍼</t>
        </is>
      </c>
      <c r="N2143" s="8" t="inlineStr">
        <is>
          <t>블랙  덕다운 퀼팅후드패딩점퍼</t>
        </is>
      </c>
      <c r="O2143" s="8" t="inlineStr">
        <is>
          <t>블랙  덕다운 퀼팅후드패딩점퍼</t>
        </is>
      </c>
    </row>
    <row r="2144" ht="16.5" customHeight="1" s="16">
      <c r="A2144" s="7" t="n">
        <v>13108911</v>
      </c>
      <c r="B2144" s="7" t="inlineStr">
        <is>
          <t>rafale</t>
        </is>
      </c>
      <c r="C2144" s="7" t="inlineStr">
        <is>
          <t>블랙</t>
        </is>
      </c>
      <c r="D2144" s="7" t="inlineStr">
        <is>
          <t>프린팅</t>
        </is>
      </c>
      <c r="E2144" s="7" t="inlineStr">
        <is>
          <t>폴리</t>
        </is>
      </c>
      <c r="F2144" s="7" t="inlineStr">
        <is>
          <t>하이넥롱패딩점퍼</t>
        </is>
      </c>
      <c r="G2144" s="7" t="inlineStr">
        <is>
          <t>KOR</t>
        </is>
      </c>
      <c r="H2144" s="7" t="inlineStr">
        <is>
          <t>100</t>
        </is>
      </c>
      <c r="I2144" s="7">
        <f>IF(B2144="보세",C2144&amp;" "&amp;D2144&amp;" "&amp;E2144&amp;" "&amp;F2144&amp;" ["&amp;H2144&amp;"]",IF(G2144="JPN","[JPN] "&amp;B2144&amp;" "&amp;C2144&amp;" "&amp;D2144&amp;" "&amp;E2144&amp;" "&amp;F2144&amp;" ["&amp;H2144&amp;"]",B2144&amp;" "&amp;C2144&amp;" "&amp;D2144&amp;" "&amp;E2144&amp;" "&amp;F2144&amp;" ["&amp;H2144&amp;"]"))</f>
        <v/>
      </c>
      <c r="J2144" s="7" t="inlineStr">
        <is>
          <t>rafale 블랙 프린팅 하이넥롱패딩점퍼 [100]</t>
        </is>
      </c>
      <c r="K2144" s="7" t="inlineStr">
        <is>
          <t>rafale 블랙 프린팅 하이넥롱패딩점퍼</t>
        </is>
      </c>
      <c r="L2144" s="7">
        <f>IF(B2144="보세",C2144&amp;" "&amp;F2144,B2144&amp;" "&amp;F2144)</f>
        <v/>
      </c>
      <c r="M2144" s="8" t="inlineStr">
        <is>
          <t>블랙 프린팅  하이넥롱패딩점퍼</t>
        </is>
      </c>
      <c r="N2144" s="8" t="inlineStr">
        <is>
          <t>블랙 프린팅  하이넥롱패딩점퍼</t>
        </is>
      </c>
      <c r="O2144" s="8" t="inlineStr">
        <is>
          <t>블랙 프린팅  하이넥롱패딩점퍼</t>
        </is>
      </c>
    </row>
    <row r="2145" ht="16.5" customHeight="1" s="16">
      <c r="A2145" s="7" t="n">
        <v>13108912</v>
      </c>
      <c r="B2145" s="7" t="inlineStr">
        <is>
          <t>르샵</t>
        </is>
      </c>
      <c r="C2145" s="7" t="inlineStr">
        <is>
          <t>그레이</t>
        </is>
      </c>
      <c r="D2145" s="7" t="inlineStr">
        <is>
          <t>무지</t>
        </is>
      </c>
      <c r="E2145" s="7" t="inlineStr">
        <is>
          <t>덕다운</t>
        </is>
      </c>
      <c r="F2145" s="7" t="inlineStr">
        <is>
          <t>퀼팅사이드집업패딩코트</t>
        </is>
      </c>
      <c r="G2145" s="7" t="inlineStr">
        <is>
          <t>KOR</t>
        </is>
      </c>
      <c r="H2145" s="7" t="inlineStr">
        <is>
          <t>S</t>
        </is>
      </c>
      <c r="I2145" s="7">
        <f>IF(B2145="보세",C2145&amp;" "&amp;D2145&amp;" "&amp;E2145&amp;" "&amp;F2145&amp;" ["&amp;H2145&amp;"]",IF(G2145="JPN","[JPN] "&amp;B2145&amp;" "&amp;C2145&amp;" "&amp;D2145&amp;" "&amp;E2145&amp;" "&amp;F2145&amp;" ["&amp;H2145&amp;"]",B2145&amp;" "&amp;C2145&amp;" "&amp;D2145&amp;" "&amp;E2145&amp;" "&amp;F2145&amp;" ["&amp;H2145&amp;"]"))</f>
        <v/>
      </c>
      <c r="J2145" s="7" t="inlineStr">
        <is>
          <t>르샵 그레이 덕다운 퀼팅사이드집업패딩코트 [S]</t>
        </is>
      </c>
      <c r="K2145" s="7" t="inlineStr">
        <is>
          <t>르샵 그레이 덕다운 퀼팅사이드집업패딩코트</t>
        </is>
      </c>
      <c r="L2145" s="7">
        <f>IF(B2145="보세",C2145&amp;" "&amp;F2145,B2145&amp;" "&amp;F2145)</f>
        <v/>
      </c>
      <c r="M2145" s="8" t="inlineStr">
        <is>
          <t>그레이  덕다운 퀼팅사이드집업패딩코트</t>
        </is>
      </c>
      <c r="N2145" s="8" t="inlineStr">
        <is>
          <t>회색  덕다운 퀼팅사이드집업패딩코트</t>
        </is>
      </c>
      <c r="O2145" s="8" t="inlineStr">
        <is>
          <t>GRAY  덕다운 퀼팅사이드집업패딩코트</t>
        </is>
      </c>
    </row>
    <row r="2146" ht="16.5" customHeight="1" s="16">
      <c r="A2146" s="7" t="n">
        <v>13108913</v>
      </c>
      <c r="B2146" s="7" t="inlineStr">
        <is>
          <t>나이키</t>
        </is>
      </c>
      <c r="C2146" s="7" t="inlineStr">
        <is>
          <t>블랙</t>
        </is>
      </c>
      <c r="D2146" s="7" t="inlineStr">
        <is>
          <t>무지</t>
        </is>
      </c>
      <c r="E2146" s="7" t="inlineStr">
        <is>
          <t>폴리</t>
        </is>
      </c>
      <c r="F2146" s="7" t="inlineStr">
        <is>
          <t>벌집퀼팅레글런경량패딩점퍼</t>
        </is>
      </c>
      <c r="G2146" s="7" t="inlineStr">
        <is>
          <t>KOR</t>
        </is>
      </c>
      <c r="H2146" s="7" t="inlineStr">
        <is>
          <t>XL</t>
        </is>
      </c>
      <c r="I2146" s="7">
        <f>IF(B2146="보세",C2146&amp;" "&amp;D2146&amp;" "&amp;E2146&amp;" "&amp;F2146&amp;" ["&amp;H2146&amp;"]",IF(G2146="JPN","[JPN] "&amp;B2146&amp;" "&amp;C2146&amp;" "&amp;D2146&amp;" "&amp;E2146&amp;" "&amp;F2146&amp;" ["&amp;H2146&amp;"]",B2146&amp;" "&amp;C2146&amp;" "&amp;D2146&amp;" "&amp;E2146&amp;" "&amp;F2146&amp;" ["&amp;H2146&amp;"]"))</f>
        <v/>
      </c>
      <c r="J2146" s="7" t="inlineStr">
        <is>
          <t>나이키 블랙 벌집퀼팅레글런경량패딩점퍼 [XL]</t>
        </is>
      </c>
      <c r="K2146" s="7" t="inlineStr">
        <is>
          <t>나이키 블랙 벌집퀼팅레글런경량패딩점퍼</t>
        </is>
      </c>
      <c r="L2146" s="7">
        <f>IF(B2146="보세",C2146&amp;" "&amp;F2146,B2146&amp;" "&amp;F2146)</f>
        <v/>
      </c>
      <c r="M2146" s="8" t="inlineStr">
        <is>
          <t>블랙   벌집퀼팅레글런경량패딩점퍼</t>
        </is>
      </c>
      <c r="N2146" s="8" t="inlineStr">
        <is>
          <t>블랙   벌집퀼팅레글런경량패딩점퍼</t>
        </is>
      </c>
      <c r="O2146" s="8" t="inlineStr">
        <is>
          <t>블랙   벌집퀼팅레글런경량패딩점퍼</t>
        </is>
      </c>
    </row>
    <row r="2147" ht="16.5" customHeight="1" s="16">
      <c r="A2147" s="7" t="n">
        <v>13108914</v>
      </c>
      <c r="B2147" s="7" t="inlineStr">
        <is>
          <t>클럽캠브리지</t>
        </is>
      </c>
      <c r="C2147" s="7" t="inlineStr">
        <is>
          <t>녹색</t>
        </is>
      </c>
      <c r="D2147" s="7" t="inlineStr">
        <is>
          <t>무지</t>
        </is>
      </c>
      <c r="E2147" s="7" t="inlineStr">
        <is>
          <t>폴리</t>
        </is>
      </c>
      <c r="F2147" s="7" t="inlineStr">
        <is>
          <t>패딩맥코트</t>
        </is>
      </c>
      <c r="G2147" s="7" t="inlineStr">
        <is>
          <t>KOR</t>
        </is>
      </c>
      <c r="H2147" s="7" t="inlineStr">
        <is>
          <t>105</t>
        </is>
      </c>
      <c r="I2147" s="7">
        <f>IF(B2147="보세",C2147&amp;" "&amp;D2147&amp;" "&amp;E2147&amp;" "&amp;F2147&amp;" ["&amp;H2147&amp;"]",IF(G2147="JPN","[JPN] "&amp;B2147&amp;" "&amp;C2147&amp;" "&amp;D2147&amp;" "&amp;E2147&amp;" "&amp;F2147&amp;" ["&amp;H2147&amp;"]",B2147&amp;" "&amp;C2147&amp;" "&amp;D2147&amp;" "&amp;E2147&amp;" "&amp;F2147&amp;" ["&amp;H2147&amp;"]"))</f>
        <v/>
      </c>
      <c r="J2147" s="7" t="inlineStr">
        <is>
          <t>클럽캠브리지 녹색 패딩맥코트 [105]</t>
        </is>
      </c>
      <c r="K2147" s="7" t="inlineStr">
        <is>
          <t>클럽캠브리지 녹색 패딩맥코트</t>
        </is>
      </c>
      <c r="L2147" s="7">
        <f>IF(B2147="보세",C2147&amp;" "&amp;F2147,B2147&amp;" "&amp;F2147)</f>
        <v/>
      </c>
      <c r="M2147" s="8" t="inlineStr">
        <is>
          <t>녹색   패딩맥코트</t>
        </is>
      </c>
      <c r="N2147" s="8" t="inlineStr">
        <is>
          <t>녹색   패딩맥코트</t>
        </is>
      </c>
      <c r="O2147" s="8" t="inlineStr">
        <is>
          <t>녹색   패딩맥코트</t>
        </is>
      </c>
    </row>
    <row r="2148" ht="16.5" customHeight="1" s="16">
      <c r="A2148" s="7" t="n">
        <v>13108915</v>
      </c>
      <c r="B2148" s="7" t="inlineStr">
        <is>
          <t>코오롱스포츠</t>
        </is>
      </c>
      <c r="C2148" s="7" t="inlineStr">
        <is>
          <t>블랙</t>
        </is>
      </c>
      <c r="D2148" s="7" t="inlineStr">
        <is>
          <t>무지</t>
        </is>
      </c>
      <c r="E2148" s="7" t="inlineStr">
        <is>
          <t>고어텍스</t>
        </is>
      </c>
      <c r="F2148" s="7" t="inlineStr">
        <is>
          <t>후드윈드스토퍼</t>
        </is>
      </c>
      <c r="G2148" s="7" t="inlineStr">
        <is>
          <t>KOR</t>
        </is>
      </c>
      <c r="H2148" s="7" t="inlineStr">
        <is>
          <t>100</t>
        </is>
      </c>
      <c r="I2148" s="7">
        <f>IF(B2148="보세",C2148&amp;" "&amp;D2148&amp;" "&amp;E2148&amp;" "&amp;F2148&amp;" ["&amp;H2148&amp;"]",IF(G2148="JPN","[JPN] "&amp;B2148&amp;" "&amp;C2148&amp;" "&amp;D2148&amp;" "&amp;E2148&amp;" "&amp;F2148&amp;" ["&amp;H2148&amp;"]",B2148&amp;" "&amp;C2148&amp;" "&amp;D2148&amp;" "&amp;E2148&amp;" "&amp;F2148&amp;" ["&amp;H2148&amp;"]"))</f>
        <v/>
      </c>
      <c r="J2148" s="7" t="inlineStr">
        <is>
          <t>코오롱스포츠 블랙 고어텍스 후드윈드스토퍼 [100]</t>
        </is>
      </c>
      <c r="K2148" s="7" t="inlineStr">
        <is>
          <t>코오롱스포츠 블랙 고어텍스 후드윈드스토퍼</t>
        </is>
      </c>
      <c r="L2148" s="7">
        <f>IF(B2148="보세",C2148&amp;" "&amp;F2148,B2148&amp;" "&amp;F2148)</f>
        <v/>
      </c>
      <c r="M2148" s="8" t="inlineStr">
        <is>
          <t>블랙  고어텍스 후드윈드스토퍼</t>
        </is>
      </c>
      <c r="N2148" s="8" t="inlineStr">
        <is>
          <t>블랙  고어텍스 후드윈드스토퍼</t>
        </is>
      </c>
      <c r="O2148" s="8" t="inlineStr">
        <is>
          <t>블랙  고어텍스 후드윈드스토퍼</t>
        </is>
      </c>
    </row>
    <row r="2149" ht="16.5" customHeight="1" s="16">
      <c r="A2149" s="7" t="n">
        <v>13108916</v>
      </c>
      <c r="B2149" s="7" t="inlineStr">
        <is>
          <t>fubu</t>
        </is>
      </c>
      <c r="C2149" s="7" t="inlineStr">
        <is>
          <t>스카이블루</t>
        </is>
      </c>
      <c r="D2149" s="7" t="inlineStr">
        <is>
          <t>체크</t>
        </is>
      </c>
      <c r="E2149" s="7" t="inlineStr">
        <is>
          <t>폴리</t>
        </is>
      </c>
      <c r="F2149" s="7" t="inlineStr">
        <is>
          <t>하이넥사선집업보드재킷</t>
        </is>
      </c>
      <c r="G2149" s="7" t="inlineStr">
        <is>
          <t>KOR</t>
        </is>
      </c>
      <c r="H2149" s="7" t="inlineStr">
        <is>
          <t>100</t>
        </is>
      </c>
      <c r="I2149" s="7">
        <f>IF(B2149="보세",C2149&amp;" "&amp;D2149&amp;" "&amp;E2149&amp;" "&amp;F2149&amp;" ["&amp;H2149&amp;"]",IF(G2149="JPN","[JPN] "&amp;B2149&amp;" "&amp;C2149&amp;" "&amp;D2149&amp;" "&amp;E2149&amp;" "&amp;F2149&amp;" ["&amp;H2149&amp;"]",B2149&amp;" "&amp;C2149&amp;" "&amp;D2149&amp;" "&amp;E2149&amp;" "&amp;F2149&amp;" ["&amp;H2149&amp;"]"))</f>
        <v/>
      </c>
      <c r="J2149" s="7" t="inlineStr">
        <is>
          <t>fubu 스카이블루 체크 하이넥사선집업보드재킷 [100]</t>
        </is>
      </c>
      <c r="K2149" s="7" t="inlineStr">
        <is>
          <t>fubu 스카이블루 체크 하이넥사선집업보드재킷</t>
        </is>
      </c>
      <c r="L2149" s="7">
        <f>IF(B2149="보세",C2149&amp;" "&amp;F2149,B2149&amp;" "&amp;F2149)</f>
        <v/>
      </c>
      <c r="M2149" s="8" t="inlineStr">
        <is>
          <t>스카이블루 체크  하이넥사선집업보드재킷</t>
        </is>
      </c>
      <c r="N2149" s="8" t="inlineStr">
        <is>
          <t>스카이블루 체크  하이넥사선집업보드재킷</t>
        </is>
      </c>
      <c r="O2149" s="8" t="inlineStr">
        <is>
          <t>스카이블루 체크  하이넥사선집업보드재킷</t>
        </is>
      </c>
    </row>
    <row r="2150" ht="16.5" customHeight="1" s="16">
      <c r="A2150" s="7" t="n">
        <v>13108917</v>
      </c>
      <c r="B2150" s="7" t="inlineStr">
        <is>
          <t>레노마</t>
        </is>
      </c>
      <c r="C2150" s="7" t="inlineStr">
        <is>
          <t>핑크블랙</t>
        </is>
      </c>
      <c r="D2150" s="7" t="inlineStr">
        <is>
          <t>카모플라쥬</t>
        </is>
      </c>
      <c r="E2150" s="7" t="inlineStr">
        <is>
          <t>울혼방</t>
        </is>
      </c>
      <c r="F2150" s="7" t="inlineStr">
        <is>
          <t>하이넥니트패딩베스트</t>
        </is>
      </c>
      <c r="G2150" s="7" t="inlineStr">
        <is>
          <t>KOR</t>
        </is>
      </c>
      <c r="H2150" s="7" t="inlineStr">
        <is>
          <t>95</t>
        </is>
      </c>
      <c r="I2150" s="7">
        <f>IF(B2150="보세",C2150&amp;" "&amp;D2150&amp;" "&amp;E2150&amp;" "&amp;F2150&amp;" ["&amp;H2150&amp;"]",IF(G2150="JPN","[JPN] "&amp;B2150&amp;" "&amp;C2150&amp;" "&amp;D2150&amp;" "&amp;E2150&amp;" "&amp;F2150&amp;" ["&amp;H2150&amp;"]",B2150&amp;" "&amp;C2150&amp;" "&amp;D2150&amp;" "&amp;E2150&amp;" "&amp;F2150&amp;" ["&amp;H2150&amp;"]"))</f>
        <v/>
      </c>
      <c r="J2150" s="7" t="inlineStr">
        <is>
          <t>레노마 핑크블랙 카모플라쥬 울혼방 하이넥니트패딩베스트 [95]</t>
        </is>
      </c>
      <c r="K2150" s="7" t="inlineStr">
        <is>
          <t>레노마 핑크블랙 카모플라쥬 울혼방 하이넥니트패딩베스트</t>
        </is>
      </c>
      <c r="L2150" s="7">
        <f>IF(B2150="보세",C2150&amp;" "&amp;F2150,B2150&amp;" "&amp;F2150)</f>
        <v/>
      </c>
      <c r="M2150" s="8" t="inlineStr">
        <is>
          <t>핑크블랙 카모플라쥬 울혼방 하이넥니트패딩베스트</t>
        </is>
      </c>
      <c r="N2150" s="8" t="inlineStr">
        <is>
          <t>핑크블랙 카모플라쥬 울혼방 하이넥니트패딩베스트</t>
        </is>
      </c>
      <c r="O2150" s="8" t="inlineStr">
        <is>
          <t>핑크블랙 카모플라쥬 울혼방 하이넥니트패딩베스트</t>
        </is>
      </c>
    </row>
    <row r="2151" ht="16.5" customHeight="1" s="16">
      <c r="A2151" s="7" t="n">
        <v>13108918</v>
      </c>
      <c r="B2151" s="7" t="inlineStr">
        <is>
          <t>아이더</t>
        </is>
      </c>
      <c r="C2151" s="7" t="inlineStr">
        <is>
          <t>레드</t>
        </is>
      </c>
      <c r="D2151" s="7" t="inlineStr">
        <is>
          <t>무지</t>
        </is>
      </c>
      <c r="E2151" s="7" t="inlineStr">
        <is>
          <t>덕다운</t>
        </is>
      </c>
      <c r="F2151" s="7" t="inlineStr">
        <is>
          <t>클리프트헤비패딩점퍼</t>
        </is>
      </c>
      <c r="G2151" s="7" t="inlineStr">
        <is>
          <t>KOR</t>
        </is>
      </c>
      <c r="H2151" s="7" t="inlineStr">
        <is>
          <t>M</t>
        </is>
      </c>
      <c r="I2151" s="7">
        <f>IF(B2151="보세",C2151&amp;" "&amp;D2151&amp;" "&amp;E2151&amp;" "&amp;F2151&amp;" ["&amp;H2151&amp;"]",IF(G2151="JPN","[JPN] "&amp;B2151&amp;" "&amp;C2151&amp;" "&amp;D2151&amp;" "&amp;E2151&amp;" "&amp;F2151&amp;" ["&amp;H2151&amp;"]",B2151&amp;" "&amp;C2151&amp;" "&amp;D2151&amp;" "&amp;E2151&amp;" "&amp;F2151&amp;" ["&amp;H2151&amp;"]"))</f>
        <v/>
      </c>
      <c r="J2151" s="7" t="inlineStr">
        <is>
          <t>아이더 레드 덕다운 클리프트헤비패딩점퍼 [M]</t>
        </is>
      </c>
      <c r="K2151" s="7" t="inlineStr">
        <is>
          <t>아이더 레드 덕다운 클리프트헤비패딩점퍼</t>
        </is>
      </c>
      <c r="L2151" s="7">
        <f>IF(B2151="보세",C2151&amp;" "&amp;F2151,B2151&amp;" "&amp;F2151)</f>
        <v/>
      </c>
      <c r="M2151" s="8" t="inlineStr">
        <is>
          <t>레드  덕다운 클리프트헤비패딩점퍼</t>
        </is>
      </c>
      <c r="N2151" s="8" t="inlineStr">
        <is>
          <t>레드  덕다운 클리프트헤비패딩점퍼</t>
        </is>
      </c>
      <c r="O2151" s="8" t="inlineStr">
        <is>
          <t>레드  덕다운 클리프트헤비패딩점퍼</t>
        </is>
      </c>
    </row>
    <row r="2152" ht="16.5" customHeight="1" s="16">
      <c r="A2152" s="7" t="n">
        <v>13108919</v>
      </c>
      <c r="B2152" s="7" t="inlineStr">
        <is>
          <t>자라맨</t>
        </is>
      </c>
      <c r="C2152" s="7" t="inlineStr">
        <is>
          <t>브라운</t>
        </is>
      </c>
      <c r="D2152" s="7" t="inlineStr">
        <is>
          <t>무지</t>
        </is>
      </c>
      <c r="E2152" s="7" t="inlineStr">
        <is>
          <t>레더</t>
        </is>
      </c>
      <c r="F2152" s="7" t="inlineStr">
        <is>
          <t>플랩포켓시보리레더재킷</t>
        </is>
      </c>
      <c r="G2152" s="7" t="inlineStr">
        <is>
          <t>KOR</t>
        </is>
      </c>
      <c r="H2152" s="7" t="inlineStr">
        <is>
          <t>M</t>
        </is>
      </c>
      <c r="I2152" s="7">
        <f>IF(B2152="보세",C2152&amp;" "&amp;D2152&amp;" "&amp;E2152&amp;" "&amp;F2152&amp;" ["&amp;H2152&amp;"]",IF(G2152="JPN","[JPN] "&amp;B2152&amp;" "&amp;C2152&amp;" "&amp;D2152&amp;" "&amp;E2152&amp;" "&amp;F2152&amp;" ["&amp;H2152&amp;"]",B2152&amp;" "&amp;C2152&amp;" "&amp;D2152&amp;" "&amp;E2152&amp;" "&amp;F2152&amp;" ["&amp;H2152&amp;"]"))</f>
        <v/>
      </c>
      <c r="J2152" s="7" t="inlineStr">
        <is>
          <t>자라맨 브라운 레더 플랩포켓시보리레더재킷 [M]</t>
        </is>
      </c>
      <c r="K2152" s="7" t="inlineStr">
        <is>
          <t>자라맨 브라운 레더 플랩포켓시보리레더재킷</t>
        </is>
      </c>
      <c r="L2152" s="7">
        <f>IF(B2152="보세",C2152&amp;" "&amp;F2152,B2152&amp;" "&amp;F2152)</f>
        <v/>
      </c>
      <c r="M2152" s="8" t="inlineStr">
        <is>
          <t>브라운  레더 플랩포켓시보리레더재킷</t>
        </is>
      </c>
      <c r="N2152" s="8" t="inlineStr">
        <is>
          <t>브라운  레더 플랩포켓시보리레더재킷</t>
        </is>
      </c>
      <c r="O2152" s="8" t="inlineStr">
        <is>
          <t>브라운  레더 플랩포켓시보리레더재킷</t>
        </is>
      </c>
    </row>
    <row r="2153" ht="16.5" customHeight="1" s="16">
      <c r="A2153" s="7" t="n">
        <v>13108920</v>
      </c>
      <c r="B2153" s="7" t="inlineStr">
        <is>
          <t>갤럭시</t>
        </is>
      </c>
      <c r="C2153" s="7" t="inlineStr">
        <is>
          <t>다크브라운</t>
        </is>
      </c>
      <c r="D2153" s="7" t="inlineStr">
        <is>
          <t>무지</t>
        </is>
      </c>
      <c r="E2153" s="7" t="inlineStr">
        <is>
          <t>울혼방</t>
        </is>
      </c>
      <c r="F2153" s="7" t="inlineStr">
        <is>
          <t>핸드메이드체크카라박시코트</t>
        </is>
      </c>
      <c r="G2153" s="7" t="inlineStr">
        <is>
          <t>KOR</t>
        </is>
      </c>
      <c r="H2153" s="7" t="inlineStr">
        <is>
          <t>105</t>
        </is>
      </c>
      <c r="I2153" s="7">
        <f>IF(B2153="보세",C2153&amp;" "&amp;D2153&amp;" "&amp;E2153&amp;" "&amp;F2153&amp;" ["&amp;H2153&amp;"]",IF(G2153="JPN","[JPN] "&amp;B2153&amp;" "&amp;C2153&amp;" "&amp;D2153&amp;" "&amp;E2153&amp;" "&amp;F2153&amp;" ["&amp;H2153&amp;"]",B2153&amp;" "&amp;C2153&amp;" "&amp;D2153&amp;" "&amp;E2153&amp;" "&amp;F2153&amp;" ["&amp;H2153&amp;"]"))</f>
        <v/>
      </c>
      <c r="J2153" s="7" t="inlineStr">
        <is>
          <t>갤럭시 다크브라운 울혼방 핸드메이드체크카라박시코트 [105]</t>
        </is>
      </c>
      <c r="K2153" s="7" t="inlineStr">
        <is>
          <t>갤럭시 다크브라운 울혼방 핸드메이드체크카라박시코트</t>
        </is>
      </c>
      <c r="L2153" s="7">
        <f>IF(B2153="보세",C2153&amp;" "&amp;F2153,B2153&amp;" "&amp;F2153)</f>
        <v/>
      </c>
      <c r="M2153" s="8" t="inlineStr">
        <is>
          <t>다크브라운  울혼방 핸드메이드체크카라박시코트</t>
        </is>
      </c>
      <c r="N2153" s="8" t="inlineStr">
        <is>
          <t>다크브라운  울혼방 핸드메이드체크카라박시코트</t>
        </is>
      </c>
      <c r="O2153" s="8" t="inlineStr">
        <is>
          <t>다크브라운  울혼방 핸드메이드체크카라박시코트</t>
        </is>
      </c>
    </row>
    <row r="2154" ht="16.5" customHeight="1" s="16">
      <c r="A2154" s="7" t="n">
        <v>13108921</v>
      </c>
      <c r="B2154" s="7" t="inlineStr">
        <is>
          <t>지오지아</t>
        </is>
      </c>
      <c r="C2154" s="7" t="inlineStr">
        <is>
          <t>네이비</t>
        </is>
      </c>
      <c r="D2154" s="7" t="inlineStr">
        <is>
          <t>무지</t>
        </is>
      </c>
      <c r="E2154" s="7" t="inlineStr">
        <is>
          <t>울혼방</t>
        </is>
      </c>
      <c r="F2154" s="7" t="inlineStr">
        <is>
          <t>체스터필드코트</t>
        </is>
      </c>
      <c r="G2154" s="7" t="inlineStr">
        <is>
          <t>KOR</t>
        </is>
      </c>
      <c r="H2154" s="7" t="inlineStr">
        <is>
          <t>95</t>
        </is>
      </c>
      <c r="I2154" s="7">
        <f>IF(B2154="보세",C2154&amp;" "&amp;D2154&amp;" "&amp;E2154&amp;" "&amp;F2154&amp;" ["&amp;H2154&amp;"]",IF(G2154="JPN","[JPN] "&amp;B2154&amp;" "&amp;C2154&amp;" "&amp;D2154&amp;" "&amp;E2154&amp;" "&amp;F2154&amp;" ["&amp;H2154&amp;"]",B2154&amp;" "&amp;C2154&amp;" "&amp;D2154&amp;" "&amp;E2154&amp;" "&amp;F2154&amp;" ["&amp;H2154&amp;"]"))</f>
        <v/>
      </c>
      <c r="J2154" s="7" t="inlineStr">
        <is>
          <t>지오지아 네이비 울혼방 체스터필드코트 [95]</t>
        </is>
      </c>
      <c r="K2154" s="7" t="inlineStr">
        <is>
          <t>지오지아 네이비 울혼방 체스터필드코트</t>
        </is>
      </c>
      <c r="L2154" s="7">
        <f>IF(B2154="보세",C2154&amp;" "&amp;F2154,B2154&amp;" "&amp;F2154)</f>
        <v/>
      </c>
      <c r="M2154" s="8" t="inlineStr">
        <is>
          <t>네이비  울혼방 체스터필드코트</t>
        </is>
      </c>
      <c r="N2154" s="8" t="inlineStr">
        <is>
          <t>NAVY  울혼방 체스터필드코트</t>
        </is>
      </c>
      <c r="O2154" s="8" t="inlineStr">
        <is>
          <t>곤색  울혼방 체스터필드코트</t>
        </is>
      </c>
    </row>
    <row r="2155" ht="16.5" customHeight="1" s="16">
      <c r="A2155" s="7" t="n">
        <v>13108922</v>
      </c>
      <c r="B2155" s="7" t="inlineStr">
        <is>
          <t>베네통</t>
        </is>
      </c>
      <c r="C2155" s="7" t="inlineStr">
        <is>
          <t>그린</t>
        </is>
      </c>
      <c r="D2155" s="7" t="inlineStr">
        <is>
          <t>무지</t>
        </is>
      </c>
      <c r="E2155" s="7" t="inlineStr">
        <is>
          <t>울혼방</t>
        </is>
      </c>
      <c r="F2155" s="7" t="inlineStr">
        <is>
          <t>핸드메이드오버핏원버튼롱코트</t>
        </is>
      </c>
      <c r="G2155" s="7" t="inlineStr">
        <is>
          <t>KOR</t>
        </is>
      </c>
      <c r="H2155" s="7" t="inlineStr">
        <is>
          <t>42</t>
        </is>
      </c>
      <c r="I2155" s="7">
        <f>IF(B2155="보세",C2155&amp;" "&amp;D2155&amp;" "&amp;E2155&amp;" "&amp;F2155&amp;" ["&amp;H2155&amp;"]",IF(G2155="JPN","[JPN] "&amp;B2155&amp;" "&amp;C2155&amp;" "&amp;D2155&amp;" "&amp;E2155&amp;" "&amp;F2155&amp;" ["&amp;H2155&amp;"]",B2155&amp;" "&amp;C2155&amp;" "&amp;D2155&amp;" "&amp;E2155&amp;" "&amp;F2155&amp;" ["&amp;H2155&amp;"]"))</f>
        <v/>
      </c>
      <c r="J2155" s="7" t="inlineStr">
        <is>
          <t>베네통 그린 울혼방 핸드메이드오버핏원버튼롱코트 [42]</t>
        </is>
      </c>
      <c r="K2155" s="7" t="inlineStr">
        <is>
          <t>베네통 그린 울혼방 핸드메이드오버핏원버튼롱코트</t>
        </is>
      </c>
      <c r="L2155" s="7">
        <f>IF(B2155="보세",C2155&amp;" "&amp;F2155,B2155&amp;" "&amp;F2155)</f>
        <v/>
      </c>
      <c r="M2155" s="8" t="inlineStr">
        <is>
          <t>그린  울혼방 핸드메이드오버핏원버튼롱코트</t>
        </is>
      </c>
      <c r="N2155" s="8" t="inlineStr">
        <is>
          <t>그린  울혼방 핸드메이드오버핏원버튼롱코트</t>
        </is>
      </c>
      <c r="O2155" s="8" t="inlineStr">
        <is>
          <t>그린  울혼방 핸드메이드오버핏원버튼롱코트</t>
        </is>
      </c>
    </row>
    <row r="2156" ht="16.5" customHeight="1" s="16">
      <c r="A2156" s="7" t="n">
        <v>13108923</v>
      </c>
      <c r="B2156" s="7" t="inlineStr">
        <is>
          <t>에잇세컨즈</t>
        </is>
      </c>
      <c r="C2156" s="7" t="inlineStr">
        <is>
          <t>그레이</t>
        </is>
      </c>
      <c r="D2156" s="7" t="inlineStr">
        <is>
          <t>무지</t>
        </is>
      </c>
      <c r="E2156" s="7" t="inlineStr">
        <is>
          <t>덕다운</t>
        </is>
      </c>
      <c r="F2156" s="7" t="inlineStr">
        <is>
          <t>오버핏히든버튼보카시롱코트</t>
        </is>
      </c>
      <c r="G2156" s="7" t="inlineStr">
        <is>
          <t>KOR</t>
        </is>
      </c>
      <c r="H2156" s="7" t="inlineStr">
        <is>
          <t>L</t>
        </is>
      </c>
      <c r="I2156" s="7">
        <f>IF(B2156="보세",C2156&amp;" "&amp;D2156&amp;" "&amp;E2156&amp;" "&amp;F2156&amp;" ["&amp;H2156&amp;"]",IF(G2156="JPN","[JPN] "&amp;B2156&amp;" "&amp;C2156&amp;" "&amp;D2156&amp;" "&amp;E2156&amp;" "&amp;F2156&amp;" ["&amp;H2156&amp;"]",B2156&amp;" "&amp;C2156&amp;" "&amp;D2156&amp;" "&amp;E2156&amp;" "&amp;F2156&amp;" ["&amp;H2156&amp;"]"))</f>
        <v/>
      </c>
      <c r="J2156" s="7" t="inlineStr">
        <is>
          <t>에잇세컨즈 그레이 덕다운 오버핏히든버튼보카시롱코트 [L]</t>
        </is>
      </c>
      <c r="K2156" s="7" t="inlineStr">
        <is>
          <t>에잇세컨즈 그레이 덕다운 오버핏히든버튼보카시롱코트</t>
        </is>
      </c>
      <c r="L2156" s="7">
        <f>IF(B2156="보세",C2156&amp;" "&amp;F2156,B2156&amp;" "&amp;F2156)</f>
        <v/>
      </c>
      <c r="M2156" s="8" t="inlineStr">
        <is>
          <t>그레이  덕다운 오버핏히든버튼보카시롱코트</t>
        </is>
      </c>
      <c r="N2156" s="8" t="inlineStr">
        <is>
          <t>회색  덕다운 오버핏히든버튼보카시롱코트</t>
        </is>
      </c>
      <c r="O2156" s="8" t="inlineStr">
        <is>
          <t>GRAY  덕다운 오버핏히든버튼보카시롱코트</t>
        </is>
      </c>
    </row>
    <row r="2157" ht="16.5" customHeight="1" s="16">
      <c r="A2157" s="7" t="n">
        <v>13108924</v>
      </c>
      <c r="B2157" s="7" t="inlineStr">
        <is>
          <t>와릿이즌</t>
        </is>
      </c>
      <c r="C2157" s="7" t="inlineStr">
        <is>
          <t>네이비</t>
        </is>
      </c>
      <c r="D2157" s="7" t="inlineStr">
        <is>
          <t>프린팅</t>
        </is>
      </c>
      <c r="E2157" s="7" t="inlineStr">
        <is>
          <t>면</t>
        </is>
      </c>
      <c r="F2157" s="7" t="inlineStr">
        <is>
          <t>백플라워크루넥시보리티</t>
        </is>
      </c>
      <c r="G2157" s="7" t="inlineStr">
        <is>
          <t>KOR</t>
        </is>
      </c>
      <c r="H2157" s="7" t="inlineStr">
        <is>
          <t>S</t>
        </is>
      </c>
      <c r="I2157" s="7">
        <f>IF(B2157="보세",C2157&amp;" "&amp;D2157&amp;" "&amp;E2157&amp;" "&amp;F2157&amp;" ["&amp;H2157&amp;"]",IF(G2157="JPN","[JPN] "&amp;B2157&amp;" "&amp;C2157&amp;" "&amp;D2157&amp;" "&amp;E2157&amp;" "&amp;F2157&amp;" ["&amp;H2157&amp;"]",B2157&amp;" "&amp;C2157&amp;" "&amp;D2157&amp;" "&amp;E2157&amp;" "&amp;F2157&amp;" ["&amp;H2157&amp;"]"))</f>
        <v/>
      </c>
      <c r="J2157" s="7" t="inlineStr">
        <is>
          <t>와릿이즌 네이비 프린팅 면 백플라워크루넥시보리티 [S]</t>
        </is>
      </c>
      <c r="K2157" s="7" t="inlineStr">
        <is>
          <t>와릿이즌 네이비 프린팅 면 백플라워크루넥시보리티</t>
        </is>
      </c>
      <c r="L2157" s="7">
        <f>IF(B2157="보세",C2157&amp;" "&amp;F2157,B2157&amp;" "&amp;F2157)</f>
        <v/>
      </c>
      <c r="M2157" s="8" t="inlineStr">
        <is>
          <t>네이비 프린팅 면 백플라워크루넥시보리티</t>
        </is>
      </c>
      <c r="N2157" s="8" t="inlineStr">
        <is>
          <t>NAVY 프린팅 면 백플라워크루넥시보리티</t>
        </is>
      </c>
      <c r="O2157" s="8" t="inlineStr">
        <is>
          <t>곤색 프린팅 면 백플라워크루넥시보리티</t>
        </is>
      </c>
    </row>
    <row r="2158" ht="16.5" customHeight="1" s="16">
      <c r="A2158" s="7" t="n">
        <v>13108925</v>
      </c>
      <c r="B2158" s="7" t="inlineStr">
        <is>
          <t>자라우먼</t>
        </is>
      </c>
      <c r="C2158" s="7" t="inlineStr">
        <is>
          <t>블랙</t>
        </is>
      </c>
      <c r="D2158" s="7" t="inlineStr">
        <is>
          <t>무지</t>
        </is>
      </c>
      <c r="E2158" s="7" t="inlineStr">
        <is>
          <t>폴리</t>
        </is>
      </c>
      <c r="F2158" s="7" t="inlineStr">
        <is>
          <t>딥브이넥크롭절개티</t>
        </is>
      </c>
      <c r="G2158" s="7" t="inlineStr">
        <is>
          <t>KOR</t>
        </is>
      </c>
      <c r="H2158" s="7" t="inlineStr">
        <is>
          <t>L</t>
        </is>
      </c>
      <c r="I2158" s="7">
        <f>IF(B2158="보세",C2158&amp;" "&amp;D2158&amp;" "&amp;E2158&amp;" "&amp;F2158&amp;" ["&amp;H2158&amp;"]",IF(G2158="JPN","[JPN] "&amp;B2158&amp;" "&amp;C2158&amp;" "&amp;D2158&amp;" "&amp;E2158&amp;" "&amp;F2158&amp;" ["&amp;H2158&amp;"]",B2158&amp;" "&amp;C2158&amp;" "&amp;D2158&amp;" "&amp;E2158&amp;" "&amp;F2158&amp;" ["&amp;H2158&amp;"]"))</f>
        <v/>
      </c>
      <c r="J2158" s="7" t="inlineStr">
        <is>
          <t>자라우먼 블랙 딥브이넥크롭절개티 [L]</t>
        </is>
      </c>
      <c r="K2158" s="7" t="inlineStr">
        <is>
          <t>자라우먼 블랙 딥브이넥크롭절개티</t>
        </is>
      </c>
      <c r="L2158" s="7">
        <f>IF(B2158="보세",C2158&amp;" "&amp;F2158,B2158&amp;" "&amp;F2158)</f>
        <v/>
      </c>
      <c r="M2158" s="8" t="inlineStr">
        <is>
          <t>블랙   딥브이넥크롭절개티</t>
        </is>
      </c>
      <c r="N2158" s="8" t="inlineStr">
        <is>
          <t>블랙   딥브이넥크롭절개티</t>
        </is>
      </c>
      <c r="O2158" s="8" t="inlineStr">
        <is>
          <t>블랙   딥브이넥크롭절개티</t>
        </is>
      </c>
    </row>
    <row r="2159" ht="16.5" customHeight="1" s="16">
      <c r="A2159" s="7" t="n">
        <v>13108926</v>
      </c>
      <c r="B2159" s="7" t="inlineStr">
        <is>
          <t>코오롱스포츠</t>
        </is>
      </c>
      <c r="C2159" s="7" t="inlineStr">
        <is>
          <t>차콜</t>
        </is>
      </c>
      <c r="D2159" s="7" t="inlineStr">
        <is>
          <t>무지</t>
        </is>
      </c>
      <c r="E2159" s="7" t="inlineStr">
        <is>
          <t>폴리</t>
        </is>
      </c>
      <c r="F2159" s="7" t="inlineStr">
        <is>
          <t>투톤절개저지집업</t>
        </is>
      </c>
      <c r="G2159" s="7" t="inlineStr">
        <is>
          <t>KOR</t>
        </is>
      </c>
      <c r="H2159" s="7" t="inlineStr">
        <is>
          <t>3XL</t>
        </is>
      </c>
      <c r="I2159" s="7">
        <f>IF(B2159="보세",C2159&amp;" "&amp;D2159&amp;" "&amp;E2159&amp;" "&amp;F2159&amp;" ["&amp;H2159&amp;"]",IF(G2159="JPN","[JPN] "&amp;B2159&amp;" "&amp;C2159&amp;" "&amp;D2159&amp;" "&amp;E2159&amp;" "&amp;F2159&amp;" ["&amp;H2159&amp;"]",B2159&amp;" "&amp;C2159&amp;" "&amp;D2159&amp;" "&amp;E2159&amp;" "&amp;F2159&amp;" ["&amp;H2159&amp;"]"))</f>
        <v/>
      </c>
      <c r="J2159" s="7" t="inlineStr">
        <is>
          <t>코오롱스포츠 차콜 투톤절개저지집업 [3XL]</t>
        </is>
      </c>
      <c r="K2159" s="7" t="inlineStr">
        <is>
          <t>코오롱스포츠 차콜 투톤절개저지집업</t>
        </is>
      </c>
      <c r="L2159" s="7">
        <f>IF(B2159="보세",C2159&amp;" "&amp;F2159,B2159&amp;" "&amp;F2159)</f>
        <v/>
      </c>
      <c r="M2159" s="8" t="inlineStr">
        <is>
          <t>차콜   투톤절개저지집업</t>
        </is>
      </c>
      <c r="N2159" s="8" t="inlineStr">
        <is>
          <t>차콜   투톤절개저지집업</t>
        </is>
      </c>
      <c r="O2159" s="8" t="inlineStr">
        <is>
          <t>차콜   투톤절개저지집업</t>
        </is>
      </c>
    </row>
    <row r="2160" ht="16.5" customHeight="1" s="16">
      <c r="A2160" s="7" t="n">
        <v>13108927</v>
      </c>
      <c r="B2160" s="7" t="inlineStr">
        <is>
          <t>유니클로JW앤더슨</t>
        </is>
      </c>
      <c r="C2160" s="7" t="inlineStr">
        <is>
          <t>블랙옐로우</t>
        </is>
      </c>
      <c r="D2160" s="7" t="inlineStr">
        <is>
          <t>스트라이프</t>
        </is>
      </c>
      <c r="E2160" s="7" t="inlineStr">
        <is>
          <t>울</t>
        </is>
      </c>
      <c r="F2160" s="7" t="inlineStr">
        <is>
          <t>크루넥스웨터</t>
        </is>
      </c>
      <c r="G2160" s="7" t="inlineStr">
        <is>
          <t>KOR</t>
        </is>
      </c>
      <c r="H2160" s="7" t="inlineStr">
        <is>
          <t>L</t>
        </is>
      </c>
      <c r="I2160" s="7">
        <f>IF(B2160="보세",C2160&amp;" "&amp;D2160&amp;" "&amp;E2160&amp;" "&amp;F2160&amp;" ["&amp;H2160&amp;"]",IF(G2160="JPN","[JPN] "&amp;B2160&amp;" "&amp;C2160&amp;" "&amp;D2160&amp;" "&amp;E2160&amp;" "&amp;F2160&amp;" ["&amp;H2160&amp;"]",B2160&amp;" "&amp;C2160&amp;" "&amp;D2160&amp;" "&amp;E2160&amp;" "&amp;F2160&amp;" ["&amp;H2160&amp;"]"))</f>
        <v/>
      </c>
      <c r="J2160" s="7" t="inlineStr">
        <is>
          <t>유니클로JW앤더슨 블랙옐로우 스트라이프 울 크루넥스웨터 [L]</t>
        </is>
      </c>
      <c r="K2160" s="7" t="inlineStr">
        <is>
          <t>유니클로JW앤더슨 블랙옐로우 스트라이프 울 크루넥스웨터</t>
        </is>
      </c>
      <c r="L2160" s="7">
        <f>IF(B2160="보세",C2160&amp;" "&amp;F2160,B2160&amp;" "&amp;F2160)</f>
        <v/>
      </c>
      <c r="M2160" s="8" t="inlineStr">
        <is>
          <t>블랙옐로우 스트라이프 울 크루넥스웨터</t>
        </is>
      </c>
      <c r="N2160" s="8" t="inlineStr">
        <is>
          <t>블랙옐로우 스트라이프 울 크루넥스웨터</t>
        </is>
      </c>
      <c r="O2160" s="8" t="inlineStr">
        <is>
          <t>블랙옐로우 스트라이프 울 크루넥스웨터</t>
        </is>
      </c>
    </row>
    <row r="2161" ht="16.5" customHeight="1" s="16">
      <c r="A2161" s="7" t="n">
        <v>13108928</v>
      </c>
      <c r="B2161" s="7" t="inlineStr">
        <is>
          <t>자라</t>
        </is>
      </c>
      <c r="C2161" s="7" t="inlineStr">
        <is>
          <t>블랙</t>
        </is>
      </c>
      <c r="D2161" s="7" t="inlineStr">
        <is>
          <t>도트체크</t>
        </is>
      </c>
      <c r="E2161" s="7" t="inlineStr">
        <is>
          <t>폴리</t>
        </is>
      </c>
      <c r="F2161" s="7" t="inlineStr">
        <is>
          <t>핀턱블라우스원피스</t>
        </is>
      </c>
      <c r="G2161" s="7" t="inlineStr">
        <is>
          <t>KOR</t>
        </is>
      </c>
      <c r="H2161" s="7" t="inlineStr">
        <is>
          <t>L</t>
        </is>
      </c>
      <c r="I2161" s="7">
        <f>IF(B2161="보세",C2161&amp;" "&amp;D2161&amp;" "&amp;E2161&amp;" "&amp;F2161&amp;" ["&amp;H2161&amp;"]",IF(G2161="JPN","[JPN] "&amp;B2161&amp;" "&amp;C2161&amp;" "&amp;D2161&amp;" "&amp;E2161&amp;" "&amp;F2161&amp;" ["&amp;H2161&amp;"]",B2161&amp;" "&amp;C2161&amp;" "&amp;D2161&amp;" "&amp;E2161&amp;" "&amp;F2161&amp;" ["&amp;H2161&amp;"]"))</f>
        <v/>
      </c>
      <c r="J2161" s="7" t="inlineStr">
        <is>
          <t>자라 블랙 도트체크 핀턱블라우스원피스 [L]</t>
        </is>
      </c>
      <c r="K2161" s="7" t="inlineStr">
        <is>
          <t>자라 블랙 도트체크 핀턱블라우스원피스</t>
        </is>
      </c>
      <c r="L2161" s="7">
        <f>IF(B2161="보세",C2161&amp;" "&amp;F2161,B2161&amp;" "&amp;F2161)</f>
        <v/>
      </c>
      <c r="M2161" s="8" t="inlineStr">
        <is>
          <t>블랙 도트체크  핀턱블라우스원피스</t>
        </is>
      </c>
      <c r="N2161" s="8" t="inlineStr">
        <is>
          <t>블랙 도트체크  핀턱블라우스원피스</t>
        </is>
      </c>
      <c r="O2161" s="8" t="inlineStr">
        <is>
          <t>블랙 도트체크  핀턱블라우스원피스</t>
        </is>
      </c>
    </row>
    <row r="2162" ht="16.5" customHeight="1" s="16">
      <c r="A2162" s="7" t="n">
        <v>13108929</v>
      </c>
      <c r="B2162" s="7" t="inlineStr">
        <is>
          <t>챔피언</t>
        </is>
      </c>
      <c r="C2162" s="7" t="inlineStr">
        <is>
          <t>블랙</t>
        </is>
      </c>
      <c r="D2162" s="7" t="inlineStr">
        <is>
          <t>무지</t>
        </is>
      </c>
      <c r="E2162" s="7" t="inlineStr">
        <is>
          <t>면혼방</t>
        </is>
      </c>
      <c r="F2162" s="7" t="inlineStr">
        <is>
          <t>자수로고크루넥스웨트셔츠</t>
        </is>
      </c>
      <c r="G2162" s="7" t="inlineStr">
        <is>
          <t>KOR</t>
        </is>
      </c>
      <c r="H2162" s="7" t="inlineStr">
        <is>
          <t>S</t>
        </is>
      </c>
      <c r="I2162" s="7">
        <f>IF(B2162="보세",C2162&amp;" "&amp;D2162&amp;" "&amp;E2162&amp;" "&amp;F2162&amp;" ["&amp;H2162&amp;"]",IF(G2162="JPN","[JPN] "&amp;B2162&amp;" "&amp;C2162&amp;" "&amp;D2162&amp;" "&amp;E2162&amp;" "&amp;F2162&amp;" ["&amp;H2162&amp;"]",B2162&amp;" "&amp;C2162&amp;" "&amp;D2162&amp;" "&amp;E2162&amp;" "&amp;F2162&amp;" ["&amp;H2162&amp;"]"))</f>
        <v/>
      </c>
      <c r="J2162" s="7" t="inlineStr">
        <is>
          <t>챔피언 블랙 면혼방 자수로고크루넥스웨트셔츠 [S]</t>
        </is>
      </c>
      <c r="K2162" s="7" t="inlineStr">
        <is>
          <t>챔피언 블랙 면혼방 자수로고크루넥스웨트셔츠</t>
        </is>
      </c>
      <c r="L2162" s="7">
        <f>IF(B2162="보세",C2162&amp;" "&amp;F2162,B2162&amp;" "&amp;F2162)</f>
        <v/>
      </c>
      <c r="M2162" s="8" t="inlineStr">
        <is>
          <t>블랙  면혼방 자수로고크루넥스웨트셔츠</t>
        </is>
      </c>
      <c r="N2162" s="8" t="inlineStr">
        <is>
          <t>블랙  코튼혼방 자수로고크루넥스웨트셔츠</t>
        </is>
      </c>
      <c r="O2162" s="8" t="inlineStr">
        <is>
          <t>블랙  면믹스 자수로고크루넥스웨트셔츠</t>
        </is>
      </c>
    </row>
    <row r="2163" ht="16.5" customHeight="1" s="16">
      <c r="A2163" s="7" t="n">
        <v>13108930</v>
      </c>
      <c r="B2163" s="7" t="inlineStr">
        <is>
          <t>디키즈</t>
        </is>
      </c>
      <c r="C2163" s="7" t="inlineStr">
        <is>
          <t>블랙</t>
        </is>
      </c>
      <c r="D2163" s="7" t="inlineStr">
        <is>
          <t>프린팅</t>
        </is>
      </c>
      <c r="E2163" s="7" t="inlineStr">
        <is>
          <t>면혼방</t>
        </is>
      </c>
      <c r="F2163" s="7" t="inlineStr">
        <is>
          <t>레터링후드티</t>
        </is>
      </c>
      <c r="G2163" s="7" t="inlineStr">
        <is>
          <t>KOR</t>
        </is>
      </c>
      <c r="H2163" s="7" t="inlineStr">
        <is>
          <t>L</t>
        </is>
      </c>
      <c r="I2163" s="7">
        <f>IF(B2163="보세",C2163&amp;" "&amp;D2163&amp;" "&amp;E2163&amp;" "&amp;F2163&amp;" ["&amp;H2163&amp;"]",IF(G2163="JPN","[JPN] "&amp;B2163&amp;" "&amp;C2163&amp;" "&amp;D2163&amp;" "&amp;E2163&amp;" "&amp;F2163&amp;" ["&amp;H2163&amp;"]",B2163&amp;" "&amp;C2163&amp;" "&amp;D2163&amp;" "&amp;E2163&amp;" "&amp;F2163&amp;" ["&amp;H2163&amp;"]"))</f>
        <v/>
      </c>
      <c r="J2163" s="7" t="inlineStr">
        <is>
          <t>디키즈 블랙 프린팅 면혼방 레터링후드티 [L]</t>
        </is>
      </c>
      <c r="K2163" s="7" t="inlineStr">
        <is>
          <t>디키즈 블랙 프린팅 면혼방 레터링후드티</t>
        </is>
      </c>
      <c r="L2163" s="7">
        <f>IF(B2163="보세",C2163&amp;" "&amp;F2163,B2163&amp;" "&amp;F2163)</f>
        <v/>
      </c>
      <c r="M2163" s="8" t="inlineStr">
        <is>
          <t>블랙 프린팅 면혼방 레터링후드티</t>
        </is>
      </c>
      <c r="N2163" s="8" t="inlineStr">
        <is>
          <t>블랙 프린팅 코튼혼방 레터링후드티</t>
        </is>
      </c>
      <c r="O2163" s="8" t="inlineStr">
        <is>
          <t>블랙 프린팅 면믹스 레터링후드티</t>
        </is>
      </c>
    </row>
    <row r="2164" ht="16.5" customHeight="1" s="16">
      <c r="A2164" s="7" t="n">
        <v>13108931</v>
      </c>
      <c r="B2164" s="7" t="inlineStr">
        <is>
          <t>포에버21</t>
        </is>
      </c>
      <c r="C2164" s="7" t="inlineStr">
        <is>
          <t>블랙</t>
        </is>
      </c>
      <c r="D2164" s="7" t="inlineStr">
        <is>
          <t>무지</t>
        </is>
      </c>
      <c r="E2164" s="7" t="inlineStr">
        <is>
          <t>폴리</t>
        </is>
      </c>
      <c r="F2164" s="7" t="inlineStr">
        <is>
          <t>브이넥롱가디건</t>
        </is>
      </c>
      <c r="G2164" s="7" t="inlineStr">
        <is>
          <t>KOR</t>
        </is>
      </c>
      <c r="H2164" s="7" t="inlineStr">
        <is>
          <t>M</t>
        </is>
      </c>
      <c r="I2164" s="7">
        <f>IF(B2164="보세",C2164&amp;" "&amp;D2164&amp;" "&amp;E2164&amp;" "&amp;F2164&amp;" ["&amp;H2164&amp;"]",IF(G2164="JPN","[JPN] "&amp;B2164&amp;" "&amp;C2164&amp;" "&amp;D2164&amp;" "&amp;E2164&amp;" "&amp;F2164&amp;" ["&amp;H2164&amp;"]",B2164&amp;" "&amp;C2164&amp;" "&amp;D2164&amp;" "&amp;E2164&amp;" "&amp;F2164&amp;" ["&amp;H2164&amp;"]"))</f>
        <v/>
      </c>
      <c r="J2164" s="7" t="inlineStr">
        <is>
          <t>포에버21 블랙 브이넥롱가디건 [M]</t>
        </is>
      </c>
      <c r="K2164" s="7" t="inlineStr">
        <is>
          <t>포에버21 블랙 브이넥롱가디건</t>
        </is>
      </c>
      <c r="L2164" s="7">
        <f>IF(B2164="보세",C2164&amp;" "&amp;F2164,B2164&amp;" "&amp;F2164)</f>
        <v/>
      </c>
      <c r="M2164" s="8" t="inlineStr">
        <is>
          <t>블랙   브이넥롱가디건</t>
        </is>
      </c>
      <c r="N2164" s="8" t="inlineStr">
        <is>
          <t>블랙   브이넥롱가디건</t>
        </is>
      </c>
      <c r="O2164" s="8" t="inlineStr">
        <is>
          <t>블랙   브이넥롱가디건</t>
        </is>
      </c>
    </row>
    <row r="2165" ht="16.5" customHeight="1" s="16">
      <c r="A2165" s="7" t="n">
        <v>13108932</v>
      </c>
      <c r="B2165" s="7" t="inlineStr">
        <is>
          <t>kirsh</t>
        </is>
      </c>
      <c r="C2165" s="7" t="inlineStr">
        <is>
          <t>블랙</t>
        </is>
      </c>
      <c r="D2165" s="7" t="inlineStr">
        <is>
          <t>무지</t>
        </is>
      </c>
      <c r="E2165" s="7" t="inlineStr">
        <is>
          <t>면</t>
        </is>
      </c>
      <c r="F2165" s="7" t="inlineStr">
        <is>
          <t>자수빅체리크루넥스웨트셔츠</t>
        </is>
      </c>
      <c r="G2165" s="7" t="inlineStr">
        <is>
          <t>KOR</t>
        </is>
      </c>
      <c r="H2165" s="7" t="inlineStr">
        <is>
          <t>1</t>
        </is>
      </c>
      <c r="I2165" s="7">
        <f>IF(B2165="보세",C2165&amp;" "&amp;D2165&amp;" "&amp;E2165&amp;" "&amp;F2165&amp;" ["&amp;H2165&amp;"]",IF(G2165="JPN","[JPN] "&amp;B2165&amp;" "&amp;C2165&amp;" "&amp;D2165&amp;" "&amp;E2165&amp;" "&amp;F2165&amp;" ["&amp;H2165&amp;"]",B2165&amp;" "&amp;C2165&amp;" "&amp;D2165&amp;" "&amp;E2165&amp;" "&amp;F2165&amp;" ["&amp;H2165&amp;"]"))</f>
        <v/>
      </c>
      <c r="J2165" s="7" t="inlineStr">
        <is>
          <t>kirsh 블랙 면 자수빅체리크루넥스웨트셔츠 [1]</t>
        </is>
      </c>
      <c r="K2165" s="7" t="inlineStr">
        <is>
          <t>kirsh 블랙 면 자수빅체리크루넥스웨트셔츠</t>
        </is>
      </c>
      <c r="L2165" s="7">
        <f>IF(B2165="보세",C2165&amp;" "&amp;F2165,B2165&amp;" "&amp;F2165)</f>
        <v/>
      </c>
      <c r="M2165" s="8" t="inlineStr">
        <is>
          <t>블랙  면 자수빅체리크루넥스웨트셔츠</t>
        </is>
      </c>
      <c r="N2165" s="8" t="inlineStr">
        <is>
          <t>블랙  코튼 자수빅체리크루넥스웨트셔츠</t>
        </is>
      </c>
      <c r="O2165" s="8" t="inlineStr">
        <is>
          <t>블랙  면직물 자수빅체리크루넥스웨트셔츠</t>
        </is>
      </c>
    </row>
    <row r="2166" ht="16.5" customHeight="1" s="16">
      <c r="A2166" s="7" t="n">
        <v>13108933</v>
      </c>
      <c r="B2166" s="7" t="inlineStr">
        <is>
          <t>아디다스오리지널</t>
        </is>
      </c>
      <c r="C2166" s="7" t="inlineStr">
        <is>
          <t>블랙</t>
        </is>
      </c>
      <c r="D2166" s="7" t="inlineStr">
        <is>
          <t>프린팅</t>
        </is>
      </c>
      <c r="E2166" s="7" t="inlineStr">
        <is>
          <t>폴리</t>
        </is>
      </c>
      <c r="F2166" s="7" t="inlineStr">
        <is>
          <t>레글런삼선박시바람막이</t>
        </is>
      </c>
      <c r="G2166" s="7" t="inlineStr">
        <is>
          <t>KOR</t>
        </is>
      </c>
      <c r="H2166" s="7" t="inlineStr">
        <is>
          <t>M</t>
        </is>
      </c>
      <c r="I2166" s="7">
        <f>IF(B2166="보세",C2166&amp;" "&amp;D2166&amp;" "&amp;E2166&amp;" "&amp;F2166&amp;" ["&amp;H2166&amp;"]",IF(G2166="JPN","[JPN] "&amp;B2166&amp;" "&amp;C2166&amp;" "&amp;D2166&amp;" "&amp;E2166&amp;" "&amp;F2166&amp;" ["&amp;H2166&amp;"]",B2166&amp;" "&amp;C2166&amp;" "&amp;D2166&amp;" "&amp;E2166&amp;" "&amp;F2166&amp;" ["&amp;H2166&amp;"]"))</f>
        <v/>
      </c>
      <c r="J2166" s="7" t="inlineStr">
        <is>
          <t>아디다스오리지널 블랙 프린팅 레글런삼선박시바람막이 [M]</t>
        </is>
      </c>
      <c r="K2166" s="7" t="inlineStr">
        <is>
          <t>아디다스오리지널 블랙 프린팅 레글런삼선박시바람막이</t>
        </is>
      </c>
      <c r="L2166" s="7">
        <f>IF(B2166="보세",C2166&amp;" "&amp;F2166,B2166&amp;" "&amp;F2166)</f>
        <v/>
      </c>
      <c r="M2166" s="8" t="inlineStr">
        <is>
          <t>블랙 프린팅  레글런삼선박시바람막이</t>
        </is>
      </c>
      <c r="N2166" s="8" t="inlineStr">
        <is>
          <t>블랙 프린팅  레글런삼선박시바람막이</t>
        </is>
      </c>
      <c r="O2166" s="8" t="inlineStr">
        <is>
          <t>블랙 프린팅  레글런삼선박시바람막이</t>
        </is>
      </c>
    </row>
    <row r="2167" ht="16.5" customHeight="1" s="16">
      <c r="A2167" s="7" t="n">
        <v>13108934</v>
      </c>
      <c r="B2167" s="7" t="inlineStr">
        <is>
          <t>yeseyesee</t>
        </is>
      </c>
      <c r="C2167" s="7" t="inlineStr">
        <is>
          <t>네이비</t>
        </is>
      </c>
      <c r="D2167" s="7" t="inlineStr">
        <is>
          <t>무지</t>
        </is>
      </c>
      <c r="E2167" s="7" t="inlineStr">
        <is>
          <t>면혼방</t>
        </is>
      </c>
      <c r="F2167" s="7" t="inlineStr">
        <is>
          <t>자수레터링패치워싱후드티</t>
        </is>
      </c>
      <c r="G2167" s="7" t="inlineStr">
        <is>
          <t>KOR</t>
        </is>
      </c>
      <c r="H2167" s="7" t="inlineStr">
        <is>
          <t>S</t>
        </is>
      </c>
      <c r="I2167" s="7">
        <f>IF(B2167="보세",C2167&amp;" "&amp;D2167&amp;" "&amp;E2167&amp;" "&amp;F2167&amp;" ["&amp;H2167&amp;"]",IF(G2167="JPN","[JPN] "&amp;B2167&amp;" "&amp;C2167&amp;" "&amp;D2167&amp;" "&amp;E2167&amp;" "&amp;F2167&amp;" ["&amp;H2167&amp;"]",B2167&amp;" "&amp;C2167&amp;" "&amp;D2167&amp;" "&amp;E2167&amp;" "&amp;F2167&amp;" ["&amp;H2167&amp;"]"))</f>
        <v/>
      </c>
      <c r="J2167" s="7" t="inlineStr">
        <is>
          <t>yeseyesee 네이비 면혼방 자수레터링패치워싱후드티 [S]</t>
        </is>
      </c>
      <c r="K2167" s="7" t="inlineStr">
        <is>
          <t>yeseyesee 네이비 면혼방 자수레터링패치워싱후드티</t>
        </is>
      </c>
      <c r="L2167" s="7">
        <f>IF(B2167="보세",C2167&amp;" "&amp;F2167,B2167&amp;" "&amp;F2167)</f>
        <v/>
      </c>
      <c r="M2167" s="8" t="inlineStr">
        <is>
          <t>네이비  면혼방 자수레터링패치워싱후드티</t>
        </is>
      </c>
      <c r="N2167" s="8" t="inlineStr">
        <is>
          <t>NAVY  면혼방 자수레터링패치워싱후드티</t>
        </is>
      </c>
      <c r="O2167" s="8" t="inlineStr">
        <is>
          <t>곤색  면혼방 자수레터링패치워싱후드티</t>
        </is>
      </c>
    </row>
    <row r="2168" ht="16.5" customHeight="1" s="16">
      <c r="A2168" s="7" t="n">
        <v>13108935</v>
      </c>
      <c r="B2168" s="7" t="inlineStr">
        <is>
          <t>노스페이스</t>
        </is>
      </c>
      <c r="C2168" s="7" t="inlineStr">
        <is>
          <t>그레이</t>
        </is>
      </c>
      <c r="D2168" s="7" t="inlineStr">
        <is>
          <t>무지</t>
        </is>
      </c>
      <c r="E2168" s="7" t="inlineStr">
        <is>
          <t>폴리</t>
        </is>
      </c>
      <c r="F2168" s="7" t="inlineStr">
        <is>
          <t>절개테이핑반집업후리스티</t>
        </is>
      </c>
      <c r="G2168" s="7" t="inlineStr">
        <is>
          <t>KOR</t>
        </is>
      </c>
      <c r="H2168" s="7" t="inlineStr">
        <is>
          <t>95</t>
        </is>
      </c>
      <c r="I2168" s="7">
        <f>IF(B2168="보세",C2168&amp;" "&amp;D2168&amp;" "&amp;E2168&amp;" "&amp;F2168&amp;" ["&amp;H2168&amp;"]",IF(G2168="JPN","[JPN] "&amp;B2168&amp;" "&amp;C2168&amp;" "&amp;D2168&amp;" "&amp;E2168&amp;" "&amp;F2168&amp;" ["&amp;H2168&amp;"]",B2168&amp;" "&amp;C2168&amp;" "&amp;D2168&amp;" "&amp;E2168&amp;" "&amp;F2168&amp;" ["&amp;H2168&amp;"]"))</f>
        <v/>
      </c>
      <c r="J2168" s="7" t="inlineStr">
        <is>
          <t>노스페이스 그레이 절개테이핑반집업후리스티 [95]</t>
        </is>
      </c>
      <c r="K2168" s="7" t="inlineStr">
        <is>
          <t>노스페이스 그레이 절개테이핑반집업후리스티</t>
        </is>
      </c>
      <c r="L2168" s="7">
        <f>IF(B2168="보세",C2168&amp;" "&amp;F2168,B2168&amp;" "&amp;F2168)</f>
        <v/>
      </c>
      <c r="M2168" s="8" t="inlineStr">
        <is>
          <t>그레이   절개테이핑반집업후리스티</t>
        </is>
      </c>
      <c r="N2168" s="8" t="inlineStr">
        <is>
          <t>회색   절개테이핑반집업후리스티</t>
        </is>
      </c>
      <c r="O2168" s="8" t="inlineStr">
        <is>
          <t>GRAY   절개테이핑반집업후리스티</t>
        </is>
      </c>
    </row>
    <row r="2169" ht="16.5" customHeight="1" s="16">
      <c r="A2169" s="7" t="n">
        <v>13108936</v>
      </c>
      <c r="B2169" s="7" t="inlineStr">
        <is>
          <t>피에르가르뎅</t>
        </is>
      </c>
      <c r="C2169" s="7" t="inlineStr">
        <is>
          <t>네이비</t>
        </is>
      </c>
      <c r="D2169" s="7" t="inlineStr">
        <is>
          <t>무지</t>
        </is>
      </c>
      <c r="E2169" s="7" t="inlineStr">
        <is>
          <t>울</t>
        </is>
      </c>
      <c r="F2169" s="7" t="inlineStr">
        <is>
          <t>포켓시보리브이넥가디건</t>
        </is>
      </c>
      <c r="G2169" s="7" t="inlineStr">
        <is>
          <t>KOR</t>
        </is>
      </c>
      <c r="H2169" s="7" t="inlineStr">
        <is>
          <t>95</t>
        </is>
      </c>
      <c r="I2169" s="7">
        <f>IF(B2169="보세",C2169&amp;" "&amp;D2169&amp;" "&amp;E2169&amp;" "&amp;F2169&amp;" ["&amp;H2169&amp;"]",IF(G2169="JPN","[JPN] "&amp;B2169&amp;" "&amp;C2169&amp;" "&amp;D2169&amp;" "&amp;E2169&amp;" "&amp;F2169&amp;" ["&amp;H2169&amp;"]",B2169&amp;" "&amp;C2169&amp;" "&amp;D2169&amp;" "&amp;E2169&amp;" "&amp;F2169&amp;" ["&amp;H2169&amp;"]"))</f>
        <v/>
      </c>
      <c r="J2169" s="7" t="inlineStr">
        <is>
          <t>피에르가르뎅 네이비 울 포켓시보리브이넥가디건 [95]</t>
        </is>
      </c>
      <c r="K2169" s="7" t="inlineStr">
        <is>
          <t>피에르가르뎅 네이비 울 포켓시보리브이넥가디건</t>
        </is>
      </c>
      <c r="L2169" s="7">
        <f>IF(B2169="보세",C2169&amp;" "&amp;F2169,B2169&amp;" "&amp;F2169)</f>
        <v/>
      </c>
      <c r="M2169" s="8" t="inlineStr">
        <is>
          <t>네이비  울 포켓시보리브이넥가디건</t>
        </is>
      </c>
      <c r="N2169" s="8" t="inlineStr">
        <is>
          <t>NAVY  울 포켓시보리브이넥가디건</t>
        </is>
      </c>
      <c r="O2169" s="8" t="inlineStr">
        <is>
          <t>곤색  울 포켓시보리브이넥가디건</t>
        </is>
      </c>
    </row>
    <row r="2170" ht="16.5" customHeight="1" s="16">
      <c r="A2170" s="7" t="n">
        <v>13108937</v>
      </c>
      <c r="B2170" s="7" t="inlineStr">
        <is>
          <t>에잇세컨즈</t>
        </is>
      </c>
      <c r="C2170" s="7" t="inlineStr">
        <is>
          <t>그레이</t>
        </is>
      </c>
      <c r="D2170" s="7" t="inlineStr">
        <is>
          <t>노르딕패턴</t>
        </is>
      </c>
      <c r="E2170" s="7" t="inlineStr">
        <is>
          <t>폴리</t>
        </is>
      </c>
      <c r="F2170" s="7" t="inlineStr">
        <is>
          <t>포켓라운드가디건</t>
        </is>
      </c>
      <c r="G2170" s="7" t="inlineStr">
        <is>
          <t>KOR</t>
        </is>
      </c>
      <c r="H2170" s="7" t="inlineStr">
        <is>
          <t>XL</t>
        </is>
      </c>
      <c r="I2170" s="7">
        <f>IF(B2170="보세",C2170&amp;" "&amp;D2170&amp;" "&amp;E2170&amp;" "&amp;F2170&amp;" ["&amp;H2170&amp;"]",IF(G2170="JPN","[JPN] "&amp;B2170&amp;" "&amp;C2170&amp;" "&amp;D2170&amp;" "&amp;E2170&amp;" "&amp;F2170&amp;" ["&amp;H2170&amp;"]",B2170&amp;" "&amp;C2170&amp;" "&amp;D2170&amp;" "&amp;E2170&amp;" "&amp;F2170&amp;" ["&amp;H2170&amp;"]"))</f>
        <v/>
      </c>
      <c r="J2170" s="7" t="inlineStr">
        <is>
          <t>에잇세컨즈 그레이 노르딕패턴 포켓라운드가디건 [XL]</t>
        </is>
      </c>
      <c r="K2170" s="7" t="inlineStr">
        <is>
          <t>에잇세컨즈 그레이 노르딕패턴 포켓라운드가디건</t>
        </is>
      </c>
      <c r="L2170" s="7">
        <f>IF(B2170="보세",C2170&amp;" "&amp;F2170,B2170&amp;" "&amp;F2170)</f>
        <v/>
      </c>
      <c r="M2170" s="8" t="inlineStr">
        <is>
          <t>그레이 노르딕패턴  포켓라운드가디건</t>
        </is>
      </c>
      <c r="N2170" s="8" t="inlineStr">
        <is>
          <t>회색 노르딕패턴  포켓라운드가디건</t>
        </is>
      </c>
      <c r="O2170" s="8" t="inlineStr">
        <is>
          <t>GRAY 노르딕패턴  포켓라운드가디건</t>
        </is>
      </c>
    </row>
    <row r="2171" ht="16.5" customHeight="1" s="16">
      <c r="A2171" s="7" t="n">
        <v>13108938</v>
      </c>
      <c r="B2171" s="7" t="inlineStr">
        <is>
          <t>잭앤질</t>
        </is>
      </c>
      <c r="C2171" s="7" t="inlineStr">
        <is>
          <t>그레이</t>
        </is>
      </c>
      <c r="D2171" s="7" t="inlineStr">
        <is>
          <t>무지</t>
        </is>
      </c>
      <c r="E2171" s="7" t="inlineStr">
        <is>
          <t>면혼방</t>
        </is>
      </c>
      <c r="F2171" s="7" t="inlineStr">
        <is>
          <t>양각레터링크루넥스웨트셔츠</t>
        </is>
      </c>
      <c r="G2171" s="7" t="inlineStr">
        <is>
          <t>KOR</t>
        </is>
      </c>
      <c r="H2171" s="7" t="inlineStr">
        <is>
          <t>100</t>
        </is>
      </c>
      <c r="I2171" s="7">
        <f>IF(B2171="보세",C2171&amp;" "&amp;D2171&amp;" "&amp;E2171&amp;" "&amp;F2171&amp;" ["&amp;H2171&amp;"]",IF(G2171="JPN","[JPN] "&amp;B2171&amp;" "&amp;C2171&amp;" "&amp;D2171&amp;" "&amp;E2171&amp;" "&amp;F2171&amp;" ["&amp;H2171&amp;"]",B2171&amp;" "&amp;C2171&amp;" "&amp;D2171&amp;" "&amp;E2171&amp;" "&amp;F2171&amp;" ["&amp;H2171&amp;"]"))</f>
        <v/>
      </c>
      <c r="J2171" s="7" t="inlineStr">
        <is>
          <t>잭앤질 그레이 면혼방 양각레터링크루넥스웨트셔츠 [100]</t>
        </is>
      </c>
      <c r="K2171" s="7" t="inlineStr">
        <is>
          <t>잭앤질 그레이 면혼방 양각레터링크루넥스웨트셔츠</t>
        </is>
      </c>
      <c r="L2171" s="7">
        <f>IF(B2171="보세",C2171&amp;" "&amp;F2171,B2171&amp;" "&amp;F2171)</f>
        <v/>
      </c>
      <c r="M2171" s="8" t="inlineStr">
        <is>
          <t>그레이  면혼방 양각레터링크루넥스웨트셔츠</t>
        </is>
      </c>
      <c r="N2171" s="8" t="inlineStr">
        <is>
          <t>회색  면혼방 양각레터링크루넥스웨트셔츠</t>
        </is>
      </c>
      <c r="O2171" s="8" t="inlineStr">
        <is>
          <t>GRAY  면혼방 양각레터링크루넥스웨트셔츠</t>
        </is>
      </c>
    </row>
    <row r="2172" ht="16.5" customHeight="1" s="16">
      <c r="A2172" s="7" t="n">
        <v>13108939</v>
      </c>
      <c r="B2172" s="7" t="inlineStr">
        <is>
          <t>라코스테</t>
        </is>
      </c>
      <c r="C2172" s="7" t="inlineStr">
        <is>
          <t>네이비</t>
        </is>
      </c>
      <c r="D2172" s="7" t="inlineStr">
        <is>
          <t>무지</t>
        </is>
      </c>
      <c r="E2172" s="7" t="inlineStr">
        <is>
          <t>울</t>
        </is>
      </c>
      <c r="F2172" s="7" t="inlineStr">
        <is>
          <t>악어자수로고브이넥가디건</t>
        </is>
      </c>
      <c r="G2172" s="7" t="inlineStr">
        <is>
          <t>KOR</t>
        </is>
      </c>
      <c r="H2172" s="7" t="inlineStr">
        <is>
          <t>5</t>
        </is>
      </c>
      <c r="I2172" s="7">
        <f>IF(B2172="보세",C2172&amp;" "&amp;D2172&amp;" "&amp;E2172&amp;" "&amp;F2172&amp;" ["&amp;H2172&amp;"]",IF(G2172="JPN","[JPN] "&amp;B2172&amp;" "&amp;C2172&amp;" "&amp;D2172&amp;" "&amp;E2172&amp;" "&amp;F2172&amp;" ["&amp;H2172&amp;"]",B2172&amp;" "&amp;C2172&amp;" "&amp;D2172&amp;" "&amp;E2172&amp;" "&amp;F2172&amp;" ["&amp;H2172&amp;"]"))</f>
        <v/>
      </c>
      <c r="J2172" s="7" t="inlineStr">
        <is>
          <t>라코스테 네이비 울 악어자수로고브이넥가디건 [5]</t>
        </is>
      </c>
      <c r="K2172" s="7" t="inlineStr">
        <is>
          <t>라코스테 네이비 울 악어자수로고브이넥가디건</t>
        </is>
      </c>
      <c r="L2172" s="7">
        <f>IF(B2172="보세",C2172&amp;" "&amp;F2172,B2172&amp;" "&amp;F2172)</f>
        <v/>
      </c>
      <c r="M2172" s="8" t="inlineStr">
        <is>
          <t>네이비  울 악어자수로고브이넥가디건</t>
        </is>
      </c>
      <c r="N2172" s="8" t="inlineStr">
        <is>
          <t>NAVY  울 악어자수로고브이넥가디건</t>
        </is>
      </c>
      <c r="O2172" s="8" t="inlineStr">
        <is>
          <t>곤색  울 악어자수로고브이넥가디건</t>
        </is>
      </c>
    </row>
    <row r="2173" ht="16.5" customHeight="1" s="16">
      <c r="A2173" s="7" t="n">
        <v>13108940</v>
      </c>
      <c r="B2173" s="7" t="inlineStr">
        <is>
          <t>h&amp;m</t>
        </is>
      </c>
      <c r="C2173" s="7" t="inlineStr">
        <is>
          <t>블랙</t>
        </is>
      </c>
      <c r="D2173" s="7" t="inlineStr">
        <is>
          <t>스트라이프</t>
        </is>
      </c>
      <c r="E2173" s="7" t="inlineStr">
        <is>
          <t>폴리</t>
        </is>
      </c>
      <c r="F2173" s="7" t="inlineStr">
        <is>
          <t>보카시시보리스웨터</t>
        </is>
      </c>
      <c r="G2173" s="7" t="inlineStr">
        <is>
          <t>KOR</t>
        </is>
      </c>
      <c r="H2173" s="7" t="inlineStr">
        <is>
          <t>M</t>
        </is>
      </c>
      <c r="I2173" s="7">
        <f>IF(B2173="보세",C2173&amp;" "&amp;D2173&amp;" "&amp;E2173&amp;" "&amp;F2173&amp;" ["&amp;H2173&amp;"]",IF(G2173="JPN","[JPN] "&amp;B2173&amp;" "&amp;C2173&amp;" "&amp;D2173&amp;" "&amp;E2173&amp;" "&amp;F2173&amp;" ["&amp;H2173&amp;"]",B2173&amp;" "&amp;C2173&amp;" "&amp;D2173&amp;" "&amp;E2173&amp;" "&amp;F2173&amp;" ["&amp;H2173&amp;"]"))</f>
        <v/>
      </c>
      <c r="J2173" s="7" t="inlineStr">
        <is>
          <t>h&amp;m 블랙 스트라이프 보카시시보리스웨터 [M]</t>
        </is>
      </c>
      <c r="K2173" s="7" t="inlineStr">
        <is>
          <t>h&amp;m 블랙 스트라이프 보카시시보리스웨터</t>
        </is>
      </c>
      <c r="L2173" s="7">
        <f>IF(B2173="보세",C2173&amp;" "&amp;F2173,B2173&amp;" "&amp;F2173)</f>
        <v/>
      </c>
      <c r="M2173" s="8" t="inlineStr">
        <is>
          <t>블랙 스트라이프  보카시시보리스웨터</t>
        </is>
      </c>
      <c r="N2173" s="8" t="inlineStr">
        <is>
          <t>블랙 스트라이프  보카시시보리스웨터</t>
        </is>
      </c>
      <c r="O2173" s="8" t="inlineStr">
        <is>
          <t>블랙 스트라이프  보카시시보리스웨터</t>
        </is>
      </c>
    </row>
    <row r="2174" ht="16.5" customHeight="1" s="16">
      <c r="A2174" s="7" t="n">
        <v>13108941</v>
      </c>
      <c r="B2174" s="7" t="inlineStr">
        <is>
          <t>지프</t>
        </is>
      </c>
      <c r="C2174" s="7" t="inlineStr">
        <is>
          <t>네이비</t>
        </is>
      </c>
      <c r="D2174" s="7" t="inlineStr">
        <is>
          <t>프린팅</t>
        </is>
      </c>
      <c r="E2174" s="7" t="inlineStr">
        <is>
          <t>면혼방</t>
        </is>
      </c>
      <c r="F2174" s="7" t="inlineStr">
        <is>
          <t>1941크루넥맨투맨</t>
        </is>
      </c>
      <c r="G2174" s="7" t="inlineStr">
        <is>
          <t>KOR</t>
        </is>
      </c>
      <c r="H2174" s="7" t="inlineStr">
        <is>
          <t>XL</t>
        </is>
      </c>
      <c r="I2174" s="7">
        <f>IF(B2174="보세",C2174&amp;" "&amp;D2174&amp;" "&amp;E2174&amp;" "&amp;F2174&amp;" ["&amp;H2174&amp;"]",IF(G2174="JPN","[JPN] "&amp;B2174&amp;" "&amp;C2174&amp;" "&amp;D2174&amp;" "&amp;E2174&amp;" "&amp;F2174&amp;" ["&amp;H2174&amp;"]",B2174&amp;" "&amp;C2174&amp;" "&amp;D2174&amp;" "&amp;E2174&amp;" "&amp;F2174&amp;" ["&amp;H2174&amp;"]"))</f>
        <v/>
      </c>
      <c r="J2174" s="7" t="inlineStr">
        <is>
          <t>지프 네이비 프린팅 면혼방 1941크루넥맨투맨 [XL]</t>
        </is>
      </c>
      <c r="K2174" s="7" t="inlineStr">
        <is>
          <t>지프 네이비 프린팅 면혼방 1941크루넥맨투맨</t>
        </is>
      </c>
      <c r="L2174" s="7">
        <f>IF(B2174="보세",C2174&amp;" "&amp;F2174,B2174&amp;" "&amp;F2174)</f>
        <v/>
      </c>
      <c r="M2174" s="8" t="inlineStr">
        <is>
          <t>네이비 프린팅 면혼방 1941크루넥맨투맨</t>
        </is>
      </c>
      <c r="N2174" s="8" t="inlineStr">
        <is>
          <t>NAVY 프린팅 면혼방 1941크루넥맨투맨</t>
        </is>
      </c>
      <c r="O2174" s="8" t="inlineStr">
        <is>
          <t>곤색 프린팅 면혼방 1941크루넥맨투맨</t>
        </is>
      </c>
    </row>
    <row r="2175" ht="16.5" customHeight="1" s="16">
      <c r="A2175" s="7" t="n">
        <v>13108942</v>
      </c>
      <c r="B2175" s="7" t="inlineStr">
        <is>
          <t>폴햄</t>
        </is>
      </c>
      <c r="C2175" s="7" t="inlineStr">
        <is>
          <t>네이비</t>
        </is>
      </c>
      <c r="D2175" s="7" t="inlineStr">
        <is>
          <t>무지</t>
        </is>
      </c>
      <c r="E2175" s="7" t="inlineStr">
        <is>
          <t>면혼방</t>
        </is>
      </c>
      <c r="F2175" s="7" t="inlineStr">
        <is>
          <t>워싱와이드카라긴소매셔츠</t>
        </is>
      </c>
      <c r="G2175" s="7" t="inlineStr">
        <is>
          <t>KOR</t>
        </is>
      </c>
      <c r="H2175" s="7" t="inlineStr">
        <is>
          <t>XL</t>
        </is>
      </c>
      <c r="I2175" s="7">
        <f>IF(B2175="보세",C2175&amp;" "&amp;D2175&amp;" "&amp;E2175&amp;" "&amp;F2175&amp;" ["&amp;H2175&amp;"]",IF(G2175="JPN","[JPN] "&amp;B2175&amp;" "&amp;C2175&amp;" "&amp;D2175&amp;" "&amp;E2175&amp;" "&amp;F2175&amp;" ["&amp;H2175&amp;"]",B2175&amp;" "&amp;C2175&amp;" "&amp;D2175&amp;" "&amp;E2175&amp;" "&amp;F2175&amp;" ["&amp;H2175&amp;"]"))</f>
        <v/>
      </c>
      <c r="J2175" s="7" t="inlineStr">
        <is>
          <t>폴햄 네이비 면혼방 워싱와이드카라긴소매셔츠 [XL]</t>
        </is>
      </c>
      <c r="K2175" s="7" t="inlineStr">
        <is>
          <t>폴햄 네이비 면혼방 워싱와이드카라긴소매셔츠</t>
        </is>
      </c>
      <c r="L2175" s="7">
        <f>IF(B2175="보세",C2175&amp;" "&amp;F2175,B2175&amp;" "&amp;F2175)</f>
        <v/>
      </c>
      <c r="M2175" s="8" t="inlineStr">
        <is>
          <t>네이비  면혼방 워싱와이드카라긴소매셔츠</t>
        </is>
      </c>
      <c r="N2175" s="8" t="inlineStr">
        <is>
          <t>NAVY  면혼방 워싱와이드카라긴소매셔츠</t>
        </is>
      </c>
      <c r="O2175" s="8" t="inlineStr">
        <is>
          <t>곤색  면혼방 워싱와이드카라긴소매셔츠</t>
        </is>
      </c>
    </row>
    <row r="2176" ht="16.5" customHeight="1" s="16">
      <c r="A2176" s="7" t="n">
        <v>13108943</v>
      </c>
      <c r="B2176" s="7" t="inlineStr">
        <is>
          <t>acover</t>
        </is>
      </c>
      <c r="C2176" s="7" t="inlineStr">
        <is>
          <t>잉크블루</t>
        </is>
      </c>
      <c r="D2176" s="7" t="inlineStr">
        <is>
          <t>프린팅</t>
        </is>
      </c>
      <c r="E2176" s="7" t="inlineStr">
        <is>
          <t>면혼방</t>
        </is>
      </c>
      <c r="F2176" s="7" t="inlineStr">
        <is>
          <t>워싱나그랑후드티</t>
        </is>
      </c>
      <c r="G2176" s="7" t="inlineStr">
        <is>
          <t>KOR</t>
        </is>
      </c>
      <c r="H2176" s="7" t="inlineStr">
        <is>
          <t>L</t>
        </is>
      </c>
      <c r="I2176" s="7">
        <f>IF(B2176="보세",C2176&amp;" "&amp;D2176&amp;" "&amp;E2176&amp;" "&amp;F2176&amp;" ["&amp;H2176&amp;"]",IF(G2176="JPN","[JPN] "&amp;B2176&amp;" "&amp;C2176&amp;" "&amp;D2176&amp;" "&amp;E2176&amp;" "&amp;F2176&amp;" ["&amp;H2176&amp;"]",B2176&amp;" "&amp;C2176&amp;" "&amp;D2176&amp;" "&amp;E2176&amp;" "&amp;F2176&amp;" ["&amp;H2176&amp;"]"))</f>
        <v/>
      </c>
      <c r="J2176" s="7" t="inlineStr">
        <is>
          <t>acover 잉크블루 프린팅 면혼방 워싱나그랑후드티 [L]</t>
        </is>
      </c>
      <c r="K2176" s="7" t="inlineStr">
        <is>
          <t>acover 잉크블루 프린팅 면혼방 워싱나그랑후드티</t>
        </is>
      </c>
      <c r="L2176" s="7">
        <f>IF(B2176="보세",C2176&amp;" "&amp;F2176,B2176&amp;" "&amp;F2176)</f>
        <v/>
      </c>
      <c r="M2176" s="8" t="inlineStr">
        <is>
          <t>잉크블루 프린팅 면혼방 워싱나그랑후드티</t>
        </is>
      </c>
      <c r="N2176" s="8" t="inlineStr">
        <is>
          <t>잉크블루 프린팅 코튼혼방 워싱나그랑후드티</t>
        </is>
      </c>
      <c r="O2176" s="8" t="inlineStr">
        <is>
          <t>잉크블루 프린팅 면믹스 워싱나그랑후드티</t>
        </is>
      </c>
    </row>
    <row r="2177" ht="16.5" customHeight="1" s="16">
      <c r="A2177" s="7" t="n">
        <v>13108944</v>
      </c>
      <c r="B2177" s="7" t="inlineStr">
        <is>
          <t>폴로</t>
        </is>
      </c>
      <c r="C2177" s="7" t="inlineStr">
        <is>
          <t>네이비</t>
        </is>
      </c>
      <c r="D2177" s="7" t="inlineStr">
        <is>
          <t>체크</t>
        </is>
      </c>
      <c r="E2177" s="7" t="inlineStr">
        <is>
          <t>면</t>
        </is>
      </c>
      <c r="F2177" s="7" t="inlineStr">
        <is>
          <t>슬림핏와이드카라긴팔셔츠</t>
        </is>
      </c>
      <c r="G2177" s="7" t="inlineStr">
        <is>
          <t>KOR</t>
        </is>
      </c>
      <c r="H2177" s="7" t="inlineStr">
        <is>
          <t>39</t>
        </is>
      </c>
      <c r="I2177" s="7">
        <f>IF(B2177="보세",C2177&amp;" "&amp;D2177&amp;" "&amp;E2177&amp;" "&amp;F2177&amp;" ["&amp;H2177&amp;"]",IF(G2177="JPN","[JPN] "&amp;B2177&amp;" "&amp;C2177&amp;" "&amp;D2177&amp;" "&amp;E2177&amp;" "&amp;F2177&amp;" ["&amp;H2177&amp;"]",B2177&amp;" "&amp;C2177&amp;" "&amp;D2177&amp;" "&amp;E2177&amp;" "&amp;F2177&amp;" ["&amp;H2177&amp;"]"))</f>
        <v/>
      </c>
      <c r="J2177" s="7" t="inlineStr">
        <is>
          <t>폴로 네이비 체크 면 슬림핏와이드카라긴팔셔츠 [39]</t>
        </is>
      </c>
      <c r="K2177" s="7" t="inlineStr">
        <is>
          <t>폴로 네이비 체크 면 슬림핏와이드카라긴팔셔츠</t>
        </is>
      </c>
      <c r="L2177" s="7">
        <f>IF(B2177="보세",C2177&amp;" "&amp;F2177,B2177&amp;" "&amp;F2177)</f>
        <v/>
      </c>
      <c r="M2177" s="8" t="inlineStr">
        <is>
          <t>네이비 체크 면 슬림핏와이드카라긴팔셔츠</t>
        </is>
      </c>
      <c r="N2177" s="8" t="inlineStr">
        <is>
          <t>NAVY 체크 면 슬림핏와이드카라긴팔셔츠</t>
        </is>
      </c>
      <c r="O2177" s="8" t="inlineStr">
        <is>
          <t>곤색 체크 면 슬림핏와이드카라긴팔셔츠</t>
        </is>
      </c>
    </row>
    <row r="2178" ht="16.5" customHeight="1" s="16">
      <c r="A2178" s="7" t="n">
        <v>13108945</v>
      </c>
      <c r="B2178" s="7" t="inlineStr">
        <is>
          <t>h&amp;m</t>
        </is>
      </c>
      <c r="C2178" s="7" t="inlineStr">
        <is>
          <t>네이비</t>
        </is>
      </c>
      <c r="D2178" s="7" t="inlineStr">
        <is>
          <t>체크</t>
        </is>
      </c>
      <c r="E2178" s="7" t="inlineStr">
        <is>
          <t>플란넬</t>
        </is>
      </c>
      <c r="F2178" s="7" t="inlineStr">
        <is>
          <t>웜긴팔셔츠</t>
        </is>
      </c>
      <c r="G2178" s="7" t="inlineStr">
        <is>
          <t>KOR</t>
        </is>
      </c>
      <c r="H2178" s="7" t="inlineStr">
        <is>
          <t>40</t>
        </is>
      </c>
      <c r="I2178" s="7">
        <f>IF(B2178="보세",C2178&amp;" "&amp;D2178&amp;" "&amp;E2178&amp;" "&amp;F2178&amp;" ["&amp;H2178&amp;"]",IF(G2178="JPN","[JPN] "&amp;B2178&amp;" "&amp;C2178&amp;" "&amp;D2178&amp;" "&amp;E2178&amp;" "&amp;F2178&amp;" ["&amp;H2178&amp;"]",B2178&amp;" "&amp;C2178&amp;" "&amp;D2178&amp;" "&amp;E2178&amp;" "&amp;F2178&amp;" ["&amp;H2178&amp;"]"))</f>
        <v/>
      </c>
      <c r="J2178" s="7" t="inlineStr">
        <is>
          <t>h&amp;m 네이비 체크 플란넬 웜긴팔셔츠 [40]</t>
        </is>
      </c>
      <c r="K2178" s="7" t="inlineStr">
        <is>
          <t>h&amp;m 네이비 체크 플란넬 웜긴팔셔츠</t>
        </is>
      </c>
      <c r="L2178" s="7">
        <f>IF(B2178="보세",C2178&amp;" "&amp;F2178,B2178&amp;" "&amp;F2178)</f>
        <v/>
      </c>
      <c r="M2178" s="8" t="inlineStr">
        <is>
          <t>네이비 체크 플란넬 웜긴팔셔츠</t>
        </is>
      </c>
      <c r="N2178" s="8" t="inlineStr">
        <is>
          <t>NAVY 체크 플란넬 웜긴팔셔츠</t>
        </is>
      </c>
      <c r="O2178" s="8" t="inlineStr">
        <is>
          <t>곤색 체크 플란넬 웜긴팔셔츠</t>
        </is>
      </c>
    </row>
    <row r="2179" ht="16.5" customHeight="1" s="16">
      <c r="A2179" s="7" t="n">
        <v>13108946</v>
      </c>
      <c r="B2179" s="7" t="inlineStr">
        <is>
          <t>내셔널지오그래픽</t>
        </is>
      </c>
      <c r="C2179" s="7" t="inlineStr">
        <is>
          <t>블랙</t>
        </is>
      </c>
      <c r="D2179" s="7" t="inlineStr">
        <is>
          <t>무지</t>
        </is>
      </c>
      <c r="E2179" s="7" t="inlineStr">
        <is>
          <t>면혼방</t>
        </is>
      </c>
      <c r="F2179" s="7" t="inlineStr">
        <is>
          <t>아웃포켓후드집업</t>
        </is>
      </c>
      <c r="G2179" s="7" t="inlineStr">
        <is>
          <t>KOR</t>
        </is>
      </c>
      <c r="H2179" s="7" t="inlineStr">
        <is>
          <t>L</t>
        </is>
      </c>
      <c r="I2179" s="7">
        <f>IF(B2179="보세",C2179&amp;" "&amp;D2179&amp;" "&amp;E2179&amp;" "&amp;F2179&amp;" ["&amp;H2179&amp;"]",IF(G2179="JPN","[JPN] "&amp;B2179&amp;" "&amp;C2179&amp;" "&amp;D2179&amp;" "&amp;E2179&amp;" "&amp;F2179&amp;" ["&amp;H2179&amp;"]",B2179&amp;" "&amp;C2179&amp;" "&amp;D2179&amp;" "&amp;E2179&amp;" "&amp;F2179&amp;" ["&amp;H2179&amp;"]"))</f>
        <v/>
      </c>
      <c r="J2179" s="7" t="inlineStr">
        <is>
          <t>내셔널지오그래픽 블랙 면혼방 아웃포켓후드집업 [L]</t>
        </is>
      </c>
      <c r="K2179" s="7" t="inlineStr">
        <is>
          <t>내셔널지오그래픽 블랙 면혼방 아웃포켓후드집업</t>
        </is>
      </c>
      <c r="L2179" s="7">
        <f>IF(B2179="보세",C2179&amp;" "&amp;F2179,B2179&amp;" "&amp;F2179)</f>
        <v/>
      </c>
      <c r="M2179" s="8" t="inlineStr">
        <is>
          <t>블랙  면혼방 아웃포켓후드집업</t>
        </is>
      </c>
      <c r="N2179" s="8" t="inlineStr">
        <is>
          <t>블랙  코튼혼방 아웃포켓후드집업</t>
        </is>
      </c>
      <c r="O2179" s="8" t="inlineStr">
        <is>
          <t>블랙  면믹스 아웃포켓후드집업</t>
        </is>
      </c>
    </row>
    <row r="2180" ht="16.5" customHeight="1" s="16">
      <c r="A2180" s="7" t="n">
        <v>13108947</v>
      </c>
      <c r="B2180" s="7" t="inlineStr">
        <is>
          <t>아디다스</t>
        </is>
      </c>
      <c r="C2180" s="7" t="inlineStr">
        <is>
          <t>잉크블루</t>
        </is>
      </c>
      <c r="D2180" s="7" t="inlineStr">
        <is>
          <t>무지</t>
        </is>
      </c>
      <c r="E2180" s="7" t="inlineStr">
        <is>
          <t>클리마라이트</t>
        </is>
      </c>
      <c r="F2180" s="7" t="inlineStr">
        <is>
          <t>형광삼선하이넥집업</t>
        </is>
      </c>
      <c r="G2180" s="7" t="inlineStr">
        <is>
          <t>KOR</t>
        </is>
      </c>
      <c r="H2180" s="7" t="inlineStr">
        <is>
          <t>95</t>
        </is>
      </c>
      <c r="I2180" s="7">
        <f>IF(B2180="보세",C2180&amp;" "&amp;D2180&amp;" "&amp;E2180&amp;" "&amp;F2180&amp;" ["&amp;H2180&amp;"]",IF(G2180="JPN","[JPN] "&amp;B2180&amp;" "&amp;C2180&amp;" "&amp;D2180&amp;" "&amp;E2180&amp;" "&amp;F2180&amp;" ["&amp;H2180&amp;"]",B2180&amp;" "&amp;C2180&amp;" "&amp;D2180&amp;" "&amp;E2180&amp;" "&amp;F2180&amp;" ["&amp;H2180&amp;"]"))</f>
        <v/>
      </c>
      <c r="J2180" s="7" t="inlineStr">
        <is>
          <t>아디다스 잉크블루 클리마라이트 형광삼선하이넥집업 [95]</t>
        </is>
      </c>
      <c r="K2180" s="7" t="inlineStr">
        <is>
          <t>아디다스 잉크블루 클리마라이트 형광삼선하이넥집업</t>
        </is>
      </c>
      <c r="L2180" s="7">
        <f>IF(B2180="보세",C2180&amp;" "&amp;F2180,B2180&amp;" "&amp;F2180)</f>
        <v/>
      </c>
      <c r="M2180" s="8" t="inlineStr">
        <is>
          <t>잉크블루  클리마라이트 형광삼선하이넥집업</t>
        </is>
      </c>
      <c r="N2180" s="8" t="inlineStr">
        <is>
          <t>잉크블루  클리마라이트 형광삼선하이넥집업</t>
        </is>
      </c>
      <c r="O2180" s="8" t="inlineStr">
        <is>
          <t>잉크블루  클리마라이트 형광삼선하이넥집업</t>
        </is>
      </c>
    </row>
    <row r="2181" ht="16.5" customHeight="1" s="16">
      <c r="A2181" s="7" t="n">
        <v>13108948</v>
      </c>
      <c r="B2181" s="7" t="inlineStr">
        <is>
          <t>gap</t>
        </is>
      </c>
      <c r="C2181" s="7" t="inlineStr">
        <is>
          <t>블랙</t>
        </is>
      </c>
      <c r="D2181" s="7" t="inlineStr">
        <is>
          <t>무지</t>
        </is>
      </c>
      <c r="E2181" s="7" t="inlineStr">
        <is>
          <t>면혼방</t>
        </is>
      </c>
      <c r="F2181" s="7" t="inlineStr">
        <is>
          <t>자수빅패치후드티</t>
        </is>
      </c>
      <c r="G2181" s="7" t="inlineStr">
        <is>
          <t>KOR</t>
        </is>
      </c>
      <c r="H2181" s="7" t="inlineStr">
        <is>
          <t>M</t>
        </is>
      </c>
      <c r="I2181" s="7">
        <f>IF(B2181="보세",C2181&amp;" "&amp;D2181&amp;" "&amp;E2181&amp;" "&amp;F2181&amp;" ["&amp;H2181&amp;"]",IF(G2181="JPN","[JPN] "&amp;B2181&amp;" "&amp;C2181&amp;" "&amp;D2181&amp;" "&amp;E2181&amp;" "&amp;F2181&amp;" ["&amp;H2181&amp;"]",B2181&amp;" "&amp;C2181&amp;" "&amp;D2181&amp;" "&amp;E2181&amp;" "&amp;F2181&amp;" ["&amp;H2181&amp;"]"))</f>
        <v/>
      </c>
      <c r="J2181" s="7" t="inlineStr">
        <is>
          <t>gap 블랙 면혼방 자수빅패치후드티 [M]</t>
        </is>
      </c>
      <c r="K2181" s="7" t="inlineStr">
        <is>
          <t>gap 블랙 면혼방 자수빅패치후드티</t>
        </is>
      </c>
      <c r="L2181" s="7">
        <f>IF(B2181="보세",C2181&amp;" "&amp;F2181,B2181&amp;" "&amp;F2181)</f>
        <v/>
      </c>
      <c r="M2181" s="8" t="inlineStr">
        <is>
          <t>블랙  면혼방 자수빅패치후드티</t>
        </is>
      </c>
      <c r="N2181" s="8" t="inlineStr">
        <is>
          <t>블랙  코튼혼방 자수빅패치후드티</t>
        </is>
      </c>
      <c r="O2181" s="8" t="inlineStr">
        <is>
          <t>블랙  면믹스 자수빅패치후드티</t>
        </is>
      </c>
    </row>
    <row r="2182" ht="16.5" customHeight="1" s="16">
      <c r="A2182" s="7" t="n">
        <v>13108949</v>
      </c>
      <c r="B2182" s="7" t="inlineStr">
        <is>
          <t>디키즈</t>
        </is>
      </c>
      <c r="C2182" s="7" t="inlineStr">
        <is>
          <t>멜란지차콜</t>
        </is>
      </c>
      <c r="D2182" s="7" t="inlineStr">
        <is>
          <t>프린팅</t>
        </is>
      </c>
      <c r="E2182" s="7" t="inlineStr">
        <is>
          <t>면혼방</t>
        </is>
      </c>
      <c r="F2182" s="7" t="inlineStr">
        <is>
          <t>레터링오리지널후드티</t>
        </is>
      </c>
      <c r="G2182" s="7" t="inlineStr">
        <is>
          <t>KOR</t>
        </is>
      </c>
      <c r="H2182" s="7" t="inlineStr">
        <is>
          <t>SM</t>
        </is>
      </c>
      <c r="I2182" s="7">
        <f>IF(B2182="보세",C2182&amp;" "&amp;D2182&amp;" "&amp;E2182&amp;" "&amp;F2182&amp;" ["&amp;H2182&amp;"]",IF(G2182="JPN","[JPN] "&amp;B2182&amp;" "&amp;C2182&amp;" "&amp;D2182&amp;" "&amp;E2182&amp;" "&amp;F2182&amp;" ["&amp;H2182&amp;"]",B2182&amp;" "&amp;C2182&amp;" "&amp;D2182&amp;" "&amp;E2182&amp;" "&amp;F2182&amp;" ["&amp;H2182&amp;"]"))</f>
        <v/>
      </c>
      <c r="J2182" s="7" t="inlineStr">
        <is>
          <t>디키즈 멜란지차콜 프린팅 면혼방 레터링오리지널후드티 [SM]</t>
        </is>
      </c>
      <c r="K2182" s="7" t="inlineStr">
        <is>
          <t>디키즈 멜란지차콜 프린팅 면혼방 레터링오리지널후드티</t>
        </is>
      </c>
      <c r="L2182" s="7">
        <f>IF(B2182="보세",C2182&amp;" "&amp;F2182,B2182&amp;" "&amp;F2182)</f>
        <v/>
      </c>
      <c r="M2182" s="8" t="inlineStr">
        <is>
          <t>멜란지차콜 프린팅 면혼방 레터링오리지널후드티</t>
        </is>
      </c>
      <c r="N2182" s="8" t="inlineStr">
        <is>
          <t>멜란지차콜 프린팅 코튼혼방 레터링오리지널후드티</t>
        </is>
      </c>
      <c r="O2182" s="8" t="inlineStr">
        <is>
          <t>멜란지차콜 프린팅 면믹스 레터링오리지널후드티</t>
        </is>
      </c>
    </row>
    <row r="2183" ht="16.5" customHeight="1" s="16">
      <c r="A2183" s="7" t="n">
        <v>13108950</v>
      </c>
      <c r="B2183" s="7" t="inlineStr">
        <is>
          <t>헤지스</t>
        </is>
      </c>
      <c r="C2183" s="7" t="inlineStr">
        <is>
          <t>네이비</t>
        </is>
      </c>
      <c r="D2183" s="7" t="inlineStr">
        <is>
          <t>무지</t>
        </is>
      </c>
      <c r="E2183" s="7" t="inlineStr">
        <is>
          <t>면</t>
        </is>
      </c>
      <c r="F2183" s="7" t="inlineStr">
        <is>
          <t>헨리넥오버로크반팔티</t>
        </is>
      </c>
      <c r="G2183" s="7" t="inlineStr">
        <is>
          <t>KOR</t>
        </is>
      </c>
      <c r="H2183" s="7" t="inlineStr">
        <is>
          <t>110</t>
        </is>
      </c>
      <c r="I2183" s="7">
        <f>IF(B2183="보세",C2183&amp;" "&amp;D2183&amp;" "&amp;E2183&amp;" "&amp;F2183&amp;" ["&amp;H2183&amp;"]",IF(G2183="JPN","[JPN] "&amp;B2183&amp;" "&amp;C2183&amp;" "&amp;D2183&amp;" "&amp;E2183&amp;" "&amp;F2183&amp;" ["&amp;H2183&amp;"]",B2183&amp;" "&amp;C2183&amp;" "&amp;D2183&amp;" "&amp;E2183&amp;" "&amp;F2183&amp;" ["&amp;H2183&amp;"]"))</f>
        <v/>
      </c>
      <c r="J2183" s="7" t="inlineStr">
        <is>
          <t>헤지스 네이비 면 헨리넥오버로크반팔티 [110]</t>
        </is>
      </c>
      <c r="K2183" s="7" t="inlineStr">
        <is>
          <t>헤지스 네이비 면 헨리넥오버로크반팔티</t>
        </is>
      </c>
      <c r="L2183" s="7">
        <f>IF(B2183="보세",C2183&amp;" "&amp;F2183,B2183&amp;" "&amp;F2183)</f>
        <v/>
      </c>
      <c r="M2183" s="8" t="inlineStr">
        <is>
          <t>네이비  면 헨리넥오버로크반팔티</t>
        </is>
      </c>
      <c r="N2183" s="8" t="inlineStr">
        <is>
          <t>NAVY  면 헨리넥오버로크반팔티</t>
        </is>
      </c>
      <c r="O2183" s="8" t="inlineStr">
        <is>
          <t>곤색  면 헨리넥오버로크반팔티</t>
        </is>
      </c>
    </row>
    <row r="2184" ht="16.5" customHeight="1" s="16">
      <c r="A2184" s="7" t="n">
        <v>13108951</v>
      </c>
      <c r="B2184" s="7" t="inlineStr">
        <is>
          <t>스파오</t>
        </is>
      </c>
      <c r="C2184" s="7" t="inlineStr">
        <is>
          <t>네이비</t>
        </is>
      </c>
      <c r="D2184" s="7" t="inlineStr">
        <is>
          <t>스트라이프</t>
        </is>
      </c>
      <c r="E2184" s="7" t="inlineStr">
        <is>
          <t>면</t>
        </is>
      </c>
      <c r="F2184" s="7" t="inlineStr">
        <is>
          <t>레터링크루넥시보리티</t>
        </is>
      </c>
      <c r="G2184" s="7" t="inlineStr">
        <is>
          <t>KOR</t>
        </is>
      </c>
      <c r="H2184" s="7" t="inlineStr">
        <is>
          <t>L</t>
        </is>
      </c>
      <c r="I2184" s="7">
        <f>IF(B2184="보세",C2184&amp;" "&amp;D2184&amp;" "&amp;E2184&amp;" "&amp;F2184&amp;" ["&amp;H2184&amp;"]",IF(G2184="JPN","[JPN] "&amp;B2184&amp;" "&amp;C2184&amp;" "&amp;D2184&amp;" "&amp;E2184&amp;" "&amp;F2184&amp;" ["&amp;H2184&amp;"]",B2184&amp;" "&amp;C2184&amp;" "&amp;D2184&amp;" "&amp;E2184&amp;" "&amp;F2184&amp;" ["&amp;H2184&amp;"]"))</f>
        <v/>
      </c>
      <c r="J2184" s="7" t="inlineStr">
        <is>
          <t>스파오 네이비 스트라이프 면 레터링크루넥시보리티 [L]</t>
        </is>
      </c>
      <c r="K2184" s="7" t="inlineStr">
        <is>
          <t>스파오 네이비 스트라이프 면 레터링크루넥시보리티</t>
        </is>
      </c>
      <c r="L2184" s="7">
        <f>IF(B2184="보세",C2184&amp;" "&amp;F2184,B2184&amp;" "&amp;F2184)</f>
        <v/>
      </c>
      <c r="M2184" s="8" t="inlineStr">
        <is>
          <t>네이비 스트라이프 면 레터링크루넥시보리티</t>
        </is>
      </c>
      <c r="N2184" s="8" t="inlineStr">
        <is>
          <t>NAVY 스트라이프 면 레터링크루넥시보리티</t>
        </is>
      </c>
      <c r="O2184" s="8" t="inlineStr">
        <is>
          <t>곤색 스트라이프 면 레터링크루넥시보리티</t>
        </is>
      </c>
    </row>
    <row r="2185" ht="16.5" customHeight="1" s="16">
      <c r="A2185" s="7" t="n">
        <v>13108952</v>
      </c>
      <c r="B2185" s="7" t="inlineStr">
        <is>
          <t>자라우먼</t>
        </is>
      </c>
      <c r="C2185" s="7" t="inlineStr">
        <is>
          <t>포레스트바이옴그린</t>
        </is>
      </c>
      <c r="D2185" s="7" t="inlineStr">
        <is>
          <t>무지</t>
        </is>
      </c>
      <c r="E2185" s="7" t="inlineStr">
        <is>
          <t>폴리</t>
        </is>
      </c>
      <c r="F2185" s="7" t="inlineStr">
        <is>
          <t>크링클핀턱콩단추블라우스</t>
        </is>
      </c>
      <c r="G2185" s="7" t="inlineStr">
        <is>
          <t>KOR</t>
        </is>
      </c>
      <c r="H2185" s="7" t="inlineStr">
        <is>
          <t>M</t>
        </is>
      </c>
      <c r="I2185" s="7">
        <f>IF(B2185="보세",C2185&amp;" "&amp;D2185&amp;" "&amp;E2185&amp;" "&amp;F2185&amp;" ["&amp;H2185&amp;"]",IF(G2185="JPN","[JPN] "&amp;B2185&amp;" "&amp;C2185&amp;" "&amp;D2185&amp;" "&amp;E2185&amp;" "&amp;F2185&amp;" ["&amp;H2185&amp;"]",B2185&amp;" "&amp;C2185&amp;" "&amp;D2185&amp;" "&amp;E2185&amp;" "&amp;F2185&amp;" ["&amp;H2185&amp;"]"))</f>
        <v/>
      </c>
      <c r="J2185" s="7" t="inlineStr">
        <is>
          <t>자라우먼 포레스트바이옴그린 크링클핀턱콩단추블라우스 [M]</t>
        </is>
      </c>
      <c r="K2185" s="7" t="inlineStr">
        <is>
          <t>자라우먼 포레스트바이옴그린 크링클핀턱콩단추블라우스</t>
        </is>
      </c>
      <c r="L2185" s="7">
        <f>IF(B2185="보세",C2185&amp;" "&amp;F2185,B2185&amp;" "&amp;F2185)</f>
        <v/>
      </c>
      <c r="M2185" s="8" t="inlineStr">
        <is>
          <t>포레스트바이옴그린   크링클핀턱콩단추블라우스</t>
        </is>
      </c>
      <c r="N2185" s="8" t="inlineStr">
        <is>
          <t>포레스트바이옴그린   크링클핀턱콩단추블라우스</t>
        </is>
      </c>
      <c r="O2185" s="8" t="inlineStr">
        <is>
          <t>포레스트바이옴그린   크링클핀턱콩단추블라우스</t>
        </is>
      </c>
    </row>
    <row r="2186" ht="16.5" customHeight="1" s="16">
      <c r="A2186" s="7" t="n">
        <v>13108953</v>
      </c>
      <c r="B2186" s="7" t="inlineStr">
        <is>
          <t>리바이스70505-0257</t>
        </is>
      </c>
      <c r="C2186" s="7" t="inlineStr">
        <is>
          <t>흑청</t>
        </is>
      </c>
      <c r="D2186" s="7" t="inlineStr">
        <is>
          <t>무지</t>
        </is>
      </c>
      <c r="E2186" s="7" t="inlineStr">
        <is>
          <t>면</t>
        </is>
      </c>
      <c r="F2186" s="7" t="inlineStr">
        <is>
          <t>워싱플랩포켓재킷</t>
        </is>
      </c>
      <c r="G2186" s="7" t="inlineStr">
        <is>
          <t>KOR</t>
        </is>
      </c>
      <c r="H2186" s="7" t="inlineStr">
        <is>
          <t>38</t>
        </is>
      </c>
      <c r="I2186" s="7">
        <f>IF(B2186="보세",C2186&amp;" "&amp;D2186&amp;" "&amp;E2186&amp;" "&amp;F2186&amp;" ["&amp;H2186&amp;"]",IF(G2186="JPN","[JPN] "&amp;B2186&amp;" "&amp;C2186&amp;" "&amp;D2186&amp;" "&amp;E2186&amp;" "&amp;F2186&amp;" ["&amp;H2186&amp;"]",B2186&amp;" "&amp;C2186&amp;" "&amp;D2186&amp;" "&amp;E2186&amp;" "&amp;F2186&amp;" ["&amp;H2186&amp;"]"))</f>
        <v/>
      </c>
      <c r="J2186" s="7" t="inlineStr">
        <is>
          <t>리바이스70505-0257 흑청 면 워싱플랩포켓재킷 [38]</t>
        </is>
      </c>
      <c r="K2186" s="7" t="inlineStr">
        <is>
          <t>리바이스70505-0257 흑청 면 워싱플랩포켓재킷</t>
        </is>
      </c>
      <c r="L2186" s="7">
        <f>IF(B2186="보세",C2186&amp;" "&amp;F2186,B2186&amp;" "&amp;F2186)</f>
        <v/>
      </c>
      <c r="M2186" s="8" t="inlineStr">
        <is>
          <t>흑청  면 워싱플랩포켓재킷</t>
        </is>
      </c>
      <c r="N2186" s="8" t="inlineStr">
        <is>
          <t>흑청  코튼 워싱플랩포켓재킷</t>
        </is>
      </c>
      <c r="O2186" s="8" t="inlineStr">
        <is>
          <t>흑청  면직물 워싱플랩포켓재킷</t>
        </is>
      </c>
    </row>
    <row r="2187" ht="16.5" customHeight="1" s="16">
      <c r="A2187" s="7" t="n">
        <v>13108954</v>
      </c>
      <c r="B2187" s="7" t="inlineStr">
        <is>
          <t>아디다스</t>
        </is>
      </c>
      <c r="C2187" s="7" t="inlineStr">
        <is>
          <t>다크그린</t>
        </is>
      </c>
      <c r="D2187" s="7" t="inlineStr">
        <is>
          <t>무지</t>
        </is>
      </c>
      <c r="E2187" s="7" t="inlineStr">
        <is>
          <t>폴리</t>
        </is>
      </c>
      <c r="F2187" s="7" t="inlineStr">
        <is>
          <t>레글런삼선하이넥집업</t>
        </is>
      </c>
      <c r="G2187" s="7" t="inlineStr">
        <is>
          <t>KOR</t>
        </is>
      </c>
      <c r="H2187" s="7" t="inlineStr">
        <is>
          <t>L</t>
        </is>
      </c>
      <c r="I2187" s="7">
        <f>IF(B2187="보세",C2187&amp;" "&amp;D2187&amp;" "&amp;E2187&amp;" "&amp;F2187&amp;" ["&amp;H2187&amp;"]",IF(G2187="JPN","[JPN] "&amp;B2187&amp;" "&amp;C2187&amp;" "&amp;D2187&amp;" "&amp;E2187&amp;" "&amp;F2187&amp;" ["&amp;H2187&amp;"]",B2187&amp;" "&amp;C2187&amp;" "&amp;D2187&amp;" "&amp;E2187&amp;" "&amp;F2187&amp;" ["&amp;H2187&amp;"]"))</f>
        <v/>
      </c>
      <c r="J2187" s="7" t="inlineStr">
        <is>
          <t>아디다스 다크그린 레글런삼선하이넥집업 [L]</t>
        </is>
      </c>
      <c r="K2187" s="7" t="inlineStr">
        <is>
          <t>아디다스 다크그린 레글런삼선하이넥집업</t>
        </is>
      </c>
      <c r="L2187" s="7">
        <f>IF(B2187="보세",C2187&amp;" "&amp;F2187,B2187&amp;" "&amp;F2187)</f>
        <v/>
      </c>
      <c r="M2187" s="8" t="inlineStr">
        <is>
          <t>다크그린   레글런삼선하이넥집업</t>
        </is>
      </c>
      <c r="N2187" s="8" t="inlineStr">
        <is>
          <t>다크그린   레글런삼선하이넥집업</t>
        </is>
      </c>
      <c r="O2187" s="8" t="inlineStr">
        <is>
          <t>다크그린   레글런삼선하이넥집업</t>
        </is>
      </c>
    </row>
    <row r="2188" ht="16.5" customHeight="1" s="16">
      <c r="A2188" s="7" t="n">
        <v>13108955</v>
      </c>
      <c r="B2188" s="7" t="inlineStr">
        <is>
          <t>스파오</t>
        </is>
      </c>
      <c r="C2188" s="7" t="inlineStr">
        <is>
          <t>네이비</t>
        </is>
      </c>
      <c r="D2188" s="7" t="inlineStr">
        <is>
          <t>무지</t>
        </is>
      </c>
      <c r="E2188" s="7" t="inlineStr">
        <is>
          <t>폴리</t>
        </is>
      </c>
      <c r="F2188" s="7" t="inlineStr">
        <is>
          <t>배색꽈배기박시크롭가디건</t>
        </is>
      </c>
      <c r="G2188" s="7" t="inlineStr">
        <is>
          <t>KOR</t>
        </is>
      </c>
      <c r="H2188" s="7" t="inlineStr">
        <is>
          <t>M</t>
        </is>
      </c>
      <c r="I2188" s="7">
        <f>IF(B2188="보세",C2188&amp;" "&amp;D2188&amp;" "&amp;E2188&amp;" "&amp;F2188&amp;" ["&amp;H2188&amp;"]",IF(G2188="JPN","[JPN] "&amp;B2188&amp;" "&amp;C2188&amp;" "&amp;D2188&amp;" "&amp;E2188&amp;" "&amp;F2188&amp;" ["&amp;H2188&amp;"]",B2188&amp;" "&amp;C2188&amp;" "&amp;D2188&amp;" "&amp;E2188&amp;" "&amp;F2188&amp;" ["&amp;H2188&amp;"]"))</f>
        <v/>
      </c>
      <c r="J2188" s="7" t="inlineStr">
        <is>
          <t>스파오 네이비 배색꽈배기박시크롭가디건 [M]</t>
        </is>
      </c>
      <c r="K2188" s="7" t="inlineStr">
        <is>
          <t>스파오 네이비 배색꽈배기박시크롭가디건</t>
        </is>
      </c>
      <c r="L2188" s="7">
        <f>IF(B2188="보세",C2188&amp;" "&amp;F2188,B2188&amp;" "&amp;F2188)</f>
        <v/>
      </c>
      <c r="M2188" s="8" t="inlineStr">
        <is>
          <t>네이비   배색꽈배기박시크롭가디건</t>
        </is>
      </c>
      <c r="N2188" s="8" t="inlineStr">
        <is>
          <t>NAVY   배색꽈배기박시크롭가디건</t>
        </is>
      </c>
      <c r="O2188" s="8" t="inlineStr">
        <is>
          <t>곤색   배색꽈배기박시크롭가디건</t>
        </is>
      </c>
    </row>
    <row r="2189" ht="16.5" customHeight="1" s="16">
      <c r="A2189" s="7" t="n">
        <v>13108956</v>
      </c>
      <c r="B2189" s="7" t="inlineStr">
        <is>
          <t>아디다스</t>
        </is>
      </c>
      <c r="C2189" s="7" t="inlineStr">
        <is>
          <t>블루</t>
        </is>
      </c>
      <c r="D2189" s="7" t="inlineStr">
        <is>
          <t>무지</t>
        </is>
      </c>
      <c r="E2189" s="7" t="inlineStr">
        <is>
          <t>클리마쿨</t>
        </is>
      </c>
      <c r="F2189" s="7" t="inlineStr">
        <is>
          <t>절개스포츠긴팔티</t>
        </is>
      </c>
      <c r="G2189" s="7" t="inlineStr">
        <is>
          <t>KOR</t>
        </is>
      </c>
      <c r="H2189" s="7" t="inlineStr">
        <is>
          <t>110</t>
        </is>
      </c>
      <c r="I2189" s="7">
        <f>IF(B2189="보세",C2189&amp;" "&amp;D2189&amp;" "&amp;E2189&amp;" "&amp;F2189&amp;" ["&amp;H2189&amp;"]",IF(G2189="JPN","[JPN] "&amp;B2189&amp;" "&amp;C2189&amp;" "&amp;D2189&amp;" "&amp;E2189&amp;" "&amp;F2189&amp;" ["&amp;H2189&amp;"]",B2189&amp;" "&amp;C2189&amp;" "&amp;D2189&amp;" "&amp;E2189&amp;" "&amp;F2189&amp;" ["&amp;H2189&amp;"]"))</f>
        <v/>
      </c>
      <c r="J2189" s="7" t="inlineStr">
        <is>
          <t>아디다스 블루 클리마쿨 절개스포츠긴팔티 [110]</t>
        </is>
      </c>
      <c r="K2189" s="7" t="inlineStr">
        <is>
          <t>아디다스 블루 클리마쿨 절개스포츠긴팔티</t>
        </is>
      </c>
      <c r="L2189" s="7">
        <f>IF(B2189="보세",C2189&amp;" "&amp;F2189,B2189&amp;" "&amp;F2189)</f>
        <v/>
      </c>
      <c r="M2189" s="8" t="inlineStr">
        <is>
          <t>블루  클리마쿨 절개스포츠긴팔티</t>
        </is>
      </c>
      <c r="N2189" s="8" t="inlineStr">
        <is>
          <t>블루  클리마쿨 절개스포츠긴팔티</t>
        </is>
      </c>
      <c r="O2189" s="8" t="inlineStr">
        <is>
          <t>블루  클리마쿨 절개스포츠긴팔티</t>
        </is>
      </c>
    </row>
    <row r="2190" ht="16.5" customHeight="1" s="16">
      <c r="A2190" s="7" t="n">
        <v>13108957</v>
      </c>
      <c r="B2190" s="7" t="inlineStr">
        <is>
          <t>dkny</t>
        </is>
      </c>
      <c r="C2190" s="7" t="inlineStr">
        <is>
          <t>블랙</t>
        </is>
      </c>
      <c r="D2190" s="7" t="inlineStr">
        <is>
          <t>무지</t>
        </is>
      </c>
      <c r="E2190" s="7" t="inlineStr">
        <is>
          <t>면혼방</t>
        </is>
      </c>
      <c r="F2190" s="7" t="inlineStr">
        <is>
          <t>절개맨투맨</t>
        </is>
      </c>
      <c r="G2190" s="7" t="inlineStr">
        <is>
          <t>KOR</t>
        </is>
      </c>
      <c r="H2190" s="7" t="inlineStr">
        <is>
          <t>M</t>
        </is>
      </c>
      <c r="I2190" s="7">
        <f>IF(B2190="보세",C2190&amp;" "&amp;D2190&amp;" "&amp;E2190&amp;" "&amp;F2190&amp;" ["&amp;H2190&amp;"]",IF(G2190="JPN","[JPN] "&amp;B2190&amp;" "&amp;C2190&amp;" "&amp;D2190&amp;" "&amp;E2190&amp;" "&amp;F2190&amp;" ["&amp;H2190&amp;"]",B2190&amp;" "&amp;C2190&amp;" "&amp;D2190&amp;" "&amp;E2190&amp;" "&amp;F2190&amp;" ["&amp;H2190&amp;"]"))</f>
        <v/>
      </c>
      <c r="J2190" s="7" t="inlineStr">
        <is>
          <t>dkny 블랙 면혼방 절개맨투맨 [M]</t>
        </is>
      </c>
      <c r="K2190" s="7" t="inlineStr">
        <is>
          <t>dkny 블랙 면혼방 절개맨투맨</t>
        </is>
      </c>
      <c r="L2190" s="7">
        <f>IF(B2190="보세",C2190&amp;" "&amp;F2190,B2190&amp;" "&amp;F2190)</f>
        <v/>
      </c>
      <c r="M2190" s="8" t="inlineStr">
        <is>
          <t>블랙  면혼방 절개맨투맨</t>
        </is>
      </c>
      <c r="N2190" s="8" t="inlineStr">
        <is>
          <t>블랙  코튼혼방 절개맨투맨</t>
        </is>
      </c>
      <c r="O2190" s="8" t="inlineStr">
        <is>
          <t>블랙  면믹스 절개맨투맨</t>
        </is>
      </c>
    </row>
    <row r="2191" ht="16.5" customHeight="1" s="16">
      <c r="A2191" s="7" t="n">
        <v>13108958</v>
      </c>
      <c r="B2191" s="7" t="inlineStr">
        <is>
          <t>필라</t>
        </is>
      </c>
      <c r="C2191" s="7" t="inlineStr">
        <is>
          <t>차콜</t>
        </is>
      </c>
      <c r="D2191" s="7" t="inlineStr">
        <is>
          <t>무지</t>
        </is>
      </c>
      <c r="E2191" s="7" t="inlineStr">
        <is>
          <t>폴리</t>
        </is>
      </c>
      <c r="F2191" s="7" t="inlineStr">
        <is>
          <t>레글런저지집업</t>
        </is>
      </c>
      <c r="G2191" s="7" t="inlineStr">
        <is>
          <t>KOR</t>
        </is>
      </c>
      <c r="H2191" s="7" t="inlineStr">
        <is>
          <t>105</t>
        </is>
      </c>
      <c r="I2191" s="7">
        <f>IF(B2191="보세",C2191&amp;" "&amp;D2191&amp;" "&amp;E2191&amp;" "&amp;F2191&amp;" ["&amp;H2191&amp;"]",IF(G2191="JPN","[JPN] "&amp;B2191&amp;" "&amp;C2191&amp;" "&amp;D2191&amp;" "&amp;E2191&amp;" "&amp;F2191&amp;" ["&amp;H2191&amp;"]",B2191&amp;" "&amp;C2191&amp;" "&amp;D2191&amp;" "&amp;E2191&amp;" "&amp;F2191&amp;" ["&amp;H2191&amp;"]"))</f>
        <v/>
      </c>
      <c r="J2191" s="7" t="inlineStr">
        <is>
          <t>필라 차콜 레글런저지집업 [105]</t>
        </is>
      </c>
      <c r="K2191" s="7" t="inlineStr">
        <is>
          <t>필라 차콜 레글런저지집업</t>
        </is>
      </c>
      <c r="L2191" s="7">
        <f>IF(B2191="보세",C2191&amp;" "&amp;F2191,B2191&amp;" "&amp;F2191)</f>
        <v/>
      </c>
      <c r="M2191" s="8" t="inlineStr">
        <is>
          <t>차콜   레글런저지집업</t>
        </is>
      </c>
      <c r="N2191" s="8" t="inlineStr">
        <is>
          <t>차콜   레글런저지집업</t>
        </is>
      </c>
      <c r="O2191" s="8" t="inlineStr">
        <is>
          <t>차콜   레글런저지집업</t>
        </is>
      </c>
    </row>
    <row r="2192" ht="16.5" customHeight="1" s="16">
      <c r="A2192" s="7" t="n">
        <v>13108959</v>
      </c>
      <c r="B2192" s="7" t="inlineStr">
        <is>
          <t>크로커다일</t>
        </is>
      </c>
      <c r="C2192" s="7" t="inlineStr">
        <is>
          <t>블랙</t>
        </is>
      </c>
      <c r="D2192" s="7" t="inlineStr">
        <is>
          <t>아가일스트라이프</t>
        </is>
      </c>
      <c r="E2192" s="7" t="inlineStr">
        <is>
          <t>울혼방</t>
        </is>
      </c>
      <c r="F2192" s="7" t="inlineStr">
        <is>
          <t>반집업하이넥니트</t>
        </is>
      </c>
      <c r="G2192" s="7" t="inlineStr">
        <is>
          <t>KOR</t>
        </is>
      </c>
      <c r="H2192" s="7" t="inlineStr">
        <is>
          <t>100</t>
        </is>
      </c>
      <c r="I2192" s="7">
        <f>IF(B2192="보세",C2192&amp;" "&amp;D2192&amp;" "&amp;E2192&amp;" "&amp;F2192&amp;" ["&amp;H2192&amp;"]",IF(G2192="JPN","[JPN] "&amp;B2192&amp;" "&amp;C2192&amp;" "&amp;D2192&amp;" "&amp;E2192&amp;" "&amp;F2192&amp;" ["&amp;H2192&amp;"]",B2192&amp;" "&amp;C2192&amp;" "&amp;D2192&amp;" "&amp;E2192&amp;" "&amp;F2192&amp;" ["&amp;H2192&amp;"]"))</f>
        <v/>
      </c>
      <c r="J2192" s="7" t="inlineStr">
        <is>
          <t>크로커다일 블랙 아가일스트라이프 울혼방 반집업하이넥니트 [100]</t>
        </is>
      </c>
      <c r="K2192" s="7" t="inlineStr">
        <is>
          <t>크로커다일 블랙 아가일스트라이프 울혼방 반집업하이넥니트</t>
        </is>
      </c>
      <c r="L2192" s="7">
        <f>IF(B2192="보세",C2192&amp;" "&amp;F2192,B2192&amp;" "&amp;F2192)</f>
        <v/>
      </c>
      <c r="M2192" s="8" t="inlineStr">
        <is>
          <t>블랙 아가일스트라이프 울혼방 반집업하이넥니트</t>
        </is>
      </c>
      <c r="N2192" s="8" t="inlineStr">
        <is>
          <t>블랙 아가일스트라이프 울혼방 반집업하이넥니트</t>
        </is>
      </c>
      <c r="O2192" s="8" t="inlineStr">
        <is>
          <t>블랙 아가일스트라이프 울혼방 반집업하이넥니트</t>
        </is>
      </c>
    </row>
    <row r="2193" ht="16.5" customHeight="1" s="16">
      <c r="A2193" s="7" t="n">
        <v>13108960</v>
      </c>
      <c r="B2193" s="7" t="inlineStr">
        <is>
          <t>mixxo</t>
        </is>
      </c>
      <c r="C2193" s="7" t="inlineStr">
        <is>
          <t>네이비</t>
        </is>
      </c>
      <c r="D2193" s="7" t="inlineStr">
        <is>
          <t>무지</t>
        </is>
      </c>
      <c r="E2193" s="7" t="inlineStr">
        <is>
          <t>폴리</t>
        </is>
      </c>
      <c r="F2193" s="7" t="inlineStr">
        <is>
          <t>꽈배기반소매가디건</t>
        </is>
      </c>
      <c r="G2193" s="7" t="inlineStr">
        <is>
          <t>KOR</t>
        </is>
      </c>
      <c r="H2193" s="7" t="inlineStr">
        <is>
          <t>L</t>
        </is>
      </c>
      <c r="I2193" s="7">
        <f>IF(B2193="보세",C2193&amp;" "&amp;D2193&amp;" "&amp;E2193&amp;" "&amp;F2193&amp;" ["&amp;H2193&amp;"]",IF(G2193="JPN","[JPN] "&amp;B2193&amp;" "&amp;C2193&amp;" "&amp;D2193&amp;" "&amp;E2193&amp;" "&amp;F2193&amp;" ["&amp;H2193&amp;"]",B2193&amp;" "&amp;C2193&amp;" "&amp;D2193&amp;" "&amp;E2193&amp;" "&amp;F2193&amp;" ["&amp;H2193&amp;"]"))</f>
        <v/>
      </c>
      <c r="J2193" s="7" t="inlineStr">
        <is>
          <t>mixxo 네이비 꽈배기반소매가디건 [L]</t>
        </is>
      </c>
      <c r="K2193" s="7" t="inlineStr">
        <is>
          <t>mixxo 네이비 꽈배기반소매가디건</t>
        </is>
      </c>
      <c r="L2193" s="7">
        <f>IF(B2193="보세",C2193&amp;" "&amp;F2193,B2193&amp;" "&amp;F2193)</f>
        <v/>
      </c>
      <c r="M2193" s="8" t="inlineStr">
        <is>
          <t>네이비   꽈배기반소매가디건</t>
        </is>
      </c>
      <c r="N2193" s="8" t="inlineStr">
        <is>
          <t>NAVY   꽈배기반소매가디건</t>
        </is>
      </c>
      <c r="O2193" s="8" t="inlineStr">
        <is>
          <t>곤색   꽈배기반소매가디건</t>
        </is>
      </c>
    </row>
    <row r="2194" ht="16.5" customHeight="1" s="16">
      <c r="A2194" s="7" t="n">
        <v>13108961</v>
      </c>
      <c r="B2194" s="7" t="inlineStr">
        <is>
          <t>지오다노</t>
        </is>
      </c>
      <c r="C2194" s="7" t="inlineStr">
        <is>
          <t>브라운</t>
        </is>
      </c>
      <c r="D2194" s="7" t="inlineStr">
        <is>
          <t>무지</t>
        </is>
      </c>
      <c r="E2194" s="7" t="inlineStr">
        <is>
          <t>면혼방</t>
        </is>
      </c>
      <c r="F2194" s="7" t="inlineStr">
        <is>
          <t>럭비긴소매카라티</t>
        </is>
      </c>
      <c r="G2194" s="7" t="inlineStr">
        <is>
          <t>KOR</t>
        </is>
      </c>
      <c r="H2194" s="7" t="inlineStr">
        <is>
          <t>100</t>
        </is>
      </c>
      <c r="I2194" s="7">
        <f>IF(B2194="보세",C2194&amp;" "&amp;D2194&amp;" "&amp;E2194&amp;" "&amp;F2194&amp;" ["&amp;H2194&amp;"]",IF(G2194="JPN","[JPN] "&amp;B2194&amp;" "&amp;C2194&amp;" "&amp;D2194&amp;" "&amp;E2194&amp;" "&amp;F2194&amp;" ["&amp;H2194&amp;"]",B2194&amp;" "&amp;C2194&amp;" "&amp;D2194&amp;" "&amp;E2194&amp;" "&amp;F2194&amp;" ["&amp;H2194&amp;"]"))</f>
        <v/>
      </c>
      <c r="J2194" s="7" t="inlineStr">
        <is>
          <t>지오다노 브라운 면혼방 럭비긴소매카라티 [100]</t>
        </is>
      </c>
      <c r="K2194" s="7" t="inlineStr">
        <is>
          <t>지오다노 브라운 면혼방 럭비긴소매카라티</t>
        </is>
      </c>
      <c r="L2194" s="7">
        <f>IF(B2194="보세",C2194&amp;" "&amp;F2194,B2194&amp;" "&amp;F2194)</f>
        <v/>
      </c>
      <c r="M2194" s="8" t="inlineStr">
        <is>
          <t>브라운  면혼방 럭비긴소매카라티</t>
        </is>
      </c>
      <c r="N2194" s="8" t="inlineStr">
        <is>
          <t>브라운  코튼혼방 럭비긴소매카라티</t>
        </is>
      </c>
      <c r="O2194" s="8" t="inlineStr">
        <is>
          <t>브라운  면믹스 럭비긴소매카라티</t>
        </is>
      </c>
    </row>
    <row r="2195" ht="16.5" customHeight="1" s="16">
      <c r="A2195" s="7" t="n">
        <v>13108962</v>
      </c>
      <c r="B2195" s="7" t="inlineStr">
        <is>
          <t>아디다스</t>
        </is>
      </c>
      <c r="C2195" s="7" t="inlineStr">
        <is>
          <t>차콜오렌지</t>
        </is>
      </c>
      <c r="D2195" s="7" t="inlineStr">
        <is>
          <t>무지</t>
        </is>
      </c>
      <c r="E2195" s="7" t="inlineStr">
        <is>
          <t>폴리</t>
        </is>
      </c>
      <c r="F2195" s="7" t="inlineStr">
        <is>
          <t>투톤레글런삼선집업</t>
        </is>
      </c>
      <c r="G2195" s="7" t="inlineStr">
        <is>
          <t>KOR</t>
        </is>
      </c>
      <c r="H2195" s="7" t="inlineStr">
        <is>
          <t>100</t>
        </is>
      </c>
      <c r="I2195" s="7">
        <f>IF(B2195="보세",C2195&amp;" "&amp;D2195&amp;" "&amp;E2195&amp;" "&amp;F2195&amp;" ["&amp;H2195&amp;"]",IF(G2195="JPN","[JPN] "&amp;B2195&amp;" "&amp;C2195&amp;" "&amp;D2195&amp;" "&amp;E2195&amp;" "&amp;F2195&amp;" ["&amp;H2195&amp;"]",B2195&amp;" "&amp;C2195&amp;" "&amp;D2195&amp;" "&amp;E2195&amp;" "&amp;F2195&amp;" ["&amp;H2195&amp;"]"))</f>
        <v/>
      </c>
      <c r="J2195" s="7" t="inlineStr">
        <is>
          <t>아디다스 차콜오렌지 투톤레글런삼선집업 [100]</t>
        </is>
      </c>
      <c r="K2195" s="7" t="inlineStr">
        <is>
          <t>아디다스 차콜오렌지 투톤레글런삼선집업</t>
        </is>
      </c>
      <c r="L2195" s="7">
        <f>IF(B2195="보세",C2195&amp;" "&amp;F2195,B2195&amp;" "&amp;F2195)</f>
        <v/>
      </c>
      <c r="M2195" s="8" t="inlineStr">
        <is>
          <t>차콜오렌지   투톤레글런삼선집업</t>
        </is>
      </c>
      <c r="N2195" s="8" t="inlineStr">
        <is>
          <t>차콜오렌지   투톤레글런삼선집업</t>
        </is>
      </c>
      <c r="O2195" s="8" t="inlineStr">
        <is>
          <t>차콜오렌지   투톤레글런삼선집업</t>
        </is>
      </c>
    </row>
    <row r="2196" ht="16.5" customHeight="1" s="16">
      <c r="A2196" s="7" t="n">
        <v>13108963</v>
      </c>
      <c r="B2196" s="7" t="inlineStr">
        <is>
          <t>henus</t>
        </is>
      </c>
      <c r="C2196" s="7" t="inlineStr">
        <is>
          <t>카키</t>
        </is>
      </c>
      <c r="D2196" s="7" t="inlineStr">
        <is>
          <t>무지</t>
        </is>
      </c>
      <c r="E2196" s="7" t="inlineStr">
        <is>
          <t>면혼방</t>
        </is>
      </c>
      <c r="F2196" s="7" t="inlineStr">
        <is>
          <t>더블카라롱야상재킷</t>
        </is>
      </c>
      <c r="G2196" s="7" t="inlineStr">
        <is>
          <t>KOR</t>
        </is>
      </c>
      <c r="H2196" s="7" t="inlineStr">
        <is>
          <t>100</t>
        </is>
      </c>
      <c r="I2196" s="7">
        <f>IF(B2196="보세",C2196&amp;" "&amp;D2196&amp;" "&amp;E2196&amp;" "&amp;F2196&amp;" ["&amp;H2196&amp;"]",IF(G2196="JPN","[JPN] "&amp;B2196&amp;" "&amp;C2196&amp;" "&amp;D2196&amp;" "&amp;E2196&amp;" "&amp;F2196&amp;" ["&amp;H2196&amp;"]",B2196&amp;" "&amp;C2196&amp;" "&amp;D2196&amp;" "&amp;E2196&amp;" "&amp;F2196&amp;" ["&amp;H2196&amp;"]"))</f>
        <v/>
      </c>
      <c r="J2196" s="7" t="inlineStr">
        <is>
          <t>henus 카키 면혼방 더블카라롱야상재킷 [100]</t>
        </is>
      </c>
      <c r="K2196" s="7" t="inlineStr">
        <is>
          <t>henus 카키 면혼방 더블카라롱야상재킷</t>
        </is>
      </c>
      <c r="L2196" s="7">
        <f>IF(B2196="보세",C2196&amp;" "&amp;F2196,B2196&amp;" "&amp;F2196)</f>
        <v/>
      </c>
      <c r="M2196" s="8" t="inlineStr">
        <is>
          <t>카키  면혼방 더블카라롱야상재킷</t>
        </is>
      </c>
      <c r="N2196" s="8" t="inlineStr">
        <is>
          <t>카키  코튼혼방 더블카라롱야상재킷</t>
        </is>
      </c>
      <c r="O2196" s="8" t="inlineStr">
        <is>
          <t>카키  면믹스 더블카라롱야상재킷</t>
        </is>
      </c>
    </row>
    <row r="2197" ht="16.5" customHeight="1" s="16">
      <c r="A2197" s="7" t="n">
        <v>13108964</v>
      </c>
      <c r="B2197" s="7" t="inlineStr">
        <is>
          <t>팬텀</t>
        </is>
      </c>
      <c r="C2197" s="7" t="inlineStr">
        <is>
          <t>코발트블루</t>
        </is>
      </c>
      <c r="D2197" s="7" t="inlineStr">
        <is>
          <t>무지</t>
        </is>
      </c>
      <c r="E2197" s="7" t="inlineStr">
        <is>
          <t>폴리</t>
        </is>
      </c>
      <c r="F2197" s="7" t="inlineStr">
        <is>
          <t>절개반집업스포츠티</t>
        </is>
      </c>
      <c r="G2197" s="7" t="inlineStr">
        <is>
          <t>KOR</t>
        </is>
      </c>
      <c r="H2197" s="7" t="inlineStr">
        <is>
          <t>90</t>
        </is>
      </c>
      <c r="I2197" s="7">
        <f>IF(B2197="보세",C2197&amp;" "&amp;D2197&amp;" "&amp;E2197&amp;" "&amp;F2197&amp;" ["&amp;H2197&amp;"]",IF(G2197="JPN","[JPN] "&amp;B2197&amp;" "&amp;C2197&amp;" "&amp;D2197&amp;" "&amp;E2197&amp;" "&amp;F2197&amp;" ["&amp;H2197&amp;"]",B2197&amp;" "&amp;C2197&amp;" "&amp;D2197&amp;" "&amp;E2197&amp;" "&amp;F2197&amp;" ["&amp;H2197&amp;"]"))</f>
        <v/>
      </c>
      <c r="J2197" s="7" t="inlineStr">
        <is>
          <t>팬텀 코발트블루 절개반집업스포츠티 [90]</t>
        </is>
      </c>
      <c r="K2197" s="7" t="inlineStr">
        <is>
          <t>팬텀 코발트블루 절개반집업스포츠티</t>
        </is>
      </c>
      <c r="L2197" s="7">
        <f>IF(B2197="보세",C2197&amp;" "&amp;F2197,B2197&amp;" "&amp;F2197)</f>
        <v/>
      </c>
      <c r="M2197" s="8" t="inlineStr">
        <is>
          <t>코발트블루   절개반집업스포츠티</t>
        </is>
      </c>
      <c r="N2197" s="8" t="inlineStr">
        <is>
          <t>코발트블루   절개반집업스포츠티</t>
        </is>
      </c>
      <c r="O2197" s="8" t="inlineStr">
        <is>
          <t>코발트블루   절개반집업스포츠티</t>
        </is>
      </c>
    </row>
    <row r="2198" ht="16.5" customHeight="1" s="16">
      <c r="A2198" s="7" t="n">
        <v>13108965</v>
      </c>
      <c r="B2198" s="7" t="inlineStr">
        <is>
          <t>유니클로</t>
        </is>
      </c>
      <c r="C2198" s="7" t="inlineStr">
        <is>
          <t>블루</t>
        </is>
      </c>
      <c r="D2198" s="7" t="inlineStr">
        <is>
          <t>무지</t>
        </is>
      </c>
      <c r="E2198" s="7" t="inlineStr">
        <is>
          <t>울</t>
        </is>
      </c>
      <c r="F2198" s="7" t="inlineStr">
        <is>
          <t>보카시레글런니트</t>
        </is>
      </c>
      <c r="G2198" s="7" t="inlineStr">
        <is>
          <t>KOR</t>
        </is>
      </c>
      <c r="H2198" s="7" t="inlineStr">
        <is>
          <t>XL</t>
        </is>
      </c>
      <c r="I2198" s="7">
        <f>IF(B2198="보세",C2198&amp;" "&amp;D2198&amp;" "&amp;E2198&amp;" "&amp;F2198&amp;" ["&amp;H2198&amp;"]",IF(G2198="JPN","[JPN] "&amp;B2198&amp;" "&amp;C2198&amp;" "&amp;D2198&amp;" "&amp;E2198&amp;" "&amp;F2198&amp;" ["&amp;H2198&amp;"]",B2198&amp;" "&amp;C2198&amp;" "&amp;D2198&amp;" "&amp;E2198&amp;" "&amp;F2198&amp;" ["&amp;H2198&amp;"]"))</f>
        <v/>
      </c>
      <c r="J2198" s="7" t="inlineStr">
        <is>
          <t>유니클로 블루 울 보카시레글런니트 [XL]</t>
        </is>
      </c>
      <c r="K2198" s="7" t="inlineStr">
        <is>
          <t>유니클로 블루 울 보카시레글런니트</t>
        </is>
      </c>
      <c r="L2198" s="7">
        <f>IF(B2198="보세",C2198&amp;" "&amp;F2198,B2198&amp;" "&amp;F2198)</f>
        <v/>
      </c>
      <c r="M2198" s="8" t="inlineStr">
        <is>
          <t>블루  울 보카시레글런니트</t>
        </is>
      </c>
      <c r="N2198" s="8" t="inlineStr">
        <is>
          <t>블루  울 보카시레글런니트</t>
        </is>
      </c>
      <c r="O2198" s="8" t="inlineStr">
        <is>
          <t>블루  울 보카시레글런니트</t>
        </is>
      </c>
    </row>
    <row r="2199" ht="16.5" customHeight="1" s="16">
      <c r="A2199" s="7" t="n">
        <v>13108966</v>
      </c>
      <c r="B2199" s="7" t="inlineStr">
        <is>
          <t>빈폴</t>
        </is>
      </c>
      <c r="C2199" s="7" t="inlineStr">
        <is>
          <t>퍼플</t>
        </is>
      </c>
      <c r="D2199" s="7" t="inlineStr">
        <is>
          <t>무지</t>
        </is>
      </c>
      <c r="E2199" s="7" t="inlineStr">
        <is>
          <t>캐시미어혼방</t>
        </is>
      </c>
      <c r="F2199" s="7" t="inlineStr">
        <is>
          <t>자수로고브이넥시보리스웨터</t>
        </is>
      </c>
      <c r="G2199" s="7" t="inlineStr">
        <is>
          <t>KOR</t>
        </is>
      </c>
      <c r="H2199" s="7" t="inlineStr">
        <is>
          <t>95</t>
        </is>
      </c>
      <c r="I2199" s="7">
        <f>IF(B2199="보세",C2199&amp;" "&amp;D2199&amp;" "&amp;E2199&amp;" "&amp;F2199&amp;" ["&amp;H2199&amp;"]",IF(G2199="JPN","[JPN] "&amp;B2199&amp;" "&amp;C2199&amp;" "&amp;D2199&amp;" "&amp;E2199&amp;" "&amp;F2199&amp;" ["&amp;H2199&amp;"]",B2199&amp;" "&amp;C2199&amp;" "&amp;D2199&amp;" "&amp;E2199&amp;" "&amp;F2199&amp;" ["&amp;H2199&amp;"]"))</f>
        <v/>
      </c>
      <c r="J2199" s="7" t="inlineStr">
        <is>
          <t>빈폴 퍼플 캐시미어혼방 자수로고브이넥시보리스웨터 [95]</t>
        </is>
      </c>
      <c r="K2199" s="7" t="inlineStr">
        <is>
          <t>빈폴 퍼플 캐시미어혼방 자수로고브이넥시보리스웨터</t>
        </is>
      </c>
      <c r="L2199" s="7">
        <f>IF(B2199="보세",C2199&amp;" "&amp;F2199,B2199&amp;" "&amp;F2199)</f>
        <v/>
      </c>
      <c r="M2199" s="8" t="inlineStr">
        <is>
          <t>퍼플  캐시미어혼방 자수로고브이넥시보리스웨터</t>
        </is>
      </c>
      <c r="N2199" s="8" t="inlineStr">
        <is>
          <t>퍼플  캐시미어혼방 자수로고브이넥시보리스웨터</t>
        </is>
      </c>
      <c r="O2199" s="8" t="inlineStr">
        <is>
          <t>퍼플  캐시미어혼방 자수로고브이넥시보리스웨터</t>
        </is>
      </c>
    </row>
    <row r="2200" ht="16.5" customHeight="1" s="16">
      <c r="A2200" s="7" t="n">
        <v>13108967</v>
      </c>
      <c r="B2200" s="7" t="inlineStr">
        <is>
          <t>폴로</t>
        </is>
      </c>
      <c r="C2200" s="7" t="inlineStr">
        <is>
          <t>퍼플</t>
        </is>
      </c>
      <c r="D2200" s="7" t="inlineStr">
        <is>
          <t>스트라이프</t>
        </is>
      </c>
      <c r="E2200" s="7" t="inlineStr">
        <is>
          <t>면</t>
        </is>
      </c>
      <c r="F2200" s="7" t="inlineStr">
        <is>
          <t>자수포니반팔카라티</t>
        </is>
      </c>
      <c r="G2200" s="7" t="inlineStr">
        <is>
          <t>KOR</t>
        </is>
      </c>
      <c r="H2200" s="7" t="inlineStr">
        <is>
          <t>M</t>
        </is>
      </c>
      <c r="I2200" s="7">
        <f>IF(B2200="보세",C2200&amp;" "&amp;D2200&amp;" "&amp;E2200&amp;" "&amp;F2200&amp;" ["&amp;H2200&amp;"]",IF(G2200="JPN","[JPN] "&amp;B2200&amp;" "&amp;C2200&amp;" "&amp;D2200&amp;" "&amp;E2200&amp;" "&amp;F2200&amp;" ["&amp;H2200&amp;"]",B2200&amp;" "&amp;C2200&amp;" "&amp;D2200&amp;" "&amp;E2200&amp;" "&amp;F2200&amp;" ["&amp;H2200&amp;"]"))</f>
        <v/>
      </c>
      <c r="J2200" s="7" t="inlineStr">
        <is>
          <t>폴로 퍼플 스트라이프 면 자수포니반팔카라티 [M]</t>
        </is>
      </c>
      <c r="K2200" s="7" t="inlineStr">
        <is>
          <t>폴로 퍼플 스트라이프 면 자수포니반팔카라티</t>
        </is>
      </c>
      <c r="L2200" s="7">
        <f>IF(B2200="보세",C2200&amp;" "&amp;F2200,B2200&amp;" "&amp;F2200)</f>
        <v/>
      </c>
      <c r="M2200" s="8" t="inlineStr">
        <is>
          <t>퍼플 스트라이프 면 자수포니반팔카라티</t>
        </is>
      </c>
      <c r="N2200" s="8" t="inlineStr">
        <is>
          <t>퍼플 스트라이프 코튼 자수포니반팔카라티</t>
        </is>
      </c>
      <c r="O2200" s="8" t="inlineStr">
        <is>
          <t>퍼플 스트라이프 면직물 자수포니반팔카라티</t>
        </is>
      </c>
    </row>
    <row r="2201" ht="16.5" customHeight="1" s="16">
      <c r="A2201" s="7" t="n">
        <v>13108968</v>
      </c>
      <c r="B2201" s="7" t="inlineStr">
        <is>
          <t>콜롬비아</t>
        </is>
      </c>
      <c r="C2201" s="7" t="inlineStr">
        <is>
          <t>올리브카키</t>
        </is>
      </c>
      <c r="D2201" s="7" t="inlineStr">
        <is>
          <t>무지</t>
        </is>
      </c>
      <c r="E2201" s="7" t="inlineStr">
        <is>
          <t>폴리</t>
        </is>
      </c>
      <c r="F2201" s="7" t="inlineStr">
        <is>
          <t>투톤하이넥바람막이</t>
        </is>
      </c>
      <c r="G2201" s="7" t="inlineStr">
        <is>
          <t>KOR</t>
        </is>
      </c>
      <c r="H2201" s="7" t="inlineStr">
        <is>
          <t>L</t>
        </is>
      </c>
      <c r="I2201" s="7">
        <f>IF(B2201="보세",C2201&amp;" "&amp;D2201&amp;" "&amp;E2201&amp;" "&amp;F2201&amp;" ["&amp;H2201&amp;"]",IF(G2201="JPN","[JPN] "&amp;B2201&amp;" "&amp;C2201&amp;" "&amp;D2201&amp;" "&amp;E2201&amp;" "&amp;F2201&amp;" ["&amp;H2201&amp;"]",B2201&amp;" "&amp;C2201&amp;" "&amp;D2201&amp;" "&amp;E2201&amp;" "&amp;F2201&amp;" ["&amp;H2201&amp;"]"))</f>
        <v/>
      </c>
      <c r="J2201" s="7" t="inlineStr">
        <is>
          <t>콜롬비아 올리브카키 투톤하이넥바람막이 [L]</t>
        </is>
      </c>
      <c r="K2201" s="7" t="inlineStr">
        <is>
          <t>콜롬비아 올리브카키 투톤하이넥바람막이</t>
        </is>
      </c>
      <c r="L2201" s="7">
        <f>IF(B2201="보세",C2201&amp;" "&amp;F2201,B2201&amp;" "&amp;F2201)</f>
        <v/>
      </c>
      <c r="M2201" s="8" t="inlineStr">
        <is>
          <t>올리브카키   투톤하이넥바람막이</t>
        </is>
      </c>
      <c r="N2201" s="8" t="inlineStr">
        <is>
          <t>올리브카키   투톤하이넥바람막이</t>
        </is>
      </c>
      <c r="O2201" s="8" t="inlineStr">
        <is>
          <t>올리브카키   투톤하이넥바람막이</t>
        </is>
      </c>
    </row>
    <row r="2202" ht="16.5" customHeight="1" s="16">
      <c r="A2202" s="7" t="n">
        <v>13108969</v>
      </c>
      <c r="B2202" s="7" t="inlineStr">
        <is>
          <t>k2</t>
        </is>
      </c>
      <c r="C2202" s="7" t="inlineStr">
        <is>
          <t>머스터드와인</t>
        </is>
      </c>
      <c r="D2202" s="7" t="inlineStr">
        <is>
          <t>무지</t>
        </is>
      </c>
      <c r="E2202" s="7" t="inlineStr">
        <is>
          <t>폴리</t>
        </is>
      </c>
      <c r="F2202" s="7" t="inlineStr">
        <is>
          <t>투톤하이넥후드바람막이</t>
        </is>
      </c>
      <c r="G2202" s="7" t="inlineStr">
        <is>
          <t>KOR</t>
        </is>
      </c>
      <c r="H2202" s="7" t="inlineStr">
        <is>
          <t>110</t>
        </is>
      </c>
      <c r="I2202" s="7">
        <f>IF(B2202="보세",C2202&amp;" "&amp;D2202&amp;" "&amp;E2202&amp;" "&amp;F2202&amp;" ["&amp;H2202&amp;"]",IF(G2202="JPN","[JPN] "&amp;B2202&amp;" "&amp;C2202&amp;" "&amp;D2202&amp;" "&amp;E2202&amp;" "&amp;F2202&amp;" ["&amp;H2202&amp;"]",B2202&amp;" "&amp;C2202&amp;" "&amp;D2202&amp;" "&amp;E2202&amp;" "&amp;F2202&amp;" ["&amp;H2202&amp;"]"))</f>
        <v/>
      </c>
      <c r="J2202" s="7" t="inlineStr">
        <is>
          <t>k2 머스터드와인 투톤하이넥후드바람막이 [110]</t>
        </is>
      </c>
      <c r="K2202" s="7" t="inlineStr">
        <is>
          <t>k2 머스터드와인 투톤하이넥후드바람막이</t>
        </is>
      </c>
      <c r="L2202" s="7">
        <f>IF(B2202="보세",C2202&amp;" "&amp;F2202,B2202&amp;" "&amp;F2202)</f>
        <v/>
      </c>
      <c r="M2202" s="8" t="inlineStr">
        <is>
          <t>머스터드와인   투톤하이넥후드바람막이</t>
        </is>
      </c>
      <c r="N2202" s="8" t="inlineStr">
        <is>
          <t>머스터드와인   투톤하이넥후드바람막이</t>
        </is>
      </c>
      <c r="O2202" s="8" t="inlineStr">
        <is>
          <t>머스터드와인   투톤하이넥후드바람막이</t>
        </is>
      </c>
    </row>
    <row r="2203" ht="16.5" customHeight="1" s="16">
      <c r="A2203" s="7" t="n">
        <v>13108970</v>
      </c>
      <c r="B2203" s="7" t="inlineStr">
        <is>
          <t>k2</t>
        </is>
      </c>
      <c r="C2203" s="7" t="inlineStr">
        <is>
          <t>다크핫핑크</t>
        </is>
      </c>
      <c r="D2203" s="7" t="inlineStr">
        <is>
          <t>무지</t>
        </is>
      </c>
      <c r="E2203" s="7" t="inlineStr">
        <is>
          <t>폴리</t>
        </is>
      </c>
      <c r="F2203" s="7" t="inlineStr">
        <is>
          <t>절개후드윈드스토퍼</t>
        </is>
      </c>
      <c r="G2203" s="7" t="inlineStr">
        <is>
          <t>KOR</t>
        </is>
      </c>
      <c r="H2203" s="7" t="inlineStr">
        <is>
          <t>95</t>
        </is>
      </c>
      <c r="I2203" s="7">
        <f>IF(B2203="보세",C2203&amp;" "&amp;D2203&amp;" "&amp;E2203&amp;" "&amp;F2203&amp;" ["&amp;H2203&amp;"]",IF(G2203="JPN","[JPN] "&amp;B2203&amp;" "&amp;C2203&amp;" "&amp;D2203&amp;" "&amp;E2203&amp;" "&amp;F2203&amp;" ["&amp;H2203&amp;"]",B2203&amp;" "&amp;C2203&amp;" "&amp;D2203&amp;" "&amp;E2203&amp;" "&amp;F2203&amp;" ["&amp;H2203&amp;"]"))</f>
        <v/>
      </c>
      <c r="J2203" s="7" t="inlineStr">
        <is>
          <t>k2 다크핫핑크 절개후드윈드스토퍼 [95]</t>
        </is>
      </c>
      <c r="K2203" s="7" t="inlineStr">
        <is>
          <t>k2 다크핫핑크 절개후드윈드스토퍼</t>
        </is>
      </c>
      <c r="L2203" s="7">
        <f>IF(B2203="보세",C2203&amp;" "&amp;F2203,B2203&amp;" "&amp;F2203)</f>
        <v/>
      </c>
      <c r="M2203" s="8" t="inlineStr">
        <is>
          <t>다크핫핑크   절개후드윈드스토퍼</t>
        </is>
      </c>
      <c r="N2203" s="8" t="inlineStr">
        <is>
          <t>다크핫핑크   절개후드윈드스토퍼</t>
        </is>
      </c>
      <c r="O2203" s="8" t="inlineStr">
        <is>
          <t>다크핫핑크   절개후드윈드스토퍼</t>
        </is>
      </c>
    </row>
    <row r="2204" ht="16.5" customHeight="1" s="16">
      <c r="A2204" s="7" t="n">
        <v>13108971</v>
      </c>
      <c r="B2204" s="7" t="inlineStr">
        <is>
          <t>필라</t>
        </is>
      </c>
      <c r="C2204" s="7" t="inlineStr">
        <is>
          <t>그레이오렌지</t>
        </is>
      </c>
      <c r="D2204" s="7" t="inlineStr">
        <is>
          <t>무지</t>
        </is>
      </c>
      <c r="E2204" s="7" t="inlineStr">
        <is>
          <t>폴리</t>
        </is>
      </c>
      <c r="F2204" s="7" t="inlineStr">
        <is>
          <t>배색하이넥집업</t>
        </is>
      </c>
      <c r="G2204" s="7" t="inlineStr">
        <is>
          <t>KOR</t>
        </is>
      </c>
      <c r="H2204" s="7" t="inlineStr">
        <is>
          <t>M</t>
        </is>
      </c>
      <c r="I2204" s="7">
        <f>IF(B2204="보세",C2204&amp;" "&amp;D2204&amp;" "&amp;E2204&amp;" "&amp;F2204&amp;" ["&amp;H2204&amp;"]",IF(G2204="JPN","[JPN] "&amp;B2204&amp;" "&amp;C2204&amp;" "&amp;D2204&amp;" "&amp;E2204&amp;" "&amp;F2204&amp;" ["&amp;H2204&amp;"]",B2204&amp;" "&amp;C2204&amp;" "&amp;D2204&amp;" "&amp;E2204&amp;" "&amp;F2204&amp;" ["&amp;H2204&amp;"]"))</f>
        <v/>
      </c>
      <c r="J2204" s="7" t="inlineStr">
        <is>
          <t>필라 그레이오렌지 배색하이넥집업 [M]</t>
        </is>
      </c>
      <c r="K2204" s="7" t="inlineStr">
        <is>
          <t>필라 그레이오렌지 배색하이넥집업</t>
        </is>
      </c>
      <c r="L2204" s="7">
        <f>IF(B2204="보세",C2204&amp;" "&amp;F2204,B2204&amp;" "&amp;F2204)</f>
        <v/>
      </c>
      <c r="M2204" s="8" t="inlineStr">
        <is>
          <t>그레이오렌지   배색하이넥집업</t>
        </is>
      </c>
      <c r="N2204" s="8" t="inlineStr">
        <is>
          <t>그레이오렌지   배색하이넥집업</t>
        </is>
      </c>
      <c r="O2204" s="8" t="inlineStr">
        <is>
          <t>그레이오렌지   배색하이넥집업</t>
        </is>
      </c>
    </row>
    <row r="2205" ht="16.5" customHeight="1" s="16">
      <c r="A2205" s="7" t="n">
        <v>13108972</v>
      </c>
      <c r="B2205" s="7" t="inlineStr">
        <is>
          <t>랄프로렌</t>
        </is>
      </c>
      <c r="C2205" s="7" t="inlineStr">
        <is>
          <t>레드</t>
        </is>
      </c>
      <c r="D2205" s="7" t="inlineStr">
        <is>
          <t>체크</t>
        </is>
      </c>
      <c r="E2205" s="7" t="inlineStr">
        <is>
          <t>면</t>
        </is>
      </c>
      <c r="F2205" s="7" t="inlineStr">
        <is>
          <t>클래식핏긴소매셔츠</t>
        </is>
      </c>
      <c r="G2205" s="7" t="inlineStr">
        <is>
          <t>KOR</t>
        </is>
      </c>
      <c r="H2205" s="7" t="inlineStr">
        <is>
          <t>L</t>
        </is>
      </c>
      <c r="I2205" s="7">
        <f>IF(B2205="보세",C2205&amp;" "&amp;D2205&amp;" "&amp;E2205&amp;" "&amp;F2205&amp;" ["&amp;H2205&amp;"]",IF(G2205="JPN","[JPN] "&amp;B2205&amp;" "&amp;C2205&amp;" "&amp;D2205&amp;" "&amp;E2205&amp;" "&amp;F2205&amp;" ["&amp;H2205&amp;"]",B2205&amp;" "&amp;C2205&amp;" "&amp;D2205&amp;" "&amp;E2205&amp;" "&amp;F2205&amp;" ["&amp;H2205&amp;"]"))</f>
        <v/>
      </c>
      <c r="J2205" s="7" t="inlineStr">
        <is>
          <t>랄프로렌 레드 체크 면 클래식핏긴소매셔츠 [L]</t>
        </is>
      </c>
      <c r="K2205" s="7" t="inlineStr">
        <is>
          <t>랄프로렌 레드 체크 면 클래식핏긴소매셔츠</t>
        </is>
      </c>
      <c r="L2205" s="7">
        <f>IF(B2205="보세",C2205&amp;" "&amp;F2205,B2205&amp;" "&amp;F2205)</f>
        <v/>
      </c>
      <c r="M2205" s="8" t="inlineStr">
        <is>
          <t>레드 체크 면 클래식핏긴소매셔츠</t>
        </is>
      </c>
      <c r="N2205" s="8" t="inlineStr">
        <is>
          <t>레드 체크 코튼 클래식핏긴소매셔츠</t>
        </is>
      </c>
      <c r="O2205" s="8" t="inlineStr">
        <is>
          <t>레드 체크 면직물 클래식핏긴소매셔츠</t>
        </is>
      </c>
    </row>
    <row r="2206" ht="16.5" customHeight="1" s="16">
      <c r="A2206" s="7" t="n">
        <v>13108973</v>
      </c>
      <c r="B2206" s="7" t="inlineStr">
        <is>
          <t>노스페이스</t>
        </is>
      </c>
      <c r="C2206" s="7" t="inlineStr">
        <is>
          <t>네이비오렌지</t>
        </is>
      </c>
      <c r="D2206" s="7" t="inlineStr">
        <is>
          <t>무지</t>
        </is>
      </c>
      <c r="E2206" s="7" t="inlineStr">
        <is>
          <t>폴리</t>
        </is>
      </c>
      <c r="F2206" s="7" t="inlineStr">
        <is>
          <t>투톤후드윈드스토퍼</t>
        </is>
      </c>
      <c r="G2206" s="7" t="inlineStr">
        <is>
          <t>KOR</t>
        </is>
      </c>
      <c r="H2206" s="7" t="inlineStr">
        <is>
          <t>80</t>
        </is>
      </c>
      <c r="I2206" s="7">
        <f>IF(B2206="보세",C2206&amp;" "&amp;D2206&amp;" "&amp;E2206&amp;" "&amp;F2206&amp;" ["&amp;H2206&amp;"]",IF(G2206="JPN","[JPN] "&amp;B2206&amp;" "&amp;C2206&amp;" "&amp;D2206&amp;" "&amp;E2206&amp;" "&amp;F2206&amp;" ["&amp;H2206&amp;"]",B2206&amp;" "&amp;C2206&amp;" "&amp;D2206&amp;" "&amp;E2206&amp;" "&amp;F2206&amp;" ["&amp;H2206&amp;"]"))</f>
        <v/>
      </c>
      <c r="J2206" s="7" t="inlineStr">
        <is>
          <t>노스페이스 네이비오렌지 투톤후드윈드스토퍼 [80]</t>
        </is>
      </c>
      <c r="K2206" s="7" t="inlineStr">
        <is>
          <t>노스페이스 네이비오렌지 투톤후드윈드스토퍼</t>
        </is>
      </c>
      <c r="L2206" s="7">
        <f>IF(B2206="보세",C2206&amp;" "&amp;F2206,B2206&amp;" "&amp;F2206)</f>
        <v/>
      </c>
      <c r="M2206" s="8" t="inlineStr">
        <is>
          <t>네이비오렌지   투톤후드윈드스토퍼</t>
        </is>
      </c>
      <c r="N2206" s="8" t="inlineStr">
        <is>
          <t>네이비오렌지   투톤후드윈드스토퍼</t>
        </is>
      </c>
      <c r="O2206" s="8" t="inlineStr">
        <is>
          <t>네이비오렌지   투톤후드윈드스토퍼</t>
        </is>
      </c>
    </row>
    <row r="2207" ht="16.5" customHeight="1" s="16">
      <c r="A2207" s="7" t="n">
        <v>13108974</v>
      </c>
      <c r="B2207" s="7" t="inlineStr">
        <is>
          <t>빈폴</t>
        </is>
      </c>
      <c r="C2207" s="7" t="inlineStr">
        <is>
          <t>하베스트펌킨오렌지</t>
        </is>
      </c>
      <c r="D2207" s="7" t="inlineStr">
        <is>
          <t>무지</t>
        </is>
      </c>
      <c r="E2207" s="7" t="inlineStr">
        <is>
          <t>면</t>
        </is>
      </c>
      <c r="F2207" s="7" t="inlineStr">
        <is>
          <t>자수로고긴소매카라티</t>
        </is>
      </c>
      <c r="G2207" s="7" t="inlineStr">
        <is>
          <t>KOR</t>
        </is>
      </c>
      <c r="H2207" s="7" t="inlineStr">
        <is>
          <t>80</t>
        </is>
      </c>
      <c r="I2207" s="7">
        <f>IF(B2207="보세",C2207&amp;" "&amp;D2207&amp;" "&amp;E2207&amp;" "&amp;F2207&amp;" ["&amp;H2207&amp;"]",IF(G2207="JPN","[JPN] "&amp;B2207&amp;" "&amp;C2207&amp;" "&amp;D2207&amp;" "&amp;E2207&amp;" "&amp;F2207&amp;" ["&amp;H2207&amp;"]",B2207&amp;" "&amp;C2207&amp;" "&amp;D2207&amp;" "&amp;E2207&amp;" "&amp;F2207&amp;" ["&amp;H2207&amp;"]"))</f>
        <v/>
      </c>
      <c r="J2207" s="7" t="inlineStr">
        <is>
          <t>빈폴 하베스트펌킨오렌지 면 자수로고긴소매카라티 [80]</t>
        </is>
      </c>
      <c r="K2207" s="7" t="inlineStr">
        <is>
          <t>빈폴 하베스트펌킨오렌지 면 자수로고긴소매카라티</t>
        </is>
      </c>
      <c r="L2207" s="7">
        <f>IF(B2207="보세",C2207&amp;" "&amp;F2207,B2207&amp;" "&amp;F2207)</f>
        <v/>
      </c>
      <c r="M2207" s="8" t="inlineStr">
        <is>
          <t>하베스트펌킨오렌지  면 자수로고긴소매카라티</t>
        </is>
      </c>
      <c r="N2207" s="8" t="inlineStr">
        <is>
          <t>하베스트펌킨오렌지  코튼 자수로고긴소매카라티</t>
        </is>
      </c>
      <c r="O2207" s="8" t="inlineStr">
        <is>
          <t>하베스트펌킨오렌지  면직물 자수로고긴소매카라티</t>
        </is>
      </c>
    </row>
    <row r="2208" ht="16.5" customHeight="1" s="16">
      <c r="A2208" s="7" t="n">
        <v>13108975</v>
      </c>
      <c r="B2208" s="7" t="inlineStr">
        <is>
          <t>빈폴</t>
        </is>
      </c>
      <c r="C2208" s="7" t="inlineStr">
        <is>
          <t>그린</t>
        </is>
      </c>
      <c r="D2208" s="7" t="inlineStr">
        <is>
          <t>무지</t>
        </is>
      </c>
      <c r="E2208" s="7" t="inlineStr">
        <is>
          <t>린넨혼방</t>
        </is>
      </c>
      <c r="F2208" s="7" t="inlineStr">
        <is>
          <t>보카시넵반팔카라티</t>
        </is>
      </c>
      <c r="G2208" s="7" t="inlineStr">
        <is>
          <t>KOR</t>
        </is>
      </c>
      <c r="H2208" s="7" t="inlineStr">
        <is>
          <t>115</t>
        </is>
      </c>
      <c r="I2208" s="7">
        <f>IF(B2208="보세",C2208&amp;" "&amp;D2208&amp;" "&amp;E2208&amp;" "&amp;F2208&amp;" ["&amp;H2208&amp;"]",IF(G2208="JPN","[JPN] "&amp;B2208&amp;" "&amp;C2208&amp;" "&amp;D2208&amp;" "&amp;E2208&amp;" "&amp;F2208&amp;" ["&amp;H2208&amp;"]",B2208&amp;" "&amp;C2208&amp;" "&amp;D2208&amp;" "&amp;E2208&amp;" "&amp;F2208&amp;" ["&amp;H2208&amp;"]"))</f>
        <v/>
      </c>
      <c r="J2208" s="7" t="inlineStr">
        <is>
          <t>빈폴 그린 린넨혼방 보카시넵반팔카라티 [115]</t>
        </is>
      </c>
      <c r="K2208" s="7" t="inlineStr">
        <is>
          <t>빈폴 그린 린넨혼방 보카시넵반팔카라티</t>
        </is>
      </c>
      <c r="L2208" s="7">
        <f>IF(B2208="보세",C2208&amp;" "&amp;F2208,B2208&amp;" "&amp;F2208)</f>
        <v/>
      </c>
      <c r="M2208" s="8" t="inlineStr">
        <is>
          <t>그린  린넨혼방 보카시넵반팔카라티</t>
        </is>
      </c>
      <c r="N2208" s="8" t="inlineStr">
        <is>
          <t>그린  린넨혼방 보카시넵반팔카라티</t>
        </is>
      </c>
      <c r="O2208" s="8" t="inlineStr">
        <is>
          <t>그린  린넨혼방 보카시넵반팔카라티</t>
        </is>
      </c>
    </row>
    <row r="2209" ht="16.5" customHeight="1" s="16">
      <c r="A2209" s="7" t="n">
        <v>13108976</v>
      </c>
      <c r="B2209" s="7" t="inlineStr">
        <is>
          <t>비바스튜디오</t>
        </is>
      </c>
      <c r="C2209" s="7" t="inlineStr">
        <is>
          <t>포에버블루</t>
        </is>
      </c>
      <c r="D2209" s="7" t="inlineStr">
        <is>
          <t>프린팅</t>
        </is>
      </c>
      <c r="E2209" s="7" t="inlineStr">
        <is>
          <t>면</t>
        </is>
      </c>
      <c r="F2209" s="7" t="inlineStr">
        <is>
          <t>백레터링스웨트셔츠</t>
        </is>
      </c>
      <c r="G2209" s="7" t="inlineStr">
        <is>
          <t>KOR</t>
        </is>
      </c>
      <c r="H2209" s="7" t="inlineStr">
        <is>
          <t>S</t>
        </is>
      </c>
      <c r="I2209" s="7">
        <f>IF(B2209="보세",C2209&amp;" "&amp;D2209&amp;" "&amp;E2209&amp;" "&amp;F2209&amp;" ["&amp;H2209&amp;"]",IF(G2209="JPN","[JPN] "&amp;B2209&amp;" "&amp;C2209&amp;" "&amp;D2209&amp;" "&amp;E2209&amp;" "&amp;F2209&amp;" ["&amp;H2209&amp;"]",B2209&amp;" "&amp;C2209&amp;" "&amp;D2209&amp;" "&amp;E2209&amp;" "&amp;F2209&amp;" ["&amp;H2209&amp;"]"))</f>
        <v/>
      </c>
      <c r="J2209" s="7" t="inlineStr">
        <is>
          <t>비바스튜디오 포에버블루 프린팅 면 백레터링스웨트셔츠 [S]</t>
        </is>
      </c>
      <c r="K2209" s="7" t="inlineStr">
        <is>
          <t>비바스튜디오 포에버블루 프린팅 면 백레터링스웨트셔츠</t>
        </is>
      </c>
      <c r="L2209" s="7">
        <f>IF(B2209="보세",C2209&amp;" "&amp;F2209,B2209&amp;" "&amp;F2209)</f>
        <v/>
      </c>
      <c r="M2209" s="8" t="inlineStr">
        <is>
          <t>포에버블루 프린팅 면 백레터링스웨트셔츠</t>
        </is>
      </c>
      <c r="N2209" s="8" t="inlineStr">
        <is>
          <t>포에버블루 프린팅 코튼 백레터링스웨트셔츠</t>
        </is>
      </c>
      <c r="O2209" s="8" t="inlineStr">
        <is>
          <t>포에버블루 프린팅 면직물 백레터링스웨트셔츠</t>
        </is>
      </c>
    </row>
    <row r="2210" ht="16.5" customHeight="1" s="16">
      <c r="A2210" s="7" t="n">
        <v>13108977</v>
      </c>
      <c r="B2210" s="7" t="inlineStr">
        <is>
          <t>홀리스터</t>
        </is>
      </c>
      <c r="C2210" s="7" t="inlineStr">
        <is>
          <t>오렌지에이드</t>
        </is>
      </c>
      <c r="D2210" s="7" t="inlineStr">
        <is>
          <t>프린팅</t>
        </is>
      </c>
      <c r="E2210" s="7" t="inlineStr">
        <is>
          <t>면</t>
        </is>
      </c>
      <c r="F2210" s="7" t="inlineStr">
        <is>
          <t>레터링오버로크크루넥시보리티</t>
        </is>
      </c>
      <c r="G2210" s="7" t="inlineStr">
        <is>
          <t>KOR</t>
        </is>
      </c>
      <c r="H2210" s="7" t="inlineStr">
        <is>
          <t>L</t>
        </is>
      </c>
      <c r="I2210" s="7">
        <f>IF(B2210="보세",C2210&amp;" "&amp;D2210&amp;" "&amp;E2210&amp;" "&amp;F2210&amp;" ["&amp;H2210&amp;"]",IF(G2210="JPN","[JPN] "&amp;B2210&amp;" "&amp;C2210&amp;" "&amp;D2210&amp;" "&amp;E2210&amp;" "&amp;F2210&amp;" ["&amp;H2210&amp;"]",B2210&amp;" "&amp;C2210&amp;" "&amp;D2210&amp;" "&amp;E2210&amp;" "&amp;F2210&amp;" ["&amp;H2210&amp;"]"))</f>
        <v/>
      </c>
      <c r="J2210" s="7" t="inlineStr">
        <is>
          <t>홀리스터 오렌지에이드 프린팅 면 레터링오버로크크루넥시보리티 [L]</t>
        </is>
      </c>
      <c r="K2210" s="7" t="inlineStr">
        <is>
          <t>홀리스터 오렌지에이드 프린팅 면 레터링오버로크크루넥시보리티</t>
        </is>
      </c>
      <c r="L2210" s="7">
        <f>IF(B2210="보세",C2210&amp;" "&amp;F2210,B2210&amp;" "&amp;F2210)</f>
        <v/>
      </c>
      <c r="M2210" s="8" t="inlineStr">
        <is>
          <t>오렌지에이드 프린팅 면 레터링오버로크크루넥시보리티</t>
        </is>
      </c>
      <c r="N2210" s="8" t="inlineStr">
        <is>
          <t>오렌지에이드 프린팅 코튼 레터링오버로크크루넥시보리티</t>
        </is>
      </c>
      <c r="O2210" s="8" t="inlineStr">
        <is>
          <t>오렌지에이드 프린팅 면직물 레터링오버로크크루넥시보리티</t>
        </is>
      </c>
    </row>
    <row r="2211" ht="16.5" customHeight="1" s="16">
      <c r="A2211" s="7" t="n">
        <v>13108978</v>
      </c>
      <c r="B2211" s="7" t="inlineStr">
        <is>
          <t>탑텐</t>
        </is>
      </c>
      <c r="C2211" s="7" t="inlineStr">
        <is>
          <t>오트밀와인</t>
        </is>
      </c>
      <c r="D2211" s="7" t="inlineStr">
        <is>
          <t>스트라이프</t>
        </is>
      </c>
      <c r="E2211" s="7" t="inlineStr">
        <is>
          <t>면</t>
        </is>
      </c>
      <c r="F2211" s="7" t="inlineStr">
        <is>
          <t>포켓바이어스긴팔티</t>
        </is>
      </c>
      <c r="G2211" s="7" t="inlineStr">
        <is>
          <t>KOR</t>
        </is>
      </c>
      <c r="H2211" s="7" t="inlineStr">
        <is>
          <t>100</t>
        </is>
      </c>
      <c r="I2211" s="7">
        <f>IF(B2211="보세",C2211&amp;" "&amp;D2211&amp;" "&amp;E2211&amp;" "&amp;F2211&amp;" ["&amp;H2211&amp;"]",IF(G2211="JPN","[JPN] "&amp;B2211&amp;" "&amp;C2211&amp;" "&amp;D2211&amp;" "&amp;E2211&amp;" "&amp;F2211&amp;" ["&amp;H2211&amp;"]",B2211&amp;" "&amp;C2211&amp;" "&amp;D2211&amp;" "&amp;E2211&amp;" "&amp;F2211&amp;" ["&amp;H2211&amp;"]"))</f>
        <v/>
      </c>
      <c r="J2211" s="7" t="inlineStr">
        <is>
          <t>탑텐 오트밀와인 스트라이프 면 포켓바이어스긴팔티 [100]</t>
        </is>
      </c>
      <c r="K2211" s="7" t="inlineStr">
        <is>
          <t>탑텐 오트밀와인 스트라이프 면 포켓바이어스긴팔티</t>
        </is>
      </c>
      <c r="L2211" s="7">
        <f>IF(B2211="보세",C2211&amp;" "&amp;F2211,B2211&amp;" "&amp;F2211)</f>
        <v/>
      </c>
      <c r="M2211" s="8" t="inlineStr">
        <is>
          <t>오트밀와인 스트라이프 면 포켓바이어스긴팔티</t>
        </is>
      </c>
      <c r="N2211" s="8" t="inlineStr">
        <is>
          <t>오트밀와인 스트라이프 코튼 포켓바이어스긴팔티</t>
        </is>
      </c>
      <c r="O2211" s="8" t="inlineStr">
        <is>
          <t>오트밀와인 스트라이프 면직물 포켓바이어스긴팔티</t>
        </is>
      </c>
    </row>
    <row r="2212" ht="16.5" customHeight="1" s="16">
      <c r="A2212" s="7" t="n">
        <v>13108979</v>
      </c>
      <c r="B2212" s="7" t="inlineStr">
        <is>
          <t>폴햄</t>
        </is>
      </c>
      <c r="C2212" s="7" t="inlineStr">
        <is>
          <t>스카이라이팅블루</t>
        </is>
      </c>
      <c r="D2212" s="7" t="inlineStr">
        <is>
          <t>프린팅</t>
        </is>
      </c>
      <c r="E2212" s="7" t="inlineStr">
        <is>
          <t>면혼방</t>
        </is>
      </c>
      <c r="F2212" s="7" t="inlineStr">
        <is>
          <t>백레터링크루넥맨투맨</t>
        </is>
      </c>
      <c r="G2212" s="7" t="inlineStr">
        <is>
          <t>KOR</t>
        </is>
      </c>
      <c r="H2212" s="7" t="inlineStr">
        <is>
          <t>M</t>
        </is>
      </c>
      <c r="I2212" s="7">
        <f>IF(B2212="보세",C2212&amp;" "&amp;D2212&amp;" "&amp;E2212&amp;" "&amp;F2212&amp;" ["&amp;H2212&amp;"]",IF(G2212="JPN","[JPN] "&amp;B2212&amp;" "&amp;C2212&amp;" "&amp;D2212&amp;" "&amp;E2212&amp;" "&amp;F2212&amp;" ["&amp;H2212&amp;"]",B2212&amp;" "&amp;C2212&amp;" "&amp;D2212&amp;" "&amp;E2212&amp;" "&amp;F2212&amp;" ["&amp;H2212&amp;"]"))</f>
        <v/>
      </c>
      <c r="J2212" s="7" t="inlineStr">
        <is>
          <t>폴햄 스카이라이팅블루 프린팅 면혼방 백레터링크루넥맨투맨 [M]</t>
        </is>
      </c>
      <c r="K2212" s="7" t="inlineStr">
        <is>
          <t>폴햄 스카이라이팅블루 프린팅 면혼방 백레터링크루넥맨투맨</t>
        </is>
      </c>
      <c r="L2212" s="7">
        <f>IF(B2212="보세",C2212&amp;" "&amp;F2212,B2212&amp;" "&amp;F2212)</f>
        <v/>
      </c>
      <c r="M2212" s="8" t="inlineStr">
        <is>
          <t>스카이라이팅블루 프린팅 면혼방 백레터링크루넥맨투맨</t>
        </is>
      </c>
      <c r="N2212" s="8" t="inlineStr">
        <is>
          <t>스카이라이팅블루 프린팅 코튼혼방 백레터링크루넥맨투맨</t>
        </is>
      </c>
      <c r="O2212" s="8" t="inlineStr">
        <is>
          <t>스카이라이팅블루 프린팅 면믹스 백레터링크루넥맨투맨</t>
        </is>
      </c>
    </row>
    <row r="2213" ht="16.5" customHeight="1" s="16">
      <c r="A2213" s="7" t="n">
        <v>13108980</v>
      </c>
      <c r="B2213" s="7" t="inlineStr">
        <is>
          <t>밸리걸</t>
        </is>
      </c>
      <c r="C2213" s="7" t="inlineStr">
        <is>
          <t>네이비</t>
        </is>
      </c>
      <c r="D2213" s="7" t="inlineStr">
        <is>
          <t>스트라이프</t>
        </is>
      </c>
      <c r="E2213" s="7" t="inlineStr">
        <is>
          <t>면</t>
        </is>
      </c>
      <c r="F2213" s="7" t="inlineStr">
        <is>
          <t>텍스쳐드루즈핏셔츠</t>
        </is>
      </c>
      <c r="G2213" s="7" t="inlineStr">
        <is>
          <t>KOR</t>
        </is>
      </c>
      <c r="H2213" s="7" t="inlineStr">
        <is>
          <t>8</t>
        </is>
      </c>
      <c r="I2213" s="7">
        <f>IF(B2213="보세",C2213&amp;" "&amp;D2213&amp;" "&amp;E2213&amp;" "&amp;F2213&amp;" ["&amp;H2213&amp;"]",IF(G2213="JPN","[JPN] "&amp;B2213&amp;" "&amp;C2213&amp;" "&amp;D2213&amp;" "&amp;E2213&amp;" "&amp;F2213&amp;" ["&amp;H2213&amp;"]",B2213&amp;" "&amp;C2213&amp;" "&amp;D2213&amp;" "&amp;E2213&amp;" "&amp;F2213&amp;" ["&amp;H2213&amp;"]"))</f>
        <v/>
      </c>
      <c r="J2213" s="7" t="inlineStr">
        <is>
          <t>밸리걸 네이비 스트라이프 면 텍스쳐드루즈핏셔츠 [8]</t>
        </is>
      </c>
      <c r="K2213" s="7" t="inlineStr">
        <is>
          <t>밸리걸 네이비 스트라이프 면 텍스쳐드루즈핏셔츠</t>
        </is>
      </c>
      <c r="L2213" s="7">
        <f>IF(B2213="보세",C2213&amp;" "&amp;F2213,B2213&amp;" "&amp;F2213)</f>
        <v/>
      </c>
      <c r="M2213" s="8" t="inlineStr">
        <is>
          <t>네이비 스트라이프 면 텍스쳐드루즈핏셔츠</t>
        </is>
      </c>
      <c r="N2213" s="8" t="inlineStr">
        <is>
          <t>NAVY 스트라이프 면 텍스쳐드루즈핏셔츠</t>
        </is>
      </c>
      <c r="O2213" s="8" t="inlineStr">
        <is>
          <t>곤색 스트라이프 면 텍스쳐드루즈핏셔츠</t>
        </is>
      </c>
    </row>
    <row r="2214" ht="16.5" customHeight="1" s="16">
      <c r="A2214" s="7" t="n">
        <v>13108981</v>
      </c>
      <c r="B2214" s="7" t="inlineStr">
        <is>
          <t>챔피언</t>
        </is>
      </c>
      <c r="C2214" s="7" t="inlineStr">
        <is>
          <t>그레이</t>
        </is>
      </c>
      <c r="D2214" s="7" t="inlineStr">
        <is>
          <t>프린팅</t>
        </is>
      </c>
      <c r="E2214" s="7" t="inlineStr">
        <is>
          <t>면</t>
        </is>
      </c>
      <c r="F2214" s="7" t="inlineStr">
        <is>
          <t>시그니처레터링로고스웨트셔츠</t>
        </is>
      </c>
      <c r="G2214" s="7" t="inlineStr">
        <is>
          <t>KOR</t>
        </is>
      </c>
      <c r="H2214" s="7" t="inlineStr">
        <is>
          <t>M</t>
        </is>
      </c>
      <c r="I2214" s="7">
        <f>IF(B2214="보세",C2214&amp;" "&amp;D2214&amp;" "&amp;E2214&amp;" "&amp;F2214&amp;" ["&amp;H2214&amp;"]",IF(G2214="JPN","[JPN] "&amp;B2214&amp;" "&amp;C2214&amp;" "&amp;D2214&amp;" "&amp;E2214&amp;" "&amp;F2214&amp;" ["&amp;H2214&amp;"]",B2214&amp;" "&amp;C2214&amp;" "&amp;D2214&amp;" "&amp;E2214&amp;" "&amp;F2214&amp;" ["&amp;H2214&amp;"]"))</f>
        <v/>
      </c>
      <c r="J2214" s="7" t="inlineStr">
        <is>
          <t>챔피언 그레이 프린팅 면 시그니처레터링로고스웨트셔츠 [M]</t>
        </is>
      </c>
      <c r="K2214" s="7" t="inlineStr">
        <is>
          <t>챔피언 그레이 프린팅 면 시그니처레터링로고스웨트셔츠</t>
        </is>
      </c>
      <c r="L2214" s="7">
        <f>IF(B2214="보세",C2214&amp;" "&amp;F2214,B2214&amp;" "&amp;F2214)</f>
        <v/>
      </c>
      <c r="M2214" s="8" t="inlineStr">
        <is>
          <t>그레이 프린팅 면 시그니처레터링로고스웨트셔츠</t>
        </is>
      </c>
      <c r="N2214" s="8" t="inlineStr">
        <is>
          <t>회색 프린팅 면 시그니처레터링로고스웨트셔츠</t>
        </is>
      </c>
      <c r="O2214" s="8" t="inlineStr">
        <is>
          <t>GRAY 프린팅 면 시그니처레터링로고스웨트셔츠</t>
        </is>
      </c>
    </row>
    <row r="2215" ht="16.5" customHeight="1" s="16">
      <c r="A2215" s="7" t="n">
        <v>13108982</v>
      </c>
      <c r="B2215" s="7" t="inlineStr">
        <is>
          <t>디스이즈네버댓</t>
        </is>
      </c>
      <c r="C2215" s="7" t="inlineStr">
        <is>
          <t>멜란지그레이</t>
        </is>
      </c>
      <c r="D2215" s="7" t="inlineStr">
        <is>
          <t>무지</t>
        </is>
      </c>
      <c r="E2215" s="7" t="inlineStr">
        <is>
          <t>면혼방</t>
        </is>
      </c>
      <c r="F2215" s="7" t="inlineStr">
        <is>
          <t>자수레터링스웨트셔츠</t>
        </is>
      </c>
      <c r="G2215" s="7" t="inlineStr">
        <is>
          <t>KOR</t>
        </is>
      </c>
      <c r="H2215" s="7" t="inlineStr">
        <is>
          <t>M</t>
        </is>
      </c>
      <c r="I2215" s="7">
        <f>IF(B2215="보세",C2215&amp;" "&amp;D2215&amp;" "&amp;E2215&amp;" "&amp;F2215&amp;" ["&amp;H2215&amp;"]",IF(G2215="JPN","[JPN] "&amp;B2215&amp;" "&amp;C2215&amp;" "&amp;D2215&amp;" "&amp;E2215&amp;" "&amp;F2215&amp;" ["&amp;H2215&amp;"]",B2215&amp;" "&amp;C2215&amp;" "&amp;D2215&amp;" "&amp;E2215&amp;" "&amp;F2215&amp;" ["&amp;H2215&amp;"]"))</f>
        <v/>
      </c>
      <c r="J2215" s="7" t="inlineStr">
        <is>
          <t>디스이즈네버댓 멜란지그레이 면혼방 자수레터링스웨트셔츠 [M]</t>
        </is>
      </c>
      <c r="K2215" s="7" t="inlineStr">
        <is>
          <t>디스이즈네버댓 멜란지그레이 면혼방 자수레터링스웨트셔츠</t>
        </is>
      </c>
      <c r="L2215" s="7">
        <f>IF(B2215="보세",C2215&amp;" "&amp;F2215,B2215&amp;" "&amp;F2215)</f>
        <v/>
      </c>
      <c r="M2215" s="8" t="inlineStr">
        <is>
          <t>멜란지그레이  면혼방 자수레터링스웨트셔츠</t>
        </is>
      </c>
      <c r="N2215" s="8" t="inlineStr">
        <is>
          <t>멜란지그레이  코튼혼방 자수레터링스웨트셔츠</t>
        </is>
      </c>
      <c r="O2215" s="8" t="inlineStr">
        <is>
          <t>멜란지그레이  면믹스 자수레터링스웨트셔츠</t>
        </is>
      </c>
    </row>
    <row r="2216" ht="16.5" customHeight="1" s="16">
      <c r="A2216" s="7" t="n">
        <v>13108983</v>
      </c>
      <c r="B2216" s="7" t="inlineStr">
        <is>
          <t>아메리칸이글</t>
        </is>
      </c>
      <c r="C2216" s="7" t="inlineStr">
        <is>
          <t>네이비</t>
        </is>
      </c>
      <c r="D2216" s="7" t="inlineStr">
        <is>
          <t>체크</t>
        </is>
      </c>
      <c r="E2216" s="7" t="inlineStr">
        <is>
          <t>면혼방</t>
        </is>
      </c>
      <c r="F2216" s="7" t="inlineStr">
        <is>
          <t>백슬릿셔링밴딩쪼글이블라우스</t>
        </is>
      </c>
      <c r="G2216" s="7" t="inlineStr">
        <is>
          <t>KOR</t>
        </is>
      </c>
      <c r="H2216" s="7" t="inlineStr">
        <is>
          <t>S</t>
        </is>
      </c>
      <c r="I2216" s="7">
        <f>IF(B2216="보세",C2216&amp;" "&amp;D2216&amp;" "&amp;E2216&amp;" "&amp;F2216&amp;" ["&amp;H2216&amp;"]",IF(G2216="JPN","[JPN] "&amp;B2216&amp;" "&amp;C2216&amp;" "&amp;D2216&amp;" "&amp;E2216&amp;" "&amp;F2216&amp;" ["&amp;H2216&amp;"]",B2216&amp;" "&amp;C2216&amp;" "&amp;D2216&amp;" "&amp;E2216&amp;" "&amp;F2216&amp;" ["&amp;H2216&amp;"]"))</f>
        <v/>
      </c>
      <c r="J2216" s="7" t="inlineStr">
        <is>
          <t>아메리칸이글 네이비 체크 면혼방 백슬릿셔링밴딩쪼글이블라우스 [S]</t>
        </is>
      </c>
      <c r="K2216" s="7" t="inlineStr">
        <is>
          <t>아메리칸이글 네이비 체크 면혼방 백슬릿셔링밴딩쪼글이블라우스</t>
        </is>
      </c>
      <c r="L2216" s="7">
        <f>IF(B2216="보세",C2216&amp;" "&amp;F2216,B2216&amp;" "&amp;F2216)</f>
        <v/>
      </c>
      <c r="M2216" s="8" t="inlineStr">
        <is>
          <t>네이비 체크 면혼방 백슬릿셔링밴딩쪼글이블라우스</t>
        </is>
      </c>
      <c r="N2216" s="8" t="inlineStr">
        <is>
          <t>NAVY 체크 면혼방 백슬릿셔링밴딩쪼글이블라우스</t>
        </is>
      </c>
      <c r="O2216" s="8" t="inlineStr">
        <is>
          <t>곤색 체크 면혼방 백슬릿셔링밴딩쪼글이블라우스</t>
        </is>
      </c>
    </row>
    <row r="2217" ht="16.5" customHeight="1" s="16">
      <c r="A2217" s="7" t="n">
        <v>13108984</v>
      </c>
      <c r="B2217" s="7" t="inlineStr">
        <is>
          <t>마하그리드</t>
        </is>
      </c>
      <c r="C2217" s="7" t="inlineStr">
        <is>
          <t>그레이</t>
        </is>
      </c>
      <c r="D2217" s="7" t="inlineStr">
        <is>
          <t>프린팅</t>
        </is>
      </c>
      <c r="E2217" s="7" t="inlineStr">
        <is>
          <t>면</t>
        </is>
      </c>
      <c r="F2217" s="7" t="inlineStr">
        <is>
          <t>레터링스웨트후디</t>
        </is>
      </c>
      <c r="G2217" s="7" t="inlineStr">
        <is>
          <t>KOR</t>
        </is>
      </c>
      <c r="H2217" s="7" t="inlineStr">
        <is>
          <t>L</t>
        </is>
      </c>
      <c r="I2217" s="7">
        <f>IF(B2217="보세",C2217&amp;" "&amp;D2217&amp;" "&amp;E2217&amp;" "&amp;F2217&amp;" ["&amp;H2217&amp;"]",IF(G2217="JPN","[JPN] "&amp;B2217&amp;" "&amp;C2217&amp;" "&amp;D2217&amp;" "&amp;E2217&amp;" "&amp;F2217&amp;" ["&amp;H2217&amp;"]",B2217&amp;" "&amp;C2217&amp;" "&amp;D2217&amp;" "&amp;E2217&amp;" "&amp;F2217&amp;" ["&amp;H2217&amp;"]"))</f>
        <v/>
      </c>
      <c r="J2217" s="7" t="inlineStr">
        <is>
          <t>마하그리드 그레이 프린팅 면 레터링스웨트후디 [L]</t>
        </is>
      </c>
      <c r="K2217" s="7" t="inlineStr">
        <is>
          <t>마하그리드 그레이 프린팅 면 레터링스웨트후디</t>
        </is>
      </c>
      <c r="L2217" s="7">
        <f>IF(B2217="보세",C2217&amp;" "&amp;F2217,B2217&amp;" "&amp;F2217)</f>
        <v/>
      </c>
      <c r="M2217" s="8" t="inlineStr">
        <is>
          <t>그레이 프린팅 면 레터링스웨트후디</t>
        </is>
      </c>
      <c r="N2217" s="8" t="inlineStr">
        <is>
          <t>회색 프린팅 면 레터링스웨트후디</t>
        </is>
      </c>
      <c r="O2217" s="8" t="inlineStr">
        <is>
          <t>GRAY 프린팅 면 레터링스웨트후디</t>
        </is>
      </c>
    </row>
    <row r="2218" ht="16.5" customHeight="1" s="16">
      <c r="A2218" s="7" t="n">
        <v>13108985</v>
      </c>
      <c r="B2218" s="7" t="inlineStr">
        <is>
          <t>나이키</t>
        </is>
      </c>
      <c r="C2218" s="7" t="inlineStr">
        <is>
          <t>멜란지그레이</t>
        </is>
      </c>
      <c r="D2218" s="7" t="inlineStr">
        <is>
          <t>무지</t>
        </is>
      </c>
      <c r="E2218" s="7" t="inlineStr">
        <is>
          <t>면혼방</t>
        </is>
      </c>
      <c r="F2218" s="7" t="inlineStr">
        <is>
          <t>자수로고사이드골지후드집업</t>
        </is>
      </c>
      <c r="G2218" s="7" t="inlineStr">
        <is>
          <t>KOR</t>
        </is>
      </c>
      <c r="H2218" s="7" t="inlineStr">
        <is>
          <t>M</t>
        </is>
      </c>
      <c r="I2218" s="7">
        <f>IF(B2218="보세",C2218&amp;" "&amp;D2218&amp;" "&amp;E2218&amp;" "&amp;F2218&amp;" ["&amp;H2218&amp;"]",IF(G2218="JPN","[JPN] "&amp;B2218&amp;" "&amp;C2218&amp;" "&amp;D2218&amp;" "&amp;E2218&amp;" "&amp;F2218&amp;" ["&amp;H2218&amp;"]",B2218&amp;" "&amp;C2218&amp;" "&amp;D2218&amp;" "&amp;E2218&amp;" "&amp;F2218&amp;" ["&amp;H2218&amp;"]"))</f>
        <v/>
      </c>
      <c r="J2218" s="7" t="inlineStr">
        <is>
          <t>나이키 멜란지그레이 면혼방 자수로고사이드골지후드집업 [M]</t>
        </is>
      </c>
      <c r="K2218" s="7" t="inlineStr">
        <is>
          <t>나이키 멜란지그레이 면혼방 자수로고사이드골지후드집업</t>
        </is>
      </c>
      <c r="L2218" s="7">
        <f>IF(B2218="보세",C2218&amp;" "&amp;F2218,B2218&amp;" "&amp;F2218)</f>
        <v/>
      </c>
      <c r="M2218" s="8" t="inlineStr">
        <is>
          <t>멜란지그레이  면혼방 자수로고사이드골지후드집업</t>
        </is>
      </c>
      <c r="N2218" s="8" t="inlineStr">
        <is>
          <t>멜란지그레이  코튼혼방 자수로고사이드골지후드집업</t>
        </is>
      </c>
      <c r="O2218" s="8" t="inlineStr">
        <is>
          <t>멜란지그레이  면믹스 자수로고사이드골지후드집업</t>
        </is>
      </c>
    </row>
    <row r="2219" ht="16.5" customHeight="1" s="16">
      <c r="A2219" s="7" t="n">
        <v>13108986</v>
      </c>
      <c r="B2219" s="7" t="inlineStr">
        <is>
          <t>자라</t>
        </is>
      </c>
      <c r="C2219" s="7" t="inlineStr">
        <is>
          <t>그레이</t>
        </is>
      </c>
      <c r="D2219" s="7" t="inlineStr">
        <is>
          <t>무지</t>
        </is>
      </c>
      <c r="E2219" s="7" t="inlineStr">
        <is>
          <t>폴리</t>
        </is>
      </c>
      <c r="F2219" s="7" t="inlineStr">
        <is>
          <t>루즈핏레글런드레이프스웨터</t>
        </is>
      </c>
      <c r="G2219" s="7" t="inlineStr">
        <is>
          <t>KOR</t>
        </is>
      </c>
      <c r="H2219" s="7" t="inlineStr">
        <is>
          <t>S</t>
        </is>
      </c>
      <c r="I2219" s="7">
        <f>IF(B2219="보세",C2219&amp;" "&amp;D2219&amp;" "&amp;E2219&amp;" "&amp;F2219&amp;" ["&amp;H2219&amp;"]",IF(G2219="JPN","[JPN] "&amp;B2219&amp;" "&amp;C2219&amp;" "&amp;D2219&amp;" "&amp;E2219&amp;" "&amp;F2219&amp;" ["&amp;H2219&amp;"]",B2219&amp;" "&amp;C2219&amp;" "&amp;D2219&amp;" "&amp;E2219&amp;" "&amp;F2219&amp;" ["&amp;H2219&amp;"]"))</f>
        <v/>
      </c>
      <c r="J2219" s="7" t="inlineStr">
        <is>
          <t>자라 그레이 루즈핏레글런드레이프스웨터 [S]</t>
        </is>
      </c>
      <c r="K2219" s="7" t="inlineStr">
        <is>
          <t>자라 그레이 루즈핏레글런드레이프스웨터</t>
        </is>
      </c>
      <c r="L2219" s="7">
        <f>IF(B2219="보세",C2219&amp;" "&amp;F2219,B2219&amp;" "&amp;F2219)</f>
        <v/>
      </c>
      <c r="M2219" s="8" t="inlineStr">
        <is>
          <t>그레이   루즈핏레글런드레이프스웨터</t>
        </is>
      </c>
      <c r="N2219" s="8" t="inlineStr">
        <is>
          <t>회색   루즈핏레글런드레이프스웨터</t>
        </is>
      </c>
      <c r="O2219" s="8" t="inlineStr">
        <is>
          <t>GRAY   루즈핏레글런드레이프스웨터</t>
        </is>
      </c>
    </row>
    <row r="2220" ht="16.5" customHeight="1" s="16">
      <c r="A2220" s="7" t="n">
        <v>13108987</v>
      </c>
      <c r="B2220" s="7" t="inlineStr">
        <is>
          <t>유니클로</t>
        </is>
      </c>
      <c r="C2220" s="7" t="inlineStr">
        <is>
          <t>그레이</t>
        </is>
      </c>
      <c r="D2220" s="7" t="inlineStr">
        <is>
          <t>무지</t>
        </is>
      </c>
      <c r="E2220" s="7" t="inlineStr">
        <is>
          <t>울</t>
        </is>
      </c>
      <c r="F2220" s="7" t="inlineStr">
        <is>
          <t>아웃포켓보카시웜가디건</t>
        </is>
      </c>
      <c r="G2220" s="7" t="inlineStr">
        <is>
          <t>KOR</t>
        </is>
      </c>
      <c r="H2220" s="7" t="inlineStr">
        <is>
          <t>XL</t>
        </is>
      </c>
      <c r="I2220" s="7">
        <f>IF(B2220="보세",C2220&amp;" "&amp;D2220&amp;" "&amp;E2220&amp;" "&amp;F2220&amp;" ["&amp;H2220&amp;"]",IF(G2220="JPN","[JPN] "&amp;B2220&amp;" "&amp;C2220&amp;" "&amp;D2220&amp;" "&amp;E2220&amp;" "&amp;F2220&amp;" ["&amp;H2220&amp;"]",B2220&amp;" "&amp;C2220&amp;" "&amp;D2220&amp;" "&amp;E2220&amp;" "&amp;F2220&amp;" ["&amp;H2220&amp;"]"))</f>
        <v/>
      </c>
      <c r="J2220" s="7" t="inlineStr">
        <is>
          <t>유니클로 그레이 울 아웃포켓보카시웜가디건 [XL]</t>
        </is>
      </c>
      <c r="K2220" s="7" t="inlineStr">
        <is>
          <t>유니클로 그레이 울 아웃포켓보카시웜가디건</t>
        </is>
      </c>
      <c r="L2220" s="7">
        <f>IF(B2220="보세",C2220&amp;" "&amp;F2220,B2220&amp;" "&amp;F2220)</f>
        <v/>
      </c>
      <c r="M2220" s="8" t="inlineStr">
        <is>
          <t>그레이  울 아웃포켓보카시웜가디건</t>
        </is>
      </c>
      <c r="N2220" s="8" t="inlineStr">
        <is>
          <t>회색  울 아웃포켓보카시웜가디건</t>
        </is>
      </c>
      <c r="O2220" s="8" t="inlineStr">
        <is>
          <t>GRAY  울 아웃포켓보카시웜가디건</t>
        </is>
      </c>
    </row>
    <row r="2221" ht="16.5" customHeight="1" s="16">
      <c r="A2221" s="7" t="n">
        <v>13108988</v>
      </c>
      <c r="B2221" s="7" t="inlineStr">
        <is>
          <t>그루브라임</t>
        </is>
      </c>
      <c r="C2221" s="7" t="inlineStr">
        <is>
          <t>그레이</t>
        </is>
      </c>
      <c r="D2221" s="7" t="inlineStr">
        <is>
          <t>스트라이프</t>
        </is>
      </c>
      <c r="E2221" s="7" t="inlineStr">
        <is>
          <t>면혼방</t>
        </is>
      </c>
      <c r="F2221" s="7" t="inlineStr">
        <is>
          <t>절개파이핑스웨트셔츠</t>
        </is>
      </c>
      <c r="G2221" s="7" t="inlineStr">
        <is>
          <t>KOR</t>
        </is>
      </c>
      <c r="H2221" s="7" t="inlineStr">
        <is>
          <t>M</t>
        </is>
      </c>
      <c r="I2221" s="7">
        <f>IF(B2221="보세",C2221&amp;" "&amp;D2221&amp;" "&amp;E2221&amp;" "&amp;F2221&amp;" ["&amp;H2221&amp;"]",IF(G2221="JPN","[JPN] "&amp;B2221&amp;" "&amp;C2221&amp;" "&amp;D2221&amp;" "&amp;E2221&amp;" "&amp;F2221&amp;" ["&amp;H2221&amp;"]",B2221&amp;" "&amp;C2221&amp;" "&amp;D2221&amp;" "&amp;E2221&amp;" "&amp;F2221&amp;" ["&amp;H2221&amp;"]"))</f>
        <v/>
      </c>
      <c r="J2221" s="7" t="inlineStr">
        <is>
          <t>그루브라임 그레이 스트라이프 면혼방 절개파이핑스웨트셔츠 [M]</t>
        </is>
      </c>
      <c r="K2221" s="7" t="inlineStr">
        <is>
          <t>그루브라임 그레이 스트라이프 면혼방 절개파이핑스웨트셔츠</t>
        </is>
      </c>
      <c r="L2221" s="7">
        <f>IF(B2221="보세",C2221&amp;" "&amp;F2221,B2221&amp;" "&amp;F2221)</f>
        <v/>
      </c>
      <c r="M2221" s="8" t="inlineStr">
        <is>
          <t>그레이 스트라이프 면혼방 절개파이핑스웨트셔츠</t>
        </is>
      </c>
      <c r="N2221" s="8" t="inlineStr">
        <is>
          <t>회색 스트라이프 면혼방 절개파이핑스웨트셔츠</t>
        </is>
      </c>
      <c r="O2221" s="8" t="inlineStr">
        <is>
          <t>GRAY 스트라이프 면혼방 절개파이핑스웨트셔츠</t>
        </is>
      </c>
    </row>
    <row r="2222" ht="16.5" customHeight="1" s="16">
      <c r="A2222" s="7" t="n">
        <v>13108989</v>
      </c>
      <c r="B2222" s="7" t="inlineStr">
        <is>
          <t>유니클로</t>
        </is>
      </c>
      <c r="C2222" s="7" t="inlineStr">
        <is>
          <t>베이지</t>
        </is>
      </c>
      <c r="D2222" s="7" t="inlineStr">
        <is>
          <t>무지</t>
        </is>
      </c>
      <c r="E2222" s="7" t="inlineStr">
        <is>
          <t>울혼방</t>
        </is>
      </c>
      <c r="F2222" s="7" t="inlineStr">
        <is>
          <t>숄카라아웃포켓꽈배기가디건</t>
        </is>
      </c>
      <c r="G2222" s="7" t="inlineStr">
        <is>
          <t>KOR</t>
        </is>
      </c>
      <c r="H2222" s="7" t="inlineStr">
        <is>
          <t>L</t>
        </is>
      </c>
      <c r="I2222" s="7">
        <f>IF(B2222="보세",C2222&amp;" "&amp;D2222&amp;" "&amp;E2222&amp;" "&amp;F2222&amp;" ["&amp;H2222&amp;"]",IF(G2222="JPN","[JPN] "&amp;B2222&amp;" "&amp;C2222&amp;" "&amp;D2222&amp;" "&amp;E2222&amp;" "&amp;F2222&amp;" ["&amp;H2222&amp;"]",B2222&amp;" "&amp;C2222&amp;" "&amp;D2222&amp;" "&amp;E2222&amp;" "&amp;F2222&amp;" ["&amp;H2222&amp;"]"))</f>
        <v/>
      </c>
      <c r="J2222" s="7" t="inlineStr">
        <is>
          <t>유니클로 베이지 울혼방 숄카라아웃포켓꽈배기가디건 [L]</t>
        </is>
      </c>
      <c r="K2222" s="7" t="inlineStr">
        <is>
          <t>유니클로 베이지 울혼방 숄카라아웃포켓꽈배기가디건</t>
        </is>
      </c>
      <c r="L2222" s="7">
        <f>IF(B2222="보세",C2222&amp;" "&amp;F2222,B2222&amp;" "&amp;F2222)</f>
        <v/>
      </c>
      <c r="M2222" s="8" t="inlineStr">
        <is>
          <t>베이지  울혼방 숄카라아웃포켓꽈배기가디건</t>
        </is>
      </c>
      <c r="N2222" s="8" t="inlineStr">
        <is>
          <t>베이지  울혼방 숄카라아웃포켓꽈배기가디건</t>
        </is>
      </c>
      <c r="O2222" s="8" t="inlineStr">
        <is>
          <t>베이지  울혼방 숄카라아웃포켓꽈배기가디건</t>
        </is>
      </c>
    </row>
    <row r="2223" ht="16.5" customHeight="1" s="16">
      <c r="A2223" s="7" t="n">
        <v>13108990</v>
      </c>
      <c r="B2223" s="7" t="inlineStr">
        <is>
          <t>아디다스</t>
        </is>
      </c>
      <c r="C2223" s="7" t="inlineStr">
        <is>
          <t>멜란지핑크</t>
        </is>
      </c>
      <c r="D2223" s="7" t="inlineStr">
        <is>
          <t>무지</t>
        </is>
      </c>
      <c r="E2223" s="7" t="inlineStr">
        <is>
          <t>폴리</t>
        </is>
      </c>
      <c r="F2223" s="7" t="inlineStr">
        <is>
          <t>오버로크나그랑하이넥후드집업</t>
        </is>
      </c>
      <c r="G2223" s="7" t="inlineStr">
        <is>
          <t>KOR</t>
        </is>
      </c>
      <c r="H2223" s="7" t="inlineStr">
        <is>
          <t>85</t>
        </is>
      </c>
      <c r="I2223" s="7">
        <f>IF(B2223="보세",C2223&amp;" "&amp;D2223&amp;" "&amp;E2223&amp;" "&amp;F2223&amp;" ["&amp;H2223&amp;"]",IF(G2223="JPN","[JPN] "&amp;B2223&amp;" "&amp;C2223&amp;" "&amp;D2223&amp;" "&amp;E2223&amp;" "&amp;F2223&amp;" ["&amp;H2223&amp;"]",B2223&amp;" "&amp;C2223&amp;" "&amp;D2223&amp;" "&amp;E2223&amp;" "&amp;F2223&amp;" ["&amp;H2223&amp;"]"))</f>
        <v/>
      </c>
      <c r="J2223" s="7" t="inlineStr">
        <is>
          <t>아디다스 멜란지핑크 오버로크나그랑하이넥후드집업 [85]</t>
        </is>
      </c>
      <c r="K2223" s="7" t="inlineStr">
        <is>
          <t>아디다스 멜란지핑크 오버로크나그랑하이넥후드집업</t>
        </is>
      </c>
      <c r="L2223" s="7">
        <f>IF(B2223="보세",C2223&amp;" "&amp;F2223,B2223&amp;" "&amp;F2223)</f>
        <v/>
      </c>
      <c r="M2223" s="8" t="inlineStr">
        <is>
          <t>멜란지핑크   오버로크나그랑하이넥후드집업</t>
        </is>
      </c>
      <c r="N2223" s="8" t="inlineStr">
        <is>
          <t>멜란지핑크   오버로크나그랑하이넥후드집업</t>
        </is>
      </c>
      <c r="O2223" s="8" t="inlineStr">
        <is>
          <t>멜란지핑크   오버로크나그랑하이넥후드집업</t>
        </is>
      </c>
    </row>
    <row r="2224" ht="16.5" customHeight="1" s="16">
      <c r="A2224" s="7" t="n">
        <v>13108991</v>
      </c>
      <c r="B2224" s="7" t="inlineStr">
        <is>
          <t>뉴발란스</t>
        </is>
      </c>
      <c r="C2224" s="7" t="inlineStr">
        <is>
          <t>바닐라크림핑크</t>
        </is>
      </c>
      <c r="D2224" s="7" t="inlineStr">
        <is>
          <t>무지</t>
        </is>
      </c>
      <c r="E2224" s="7" t="inlineStr">
        <is>
          <t>면혼방</t>
        </is>
      </c>
      <c r="F2224" s="7" t="inlineStr">
        <is>
          <t>루즈핏스웨트후디</t>
        </is>
      </c>
      <c r="G2224" s="7" t="inlineStr">
        <is>
          <t>KOR</t>
        </is>
      </c>
      <c r="H2224" s="7" t="inlineStr">
        <is>
          <t>M</t>
        </is>
      </c>
      <c r="I2224" s="7">
        <f>IF(B2224="보세",C2224&amp;" "&amp;D2224&amp;" "&amp;E2224&amp;" "&amp;F2224&amp;" ["&amp;H2224&amp;"]",IF(G2224="JPN","[JPN] "&amp;B2224&amp;" "&amp;C2224&amp;" "&amp;D2224&amp;" "&amp;E2224&amp;" "&amp;F2224&amp;" ["&amp;H2224&amp;"]",B2224&amp;" "&amp;C2224&amp;" "&amp;D2224&amp;" "&amp;E2224&amp;" "&amp;F2224&amp;" ["&amp;H2224&amp;"]"))</f>
        <v/>
      </c>
      <c r="J2224" s="7" t="inlineStr">
        <is>
          <t>뉴발란스 바닐라크림핑크 면혼방 루즈핏스웨트후디 [M]</t>
        </is>
      </c>
      <c r="K2224" s="7" t="inlineStr">
        <is>
          <t>뉴발란스 바닐라크림핑크 면혼방 루즈핏스웨트후디</t>
        </is>
      </c>
      <c r="L2224" s="7">
        <f>IF(B2224="보세",C2224&amp;" "&amp;F2224,B2224&amp;" "&amp;F2224)</f>
        <v/>
      </c>
      <c r="M2224" s="8" t="inlineStr">
        <is>
          <t>바닐라크림핑크  면혼방 루즈핏스웨트후디</t>
        </is>
      </c>
      <c r="N2224" s="8" t="inlineStr">
        <is>
          <t>바닐라크림핑크  코튼혼방 루즈핏스웨트후디</t>
        </is>
      </c>
      <c r="O2224" s="8" t="inlineStr">
        <is>
          <t>바닐라크림핑크  면믹스 루즈핏스웨트후디</t>
        </is>
      </c>
    </row>
    <row r="2225" ht="16.5" customHeight="1" s="16">
      <c r="A2225" s="7" t="n">
        <v>13108992</v>
      </c>
      <c r="B2225" s="7" t="inlineStr">
        <is>
          <t>타미힐피거</t>
        </is>
      </c>
      <c r="C2225" s="7" t="inlineStr">
        <is>
          <t>레드</t>
        </is>
      </c>
      <c r="D2225" s="7" t="inlineStr">
        <is>
          <t>스트라이프</t>
        </is>
      </c>
      <c r="E2225" s="7" t="inlineStr">
        <is>
          <t>폴리</t>
        </is>
      </c>
      <c r="F2225" s="7" t="inlineStr">
        <is>
          <t>베이직긴소매셔츠</t>
        </is>
      </c>
      <c r="G2225" s="7" t="inlineStr">
        <is>
          <t>KOR</t>
        </is>
      </c>
      <c r="H2225" s="7" t="inlineStr">
        <is>
          <t>M</t>
        </is>
      </c>
      <c r="I2225" s="7">
        <f>IF(B2225="보세",C2225&amp;" "&amp;D2225&amp;" "&amp;E2225&amp;" "&amp;F2225&amp;" ["&amp;H2225&amp;"]",IF(G2225="JPN","[JPN] "&amp;B2225&amp;" "&amp;C2225&amp;" "&amp;D2225&amp;" "&amp;E2225&amp;" "&amp;F2225&amp;" ["&amp;H2225&amp;"]",B2225&amp;" "&amp;C2225&amp;" "&amp;D2225&amp;" "&amp;E2225&amp;" "&amp;F2225&amp;" ["&amp;H2225&amp;"]"))</f>
        <v/>
      </c>
      <c r="J2225" s="7" t="inlineStr">
        <is>
          <t>타미힐피거 레드 스트라이프 베이직긴소매셔츠 [M]</t>
        </is>
      </c>
      <c r="K2225" s="7" t="inlineStr">
        <is>
          <t>타미힐피거 레드 스트라이프 베이직긴소매셔츠</t>
        </is>
      </c>
      <c r="L2225" s="7">
        <f>IF(B2225="보세",C2225&amp;" "&amp;F2225,B2225&amp;" "&amp;F2225)</f>
        <v/>
      </c>
      <c r="M2225" s="8" t="inlineStr">
        <is>
          <t>레드 스트라이프  베이직긴소매셔츠</t>
        </is>
      </c>
      <c r="N2225" s="8" t="inlineStr">
        <is>
          <t>레드 스트라이프  베이직긴소매셔츠</t>
        </is>
      </c>
      <c r="O2225" s="8" t="inlineStr">
        <is>
          <t>레드 스트라이프  베이직긴소매셔츠</t>
        </is>
      </c>
    </row>
    <row r="2226" ht="16.5" customHeight="1" s="16">
      <c r="A2226" s="7" t="n">
        <v>13108993</v>
      </c>
      <c r="B2226" s="7" t="inlineStr">
        <is>
          <t>h&amp;m</t>
        </is>
      </c>
      <c r="C2226" s="7" t="inlineStr">
        <is>
          <t>블루</t>
        </is>
      </c>
      <c r="D2226" s="7" t="inlineStr">
        <is>
          <t>스트라이프</t>
        </is>
      </c>
      <c r="E2226" s="7" t="inlineStr">
        <is>
          <t>면</t>
        </is>
      </c>
      <c r="F2226" s="7" t="inlineStr">
        <is>
          <t>프릴자수아일렛블라우스</t>
        </is>
      </c>
      <c r="G2226" s="7" t="inlineStr">
        <is>
          <t>KOR</t>
        </is>
      </c>
      <c r="H2226" s="7" t="inlineStr">
        <is>
          <t>34</t>
        </is>
      </c>
      <c r="I2226" s="7">
        <f>IF(B2226="보세",C2226&amp;" "&amp;D2226&amp;" "&amp;E2226&amp;" "&amp;F2226&amp;" ["&amp;H2226&amp;"]",IF(G2226="JPN","[JPN] "&amp;B2226&amp;" "&amp;C2226&amp;" "&amp;D2226&amp;" "&amp;E2226&amp;" "&amp;F2226&amp;" ["&amp;H2226&amp;"]",B2226&amp;" "&amp;C2226&amp;" "&amp;D2226&amp;" "&amp;E2226&amp;" "&amp;F2226&amp;" ["&amp;H2226&amp;"]"))</f>
        <v/>
      </c>
      <c r="J2226" s="7" t="inlineStr">
        <is>
          <t>h&amp;m 블루 스트라이프 면 프릴자수아일렛블라우스 [34]</t>
        </is>
      </c>
      <c r="K2226" s="7" t="inlineStr">
        <is>
          <t>h&amp;m 블루 스트라이프 면 프릴자수아일렛블라우스</t>
        </is>
      </c>
      <c r="L2226" s="7">
        <f>IF(B2226="보세",C2226&amp;" "&amp;F2226,B2226&amp;" "&amp;F2226)</f>
        <v/>
      </c>
      <c r="M2226" s="8" t="inlineStr">
        <is>
          <t>블루 스트라이프 면 프릴자수아일렛블라우스</t>
        </is>
      </c>
      <c r="N2226" s="8" t="inlineStr">
        <is>
          <t>블루 스트라이프 코튼 프릴자수아일렛블라우스</t>
        </is>
      </c>
      <c r="O2226" s="8" t="inlineStr">
        <is>
          <t>블루 스트라이프 면직물 프릴자수아일렛블라우스</t>
        </is>
      </c>
    </row>
    <row r="2227" ht="16.5" customHeight="1" s="16">
      <c r="A2227" s="7" t="n">
        <v>13108994</v>
      </c>
      <c r="B2227" s="7" t="inlineStr">
        <is>
          <t>포에버21</t>
        </is>
      </c>
      <c r="C2227" s="7" t="inlineStr">
        <is>
          <t>인디핑크</t>
        </is>
      </c>
      <c r="D2227" s="7" t="inlineStr">
        <is>
          <t>무지</t>
        </is>
      </c>
      <c r="E2227" s="7" t="inlineStr">
        <is>
          <t>폴리</t>
        </is>
      </c>
      <c r="F2227" s="7" t="inlineStr">
        <is>
          <t>인조퍼반팔오픈가디건</t>
        </is>
      </c>
      <c r="G2227" s="7" t="inlineStr">
        <is>
          <t>KOR</t>
        </is>
      </c>
      <c r="H2227" s="7" t="inlineStr">
        <is>
          <t>S</t>
        </is>
      </c>
      <c r="I2227" s="7">
        <f>IF(B2227="보세",C2227&amp;" "&amp;D2227&amp;" "&amp;E2227&amp;" "&amp;F2227&amp;" ["&amp;H2227&amp;"]",IF(G2227="JPN","[JPN] "&amp;B2227&amp;" "&amp;C2227&amp;" "&amp;D2227&amp;" "&amp;E2227&amp;" "&amp;F2227&amp;" ["&amp;H2227&amp;"]",B2227&amp;" "&amp;C2227&amp;" "&amp;D2227&amp;" "&amp;E2227&amp;" "&amp;F2227&amp;" ["&amp;H2227&amp;"]"))</f>
        <v/>
      </c>
      <c r="J2227" s="7" t="inlineStr">
        <is>
          <t>포에버21 인디핑크 인조퍼반팔오픈가디건 [S]</t>
        </is>
      </c>
      <c r="K2227" s="7" t="inlineStr">
        <is>
          <t>포에버21 인디핑크 인조퍼반팔오픈가디건</t>
        </is>
      </c>
      <c r="L2227" s="7">
        <f>IF(B2227="보세",C2227&amp;" "&amp;F2227,B2227&amp;" "&amp;F2227)</f>
        <v/>
      </c>
      <c r="M2227" s="8" t="inlineStr">
        <is>
          <t>인디핑크   인조퍼반팔오픈가디건</t>
        </is>
      </c>
      <c r="N2227" s="8" t="inlineStr">
        <is>
          <t>인디핑크   인조퍼반팔오픈가디건</t>
        </is>
      </c>
      <c r="O2227" s="8" t="inlineStr">
        <is>
          <t>인디핑크   인조퍼반팔오픈가디건</t>
        </is>
      </c>
    </row>
    <row r="2228" ht="16.5" customHeight="1" s="16">
      <c r="A2228" s="7" t="n">
        <v>13108995</v>
      </c>
      <c r="B2228" s="7" t="inlineStr">
        <is>
          <t>자라</t>
        </is>
      </c>
      <c r="C2228" s="7" t="inlineStr">
        <is>
          <t>파스텔핑크</t>
        </is>
      </c>
      <c r="D2228" s="7" t="inlineStr">
        <is>
          <t>무지</t>
        </is>
      </c>
      <c r="E2228" s="7" t="inlineStr">
        <is>
          <t>캐시미어혼방</t>
        </is>
      </c>
      <c r="F2228" s="7" t="inlineStr">
        <is>
          <t>크루넥시보리스웨터</t>
        </is>
      </c>
      <c r="G2228" s="7" t="inlineStr">
        <is>
          <t>KOR</t>
        </is>
      </c>
      <c r="H2228" s="7" t="inlineStr">
        <is>
          <t>S</t>
        </is>
      </c>
      <c r="I2228" s="7">
        <f>IF(B2228="보세",C2228&amp;" "&amp;D2228&amp;" "&amp;E2228&amp;" "&amp;F2228&amp;" ["&amp;H2228&amp;"]",IF(G2228="JPN","[JPN] "&amp;B2228&amp;" "&amp;C2228&amp;" "&amp;D2228&amp;" "&amp;E2228&amp;" "&amp;F2228&amp;" ["&amp;H2228&amp;"]",B2228&amp;" "&amp;C2228&amp;" "&amp;D2228&amp;" "&amp;E2228&amp;" "&amp;F2228&amp;" ["&amp;H2228&amp;"]"))</f>
        <v/>
      </c>
      <c r="J2228" s="7" t="inlineStr">
        <is>
          <t>자라 파스텔핑크 캐시미어혼방 크루넥시보리스웨터 [S]</t>
        </is>
      </c>
      <c r="K2228" s="7" t="inlineStr">
        <is>
          <t>자라 파스텔핑크 캐시미어혼방 크루넥시보리스웨터</t>
        </is>
      </c>
      <c r="L2228" s="7">
        <f>IF(B2228="보세",C2228&amp;" "&amp;F2228,B2228&amp;" "&amp;F2228)</f>
        <v/>
      </c>
      <c r="M2228" s="8" t="inlineStr">
        <is>
          <t>파스텔핑크  캐시미어혼방 크루넥시보리스웨터</t>
        </is>
      </c>
      <c r="N2228" s="8" t="inlineStr">
        <is>
          <t>파스텔핑크  캐시미어혼방 크루넥시보리스웨터</t>
        </is>
      </c>
      <c r="O2228" s="8" t="inlineStr">
        <is>
          <t>파스텔핑크  캐시미어혼방 크루넥시보리스웨터</t>
        </is>
      </c>
    </row>
    <row r="2229" ht="16.5" customHeight="1" s="16">
      <c r="A2229" s="7" t="n">
        <v>13108996</v>
      </c>
      <c r="B2229" s="7" t="inlineStr">
        <is>
          <t>폴로</t>
        </is>
      </c>
      <c r="C2229" s="7" t="inlineStr">
        <is>
          <t>퍼플</t>
        </is>
      </c>
      <c r="D2229" s="7" t="inlineStr">
        <is>
          <t>무지</t>
        </is>
      </c>
      <c r="E2229" s="7" t="inlineStr">
        <is>
          <t>면</t>
        </is>
      </c>
      <c r="F2229" s="7" t="inlineStr">
        <is>
          <t>커스텀슬림핏자수포니반팔카라티</t>
        </is>
      </c>
      <c r="G2229" s="7" t="inlineStr">
        <is>
          <t>KOR</t>
        </is>
      </c>
      <c r="H2229" s="7" t="inlineStr">
        <is>
          <t>L</t>
        </is>
      </c>
      <c r="I2229" s="7">
        <f>IF(B2229="보세",C2229&amp;" "&amp;D2229&amp;" "&amp;E2229&amp;" "&amp;F2229&amp;" ["&amp;H2229&amp;"]",IF(G2229="JPN","[JPN] "&amp;B2229&amp;" "&amp;C2229&amp;" "&amp;D2229&amp;" "&amp;E2229&amp;" "&amp;F2229&amp;" ["&amp;H2229&amp;"]",B2229&amp;" "&amp;C2229&amp;" "&amp;D2229&amp;" "&amp;E2229&amp;" "&amp;F2229&amp;" ["&amp;H2229&amp;"]"))</f>
        <v/>
      </c>
      <c r="J2229" s="7" t="inlineStr">
        <is>
          <t>폴로 퍼플 면 커스텀슬림핏자수포니반팔카라티 [L]</t>
        </is>
      </c>
      <c r="K2229" s="7" t="inlineStr">
        <is>
          <t>폴로 퍼플 면 커스텀슬림핏자수포니반팔카라티</t>
        </is>
      </c>
      <c r="L2229" s="7">
        <f>IF(B2229="보세",C2229&amp;" "&amp;F2229,B2229&amp;" "&amp;F2229)</f>
        <v/>
      </c>
      <c r="M2229" s="8" t="inlineStr">
        <is>
          <t>퍼플  면 커스텀슬림핏자수포니반팔카라티</t>
        </is>
      </c>
      <c r="N2229" s="8" t="inlineStr">
        <is>
          <t>퍼플  코튼 커스텀슬림핏자수포니반팔카라티</t>
        </is>
      </c>
      <c r="O2229" s="8" t="inlineStr">
        <is>
          <t>퍼플  면직물 커스텀슬림핏자수포니반팔카라티</t>
        </is>
      </c>
    </row>
    <row r="2230" ht="16.5" customHeight="1" s="16">
      <c r="A2230" s="7" t="n">
        <v>13108997</v>
      </c>
      <c r="B2230" s="7" t="inlineStr">
        <is>
          <t>빈폴</t>
        </is>
      </c>
      <c r="C2230" s="7" t="inlineStr">
        <is>
          <t>베이지</t>
        </is>
      </c>
      <c r="D2230" s="7" t="inlineStr">
        <is>
          <t>무지</t>
        </is>
      </c>
      <c r="E2230" s="7" t="inlineStr">
        <is>
          <t>면혼방</t>
        </is>
      </c>
      <c r="F2230" s="7" t="inlineStr">
        <is>
          <t>슬림핏투버튼블레이저</t>
        </is>
      </c>
      <c r="G2230" s="7" t="inlineStr">
        <is>
          <t>KOR</t>
        </is>
      </c>
      <c r="H2230" s="7" t="inlineStr">
        <is>
          <t>105</t>
        </is>
      </c>
      <c r="I2230" s="7">
        <f>IF(B2230="보세",C2230&amp;" "&amp;D2230&amp;" "&amp;E2230&amp;" "&amp;F2230&amp;" ["&amp;H2230&amp;"]",IF(G2230="JPN","[JPN] "&amp;B2230&amp;" "&amp;C2230&amp;" "&amp;D2230&amp;" "&amp;E2230&amp;" "&amp;F2230&amp;" ["&amp;H2230&amp;"]",B2230&amp;" "&amp;C2230&amp;" "&amp;D2230&amp;" "&amp;E2230&amp;" "&amp;F2230&amp;" ["&amp;H2230&amp;"]"))</f>
        <v/>
      </c>
      <c r="J2230" s="7" t="inlineStr">
        <is>
          <t>빈폴 베이지 면혼방 슬림핏투버튼블레이저 [105]</t>
        </is>
      </c>
      <c r="K2230" s="7" t="inlineStr">
        <is>
          <t>빈폴 베이지 면혼방 슬림핏투버튼블레이저</t>
        </is>
      </c>
      <c r="L2230" s="7">
        <f>IF(B2230="보세",C2230&amp;" "&amp;F2230,B2230&amp;" "&amp;F2230)</f>
        <v/>
      </c>
      <c r="M2230" s="8" t="inlineStr">
        <is>
          <t>베이지  면혼방 슬림핏투버튼블레이저</t>
        </is>
      </c>
      <c r="N2230" s="8" t="inlineStr">
        <is>
          <t>베이지  코튼혼방 슬림핏투버튼블레이저</t>
        </is>
      </c>
      <c r="O2230" s="8" t="inlineStr">
        <is>
          <t>베이지  면믹스 슬림핏투버튼블레이저</t>
        </is>
      </c>
    </row>
    <row r="2231" ht="16.5" customHeight="1" s="16">
      <c r="A2231" s="7" t="n">
        <v>13108998</v>
      </c>
      <c r="B2231" s="7" t="inlineStr">
        <is>
          <t>캘빈클라인</t>
        </is>
      </c>
      <c r="C2231" s="7" t="inlineStr">
        <is>
          <t>라이트그레이</t>
        </is>
      </c>
      <c r="D2231" s="7" t="inlineStr">
        <is>
          <t>무지</t>
        </is>
      </c>
      <c r="E2231" s="7" t="inlineStr">
        <is>
          <t>면</t>
        </is>
      </c>
      <c r="F2231" s="7" t="inlineStr">
        <is>
          <t>네오플랜슬림블루종</t>
        </is>
      </c>
      <c r="G2231" s="7" t="inlineStr">
        <is>
          <t>KOR</t>
        </is>
      </c>
      <c r="H2231" s="7" t="inlineStr">
        <is>
          <t>XS</t>
        </is>
      </c>
      <c r="I2231" s="7">
        <f>IF(B2231="보세",C2231&amp;" "&amp;D2231&amp;" "&amp;E2231&amp;" "&amp;F2231&amp;" ["&amp;H2231&amp;"]",IF(G2231="JPN","[JPN] "&amp;B2231&amp;" "&amp;C2231&amp;" "&amp;D2231&amp;" "&amp;E2231&amp;" "&amp;F2231&amp;" ["&amp;H2231&amp;"]",B2231&amp;" "&amp;C2231&amp;" "&amp;D2231&amp;" "&amp;E2231&amp;" "&amp;F2231&amp;" ["&amp;H2231&amp;"]"))</f>
        <v/>
      </c>
      <c r="J2231" s="7" t="inlineStr">
        <is>
          <t>캘빈클라인 라이트그레이 면 네오플랜슬림블루종 [XS]</t>
        </is>
      </c>
      <c r="K2231" s="7" t="inlineStr">
        <is>
          <t>캘빈클라인 라이트그레이 면 네오플랜슬림블루종</t>
        </is>
      </c>
      <c r="L2231" s="7">
        <f>IF(B2231="보세",C2231&amp;" "&amp;F2231,B2231&amp;" "&amp;F2231)</f>
        <v/>
      </c>
      <c r="M2231" s="8" t="inlineStr">
        <is>
          <t>라이트그레이  면 네오플랜슬림블루종</t>
        </is>
      </c>
      <c r="N2231" s="8" t="inlineStr">
        <is>
          <t>라이트그레이  코튼 네오플랜슬림블루종</t>
        </is>
      </c>
      <c r="O2231" s="8" t="inlineStr">
        <is>
          <t>라이트그레이  면직물 네오플랜슬림블루종</t>
        </is>
      </c>
    </row>
    <row r="2232" ht="16.5" customHeight="1" s="16">
      <c r="A2232" s="7" t="n">
        <v>13108999</v>
      </c>
      <c r="B2232" s="7" t="inlineStr">
        <is>
          <t>h&amp;m</t>
        </is>
      </c>
      <c r="C2232" s="7" t="inlineStr">
        <is>
          <t>브라운</t>
        </is>
      </c>
      <c r="D2232" s="7" t="inlineStr">
        <is>
          <t>스트라이프</t>
        </is>
      </c>
      <c r="E2232" s="7" t="inlineStr">
        <is>
          <t>폴리</t>
        </is>
      </c>
      <c r="F2232" s="7" t="inlineStr">
        <is>
          <t>실버메탈루즈핏옴브레스웨터</t>
        </is>
      </c>
      <c r="G2232" s="7" t="inlineStr">
        <is>
          <t>KOR</t>
        </is>
      </c>
      <c r="H2232" s="7" t="inlineStr">
        <is>
          <t>XL</t>
        </is>
      </c>
      <c r="I2232" s="7">
        <f>IF(B2232="보세",C2232&amp;" "&amp;D2232&amp;" "&amp;E2232&amp;" "&amp;F2232&amp;" ["&amp;H2232&amp;"]",IF(G2232="JPN","[JPN] "&amp;B2232&amp;" "&amp;C2232&amp;" "&amp;D2232&amp;" "&amp;E2232&amp;" "&amp;F2232&amp;" ["&amp;H2232&amp;"]",B2232&amp;" "&amp;C2232&amp;" "&amp;D2232&amp;" "&amp;E2232&amp;" "&amp;F2232&amp;" ["&amp;H2232&amp;"]"))</f>
        <v/>
      </c>
      <c r="J2232" s="7" t="inlineStr">
        <is>
          <t>h&amp;m 브라운 스트라이프 실버메탈루즈핏옴브레스웨터 [XL]</t>
        </is>
      </c>
      <c r="K2232" s="7" t="inlineStr">
        <is>
          <t>h&amp;m 브라운 스트라이프 실버메탈루즈핏옴브레스웨터</t>
        </is>
      </c>
      <c r="L2232" s="7">
        <f>IF(B2232="보세",C2232&amp;" "&amp;F2232,B2232&amp;" "&amp;F2232)</f>
        <v/>
      </c>
      <c r="M2232" s="8" t="inlineStr">
        <is>
          <t>브라운 스트라이프  실버메탈루즈핏옴브레스웨터</t>
        </is>
      </c>
      <c r="N2232" s="8" t="inlineStr">
        <is>
          <t>브라운 스트라이프  실버메탈루즈핏옴브레스웨터</t>
        </is>
      </c>
      <c r="O2232" s="8" t="inlineStr">
        <is>
          <t>브라운 스트라이프  실버메탈루즈핏옴브레스웨터</t>
        </is>
      </c>
    </row>
    <row r="2233" ht="16.5" customHeight="1" s="16">
      <c r="A2233" s="7" t="n">
        <v>13109000</v>
      </c>
      <c r="B2233" s="7" t="inlineStr">
        <is>
          <t>자라</t>
        </is>
      </c>
      <c r="C2233" s="7" t="inlineStr">
        <is>
          <t>코코넛밀크아이보리</t>
        </is>
      </c>
      <c r="D2233" s="7" t="inlineStr">
        <is>
          <t>무지</t>
        </is>
      </c>
      <c r="E2233" s="7" t="inlineStr">
        <is>
          <t>폴리</t>
        </is>
      </c>
      <c r="F2233" s="7" t="inlineStr">
        <is>
          <t>오버핏원버튼실켓재킷</t>
        </is>
      </c>
      <c r="G2233" s="7" t="inlineStr">
        <is>
          <t>KOR</t>
        </is>
      </c>
      <c r="H2233" s="7" t="inlineStr">
        <is>
          <t>ML</t>
        </is>
      </c>
      <c r="I2233" s="7">
        <f>IF(B2233="보세",C2233&amp;" "&amp;D2233&amp;" "&amp;E2233&amp;" "&amp;F2233&amp;" ["&amp;H2233&amp;"]",IF(G2233="JPN","[JPN] "&amp;B2233&amp;" "&amp;C2233&amp;" "&amp;D2233&amp;" "&amp;E2233&amp;" "&amp;F2233&amp;" ["&amp;H2233&amp;"]",B2233&amp;" "&amp;C2233&amp;" "&amp;D2233&amp;" "&amp;E2233&amp;" "&amp;F2233&amp;" ["&amp;H2233&amp;"]"))</f>
        <v/>
      </c>
      <c r="J2233" s="7" t="inlineStr">
        <is>
          <t>자라 코코넛밀크아이보리 오버핏원버튼실켓재킷 [ML]</t>
        </is>
      </c>
      <c r="K2233" s="7" t="inlineStr">
        <is>
          <t>자라 코코넛밀크아이보리 오버핏원버튼실켓재킷</t>
        </is>
      </c>
      <c r="L2233" s="7">
        <f>IF(B2233="보세",C2233&amp;" "&amp;F2233,B2233&amp;" "&amp;F2233)</f>
        <v/>
      </c>
      <c r="M2233" s="8" t="inlineStr">
        <is>
          <t>코코넛밀크아이보리   오버핏원버튼실켓재킷</t>
        </is>
      </c>
      <c r="N2233" s="8" t="inlineStr">
        <is>
          <t>코코넛밀크아이보리   오버핏원버튼실켓재킷</t>
        </is>
      </c>
      <c r="O2233" s="8" t="inlineStr">
        <is>
          <t>코코넛밀크아이보리   오버핏원버튼실켓재킷</t>
        </is>
      </c>
    </row>
    <row r="2234" ht="16.5" customHeight="1" s="16">
      <c r="A2234" s="7" t="n">
        <v>13109001</v>
      </c>
      <c r="B2234" s="7" t="inlineStr">
        <is>
          <t>험멜</t>
        </is>
      </c>
      <c r="C2234" s="7" t="inlineStr">
        <is>
          <t>화이트네이비</t>
        </is>
      </c>
      <c r="D2234" s="7" t="inlineStr">
        <is>
          <t>무지</t>
        </is>
      </c>
      <c r="E2234" s="7" t="inlineStr">
        <is>
          <t>폴리</t>
        </is>
      </c>
      <c r="F2234" s="7" t="inlineStr">
        <is>
          <t>절개투톤홑겹바람막이</t>
        </is>
      </c>
      <c r="G2234" s="7" t="inlineStr">
        <is>
          <t>KOR</t>
        </is>
      </c>
      <c r="H2234" s="7" t="inlineStr">
        <is>
          <t>XL</t>
        </is>
      </c>
      <c r="I2234" s="7">
        <f>IF(B2234="보세",C2234&amp;" "&amp;D2234&amp;" "&amp;E2234&amp;" "&amp;F2234&amp;" ["&amp;H2234&amp;"]",IF(G2234="JPN","[JPN] "&amp;B2234&amp;" "&amp;C2234&amp;" "&amp;D2234&amp;" "&amp;E2234&amp;" "&amp;F2234&amp;" ["&amp;H2234&amp;"]",B2234&amp;" "&amp;C2234&amp;" "&amp;D2234&amp;" "&amp;E2234&amp;" "&amp;F2234&amp;" ["&amp;H2234&amp;"]"))</f>
        <v/>
      </c>
      <c r="J2234" s="7" t="inlineStr">
        <is>
          <t>험멜 화이트네이비 절개투톤홑겹바람막이 [XL]</t>
        </is>
      </c>
      <c r="K2234" s="7" t="inlineStr">
        <is>
          <t>험멜 화이트네이비 절개투톤홑겹바람막이</t>
        </is>
      </c>
      <c r="L2234" s="7">
        <f>IF(B2234="보세",C2234&amp;" "&amp;F2234,B2234&amp;" "&amp;F2234)</f>
        <v/>
      </c>
      <c r="M2234" s="8" t="inlineStr">
        <is>
          <t>화이트네이비   절개투톤홑겹바람막이</t>
        </is>
      </c>
      <c r="N2234" s="8" t="inlineStr">
        <is>
          <t>화이트네이비   절개투톤홑겹바람막이</t>
        </is>
      </c>
      <c r="O2234" s="8" t="inlineStr">
        <is>
          <t>화이트네이비   절개투톤홑겹바람막이</t>
        </is>
      </c>
    </row>
    <row r="2235" ht="16.5" customHeight="1" s="16">
      <c r="A2235" s="7" t="n">
        <v>13109002</v>
      </c>
      <c r="B2235" s="7" t="inlineStr">
        <is>
          <t>자라우먼</t>
        </is>
      </c>
      <c r="C2235" s="7" t="inlineStr">
        <is>
          <t>화이트</t>
        </is>
      </c>
      <c r="D2235" s="7" t="inlineStr">
        <is>
          <t>무지</t>
        </is>
      </c>
      <c r="E2235" s="7" t="inlineStr">
        <is>
          <t>면혼방</t>
        </is>
      </c>
      <c r="F2235" s="7" t="inlineStr">
        <is>
          <t>백슬릿프릴블라우스</t>
        </is>
      </c>
      <c r="G2235" s="7" t="inlineStr">
        <is>
          <t>KOR</t>
        </is>
      </c>
      <c r="H2235" s="7" t="inlineStr">
        <is>
          <t>S</t>
        </is>
      </c>
      <c r="I2235" s="7">
        <f>IF(B2235="보세",C2235&amp;" "&amp;D2235&amp;" "&amp;E2235&amp;" "&amp;F2235&amp;" ["&amp;H2235&amp;"]",IF(G2235="JPN","[JPN] "&amp;B2235&amp;" "&amp;C2235&amp;" "&amp;D2235&amp;" "&amp;E2235&amp;" "&amp;F2235&amp;" ["&amp;H2235&amp;"]",B2235&amp;" "&amp;C2235&amp;" "&amp;D2235&amp;" "&amp;E2235&amp;" "&amp;F2235&amp;" ["&amp;H2235&amp;"]"))</f>
        <v/>
      </c>
      <c r="J2235" s="7" t="inlineStr">
        <is>
          <t>자라우먼 화이트 면혼방 백슬릿프릴블라우스 [S]</t>
        </is>
      </c>
      <c r="K2235" s="7" t="inlineStr">
        <is>
          <t>자라우먼 화이트 면혼방 백슬릿프릴블라우스</t>
        </is>
      </c>
      <c r="L2235" s="7">
        <f>IF(B2235="보세",C2235&amp;" "&amp;F2235,B2235&amp;" "&amp;F2235)</f>
        <v/>
      </c>
      <c r="M2235" s="8" t="inlineStr">
        <is>
          <t>화이트  면혼방 백슬릿프릴블라우스</t>
        </is>
      </c>
      <c r="N2235" s="8" t="inlineStr">
        <is>
          <t>화이트  코튼혼방 백슬릿프릴블라우스</t>
        </is>
      </c>
      <c r="O2235" s="8" t="inlineStr">
        <is>
          <t>화이트  면믹스 백슬릿프릴블라우스</t>
        </is>
      </c>
    </row>
    <row r="2236" ht="16.5" customHeight="1" s="16">
      <c r="A2236" s="7" t="n">
        <v>13109003</v>
      </c>
      <c r="B2236" s="7" t="inlineStr">
        <is>
          <t>제이린드버그</t>
        </is>
      </c>
      <c r="C2236" s="7" t="inlineStr">
        <is>
          <t>화이트</t>
        </is>
      </c>
      <c r="D2236" s="7" t="inlineStr">
        <is>
          <t>무지</t>
        </is>
      </c>
      <c r="E2236" s="7" t="inlineStr">
        <is>
          <t>폴리</t>
        </is>
      </c>
      <c r="F2236" s="7" t="inlineStr">
        <is>
          <t>백절개로고하이넥집업</t>
        </is>
      </c>
      <c r="G2236" s="7" t="inlineStr">
        <is>
          <t>KOR</t>
        </is>
      </c>
      <c r="H2236" s="7" t="inlineStr">
        <is>
          <t>M</t>
        </is>
      </c>
      <c r="I2236" s="7">
        <f>IF(B2236="보세",C2236&amp;" "&amp;D2236&amp;" "&amp;E2236&amp;" "&amp;F2236&amp;" ["&amp;H2236&amp;"]",IF(G2236="JPN","[JPN] "&amp;B2236&amp;" "&amp;C2236&amp;" "&amp;D2236&amp;" "&amp;E2236&amp;" "&amp;F2236&amp;" ["&amp;H2236&amp;"]",B2236&amp;" "&amp;C2236&amp;" "&amp;D2236&amp;" "&amp;E2236&amp;" "&amp;F2236&amp;" ["&amp;H2236&amp;"]"))</f>
        <v/>
      </c>
      <c r="J2236" s="7" t="inlineStr">
        <is>
          <t>제이린드버그 화이트 백절개로고하이넥집업 [M]</t>
        </is>
      </c>
      <c r="K2236" s="7" t="inlineStr">
        <is>
          <t>제이린드버그 화이트 백절개로고하이넥집업</t>
        </is>
      </c>
      <c r="L2236" s="7">
        <f>IF(B2236="보세",C2236&amp;" "&amp;F2236,B2236&amp;" "&amp;F2236)</f>
        <v/>
      </c>
      <c r="M2236" s="8" t="inlineStr">
        <is>
          <t>화이트   백절개로고하이넥집업</t>
        </is>
      </c>
      <c r="N2236" s="8" t="inlineStr">
        <is>
          <t>화이트   백절개로고하이넥집업</t>
        </is>
      </c>
      <c r="O2236" s="8" t="inlineStr">
        <is>
          <t>화이트   백절개로고하이넥집업</t>
        </is>
      </c>
    </row>
    <row r="2237" ht="16.5" customHeight="1" s="16">
      <c r="A2237" s="7" t="n">
        <v>13109004</v>
      </c>
      <c r="B2237" s="7" t="inlineStr">
        <is>
          <t>타미힐피거</t>
        </is>
      </c>
      <c r="C2237" s="7" t="inlineStr">
        <is>
          <t>아이보리</t>
        </is>
      </c>
      <c r="D2237" s="7" t="inlineStr">
        <is>
          <t>스트라이프</t>
        </is>
      </c>
      <c r="E2237" s="7" t="inlineStr">
        <is>
          <t>면</t>
        </is>
      </c>
      <c r="F2237" s="7" t="inlineStr">
        <is>
          <t>크루넥오버로크맨투맨</t>
        </is>
      </c>
      <c r="G2237" s="7" t="inlineStr">
        <is>
          <t>KOR</t>
        </is>
      </c>
      <c r="H2237" s="7" t="inlineStr">
        <is>
          <t>2XL</t>
        </is>
      </c>
      <c r="I2237" s="7">
        <f>IF(B2237="보세",C2237&amp;" "&amp;D2237&amp;" "&amp;E2237&amp;" "&amp;F2237&amp;" ["&amp;H2237&amp;"]",IF(G2237="JPN","[JPN] "&amp;B2237&amp;" "&amp;C2237&amp;" "&amp;D2237&amp;" "&amp;E2237&amp;" "&amp;F2237&amp;" ["&amp;H2237&amp;"]",B2237&amp;" "&amp;C2237&amp;" "&amp;D2237&amp;" "&amp;E2237&amp;" "&amp;F2237&amp;" ["&amp;H2237&amp;"]"))</f>
        <v/>
      </c>
      <c r="J2237" s="7" t="inlineStr">
        <is>
          <t>타미힐피거 아이보리 스트라이프 면 크루넥오버로크맨투맨 [2XL]</t>
        </is>
      </c>
      <c r="K2237" s="7" t="inlineStr">
        <is>
          <t>타미힐피거 아이보리 스트라이프 면 크루넥오버로크맨투맨</t>
        </is>
      </c>
      <c r="L2237" s="7">
        <f>IF(B2237="보세",C2237&amp;" "&amp;F2237,B2237&amp;" "&amp;F2237)</f>
        <v/>
      </c>
      <c r="M2237" s="8" t="inlineStr">
        <is>
          <t>아이보리 스트라이프 면 크루넥오버로크맨투맨</t>
        </is>
      </c>
      <c r="N2237" s="8" t="inlineStr">
        <is>
          <t>아이보리 스트라이프 코튼 크루넥오버로크맨투맨</t>
        </is>
      </c>
      <c r="O2237" s="8" t="inlineStr">
        <is>
          <t>아이보리 스트라이프 면직물 크루넥오버로크맨투맨</t>
        </is>
      </c>
    </row>
    <row r="2238" ht="16.5" customHeight="1" s="16">
      <c r="A2238" s="7" t="n">
        <v>13109005</v>
      </c>
      <c r="B2238" s="7" t="inlineStr">
        <is>
          <t>유니클로</t>
        </is>
      </c>
      <c r="C2238" s="7" t="inlineStr">
        <is>
          <t>가드니아아이보리</t>
        </is>
      </c>
      <c r="D2238" s="7" t="inlineStr">
        <is>
          <t>무지</t>
        </is>
      </c>
      <c r="E2238" s="7" t="inlineStr">
        <is>
          <t>울혼방</t>
        </is>
      </c>
      <c r="F2238" s="7" t="inlineStr">
        <is>
          <t>하이넥반집업스웨터</t>
        </is>
      </c>
      <c r="G2238" s="7" t="inlineStr">
        <is>
          <t>KOR</t>
        </is>
      </c>
      <c r="H2238" s="7" t="inlineStr">
        <is>
          <t>XL</t>
        </is>
      </c>
      <c r="I2238" s="7">
        <f>IF(B2238="보세",C2238&amp;" "&amp;D2238&amp;" "&amp;E2238&amp;" "&amp;F2238&amp;" ["&amp;H2238&amp;"]",IF(G2238="JPN","[JPN] "&amp;B2238&amp;" "&amp;C2238&amp;" "&amp;D2238&amp;" "&amp;E2238&amp;" "&amp;F2238&amp;" ["&amp;H2238&amp;"]",B2238&amp;" "&amp;C2238&amp;" "&amp;D2238&amp;" "&amp;E2238&amp;" "&amp;F2238&amp;" ["&amp;H2238&amp;"]"))</f>
        <v/>
      </c>
      <c r="J2238" s="7" t="inlineStr">
        <is>
          <t>유니클로 가드니아아이보리 울혼방 하이넥반집업스웨터 [XL]</t>
        </is>
      </c>
      <c r="K2238" s="7" t="inlineStr">
        <is>
          <t>유니클로 가드니아아이보리 울혼방 하이넥반집업스웨터</t>
        </is>
      </c>
      <c r="L2238" s="7">
        <f>IF(B2238="보세",C2238&amp;" "&amp;F2238,B2238&amp;" "&amp;F2238)</f>
        <v/>
      </c>
      <c r="M2238" s="8" t="inlineStr">
        <is>
          <t>가드니아아이보리  울혼방 하이넥반집업스웨터</t>
        </is>
      </c>
      <c r="N2238" s="8" t="inlineStr">
        <is>
          <t>가드니아아이보리  울혼방 하이넥반집업스웨터</t>
        </is>
      </c>
      <c r="O2238" s="8" t="inlineStr">
        <is>
          <t>가드니아아이보리  울혼방 하이넥반집업스웨터</t>
        </is>
      </c>
    </row>
    <row r="2239" ht="16.5" customHeight="1" s="16">
      <c r="A2239" s="7" t="n">
        <v>13109006</v>
      </c>
      <c r="B2239" s="7" t="inlineStr">
        <is>
          <t>뉴발란스</t>
        </is>
      </c>
      <c r="C2239" s="7" t="inlineStr">
        <is>
          <t>화이트</t>
        </is>
      </c>
      <c r="D2239" s="7" t="inlineStr">
        <is>
          <t>프린팅</t>
        </is>
      </c>
      <c r="E2239" s="7" t="inlineStr">
        <is>
          <t>면혼방</t>
        </is>
      </c>
      <c r="F2239" s="7" t="inlineStr">
        <is>
          <t>레터링크루넥맨투맨</t>
        </is>
      </c>
      <c r="G2239" s="7" t="inlineStr">
        <is>
          <t>KOR</t>
        </is>
      </c>
      <c r="H2239" s="7" t="inlineStr">
        <is>
          <t>L</t>
        </is>
      </c>
      <c r="I2239" s="7">
        <f>IF(B2239="보세",C2239&amp;" "&amp;D2239&amp;" "&amp;E2239&amp;" "&amp;F2239&amp;" ["&amp;H2239&amp;"]",IF(G2239="JPN","[JPN] "&amp;B2239&amp;" "&amp;C2239&amp;" "&amp;D2239&amp;" "&amp;E2239&amp;" "&amp;F2239&amp;" ["&amp;H2239&amp;"]",B2239&amp;" "&amp;C2239&amp;" "&amp;D2239&amp;" "&amp;E2239&amp;" "&amp;F2239&amp;" ["&amp;H2239&amp;"]"))</f>
        <v/>
      </c>
      <c r="J2239" s="7" t="inlineStr">
        <is>
          <t>뉴발란스 화이트 프린팅 면혼방 레터링크루넥맨투맨 [L]</t>
        </is>
      </c>
      <c r="K2239" s="7" t="inlineStr">
        <is>
          <t>뉴발란스 화이트 프린팅 면혼방 레터링크루넥맨투맨</t>
        </is>
      </c>
      <c r="L2239" s="7">
        <f>IF(B2239="보세",C2239&amp;" "&amp;F2239,B2239&amp;" "&amp;F2239)</f>
        <v/>
      </c>
      <c r="M2239" s="8" t="inlineStr">
        <is>
          <t>화이트 프린팅 면혼방 레터링크루넥맨투맨</t>
        </is>
      </c>
      <c r="N2239" s="8" t="inlineStr">
        <is>
          <t>화이트 프린팅 코튼혼방 레터링크루넥맨투맨</t>
        </is>
      </c>
      <c r="O2239" s="8" t="inlineStr">
        <is>
          <t>화이트 프린팅 면믹스 레터링크루넥맨투맨</t>
        </is>
      </c>
    </row>
    <row r="2240" ht="16.5" customHeight="1" s="16">
      <c r="A2240" s="7" t="n">
        <v>13109007</v>
      </c>
      <c r="B2240" s="7" t="inlineStr">
        <is>
          <t>지프</t>
        </is>
      </c>
      <c r="C2240" s="7" t="inlineStr">
        <is>
          <t>아이보리</t>
        </is>
      </c>
      <c r="D2240" s="7" t="inlineStr">
        <is>
          <t>프린팅</t>
        </is>
      </c>
      <c r="E2240" s="7" t="inlineStr">
        <is>
          <t>폴리</t>
        </is>
      </c>
      <c r="F2240" s="7" t="inlineStr">
        <is>
          <t>크루넥긴소매티</t>
        </is>
      </c>
      <c r="G2240" s="7" t="inlineStr">
        <is>
          <t>KOR</t>
        </is>
      </c>
      <c r="H2240" s="7" t="inlineStr">
        <is>
          <t>S</t>
        </is>
      </c>
      <c r="I2240" s="7">
        <f>IF(B2240="보세",C2240&amp;" "&amp;D2240&amp;" "&amp;E2240&amp;" "&amp;F2240&amp;" ["&amp;H2240&amp;"]",IF(G2240="JPN","[JPN] "&amp;B2240&amp;" "&amp;C2240&amp;" "&amp;D2240&amp;" "&amp;E2240&amp;" "&amp;F2240&amp;" ["&amp;H2240&amp;"]",B2240&amp;" "&amp;C2240&amp;" "&amp;D2240&amp;" "&amp;E2240&amp;" "&amp;F2240&amp;" ["&amp;H2240&amp;"]"))</f>
        <v/>
      </c>
      <c r="J2240" s="7" t="inlineStr">
        <is>
          <t>지프 아이보리 프린팅 크루넥긴소매티 [S]</t>
        </is>
      </c>
      <c r="K2240" s="7" t="inlineStr">
        <is>
          <t>지프 아이보리 프린팅 크루넥긴소매티</t>
        </is>
      </c>
      <c r="L2240" s="7">
        <f>IF(B2240="보세",C2240&amp;" "&amp;F2240,B2240&amp;" "&amp;F2240)</f>
        <v/>
      </c>
      <c r="M2240" s="8" t="inlineStr">
        <is>
          <t>아이보리 프린팅  크루넥긴소매티</t>
        </is>
      </c>
      <c r="N2240" s="8" t="inlineStr">
        <is>
          <t>아이보리 프린팅  크루넥긴소매티</t>
        </is>
      </c>
      <c r="O2240" s="8" t="inlineStr">
        <is>
          <t>아이보리 프린팅  크루넥긴소매티</t>
        </is>
      </c>
    </row>
    <row r="2241" ht="16.5" customHeight="1" s="16">
      <c r="A2241" s="7" t="n">
        <v>13109008</v>
      </c>
      <c r="B2241" s="7" t="inlineStr">
        <is>
          <t>에잇세컨즈</t>
        </is>
      </c>
      <c r="C2241" s="7" t="inlineStr">
        <is>
          <t>화이트</t>
        </is>
      </c>
      <c r="D2241" s="7" t="inlineStr">
        <is>
          <t>무지</t>
        </is>
      </c>
      <c r="E2241" s="7" t="inlineStr">
        <is>
          <t>폴리</t>
        </is>
      </c>
      <c r="F2241" s="7" t="inlineStr">
        <is>
          <t>셔츠레이어드배색니트</t>
        </is>
      </c>
      <c r="G2241" s="7" t="inlineStr">
        <is>
          <t>KOR</t>
        </is>
      </c>
      <c r="H2241" s="7" t="inlineStr">
        <is>
          <t>M</t>
        </is>
      </c>
      <c r="I2241" s="7">
        <f>IF(B2241="보세",C2241&amp;" "&amp;D2241&amp;" "&amp;E2241&amp;" "&amp;F2241&amp;" ["&amp;H2241&amp;"]",IF(G2241="JPN","[JPN] "&amp;B2241&amp;" "&amp;C2241&amp;" "&amp;D2241&amp;" "&amp;E2241&amp;" "&amp;F2241&amp;" ["&amp;H2241&amp;"]",B2241&amp;" "&amp;C2241&amp;" "&amp;D2241&amp;" "&amp;E2241&amp;" "&amp;F2241&amp;" ["&amp;H2241&amp;"]"))</f>
        <v/>
      </c>
      <c r="J2241" s="7" t="inlineStr">
        <is>
          <t>에잇세컨즈 화이트 셔츠레이어드배색니트 [M]</t>
        </is>
      </c>
      <c r="K2241" s="7" t="inlineStr">
        <is>
          <t>에잇세컨즈 화이트 셔츠레이어드배색니트</t>
        </is>
      </c>
      <c r="L2241" s="7">
        <f>IF(B2241="보세",C2241&amp;" "&amp;F2241,B2241&amp;" "&amp;F2241)</f>
        <v/>
      </c>
      <c r="M2241" s="8" t="inlineStr">
        <is>
          <t>화이트   셔츠레이어드배색니트</t>
        </is>
      </c>
      <c r="N2241" s="8" t="inlineStr">
        <is>
          <t>화이트   셔츠레이어드배색니트</t>
        </is>
      </c>
      <c r="O2241" s="8" t="inlineStr">
        <is>
          <t>화이트   셔츠레이어드배색니트</t>
        </is>
      </c>
    </row>
    <row r="2242" ht="16.5" customHeight="1" s="16">
      <c r="A2242" s="7" t="n">
        <v>13109009</v>
      </c>
      <c r="B2242" s="7" t="inlineStr">
        <is>
          <t>JDX</t>
        </is>
      </c>
      <c r="C2242" s="7" t="inlineStr">
        <is>
          <t>화이트</t>
        </is>
      </c>
      <c r="D2242" s="7" t="inlineStr">
        <is>
          <t>그래픽</t>
        </is>
      </c>
      <c r="E2242" s="7" t="inlineStr">
        <is>
          <t>덕다운</t>
        </is>
      </c>
      <c r="F2242" s="7" t="inlineStr">
        <is>
          <t>퀼팅슬림패딩점퍼</t>
        </is>
      </c>
      <c r="G2242" s="7" t="inlineStr">
        <is>
          <t>KOR</t>
        </is>
      </c>
      <c r="H2242" s="7" t="inlineStr">
        <is>
          <t>90</t>
        </is>
      </c>
      <c r="I2242" s="7">
        <f>IF(B2242="보세",C2242&amp;" "&amp;D2242&amp;" "&amp;E2242&amp;" "&amp;F2242&amp;" ["&amp;H2242&amp;"]",IF(G2242="JPN","[JPN] "&amp;B2242&amp;" "&amp;C2242&amp;" "&amp;D2242&amp;" "&amp;E2242&amp;" "&amp;F2242&amp;" ["&amp;H2242&amp;"]",B2242&amp;" "&amp;C2242&amp;" "&amp;D2242&amp;" "&amp;E2242&amp;" "&amp;F2242&amp;" ["&amp;H2242&amp;"]"))</f>
        <v/>
      </c>
      <c r="J2242" s="7" t="inlineStr">
        <is>
          <t>JDX 화이트 그래픽 덕다운 퀼팅슬림패딩점퍼 [90]</t>
        </is>
      </c>
      <c r="K2242" s="7" t="inlineStr">
        <is>
          <t>JDX 화이트 그래픽 덕다운 퀼팅슬림패딩점퍼</t>
        </is>
      </c>
      <c r="L2242" s="7">
        <f>IF(B2242="보세",C2242&amp;" "&amp;F2242,B2242&amp;" "&amp;F2242)</f>
        <v/>
      </c>
      <c r="M2242" s="8" t="inlineStr">
        <is>
          <t>화이트 그래픽 덕다운 퀼팅슬림패딩점퍼</t>
        </is>
      </c>
      <c r="N2242" s="8" t="inlineStr">
        <is>
          <t>화이트 그래픽 덕다운 퀼팅슬림패딩점퍼</t>
        </is>
      </c>
      <c r="O2242" s="8" t="inlineStr">
        <is>
          <t>화이트 그래픽 덕다운 퀼팅슬림패딩점퍼</t>
        </is>
      </c>
    </row>
    <row r="2243" ht="16.5" customHeight="1" s="16">
      <c r="A2243" s="7" t="n">
        <v>13109010</v>
      </c>
      <c r="B2243" s="7" t="inlineStr">
        <is>
          <t>에잇세컨즈</t>
        </is>
      </c>
      <c r="C2243" s="7" t="inlineStr">
        <is>
          <t>블랙</t>
        </is>
      </c>
      <c r="D2243" s="7" t="inlineStr">
        <is>
          <t>무지</t>
        </is>
      </c>
      <c r="E2243" s="7" t="inlineStr">
        <is>
          <t>울혼방</t>
        </is>
      </c>
      <c r="F2243" s="7" t="inlineStr">
        <is>
          <t>모직코트</t>
        </is>
      </c>
      <c r="G2243" s="7" t="inlineStr">
        <is>
          <t>KOR</t>
        </is>
      </c>
      <c r="H2243" s="7" t="inlineStr">
        <is>
          <t>M</t>
        </is>
      </c>
      <c r="I2243" s="7">
        <f>IF(B2243="보세",C2243&amp;" "&amp;D2243&amp;" "&amp;E2243&amp;" "&amp;F2243&amp;" ["&amp;H2243&amp;"]",IF(G2243="JPN","[JPN] "&amp;B2243&amp;" "&amp;C2243&amp;" "&amp;D2243&amp;" "&amp;E2243&amp;" "&amp;F2243&amp;" ["&amp;H2243&amp;"]",B2243&amp;" "&amp;C2243&amp;" "&amp;D2243&amp;" "&amp;E2243&amp;" "&amp;F2243&amp;" ["&amp;H2243&amp;"]"))</f>
        <v/>
      </c>
      <c r="J2243" s="7" t="inlineStr">
        <is>
          <t>에잇세컨즈 블랙 울혼방 모직코트 [M]</t>
        </is>
      </c>
      <c r="K2243" s="7" t="inlineStr">
        <is>
          <t>에잇세컨즈 블랙 울혼방 모직코트</t>
        </is>
      </c>
      <c r="L2243" s="7">
        <f>IF(B2243="보세",C2243&amp;" "&amp;F2243,B2243&amp;" "&amp;F2243)</f>
        <v/>
      </c>
      <c r="M2243" s="8" t="inlineStr">
        <is>
          <t>블랙  울혼방 모직코트</t>
        </is>
      </c>
      <c r="N2243" s="8" t="inlineStr">
        <is>
          <t>블랙  울혼방 모직코트</t>
        </is>
      </c>
      <c r="O2243" s="8" t="inlineStr">
        <is>
          <t>블랙  울혼방 모직코트</t>
        </is>
      </c>
    </row>
    <row r="2244" ht="16.5" customHeight="1" s="16">
      <c r="A2244" s="7" t="n">
        <v>13109011</v>
      </c>
      <c r="B2244" s="7" t="inlineStr">
        <is>
          <t>디키즈</t>
        </is>
      </c>
      <c r="C2244" s="7" t="inlineStr">
        <is>
          <t>차콜</t>
        </is>
      </c>
      <c r="D2244" s="7" t="inlineStr">
        <is>
          <t>밀리터리</t>
        </is>
      </c>
      <c r="E2244" s="7" t="inlineStr">
        <is>
          <t>폴리</t>
        </is>
      </c>
      <c r="F2244" s="7" t="inlineStr">
        <is>
          <t>패딩점퍼</t>
        </is>
      </c>
      <c r="G2244" s="7" t="inlineStr">
        <is>
          <t>KOR</t>
        </is>
      </c>
      <c r="H2244" s="7" t="inlineStr">
        <is>
          <t>93</t>
        </is>
      </c>
      <c r="I2244" s="7">
        <f>IF(B2244="보세",C2244&amp;" "&amp;D2244&amp;" "&amp;E2244&amp;" "&amp;F2244&amp;" ["&amp;H2244&amp;"]",IF(G2244="JPN","[JPN] "&amp;B2244&amp;" "&amp;C2244&amp;" "&amp;D2244&amp;" "&amp;E2244&amp;" "&amp;F2244&amp;" ["&amp;H2244&amp;"]",B2244&amp;" "&amp;C2244&amp;" "&amp;D2244&amp;" "&amp;E2244&amp;" "&amp;F2244&amp;" ["&amp;H2244&amp;"]"))</f>
        <v/>
      </c>
      <c r="J2244" s="7" t="inlineStr">
        <is>
          <t>디키즈 차콜 밀리터리 패딩점퍼 [93]</t>
        </is>
      </c>
      <c r="K2244" s="7" t="inlineStr">
        <is>
          <t>디키즈 차콜 밀리터리 패딩점퍼</t>
        </is>
      </c>
      <c r="L2244" s="7">
        <f>IF(B2244="보세",C2244&amp;" "&amp;F2244,B2244&amp;" "&amp;F2244)</f>
        <v/>
      </c>
      <c r="M2244" s="8" t="inlineStr">
        <is>
          <t>차콜 밀리터리  패딩점퍼</t>
        </is>
      </c>
      <c r="N2244" s="8" t="inlineStr">
        <is>
          <t>차콜 밀리터리  패딩점퍼</t>
        </is>
      </c>
      <c r="O2244" s="8" t="inlineStr">
        <is>
          <t>차콜 밀리터리  패딩점퍼</t>
        </is>
      </c>
    </row>
    <row r="2245" ht="16.5" customHeight="1" s="16">
      <c r="A2245" s="7" t="n">
        <v>13109012</v>
      </c>
      <c r="B2245" s="7" t="inlineStr">
        <is>
          <t>미쏘</t>
        </is>
      </c>
      <c r="C2245" s="7" t="inlineStr">
        <is>
          <t>아이보리</t>
        </is>
      </c>
      <c r="D2245" s="7" t="inlineStr">
        <is>
          <t>무지</t>
        </is>
      </c>
      <c r="E2245" s="7" t="inlineStr">
        <is>
          <t>울혼방</t>
        </is>
      </c>
      <c r="F2245" s="7" t="inlineStr">
        <is>
          <t>더블롱코트</t>
        </is>
      </c>
      <c r="G2245" s="7" t="inlineStr">
        <is>
          <t>KOR</t>
        </is>
      </c>
      <c r="H2245" s="7" t="inlineStr">
        <is>
          <t>M</t>
        </is>
      </c>
      <c r="I2245" s="7">
        <f>IF(B2245="보세",C2245&amp;" "&amp;D2245&amp;" "&amp;E2245&amp;" "&amp;F2245&amp;" ["&amp;H2245&amp;"]",IF(G2245="JPN","[JPN] "&amp;B2245&amp;" "&amp;C2245&amp;" "&amp;D2245&amp;" "&amp;E2245&amp;" "&amp;F2245&amp;" ["&amp;H2245&amp;"]",B2245&amp;" "&amp;C2245&amp;" "&amp;D2245&amp;" "&amp;E2245&amp;" "&amp;F2245&amp;" ["&amp;H2245&amp;"]"))</f>
        <v/>
      </c>
      <c r="J2245" s="7" t="inlineStr">
        <is>
          <t>미쏘 아이보리 울혼방 더블롱코트 [M]</t>
        </is>
      </c>
      <c r="K2245" s="7" t="inlineStr">
        <is>
          <t>미쏘 아이보리 울혼방 더블롱코트</t>
        </is>
      </c>
      <c r="L2245" s="7">
        <f>IF(B2245="보세",C2245&amp;" "&amp;F2245,B2245&amp;" "&amp;F2245)</f>
        <v/>
      </c>
      <c r="M2245" s="8" t="inlineStr">
        <is>
          <t>아이보리  울혼방 더블롱코트</t>
        </is>
      </c>
      <c r="N2245" s="8" t="inlineStr">
        <is>
          <t>아이보리  울혼방 더블롱코트</t>
        </is>
      </c>
      <c r="O2245" s="8" t="inlineStr">
        <is>
          <t>아이보리  울혼방 더블롱코트</t>
        </is>
      </c>
    </row>
    <row r="2246" ht="16.5" customHeight="1" s="16">
      <c r="A2246" s="7" t="n">
        <v>13109013</v>
      </c>
      <c r="B2246" s="7" t="inlineStr">
        <is>
          <t>홀리스터</t>
        </is>
      </c>
      <c r="C2246" s="7" t="inlineStr">
        <is>
          <t>그린핑크</t>
        </is>
      </c>
      <c r="D2246" s="7" t="inlineStr">
        <is>
          <t>체크</t>
        </is>
      </c>
      <c r="E2246" s="7" t="inlineStr">
        <is>
          <t>면</t>
        </is>
      </c>
      <c r="F2246" s="7" t="inlineStr">
        <is>
          <t>남방</t>
        </is>
      </c>
      <c r="G2246" s="7" t="inlineStr">
        <is>
          <t>KOR</t>
        </is>
      </c>
      <c r="H2246" s="7" t="inlineStr">
        <is>
          <t>S</t>
        </is>
      </c>
      <c r="I2246" s="7">
        <f>IF(B2246="보세",C2246&amp;" "&amp;D2246&amp;" "&amp;E2246&amp;" "&amp;F2246&amp;" ["&amp;H2246&amp;"]",IF(G2246="JPN","[JPN] "&amp;B2246&amp;" "&amp;C2246&amp;" "&amp;D2246&amp;" "&amp;E2246&amp;" "&amp;F2246&amp;" ["&amp;H2246&amp;"]",B2246&amp;" "&amp;C2246&amp;" "&amp;D2246&amp;" "&amp;E2246&amp;" "&amp;F2246&amp;" ["&amp;H2246&amp;"]"))</f>
        <v/>
      </c>
      <c r="J2246" s="7" t="inlineStr">
        <is>
          <t>홀리스터 그린핑크 체크 면 남방 [S]</t>
        </is>
      </c>
      <c r="K2246" s="7" t="inlineStr">
        <is>
          <t>홀리스터 그린핑크 체크 면 남방</t>
        </is>
      </c>
      <c r="L2246" s="7">
        <f>IF(B2246="보세",C2246&amp;" "&amp;F2246,B2246&amp;" "&amp;F2246)</f>
        <v/>
      </c>
      <c r="M2246" s="8" t="inlineStr">
        <is>
          <t>그린핑크 체크 면 남방</t>
        </is>
      </c>
      <c r="N2246" s="8" t="inlineStr">
        <is>
          <t>그린핑크 체크 코튼 남방</t>
        </is>
      </c>
      <c r="O2246" s="8" t="inlineStr">
        <is>
          <t>그린핑크 체크 면직물 남방</t>
        </is>
      </c>
    </row>
    <row r="2247" ht="16.5" customHeight="1" s="16">
      <c r="A2247" s="7" t="n">
        <v>13109014</v>
      </c>
      <c r="B2247" s="7" t="inlineStr">
        <is>
          <t>유니클로</t>
        </is>
      </c>
      <c r="C2247" s="7" t="inlineStr">
        <is>
          <t>그레이</t>
        </is>
      </c>
      <c r="D2247" s="7" t="inlineStr">
        <is>
          <t>스트라이프</t>
        </is>
      </c>
      <c r="E2247" s="7" t="inlineStr">
        <is>
          <t>울혼방</t>
        </is>
      </c>
      <c r="F2247" s="7" t="inlineStr">
        <is>
          <t>니트스웨터</t>
        </is>
      </c>
      <c r="G2247" s="7" t="inlineStr">
        <is>
          <t>KOR</t>
        </is>
      </c>
      <c r="H2247" s="7" t="inlineStr">
        <is>
          <t>XL</t>
        </is>
      </c>
      <c r="I2247" s="7">
        <f>IF(B2247="보세",C2247&amp;" "&amp;D2247&amp;" "&amp;E2247&amp;" "&amp;F2247&amp;" ["&amp;H2247&amp;"]",IF(G2247="JPN","[JPN] "&amp;B2247&amp;" "&amp;C2247&amp;" "&amp;D2247&amp;" "&amp;E2247&amp;" "&amp;F2247&amp;" ["&amp;H2247&amp;"]",B2247&amp;" "&amp;C2247&amp;" "&amp;D2247&amp;" "&amp;E2247&amp;" "&amp;F2247&amp;" ["&amp;H2247&amp;"]"))</f>
        <v/>
      </c>
      <c r="J2247" s="7" t="inlineStr">
        <is>
          <t>유니클로 그레이 스트라이프 울혼방 니트스웨터 [XL]</t>
        </is>
      </c>
      <c r="K2247" s="7" t="inlineStr">
        <is>
          <t>유니클로 그레이 스트라이프 울혼방 니트스웨터</t>
        </is>
      </c>
      <c r="L2247" s="7">
        <f>IF(B2247="보세",C2247&amp;" "&amp;F2247,B2247&amp;" "&amp;F2247)</f>
        <v/>
      </c>
      <c r="M2247" s="8" t="inlineStr">
        <is>
          <t>그레이 스트라이프 울혼방 니트스웨터</t>
        </is>
      </c>
      <c r="N2247" s="8" t="inlineStr">
        <is>
          <t>회색 스트라이프 울혼방 니트스웨터</t>
        </is>
      </c>
      <c r="O2247" s="8" t="inlineStr">
        <is>
          <t>GRAY 스트라이프 울혼방 니트스웨터</t>
        </is>
      </c>
    </row>
    <row r="2248" ht="16.5" customHeight="1" s="16">
      <c r="A2248" s="7" t="n">
        <v>13109015</v>
      </c>
      <c r="B2248" s="7" t="inlineStr">
        <is>
          <t>에잇세컨즈</t>
        </is>
      </c>
      <c r="C2248" s="7" t="inlineStr">
        <is>
          <t>블랙</t>
        </is>
      </c>
      <c r="D2248" s="7" t="inlineStr">
        <is>
          <t>무지</t>
        </is>
      </c>
      <c r="E2248" s="7" t="inlineStr">
        <is>
          <t>캐시미어혼방</t>
        </is>
      </c>
      <c r="F2248" s="7" t="inlineStr">
        <is>
          <t>가디건</t>
        </is>
      </c>
      <c r="G2248" s="7" t="inlineStr">
        <is>
          <t>KOR</t>
        </is>
      </c>
      <c r="H2248" s="7" t="inlineStr">
        <is>
          <t>XL</t>
        </is>
      </c>
      <c r="I2248" s="7">
        <f>IF(B2248="보세",C2248&amp;" "&amp;D2248&amp;" "&amp;E2248&amp;" "&amp;F2248&amp;" ["&amp;H2248&amp;"]",IF(G2248="JPN","[JPN] "&amp;B2248&amp;" "&amp;C2248&amp;" "&amp;D2248&amp;" "&amp;E2248&amp;" "&amp;F2248&amp;" ["&amp;H2248&amp;"]",B2248&amp;" "&amp;C2248&amp;" "&amp;D2248&amp;" "&amp;E2248&amp;" "&amp;F2248&amp;" ["&amp;H2248&amp;"]"))</f>
        <v/>
      </c>
      <c r="J2248" s="7" t="inlineStr">
        <is>
          <t>에잇세컨즈 블랙 캐시미어혼방 가디건 [XL]</t>
        </is>
      </c>
      <c r="K2248" s="7" t="inlineStr">
        <is>
          <t>에잇세컨즈 블랙 캐시미어혼방 가디건</t>
        </is>
      </c>
      <c r="L2248" s="7">
        <f>IF(B2248="보세",C2248&amp;" "&amp;F2248,B2248&amp;" "&amp;F2248)</f>
        <v/>
      </c>
      <c r="M2248" s="8" t="inlineStr">
        <is>
          <t>블랙  캐시미어혼방 가디건</t>
        </is>
      </c>
      <c r="N2248" s="8" t="inlineStr">
        <is>
          <t>블랙  캐시미어혼방 가디건</t>
        </is>
      </c>
      <c r="O2248" s="8" t="inlineStr">
        <is>
          <t>블랙  캐시미어혼방 가디건</t>
        </is>
      </c>
    </row>
    <row r="2249" ht="16.5" customHeight="1" s="16">
      <c r="A2249" s="7" t="n">
        <v>13109016</v>
      </c>
      <c r="B2249" s="7" t="inlineStr">
        <is>
          <t>스케쳐스챔피언</t>
        </is>
      </c>
      <c r="C2249" s="7" t="inlineStr">
        <is>
          <t>올리브마일드</t>
        </is>
      </c>
      <c r="D2249" s="7" t="inlineStr">
        <is>
          <t>무지</t>
        </is>
      </c>
      <c r="E2249" s="7" t="inlineStr">
        <is>
          <t>면혼방</t>
        </is>
      </c>
      <c r="F2249" s="7" t="inlineStr">
        <is>
          <t>로고맨투맨티</t>
        </is>
      </c>
      <c r="G2249" s="7" t="inlineStr">
        <is>
          <t>KOR</t>
        </is>
      </c>
      <c r="H2249" s="7" t="inlineStr">
        <is>
          <t>L</t>
        </is>
      </c>
      <c r="I2249" s="7">
        <f>IF(B2249="보세",C2249&amp;" "&amp;D2249&amp;" "&amp;E2249&amp;" "&amp;F2249&amp;" ["&amp;H2249&amp;"]",IF(G2249="JPN","[JPN] "&amp;B2249&amp;" "&amp;C2249&amp;" "&amp;D2249&amp;" "&amp;E2249&amp;" "&amp;F2249&amp;" ["&amp;H2249&amp;"]",B2249&amp;" "&amp;C2249&amp;" "&amp;D2249&amp;" "&amp;E2249&amp;" "&amp;F2249&amp;" ["&amp;H2249&amp;"]"))</f>
        <v/>
      </c>
      <c r="J2249" s="7" t="inlineStr">
        <is>
          <t>스케쳐스챔피언 올리브마일드 면혼방 로고맨투맨티 [L]</t>
        </is>
      </c>
      <c r="K2249" s="7" t="inlineStr">
        <is>
          <t>스케쳐스챔피언 올리브마일드 면혼방 로고맨투맨티</t>
        </is>
      </c>
      <c r="L2249" s="7">
        <f>IF(B2249="보세",C2249&amp;" "&amp;F2249,B2249&amp;" "&amp;F2249)</f>
        <v/>
      </c>
      <c r="M2249" s="8" t="inlineStr">
        <is>
          <t>올리브마일드  면혼방 로고맨투맨티</t>
        </is>
      </c>
      <c r="N2249" s="8" t="inlineStr">
        <is>
          <t>올리브마일드  코튼혼방 로고맨투맨티</t>
        </is>
      </c>
      <c r="O2249" s="8" t="inlineStr">
        <is>
          <t>올리브마일드  면믹스 로고맨투맨티</t>
        </is>
      </c>
    </row>
    <row r="2250" ht="16.5" customHeight="1" s="16">
      <c r="A2250" s="7" t="n">
        <v>13109017</v>
      </c>
      <c r="B2250" s="7" t="inlineStr">
        <is>
          <t>아디다스오리지널</t>
        </is>
      </c>
      <c r="C2250" s="7" t="inlineStr">
        <is>
          <t>레드</t>
        </is>
      </c>
      <c r="D2250" s="7" t="inlineStr">
        <is>
          <t>무지</t>
        </is>
      </c>
      <c r="E2250" s="7" t="inlineStr">
        <is>
          <t>면</t>
        </is>
      </c>
      <c r="F2250" s="7" t="inlineStr">
        <is>
          <t>라운드긴팔티</t>
        </is>
      </c>
      <c r="G2250" s="7" t="inlineStr">
        <is>
          <t>KOR</t>
        </is>
      </c>
      <c r="H2250" s="7" t="inlineStr">
        <is>
          <t>85</t>
        </is>
      </c>
      <c r="I2250" s="7">
        <f>IF(B2250="보세",C2250&amp;" "&amp;D2250&amp;" "&amp;E2250&amp;" "&amp;F2250&amp;" ["&amp;H2250&amp;"]",IF(G2250="JPN","[JPN] "&amp;B2250&amp;" "&amp;C2250&amp;" "&amp;D2250&amp;" "&amp;E2250&amp;" "&amp;F2250&amp;" ["&amp;H2250&amp;"]",B2250&amp;" "&amp;C2250&amp;" "&amp;D2250&amp;" "&amp;E2250&amp;" "&amp;F2250&amp;" ["&amp;H2250&amp;"]"))</f>
        <v/>
      </c>
      <c r="J2250" s="7" t="inlineStr">
        <is>
          <t>아디다스오리지널 레드 면 라운드긴팔티 [85]</t>
        </is>
      </c>
      <c r="K2250" s="7" t="inlineStr">
        <is>
          <t>아디다스오리지널 레드 면 라운드긴팔티</t>
        </is>
      </c>
      <c r="L2250" s="7">
        <f>IF(B2250="보세",C2250&amp;" "&amp;F2250,B2250&amp;" "&amp;F2250)</f>
        <v/>
      </c>
      <c r="M2250" s="8" t="inlineStr">
        <is>
          <t>레드  면 라운드긴팔티</t>
        </is>
      </c>
      <c r="N2250" s="8" t="inlineStr">
        <is>
          <t>레드  코튼 라운드긴팔티</t>
        </is>
      </c>
      <c r="O2250" s="8" t="inlineStr">
        <is>
          <t>레드  면직물 라운드긴팔티</t>
        </is>
      </c>
    </row>
    <row r="2251" ht="16.5" customHeight="1" s="16">
      <c r="A2251" s="7" t="n">
        <v>13109018</v>
      </c>
      <c r="B2251" s="7" t="inlineStr">
        <is>
          <t>코오롱스포츠</t>
        </is>
      </c>
      <c r="C2251" s="7" t="inlineStr">
        <is>
          <t>레드</t>
        </is>
      </c>
      <c r="D2251" s="7" t="inlineStr">
        <is>
          <t>무지</t>
        </is>
      </c>
      <c r="E2251" s="7" t="inlineStr">
        <is>
          <t>폴리</t>
        </is>
      </c>
      <c r="F2251" s="7" t="inlineStr">
        <is>
          <t>바람막이자켓</t>
        </is>
      </c>
      <c r="G2251" s="7" t="inlineStr">
        <is>
          <t>KOR</t>
        </is>
      </c>
      <c r="H2251" s="7" t="inlineStr">
        <is>
          <t>90</t>
        </is>
      </c>
      <c r="I2251" s="7">
        <f>IF(B2251="보세",C2251&amp;" "&amp;D2251&amp;" "&amp;E2251&amp;" "&amp;F2251&amp;" ["&amp;H2251&amp;"]",IF(G2251="JPN","[JPN] "&amp;B2251&amp;" "&amp;C2251&amp;" "&amp;D2251&amp;" "&amp;E2251&amp;" "&amp;F2251&amp;" ["&amp;H2251&amp;"]",B2251&amp;" "&amp;C2251&amp;" "&amp;D2251&amp;" "&amp;E2251&amp;" "&amp;F2251&amp;" ["&amp;H2251&amp;"]"))</f>
        <v/>
      </c>
      <c r="J2251" s="7" t="inlineStr">
        <is>
          <t>코오롱스포츠 레드 바람막이자켓 [90]</t>
        </is>
      </c>
      <c r="K2251" s="7" t="inlineStr">
        <is>
          <t>코오롱스포츠 레드 바람막이자켓</t>
        </is>
      </c>
      <c r="L2251" s="7">
        <f>IF(B2251="보세",C2251&amp;" "&amp;F2251,B2251&amp;" "&amp;F2251)</f>
        <v/>
      </c>
      <c r="M2251" s="8" t="inlineStr">
        <is>
          <t>레드   바람막이자켓</t>
        </is>
      </c>
      <c r="N2251" s="8" t="inlineStr">
        <is>
          <t>레드   바람막이자켓</t>
        </is>
      </c>
      <c r="O2251" s="8" t="inlineStr">
        <is>
          <t>레드   바람막이자켓</t>
        </is>
      </c>
    </row>
    <row r="2252" ht="16.5" customHeight="1" s="16">
      <c r="A2252" s="7" t="n">
        <v>13109019</v>
      </c>
      <c r="B2252" s="7" t="inlineStr">
        <is>
          <t>험멜</t>
        </is>
      </c>
      <c r="C2252" s="7" t="inlineStr">
        <is>
          <t>레드</t>
        </is>
      </c>
      <c r="D2252" s="7" t="inlineStr">
        <is>
          <t>무지</t>
        </is>
      </c>
      <c r="E2252" s="7" t="inlineStr">
        <is>
          <t>폴리</t>
        </is>
      </c>
      <c r="F2252" s="7" t="inlineStr">
        <is>
          <t>트랙자켓</t>
        </is>
      </c>
      <c r="G2252" s="7" t="inlineStr">
        <is>
          <t>KOR</t>
        </is>
      </c>
      <c r="H2252" s="7" t="inlineStr">
        <is>
          <t>없음</t>
        </is>
      </c>
      <c r="I2252" s="7">
        <f>IF(B2252="보세",C2252&amp;" "&amp;D2252&amp;" "&amp;E2252&amp;" "&amp;F2252&amp;" ["&amp;H2252&amp;"]",IF(G2252="JPN","[JPN] "&amp;B2252&amp;" "&amp;C2252&amp;" "&amp;D2252&amp;" "&amp;E2252&amp;" "&amp;F2252&amp;" ["&amp;H2252&amp;"]",B2252&amp;" "&amp;C2252&amp;" "&amp;D2252&amp;" "&amp;E2252&amp;" "&amp;F2252&amp;" ["&amp;H2252&amp;"]"))</f>
        <v/>
      </c>
      <c r="J2252" s="7" t="inlineStr">
        <is>
          <t xml:space="preserve">험멜 레드 트랙자켓 </t>
        </is>
      </c>
      <c r="K2252" s="7" t="inlineStr">
        <is>
          <t xml:space="preserve">험멜 레드 트랙자켓 </t>
        </is>
      </c>
      <c r="L2252" s="7">
        <f>IF(B2252="보세",C2252&amp;" "&amp;F2252,B2252&amp;" "&amp;F2252)</f>
        <v/>
      </c>
      <c r="M2252" s="8" t="inlineStr">
        <is>
          <t>레드   트랙자켓</t>
        </is>
      </c>
      <c r="N2252" s="8" t="inlineStr">
        <is>
          <t>레드   트랙자켓</t>
        </is>
      </c>
      <c r="O2252" s="8" t="inlineStr">
        <is>
          <t>레드   트랙자켓</t>
        </is>
      </c>
    </row>
    <row r="2253" ht="16.5" customHeight="1" s="16">
      <c r="A2253" s="7" t="n">
        <v>13109020</v>
      </c>
      <c r="B2253" s="7" t="inlineStr">
        <is>
          <t>자라우먼</t>
        </is>
      </c>
      <c r="C2253" s="7" t="inlineStr">
        <is>
          <t>네이비</t>
        </is>
      </c>
      <c r="D2253" s="7" t="inlineStr">
        <is>
          <t>무지</t>
        </is>
      </c>
      <c r="E2253" s="7" t="inlineStr">
        <is>
          <t>비스코스</t>
        </is>
      </c>
      <c r="F2253" s="7" t="inlineStr">
        <is>
          <t>더블재킷</t>
        </is>
      </c>
      <c r="G2253" s="7" t="inlineStr">
        <is>
          <t>KOR</t>
        </is>
      </c>
      <c r="H2253" s="7" t="inlineStr">
        <is>
          <t>XS</t>
        </is>
      </c>
      <c r="I2253" s="7">
        <f>IF(B2253="보세",C2253&amp;" "&amp;D2253&amp;" "&amp;E2253&amp;" "&amp;F2253&amp;" ["&amp;H2253&amp;"]",IF(G2253="JPN","[JPN] "&amp;B2253&amp;" "&amp;C2253&amp;" "&amp;D2253&amp;" "&amp;E2253&amp;" "&amp;F2253&amp;" ["&amp;H2253&amp;"]",B2253&amp;" "&amp;C2253&amp;" "&amp;D2253&amp;" "&amp;E2253&amp;" "&amp;F2253&amp;" ["&amp;H2253&amp;"]"))</f>
        <v/>
      </c>
      <c r="J2253" s="7" t="inlineStr">
        <is>
          <t>자라우먼 네이비 비스코스 더블재킷 [XS]</t>
        </is>
      </c>
      <c r="K2253" s="7" t="inlineStr">
        <is>
          <t>자라우먼 네이비 비스코스 더블재킷</t>
        </is>
      </c>
      <c r="L2253" s="7">
        <f>IF(B2253="보세",C2253&amp;" "&amp;F2253,B2253&amp;" "&amp;F2253)</f>
        <v/>
      </c>
      <c r="M2253" s="8" t="inlineStr">
        <is>
          <t>네이비  비스코스 더블재킷</t>
        </is>
      </c>
      <c r="N2253" s="8" t="inlineStr">
        <is>
          <t>NAVY  비스코스 더블재킷</t>
        </is>
      </c>
      <c r="O2253" s="8" t="inlineStr">
        <is>
          <t>곤색  비스코스 더블재킷</t>
        </is>
      </c>
    </row>
    <row r="2254" ht="16.5" customHeight="1" s="16">
      <c r="A2254" s="7" t="n">
        <v>13109021</v>
      </c>
      <c r="B2254" s="7" t="inlineStr">
        <is>
          <t>크로커다일레이디</t>
        </is>
      </c>
      <c r="C2254" s="7" t="inlineStr">
        <is>
          <t>베이지</t>
        </is>
      </c>
      <c r="D2254" s="7" t="inlineStr">
        <is>
          <t>무지</t>
        </is>
      </c>
      <c r="E2254" s="7" t="inlineStr">
        <is>
          <t>폴리</t>
        </is>
      </c>
      <c r="F2254" s="7" t="inlineStr">
        <is>
          <t>바람막이자켓</t>
        </is>
      </c>
      <c r="G2254" s="7" t="inlineStr">
        <is>
          <t>KOR</t>
        </is>
      </c>
      <c r="H2254" s="7" t="inlineStr">
        <is>
          <t>105</t>
        </is>
      </c>
      <c r="I2254" s="7">
        <f>IF(B2254="보세",C2254&amp;" "&amp;D2254&amp;" "&amp;E2254&amp;" "&amp;F2254&amp;" ["&amp;H2254&amp;"]",IF(G2254="JPN","[JPN] "&amp;B2254&amp;" "&amp;C2254&amp;" "&amp;D2254&amp;" "&amp;E2254&amp;" "&amp;F2254&amp;" ["&amp;H2254&amp;"]",B2254&amp;" "&amp;C2254&amp;" "&amp;D2254&amp;" "&amp;E2254&amp;" "&amp;F2254&amp;" ["&amp;H2254&amp;"]"))</f>
        <v/>
      </c>
      <c r="J2254" s="7" t="inlineStr">
        <is>
          <t>크로커다일레이디 베이지 바람막이자켓 [105]</t>
        </is>
      </c>
      <c r="K2254" s="7" t="inlineStr">
        <is>
          <t>크로커다일레이디 베이지 바람막이자켓</t>
        </is>
      </c>
      <c r="L2254" s="7">
        <f>IF(B2254="보세",C2254&amp;" "&amp;F2254,B2254&amp;" "&amp;F2254)</f>
        <v/>
      </c>
      <c r="M2254" s="8" t="inlineStr">
        <is>
          <t>베이지   바람막이자켓</t>
        </is>
      </c>
      <c r="N2254" s="8" t="inlineStr">
        <is>
          <t>베이지   바람막이자켓</t>
        </is>
      </c>
      <c r="O2254" s="8" t="inlineStr">
        <is>
          <t>베이지   바람막이자켓</t>
        </is>
      </c>
    </row>
    <row r="2255" ht="16.5" customHeight="1" s="16">
      <c r="A2255" s="7" t="n">
        <v>13109022</v>
      </c>
      <c r="B2255" s="7" t="inlineStr">
        <is>
          <t>뉴발란스</t>
        </is>
      </c>
      <c r="C2255" s="7" t="inlineStr">
        <is>
          <t>차콜그레이</t>
        </is>
      </c>
      <c r="D2255" s="7" t="inlineStr">
        <is>
          <t>무지</t>
        </is>
      </c>
      <c r="E2255" s="7" t="inlineStr">
        <is>
          <t>구스다운</t>
        </is>
      </c>
      <c r="F2255" s="7" t="inlineStr">
        <is>
          <t>숏패딩자켓</t>
        </is>
      </c>
      <c r="G2255" s="7" t="inlineStr">
        <is>
          <t>KOR</t>
        </is>
      </c>
      <c r="H2255" s="7" t="inlineStr">
        <is>
          <t>M</t>
        </is>
      </c>
      <c r="I2255" s="7">
        <f>IF(B2255="보세",C2255&amp;" "&amp;D2255&amp;" "&amp;E2255&amp;" "&amp;F2255&amp;" ["&amp;H2255&amp;"]",IF(G2255="JPN","[JPN] "&amp;B2255&amp;" "&amp;C2255&amp;" "&amp;D2255&amp;" "&amp;E2255&amp;" "&amp;F2255&amp;" ["&amp;H2255&amp;"]",B2255&amp;" "&amp;C2255&amp;" "&amp;D2255&amp;" "&amp;E2255&amp;" "&amp;F2255&amp;" ["&amp;H2255&amp;"]"))</f>
        <v/>
      </c>
      <c r="J2255" s="7" t="inlineStr">
        <is>
          <t>뉴발란스 차콜그레이 구스다운 숏패딩자켓 [M]</t>
        </is>
      </c>
      <c r="K2255" s="7" t="inlineStr">
        <is>
          <t>뉴발란스 차콜그레이 구스다운 숏패딩자켓</t>
        </is>
      </c>
      <c r="L2255" s="7">
        <f>IF(B2255="보세",C2255&amp;" "&amp;F2255,B2255&amp;" "&amp;F2255)</f>
        <v/>
      </c>
      <c r="M2255" s="8" t="inlineStr">
        <is>
          <t>차콜그레이  구스다운 숏패딩자켓</t>
        </is>
      </c>
      <c r="N2255" s="8" t="inlineStr">
        <is>
          <t>차콜그레이  구스다운 숏패딩자켓</t>
        </is>
      </c>
      <c r="O2255" s="8" t="inlineStr">
        <is>
          <t>차콜그레이  구스다운 숏패딩자켓</t>
        </is>
      </c>
    </row>
    <row r="2256" ht="16.5" customHeight="1" s="16">
      <c r="A2256" s="7" t="n">
        <v>13109023</v>
      </c>
      <c r="B2256" s="7" t="inlineStr">
        <is>
          <t>미쏘</t>
        </is>
      </c>
      <c r="C2256" s="7" t="inlineStr">
        <is>
          <t>라이트브라운</t>
        </is>
      </c>
      <c r="D2256" s="7" t="inlineStr">
        <is>
          <t>무지</t>
        </is>
      </c>
      <c r="E2256" s="7" t="inlineStr">
        <is>
          <t>면혼방</t>
        </is>
      </c>
      <c r="F2256" s="7" t="inlineStr">
        <is>
          <t>트렌치코트</t>
        </is>
      </c>
      <c r="G2256" s="7" t="inlineStr">
        <is>
          <t>KOR</t>
        </is>
      </c>
      <c r="H2256" s="7" t="inlineStr">
        <is>
          <t>L</t>
        </is>
      </c>
      <c r="I2256" s="7">
        <f>IF(B2256="보세",C2256&amp;" "&amp;D2256&amp;" "&amp;E2256&amp;" "&amp;F2256&amp;" ["&amp;H2256&amp;"]",IF(G2256="JPN","[JPN] "&amp;B2256&amp;" "&amp;C2256&amp;" "&amp;D2256&amp;" "&amp;E2256&amp;" "&amp;F2256&amp;" ["&amp;H2256&amp;"]",B2256&amp;" "&amp;C2256&amp;" "&amp;D2256&amp;" "&amp;E2256&amp;" "&amp;F2256&amp;" ["&amp;H2256&amp;"]"))</f>
        <v/>
      </c>
      <c r="J2256" s="7" t="inlineStr">
        <is>
          <t>미쏘 라이트브라운 면혼방 트렌치코트 [L]</t>
        </is>
      </c>
      <c r="K2256" s="7" t="inlineStr">
        <is>
          <t>미쏘 라이트브라운 면혼방 트렌치코트</t>
        </is>
      </c>
      <c r="L2256" s="7">
        <f>IF(B2256="보세",C2256&amp;" "&amp;F2256,B2256&amp;" "&amp;F2256)</f>
        <v/>
      </c>
      <c r="M2256" s="8" t="inlineStr">
        <is>
          <t>라이트브라운  면혼방 트렌치코트</t>
        </is>
      </c>
      <c r="N2256" s="8" t="inlineStr">
        <is>
          <t>라이트브라운  코튼혼방 트렌치코트</t>
        </is>
      </c>
      <c r="O2256" s="8" t="inlineStr">
        <is>
          <t>라이트브라운  면믹스 트렌치코트</t>
        </is>
      </c>
    </row>
    <row r="2257" ht="16.5" customHeight="1" s="16">
      <c r="A2257" s="7" t="n">
        <v>13109024</v>
      </c>
      <c r="B2257" s="7" t="inlineStr">
        <is>
          <t>플루크</t>
        </is>
      </c>
      <c r="C2257" s="7" t="inlineStr">
        <is>
          <t>오렌지</t>
        </is>
      </c>
      <c r="D2257" s="7" t="inlineStr">
        <is>
          <t>무지</t>
        </is>
      </c>
      <c r="E2257" s="7" t="inlineStr">
        <is>
          <t>폴리</t>
        </is>
      </c>
      <c r="F2257" s="7" t="inlineStr">
        <is>
          <t>경량패딩</t>
        </is>
      </c>
      <c r="G2257" s="7" t="inlineStr">
        <is>
          <t>KOR</t>
        </is>
      </c>
      <c r="H2257" s="7" t="inlineStr">
        <is>
          <t>S</t>
        </is>
      </c>
      <c r="I2257" s="7">
        <f>IF(B2257="보세",C2257&amp;" "&amp;D2257&amp;" "&amp;E2257&amp;" "&amp;F2257&amp;" ["&amp;H2257&amp;"]",IF(G2257="JPN","[JPN] "&amp;B2257&amp;" "&amp;C2257&amp;" "&amp;D2257&amp;" "&amp;E2257&amp;" "&amp;F2257&amp;" ["&amp;H2257&amp;"]",B2257&amp;" "&amp;C2257&amp;" "&amp;D2257&amp;" "&amp;E2257&amp;" "&amp;F2257&amp;" ["&amp;H2257&amp;"]"))</f>
        <v/>
      </c>
      <c r="J2257" s="7" t="inlineStr">
        <is>
          <t>플루크 오렌지 경량패딩 [S]</t>
        </is>
      </c>
      <c r="K2257" s="7" t="inlineStr">
        <is>
          <t>플루크 오렌지 경량패딩</t>
        </is>
      </c>
      <c r="L2257" s="7">
        <f>IF(B2257="보세",C2257&amp;" "&amp;F2257,B2257&amp;" "&amp;F2257)</f>
        <v/>
      </c>
      <c r="M2257" s="8" t="inlineStr">
        <is>
          <t>오렌지   경량패딩</t>
        </is>
      </c>
      <c r="N2257" s="8" t="inlineStr">
        <is>
          <t>오렌지   경량패딩</t>
        </is>
      </c>
      <c r="O2257" s="8" t="inlineStr">
        <is>
          <t>오렌지   경량패딩</t>
        </is>
      </c>
    </row>
    <row r="2258" ht="16.5" customHeight="1" s="16">
      <c r="A2258" s="7" t="n">
        <v>13109025</v>
      </c>
      <c r="B2258" s="7" t="inlineStr">
        <is>
          <t>빈폴</t>
        </is>
      </c>
      <c r="C2258" s="7" t="inlineStr">
        <is>
          <t>차콜그레이</t>
        </is>
      </c>
      <c r="D2258" s="7" t="inlineStr">
        <is>
          <t>무지</t>
        </is>
      </c>
      <c r="E2258" s="7" t="inlineStr">
        <is>
          <t>면혼방</t>
        </is>
      </c>
      <c r="F2258" s="7" t="inlineStr">
        <is>
          <t>긴팔카라티</t>
        </is>
      </c>
      <c r="G2258" s="7" t="inlineStr">
        <is>
          <t>KOR</t>
        </is>
      </c>
      <c r="H2258" s="7" t="inlineStr">
        <is>
          <t>95</t>
        </is>
      </c>
      <c r="I2258" s="7">
        <f>IF(B2258="보세",C2258&amp;" "&amp;D2258&amp;" "&amp;E2258&amp;" "&amp;F2258&amp;" ["&amp;H2258&amp;"]",IF(G2258="JPN","[JPN] "&amp;B2258&amp;" "&amp;C2258&amp;" "&amp;D2258&amp;" "&amp;E2258&amp;" "&amp;F2258&amp;" ["&amp;H2258&amp;"]",B2258&amp;" "&amp;C2258&amp;" "&amp;D2258&amp;" "&amp;E2258&amp;" "&amp;F2258&amp;" ["&amp;H2258&amp;"]"))</f>
        <v/>
      </c>
      <c r="J2258" s="7" t="inlineStr">
        <is>
          <t>빈폴 차콜그레이 면혼방 긴팔카라티 [95]</t>
        </is>
      </c>
      <c r="K2258" s="7" t="inlineStr">
        <is>
          <t>빈폴 차콜그레이 면혼방 긴팔카라티</t>
        </is>
      </c>
      <c r="L2258" s="7">
        <f>IF(B2258="보세",C2258&amp;" "&amp;F2258,B2258&amp;" "&amp;F2258)</f>
        <v/>
      </c>
      <c r="M2258" s="8" t="inlineStr">
        <is>
          <t>차콜그레이  면혼방 긴팔카라티</t>
        </is>
      </c>
      <c r="N2258" s="8" t="inlineStr">
        <is>
          <t>차콜그레이  코튼혼방 긴팔카라티</t>
        </is>
      </c>
      <c r="O2258" s="8" t="inlineStr">
        <is>
          <t>차콜그레이  면믹스 긴팔카라티</t>
        </is>
      </c>
    </row>
    <row r="2259" ht="16.5" customHeight="1" s="16">
      <c r="A2259" s="7" t="n">
        <v>13109026</v>
      </c>
      <c r="B2259" s="7" t="inlineStr">
        <is>
          <t>타미힐피거</t>
        </is>
      </c>
      <c r="C2259" s="7" t="inlineStr">
        <is>
          <t>머스타드옐로우</t>
        </is>
      </c>
      <c r="D2259" s="7" t="inlineStr">
        <is>
          <t>무지</t>
        </is>
      </c>
      <c r="E2259" s="7" t="inlineStr">
        <is>
          <t>면혼방</t>
        </is>
      </c>
      <c r="F2259" s="7" t="inlineStr">
        <is>
          <t>후드티셔츠</t>
        </is>
      </c>
      <c r="G2259" s="7" t="inlineStr">
        <is>
          <t>KOR</t>
        </is>
      </c>
      <c r="H2259" s="7" t="inlineStr">
        <is>
          <t>XL</t>
        </is>
      </c>
      <c r="I2259" s="7">
        <f>IF(B2259="보세",C2259&amp;" "&amp;D2259&amp;" "&amp;E2259&amp;" "&amp;F2259&amp;" ["&amp;H2259&amp;"]",IF(G2259="JPN","[JPN] "&amp;B2259&amp;" "&amp;C2259&amp;" "&amp;D2259&amp;" "&amp;E2259&amp;" "&amp;F2259&amp;" ["&amp;H2259&amp;"]",B2259&amp;" "&amp;C2259&amp;" "&amp;D2259&amp;" "&amp;E2259&amp;" "&amp;F2259&amp;" ["&amp;H2259&amp;"]"))</f>
        <v/>
      </c>
      <c r="J2259" s="7" t="inlineStr">
        <is>
          <t>타미힐피거 머스타드옐로우 면혼방 후드티셔츠 [XL]</t>
        </is>
      </c>
      <c r="K2259" s="7" t="inlineStr">
        <is>
          <t>타미힐피거 머스타드옐로우 면혼방 후드티셔츠</t>
        </is>
      </c>
      <c r="L2259" s="7">
        <f>IF(B2259="보세",C2259&amp;" "&amp;F2259,B2259&amp;" "&amp;F2259)</f>
        <v/>
      </c>
      <c r="M2259" s="8" t="inlineStr">
        <is>
          <t>머스타드옐로우  면혼방 후드티셔츠</t>
        </is>
      </c>
      <c r="N2259" s="8" t="inlineStr">
        <is>
          <t>머스타드옐로우  코튼혼방 후드티셔츠</t>
        </is>
      </c>
      <c r="O2259" s="8" t="inlineStr">
        <is>
          <t>머스타드옐로우  면믹스 후드티셔츠</t>
        </is>
      </c>
    </row>
    <row r="2260" ht="16.5" customHeight="1" s="16">
      <c r="A2260" s="7" t="n">
        <v>13109027</v>
      </c>
      <c r="B2260" s="7" t="inlineStr">
        <is>
          <t>마모트</t>
        </is>
      </c>
      <c r="C2260" s="7" t="inlineStr">
        <is>
          <t>레드</t>
        </is>
      </c>
      <c r="D2260" s="7" t="inlineStr">
        <is>
          <t>무지</t>
        </is>
      </c>
      <c r="E2260" s="7" t="inlineStr">
        <is>
          <t>폴리</t>
        </is>
      </c>
      <c r="F2260" s="7" t="inlineStr">
        <is>
          <t>윈드자켓</t>
        </is>
      </c>
      <c r="G2260" s="7" t="inlineStr">
        <is>
          <t>KOR</t>
        </is>
      </c>
      <c r="H2260" s="7" t="inlineStr">
        <is>
          <t>95</t>
        </is>
      </c>
      <c r="I2260" s="7">
        <f>IF(B2260="보세",C2260&amp;" "&amp;D2260&amp;" "&amp;E2260&amp;" "&amp;F2260&amp;" ["&amp;H2260&amp;"]",IF(G2260="JPN","[JPN] "&amp;B2260&amp;" "&amp;C2260&amp;" "&amp;D2260&amp;" "&amp;E2260&amp;" "&amp;F2260&amp;" ["&amp;H2260&amp;"]",B2260&amp;" "&amp;C2260&amp;" "&amp;D2260&amp;" "&amp;E2260&amp;" "&amp;F2260&amp;" ["&amp;H2260&amp;"]"))</f>
        <v/>
      </c>
      <c r="J2260" s="7" t="inlineStr">
        <is>
          <t>마모트 레드 윈드자켓 [95]</t>
        </is>
      </c>
      <c r="K2260" s="7" t="inlineStr">
        <is>
          <t>마모트 레드 윈드자켓</t>
        </is>
      </c>
      <c r="L2260" s="7">
        <f>IF(B2260="보세",C2260&amp;" "&amp;F2260,B2260&amp;" "&amp;F2260)</f>
        <v/>
      </c>
      <c r="M2260" s="8" t="inlineStr">
        <is>
          <t>레드   윈드자켓</t>
        </is>
      </c>
      <c r="N2260" s="8" t="inlineStr">
        <is>
          <t>레드   윈드자켓</t>
        </is>
      </c>
      <c r="O2260" s="8" t="inlineStr">
        <is>
          <t>레드   윈드자켓</t>
        </is>
      </c>
    </row>
    <row r="2261" ht="16.5" customHeight="1" s="16">
      <c r="A2261" s="7" t="n">
        <v>13109028</v>
      </c>
      <c r="B2261" s="7" t="inlineStr">
        <is>
          <t>마제스틱</t>
        </is>
      </c>
      <c r="C2261" s="7" t="inlineStr">
        <is>
          <t>레드</t>
        </is>
      </c>
      <c r="D2261" s="7" t="inlineStr">
        <is>
          <t>무지</t>
        </is>
      </c>
      <c r="E2261" s="7" t="inlineStr">
        <is>
          <t>폴리</t>
        </is>
      </c>
      <c r="F2261" s="7" t="inlineStr">
        <is>
          <t>야구티셔츠</t>
        </is>
      </c>
      <c r="G2261" s="7" t="inlineStr">
        <is>
          <t>KOR</t>
        </is>
      </c>
      <c r="H2261" s="7" t="inlineStr">
        <is>
          <t>없음</t>
        </is>
      </c>
      <c r="I2261" s="7">
        <f>IF(B2261="보세",C2261&amp;" "&amp;D2261&amp;" "&amp;E2261&amp;" "&amp;F2261&amp;" ["&amp;H2261&amp;"]",IF(G2261="JPN","[JPN] "&amp;B2261&amp;" "&amp;C2261&amp;" "&amp;D2261&amp;" "&amp;E2261&amp;" "&amp;F2261&amp;" ["&amp;H2261&amp;"]",B2261&amp;" "&amp;C2261&amp;" "&amp;D2261&amp;" "&amp;E2261&amp;" "&amp;F2261&amp;" ["&amp;H2261&amp;"]"))</f>
        <v/>
      </c>
      <c r="J2261" s="7" t="inlineStr">
        <is>
          <t xml:space="preserve">마제스틱 레드 야구티셔츠 </t>
        </is>
      </c>
      <c r="K2261" s="7" t="inlineStr">
        <is>
          <t xml:space="preserve">마제스틱 레드 야구티셔츠 </t>
        </is>
      </c>
      <c r="L2261" s="7">
        <f>IF(B2261="보세",C2261&amp;" "&amp;F2261,B2261&amp;" "&amp;F2261)</f>
        <v/>
      </c>
      <c r="M2261" s="8" t="inlineStr">
        <is>
          <t>레드   야구티셔츠</t>
        </is>
      </c>
      <c r="N2261" s="8" t="inlineStr">
        <is>
          <t>레드   야구티셔츠</t>
        </is>
      </c>
      <c r="O2261" s="8" t="inlineStr">
        <is>
          <t>레드   야구티셔츠</t>
        </is>
      </c>
    </row>
    <row r="2262" ht="16.5" customHeight="1" s="16">
      <c r="A2262" s="7" t="n">
        <v>13109029</v>
      </c>
      <c r="B2262" s="7" t="inlineStr">
        <is>
          <t>챔피언</t>
        </is>
      </c>
      <c r="C2262" s="7" t="inlineStr">
        <is>
          <t>블랙</t>
        </is>
      </c>
      <c r="D2262" s="7" t="inlineStr">
        <is>
          <t>무지</t>
        </is>
      </c>
      <c r="E2262" s="7" t="inlineStr">
        <is>
          <t>면</t>
        </is>
      </c>
      <c r="F2262" s="7" t="inlineStr">
        <is>
          <t>후드티셔츠</t>
        </is>
      </c>
      <c r="G2262" s="7" t="inlineStr">
        <is>
          <t>KOR</t>
        </is>
      </c>
      <c r="H2262" s="7" t="inlineStr">
        <is>
          <t>Free</t>
        </is>
      </c>
      <c r="I2262" s="7">
        <f>IF(B2262="보세",C2262&amp;" "&amp;D2262&amp;" "&amp;E2262&amp;" "&amp;F2262&amp;" ["&amp;H2262&amp;"]",IF(G2262="JPN","[JPN] "&amp;B2262&amp;" "&amp;C2262&amp;" "&amp;D2262&amp;" "&amp;E2262&amp;" "&amp;F2262&amp;" ["&amp;H2262&amp;"]",B2262&amp;" "&amp;C2262&amp;" "&amp;D2262&amp;" "&amp;E2262&amp;" "&amp;F2262&amp;" ["&amp;H2262&amp;"]"))</f>
        <v/>
      </c>
      <c r="J2262" s="7" t="inlineStr">
        <is>
          <t>챔피언 블랙 면 후드티셔츠 [Free]</t>
        </is>
      </c>
      <c r="K2262" s="7" t="inlineStr">
        <is>
          <t>챔피언 블랙 면 후드티셔츠</t>
        </is>
      </c>
      <c r="L2262" s="7">
        <f>IF(B2262="보세",C2262&amp;" "&amp;F2262,B2262&amp;" "&amp;F2262)</f>
        <v/>
      </c>
      <c r="M2262" s="8" t="inlineStr">
        <is>
          <t>블랙  면 후드티셔츠</t>
        </is>
      </c>
      <c r="N2262" s="8" t="inlineStr">
        <is>
          <t>블랙  코튼 후드티셔츠</t>
        </is>
      </c>
      <c r="O2262" s="8" t="inlineStr">
        <is>
          <t>블랙  면직물 후드티셔츠</t>
        </is>
      </c>
    </row>
    <row r="2263" ht="16.5" customHeight="1" s="16">
      <c r="A2263" s="7" t="n">
        <v>13109030</v>
      </c>
      <c r="B2263" s="7" t="inlineStr">
        <is>
          <t>나이키</t>
        </is>
      </c>
      <c r="C2263" s="7" t="inlineStr">
        <is>
          <t>스카이블루</t>
        </is>
      </c>
      <c r="D2263" s="7" t="inlineStr">
        <is>
          <t>무지</t>
        </is>
      </c>
      <c r="E2263" s="7" t="inlineStr">
        <is>
          <t>폴리</t>
        </is>
      </c>
      <c r="F2263" s="7" t="inlineStr">
        <is>
          <t>트랙자켓</t>
        </is>
      </c>
      <c r="G2263" s="7" t="inlineStr">
        <is>
          <t>KOR</t>
        </is>
      </c>
      <c r="H2263" s="7" t="inlineStr">
        <is>
          <t>L</t>
        </is>
      </c>
      <c r="I2263" s="7">
        <f>IF(B2263="보세",C2263&amp;" "&amp;D2263&amp;" "&amp;E2263&amp;" "&amp;F2263&amp;" ["&amp;H2263&amp;"]",IF(G2263="JPN","[JPN] "&amp;B2263&amp;" "&amp;C2263&amp;" "&amp;D2263&amp;" "&amp;E2263&amp;" "&amp;F2263&amp;" ["&amp;H2263&amp;"]",B2263&amp;" "&amp;C2263&amp;" "&amp;D2263&amp;" "&amp;E2263&amp;" "&amp;F2263&amp;" ["&amp;H2263&amp;"]"))</f>
        <v/>
      </c>
      <c r="J2263" s="7" t="inlineStr">
        <is>
          <t>나이키 스카이블루 트랙자켓 [L]</t>
        </is>
      </c>
      <c r="K2263" s="7" t="inlineStr">
        <is>
          <t>나이키 스카이블루 트랙자켓</t>
        </is>
      </c>
      <c r="L2263" s="7">
        <f>IF(B2263="보세",C2263&amp;" "&amp;F2263,B2263&amp;" "&amp;F2263)</f>
        <v/>
      </c>
      <c r="M2263" s="8" t="inlineStr">
        <is>
          <t>스카이블루   트랙자켓</t>
        </is>
      </c>
      <c r="N2263" s="8" t="inlineStr">
        <is>
          <t>스카이블루   트랙자켓</t>
        </is>
      </c>
      <c r="O2263" s="8" t="inlineStr">
        <is>
          <t>스카이블루   트랙자켓</t>
        </is>
      </c>
    </row>
    <row r="2264" ht="16.5" customHeight="1" s="16">
      <c r="A2264" s="7" t="n">
        <v>13109031</v>
      </c>
      <c r="B2264" s="7" t="inlineStr">
        <is>
          <t>노스페이스</t>
        </is>
      </c>
      <c r="C2264" s="7" t="inlineStr">
        <is>
          <t>차콜베이지</t>
        </is>
      </c>
      <c r="D2264" s="7" t="inlineStr">
        <is>
          <t>무지</t>
        </is>
      </c>
      <c r="E2264" s="7" t="inlineStr">
        <is>
          <t>울혼방</t>
        </is>
      </c>
      <c r="F2264" s="7" t="inlineStr">
        <is>
          <t>롱바람막이재킷</t>
        </is>
      </c>
      <c r="G2264" s="7" t="inlineStr">
        <is>
          <t>KOR</t>
        </is>
      </c>
      <c r="H2264" s="7" t="inlineStr">
        <is>
          <t>M</t>
        </is>
      </c>
      <c r="I2264" s="7">
        <f>IF(B2264="보세",C2264&amp;" "&amp;D2264&amp;" "&amp;E2264&amp;" "&amp;F2264&amp;" ["&amp;H2264&amp;"]",IF(G2264="JPN","[JPN] "&amp;B2264&amp;" "&amp;C2264&amp;" "&amp;D2264&amp;" "&amp;E2264&amp;" "&amp;F2264&amp;" ["&amp;H2264&amp;"]",B2264&amp;" "&amp;C2264&amp;" "&amp;D2264&amp;" "&amp;E2264&amp;" "&amp;F2264&amp;" ["&amp;H2264&amp;"]"))</f>
        <v/>
      </c>
      <c r="J2264" s="7" t="inlineStr">
        <is>
          <t>노스페이스 차콜베이지 울혼방 롱바람막이재킷 [M]</t>
        </is>
      </c>
      <c r="K2264" s="7" t="inlineStr">
        <is>
          <t>노스페이스 차콜베이지 울혼방 롱바람막이재킷</t>
        </is>
      </c>
      <c r="L2264" s="7">
        <f>IF(B2264="보세",C2264&amp;" "&amp;F2264,B2264&amp;" "&amp;F2264)</f>
        <v/>
      </c>
      <c r="M2264" s="8" t="inlineStr">
        <is>
          <t>차콜베이지  울혼방 롱바람막이재킷</t>
        </is>
      </c>
      <c r="N2264" s="8" t="inlineStr">
        <is>
          <t>차콜베이지  울혼방 롱바람막이재킷</t>
        </is>
      </c>
      <c r="O2264" s="8" t="inlineStr">
        <is>
          <t>차콜베이지  울혼방 롱바람막이재킷</t>
        </is>
      </c>
    </row>
    <row r="2265" ht="16.5" customHeight="1" s="16">
      <c r="A2265" s="7" t="n">
        <v>13109032</v>
      </c>
      <c r="B2265" s="7" t="inlineStr">
        <is>
          <t>케이스위스</t>
        </is>
      </c>
      <c r="C2265" s="7" t="inlineStr">
        <is>
          <t>블랙</t>
        </is>
      </c>
      <c r="D2265" s="7" t="inlineStr">
        <is>
          <t>무지</t>
        </is>
      </c>
      <c r="E2265" s="7" t="inlineStr">
        <is>
          <t>폴리</t>
        </is>
      </c>
      <c r="F2265" s="7" t="inlineStr">
        <is>
          <t>라운드티셔츠</t>
        </is>
      </c>
      <c r="G2265" s="7" t="inlineStr">
        <is>
          <t>KOR</t>
        </is>
      </c>
      <c r="H2265" s="7" t="inlineStr">
        <is>
          <t>90</t>
        </is>
      </c>
      <c r="I2265" s="7">
        <f>IF(B2265="보세",C2265&amp;" "&amp;D2265&amp;" "&amp;E2265&amp;" "&amp;F2265&amp;" ["&amp;H2265&amp;"]",IF(G2265="JPN","[JPN] "&amp;B2265&amp;" "&amp;C2265&amp;" "&amp;D2265&amp;" "&amp;E2265&amp;" "&amp;F2265&amp;" ["&amp;H2265&amp;"]",B2265&amp;" "&amp;C2265&amp;" "&amp;D2265&amp;" "&amp;E2265&amp;" "&amp;F2265&amp;" ["&amp;H2265&amp;"]"))</f>
        <v/>
      </c>
      <c r="J2265" s="7" t="inlineStr">
        <is>
          <t>케이스위스 블랙 라운드티셔츠 [90]</t>
        </is>
      </c>
      <c r="K2265" s="7" t="inlineStr">
        <is>
          <t>케이스위스 블랙 라운드티셔츠</t>
        </is>
      </c>
      <c r="L2265" s="7">
        <f>IF(B2265="보세",C2265&amp;" "&amp;F2265,B2265&amp;" "&amp;F2265)</f>
        <v/>
      </c>
      <c r="M2265" s="8" t="inlineStr">
        <is>
          <t>블랙   라운드티셔츠</t>
        </is>
      </c>
      <c r="N2265" s="8" t="inlineStr">
        <is>
          <t>블랙   라운드티셔츠</t>
        </is>
      </c>
      <c r="O2265" s="8" t="inlineStr">
        <is>
          <t>블랙   라운드티셔츠</t>
        </is>
      </c>
    </row>
    <row r="2266" ht="16.5" customHeight="1" s="16">
      <c r="A2266" s="7" t="n">
        <v>13109033</v>
      </c>
      <c r="B2266" s="7" t="inlineStr">
        <is>
          <t>리바이스</t>
        </is>
      </c>
      <c r="C2266" s="7" t="inlineStr">
        <is>
          <t>진청</t>
        </is>
      </c>
      <c r="D2266" s="7" t="inlineStr">
        <is>
          <t>무지</t>
        </is>
      </c>
      <c r="E2266" s="7" t="inlineStr">
        <is>
          <t>데님</t>
        </is>
      </c>
      <c r="F2266" s="7" t="inlineStr">
        <is>
          <t>슬림핏진</t>
        </is>
      </c>
      <c r="G2266" s="7" t="inlineStr">
        <is>
          <t>KOR</t>
        </is>
      </c>
      <c r="H2266" s="7" t="inlineStr">
        <is>
          <t>76-92</t>
        </is>
      </c>
      <c r="I2266" s="7">
        <f>IF(B2266="보세",C2266&amp;" "&amp;D2266&amp;" "&amp;E2266&amp;" "&amp;F2266&amp;" ["&amp;H2266&amp;"]",IF(G2266="JPN","[JPN] "&amp;B2266&amp;" "&amp;C2266&amp;" "&amp;D2266&amp;" "&amp;E2266&amp;" "&amp;F2266&amp;" ["&amp;H2266&amp;"]",B2266&amp;" "&amp;C2266&amp;" "&amp;D2266&amp;" "&amp;E2266&amp;" "&amp;F2266&amp;" ["&amp;H2266&amp;"]"))</f>
        <v/>
      </c>
      <c r="J2266" s="7" t="inlineStr">
        <is>
          <t>리바이스 진청 데님 슬림핏진 [76-92]</t>
        </is>
      </c>
      <c r="K2266" s="7" t="inlineStr">
        <is>
          <t>리바이스 진청 데님 슬림핏진</t>
        </is>
      </c>
      <c r="L2266" s="7">
        <f>IF(B2266="보세",C2266&amp;" "&amp;F2266,B2266&amp;" "&amp;F2266)</f>
        <v/>
      </c>
      <c r="M2266" s="8" t="inlineStr">
        <is>
          <t>진청  데님 슬림핏진</t>
        </is>
      </c>
      <c r="N2266" s="8" t="inlineStr">
        <is>
          <t>진청  데님 슬림핏진</t>
        </is>
      </c>
      <c r="O2266" s="8" t="inlineStr">
        <is>
          <t>진청  데님 슬림핏진</t>
        </is>
      </c>
    </row>
    <row r="2267" ht="16.5" customHeight="1" s="16">
      <c r="A2267" s="7" t="n">
        <v>13109034</v>
      </c>
      <c r="B2267" s="7" t="inlineStr">
        <is>
          <t>나이스클랍</t>
        </is>
      </c>
      <c r="C2267" s="7" t="inlineStr">
        <is>
          <t>베이지</t>
        </is>
      </c>
      <c r="D2267" s="7" t="inlineStr">
        <is>
          <t>무지</t>
        </is>
      </c>
      <c r="E2267" s="7" t="inlineStr">
        <is>
          <t>폴리</t>
        </is>
      </c>
      <c r="F2267" s="7" t="inlineStr">
        <is>
          <t>반바지</t>
        </is>
      </c>
      <c r="G2267" s="7" t="inlineStr">
        <is>
          <t>KOR</t>
        </is>
      </c>
      <c r="H2267" s="7" t="inlineStr">
        <is>
          <t>67-94</t>
        </is>
      </c>
      <c r="I2267" s="7">
        <f>IF(B2267="보세",C2267&amp;" "&amp;D2267&amp;" "&amp;E2267&amp;" "&amp;F2267&amp;" ["&amp;H2267&amp;"]",IF(G2267="JPN","[JPN] "&amp;B2267&amp;" "&amp;C2267&amp;" "&amp;D2267&amp;" "&amp;E2267&amp;" "&amp;F2267&amp;" ["&amp;H2267&amp;"]",B2267&amp;" "&amp;C2267&amp;" "&amp;D2267&amp;" "&amp;E2267&amp;" "&amp;F2267&amp;" ["&amp;H2267&amp;"]"))</f>
        <v/>
      </c>
      <c r="J2267" s="7" t="inlineStr">
        <is>
          <t>나이스클랍 베이지 반바지 [67-94]</t>
        </is>
      </c>
      <c r="K2267" s="7" t="inlineStr">
        <is>
          <t>나이스클랍 베이지 반바지</t>
        </is>
      </c>
      <c r="L2267" s="7">
        <f>IF(B2267="보세",C2267&amp;" "&amp;F2267,B2267&amp;" "&amp;F2267)</f>
        <v/>
      </c>
      <c r="M2267" s="8" t="inlineStr">
        <is>
          <t>베이지   반바지</t>
        </is>
      </c>
      <c r="N2267" s="8" t="inlineStr">
        <is>
          <t>베이지   반바지</t>
        </is>
      </c>
      <c r="O2267" s="8" t="inlineStr">
        <is>
          <t>베이지   반바지</t>
        </is>
      </c>
    </row>
    <row r="2268" ht="16.5" customHeight="1" s="16">
      <c r="A2268" s="7" t="n">
        <v>13109035</v>
      </c>
      <c r="B2268" s="7" t="inlineStr">
        <is>
          <t>핑</t>
        </is>
      </c>
      <c r="C2268" s="7" t="inlineStr">
        <is>
          <t>네이비</t>
        </is>
      </c>
      <c r="D2268" s="7" t="inlineStr">
        <is>
          <t>격자무늬</t>
        </is>
      </c>
      <c r="E2268" s="7" t="inlineStr">
        <is>
          <t>폴리</t>
        </is>
      </c>
      <c r="F2268" s="7" t="inlineStr">
        <is>
          <t>골프팬츠</t>
        </is>
      </c>
      <c r="G2268" s="7" t="inlineStr">
        <is>
          <t>KOR</t>
        </is>
      </c>
      <c r="H2268" s="7" t="inlineStr">
        <is>
          <t>110-96</t>
        </is>
      </c>
      <c r="I2268" s="7">
        <f>IF(B2268="보세",C2268&amp;" "&amp;D2268&amp;" "&amp;E2268&amp;" "&amp;F2268&amp;" ["&amp;H2268&amp;"]",IF(G2268="JPN","[JPN] "&amp;B2268&amp;" "&amp;C2268&amp;" "&amp;D2268&amp;" "&amp;E2268&amp;" "&amp;F2268&amp;" ["&amp;H2268&amp;"]",B2268&amp;" "&amp;C2268&amp;" "&amp;D2268&amp;" "&amp;E2268&amp;" "&amp;F2268&amp;" ["&amp;H2268&amp;"]"))</f>
        <v/>
      </c>
      <c r="J2268" s="7" t="inlineStr">
        <is>
          <t>핑 네이비 격자무늬 골프팬츠 [110-96]</t>
        </is>
      </c>
      <c r="K2268" s="7" t="inlineStr">
        <is>
          <t>핑 네이비 격자무늬 골프팬츠</t>
        </is>
      </c>
      <c r="L2268" s="7">
        <f>IF(B2268="보세",C2268&amp;" "&amp;F2268,B2268&amp;" "&amp;F2268)</f>
        <v/>
      </c>
      <c r="M2268" s="8" t="inlineStr">
        <is>
          <t>네이비 격자무늬  골프팬츠</t>
        </is>
      </c>
      <c r="N2268" s="8" t="inlineStr">
        <is>
          <t>NAVY 격자무늬  골프팬츠</t>
        </is>
      </c>
      <c r="O2268" s="8" t="inlineStr">
        <is>
          <t>곤색 격자무늬  골프팬츠</t>
        </is>
      </c>
    </row>
    <row r="2269" ht="16.5" customHeight="1" s="16">
      <c r="A2269" s="7" t="n">
        <v>13109036</v>
      </c>
      <c r="B2269" s="7" t="inlineStr">
        <is>
          <t>팬텀</t>
        </is>
      </c>
      <c r="C2269" s="7" t="inlineStr">
        <is>
          <t>그레이</t>
        </is>
      </c>
      <c r="D2269" s="7" t="inlineStr">
        <is>
          <t>무지</t>
        </is>
      </c>
      <c r="E2269" s="7" t="inlineStr">
        <is>
          <t>폴리</t>
        </is>
      </c>
      <c r="F2269" s="7" t="inlineStr">
        <is>
          <t>골프팬츠</t>
        </is>
      </c>
      <c r="G2269" s="7" t="inlineStr">
        <is>
          <t>KOR</t>
        </is>
      </c>
      <c r="H2269" s="7" t="inlineStr">
        <is>
          <t>110-96</t>
        </is>
      </c>
      <c r="I2269" s="7">
        <f>IF(B2269="보세",C2269&amp;" "&amp;D2269&amp;" "&amp;E2269&amp;" "&amp;F2269&amp;" ["&amp;H2269&amp;"]",IF(G2269="JPN","[JPN] "&amp;B2269&amp;" "&amp;C2269&amp;" "&amp;D2269&amp;" "&amp;E2269&amp;" "&amp;F2269&amp;" ["&amp;H2269&amp;"]",B2269&amp;" "&amp;C2269&amp;" "&amp;D2269&amp;" "&amp;E2269&amp;" "&amp;F2269&amp;" ["&amp;H2269&amp;"]"))</f>
        <v/>
      </c>
      <c r="J2269" s="7" t="inlineStr">
        <is>
          <t>팬텀 그레이 골프팬츠 [110-96]</t>
        </is>
      </c>
      <c r="K2269" s="7" t="inlineStr">
        <is>
          <t>팬텀 그레이 골프팬츠</t>
        </is>
      </c>
      <c r="L2269" s="7">
        <f>IF(B2269="보세",C2269&amp;" "&amp;F2269,B2269&amp;" "&amp;F2269)</f>
        <v/>
      </c>
      <c r="M2269" s="8" t="inlineStr">
        <is>
          <t>그레이   골프팬츠</t>
        </is>
      </c>
      <c r="N2269" s="8" t="inlineStr">
        <is>
          <t>회색   골프팬츠</t>
        </is>
      </c>
      <c r="O2269" s="8" t="inlineStr">
        <is>
          <t>GRAY   골프팬츠</t>
        </is>
      </c>
    </row>
    <row r="2270" ht="16.5" customHeight="1" s="16">
      <c r="A2270" s="7" t="n">
        <v>13109037</v>
      </c>
      <c r="B2270" s="7" t="inlineStr">
        <is>
          <t>자라</t>
        </is>
      </c>
      <c r="C2270" s="7" t="inlineStr">
        <is>
          <t>아이보리</t>
        </is>
      </c>
      <c r="D2270" s="7" t="inlineStr">
        <is>
          <t>무지</t>
        </is>
      </c>
      <c r="E2270" s="7" t="inlineStr">
        <is>
          <t>데님</t>
        </is>
      </c>
      <c r="F2270" s="7" t="inlineStr">
        <is>
          <t>스트레이트진</t>
        </is>
      </c>
      <c r="G2270" s="7" t="inlineStr">
        <is>
          <t>KOR</t>
        </is>
      </c>
      <c r="H2270" s="7" t="inlineStr">
        <is>
          <t>26</t>
        </is>
      </c>
      <c r="I2270" s="7">
        <f>IF(B2270="보세",C2270&amp;" "&amp;D2270&amp;" "&amp;E2270&amp;" "&amp;F2270&amp;" ["&amp;H2270&amp;"]",IF(G2270="JPN","[JPN] "&amp;B2270&amp;" "&amp;C2270&amp;" "&amp;D2270&amp;" "&amp;E2270&amp;" "&amp;F2270&amp;" ["&amp;H2270&amp;"]",B2270&amp;" "&amp;C2270&amp;" "&amp;D2270&amp;" "&amp;E2270&amp;" "&amp;F2270&amp;" ["&amp;H2270&amp;"]"))</f>
        <v/>
      </c>
      <c r="J2270" s="7" t="inlineStr">
        <is>
          <t>자라 아이보리 데님 스트레이트진 [26]</t>
        </is>
      </c>
      <c r="K2270" s="7" t="inlineStr">
        <is>
          <t>자라 아이보리 데님 스트레이트진</t>
        </is>
      </c>
      <c r="L2270" s="7">
        <f>IF(B2270="보세",C2270&amp;" "&amp;F2270,B2270&amp;" "&amp;F2270)</f>
        <v/>
      </c>
      <c r="M2270" s="8" t="inlineStr">
        <is>
          <t>아이보리  데님 스트레이트진</t>
        </is>
      </c>
      <c r="N2270" s="8" t="inlineStr">
        <is>
          <t>아이보리  데님 스트레이트진</t>
        </is>
      </c>
      <c r="O2270" s="8" t="inlineStr">
        <is>
          <t>아이보리  데님 스트레이트진</t>
        </is>
      </c>
    </row>
    <row r="2271" ht="16.5" customHeight="1" s="16">
      <c r="A2271" s="7" t="n">
        <v>13109038</v>
      </c>
      <c r="B2271" s="7" t="inlineStr">
        <is>
          <t>코스</t>
        </is>
      </c>
      <c r="C2271" s="7" t="inlineStr">
        <is>
          <t>네이비</t>
        </is>
      </c>
      <c r="D2271" s="7" t="inlineStr">
        <is>
          <t>무지</t>
        </is>
      </c>
      <c r="E2271" s="7" t="inlineStr">
        <is>
          <t>면혼방</t>
        </is>
      </c>
      <c r="F2271" s="7" t="inlineStr">
        <is>
          <t>트레이닝팬츠</t>
        </is>
      </c>
      <c r="G2271" s="7" t="inlineStr">
        <is>
          <t>KOR</t>
        </is>
      </c>
      <c r="H2271" s="7" t="inlineStr">
        <is>
          <t>38</t>
        </is>
      </c>
      <c r="I2271" s="7">
        <f>IF(B2271="보세",C2271&amp;" "&amp;D2271&amp;" "&amp;E2271&amp;" "&amp;F2271&amp;" ["&amp;H2271&amp;"]",IF(G2271="JPN","[JPN] "&amp;B2271&amp;" "&amp;C2271&amp;" "&amp;D2271&amp;" "&amp;E2271&amp;" "&amp;F2271&amp;" ["&amp;H2271&amp;"]",B2271&amp;" "&amp;C2271&amp;" "&amp;D2271&amp;" "&amp;E2271&amp;" "&amp;F2271&amp;" ["&amp;H2271&amp;"]"))</f>
        <v/>
      </c>
      <c r="J2271" s="7" t="inlineStr">
        <is>
          <t>코스 네이비 면혼방 트레이닝팬츠 [38]</t>
        </is>
      </c>
      <c r="K2271" s="7" t="inlineStr">
        <is>
          <t>코스 네이비 면혼방 트레이닝팬츠</t>
        </is>
      </c>
      <c r="L2271" s="7">
        <f>IF(B2271="보세",C2271&amp;" "&amp;F2271,B2271&amp;" "&amp;F2271)</f>
        <v/>
      </c>
      <c r="M2271" s="8" t="inlineStr">
        <is>
          <t>네이비  면혼방 트레이닝팬츠</t>
        </is>
      </c>
      <c r="N2271" s="8" t="inlineStr">
        <is>
          <t>NAVY  면혼방 트레이닝팬츠</t>
        </is>
      </c>
      <c r="O2271" s="8" t="inlineStr">
        <is>
          <t>곤색  면혼방 트레이닝팬츠</t>
        </is>
      </c>
    </row>
    <row r="2272" ht="16.5" customHeight="1" s="16">
      <c r="A2272" s="7" t="n">
        <v>13109039</v>
      </c>
      <c r="B2272" s="7" t="inlineStr">
        <is>
          <t>lee</t>
        </is>
      </c>
      <c r="C2272" s="7" t="inlineStr">
        <is>
          <t>중청</t>
        </is>
      </c>
      <c r="D2272" s="7" t="inlineStr">
        <is>
          <t>무지</t>
        </is>
      </c>
      <c r="E2272" s="7" t="inlineStr">
        <is>
          <t>데님</t>
        </is>
      </c>
      <c r="F2272" s="7" t="inlineStr">
        <is>
          <t>스트레이트핏진</t>
        </is>
      </c>
      <c r="G2272" s="7" t="inlineStr">
        <is>
          <t>KOR</t>
        </is>
      </c>
      <c r="H2272" s="7" t="inlineStr">
        <is>
          <t>76-91</t>
        </is>
      </c>
      <c r="I2272" s="7">
        <f>IF(B2272="보세",C2272&amp;" "&amp;D2272&amp;" "&amp;E2272&amp;" "&amp;F2272&amp;" ["&amp;H2272&amp;"]",IF(G2272="JPN","[JPN] "&amp;B2272&amp;" "&amp;C2272&amp;" "&amp;D2272&amp;" "&amp;E2272&amp;" "&amp;F2272&amp;" ["&amp;H2272&amp;"]",B2272&amp;" "&amp;C2272&amp;" "&amp;D2272&amp;" "&amp;E2272&amp;" "&amp;F2272&amp;" ["&amp;H2272&amp;"]"))</f>
        <v/>
      </c>
      <c r="J2272" s="7" t="inlineStr">
        <is>
          <t>lee 중청 데님 스트레이트핏진 [76-91]</t>
        </is>
      </c>
      <c r="K2272" s="7" t="inlineStr">
        <is>
          <t>lee 중청 데님 스트레이트핏진</t>
        </is>
      </c>
      <c r="L2272" s="7">
        <f>IF(B2272="보세",C2272&amp;" "&amp;F2272,B2272&amp;" "&amp;F2272)</f>
        <v/>
      </c>
      <c r="M2272" s="8" t="inlineStr">
        <is>
          <t>중청  데님 스트레이트핏진</t>
        </is>
      </c>
      <c r="N2272" s="8" t="inlineStr">
        <is>
          <t>중청  데님 스트레이트핏진</t>
        </is>
      </c>
      <c r="O2272" s="8" t="inlineStr">
        <is>
          <t>중청  데님 스트레이트핏진</t>
        </is>
      </c>
    </row>
    <row r="2273" ht="16.5" customHeight="1" s="16">
      <c r="A2273" s="7" t="n">
        <v>13109040</v>
      </c>
      <c r="B2273" s="7" t="inlineStr">
        <is>
          <t>빈폴</t>
        </is>
      </c>
      <c r="C2273" s="7" t="inlineStr">
        <is>
          <t>레드</t>
        </is>
      </c>
      <c r="D2273" s="7" t="inlineStr">
        <is>
          <t>무지</t>
        </is>
      </c>
      <c r="E2273" s="7" t="inlineStr">
        <is>
          <t>구스다운</t>
        </is>
      </c>
      <c r="F2273" s="7" t="inlineStr">
        <is>
          <t>숏패딩</t>
        </is>
      </c>
      <c r="G2273" s="7" t="inlineStr">
        <is>
          <t>KOR</t>
        </is>
      </c>
      <c r="H2273" s="7" t="inlineStr">
        <is>
          <t>95</t>
        </is>
      </c>
      <c r="I2273" s="7">
        <f>IF(B2273="보세",C2273&amp;" "&amp;D2273&amp;" "&amp;E2273&amp;" "&amp;F2273&amp;" ["&amp;H2273&amp;"]",IF(G2273="JPN","[JPN] "&amp;B2273&amp;" "&amp;C2273&amp;" "&amp;D2273&amp;" "&amp;E2273&amp;" "&amp;F2273&amp;" ["&amp;H2273&amp;"]",B2273&amp;" "&amp;C2273&amp;" "&amp;D2273&amp;" "&amp;E2273&amp;" "&amp;F2273&amp;" ["&amp;H2273&amp;"]"))</f>
        <v/>
      </c>
      <c r="J2273" s="7" t="inlineStr">
        <is>
          <t>빈폴 레드 구스다운 숏패딩 [95]</t>
        </is>
      </c>
      <c r="K2273" s="7" t="inlineStr">
        <is>
          <t>빈폴 레드 구스다운 숏패딩</t>
        </is>
      </c>
      <c r="L2273" s="7">
        <f>IF(B2273="보세",C2273&amp;" "&amp;F2273,B2273&amp;" "&amp;F2273)</f>
        <v/>
      </c>
      <c r="M2273" s="8" t="inlineStr">
        <is>
          <t>레드  구스다운 숏패딩</t>
        </is>
      </c>
      <c r="N2273" s="8" t="inlineStr">
        <is>
          <t>레드  구스다운 숏패딩</t>
        </is>
      </c>
      <c r="O2273" s="8" t="inlineStr">
        <is>
          <t>레드  구스다운 숏패딩</t>
        </is>
      </c>
    </row>
    <row r="2274" ht="16.5" customHeight="1" s="16">
      <c r="A2274" s="7" t="n">
        <v>13109041</v>
      </c>
      <c r="B2274" s="7" t="inlineStr">
        <is>
          <t>마리끌레르</t>
        </is>
      </c>
      <c r="C2274" s="7" t="inlineStr">
        <is>
          <t>블랙</t>
        </is>
      </c>
      <c r="D2274" s="7" t="inlineStr">
        <is>
          <t>무지</t>
        </is>
      </c>
      <c r="E2274" s="7" t="inlineStr">
        <is>
          <t>폴리</t>
        </is>
      </c>
      <c r="F2274" s="7" t="inlineStr">
        <is>
          <t>집업재킷</t>
        </is>
      </c>
      <c r="G2274" s="7" t="inlineStr">
        <is>
          <t>KOR</t>
        </is>
      </c>
      <c r="H2274" s="7" t="inlineStr">
        <is>
          <t>없음</t>
        </is>
      </c>
      <c r="I2274" s="7">
        <f>IF(B2274="보세",C2274&amp;" "&amp;D2274&amp;" "&amp;E2274&amp;" "&amp;F2274&amp;" ["&amp;H2274&amp;"]",IF(G2274="JPN","[JPN] "&amp;B2274&amp;" "&amp;C2274&amp;" "&amp;D2274&amp;" "&amp;E2274&amp;" "&amp;F2274&amp;" ["&amp;H2274&amp;"]",B2274&amp;" "&amp;C2274&amp;" "&amp;D2274&amp;" "&amp;E2274&amp;" "&amp;F2274&amp;" ["&amp;H2274&amp;"]"))</f>
        <v/>
      </c>
      <c r="J2274" s="7" t="inlineStr">
        <is>
          <t xml:space="preserve">마리끌레르 블랙 집업재킷 </t>
        </is>
      </c>
      <c r="K2274" s="7" t="inlineStr">
        <is>
          <t xml:space="preserve">마리끌레르 블랙 집업재킷 </t>
        </is>
      </c>
      <c r="L2274" s="7">
        <f>IF(B2274="보세",C2274&amp;" "&amp;F2274,B2274&amp;" "&amp;F2274)</f>
        <v/>
      </c>
      <c r="M2274" s="8" t="inlineStr">
        <is>
          <t>블랙   집업재킷</t>
        </is>
      </c>
      <c r="N2274" s="8" t="inlineStr">
        <is>
          <t>블랙   집업재킷</t>
        </is>
      </c>
      <c r="O2274" s="8" t="inlineStr">
        <is>
          <t>블랙   집업재킷</t>
        </is>
      </c>
    </row>
    <row r="2275" ht="16.5" customHeight="1" s="16">
      <c r="A2275" s="7" t="n">
        <v>13109042</v>
      </c>
      <c r="B2275" s="7" t="inlineStr">
        <is>
          <t>케네스레이디</t>
        </is>
      </c>
      <c r="C2275" s="7" t="inlineStr">
        <is>
          <t>카키</t>
        </is>
      </c>
      <c r="D2275" s="7" t="inlineStr">
        <is>
          <t>무지</t>
        </is>
      </c>
      <c r="E2275" s="7" t="inlineStr">
        <is>
          <t>면혼방</t>
        </is>
      </c>
      <c r="F2275" s="7" t="inlineStr">
        <is>
          <t>사파리자켓</t>
        </is>
      </c>
      <c r="G2275" s="7" t="inlineStr">
        <is>
          <t>KOR</t>
        </is>
      </c>
      <c r="H2275" s="7" t="inlineStr">
        <is>
          <t>55</t>
        </is>
      </c>
      <c r="I2275" s="7">
        <f>IF(B2275="보세",C2275&amp;" "&amp;D2275&amp;" "&amp;E2275&amp;" "&amp;F2275&amp;" ["&amp;H2275&amp;"]",IF(G2275="JPN","[JPN] "&amp;B2275&amp;" "&amp;C2275&amp;" "&amp;D2275&amp;" "&amp;E2275&amp;" "&amp;F2275&amp;" ["&amp;H2275&amp;"]",B2275&amp;" "&amp;C2275&amp;" "&amp;D2275&amp;" "&amp;E2275&amp;" "&amp;F2275&amp;" ["&amp;H2275&amp;"]"))</f>
        <v/>
      </c>
      <c r="J2275" s="7" t="inlineStr">
        <is>
          <t>케네스레이디 카키 면혼방 사파리자켓 [55]</t>
        </is>
      </c>
      <c r="K2275" s="7" t="inlineStr">
        <is>
          <t>케네스레이디 카키 면혼방 사파리자켓</t>
        </is>
      </c>
      <c r="L2275" s="7">
        <f>IF(B2275="보세",C2275&amp;" "&amp;F2275,B2275&amp;" "&amp;F2275)</f>
        <v/>
      </c>
      <c r="M2275" s="8" t="inlineStr">
        <is>
          <t>카키  면혼방 사파리자켓</t>
        </is>
      </c>
      <c r="N2275" s="8" t="inlineStr">
        <is>
          <t>카키  코튼혼방 사파리자켓</t>
        </is>
      </c>
      <c r="O2275" s="8" t="inlineStr">
        <is>
          <t>카키  면믹스 사파리자켓</t>
        </is>
      </c>
    </row>
    <row r="2276" ht="16.5" customHeight="1" s="16">
      <c r="A2276" s="7" t="n">
        <v>13109043</v>
      </c>
      <c r="B2276" s="7" t="inlineStr">
        <is>
          <t>랩</t>
        </is>
      </c>
      <c r="C2276" s="7" t="inlineStr">
        <is>
          <t>블랙</t>
        </is>
      </c>
      <c r="D2276" s="7" t="inlineStr">
        <is>
          <t>무지</t>
        </is>
      </c>
      <c r="E2276" s="7" t="inlineStr">
        <is>
          <t>면혼방</t>
        </is>
      </c>
      <c r="F2276" s="7" t="inlineStr">
        <is>
          <t>사파리코트</t>
        </is>
      </c>
      <c r="G2276" s="7" t="inlineStr">
        <is>
          <t>KOR</t>
        </is>
      </c>
      <c r="H2276" s="7" t="inlineStr">
        <is>
          <t>S</t>
        </is>
      </c>
      <c r="I2276" s="7">
        <f>IF(B2276="보세",C2276&amp;" "&amp;D2276&amp;" "&amp;E2276&amp;" "&amp;F2276&amp;" ["&amp;H2276&amp;"]",IF(G2276="JPN","[JPN] "&amp;B2276&amp;" "&amp;C2276&amp;" "&amp;D2276&amp;" "&amp;E2276&amp;" "&amp;F2276&amp;" ["&amp;H2276&amp;"]",B2276&amp;" "&amp;C2276&amp;" "&amp;D2276&amp;" "&amp;E2276&amp;" "&amp;F2276&amp;" ["&amp;H2276&amp;"]"))</f>
        <v/>
      </c>
      <c r="J2276" s="7" t="inlineStr">
        <is>
          <t>랩 블랙 면혼방 사파리코트 [S]</t>
        </is>
      </c>
      <c r="K2276" s="7" t="inlineStr">
        <is>
          <t>랩 블랙 면혼방 사파리코트</t>
        </is>
      </c>
      <c r="L2276" s="7">
        <f>IF(B2276="보세",C2276&amp;" "&amp;F2276,B2276&amp;" "&amp;F2276)</f>
        <v/>
      </c>
      <c r="M2276" s="8" t="inlineStr">
        <is>
          <t>블랙  면혼방 사파리코트</t>
        </is>
      </c>
      <c r="N2276" s="8" t="inlineStr">
        <is>
          <t>블랙  코튼혼방 사파리코트</t>
        </is>
      </c>
      <c r="O2276" s="8" t="inlineStr">
        <is>
          <t>블랙  면믹스 사파리코트</t>
        </is>
      </c>
    </row>
    <row r="2277" ht="16.5" customHeight="1" s="16">
      <c r="A2277" s="7" t="n">
        <v>13109044</v>
      </c>
      <c r="B2277" s="7" t="inlineStr">
        <is>
          <t>NBA</t>
        </is>
      </c>
      <c r="C2277" s="7" t="inlineStr">
        <is>
          <t>블랙</t>
        </is>
      </c>
      <c r="D2277" s="7" t="inlineStr">
        <is>
          <t>무지</t>
        </is>
      </c>
      <c r="E2277" s="7" t="inlineStr">
        <is>
          <t>면</t>
        </is>
      </c>
      <c r="F2277" s="7" t="inlineStr">
        <is>
          <t>프린팅티셔츠</t>
        </is>
      </c>
      <c r="G2277" s="7" t="inlineStr">
        <is>
          <t>KOR</t>
        </is>
      </c>
      <c r="H2277" s="7" t="inlineStr">
        <is>
          <t>XL</t>
        </is>
      </c>
      <c r="I2277" s="7">
        <f>IF(B2277="보세",C2277&amp;" "&amp;D2277&amp;" "&amp;E2277&amp;" "&amp;F2277&amp;" ["&amp;H2277&amp;"]",IF(G2277="JPN","[JPN] "&amp;B2277&amp;" "&amp;C2277&amp;" "&amp;D2277&amp;" "&amp;E2277&amp;" "&amp;F2277&amp;" ["&amp;H2277&amp;"]",B2277&amp;" "&amp;C2277&amp;" "&amp;D2277&amp;" "&amp;E2277&amp;" "&amp;F2277&amp;" ["&amp;H2277&amp;"]"))</f>
        <v/>
      </c>
      <c r="J2277" s="7" t="inlineStr">
        <is>
          <t>NBA 블랙 면 프린팅티셔츠 [XL]</t>
        </is>
      </c>
      <c r="K2277" s="7" t="inlineStr">
        <is>
          <t>NBA 블랙 면 프린팅티셔츠</t>
        </is>
      </c>
      <c r="L2277" s="7">
        <f>IF(B2277="보세",C2277&amp;" "&amp;F2277,B2277&amp;" "&amp;F2277)</f>
        <v/>
      </c>
      <c r="M2277" s="8" t="inlineStr">
        <is>
          <t>블랙  면 프린팅티셔츠</t>
        </is>
      </c>
      <c r="N2277" s="8" t="inlineStr">
        <is>
          <t>블랙  코튼 프린팅티셔츠</t>
        </is>
      </c>
      <c r="O2277" s="8" t="inlineStr">
        <is>
          <t>블랙  면직물 프린팅티셔츠</t>
        </is>
      </c>
    </row>
    <row r="2278" ht="16.5" customHeight="1" s="16">
      <c r="A2278" s="7" t="n">
        <v>13109045</v>
      </c>
      <c r="B2278" s="7" t="inlineStr">
        <is>
          <t>나이키</t>
        </is>
      </c>
      <c r="C2278" s="7" t="inlineStr">
        <is>
          <t>올리브</t>
        </is>
      </c>
      <c r="D2278" s="7" t="inlineStr">
        <is>
          <t>무지</t>
        </is>
      </c>
      <c r="E2278" s="7" t="inlineStr">
        <is>
          <t>폴리</t>
        </is>
      </c>
      <c r="F2278" s="7" t="inlineStr">
        <is>
          <t>후드후리스집업</t>
        </is>
      </c>
      <c r="G2278" s="7" t="inlineStr">
        <is>
          <t>KOR</t>
        </is>
      </c>
      <c r="H2278" s="7" t="inlineStr">
        <is>
          <t>L</t>
        </is>
      </c>
      <c r="I2278" s="7">
        <f>IF(B2278="보세",C2278&amp;" "&amp;D2278&amp;" "&amp;E2278&amp;" "&amp;F2278&amp;" ["&amp;H2278&amp;"]",IF(G2278="JPN","[JPN] "&amp;B2278&amp;" "&amp;C2278&amp;" "&amp;D2278&amp;" "&amp;E2278&amp;" "&amp;F2278&amp;" ["&amp;H2278&amp;"]",B2278&amp;" "&amp;C2278&amp;" "&amp;D2278&amp;" "&amp;E2278&amp;" "&amp;F2278&amp;" ["&amp;H2278&amp;"]"))</f>
        <v/>
      </c>
      <c r="J2278" s="7" t="inlineStr">
        <is>
          <t>나이키 올리브 후드후리스집업 [L]</t>
        </is>
      </c>
      <c r="K2278" s="7" t="inlineStr">
        <is>
          <t>나이키 올리브 후드후리스집업</t>
        </is>
      </c>
      <c r="L2278" s="7">
        <f>IF(B2278="보세",C2278&amp;" "&amp;F2278,B2278&amp;" "&amp;F2278)</f>
        <v/>
      </c>
      <c r="M2278" s="8" t="inlineStr">
        <is>
          <t>올리브   후드후리스집업</t>
        </is>
      </c>
      <c r="N2278" s="8" t="inlineStr">
        <is>
          <t>올리브   후드후리스집업</t>
        </is>
      </c>
      <c r="O2278" s="8" t="inlineStr">
        <is>
          <t>올리브   후드후리스집업</t>
        </is>
      </c>
    </row>
    <row r="2279" ht="16.5" customHeight="1" s="16">
      <c r="A2279" s="7" t="n">
        <v>13109046</v>
      </c>
      <c r="B2279" s="7" t="inlineStr">
        <is>
          <t>케이스위스</t>
        </is>
      </c>
      <c r="C2279" s="7" t="inlineStr">
        <is>
          <t>화이트</t>
        </is>
      </c>
      <c r="D2279" s="7" t="inlineStr">
        <is>
          <t>무지</t>
        </is>
      </c>
      <c r="E2279" s="7" t="inlineStr">
        <is>
          <t>면</t>
        </is>
      </c>
      <c r="F2279" s="7" t="inlineStr">
        <is>
          <t>긴팔라운드티셔츠</t>
        </is>
      </c>
      <c r="G2279" s="7" t="inlineStr">
        <is>
          <t>KOR</t>
        </is>
      </c>
      <c r="H2279" s="7" t="inlineStr">
        <is>
          <t>105</t>
        </is>
      </c>
      <c r="I2279" s="7">
        <f>IF(B2279="보세",C2279&amp;" "&amp;D2279&amp;" "&amp;E2279&amp;" "&amp;F2279&amp;" ["&amp;H2279&amp;"]",IF(G2279="JPN","[JPN] "&amp;B2279&amp;" "&amp;C2279&amp;" "&amp;D2279&amp;" "&amp;E2279&amp;" "&amp;F2279&amp;" ["&amp;H2279&amp;"]",B2279&amp;" "&amp;C2279&amp;" "&amp;D2279&amp;" "&amp;E2279&amp;" "&amp;F2279&amp;" ["&amp;H2279&amp;"]"))</f>
        <v/>
      </c>
      <c r="J2279" s="7" t="inlineStr">
        <is>
          <t>케이스위스 화이트 면 긴팔라운드티셔츠 [105]</t>
        </is>
      </c>
      <c r="K2279" s="7" t="inlineStr">
        <is>
          <t>케이스위스 화이트 면 긴팔라운드티셔츠</t>
        </is>
      </c>
      <c r="L2279" s="7">
        <f>IF(B2279="보세",C2279&amp;" "&amp;F2279,B2279&amp;" "&amp;F2279)</f>
        <v/>
      </c>
      <c r="M2279" s="8" t="inlineStr">
        <is>
          <t>화이트  면 긴팔라운드티셔츠</t>
        </is>
      </c>
      <c r="N2279" s="8" t="inlineStr">
        <is>
          <t>화이트  코튼 긴팔라운드티셔츠</t>
        </is>
      </c>
      <c r="O2279" s="8" t="inlineStr">
        <is>
          <t>화이트  면직물 긴팔라운드티셔츠</t>
        </is>
      </c>
    </row>
    <row r="2280" ht="16.5" customHeight="1" s="16">
      <c r="A2280" s="7" t="n">
        <v>13109047</v>
      </c>
      <c r="B2280" s="7" t="inlineStr">
        <is>
          <t>갭</t>
        </is>
      </c>
      <c r="C2280" s="7" t="inlineStr">
        <is>
          <t>네이비</t>
        </is>
      </c>
      <c r="D2280" s="7" t="inlineStr">
        <is>
          <t>무지</t>
        </is>
      </c>
      <c r="E2280" s="7" t="inlineStr">
        <is>
          <t>면혼방</t>
        </is>
      </c>
      <c r="F2280" s="7" t="inlineStr">
        <is>
          <t>바람막이재킷</t>
        </is>
      </c>
      <c r="G2280" s="7" t="inlineStr">
        <is>
          <t>KOR</t>
        </is>
      </c>
      <c r="H2280" s="7" t="inlineStr">
        <is>
          <t>M</t>
        </is>
      </c>
      <c r="I2280" s="7">
        <f>IF(B2280="보세",C2280&amp;" "&amp;D2280&amp;" "&amp;E2280&amp;" "&amp;F2280&amp;" ["&amp;H2280&amp;"]",IF(G2280="JPN","[JPN] "&amp;B2280&amp;" "&amp;C2280&amp;" "&amp;D2280&amp;" "&amp;E2280&amp;" "&amp;F2280&amp;" ["&amp;H2280&amp;"]",B2280&amp;" "&amp;C2280&amp;" "&amp;D2280&amp;" "&amp;E2280&amp;" "&amp;F2280&amp;" ["&amp;H2280&amp;"]"))</f>
        <v/>
      </c>
      <c r="J2280" s="7" t="inlineStr">
        <is>
          <t>갭 네이비 면혼방 바람막이재킷 [M]</t>
        </is>
      </c>
      <c r="K2280" s="7" t="inlineStr">
        <is>
          <t>갭 네이비 면혼방 바람막이재킷</t>
        </is>
      </c>
      <c r="L2280" s="7">
        <f>IF(B2280="보세",C2280&amp;" "&amp;F2280,B2280&amp;" "&amp;F2280)</f>
        <v/>
      </c>
      <c r="M2280" s="8" t="inlineStr">
        <is>
          <t>네이비  면혼방 바람막이재킷</t>
        </is>
      </c>
      <c r="N2280" s="8" t="inlineStr">
        <is>
          <t>NAVY  면혼방 바람막이재킷</t>
        </is>
      </c>
      <c r="O2280" s="8" t="inlineStr">
        <is>
          <t>곤색  면혼방 바람막이재킷</t>
        </is>
      </c>
    </row>
    <row r="2281" ht="16.5" customHeight="1" s="16">
      <c r="A2281" s="7" t="n">
        <v>13109048</v>
      </c>
      <c r="B2281" s="7" t="inlineStr">
        <is>
          <t>무아무아</t>
        </is>
      </c>
      <c r="C2281" s="7" t="inlineStr">
        <is>
          <t>그레이</t>
        </is>
      </c>
      <c r="D2281" s="7" t="inlineStr">
        <is>
          <t>무지</t>
        </is>
      </c>
      <c r="E2281" s="7" t="inlineStr">
        <is>
          <t>면</t>
        </is>
      </c>
      <c r="F2281" s="7" t="inlineStr">
        <is>
          <t>가오리핏맨투맨</t>
        </is>
      </c>
      <c r="G2281" s="7" t="inlineStr">
        <is>
          <t>KOR</t>
        </is>
      </c>
      <c r="H2281" s="7" t="inlineStr">
        <is>
          <t>Free</t>
        </is>
      </c>
      <c r="I2281" s="7">
        <f>IF(B2281="보세",C2281&amp;" "&amp;D2281&amp;" "&amp;E2281&amp;" "&amp;F2281&amp;" ["&amp;H2281&amp;"]",IF(G2281="JPN","[JPN] "&amp;B2281&amp;" "&amp;C2281&amp;" "&amp;D2281&amp;" "&amp;E2281&amp;" "&amp;F2281&amp;" ["&amp;H2281&amp;"]",B2281&amp;" "&amp;C2281&amp;" "&amp;D2281&amp;" "&amp;E2281&amp;" "&amp;F2281&amp;" ["&amp;H2281&amp;"]"))</f>
        <v/>
      </c>
      <c r="J2281" s="7" t="inlineStr">
        <is>
          <t>무아무아 그레이 면 가오리핏맨투맨 [Free]</t>
        </is>
      </c>
      <c r="K2281" s="7" t="inlineStr">
        <is>
          <t>무아무아 그레이 면 가오리핏맨투맨</t>
        </is>
      </c>
      <c r="L2281" s="7">
        <f>IF(B2281="보세",C2281&amp;" "&amp;F2281,B2281&amp;" "&amp;F2281)</f>
        <v/>
      </c>
      <c r="M2281" s="8" t="inlineStr">
        <is>
          <t>그레이  면 가오리핏맨투맨</t>
        </is>
      </c>
      <c r="N2281" s="8" t="inlineStr">
        <is>
          <t>회색  면 가오리핏맨투맨</t>
        </is>
      </c>
      <c r="O2281" s="8" t="inlineStr">
        <is>
          <t>GRAY  면 가오리핏맨투맨</t>
        </is>
      </c>
    </row>
    <row r="2282" ht="16.5" customHeight="1" s="16">
      <c r="A2282" s="7" t="n">
        <v>13109049</v>
      </c>
      <c r="B2282" s="7" t="inlineStr">
        <is>
          <t>코오롱스포츠</t>
        </is>
      </c>
      <c r="C2282" s="7" t="inlineStr">
        <is>
          <t>블랙</t>
        </is>
      </c>
      <c r="D2282" s="7" t="inlineStr">
        <is>
          <t>무지</t>
        </is>
      </c>
      <c r="E2282" s="7" t="inlineStr">
        <is>
          <t>면혼방</t>
        </is>
      </c>
      <c r="F2282" s="7" t="inlineStr">
        <is>
          <t>반집업후드티</t>
        </is>
      </c>
      <c r="G2282" s="7" t="inlineStr">
        <is>
          <t>KOR</t>
        </is>
      </c>
      <c r="H2282" s="7" t="inlineStr">
        <is>
          <t>105</t>
        </is>
      </c>
      <c r="I2282" s="7">
        <f>IF(B2282="보세",C2282&amp;" "&amp;D2282&amp;" "&amp;E2282&amp;" "&amp;F2282&amp;" ["&amp;H2282&amp;"]",IF(G2282="JPN","[JPN] "&amp;B2282&amp;" "&amp;C2282&amp;" "&amp;D2282&amp;" "&amp;E2282&amp;" "&amp;F2282&amp;" ["&amp;H2282&amp;"]",B2282&amp;" "&amp;C2282&amp;" "&amp;D2282&amp;" "&amp;E2282&amp;" "&amp;F2282&amp;" ["&amp;H2282&amp;"]"))</f>
        <v/>
      </c>
      <c r="J2282" s="7" t="inlineStr">
        <is>
          <t>코오롱스포츠 블랙 면혼방 반집업후드티 [105]</t>
        </is>
      </c>
      <c r="K2282" s="7" t="inlineStr">
        <is>
          <t>코오롱스포츠 블랙 면혼방 반집업후드티</t>
        </is>
      </c>
      <c r="L2282" s="7">
        <f>IF(B2282="보세",C2282&amp;" "&amp;F2282,B2282&amp;" "&amp;F2282)</f>
        <v/>
      </c>
      <c r="M2282" s="8" t="inlineStr">
        <is>
          <t>블랙  면혼방 반집업후드티</t>
        </is>
      </c>
      <c r="N2282" s="8" t="inlineStr">
        <is>
          <t>블랙  코튼혼방 반집업후드티</t>
        </is>
      </c>
      <c r="O2282" s="8" t="inlineStr">
        <is>
          <t>블랙  면믹스 반집업후드티</t>
        </is>
      </c>
    </row>
    <row r="2283" ht="16.5" customHeight="1" s="16">
      <c r="A2283" s="7" t="n">
        <v>13109050</v>
      </c>
      <c r="B2283" s="7" t="inlineStr">
        <is>
          <t>타미힐피거</t>
        </is>
      </c>
      <c r="C2283" s="7" t="inlineStr">
        <is>
          <t>그레이</t>
        </is>
      </c>
      <c r="D2283" s="7" t="inlineStr">
        <is>
          <t>스트라이프</t>
        </is>
      </c>
      <c r="E2283" s="7" t="inlineStr">
        <is>
          <t>면</t>
        </is>
      </c>
      <c r="F2283" s="7" t="inlineStr">
        <is>
          <t>라운드긴팔니트티</t>
        </is>
      </c>
      <c r="G2283" s="7" t="inlineStr">
        <is>
          <t>KOR</t>
        </is>
      </c>
      <c r="H2283" s="7" t="inlineStr">
        <is>
          <t>S</t>
        </is>
      </c>
      <c r="I2283" s="7">
        <f>IF(B2283="보세",C2283&amp;" "&amp;D2283&amp;" "&amp;E2283&amp;" "&amp;F2283&amp;" ["&amp;H2283&amp;"]",IF(G2283="JPN","[JPN] "&amp;B2283&amp;" "&amp;C2283&amp;" "&amp;D2283&amp;" "&amp;E2283&amp;" "&amp;F2283&amp;" ["&amp;H2283&amp;"]",B2283&amp;" "&amp;C2283&amp;" "&amp;D2283&amp;" "&amp;E2283&amp;" "&amp;F2283&amp;" ["&amp;H2283&amp;"]"))</f>
        <v/>
      </c>
      <c r="J2283" s="7" t="inlineStr">
        <is>
          <t>타미힐피거 그레이 스트라이프 면 라운드긴팔니트티 [S]</t>
        </is>
      </c>
      <c r="K2283" s="7" t="inlineStr">
        <is>
          <t>타미힐피거 그레이 스트라이프 면 라운드긴팔니트티</t>
        </is>
      </c>
      <c r="L2283" s="7">
        <f>IF(B2283="보세",C2283&amp;" "&amp;F2283,B2283&amp;" "&amp;F2283)</f>
        <v/>
      </c>
      <c r="M2283" s="8" t="inlineStr">
        <is>
          <t>그레이 스트라이프 면 라운드긴팔니트티</t>
        </is>
      </c>
      <c r="N2283" s="8" t="inlineStr">
        <is>
          <t>회색 스트라이프 면 라운드긴팔니트티</t>
        </is>
      </c>
      <c r="O2283" s="8" t="inlineStr">
        <is>
          <t>GRAY 스트라이프 면 라운드긴팔니트티</t>
        </is>
      </c>
    </row>
    <row r="2284" ht="16.5" customHeight="1" s="16">
      <c r="A2284" s="7" t="n">
        <v>13109051</v>
      </c>
      <c r="B2284" s="7" t="inlineStr">
        <is>
          <t>탑텐</t>
        </is>
      </c>
      <c r="C2284" s="7" t="inlineStr">
        <is>
          <t>블랙</t>
        </is>
      </c>
      <c r="D2284" s="7" t="inlineStr">
        <is>
          <t>무지</t>
        </is>
      </c>
      <c r="E2284" s="7" t="inlineStr">
        <is>
          <t>폴리</t>
        </is>
      </c>
      <c r="F2284" s="7" t="inlineStr">
        <is>
          <t>투버튼블레이저</t>
        </is>
      </c>
      <c r="G2284" s="7" t="inlineStr">
        <is>
          <t>KOR</t>
        </is>
      </c>
      <c r="H2284" s="7" t="inlineStr">
        <is>
          <t>100</t>
        </is>
      </c>
      <c r="I2284" s="7">
        <f>IF(B2284="보세",C2284&amp;" "&amp;D2284&amp;" "&amp;E2284&amp;" "&amp;F2284&amp;" ["&amp;H2284&amp;"]",IF(G2284="JPN","[JPN] "&amp;B2284&amp;" "&amp;C2284&amp;" "&amp;D2284&amp;" "&amp;E2284&amp;" "&amp;F2284&amp;" ["&amp;H2284&amp;"]",B2284&amp;" "&amp;C2284&amp;" "&amp;D2284&amp;" "&amp;E2284&amp;" "&amp;F2284&amp;" ["&amp;H2284&amp;"]"))</f>
        <v/>
      </c>
      <c r="J2284" s="7" t="inlineStr">
        <is>
          <t>탑텐 블랙 투버튼블레이저 [100]</t>
        </is>
      </c>
      <c r="K2284" s="7" t="inlineStr">
        <is>
          <t>탑텐 블랙 투버튼블레이저</t>
        </is>
      </c>
      <c r="L2284" s="7">
        <f>IF(B2284="보세",C2284&amp;" "&amp;F2284,B2284&amp;" "&amp;F2284)</f>
        <v/>
      </c>
      <c r="M2284" s="8" t="inlineStr">
        <is>
          <t>블랙   투버튼블레이저</t>
        </is>
      </c>
      <c r="N2284" s="8" t="inlineStr">
        <is>
          <t>블랙   투버튼블레이저</t>
        </is>
      </c>
      <c r="O2284" s="8" t="inlineStr">
        <is>
          <t>블랙   투버튼블레이저</t>
        </is>
      </c>
    </row>
    <row r="2285" ht="16.5" customHeight="1" s="16">
      <c r="A2285" s="7" t="n">
        <v>13109052</v>
      </c>
      <c r="B2285" s="7" t="inlineStr">
        <is>
          <t>아이더</t>
        </is>
      </c>
      <c r="C2285" s="7" t="inlineStr">
        <is>
          <t>퍼플</t>
        </is>
      </c>
      <c r="D2285" s="7" t="inlineStr">
        <is>
          <t>무지</t>
        </is>
      </c>
      <c r="E2285" s="7" t="inlineStr">
        <is>
          <t>폴리</t>
        </is>
      </c>
      <c r="F2285" s="7" t="inlineStr">
        <is>
          <t>바람막이자켓</t>
        </is>
      </c>
      <c r="G2285" s="7" t="inlineStr">
        <is>
          <t>KOR</t>
        </is>
      </c>
      <c r="H2285" s="7" t="inlineStr">
        <is>
          <t>S</t>
        </is>
      </c>
      <c r="I2285" s="7">
        <f>IF(B2285="보세",C2285&amp;" "&amp;D2285&amp;" "&amp;E2285&amp;" "&amp;F2285&amp;" ["&amp;H2285&amp;"]",IF(G2285="JPN","[JPN] "&amp;B2285&amp;" "&amp;C2285&amp;" "&amp;D2285&amp;" "&amp;E2285&amp;" "&amp;F2285&amp;" ["&amp;H2285&amp;"]",B2285&amp;" "&amp;C2285&amp;" "&amp;D2285&amp;" "&amp;E2285&amp;" "&amp;F2285&amp;" ["&amp;H2285&amp;"]"))</f>
        <v/>
      </c>
      <c r="J2285" s="7" t="inlineStr">
        <is>
          <t>아이더 퍼플 바람막이자켓 [S]</t>
        </is>
      </c>
      <c r="K2285" s="7" t="inlineStr">
        <is>
          <t>아이더 퍼플 바람막이자켓</t>
        </is>
      </c>
      <c r="L2285" s="7">
        <f>IF(B2285="보세",C2285&amp;" "&amp;F2285,B2285&amp;" "&amp;F2285)</f>
        <v/>
      </c>
      <c r="M2285" s="8" t="inlineStr">
        <is>
          <t>퍼플   바람막이자켓</t>
        </is>
      </c>
      <c r="N2285" s="8" t="inlineStr">
        <is>
          <t>퍼플   바람막이자켓</t>
        </is>
      </c>
      <c r="O2285" s="8" t="inlineStr">
        <is>
          <t>퍼플   바람막이자켓</t>
        </is>
      </c>
    </row>
    <row r="2286" ht="16.5" customHeight="1" s="16">
      <c r="A2286" s="7" t="n">
        <v>13109053</v>
      </c>
      <c r="B2286" s="7" t="inlineStr">
        <is>
          <t>지오지아</t>
        </is>
      </c>
      <c r="C2286" s="7" t="inlineStr">
        <is>
          <t>블랙</t>
        </is>
      </c>
      <c r="D2286" s="7" t="inlineStr">
        <is>
          <t>무지</t>
        </is>
      </c>
      <c r="E2286" s="7" t="inlineStr">
        <is>
          <t>폴리</t>
        </is>
      </c>
      <c r="F2286" s="7" t="inlineStr">
        <is>
          <t>트렌치코트</t>
        </is>
      </c>
      <c r="G2286" s="7" t="inlineStr">
        <is>
          <t>KOR</t>
        </is>
      </c>
      <c r="H2286" s="7" t="inlineStr">
        <is>
          <t>없음</t>
        </is>
      </c>
      <c r="I2286" s="7">
        <f>IF(B2286="보세",C2286&amp;" "&amp;D2286&amp;" "&amp;E2286&amp;" "&amp;F2286&amp;" ["&amp;H2286&amp;"]",IF(G2286="JPN","[JPN] "&amp;B2286&amp;" "&amp;C2286&amp;" "&amp;D2286&amp;" "&amp;E2286&amp;" "&amp;F2286&amp;" ["&amp;H2286&amp;"]",B2286&amp;" "&amp;C2286&amp;" "&amp;D2286&amp;" "&amp;E2286&amp;" "&amp;F2286&amp;" ["&amp;H2286&amp;"]"))</f>
        <v/>
      </c>
      <c r="J2286" s="7" t="inlineStr">
        <is>
          <t xml:space="preserve">지오지아 블랙 트렌치코트 </t>
        </is>
      </c>
      <c r="K2286" s="7" t="inlineStr">
        <is>
          <t xml:space="preserve">지오지아 블랙 트렌치코트 </t>
        </is>
      </c>
      <c r="L2286" s="7">
        <f>IF(B2286="보세",C2286&amp;" "&amp;F2286,B2286&amp;" "&amp;F2286)</f>
        <v/>
      </c>
      <c r="M2286" s="8" t="inlineStr">
        <is>
          <t>블랙   트렌치코트</t>
        </is>
      </c>
      <c r="N2286" s="8" t="inlineStr">
        <is>
          <t>블랙   트렌치코트</t>
        </is>
      </c>
      <c r="O2286" s="8" t="inlineStr">
        <is>
          <t>블랙   트렌치코트</t>
        </is>
      </c>
    </row>
    <row r="2287" ht="16.5" customHeight="1" s="16">
      <c r="A2287" s="7" t="n">
        <v>13109054</v>
      </c>
      <c r="B2287" s="7" t="inlineStr">
        <is>
          <t>스파오</t>
        </is>
      </c>
      <c r="C2287" s="7" t="inlineStr">
        <is>
          <t>민트그레이</t>
        </is>
      </c>
      <c r="D2287" s="7" t="inlineStr">
        <is>
          <t>무지</t>
        </is>
      </c>
      <c r="E2287" s="7" t="inlineStr">
        <is>
          <t>울혼방</t>
        </is>
      </c>
      <c r="F2287" s="7" t="inlineStr">
        <is>
          <t>라운드니트</t>
        </is>
      </c>
      <c r="G2287" s="7" t="inlineStr">
        <is>
          <t>KOR</t>
        </is>
      </c>
      <c r="H2287" s="7" t="inlineStr">
        <is>
          <t>M</t>
        </is>
      </c>
      <c r="I2287" s="7">
        <f>IF(B2287="보세",C2287&amp;" "&amp;D2287&amp;" "&amp;E2287&amp;" "&amp;F2287&amp;" ["&amp;H2287&amp;"]",IF(G2287="JPN","[JPN] "&amp;B2287&amp;" "&amp;C2287&amp;" "&amp;D2287&amp;" "&amp;E2287&amp;" "&amp;F2287&amp;" ["&amp;H2287&amp;"]",B2287&amp;" "&amp;C2287&amp;" "&amp;D2287&amp;" "&amp;E2287&amp;" "&amp;F2287&amp;" ["&amp;H2287&amp;"]"))</f>
        <v/>
      </c>
      <c r="J2287" s="7" t="inlineStr">
        <is>
          <t>스파오 민트그레이 울혼방 라운드니트 [M]</t>
        </is>
      </c>
      <c r="K2287" s="7" t="inlineStr">
        <is>
          <t>스파오 민트그레이 울혼방 라운드니트</t>
        </is>
      </c>
      <c r="L2287" s="7">
        <f>IF(B2287="보세",C2287&amp;" "&amp;F2287,B2287&amp;" "&amp;F2287)</f>
        <v/>
      </c>
      <c r="M2287" s="8" t="inlineStr">
        <is>
          <t>민트그레이  울혼방 라운드니트</t>
        </is>
      </c>
      <c r="N2287" s="8" t="inlineStr">
        <is>
          <t>민트그레이  울혼방 라운드니트</t>
        </is>
      </c>
      <c r="O2287" s="8" t="inlineStr">
        <is>
          <t>민트그레이  울혼방 라운드니트</t>
        </is>
      </c>
    </row>
    <row r="2288" ht="16.5" customHeight="1" s="16">
      <c r="A2288" s="7" t="n">
        <v>13109055</v>
      </c>
      <c r="B2288" s="7" t="inlineStr">
        <is>
          <t>자라</t>
        </is>
      </c>
      <c r="C2288" s="7" t="inlineStr">
        <is>
          <t>아이보리</t>
        </is>
      </c>
      <c r="D2288" s="7" t="inlineStr">
        <is>
          <t>무지</t>
        </is>
      </c>
      <c r="E2288" s="7" t="inlineStr">
        <is>
          <t>비스코스</t>
        </is>
      </c>
      <c r="F2288" s="7" t="inlineStr">
        <is>
          <t>가디건</t>
        </is>
      </c>
      <c r="G2288" s="7" t="inlineStr">
        <is>
          <t>KOR</t>
        </is>
      </c>
      <c r="H2288" s="7" t="inlineStr">
        <is>
          <t>S</t>
        </is>
      </c>
      <c r="I2288" s="7">
        <f>IF(B2288="보세",C2288&amp;" "&amp;D2288&amp;" "&amp;E2288&amp;" "&amp;F2288&amp;" ["&amp;H2288&amp;"]",IF(G2288="JPN","[JPN] "&amp;B2288&amp;" "&amp;C2288&amp;" "&amp;D2288&amp;" "&amp;E2288&amp;" "&amp;F2288&amp;" ["&amp;H2288&amp;"]",B2288&amp;" "&amp;C2288&amp;" "&amp;D2288&amp;" "&amp;E2288&amp;" "&amp;F2288&amp;" ["&amp;H2288&amp;"]"))</f>
        <v/>
      </c>
      <c r="J2288" s="7" t="inlineStr">
        <is>
          <t>자라 아이보리 비스코스 가디건 [S]</t>
        </is>
      </c>
      <c r="K2288" s="7" t="inlineStr">
        <is>
          <t>자라 아이보리 비스코스 가디건</t>
        </is>
      </c>
      <c r="L2288" s="7">
        <f>IF(B2288="보세",C2288&amp;" "&amp;F2288,B2288&amp;" "&amp;F2288)</f>
        <v/>
      </c>
      <c r="M2288" s="8" t="inlineStr">
        <is>
          <t>아이보리  비스코스 가디건</t>
        </is>
      </c>
      <c r="N2288" s="8" t="inlineStr">
        <is>
          <t>아이보리  레이온 가디건</t>
        </is>
      </c>
      <c r="O2288" s="8" t="inlineStr">
        <is>
          <t>아이보리  인견 가디건</t>
        </is>
      </c>
    </row>
    <row r="2289" ht="16.5" customHeight="1" s="16">
      <c r="A2289" s="7" t="n">
        <v>13109056</v>
      </c>
      <c r="B2289" s="7" t="inlineStr">
        <is>
          <t>필라</t>
        </is>
      </c>
      <c r="C2289" s="7" t="inlineStr">
        <is>
          <t>그린</t>
        </is>
      </c>
      <c r="D2289" s="7" t="inlineStr">
        <is>
          <t>무지</t>
        </is>
      </c>
      <c r="E2289" s="7" t="inlineStr">
        <is>
          <t>면</t>
        </is>
      </c>
      <c r="F2289" s="7" t="inlineStr">
        <is>
          <t>럭비티셔츠</t>
        </is>
      </c>
      <c r="G2289" s="7" t="inlineStr">
        <is>
          <t>KOR</t>
        </is>
      </c>
      <c r="H2289" s="7" t="inlineStr">
        <is>
          <t>M</t>
        </is>
      </c>
      <c r="I2289" s="7">
        <f>IF(B2289="보세",C2289&amp;" "&amp;D2289&amp;" "&amp;E2289&amp;" "&amp;F2289&amp;" ["&amp;H2289&amp;"]",IF(G2289="JPN","[JPN] "&amp;B2289&amp;" "&amp;C2289&amp;" "&amp;D2289&amp;" "&amp;E2289&amp;" "&amp;F2289&amp;" ["&amp;H2289&amp;"]",B2289&amp;" "&amp;C2289&amp;" "&amp;D2289&amp;" "&amp;E2289&amp;" "&amp;F2289&amp;" ["&amp;H2289&amp;"]"))</f>
        <v/>
      </c>
      <c r="J2289" s="7" t="inlineStr">
        <is>
          <t>필라 그린 면 럭비티셔츠 [M]</t>
        </is>
      </c>
      <c r="K2289" s="7" t="inlineStr">
        <is>
          <t>필라 그린 면 럭비티셔츠</t>
        </is>
      </c>
      <c r="L2289" s="7">
        <f>IF(B2289="보세",C2289&amp;" "&amp;F2289,B2289&amp;" "&amp;F2289)</f>
        <v/>
      </c>
      <c r="M2289" s="8" t="inlineStr">
        <is>
          <t>그린  면 럭비티셔츠</t>
        </is>
      </c>
      <c r="N2289" s="8" t="inlineStr">
        <is>
          <t>그린  코튼 럭비티셔츠</t>
        </is>
      </c>
      <c r="O2289" s="8" t="inlineStr">
        <is>
          <t>그린  면직물 럭비티셔츠</t>
        </is>
      </c>
    </row>
    <row r="2290" ht="16.5" customHeight="1" s="16">
      <c r="A2290" s="7" t="n">
        <v>13109057</v>
      </c>
      <c r="B2290" s="7" t="inlineStr">
        <is>
          <t>무아무아</t>
        </is>
      </c>
      <c r="C2290" s="7" t="inlineStr">
        <is>
          <t>아이보리</t>
        </is>
      </c>
      <c r="D2290" s="7" t="inlineStr">
        <is>
          <t>무지</t>
        </is>
      </c>
      <c r="E2290" s="7" t="inlineStr">
        <is>
          <t>면혼방</t>
        </is>
      </c>
      <c r="F2290" s="7" t="inlineStr">
        <is>
          <t>가오리핏긴팔티셔츠</t>
        </is>
      </c>
      <c r="G2290" s="7" t="inlineStr">
        <is>
          <t>KOR</t>
        </is>
      </c>
      <c r="H2290" s="7" t="inlineStr">
        <is>
          <t>Free</t>
        </is>
      </c>
      <c r="I2290" s="7">
        <f>IF(B2290="보세",C2290&amp;" "&amp;D2290&amp;" "&amp;E2290&amp;" "&amp;F2290&amp;" ["&amp;H2290&amp;"]",IF(G2290="JPN","[JPN] "&amp;B2290&amp;" "&amp;C2290&amp;" "&amp;D2290&amp;" "&amp;E2290&amp;" "&amp;F2290&amp;" ["&amp;H2290&amp;"]",B2290&amp;" "&amp;C2290&amp;" "&amp;D2290&amp;" "&amp;E2290&amp;" "&amp;F2290&amp;" ["&amp;H2290&amp;"]"))</f>
        <v/>
      </c>
      <c r="J2290" s="7" t="inlineStr">
        <is>
          <t>무아무아 아이보리 면혼방 가오리핏긴팔티셔츠 [Free]</t>
        </is>
      </c>
      <c r="K2290" s="7" t="inlineStr">
        <is>
          <t>무아무아 아이보리 면혼방 가오리핏긴팔티셔츠</t>
        </is>
      </c>
      <c r="L2290" s="7">
        <f>IF(B2290="보세",C2290&amp;" "&amp;F2290,B2290&amp;" "&amp;F2290)</f>
        <v/>
      </c>
      <c r="M2290" s="8" t="inlineStr">
        <is>
          <t>아이보리  면혼방 가오리핏긴팔티셔츠</t>
        </is>
      </c>
      <c r="N2290" s="8" t="inlineStr">
        <is>
          <t>아이보리  코튼혼방 가오리핏긴팔티셔츠</t>
        </is>
      </c>
      <c r="O2290" s="8" t="inlineStr">
        <is>
          <t>아이보리  면믹스 가오리핏긴팔티셔츠</t>
        </is>
      </c>
    </row>
    <row r="2291" ht="16.5" customHeight="1" s="16">
      <c r="A2291" s="7" t="n">
        <v>13109058</v>
      </c>
      <c r="B2291" s="7" t="inlineStr">
        <is>
          <t>타미힐피거</t>
        </is>
      </c>
      <c r="C2291" s="7" t="inlineStr">
        <is>
          <t>아이보리</t>
        </is>
      </c>
      <c r="D2291" s="7" t="inlineStr">
        <is>
          <t>무지</t>
        </is>
      </c>
      <c r="E2291" s="7" t="inlineStr">
        <is>
          <t>오가닉코튼</t>
        </is>
      </c>
      <c r="F2291" s="7" t="inlineStr">
        <is>
          <t>반팔카라티</t>
        </is>
      </c>
      <c r="G2291" s="7" t="inlineStr">
        <is>
          <t>KOR</t>
        </is>
      </c>
      <c r="H2291" s="7" t="inlineStr">
        <is>
          <t>XL</t>
        </is>
      </c>
      <c r="I2291" s="7">
        <f>IF(B2291="보세",C2291&amp;" "&amp;D2291&amp;" "&amp;E2291&amp;" "&amp;F2291&amp;" ["&amp;H2291&amp;"]",IF(G2291="JPN","[JPN] "&amp;B2291&amp;" "&amp;C2291&amp;" "&amp;D2291&amp;" "&amp;E2291&amp;" "&amp;F2291&amp;" ["&amp;H2291&amp;"]",B2291&amp;" "&amp;C2291&amp;" "&amp;D2291&amp;" "&amp;E2291&amp;" "&amp;F2291&amp;" ["&amp;H2291&amp;"]"))</f>
        <v/>
      </c>
      <c r="J2291" s="7" t="inlineStr">
        <is>
          <t>타미힐피거 아이보리 오가닉코튼 반팔카라티 [XL]</t>
        </is>
      </c>
      <c r="K2291" s="7" t="inlineStr">
        <is>
          <t>타미힐피거 아이보리 오가닉코튼 반팔카라티</t>
        </is>
      </c>
      <c r="L2291" s="7">
        <f>IF(B2291="보세",C2291&amp;" "&amp;F2291,B2291&amp;" "&amp;F2291)</f>
        <v/>
      </c>
      <c r="M2291" s="8" t="inlineStr">
        <is>
          <t>아이보리  오가닉코튼 반팔카라티</t>
        </is>
      </c>
      <c r="N2291" s="8" t="inlineStr">
        <is>
          <t>아이보리  오가닉코튼 반팔카라티</t>
        </is>
      </c>
      <c r="O2291" s="8" t="inlineStr">
        <is>
          <t>아이보리  오가닉코튼 반팔카라티</t>
        </is>
      </c>
    </row>
    <row r="2292" ht="16.5" customHeight="1" s="16">
      <c r="A2292" s="7" t="n">
        <v>13109059</v>
      </c>
      <c r="B2292" s="7" t="inlineStr">
        <is>
          <t>무신사스탠다드</t>
        </is>
      </c>
      <c r="C2292" s="7" t="inlineStr">
        <is>
          <t>레몬</t>
        </is>
      </c>
      <c r="D2292" s="7" t="inlineStr">
        <is>
          <t>무지</t>
        </is>
      </c>
      <c r="E2292" s="7" t="inlineStr">
        <is>
          <t>면</t>
        </is>
      </c>
      <c r="F2292" s="7" t="inlineStr">
        <is>
          <t>라운드티셔츠</t>
        </is>
      </c>
      <c r="G2292" s="7" t="inlineStr">
        <is>
          <t>KOR</t>
        </is>
      </c>
      <c r="H2292" s="7" t="inlineStr">
        <is>
          <t>M</t>
        </is>
      </c>
      <c r="I2292" s="7">
        <f>IF(B2292="보세",C2292&amp;" "&amp;D2292&amp;" "&amp;E2292&amp;" "&amp;F2292&amp;" ["&amp;H2292&amp;"]",IF(G2292="JPN","[JPN] "&amp;B2292&amp;" "&amp;C2292&amp;" "&amp;D2292&amp;" "&amp;E2292&amp;" "&amp;F2292&amp;" ["&amp;H2292&amp;"]",B2292&amp;" "&amp;C2292&amp;" "&amp;D2292&amp;" "&amp;E2292&amp;" "&amp;F2292&amp;" ["&amp;H2292&amp;"]"))</f>
        <v/>
      </c>
      <c r="J2292" s="7" t="inlineStr">
        <is>
          <t>무신사스탠다드 레몬 면 라운드티셔츠 [M]</t>
        </is>
      </c>
      <c r="K2292" s="7" t="inlineStr">
        <is>
          <t>무신사스탠다드 레몬 면 라운드티셔츠</t>
        </is>
      </c>
      <c r="L2292" s="7">
        <f>IF(B2292="보세",C2292&amp;" "&amp;F2292,B2292&amp;" "&amp;F2292)</f>
        <v/>
      </c>
      <c r="M2292" s="8" t="inlineStr">
        <is>
          <t>레몬  면 라운드티셔츠</t>
        </is>
      </c>
      <c r="N2292" s="8" t="inlineStr">
        <is>
          <t>레몬  코튼 라운드티셔츠</t>
        </is>
      </c>
      <c r="O2292" s="8" t="inlineStr">
        <is>
          <t>레몬  면직물 라운드티셔츠</t>
        </is>
      </c>
    </row>
    <row r="2293" ht="16.5" customHeight="1" s="16">
      <c r="A2293" s="7" t="n">
        <v>13109060</v>
      </c>
      <c r="B2293" s="7" t="inlineStr">
        <is>
          <t>아디다스</t>
        </is>
      </c>
      <c r="C2293" s="7" t="inlineStr">
        <is>
          <t>네이비</t>
        </is>
      </c>
      <c r="D2293" s="7" t="inlineStr">
        <is>
          <t>무지</t>
        </is>
      </c>
      <c r="E2293" s="7" t="inlineStr">
        <is>
          <t>폴리</t>
        </is>
      </c>
      <c r="F2293" s="7" t="inlineStr">
        <is>
          <t>트레이닝바지</t>
        </is>
      </c>
      <c r="G2293" s="7" t="inlineStr">
        <is>
          <t>KOR</t>
        </is>
      </c>
      <c r="H2293" s="7" t="inlineStr">
        <is>
          <t>M</t>
        </is>
      </c>
      <c r="I2293" s="7">
        <f>IF(B2293="보세",C2293&amp;" "&amp;D2293&amp;" "&amp;E2293&amp;" "&amp;F2293&amp;" ["&amp;H2293&amp;"]",IF(G2293="JPN","[JPN] "&amp;B2293&amp;" "&amp;C2293&amp;" "&amp;D2293&amp;" "&amp;E2293&amp;" "&amp;F2293&amp;" ["&amp;H2293&amp;"]",B2293&amp;" "&amp;C2293&amp;" "&amp;D2293&amp;" "&amp;E2293&amp;" "&amp;F2293&amp;" ["&amp;H2293&amp;"]"))</f>
        <v/>
      </c>
      <c r="J2293" s="7" t="inlineStr">
        <is>
          <t>아디다스 네이비 트레이닝바지 [M]</t>
        </is>
      </c>
      <c r="K2293" s="7" t="inlineStr">
        <is>
          <t>아디다스 네이비 트레이닝바지</t>
        </is>
      </c>
      <c r="L2293" s="7">
        <f>IF(B2293="보세",C2293&amp;" "&amp;F2293,B2293&amp;" "&amp;F2293)</f>
        <v/>
      </c>
      <c r="M2293" s="8" t="inlineStr">
        <is>
          <t>네이비   트레이닝바지</t>
        </is>
      </c>
      <c r="N2293" s="8" t="inlineStr">
        <is>
          <t>NAVY   트레이닝바지</t>
        </is>
      </c>
      <c r="O2293" s="8" t="inlineStr">
        <is>
          <t>곤색   트레이닝바지</t>
        </is>
      </c>
    </row>
    <row r="2294" ht="16.5" customHeight="1" s="16">
      <c r="A2294" s="7" t="n">
        <v>13109061</v>
      </c>
      <c r="B2294" s="7" t="inlineStr">
        <is>
          <t>챔피언</t>
        </is>
      </c>
      <c r="C2294" s="7" t="inlineStr">
        <is>
          <t>그레이</t>
        </is>
      </c>
      <c r="D2294" s="7" t="inlineStr">
        <is>
          <t>무지</t>
        </is>
      </c>
      <c r="E2294" s="7" t="inlineStr">
        <is>
          <t>면혼방</t>
        </is>
      </c>
      <c r="F2294" s="7" t="inlineStr">
        <is>
          <t>트레이닝바지</t>
        </is>
      </c>
      <c r="G2294" s="7" t="inlineStr">
        <is>
          <t>KOR</t>
        </is>
      </c>
      <c r="H2294" s="7" t="inlineStr">
        <is>
          <t>S</t>
        </is>
      </c>
      <c r="I2294" s="7">
        <f>IF(B2294="보세",C2294&amp;" "&amp;D2294&amp;" "&amp;E2294&amp;" "&amp;F2294&amp;" ["&amp;H2294&amp;"]",IF(G2294="JPN","[JPN] "&amp;B2294&amp;" "&amp;C2294&amp;" "&amp;D2294&amp;" "&amp;E2294&amp;" "&amp;F2294&amp;" ["&amp;H2294&amp;"]",B2294&amp;" "&amp;C2294&amp;" "&amp;D2294&amp;" "&amp;E2294&amp;" "&amp;F2294&amp;" ["&amp;H2294&amp;"]"))</f>
        <v/>
      </c>
      <c r="J2294" s="7" t="inlineStr">
        <is>
          <t>챔피언 그레이 면혼방 트레이닝바지 [S]</t>
        </is>
      </c>
      <c r="K2294" s="7" t="inlineStr">
        <is>
          <t>챔피언 그레이 면혼방 트레이닝바지</t>
        </is>
      </c>
      <c r="L2294" s="7">
        <f>IF(B2294="보세",C2294&amp;" "&amp;F2294,B2294&amp;" "&amp;F2294)</f>
        <v/>
      </c>
      <c r="M2294" s="8" t="inlineStr">
        <is>
          <t>그레이  면혼방 트레이닝바지</t>
        </is>
      </c>
      <c r="N2294" s="8" t="inlineStr">
        <is>
          <t>회색  면혼방 트레이닝바지</t>
        </is>
      </c>
      <c r="O2294" s="8" t="inlineStr">
        <is>
          <t>GRAY  면혼방 트레이닝바지</t>
        </is>
      </c>
    </row>
    <row r="2295" ht="16.5" customHeight="1" s="16">
      <c r="A2295" s="7" t="n">
        <v>13109062</v>
      </c>
      <c r="B2295" s="7" t="inlineStr">
        <is>
          <t>캘빈클라인</t>
        </is>
      </c>
      <c r="C2295" s="7" t="inlineStr">
        <is>
          <t>연청</t>
        </is>
      </c>
      <c r="D2295" s="7" t="inlineStr">
        <is>
          <t>무지</t>
        </is>
      </c>
      <c r="E2295" s="7" t="inlineStr">
        <is>
          <t>데님</t>
        </is>
      </c>
      <c r="F2295" s="7" t="inlineStr">
        <is>
          <t>스트레이트핏진</t>
        </is>
      </c>
      <c r="G2295" s="7" t="inlineStr">
        <is>
          <t>KOR</t>
        </is>
      </c>
      <c r="H2295" s="7" t="inlineStr">
        <is>
          <t>34</t>
        </is>
      </c>
      <c r="I2295" s="7">
        <f>IF(B2295="보세",C2295&amp;" "&amp;D2295&amp;" "&amp;E2295&amp;" "&amp;F2295&amp;" ["&amp;H2295&amp;"]",IF(G2295="JPN","[JPN] "&amp;B2295&amp;" "&amp;C2295&amp;" "&amp;D2295&amp;" "&amp;E2295&amp;" "&amp;F2295&amp;" ["&amp;H2295&amp;"]",B2295&amp;" "&amp;C2295&amp;" "&amp;D2295&amp;" "&amp;E2295&amp;" "&amp;F2295&amp;" ["&amp;H2295&amp;"]"))</f>
        <v/>
      </c>
      <c r="J2295" s="7" t="inlineStr">
        <is>
          <t>캘빈클라인 연청 데님 스트레이트핏진 [34]</t>
        </is>
      </c>
      <c r="K2295" s="7" t="inlineStr">
        <is>
          <t>캘빈클라인 연청 데님 스트레이트핏진</t>
        </is>
      </c>
      <c r="L2295" s="7">
        <f>IF(B2295="보세",C2295&amp;" "&amp;F2295,B2295&amp;" "&amp;F2295)</f>
        <v/>
      </c>
      <c r="M2295" s="8" t="inlineStr">
        <is>
          <t>연청  데님 스트레이트핏진</t>
        </is>
      </c>
      <c r="N2295" s="8" t="inlineStr">
        <is>
          <t>연청  데님 스트레이트핏진</t>
        </is>
      </c>
      <c r="O2295" s="8" t="inlineStr">
        <is>
          <t>연청  데님 스트레이트핏진</t>
        </is>
      </c>
    </row>
    <row r="2296" ht="16.5" customHeight="1" s="16">
      <c r="A2296" s="7" t="n">
        <v>13109063</v>
      </c>
      <c r="B2296" s="7" t="inlineStr">
        <is>
          <t>나이키</t>
        </is>
      </c>
      <c r="C2296" s="7" t="inlineStr">
        <is>
          <t>차콜</t>
        </is>
      </c>
      <c r="D2296" s="7" t="inlineStr">
        <is>
          <t>무지</t>
        </is>
      </c>
      <c r="E2296" s="7" t="inlineStr">
        <is>
          <t>폴리</t>
        </is>
      </c>
      <c r="F2296" s="7" t="inlineStr">
        <is>
          <t>트레이닝팬츠</t>
        </is>
      </c>
      <c r="G2296" s="7" t="inlineStr">
        <is>
          <t>KOR</t>
        </is>
      </c>
      <c r="H2296" s="7" t="inlineStr">
        <is>
          <t>L</t>
        </is>
      </c>
      <c r="I2296" s="7">
        <f>IF(B2296="보세",C2296&amp;" "&amp;D2296&amp;" "&amp;E2296&amp;" "&amp;F2296&amp;" ["&amp;H2296&amp;"]",IF(G2296="JPN","[JPN] "&amp;B2296&amp;" "&amp;C2296&amp;" "&amp;D2296&amp;" "&amp;E2296&amp;" "&amp;F2296&amp;" ["&amp;H2296&amp;"]",B2296&amp;" "&amp;C2296&amp;" "&amp;D2296&amp;" "&amp;E2296&amp;" "&amp;F2296&amp;" ["&amp;H2296&amp;"]"))</f>
        <v/>
      </c>
      <c r="J2296" s="7" t="inlineStr">
        <is>
          <t>나이키 차콜 트레이닝팬츠 [L]</t>
        </is>
      </c>
      <c r="K2296" s="7" t="inlineStr">
        <is>
          <t>나이키 차콜 트레이닝팬츠</t>
        </is>
      </c>
      <c r="L2296" s="7">
        <f>IF(B2296="보세",C2296&amp;" "&amp;F2296,B2296&amp;" "&amp;F2296)</f>
        <v/>
      </c>
      <c r="M2296" s="8" t="inlineStr">
        <is>
          <t>차콜   트레이닝팬츠</t>
        </is>
      </c>
      <c r="N2296" s="8" t="inlineStr">
        <is>
          <t>차콜   트레이닝팬츠</t>
        </is>
      </c>
      <c r="O2296" s="8" t="inlineStr">
        <is>
          <t>차콜   트레이닝팬츠</t>
        </is>
      </c>
    </row>
    <row r="2297" ht="16.5" customHeight="1" s="16">
      <c r="A2297" s="7" t="n">
        <v>13109064</v>
      </c>
      <c r="B2297" s="7" t="inlineStr">
        <is>
          <t>자라</t>
        </is>
      </c>
      <c r="C2297" s="7" t="inlineStr">
        <is>
          <t>중청</t>
        </is>
      </c>
      <c r="D2297" s="7" t="inlineStr">
        <is>
          <t>무지</t>
        </is>
      </c>
      <c r="E2297" s="7" t="inlineStr">
        <is>
          <t>데님</t>
        </is>
      </c>
      <c r="F2297" s="7" t="inlineStr">
        <is>
          <t>부츠컷진</t>
        </is>
      </c>
      <c r="G2297" s="7" t="inlineStr">
        <is>
          <t>KOR</t>
        </is>
      </c>
      <c r="H2297" s="7" t="inlineStr">
        <is>
          <t>28</t>
        </is>
      </c>
      <c r="I2297" s="7">
        <f>IF(B2297="보세",C2297&amp;" "&amp;D2297&amp;" "&amp;E2297&amp;" "&amp;F2297&amp;" ["&amp;H2297&amp;"]",IF(G2297="JPN","[JPN] "&amp;B2297&amp;" "&amp;C2297&amp;" "&amp;D2297&amp;" "&amp;E2297&amp;" "&amp;F2297&amp;" ["&amp;H2297&amp;"]",B2297&amp;" "&amp;C2297&amp;" "&amp;D2297&amp;" "&amp;E2297&amp;" "&amp;F2297&amp;" ["&amp;H2297&amp;"]"))</f>
        <v/>
      </c>
      <c r="J2297" s="7" t="inlineStr">
        <is>
          <t>자라 중청 데님 부츠컷진 [28]</t>
        </is>
      </c>
      <c r="K2297" s="7" t="inlineStr">
        <is>
          <t>자라 중청 데님 부츠컷진</t>
        </is>
      </c>
      <c r="L2297" s="7">
        <f>IF(B2297="보세",C2297&amp;" "&amp;F2297,B2297&amp;" "&amp;F2297)</f>
        <v/>
      </c>
      <c r="M2297" s="8" t="inlineStr">
        <is>
          <t>중청  데님 부츠컷진</t>
        </is>
      </c>
      <c r="N2297" s="8" t="inlineStr">
        <is>
          <t>중청  데님 부츠컷진</t>
        </is>
      </c>
      <c r="O2297" s="8" t="inlineStr">
        <is>
          <t>중청  데님 부츠컷진</t>
        </is>
      </c>
    </row>
    <row r="2298" ht="16.5" customHeight="1" s="16">
      <c r="A2298" s="7" t="n">
        <v>13109065</v>
      </c>
      <c r="B2298" s="7" t="inlineStr">
        <is>
          <t>안다르</t>
        </is>
      </c>
      <c r="C2298" s="7" t="inlineStr">
        <is>
          <t>오트밀베이지</t>
        </is>
      </c>
      <c r="D2298" s="7" t="inlineStr">
        <is>
          <t>무지</t>
        </is>
      </c>
      <c r="E2298" s="7" t="inlineStr">
        <is>
          <t>라이크라</t>
        </is>
      </c>
      <c r="F2298" s="7" t="inlineStr">
        <is>
          <t>요가팬츠</t>
        </is>
      </c>
      <c r="G2298" s="7" t="inlineStr">
        <is>
          <t>KOR</t>
        </is>
      </c>
      <c r="H2298" s="7" t="inlineStr">
        <is>
          <t>M</t>
        </is>
      </c>
      <c r="I2298" s="7">
        <f>IF(B2298="보세",C2298&amp;" "&amp;D2298&amp;" "&amp;E2298&amp;" "&amp;F2298&amp;" ["&amp;H2298&amp;"]",IF(G2298="JPN","[JPN] "&amp;B2298&amp;" "&amp;C2298&amp;" "&amp;D2298&amp;" "&amp;E2298&amp;" "&amp;F2298&amp;" ["&amp;H2298&amp;"]",B2298&amp;" "&amp;C2298&amp;" "&amp;D2298&amp;" "&amp;E2298&amp;" "&amp;F2298&amp;" ["&amp;H2298&amp;"]"))</f>
        <v/>
      </c>
      <c r="J2298" s="7" t="inlineStr">
        <is>
          <t>안다르 오트밀베이지 라이크라 요가팬츠 [M]</t>
        </is>
      </c>
      <c r="K2298" s="7" t="inlineStr">
        <is>
          <t>안다르 오트밀베이지 라이크라 요가팬츠</t>
        </is>
      </c>
      <c r="L2298" s="7">
        <f>IF(B2298="보세",C2298&amp;" "&amp;F2298,B2298&amp;" "&amp;F2298)</f>
        <v/>
      </c>
      <c r="M2298" s="8" t="inlineStr">
        <is>
          <t>오트밀베이지  라이크라 요가팬츠</t>
        </is>
      </c>
      <c r="N2298" s="8" t="inlineStr">
        <is>
          <t>오트밀베이지  라이크라 요가팬츠</t>
        </is>
      </c>
      <c r="O2298" s="8" t="inlineStr">
        <is>
          <t>오트밀베이지  라이크라 요가팬츠</t>
        </is>
      </c>
    </row>
    <row r="2299" ht="16.5" customHeight="1" s="16">
      <c r="A2299" s="7" t="n">
        <v>13109066</v>
      </c>
      <c r="B2299" s="7" t="inlineStr">
        <is>
          <t>나이스클랍</t>
        </is>
      </c>
      <c r="C2299" s="7" t="inlineStr">
        <is>
          <t>네이비</t>
        </is>
      </c>
      <c r="D2299" s="7" t="inlineStr">
        <is>
          <t>무지</t>
        </is>
      </c>
      <c r="E2299" s="7" t="inlineStr">
        <is>
          <t>폴리</t>
        </is>
      </c>
      <c r="F2299" s="7" t="inlineStr">
        <is>
          <t>숏팬츠</t>
        </is>
      </c>
      <c r="G2299" s="7" t="inlineStr">
        <is>
          <t>KOR</t>
        </is>
      </c>
      <c r="H2299" s="7" t="inlineStr">
        <is>
          <t>67-94</t>
        </is>
      </c>
      <c r="I2299" s="7">
        <f>IF(B2299="보세",C2299&amp;" "&amp;D2299&amp;" "&amp;E2299&amp;" "&amp;F2299&amp;" ["&amp;H2299&amp;"]",IF(G2299="JPN","[JPN] "&amp;B2299&amp;" "&amp;C2299&amp;" "&amp;D2299&amp;" "&amp;E2299&amp;" "&amp;F2299&amp;" ["&amp;H2299&amp;"]",B2299&amp;" "&amp;C2299&amp;" "&amp;D2299&amp;" "&amp;E2299&amp;" "&amp;F2299&amp;" ["&amp;H2299&amp;"]"))</f>
        <v/>
      </c>
      <c r="J2299" s="7" t="inlineStr">
        <is>
          <t>나이스클랍 네이비 숏팬츠 [67-94]</t>
        </is>
      </c>
      <c r="K2299" s="7" t="inlineStr">
        <is>
          <t>나이스클랍 네이비 숏팬츠</t>
        </is>
      </c>
      <c r="L2299" s="7">
        <f>IF(B2299="보세",C2299&amp;" "&amp;F2299,B2299&amp;" "&amp;F2299)</f>
        <v/>
      </c>
      <c r="M2299" s="8" t="inlineStr">
        <is>
          <t>네이비   숏팬츠</t>
        </is>
      </c>
      <c r="N2299" s="8" t="inlineStr">
        <is>
          <t>NAVY   숏팬츠</t>
        </is>
      </c>
      <c r="O2299" s="8" t="inlineStr">
        <is>
          <t>곤색   숏팬츠</t>
        </is>
      </c>
    </row>
    <row r="2300" ht="16.5" customHeight="1" s="16">
      <c r="A2300" s="7" t="n">
        <v>13109067</v>
      </c>
      <c r="B2300" s="7" t="inlineStr">
        <is>
          <t>아식스</t>
        </is>
      </c>
      <c r="C2300" s="7" t="inlineStr">
        <is>
          <t>퍼플</t>
        </is>
      </c>
      <c r="D2300" s="7" t="inlineStr">
        <is>
          <t>무지</t>
        </is>
      </c>
      <c r="E2300" s="7" t="inlineStr">
        <is>
          <t>구스다운</t>
        </is>
      </c>
      <c r="F2300" s="7" t="inlineStr">
        <is>
          <t>경량패딩</t>
        </is>
      </c>
      <c r="G2300" s="7" t="inlineStr">
        <is>
          <t>KOR</t>
        </is>
      </c>
      <c r="H2300" s="7" t="inlineStr">
        <is>
          <t>95</t>
        </is>
      </c>
      <c r="I2300" s="7">
        <f>IF(B2300="보세",C2300&amp;" "&amp;D2300&amp;" "&amp;E2300&amp;" "&amp;F2300&amp;" ["&amp;H2300&amp;"]",IF(G2300="JPN","[JPN] "&amp;B2300&amp;" "&amp;C2300&amp;" "&amp;D2300&amp;" "&amp;E2300&amp;" "&amp;F2300&amp;" ["&amp;H2300&amp;"]",B2300&amp;" "&amp;C2300&amp;" "&amp;D2300&amp;" "&amp;E2300&amp;" "&amp;F2300&amp;" ["&amp;H2300&amp;"]"))</f>
        <v/>
      </c>
      <c r="J2300" s="7" t="inlineStr">
        <is>
          <t>아식스 퍼플 구스다운 경량패딩 [95]</t>
        </is>
      </c>
      <c r="K2300" s="7" t="inlineStr">
        <is>
          <t>아식스 퍼플 구스다운 경량패딩</t>
        </is>
      </c>
      <c r="L2300" s="7">
        <f>IF(B2300="보세",C2300&amp;" "&amp;F2300,B2300&amp;" "&amp;F2300)</f>
        <v/>
      </c>
      <c r="M2300" s="8" t="inlineStr">
        <is>
          <t>퍼플  구스다운 경량패딩</t>
        </is>
      </c>
      <c r="N2300" s="8" t="inlineStr">
        <is>
          <t>퍼플  구스다운 경량패딩</t>
        </is>
      </c>
      <c r="O2300" s="8" t="inlineStr">
        <is>
          <t>퍼플  구스다운 경량패딩</t>
        </is>
      </c>
    </row>
    <row r="2301" ht="16.5" customHeight="1" s="16">
      <c r="A2301" s="7" t="n">
        <v>13109068</v>
      </c>
      <c r="B2301" s="7" t="inlineStr">
        <is>
          <t>빈폴</t>
        </is>
      </c>
      <c r="C2301" s="7" t="inlineStr">
        <is>
          <t>아이보리</t>
        </is>
      </c>
      <c r="D2301" s="7" t="inlineStr">
        <is>
          <t>무지</t>
        </is>
      </c>
      <c r="E2301" s="7" t="inlineStr">
        <is>
          <t>폴리</t>
        </is>
      </c>
      <c r="F2301" s="7" t="inlineStr">
        <is>
          <t>카라긴팔티</t>
        </is>
      </c>
      <c r="G2301" s="7" t="inlineStr">
        <is>
          <t>KOR</t>
        </is>
      </c>
      <c r="H2301" s="7" t="inlineStr">
        <is>
          <t>100</t>
        </is>
      </c>
      <c r="I2301" s="7">
        <f>IF(B2301="보세",C2301&amp;" "&amp;D2301&amp;" "&amp;E2301&amp;" "&amp;F2301&amp;" ["&amp;H2301&amp;"]",IF(G2301="JPN","[JPN] "&amp;B2301&amp;" "&amp;C2301&amp;" "&amp;D2301&amp;" "&amp;E2301&amp;" "&amp;F2301&amp;" ["&amp;H2301&amp;"]",B2301&amp;" "&amp;C2301&amp;" "&amp;D2301&amp;" "&amp;E2301&amp;" "&amp;F2301&amp;" ["&amp;H2301&amp;"]"))</f>
        <v/>
      </c>
      <c r="J2301" s="7" t="inlineStr">
        <is>
          <t>빈폴 아이보리 카라긴팔티 [100]</t>
        </is>
      </c>
      <c r="K2301" s="7" t="inlineStr">
        <is>
          <t>빈폴 아이보리 카라긴팔티</t>
        </is>
      </c>
      <c r="L2301" s="7">
        <f>IF(B2301="보세",C2301&amp;" "&amp;F2301,B2301&amp;" "&amp;F2301)</f>
        <v/>
      </c>
      <c r="M2301" s="8" t="inlineStr">
        <is>
          <t>아이보리   카라긴팔티</t>
        </is>
      </c>
      <c r="N2301" s="8" t="inlineStr">
        <is>
          <t>아이보리   카라긴팔티</t>
        </is>
      </c>
      <c r="O2301" s="8" t="inlineStr">
        <is>
          <t>아이보리   카라긴팔티</t>
        </is>
      </c>
    </row>
    <row r="2302" ht="16.5" customHeight="1" s="16">
      <c r="A2302" s="7" t="n">
        <v>13109069</v>
      </c>
      <c r="B2302" s="7" t="inlineStr">
        <is>
          <t>갭</t>
        </is>
      </c>
      <c r="C2302" s="7" t="inlineStr">
        <is>
          <t>아이보리</t>
        </is>
      </c>
      <c r="D2302" s="7" t="inlineStr">
        <is>
          <t>무지</t>
        </is>
      </c>
      <c r="E2302" s="7" t="inlineStr">
        <is>
          <t>폴리</t>
        </is>
      </c>
      <c r="F2302" s="7" t="inlineStr">
        <is>
          <t>터틀넥니트</t>
        </is>
      </c>
      <c r="G2302" s="7" t="inlineStr">
        <is>
          <t>KOR</t>
        </is>
      </c>
      <c r="H2302" s="7" t="inlineStr">
        <is>
          <t>S</t>
        </is>
      </c>
      <c r="I2302" s="7">
        <f>IF(B2302="보세",C2302&amp;" "&amp;D2302&amp;" "&amp;E2302&amp;" "&amp;F2302&amp;" ["&amp;H2302&amp;"]",IF(G2302="JPN","[JPN] "&amp;B2302&amp;" "&amp;C2302&amp;" "&amp;D2302&amp;" "&amp;E2302&amp;" "&amp;F2302&amp;" ["&amp;H2302&amp;"]",B2302&amp;" "&amp;C2302&amp;" "&amp;D2302&amp;" "&amp;E2302&amp;" "&amp;F2302&amp;" ["&amp;H2302&amp;"]"))</f>
        <v/>
      </c>
      <c r="J2302" s="7" t="inlineStr">
        <is>
          <t>갭 아이보리 터틀넥니트 [S]</t>
        </is>
      </c>
      <c r="K2302" s="7" t="inlineStr">
        <is>
          <t>갭 아이보리 터틀넥니트</t>
        </is>
      </c>
      <c r="L2302" s="7">
        <f>IF(B2302="보세",C2302&amp;" "&amp;F2302,B2302&amp;" "&amp;F2302)</f>
        <v/>
      </c>
      <c r="M2302" s="8" t="inlineStr">
        <is>
          <t>아이보리   터틀넥니트</t>
        </is>
      </c>
      <c r="N2302" s="8" t="inlineStr">
        <is>
          <t>아이보리   터틀넥니트</t>
        </is>
      </c>
      <c r="O2302" s="8" t="inlineStr">
        <is>
          <t>아이보리   터틀넥니트</t>
        </is>
      </c>
    </row>
    <row r="2303" ht="16.5" customHeight="1" s="16">
      <c r="A2303" s="7" t="n">
        <v>13109070</v>
      </c>
      <c r="B2303" s="7" t="inlineStr">
        <is>
          <t>폴햄</t>
        </is>
      </c>
      <c r="C2303" s="7" t="inlineStr">
        <is>
          <t>화이트</t>
        </is>
      </c>
      <c r="D2303" s="7" t="inlineStr">
        <is>
          <t>무지</t>
        </is>
      </c>
      <c r="E2303" s="7" t="inlineStr">
        <is>
          <t>면혼방</t>
        </is>
      </c>
      <c r="F2303" s="7" t="inlineStr">
        <is>
          <t>옥스퍼드셔츠</t>
        </is>
      </c>
      <c r="G2303" s="7" t="inlineStr">
        <is>
          <t>KOR</t>
        </is>
      </c>
      <c r="H2303" s="7" t="inlineStr">
        <is>
          <t>XS</t>
        </is>
      </c>
      <c r="I2303" s="7">
        <f>IF(B2303="보세",C2303&amp;" "&amp;D2303&amp;" "&amp;E2303&amp;" "&amp;F2303&amp;" ["&amp;H2303&amp;"]",IF(G2303="JPN","[JPN] "&amp;B2303&amp;" "&amp;C2303&amp;" "&amp;D2303&amp;" "&amp;E2303&amp;" "&amp;F2303&amp;" ["&amp;H2303&amp;"]",B2303&amp;" "&amp;C2303&amp;" "&amp;D2303&amp;" "&amp;E2303&amp;" "&amp;F2303&amp;" ["&amp;H2303&amp;"]"))</f>
        <v/>
      </c>
      <c r="J2303" s="7" t="inlineStr">
        <is>
          <t>폴햄 화이트 면혼방 옥스퍼드셔츠 [XS]</t>
        </is>
      </c>
      <c r="K2303" s="7" t="inlineStr">
        <is>
          <t>폴햄 화이트 면혼방 옥스퍼드셔츠</t>
        </is>
      </c>
      <c r="L2303" s="7">
        <f>IF(B2303="보세",C2303&amp;" "&amp;F2303,B2303&amp;" "&amp;F2303)</f>
        <v/>
      </c>
      <c r="M2303" s="8" t="inlineStr">
        <is>
          <t>화이트  면혼방 옥스퍼드셔츠</t>
        </is>
      </c>
      <c r="N2303" s="8" t="inlineStr">
        <is>
          <t>화이트  코튼혼방 옥스퍼드셔츠</t>
        </is>
      </c>
      <c r="O2303" s="8" t="inlineStr">
        <is>
          <t>화이트  면믹스 옥스퍼드셔츠</t>
        </is>
      </c>
    </row>
    <row r="2304" ht="16.5" customHeight="1" s="16">
      <c r="A2304" s="7" t="n">
        <v>13109071</v>
      </c>
      <c r="B2304" s="7" t="inlineStr">
        <is>
          <t>디키즈</t>
        </is>
      </c>
      <c r="C2304" s="7" t="inlineStr">
        <is>
          <t>오트밀</t>
        </is>
      </c>
      <c r="D2304" s="7" t="inlineStr">
        <is>
          <t>무지</t>
        </is>
      </c>
      <c r="E2304" s="7" t="inlineStr">
        <is>
          <t>면혼방</t>
        </is>
      </c>
      <c r="F2304" s="7" t="inlineStr">
        <is>
          <t>뽀글이후드집업</t>
        </is>
      </c>
      <c r="G2304" s="7" t="inlineStr">
        <is>
          <t>KOR</t>
        </is>
      </c>
      <c r="H2304" s="7" t="inlineStr">
        <is>
          <t>L</t>
        </is>
      </c>
      <c r="I2304" s="7">
        <f>IF(B2304="보세",C2304&amp;" "&amp;D2304&amp;" "&amp;E2304&amp;" "&amp;F2304&amp;" ["&amp;H2304&amp;"]",IF(G2304="JPN","[JPN] "&amp;B2304&amp;" "&amp;C2304&amp;" "&amp;D2304&amp;" "&amp;E2304&amp;" "&amp;F2304&amp;" ["&amp;H2304&amp;"]",B2304&amp;" "&amp;C2304&amp;" "&amp;D2304&amp;" "&amp;E2304&amp;" "&amp;F2304&amp;" ["&amp;H2304&amp;"]"))</f>
        <v/>
      </c>
      <c r="J2304" s="7" t="inlineStr">
        <is>
          <t>디키즈 오트밀 면혼방 뽀글이후드집업 [L]</t>
        </is>
      </c>
      <c r="K2304" s="7" t="inlineStr">
        <is>
          <t>디키즈 오트밀 면혼방 뽀글이후드집업</t>
        </is>
      </c>
      <c r="L2304" s="7">
        <f>IF(B2304="보세",C2304&amp;" "&amp;F2304,B2304&amp;" "&amp;F2304)</f>
        <v/>
      </c>
      <c r="M2304" s="8" t="inlineStr">
        <is>
          <t>오트밀  면혼방 뽀글이후드집업</t>
        </is>
      </c>
      <c r="N2304" s="8" t="inlineStr">
        <is>
          <t>오트밀  코튼혼방 뽀글이후드집업</t>
        </is>
      </c>
      <c r="O2304" s="8" t="inlineStr">
        <is>
          <t>오트밀  면믹스 뽀글이후드집업</t>
        </is>
      </c>
    </row>
    <row r="2305" ht="16.5" customHeight="1" s="16">
      <c r="A2305" s="7" t="n">
        <v>13109072</v>
      </c>
      <c r="B2305" s="7" t="inlineStr">
        <is>
          <t>자라</t>
        </is>
      </c>
      <c r="C2305" s="7" t="inlineStr">
        <is>
          <t>핑크</t>
        </is>
      </c>
      <c r="D2305" s="7" t="inlineStr">
        <is>
          <t>무지</t>
        </is>
      </c>
      <c r="E2305" s="7" t="inlineStr">
        <is>
          <t>알파카혼방</t>
        </is>
      </c>
      <c r="F2305" s="7" t="inlineStr">
        <is>
          <t>프릴크롭니트</t>
        </is>
      </c>
      <c r="G2305" s="7" t="inlineStr">
        <is>
          <t>KOR</t>
        </is>
      </c>
      <c r="H2305" s="7" t="inlineStr">
        <is>
          <t>L</t>
        </is>
      </c>
      <c r="I2305" s="7">
        <f>IF(B2305="보세",C2305&amp;" "&amp;D2305&amp;" "&amp;E2305&amp;" "&amp;F2305&amp;" ["&amp;H2305&amp;"]",IF(G2305="JPN","[JPN] "&amp;B2305&amp;" "&amp;C2305&amp;" "&amp;D2305&amp;" "&amp;E2305&amp;" "&amp;F2305&amp;" ["&amp;H2305&amp;"]",B2305&amp;" "&amp;C2305&amp;" "&amp;D2305&amp;" "&amp;E2305&amp;" "&amp;F2305&amp;" ["&amp;H2305&amp;"]"))</f>
        <v/>
      </c>
      <c r="J2305" s="7" t="inlineStr">
        <is>
          <t>자라 핑크 알파카혼방 프릴크롭니트 [L]</t>
        </is>
      </c>
      <c r="K2305" s="7" t="inlineStr">
        <is>
          <t>자라 핑크 알파카혼방 프릴크롭니트</t>
        </is>
      </c>
      <c r="L2305" s="7">
        <f>IF(B2305="보세",C2305&amp;" "&amp;F2305,B2305&amp;" "&amp;F2305)</f>
        <v/>
      </c>
      <c r="M2305" s="8" t="inlineStr">
        <is>
          <t>핑크  알파카혼방 프릴크롭니트</t>
        </is>
      </c>
      <c r="N2305" s="8" t="inlineStr">
        <is>
          <t>핑크  알파카혼방 프릴크롭니트</t>
        </is>
      </c>
      <c r="O2305" s="8" t="inlineStr">
        <is>
          <t>핑크  알파카혼방 프릴크롭니트</t>
        </is>
      </c>
    </row>
    <row r="2306" ht="16.5" customHeight="1" s="16">
      <c r="A2306" s="7" t="n">
        <v>13109073</v>
      </c>
      <c r="B2306" s="7" t="inlineStr">
        <is>
          <t>버버리</t>
        </is>
      </c>
      <c r="C2306" s="7" t="inlineStr">
        <is>
          <t>코랄핑크</t>
        </is>
      </c>
      <c r="D2306" s="7" t="inlineStr">
        <is>
          <t>무지</t>
        </is>
      </c>
      <c r="E2306" s="7" t="inlineStr">
        <is>
          <t>울</t>
        </is>
      </c>
      <c r="F2306" s="7" t="inlineStr">
        <is>
          <t>니트집업</t>
        </is>
      </c>
      <c r="G2306" s="7" t="inlineStr">
        <is>
          <t>KOR</t>
        </is>
      </c>
      <c r="H2306" s="7" t="inlineStr">
        <is>
          <t>XL</t>
        </is>
      </c>
      <c r="I2306" s="7">
        <f>IF(B2306="보세",C2306&amp;" "&amp;D2306&amp;" "&amp;E2306&amp;" "&amp;F2306&amp;" ["&amp;H2306&amp;"]",IF(G2306="JPN","[JPN] "&amp;B2306&amp;" "&amp;C2306&amp;" "&amp;D2306&amp;" "&amp;E2306&amp;" "&amp;F2306&amp;" ["&amp;H2306&amp;"]",B2306&amp;" "&amp;C2306&amp;" "&amp;D2306&amp;" "&amp;E2306&amp;" "&amp;F2306&amp;" ["&amp;H2306&amp;"]"))</f>
        <v/>
      </c>
      <c r="J2306" s="7" t="inlineStr">
        <is>
          <t>버버리 코랄핑크 울 니트집업 [XL]</t>
        </is>
      </c>
      <c r="K2306" s="7" t="inlineStr">
        <is>
          <t>버버리 코랄핑크 울 니트집업</t>
        </is>
      </c>
      <c r="L2306" s="7">
        <f>IF(B2306="보세",C2306&amp;" "&amp;F2306,B2306&amp;" "&amp;F2306)</f>
        <v/>
      </c>
      <c r="M2306" s="8" t="inlineStr">
        <is>
          <t>코랄핑크  울 니트집업</t>
        </is>
      </c>
      <c r="N2306" s="8" t="inlineStr">
        <is>
          <t>코랄핑크  울 니트집업</t>
        </is>
      </c>
      <c r="O2306" s="8" t="inlineStr">
        <is>
          <t>코랄핑크  울 니트집업</t>
        </is>
      </c>
    </row>
    <row r="2307" ht="16.5" customHeight="1" s="16">
      <c r="A2307" s="7" t="n">
        <v>13109074</v>
      </c>
      <c r="B2307" s="7" t="inlineStr">
        <is>
          <t>타미진</t>
        </is>
      </c>
      <c r="C2307" s="7" t="inlineStr">
        <is>
          <t>연핑크</t>
        </is>
      </c>
      <c r="D2307" s="7" t="inlineStr">
        <is>
          <t>무지</t>
        </is>
      </c>
      <c r="E2307" s="7" t="inlineStr">
        <is>
          <t>면</t>
        </is>
      </c>
      <c r="F2307" s="7" t="inlineStr">
        <is>
          <t>발레코어니트가디건</t>
        </is>
      </c>
      <c r="G2307" s="7" t="inlineStr">
        <is>
          <t>KOR</t>
        </is>
      </c>
      <c r="H2307" s="7" t="inlineStr">
        <is>
          <t>XS</t>
        </is>
      </c>
      <c r="I2307" s="7">
        <f>IF(B2307="보세",C2307&amp;" "&amp;D2307&amp;" "&amp;E2307&amp;" "&amp;F2307&amp;" ["&amp;H2307&amp;"]",IF(G2307="JPN","[JPN] "&amp;B2307&amp;" "&amp;C2307&amp;" "&amp;D2307&amp;" "&amp;E2307&amp;" "&amp;F2307&amp;" ["&amp;H2307&amp;"]",B2307&amp;" "&amp;C2307&amp;" "&amp;D2307&amp;" "&amp;E2307&amp;" "&amp;F2307&amp;" ["&amp;H2307&amp;"]"))</f>
        <v/>
      </c>
      <c r="J2307" s="7" t="inlineStr">
        <is>
          <t>타미진 연핑크 면 발레코어니트가디건 [XS]</t>
        </is>
      </c>
      <c r="K2307" s="7" t="inlineStr">
        <is>
          <t>타미진 연핑크 면 발레코어니트가디건</t>
        </is>
      </c>
      <c r="L2307" s="7">
        <f>IF(B2307="보세",C2307&amp;" "&amp;F2307,B2307&amp;" "&amp;F2307)</f>
        <v/>
      </c>
      <c r="M2307" s="8" t="inlineStr">
        <is>
          <t>연핑크  면 발레코어니트가디건</t>
        </is>
      </c>
      <c r="N2307" s="8" t="inlineStr">
        <is>
          <t>연핑크  코튼 발레코어니트가디건</t>
        </is>
      </c>
      <c r="O2307" s="8" t="inlineStr">
        <is>
          <t>연핑크  면직물 발레코어니트가디건</t>
        </is>
      </c>
    </row>
    <row r="2308" ht="16.5" customHeight="1" s="16">
      <c r="A2308" s="7" t="n">
        <v>13109075</v>
      </c>
      <c r="B2308" s="7" t="inlineStr">
        <is>
          <t>자라</t>
        </is>
      </c>
      <c r="C2308" s="7" t="inlineStr">
        <is>
          <t>스카이블루</t>
        </is>
      </c>
      <c r="D2308" s="7" t="inlineStr">
        <is>
          <t>스트라이프</t>
        </is>
      </c>
      <c r="E2308" s="7" t="inlineStr">
        <is>
          <t>면혼방</t>
        </is>
      </c>
      <c r="F2308" s="7" t="inlineStr">
        <is>
          <t>랩블라우스</t>
        </is>
      </c>
      <c r="G2308" s="7" t="inlineStr">
        <is>
          <t>KOR</t>
        </is>
      </c>
      <c r="H2308" s="7" t="inlineStr">
        <is>
          <t>L</t>
        </is>
      </c>
      <c r="I2308" s="7">
        <f>IF(B2308="보세",C2308&amp;" "&amp;D2308&amp;" "&amp;E2308&amp;" "&amp;F2308&amp;" ["&amp;H2308&amp;"]",IF(G2308="JPN","[JPN] "&amp;B2308&amp;" "&amp;C2308&amp;" "&amp;D2308&amp;" "&amp;E2308&amp;" "&amp;F2308&amp;" ["&amp;H2308&amp;"]",B2308&amp;" "&amp;C2308&amp;" "&amp;D2308&amp;" "&amp;E2308&amp;" "&amp;F2308&amp;" ["&amp;H2308&amp;"]"))</f>
        <v/>
      </c>
      <c r="J2308" s="7" t="inlineStr">
        <is>
          <t>자라 스카이블루 스트라이프 면혼방 랩블라우스 [L]</t>
        </is>
      </c>
      <c r="K2308" s="7" t="inlineStr">
        <is>
          <t>자라 스카이블루 스트라이프 면혼방 랩블라우스</t>
        </is>
      </c>
      <c r="L2308" s="7">
        <f>IF(B2308="보세",C2308&amp;" "&amp;F2308,B2308&amp;" "&amp;F2308)</f>
        <v/>
      </c>
      <c r="M2308" s="8" t="inlineStr">
        <is>
          <t>스카이블루 스트라이프 면혼방 랩블라우스</t>
        </is>
      </c>
      <c r="N2308" s="8" t="inlineStr">
        <is>
          <t>스카이블루 스트라이프 코튼혼방 랩블라우스</t>
        </is>
      </c>
      <c r="O2308" s="8" t="inlineStr">
        <is>
          <t>스카이블루 스트라이프 면믹스 랩블라우스</t>
        </is>
      </c>
    </row>
    <row r="2309" ht="16.5" customHeight="1" s="16">
      <c r="A2309" s="7" t="n">
        <v>13109076</v>
      </c>
      <c r="B2309" s="7" t="inlineStr">
        <is>
          <t>톰보이</t>
        </is>
      </c>
      <c r="C2309" s="7" t="inlineStr">
        <is>
          <t>브라운</t>
        </is>
      </c>
      <c r="D2309" s="7" t="inlineStr">
        <is>
          <t>무지</t>
        </is>
      </c>
      <c r="E2309" s="7" t="inlineStr">
        <is>
          <t>울혼방</t>
        </is>
      </c>
      <c r="F2309" s="7" t="inlineStr">
        <is>
          <t>골지가디건</t>
        </is>
      </c>
      <c r="G2309" s="7" t="inlineStr">
        <is>
          <t>KOR</t>
        </is>
      </c>
      <c r="H2309" s="7" t="inlineStr">
        <is>
          <t>Free</t>
        </is>
      </c>
      <c r="I2309" s="7">
        <f>IF(B2309="보세",C2309&amp;" "&amp;D2309&amp;" "&amp;E2309&amp;" "&amp;F2309&amp;" ["&amp;H2309&amp;"]",IF(G2309="JPN","[JPN] "&amp;B2309&amp;" "&amp;C2309&amp;" "&amp;D2309&amp;" "&amp;E2309&amp;" "&amp;F2309&amp;" ["&amp;H2309&amp;"]",B2309&amp;" "&amp;C2309&amp;" "&amp;D2309&amp;" "&amp;E2309&amp;" "&amp;F2309&amp;" ["&amp;H2309&amp;"]"))</f>
        <v/>
      </c>
      <c r="J2309" s="7" t="inlineStr">
        <is>
          <t>톰보이 브라운 울혼방 골지가디건 [Free]</t>
        </is>
      </c>
      <c r="K2309" s="7" t="inlineStr">
        <is>
          <t>톰보이 브라운 울혼방 골지가디건</t>
        </is>
      </c>
      <c r="L2309" s="7">
        <f>IF(B2309="보세",C2309&amp;" "&amp;F2309,B2309&amp;" "&amp;F2309)</f>
        <v/>
      </c>
      <c r="M2309" s="8" t="inlineStr">
        <is>
          <t>브라운  울혼방 골지가디건</t>
        </is>
      </c>
      <c r="N2309" s="8" t="inlineStr">
        <is>
          <t>브라운  울혼방 골지가디건</t>
        </is>
      </c>
      <c r="O2309" s="8" t="inlineStr">
        <is>
          <t>브라운  울혼방 골지가디건</t>
        </is>
      </c>
    </row>
    <row r="2310" ht="16.5" customHeight="1" s="16">
      <c r="A2310" s="7" t="n">
        <v>13109077</v>
      </c>
      <c r="B2310" s="7" t="inlineStr">
        <is>
          <t>타마라</t>
        </is>
      </c>
      <c r="C2310" s="7" t="inlineStr">
        <is>
          <t>베이지</t>
        </is>
      </c>
      <c r="D2310" s="7" t="inlineStr">
        <is>
          <t>무지</t>
        </is>
      </c>
      <c r="E2310" s="7" t="inlineStr">
        <is>
          <t>폴리</t>
        </is>
      </c>
      <c r="F2310" s="7" t="inlineStr">
        <is>
          <t>노카라자켓</t>
        </is>
      </c>
      <c r="G2310" s="7" t="inlineStr">
        <is>
          <t>KOR</t>
        </is>
      </c>
      <c r="H2310" s="7" t="inlineStr">
        <is>
          <t>88</t>
        </is>
      </c>
      <c r="I2310" s="7">
        <f>IF(B2310="보세",C2310&amp;" "&amp;D2310&amp;" "&amp;E2310&amp;" "&amp;F2310&amp;" ["&amp;H2310&amp;"]",IF(G2310="JPN","[JPN] "&amp;B2310&amp;" "&amp;C2310&amp;" "&amp;D2310&amp;" "&amp;E2310&amp;" "&amp;F2310&amp;" ["&amp;H2310&amp;"]",B2310&amp;" "&amp;C2310&amp;" "&amp;D2310&amp;" "&amp;E2310&amp;" "&amp;F2310&amp;" ["&amp;H2310&amp;"]"))</f>
        <v/>
      </c>
      <c r="J2310" s="7" t="inlineStr">
        <is>
          <t>타마라 베이지 노카라자켓 [88]</t>
        </is>
      </c>
      <c r="K2310" s="7" t="inlineStr">
        <is>
          <t>타마라 베이지 노카라자켓</t>
        </is>
      </c>
      <c r="L2310" s="7">
        <f>IF(B2310="보세",C2310&amp;" "&amp;F2310,B2310&amp;" "&amp;F2310)</f>
        <v/>
      </c>
      <c r="M2310" s="8" t="inlineStr">
        <is>
          <t>베이지   노카라자켓</t>
        </is>
      </c>
      <c r="N2310" s="8" t="inlineStr">
        <is>
          <t>베이지   노카라자켓</t>
        </is>
      </c>
      <c r="O2310" s="8" t="inlineStr">
        <is>
          <t>베이지   노카라자켓</t>
        </is>
      </c>
    </row>
    <row r="2311" ht="16.5" customHeight="1" s="16">
      <c r="A2311" s="7" t="n">
        <v>13109078</v>
      </c>
      <c r="B2311" s="7" t="inlineStr">
        <is>
          <t>유니클로</t>
        </is>
      </c>
      <c r="C2311" s="7" t="inlineStr">
        <is>
          <t>네이비</t>
        </is>
      </c>
      <c r="D2311" s="7" t="inlineStr">
        <is>
          <t>무지</t>
        </is>
      </c>
      <c r="E2311" s="7" t="inlineStr">
        <is>
          <t>폴리</t>
        </is>
      </c>
      <c r="F2311" s="7" t="inlineStr">
        <is>
          <t>후리스집업</t>
        </is>
      </c>
      <c r="G2311" s="7" t="inlineStr">
        <is>
          <t>KOR</t>
        </is>
      </c>
      <c r="H2311" s="7" t="inlineStr">
        <is>
          <t>XL</t>
        </is>
      </c>
      <c r="I2311" s="7">
        <f>IF(B2311="보세",C2311&amp;" "&amp;D2311&amp;" "&amp;E2311&amp;" "&amp;F2311&amp;" ["&amp;H2311&amp;"]",IF(G2311="JPN","[JPN] "&amp;B2311&amp;" "&amp;C2311&amp;" "&amp;D2311&amp;" "&amp;E2311&amp;" "&amp;F2311&amp;" ["&amp;H2311&amp;"]",B2311&amp;" "&amp;C2311&amp;" "&amp;D2311&amp;" "&amp;E2311&amp;" "&amp;F2311&amp;" ["&amp;H2311&amp;"]"))</f>
        <v/>
      </c>
      <c r="J2311" s="7" t="inlineStr">
        <is>
          <t>유니클로 네이비 후리스집업 [XL]</t>
        </is>
      </c>
      <c r="K2311" s="7" t="inlineStr">
        <is>
          <t>유니클로 네이비 후리스집업</t>
        </is>
      </c>
      <c r="L2311" s="7">
        <f>IF(B2311="보세",C2311&amp;" "&amp;F2311,B2311&amp;" "&amp;F2311)</f>
        <v/>
      </c>
      <c r="M2311" s="8" t="inlineStr">
        <is>
          <t>네이비   후리스집업</t>
        </is>
      </c>
      <c r="N2311" s="8" t="inlineStr">
        <is>
          <t>NAVY   후리스집업</t>
        </is>
      </c>
      <c r="O2311" s="8" t="inlineStr">
        <is>
          <t>곤색   후리스집업</t>
        </is>
      </c>
    </row>
    <row r="2312" ht="16.5" customHeight="1" s="16">
      <c r="A2312" s="7" t="n">
        <v>13109079</v>
      </c>
      <c r="B2312" s="7" t="inlineStr">
        <is>
          <t>블랙야크</t>
        </is>
      </c>
      <c r="C2312" s="7" t="inlineStr">
        <is>
          <t>올리브그린</t>
        </is>
      </c>
      <c r="D2312" s="7" t="inlineStr">
        <is>
          <t>체크</t>
        </is>
      </c>
      <c r="E2312" s="7" t="inlineStr">
        <is>
          <t>폴리</t>
        </is>
      </c>
      <c r="F2312" s="7" t="inlineStr">
        <is>
          <t>긴팔셔츠</t>
        </is>
      </c>
      <c r="G2312" s="7" t="inlineStr">
        <is>
          <t>KOR</t>
        </is>
      </c>
      <c r="H2312" s="7" t="inlineStr">
        <is>
          <t>105</t>
        </is>
      </c>
      <c r="I2312" s="7">
        <f>IF(B2312="보세",C2312&amp;" "&amp;D2312&amp;" "&amp;E2312&amp;" "&amp;F2312&amp;" ["&amp;H2312&amp;"]",IF(G2312="JPN","[JPN] "&amp;B2312&amp;" "&amp;C2312&amp;" "&amp;D2312&amp;" "&amp;E2312&amp;" "&amp;F2312&amp;" ["&amp;H2312&amp;"]",B2312&amp;" "&amp;C2312&amp;" "&amp;D2312&amp;" "&amp;E2312&amp;" "&amp;F2312&amp;" ["&amp;H2312&amp;"]"))</f>
        <v/>
      </c>
      <c r="J2312" s="7" t="inlineStr">
        <is>
          <t>블랙야크 올리브그린 체크 긴팔셔츠 [105]</t>
        </is>
      </c>
      <c r="K2312" s="7" t="inlineStr">
        <is>
          <t>블랙야크 올리브그린 체크 긴팔셔츠</t>
        </is>
      </c>
      <c r="L2312" s="7">
        <f>IF(B2312="보세",C2312&amp;" "&amp;F2312,B2312&amp;" "&amp;F2312)</f>
        <v/>
      </c>
      <c r="M2312" s="8" t="inlineStr">
        <is>
          <t>올리브그린 체크  긴팔셔츠</t>
        </is>
      </c>
      <c r="N2312" s="8" t="inlineStr">
        <is>
          <t>올리브그린 체크  긴팔셔츠</t>
        </is>
      </c>
      <c r="O2312" s="8" t="inlineStr">
        <is>
          <t>올리브그린 체크  긴팔셔츠</t>
        </is>
      </c>
    </row>
    <row r="2313" ht="16.5" customHeight="1" s="16">
      <c r="A2313" s="7" t="n">
        <v>13109080</v>
      </c>
      <c r="B2313" s="7" t="inlineStr">
        <is>
          <t>자라</t>
        </is>
      </c>
      <c r="C2313" s="7" t="inlineStr">
        <is>
          <t>올리브그린</t>
        </is>
      </c>
      <c r="D2313" s="7" t="inlineStr">
        <is>
          <t>무지</t>
        </is>
      </c>
      <c r="E2313" s="7" t="inlineStr">
        <is>
          <t>면혼방</t>
        </is>
      </c>
      <c r="F2313" s="7" t="inlineStr">
        <is>
          <t>라운드긴팔니트</t>
        </is>
      </c>
      <c r="G2313" s="7" t="inlineStr">
        <is>
          <t>KOR</t>
        </is>
      </c>
      <c r="H2313" s="7" t="inlineStr">
        <is>
          <t>L</t>
        </is>
      </c>
      <c r="I2313" s="7">
        <f>IF(B2313="보세",C2313&amp;" "&amp;D2313&amp;" "&amp;E2313&amp;" "&amp;F2313&amp;" ["&amp;H2313&amp;"]",IF(G2313="JPN","[JPN] "&amp;B2313&amp;" "&amp;C2313&amp;" "&amp;D2313&amp;" "&amp;E2313&amp;" "&amp;F2313&amp;" ["&amp;H2313&amp;"]",B2313&amp;" "&amp;C2313&amp;" "&amp;D2313&amp;" "&amp;E2313&amp;" "&amp;F2313&amp;" ["&amp;H2313&amp;"]"))</f>
        <v/>
      </c>
      <c r="J2313" s="7" t="inlineStr">
        <is>
          <t>자라 올리브그린 면혼방 라운드긴팔니트 [L]</t>
        </is>
      </c>
      <c r="K2313" s="7" t="inlineStr">
        <is>
          <t>자라 올리브그린 면혼방 라운드긴팔니트</t>
        </is>
      </c>
      <c r="L2313" s="7">
        <f>IF(B2313="보세",C2313&amp;" "&amp;F2313,B2313&amp;" "&amp;F2313)</f>
        <v/>
      </c>
      <c r="M2313" s="8" t="inlineStr">
        <is>
          <t>올리브그린  면혼방 라운드긴팔니트</t>
        </is>
      </c>
      <c r="N2313" s="8" t="inlineStr">
        <is>
          <t>올리브그린  코튼혼방 라운드긴팔니트</t>
        </is>
      </c>
      <c r="O2313" s="8" t="inlineStr">
        <is>
          <t>올리브그린  면믹스 라운드긴팔니트</t>
        </is>
      </c>
    </row>
    <row r="2314" ht="16.5" customHeight="1" s="16">
      <c r="A2314" s="7" t="n">
        <v>13109081</v>
      </c>
      <c r="B2314" s="7" t="inlineStr">
        <is>
          <t>라코스테</t>
        </is>
      </c>
      <c r="C2314" s="7" t="inlineStr">
        <is>
          <t>네이비</t>
        </is>
      </c>
      <c r="D2314" s="7" t="inlineStr">
        <is>
          <t>무지</t>
        </is>
      </c>
      <c r="E2314" s="7" t="inlineStr">
        <is>
          <t>면혼방</t>
        </is>
      </c>
      <c r="F2314" s="7" t="inlineStr">
        <is>
          <t>긴팔카라티</t>
        </is>
      </c>
      <c r="G2314" s="7" t="inlineStr">
        <is>
          <t>KOR</t>
        </is>
      </c>
      <c r="H2314" s="7" t="inlineStr">
        <is>
          <t>100</t>
        </is>
      </c>
      <c r="I2314" s="7">
        <f>IF(B2314="보세",C2314&amp;" "&amp;D2314&amp;" "&amp;E2314&amp;" "&amp;F2314&amp;" ["&amp;H2314&amp;"]",IF(G2314="JPN","[JPN] "&amp;B2314&amp;" "&amp;C2314&amp;" "&amp;D2314&amp;" "&amp;E2314&amp;" "&amp;F2314&amp;" ["&amp;H2314&amp;"]",B2314&amp;" "&amp;C2314&amp;" "&amp;D2314&amp;" "&amp;E2314&amp;" "&amp;F2314&amp;" ["&amp;H2314&amp;"]"))</f>
        <v/>
      </c>
      <c r="J2314" s="7" t="inlineStr">
        <is>
          <t>라코스테 네이비 면혼방 긴팔카라티 [100]</t>
        </is>
      </c>
      <c r="K2314" s="7" t="inlineStr">
        <is>
          <t>라코스테 네이비 면혼방 긴팔카라티</t>
        </is>
      </c>
      <c r="L2314" s="7">
        <f>IF(B2314="보세",C2314&amp;" "&amp;F2314,B2314&amp;" "&amp;F2314)</f>
        <v/>
      </c>
      <c r="M2314" s="8" t="inlineStr">
        <is>
          <t>네이비  면혼방 긴팔카라티</t>
        </is>
      </c>
      <c r="N2314" s="8" t="inlineStr">
        <is>
          <t>NAVY  면혼방 긴팔카라티</t>
        </is>
      </c>
      <c r="O2314" s="8" t="inlineStr">
        <is>
          <t>곤색  면혼방 긴팔카라티</t>
        </is>
      </c>
    </row>
    <row r="2315" ht="16.5" customHeight="1" s="16">
      <c r="A2315" s="7" t="n">
        <v>13109082</v>
      </c>
      <c r="B2315" s="7" t="inlineStr">
        <is>
          <t>폴로랄프로렌</t>
        </is>
      </c>
      <c r="C2315" s="7" t="inlineStr">
        <is>
          <t>하늘색</t>
        </is>
      </c>
      <c r="D2315" s="7" t="inlineStr">
        <is>
          <t>스트라이프</t>
        </is>
      </c>
      <c r="E2315" s="7" t="inlineStr">
        <is>
          <t>면혼방</t>
        </is>
      </c>
      <c r="F2315" s="7" t="inlineStr">
        <is>
          <t>긴팔셔츠</t>
        </is>
      </c>
      <c r="G2315" s="7" t="inlineStr">
        <is>
          <t>KOR</t>
        </is>
      </c>
      <c r="H2315" s="7" t="inlineStr">
        <is>
          <t>XL</t>
        </is>
      </c>
      <c r="I2315" s="7">
        <f>IF(B2315="보세",C2315&amp;" "&amp;D2315&amp;" "&amp;E2315&amp;" "&amp;F2315&amp;" ["&amp;H2315&amp;"]",IF(G2315="JPN","[JPN] "&amp;B2315&amp;" "&amp;C2315&amp;" "&amp;D2315&amp;" "&amp;E2315&amp;" "&amp;F2315&amp;" ["&amp;H2315&amp;"]",B2315&amp;" "&amp;C2315&amp;" "&amp;D2315&amp;" "&amp;E2315&amp;" "&amp;F2315&amp;" ["&amp;H2315&amp;"]"))</f>
        <v/>
      </c>
      <c r="J2315" s="7" t="inlineStr">
        <is>
          <t>폴로랄프로렌 하늘색 스트라이프 면혼방 긴팔셔츠 [XL]</t>
        </is>
      </c>
      <c r="K2315" s="7" t="inlineStr">
        <is>
          <t>폴로랄프로렌 하늘색 스트라이프 면혼방 긴팔셔츠</t>
        </is>
      </c>
      <c r="L2315" s="7">
        <f>IF(B2315="보세",C2315&amp;" "&amp;F2315,B2315&amp;" "&amp;F2315)</f>
        <v/>
      </c>
      <c r="M2315" s="8" t="inlineStr">
        <is>
          <t>하늘색 스트라이프 면혼방 긴팔셔츠</t>
        </is>
      </c>
      <c r="N2315" s="8" t="inlineStr">
        <is>
          <t>하늘색 스트라이프 코튼혼방 긴팔셔츠</t>
        </is>
      </c>
      <c r="O2315" s="8" t="inlineStr">
        <is>
          <t>하늘색 스트라이프 면믹스 긴팔셔츠</t>
        </is>
      </c>
    </row>
    <row r="2316" ht="16.5" customHeight="1" s="16">
      <c r="A2316" s="7" t="n">
        <v>13109083</v>
      </c>
      <c r="B2316" s="7" t="inlineStr">
        <is>
          <t>h&amp;m</t>
        </is>
      </c>
      <c r="C2316" s="7" t="inlineStr">
        <is>
          <t>그레이</t>
        </is>
      </c>
      <c r="D2316" s="7" t="inlineStr">
        <is>
          <t>무지</t>
        </is>
      </c>
      <c r="E2316" s="7" t="inlineStr">
        <is>
          <t>면혼방</t>
        </is>
      </c>
      <c r="F2316" s="7" t="inlineStr">
        <is>
          <t>긴팔후드집업</t>
        </is>
      </c>
      <c r="G2316" s="7" t="inlineStr">
        <is>
          <t>KOR</t>
        </is>
      </c>
      <c r="H2316" s="7" t="inlineStr">
        <is>
          <t>L</t>
        </is>
      </c>
      <c r="I2316" s="7">
        <f>IF(B2316="보세",C2316&amp;" "&amp;D2316&amp;" "&amp;E2316&amp;" "&amp;F2316&amp;" ["&amp;H2316&amp;"]",IF(G2316="JPN","[JPN] "&amp;B2316&amp;" "&amp;C2316&amp;" "&amp;D2316&amp;" "&amp;E2316&amp;" "&amp;F2316&amp;" ["&amp;H2316&amp;"]",B2316&amp;" "&amp;C2316&amp;" "&amp;D2316&amp;" "&amp;E2316&amp;" "&amp;F2316&amp;" ["&amp;H2316&amp;"]"))</f>
        <v/>
      </c>
      <c r="J2316" s="7" t="inlineStr">
        <is>
          <t>h&amp;m 그레이 면혼방 긴팔후드집업 [L]</t>
        </is>
      </c>
      <c r="K2316" s="7" t="inlineStr">
        <is>
          <t>h&amp;m 그레이 면혼방 긴팔후드집업</t>
        </is>
      </c>
      <c r="L2316" s="7">
        <f>IF(B2316="보세",C2316&amp;" "&amp;F2316,B2316&amp;" "&amp;F2316)</f>
        <v/>
      </c>
      <c r="M2316" s="8" t="inlineStr">
        <is>
          <t>그레이  면혼방 긴팔후드집업</t>
        </is>
      </c>
      <c r="N2316" s="8" t="inlineStr">
        <is>
          <t>회색  면혼방 긴팔후드집업</t>
        </is>
      </c>
      <c r="O2316" s="8" t="inlineStr">
        <is>
          <t>GRAY  면혼방 긴팔후드집업</t>
        </is>
      </c>
    </row>
    <row r="2317" ht="16.5" customHeight="1" s="16">
      <c r="A2317" s="7" t="n">
        <v>13109084</v>
      </c>
      <c r="B2317" s="7" t="inlineStr">
        <is>
          <t>리바이스</t>
        </is>
      </c>
      <c r="C2317" s="7" t="inlineStr">
        <is>
          <t>진청</t>
        </is>
      </c>
      <c r="D2317" s="7" t="inlineStr">
        <is>
          <t>무지</t>
        </is>
      </c>
      <c r="E2317" s="7" t="inlineStr">
        <is>
          <t>데님</t>
        </is>
      </c>
      <c r="F2317" s="7" t="inlineStr">
        <is>
          <t>워시드슈퍼스키니진</t>
        </is>
      </c>
      <c r="G2317" s="7" t="inlineStr">
        <is>
          <t>KOR</t>
        </is>
      </c>
      <c r="H2317" s="7" t="inlineStr">
        <is>
          <t>26</t>
        </is>
      </c>
      <c r="I2317" s="7">
        <f>IF(B2317="보세",C2317&amp;" "&amp;D2317&amp;" "&amp;E2317&amp;" "&amp;F2317&amp;" ["&amp;H2317&amp;"]",IF(G2317="JPN","[JPN] "&amp;B2317&amp;" "&amp;C2317&amp;" "&amp;D2317&amp;" "&amp;E2317&amp;" "&amp;F2317&amp;" ["&amp;H2317&amp;"]",B2317&amp;" "&amp;C2317&amp;" "&amp;D2317&amp;" "&amp;E2317&amp;" "&amp;F2317&amp;" ["&amp;H2317&amp;"]"))</f>
        <v/>
      </c>
      <c r="J2317" s="7" t="inlineStr">
        <is>
          <t>리바이스 진청 데님 워시드슈퍼스키니진 [26]</t>
        </is>
      </c>
      <c r="K2317" s="7" t="inlineStr">
        <is>
          <t>리바이스 진청 데님 워시드슈퍼스키니진</t>
        </is>
      </c>
      <c r="L2317" s="7">
        <f>IF(B2317="보세",C2317&amp;" "&amp;F2317,B2317&amp;" "&amp;F2317)</f>
        <v/>
      </c>
      <c r="M2317" s="8" t="inlineStr">
        <is>
          <t>진청  데님 워시드슈퍼스키니진</t>
        </is>
      </c>
      <c r="N2317" s="8" t="inlineStr">
        <is>
          <t>진청  데님 워시드슈퍼스키니진</t>
        </is>
      </c>
      <c r="O2317" s="8" t="inlineStr">
        <is>
          <t>진청  데님 워시드슈퍼스키니진</t>
        </is>
      </c>
    </row>
    <row r="2318" ht="16.5" customHeight="1" s="16">
      <c r="A2318" s="7" t="n">
        <v>13109085</v>
      </c>
      <c r="B2318" s="7" t="inlineStr">
        <is>
          <t>돌체앤가바나</t>
        </is>
      </c>
      <c r="C2318" s="7" t="inlineStr">
        <is>
          <t>진청</t>
        </is>
      </c>
      <c r="D2318" s="7" t="inlineStr">
        <is>
          <t>무지</t>
        </is>
      </c>
      <c r="E2318" s="7" t="inlineStr">
        <is>
          <t>데님</t>
        </is>
      </c>
      <c r="F2318" s="7" t="inlineStr">
        <is>
          <t>더티워시드데미지진</t>
        </is>
      </c>
      <c r="G2318" s="7" t="inlineStr">
        <is>
          <t>KOR</t>
        </is>
      </c>
      <c r="H2318" s="7" t="inlineStr">
        <is>
          <t>48</t>
        </is>
      </c>
      <c r="I2318" s="7">
        <f>IF(B2318="보세",C2318&amp;" "&amp;D2318&amp;" "&amp;E2318&amp;" "&amp;F2318&amp;" ["&amp;H2318&amp;"]",IF(G2318="JPN","[JPN] "&amp;B2318&amp;" "&amp;C2318&amp;" "&amp;D2318&amp;" "&amp;E2318&amp;" "&amp;F2318&amp;" ["&amp;H2318&amp;"]",B2318&amp;" "&amp;C2318&amp;" "&amp;D2318&amp;" "&amp;E2318&amp;" "&amp;F2318&amp;" ["&amp;H2318&amp;"]"))</f>
        <v/>
      </c>
      <c r="J2318" s="7" t="inlineStr">
        <is>
          <t>돌체앤가바나 진청 데님 더티워시드데미지진 [48]</t>
        </is>
      </c>
      <c r="K2318" s="7" t="inlineStr">
        <is>
          <t>돌체앤가바나 진청 데님 더티워시드데미지진</t>
        </is>
      </c>
      <c r="L2318" s="7">
        <f>IF(B2318="보세",C2318&amp;" "&amp;F2318,B2318&amp;" "&amp;F2318)</f>
        <v/>
      </c>
      <c r="M2318" s="8" t="inlineStr">
        <is>
          <t>진청  데님 더티워시드데미지진</t>
        </is>
      </c>
      <c r="N2318" s="8" t="inlineStr">
        <is>
          <t>진청  데님 더티워시드데미지진</t>
        </is>
      </c>
      <c r="O2318" s="8" t="inlineStr">
        <is>
          <t>진청  데님 더티워시드데미지진</t>
        </is>
      </c>
    </row>
    <row r="2319" ht="16.5" customHeight="1" s="16">
      <c r="A2319" s="7" t="n">
        <v>13109086</v>
      </c>
      <c r="B2319" s="7" t="inlineStr">
        <is>
          <t>리바이스타입원</t>
        </is>
      </c>
      <c r="C2319" s="7" t="inlineStr">
        <is>
          <t>진청</t>
        </is>
      </c>
      <c r="D2319" s="7" t="inlineStr">
        <is>
          <t>무지</t>
        </is>
      </c>
      <c r="E2319" s="7" t="inlineStr">
        <is>
          <t>데님</t>
        </is>
      </c>
      <c r="F2319" s="7" t="inlineStr">
        <is>
          <t>웨스턴부츠컷진</t>
        </is>
      </c>
      <c r="G2319" s="7" t="inlineStr">
        <is>
          <t>KOR</t>
        </is>
      </c>
      <c r="H2319" s="7" t="inlineStr">
        <is>
          <t>M1</t>
        </is>
      </c>
      <c r="I2319" s="7">
        <f>IF(B2319="보세",C2319&amp;" "&amp;D2319&amp;" "&amp;E2319&amp;" "&amp;F2319&amp;" ["&amp;H2319&amp;"]",IF(G2319="JPN","[JPN] "&amp;B2319&amp;" "&amp;C2319&amp;" "&amp;D2319&amp;" "&amp;E2319&amp;" "&amp;F2319&amp;" ["&amp;H2319&amp;"]",B2319&amp;" "&amp;C2319&amp;" "&amp;D2319&amp;" "&amp;E2319&amp;" "&amp;F2319&amp;" ["&amp;H2319&amp;"]"))</f>
        <v/>
      </c>
      <c r="J2319" s="7" t="inlineStr">
        <is>
          <t>리바이스타입원 진청 데님 웨스턴부츠컷진 [M1]</t>
        </is>
      </c>
      <c r="K2319" s="7" t="inlineStr">
        <is>
          <t>리바이스타입원 진청 데님 웨스턴부츠컷진</t>
        </is>
      </c>
      <c r="L2319" s="7">
        <f>IF(B2319="보세",C2319&amp;" "&amp;F2319,B2319&amp;" "&amp;F2319)</f>
        <v/>
      </c>
      <c r="M2319" s="8" t="inlineStr">
        <is>
          <t>진청  데님 웨스턴부츠컷진</t>
        </is>
      </c>
      <c r="N2319" s="8" t="inlineStr">
        <is>
          <t>진청  데님 웨스턴부츠컷진</t>
        </is>
      </c>
      <c r="O2319" s="8" t="inlineStr">
        <is>
          <t>진청  데님 웨스턴부츠컷진</t>
        </is>
      </c>
    </row>
    <row r="2320" ht="16.5" customHeight="1" s="16">
      <c r="A2320" s="7" t="n">
        <v>13109087</v>
      </c>
      <c r="B2320" s="7" t="inlineStr">
        <is>
          <t>디키즈</t>
        </is>
      </c>
      <c r="C2320" s="7" t="inlineStr">
        <is>
          <t>다크베이지</t>
        </is>
      </c>
      <c r="D2320" s="7" t="inlineStr">
        <is>
          <t>무지</t>
        </is>
      </c>
      <c r="E2320" s="7" t="inlineStr">
        <is>
          <t>면혼방</t>
        </is>
      </c>
      <c r="F2320" s="7" t="inlineStr">
        <is>
          <t>워커슬림치노팬츠</t>
        </is>
      </c>
      <c r="G2320" s="7" t="inlineStr">
        <is>
          <t>KOR</t>
        </is>
      </c>
      <c r="H2320" s="7" t="inlineStr">
        <is>
          <t>32</t>
        </is>
      </c>
      <c r="I2320" s="7">
        <f>IF(B2320="보세",C2320&amp;" "&amp;D2320&amp;" "&amp;E2320&amp;" "&amp;F2320&amp;" ["&amp;H2320&amp;"]",IF(G2320="JPN","[JPN] "&amp;B2320&amp;" "&amp;C2320&amp;" "&amp;D2320&amp;" "&amp;E2320&amp;" "&amp;F2320&amp;" ["&amp;H2320&amp;"]",B2320&amp;" "&amp;C2320&amp;" "&amp;D2320&amp;" "&amp;E2320&amp;" "&amp;F2320&amp;" ["&amp;H2320&amp;"]"))</f>
        <v/>
      </c>
      <c r="J2320" s="7" t="inlineStr">
        <is>
          <t>디키즈 다크베이지 면혼방 워커슬림치노팬츠 [32]</t>
        </is>
      </c>
      <c r="K2320" s="7" t="inlineStr">
        <is>
          <t>디키즈 다크베이지 면혼방 워커슬림치노팬츠</t>
        </is>
      </c>
      <c r="L2320" s="7">
        <f>IF(B2320="보세",C2320&amp;" "&amp;F2320,B2320&amp;" "&amp;F2320)</f>
        <v/>
      </c>
      <c r="M2320" s="8" t="inlineStr">
        <is>
          <t>다크베이지  면혼방 워커슬림치노팬츠</t>
        </is>
      </c>
      <c r="N2320" s="8" t="inlineStr">
        <is>
          <t>다크베이지  코튼혼방 워커슬림치노팬츠</t>
        </is>
      </c>
      <c r="O2320" s="8" t="inlineStr">
        <is>
          <t>다크베이지  면믹스 워커슬림치노팬츠</t>
        </is>
      </c>
    </row>
    <row r="2321" ht="16.5" customHeight="1" s="16">
      <c r="A2321" s="7" t="n">
        <v>13109088</v>
      </c>
      <c r="B2321" s="7" t="inlineStr">
        <is>
          <t>리바이스</t>
        </is>
      </c>
      <c r="C2321" s="7" t="inlineStr">
        <is>
          <t>진청</t>
        </is>
      </c>
      <c r="D2321" s="7" t="inlineStr">
        <is>
          <t>무지</t>
        </is>
      </c>
      <c r="E2321" s="7" t="inlineStr">
        <is>
          <t>데님</t>
        </is>
      </c>
      <c r="F2321" s="7" t="inlineStr">
        <is>
          <t>절개라인미니스커트</t>
        </is>
      </c>
      <c r="G2321" s="7" t="inlineStr">
        <is>
          <t>KOR</t>
        </is>
      </c>
      <c r="H2321" s="7" t="inlineStr">
        <is>
          <t>67</t>
        </is>
      </c>
      <c r="I2321" s="7">
        <f>IF(B2321="보세",C2321&amp;" "&amp;D2321&amp;" "&amp;E2321&amp;" "&amp;F2321&amp;" ["&amp;H2321&amp;"]",IF(G2321="JPN","[JPN] "&amp;B2321&amp;" "&amp;C2321&amp;" "&amp;D2321&amp;" "&amp;E2321&amp;" "&amp;F2321&amp;" ["&amp;H2321&amp;"]",B2321&amp;" "&amp;C2321&amp;" "&amp;D2321&amp;" "&amp;E2321&amp;" "&amp;F2321&amp;" ["&amp;H2321&amp;"]"))</f>
        <v/>
      </c>
      <c r="J2321" s="7" t="inlineStr">
        <is>
          <t>리바이스 진청 데님 절개라인미니스커트 [67]</t>
        </is>
      </c>
      <c r="K2321" s="7" t="inlineStr">
        <is>
          <t>리바이스 진청 데님 절개라인미니스커트</t>
        </is>
      </c>
      <c r="L2321" s="7">
        <f>IF(B2321="보세",C2321&amp;" "&amp;F2321,B2321&amp;" "&amp;F2321)</f>
        <v/>
      </c>
      <c r="M2321" s="8" t="inlineStr">
        <is>
          <t>진청  데님 절개라인미니스커트</t>
        </is>
      </c>
      <c r="N2321" s="8" t="inlineStr">
        <is>
          <t>진청  데님 절개라인미니스커트</t>
        </is>
      </c>
      <c r="O2321" s="8" t="inlineStr">
        <is>
          <t>진청  데님 절개라인미니스커트</t>
        </is>
      </c>
    </row>
    <row r="2322" ht="16.5" customHeight="1" s="16">
      <c r="A2322" s="7" t="n">
        <v>13109090</v>
      </c>
      <c r="B2322" s="7" t="inlineStr">
        <is>
          <t>돌체앤가바나</t>
        </is>
      </c>
      <c r="C2322" s="7" t="inlineStr">
        <is>
          <t>중청</t>
        </is>
      </c>
      <c r="D2322" s="7" t="inlineStr">
        <is>
          <t>무지</t>
        </is>
      </c>
      <c r="E2322" s="7" t="inlineStr">
        <is>
          <t>데님</t>
        </is>
      </c>
      <c r="F2322" s="7" t="inlineStr">
        <is>
          <t>워시드슬림부츠컷진</t>
        </is>
      </c>
      <c r="G2322" s="7" t="inlineStr">
        <is>
          <t>KOR</t>
        </is>
      </c>
      <c r="H2322" s="7" t="inlineStr">
        <is>
          <t>36</t>
        </is>
      </c>
      <c r="I2322" s="7">
        <f>IF(B2322="보세",C2322&amp;" "&amp;D2322&amp;" "&amp;E2322&amp;" "&amp;F2322&amp;" ["&amp;H2322&amp;"]",IF(G2322="JPN","[JPN] "&amp;B2322&amp;" "&amp;C2322&amp;" "&amp;D2322&amp;" "&amp;E2322&amp;" "&amp;F2322&amp;" ["&amp;H2322&amp;"]",B2322&amp;" "&amp;C2322&amp;" "&amp;D2322&amp;" "&amp;E2322&amp;" "&amp;F2322&amp;" ["&amp;H2322&amp;"]"))</f>
        <v/>
      </c>
      <c r="J2322" s="7" t="inlineStr">
        <is>
          <t>돌체앤가바나 중청 데님 워시드슬림부츠컷진 [36]</t>
        </is>
      </c>
      <c r="K2322" s="7" t="inlineStr">
        <is>
          <t>돌체앤가바나 중청 데님 워시드슬림부츠컷진</t>
        </is>
      </c>
      <c r="L2322" s="7">
        <f>IF(B2322="보세",C2322&amp;" "&amp;F2322,B2322&amp;" "&amp;F2322)</f>
        <v/>
      </c>
      <c r="M2322" s="8" t="inlineStr">
        <is>
          <t>중청  데님 워시드슬림부츠컷진</t>
        </is>
      </c>
      <c r="N2322" s="8" t="inlineStr">
        <is>
          <t>중청  데님 워시드슬림부츠컷진</t>
        </is>
      </c>
      <c r="O2322" s="8" t="inlineStr">
        <is>
          <t>중청  데님 워시드슬림부츠컷진</t>
        </is>
      </c>
    </row>
    <row r="2323" ht="16.5" customHeight="1" s="16">
      <c r="A2323" s="7" t="n">
        <v>13109091</v>
      </c>
      <c r="B2323" s="7" t="inlineStr">
        <is>
          <t>캘빈클라인</t>
        </is>
      </c>
      <c r="C2323" s="7" t="inlineStr">
        <is>
          <t>진청</t>
        </is>
      </c>
      <c r="D2323" s="7" t="inlineStr">
        <is>
          <t>무지</t>
        </is>
      </c>
      <c r="E2323" s="7" t="inlineStr">
        <is>
          <t>데님</t>
        </is>
      </c>
      <c r="F2323" s="7" t="inlineStr">
        <is>
          <t>워시드스트레이트진</t>
        </is>
      </c>
      <c r="G2323" s="7" t="inlineStr">
        <is>
          <t>KOR</t>
        </is>
      </c>
      <c r="H2323" s="7" t="inlineStr">
        <is>
          <t>없음</t>
        </is>
      </c>
      <c r="I2323" s="7">
        <f>IF(B2323="보세",C2323&amp;" "&amp;D2323&amp;" "&amp;E2323&amp;" "&amp;F2323&amp;" ["&amp;H2323&amp;"]",IF(G2323="JPN","[JPN] "&amp;B2323&amp;" "&amp;C2323&amp;" "&amp;D2323&amp;" "&amp;E2323&amp;" "&amp;F2323&amp;" ["&amp;H2323&amp;"]",B2323&amp;" "&amp;C2323&amp;" "&amp;D2323&amp;" "&amp;E2323&amp;" "&amp;F2323&amp;" ["&amp;H2323&amp;"]"))</f>
        <v/>
      </c>
      <c r="J2323" s="7" t="inlineStr">
        <is>
          <t xml:space="preserve">캘빈클라인 진청 데님 워시드스트레이트진 </t>
        </is>
      </c>
      <c r="K2323" s="7" t="inlineStr">
        <is>
          <t xml:space="preserve">캘빈클라인 진청 데님 워시드스트레이트진 </t>
        </is>
      </c>
      <c r="L2323" s="7">
        <f>IF(B2323="보세",C2323&amp;" "&amp;F2323,B2323&amp;" "&amp;F2323)</f>
        <v/>
      </c>
      <c r="M2323" s="8" t="inlineStr">
        <is>
          <t>진청  데님 워시드스트레이트진</t>
        </is>
      </c>
      <c r="N2323" s="8" t="inlineStr">
        <is>
          <t>진청  데님 워시드스트레이트진</t>
        </is>
      </c>
      <c r="O2323" s="8" t="inlineStr">
        <is>
          <t>진청  데님 워시드스트레이트진</t>
        </is>
      </c>
    </row>
    <row r="2324" ht="16.5" customHeight="1" s="16">
      <c r="A2324" s="7" t="n">
        <v>13109092</v>
      </c>
      <c r="B2324" s="7" t="inlineStr">
        <is>
          <t>디스퀘어드</t>
        </is>
      </c>
      <c r="C2324" s="7" t="inlineStr">
        <is>
          <t>연청</t>
        </is>
      </c>
      <c r="D2324" s="7" t="inlineStr">
        <is>
          <t>무지</t>
        </is>
      </c>
      <c r="E2324" s="7" t="inlineStr">
        <is>
          <t>데님</t>
        </is>
      </c>
      <c r="F2324" s="7" t="inlineStr">
        <is>
          <t>워시드크롭데미지커팅진</t>
        </is>
      </c>
      <c r="G2324" s="7" t="inlineStr">
        <is>
          <t>KOR</t>
        </is>
      </c>
      <c r="H2324" s="7" t="inlineStr">
        <is>
          <t>46</t>
        </is>
      </c>
      <c r="I2324" s="7">
        <f>IF(B2324="보세",C2324&amp;" "&amp;D2324&amp;" "&amp;E2324&amp;" "&amp;F2324&amp;" ["&amp;H2324&amp;"]",IF(G2324="JPN","[JPN] "&amp;B2324&amp;" "&amp;C2324&amp;" "&amp;D2324&amp;" "&amp;E2324&amp;" "&amp;F2324&amp;" ["&amp;H2324&amp;"]",B2324&amp;" "&amp;C2324&amp;" "&amp;D2324&amp;" "&amp;E2324&amp;" "&amp;F2324&amp;" ["&amp;H2324&amp;"]"))</f>
        <v/>
      </c>
      <c r="J2324" s="7" t="inlineStr">
        <is>
          <t>디스퀘어드 연청 데님 워시드크롭데미지커팅진 [46]</t>
        </is>
      </c>
      <c r="K2324" s="7" t="inlineStr">
        <is>
          <t>디스퀘어드 연청 데님 워시드크롭데미지커팅진</t>
        </is>
      </c>
      <c r="L2324" s="7">
        <f>IF(B2324="보세",C2324&amp;" "&amp;F2324,B2324&amp;" "&amp;F2324)</f>
        <v/>
      </c>
      <c r="M2324" s="8" t="inlineStr">
        <is>
          <t>연청  데님 워시드크롭데미지커팅진</t>
        </is>
      </c>
      <c r="N2324" s="8" t="inlineStr">
        <is>
          <t>연청  데님 워시드크롭데미지커팅진</t>
        </is>
      </c>
      <c r="O2324" s="8" t="inlineStr">
        <is>
          <t>연청  데님 워시드크롭데미지커팅진</t>
        </is>
      </c>
    </row>
    <row r="2325" ht="16.5" customHeight="1" s="16">
      <c r="A2325" s="7" t="n">
        <v>13109093</v>
      </c>
      <c r="B2325" s="7" t="inlineStr">
        <is>
          <t>지오다노</t>
        </is>
      </c>
      <c r="C2325" s="7" t="inlineStr">
        <is>
          <t>베이지</t>
        </is>
      </c>
      <c r="D2325" s="7" t="inlineStr">
        <is>
          <t>무지</t>
        </is>
      </c>
      <c r="E2325" s="7" t="inlineStr">
        <is>
          <t>면혼방</t>
        </is>
      </c>
      <c r="F2325" s="7" t="inlineStr">
        <is>
          <t>로우크롭팬츠</t>
        </is>
      </c>
      <c r="G2325" s="7" t="inlineStr">
        <is>
          <t>KOR</t>
        </is>
      </c>
      <c r="H2325" s="7" t="inlineStr">
        <is>
          <t>68-82</t>
        </is>
      </c>
      <c r="I2325" s="7">
        <f>IF(B2325="보세",C2325&amp;" "&amp;D2325&amp;" "&amp;E2325&amp;" "&amp;F2325&amp;" ["&amp;H2325&amp;"]",IF(G2325="JPN","[JPN] "&amp;B2325&amp;" "&amp;C2325&amp;" "&amp;D2325&amp;" "&amp;E2325&amp;" "&amp;F2325&amp;" ["&amp;H2325&amp;"]",B2325&amp;" "&amp;C2325&amp;" "&amp;D2325&amp;" "&amp;E2325&amp;" "&amp;F2325&amp;" ["&amp;H2325&amp;"]"))</f>
        <v/>
      </c>
      <c r="J2325" s="7" t="inlineStr">
        <is>
          <t>지오다노 베이지 면혼방 로우크롭팬츠 [68-82]</t>
        </is>
      </c>
      <c r="K2325" s="7" t="inlineStr">
        <is>
          <t>지오다노 베이지 면혼방 로우크롭팬츠</t>
        </is>
      </c>
      <c r="L2325" s="7">
        <f>IF(B2325="보세",C2325&amp;" "&amp;F2325,B2325&amp;" "&amp;F2325)</f>
        <v/>
      </c>
      <c r="M2325" s="8" t="inlineStr">
        <is>
          <t>베이지  면혼방 로우크롭팬츠</t>
        </is>
      </c>
      <c r="N2325" s="8" t="inlineStr">
        <is>
          <t>베이지  코튼혼방 로우크롭팬츠</t>
        </is>
      </c>
      <c r="O2325" s="8" t="inlineStr">
        <is>
          <t>베이지  면믹스 로우크롭팬츠</t>
        </is>
      </c>
    </row>
    <row r="2326" ht="16.5" customHeight="1" s="16">
      <c r="A2326" s="7" t="n">
        <v>13109094</v>
      </c>
      <c r="B2326" s="7" t="inlineStr">
        <is>
          <t>뉴발란스</t>
        </is>
      </c>
      <c r="C2326" s="7" t="inlineStr">
        <is>
          <t>멜란지그레이</t>
        </is>
      </c>
      <c r="D2326" s="7" t="inlineStr">
        <is>
          <t>무지</t>
        </is>
      </c>
      <c r="E2326" s="7" t="inlineStr">
        <is>
          <t>면혼방</t>
        </is>
      </c>
      <c r="F2326" s="7" t="inlineStr">
        <is>
          <t>트레이닝절개라인하프팬츠</t>
        </is>
      </c>
      <c r="G2326" s="7" t="inlineStr">
        <is>
          <t>KOR</t>
        </is>
      </c>
      <c r="H2326" s="7" t="inlineStr">
        <is>
          <t>80</t>
        </is>
      </c>
      <c r="I2326" s="7">
        <f>IF(B2326="보세",C2326&amp;" "&amp;D2326&amp;" "&amp;E2326&amp;" "&amp;F2326&amp;" ["&amp;H2326&amp;"]",IF(G2326="JPN","[JPN] "&amp;B2326&amp;" "&amp;C2326&amp;" "&amp;D2326&amp;" "&amp;E2326&amp;" "&amp;F2326&amp;" ["&amp;H2326&amp;"]",B2326&amp;" "&amp;C2326&amp;" "&amp;D2326&amp;" "&amp;E2326&amp;" "&amp;F2326&amp;" ["&amp;H2326&amp;"]"))</f>
        <v/>
      </c>
      <c r="J2326" s="7" t="inlineStr">
        <is>
          <t>뉴발란스 멜란지그레이 면혼방 트레이닝절개라인하프팬츠 [80]</t>
        </is>
      </c>
      <c r="K2326" s="7" t="inlineStr">
        <is>
          <t>뉴발란스 멜란지그레이 면혼방 트레이닝절개라인하프팬츠</t>
        </is>
      </c>
      <c r="L2326" s="7">
        <f>IF(B2326="보세",C2326&amp;" "&amp;F2326,B2326&amp;" "&amp;F2326)</f>
        <v/>
      </c>
      <c r="M2326" s="8" t="inlineStr">
        <is>
          <t>멜란지그레이  면혼방 트레이닝절개라인하프팬츠</t>
        </is>
      </c>
      <c r="N2326" s="8" t="inlineStr">
        <is>
          <t>멜란지그레이  코튼혼방 트레이닝절개라인하프팬츠</t>
        </is>
      </c>
      <c r="O2326" s="8" t="inlineStr">
        <is>
          <t>멜란지그레이  면믹스 트레이닝절개라인하프팬츠</t>
        </is>
      </c>
    </row>
    <row r="2327" ht="16.5" customHeight="1" s="16">
      <c r="A2327" s="7" t="n">
        <v>13109095</v>
      </c>
      <c r="B2327" s="7" t="inlineStr">
        <is>
          <t>엘르</t>
        </is>
      </c>
      <c r="C2327" s="7" t="inlineStr">
        <is>
          <t>블랙</t>
        </is>
      </c>
      <c r="D2327" s="7" t="inlineStr">
        <is>
          <t>무지</t>
        </is>
      </c>
      <c r="E2327" s="7" t="inlineStr">
        <is>
          <t>골덴</t>
        </is>
      </c>
      <c r="F2327" s="7" t="inlineStr">
        <is>
          <t>벨벳와이드트레이닝팬츠</t>
        </is>
      </c>
      <c r="G2327" s="7" t="inlineStr">
        <is>
          <t>KOR</t>
        </is>
      </c>
      <c r="H2327" s="7" t="inlineStr">
        <is>
          <t>L</t>
        </is>
      </c>
      <c r="I2327" s="7">
        <f>IF(B2327="보세",C2327&amp;" "&amp;D2327&amp;" "&amp;E2327&amp;" "&amp;F2327&amp;" ["&amp;H2327&amp;"]",IF(G2327="JPN","[JPN] "&amp;B2327&amp;" "&amp;C2327&amp;" "&amp;D2327&amp;" "&amp;E2327&amp;" "&amp;F2327&amp;" ["&amp;H2327&amp;"]",B2327&amp;" "&amp;C2327&amp;" "&amp;D2327&amp;" "&amp;E2327&amp;" "&amp;F2327&amp;" ["&amp;H2327&amp;"]"))</f>
        <v/>
      </c>
      <c r="J2327" s="7" t="inlineStr">
        <is>
          <t>엘르 블랙 골덴 벨벳와이드트레이닝팬츠 [L]</t>
        </is>
      </c>
      <c r="K2327" s="7" t="inlineStr">
        <is>
          <t>엘르 블랙 골덴 벨벳와이드트레이닝팬츠</t>
        </is>
      </c>
      <c r="L2327" s="7">
        <f>IF(B2327="보세",C2327&amp;" "&amp;F2327,B2327&amp;" "&amp;F2327)</f>
        <v/>
      </c>
      <c r="M2327" s="8" t="inlineStr">
        <is>
          <t>블랙  골덴 벨벳와이드트레이닝팬츠</t>
        </is>
      </c>
      <c r="N2327" s="8" t="inlineStr">
        <is>
          <t>블랙  골덴 벨벳와이드트레이닝팬츠</t>
        </is>
      </c>
      <c r="O2327" s="8" t="inlineStr">
        <is>
          <t>블랙  골덴 벨벳와이드트레이닝팬츠</t>
        </is>
      </c>
    </row>
    <row r="2328" ht="16.5" customHeight="1" s="16">
      <c r="A2328" s="7" t="n">
        <v>13109096</v>
      </c>
      <c r="B2328" s="7" t="inlineStr">
        <is>
          <t>아디다스</t>
        </is>
      </c>
      <c r="C2328" s="7" t="inlineStr">
        <is>
          <t>코발트블루</t>
        </is>
      </c>
      <c r="D2328" s="7" t="inlineStr">
        <is>
          <t>무지</t>
        </is>
      </c>
      <c r="E2328" s="7" t="inlineStr">
        <is>
          <t>폴리</t>
        </is>
      </c>
      <c r="F2328" s="7" t="inlineStr">
        <is>
          <t>절개라인네온삼선팬츠</t>
        </is>
      </c>
      <c r="G2328" s="7" t="inlineStr">
        <is>
          <t>KOR</t>
        </is>
      </c>
      <c r="H2328" s="7" t="inlineStr">
        <is>
          <t>90</t>
        </is>
      </c>
      <c r="I2328" s="7">
        <f>IF(B2328="보세",C2328&amp;" "&amp;D2328&amp;" "&amp;E2328&amp;" "&amp;F2328&amp;" ["&amp;H2328&amp;"]",IF(G2328="JPN","[JPN] "&amp;B2328&amp;" "&amp;C2328&amp;" "&amp;D2328&amp;" "&amp;E2328&amp;" "&amp;F2328&amp;" ["&amp;H2328&amp;"]",B2328&amp;" "&amp;C2328&amp;" "&amp;D2328&amp;" "&amp;E2328&amp;" "&amp;F2328&amp;" ["&amp;H2328&amp;"]"))</f>
        <v/>
      </c>
      <c r="J2328" s="7" t="inlineStr">
        <is>
          <t>아디다스 코발트블루 절개라인네온삼선팬츠 [90]</t>
        </is>
      </c>
      <c r="K2328" s="7" t="inlineStr">
        <is>
          <t>아디다스 코발트블루 절개라인네온삼선팬츠</t>
        </is>
      </c>
      <c r="L2328" s="7">
        <f>IF(B2328="보세",C2328&amp;" "&amp;F2328,B2328&amp;" "&amp;F2328)</f>
        <v/>
      </c>
      <c r="M2328" s="8" t="inlineStr">
        <is>
          <t>코발트블루   절개라인네온삼선팬츠</t>
        </is>
      </c>
      <c r="N2328" s="8" t="inlineStr">
        <is>
          <t>코발트블루   절개라인네온삼선팬츠</t>
        </is>
      </c>
      <c r="O2328" s="8" t="inlineStr">
        <is>
          <t>코발트블루   절개라인네온삼선팬츠</t>
        </is>
      </c>
    </row>
    <row r="2329" ht="16.5" customHeight="1" s="16">
      <c r="A2329" s="7" t="n">
        <v>13109097</v>
      </c>
      <c r="B2329" s="7" t="inlineStr">
        <is>
          <t>아디다스오리지널</t>
        </is>
      </c>
      <c r="C2329" s="7" t="inlineStr">
        <is>
          <t>블랙</t>
        </is>
      </c>
      <c r="D2329" s="7" t="inlineStr">
        <is>
          <t>무지</t>
        </is>
      </c>
      <c r="E2329" s="7" t="inlineStr">
        <is>
          <t>폴리</t>
        </is>
      </c>
      <c r="F2329" s="7" t="inlineStr">
        <is>
          <t>삼선절개라인트레이닝스키니팬츠</t>
        </is>
      </c>
      <c r="G2329" s="7" t="inlineStr">
        <is>
          <t>KOR</t>
        </is>
      </c>
      <c r="H2329" s="7" t="inlineStr">
        <is>
          <t>S</t>
        </is>
      </c>
      <c r="I2329" s="7">
        <f>IF(B2329="보세",C2329&amp;" "&amp;D2329&amp;" "&amp;E2329&amp;" "&amp;F2329&amp;" ["&amp;H2329&amp;"]",IF(G2329="JPN","[JPN] "&amp;B2329&amp;" "&amp;C2329&amp;" "&amp;D2329&amp;" "&amp;E2329&amp;" "&amp;F2329&amp;" ["&amp;H2329&amp;"]",B2329&amp;" "&amp;C2329&amp;" "&amp;D2329&amp;" "&amp;E2329&amp;" "&amp;F2329&amp;" ["&amp;H2329&amp;"]"))</f>
        <v/>
      </c>
      <c r="J2329" s="7" t="inlineStr">
        <is>
          <t>아디다스오리지널 블랙 삼선절개라인트레이닝스키니팬츠 [S]</t>
        </is>
      </c>
      <c r="K2329" s="7" t="inlineStr">
        <is>
          <t>아디다스오리지널 블랙 삼선절개라인트레이닝스키니팬츠</t>
        </is>
      </c>
      <c r="L2329" s="7">
        <f>IF(B2329="보세",C2329&amp;" "&amp;F2329,B2329&amp;" "&amp;F2329)</f>
        <v/>
      </c>
      <c r="M2329" s="8" t="inlineStr">
        <is>
          <t>블랙   삼선절개라인트레이닝스키니팬츠</t>
        </is>
      </c>
      <c r="N2329" s="8" t="inlineStr">
        <is>
          <t>블랙   삼선절개라인트레이닝스키니팬츠</t>
        </is>
      </c>
      <c r="O2329" s="8" t="inlineStr">
        <is>
          <t>블랙   삼선절개라인트레이닝스키니팬츠</t>
        </is>
      </c>
    </row>
    <row r="2330" ht="16.5" customHeight="1" s="16">
      <c r="A2330" s="7" t="n">
        <v>13109098</v>
      </c>
      <c r="B2330" s="7" t="inlineStr">
        <is>
          <t>리바이스501</t>
        </is>
      </c>
      <c r="C2330" s="7" t="inlineStr">
        <is>
          <t>진청</t>
        </is>
      </c>
      <c r="D2330" s="7" t="inlineStr">
        <is>
          <t>무지</t>
        </is>
      </c>
      <c r="E2330" s="7" t="inlineStr">
        <is>
          <t>데님</t>
        </is>
      </c>
      <c r="F2330" s="7" t="inlineStr">
        <is>
          <t>워시드오리지널스트레이트진</t>
        </is>
      </c>
      <c r="G2330" s="7" t="inlineStr">
        <is>
          <t>KOR</t>
        </is>
      </c>
      <c r="H2330" s="7" t="inlineStr">
        <is>
          <t>31</t>
        </is>
      </c>
      <c r="I2330" s="7">
        <f>IF(B2330="보세",C2330&amp;" "&amp;D2330&amp;" "&amp;E2330&amp;" "&amp;F2330&amp;" ["&amp;H2330&amp;"]",IF(G2330="JPN","[JPN] "&amp;B2330&amp;" "&amp;C2330&amp;" "&amp;D2330&amp;" "&amp;E2330&amp;" "&amp;F2330&amp;" ["&amp;H2330&amp;"]",B2330&amp;" "&amp;C2330&amp;" "&amp;D2330&amp;" "&amp;E2330&amp;" "&amp;F2330&amp;" ["&amp;H2330&amp;"]"))</f>
        <v/>
      </c>
      <c r="J2330" s="7" t="inlineStr">
        <is>
          <t>리바이스501 진청 데님 워시드오리지널스트레이트진 [31]</t>
        </is>
      </c>
      <c r="K2330" s="7" t="inlineStr">
        <is>
          <t>리바이스501 진청 데님 워시드오리지널스트레이트진</t>
        </is>
      </c>
      <c r="L2330" s="7">
        <f>IF(B2330="보세",C2330&amp;" "&amp;F2330,B2330&amp;" "&amp;F2330)</f>
        <v/>
      </c>
      <c r="M2330" s="8" t="inlineStr">
        <is>
          <t>진청  데님 워시드오리지널스트레이트진</t>
        </is>
      </c>
      <c r="N2330" s="8" t="inlineStr">
        <is>
          <t>진청  데님 워시드오리지널스트레이트진</t>
        </is>
      </c>
      <c r="O2330" s="8" t="inlineStr">
        <is>
          <t>진청  데님 워시드오리지널스트레이트진</t>
        </is>
      </c>
    </row>
    <row r="2331" ht="16.5" customHeight="1" s="16">
      <c r="A2331" s="7" t="n">
        <v>13109099</v>
      </c>
      <c r="B2331" s="7" t="inlineStr">
        <is>
          <t>sgf</t>
        </is>
      </c>
      <c r="C2331" s="7" t="inlineStr">
        <is>
          <t>웜캘리그린</t>
        </is>
      </c>
      <c r="D2331" s="7" t="inlineStr">
        <is>
          <t>무지</t>
        </is>
      </c>
      <c r="E2331" s="7" t="inlineStr">
        <is>
          <t>면혼방</t>
        </is>
      </c>
      <c r="F2331" s="7" t="inlineStr">
        <is>
          <t>벨벳스키니골프팬츠</t>
        </is>
      </c>
      <c r="G2331" s="7" t="inlineStr">
        <is>
          <t>KOR</t>
        </is>
      </c>
      <c r="H2331" s="7" t="inlineStr">
        <is>
          <t>67-96</t>
        </is>
      </c>
      <c r="I2331" s="7">
        <f>IF(B2331="보세",C2331&amp;" "&amp;D2331&amp;" "&amp;E2331&amp;" "&amp;F2331&amp;" ["&amp;H2331&amp;"]",IF(G2331="JPN","[JPN] "&amp;B2331&amp;" "&amp;C2331&amp;" "&amp;D2331&amp;" "&amp;E2331&amp;" "&amp;F2331&amp;" ["&amp;H2331&amp;"]",B2331&amp;" "&amp;C2331&amp;" "&amp;D2331&amp;" "&amp;E2331&amp;" "&amp;F2331&amp;" ["&amp;H2331&amp;"]"))</f>
        <v/>
      </c>
      <c r="J2331" s="7" t="inlineStr">
        <is>
          <t>sgf 웜캘리그린 면혼방 벨벳스키니골프팬츠 [67-96]</t>
        </is>
      </c>
      <c r="K2331" s="7" t="inlineStr">
        <is>
          <t>sgf 웜캘리그린 면혼방 벨벳스키니골프팬츠</t>
        </is>
      </c>
      <c r="L2331" s="7">
        <f>IF(B2331="보세",C2331&amp;" "&amp;F2331,B2331&amp;" "&amp;F2331)</f>
        <v/>
      </c>
      <c r="M2331" s="8" t="inlineStr">
        <is>
          <t>웜캘리그린  면혼방 벨벳스키니골프팬츠</t>
        </is>
      </c>
      <c r="N2331" s="8" t="inlineStr">
        <is>
          <t>웜캘리그린  코튼혼방 벨벳스키니골프팬츠</t>
        </is>
      </c>
      <c r="O2331" s="8" t="inlineStr">
        <is>
          <t>웜캘리그린  면믹스 벨벳스키니골프팬츠</t>
        </is>
      </c>
    </row>
    <row r="2332" ht="16.5" customHeight="1" s="16">
      <c r="A2332" s="7" t="n">
        <v>13109100</v>
      </c>
      <c r="B2332" s="7" t="inlineStr">
        <is>
          <t>나이키</t>
        </is>
      </c>
      <c r="C2332" s="7" t="inlineStr">
        <is>
          <t>블랙</t>
        </is>
      </c>
      <c r="D2332" s="7" t="inlineStr">
        <is>
          <t>무지</t>
        </is>
      </c>
      <c r="E2332" s="7" t="inlineStr">
        <is>
          <t>면혼방</t>
        </is>
      </c>
      <c r="F2332" s="7" t="inlineStr">
        <is>
          <t>트레이닝테이퍼드팬츠</t>
        </is>
      </c>
      <c r="G2332" s="7" t="inlineStr">
        <is>
          <t>KOR</t>
        </is>
      </c>
      <c r="H2332" s="7" t="inlineStr">
        <is>
          <t>80</t>
        </is>
      </c>
      <c r="I2332" s="7">
        <f>IF(B2332="보세",C2332&amp;" "&amp;D2332&amp;" "&amp;E2332&amp;" "&amp;F2332&amp;" ["&amp;H2332&amp;"]",IF(G2332="JPN","[JPN] "&amp;B2332&amp;" "&amp;C2332&amp;" "&amp;D2332&amp;" "&amp;E2332&amp;" "&amp;F2332&amp;" ["&amp;H2332&amp;"]",B2332&amp;" "&amp;C2332&amp;" "&amp;D2332&amp;" "&amp;E2332&amp;" "&amp;F2332&amp;" ["&amp;H2332&amp;"]"))</f>
        <v/>
      </c>
      <c r="J2332" s="7" t="inlineStr">
        <is>
          <t>나이키 블랙 면혼방 트레이닝테이퍼드팬츠 [80]</t>
        </is>
      </c>
      <c r="K2332" s="7" t="inlineStr">
        <is>
          <t>나이키 블랙 면혼방 트레이닝테이퍼드팬츠</t>
        </is>
      </c>
      <c r="L2332" s="7">
        <f>IF(B2332="보세",C2332&amp;" "&amp;F2332,B2332&amp;" "&amp;F2332)</f>
        <v/>
      </c>
      <c r="M2332" s="8" t="inlineStr">
        <is>
          <t>블랙  면혼방 트레이닝테이퍼드팬츠</t>
        </is>
      </c>
      <c r="N2332" s="8" t="inlineStr">
        <is>
          <t>블랙  코튼혼방 트레이닝테이퍼드팬츠</t>
        </is>
      </c>
      <c r="O2332" s="8" t="inlineStr">
        <is>
          <t>블랙  면믹스 트레이닝테이퍼드팬츠</t>
        </is>
      </c>
    </row>
    <row r="2333" ht="16.5" customHeight="1" s="16">
      <c r="A2333" s="7" t="n">
        <v>13109101</v>
      </c>
      <c r="B2333" s="7" t="inlineStr">
        <is>
          <t>유니클로</t>
        </is>
      </c>
      <c r="C2333" s="7" t="inlineStr">
        <is>
          <t>진청</t>
        </is>
      </c>
      <c r="D2333" s="7" t="inlineStr">
        <is>
          <t>무지</t>
        </is>
      </c>
      <c r="E2333" s="7" t="inlineStr">
        <is>
          <t>데님</t>
        </is>
      </c>
      <c r="F2333" s="7" t="inlineStr">
        <is>
          <t>레귤러워시드스트레이트진</t>
        </is>
      </c>
      <c r="G2333" s="7" t="inlineStr">
        <is>
          <t>KOR</t>
        </is>
      </c>
      <c r="H2333" s="7" t="inlineStr">
        <is>
          <t>31</t>
        </is>
      </c>
      <c r="I2333" s="7">
        <f>IF(B2333="보세",C2333&amp;" "&amp;D2333&amp;" "&amp;E2333&amp;" "&amp;F2333&amp;" ["&amp;H2333&amp;"]",IF(G2333="JPN","[JPN] "&amp;B2333&amp;" "&amp;C2333&amp;" "&amp;D2333&amp;" "&amp;E2333&amp;" "&amp;F2333&amp;" ["&amp;H2333&amp;"]",B2333&amp;" "&amp;C2333&amp;" "&amp;D2333&amp;" "&amp;E2333&amp;" "&amp;F2333&amp;" ["&amp;H2333&amp;"]"))</f>
        <v/>
      </c>
      <c r="J2333" s="7" t="inlineStr">
        <is>
          <t>유니클로 진청 데님 레귤러워시드스트레이트진 [31]</t>
        </is>
      </c>
      <c r="K2333" s="7" t="inlineStr">
        <is>
          <t>유니클로 진청 데님 레귤러워시드스트레이트진</t>
        </is>
      </c>
      <c r="L2333" s="7">
        <f>IF(B2333="보세",C2333&amp;" "&amp;F2333,B2333&amp;" "&amp;F2333)</f>
        <v/>
      </c>
      <c r="M2333" s="8" t="inlineStr">
        <is>
          <t>진청  데님 레귤러워시드스트레이트진</t>
        </is>
      </c>
      <c r="N2333" s="8" t="inlineStr">
        <is>
          <t>진청  데님 레귤러워시드스트레이트진</t>
        </is>
      </c>
      <c r="O2333" s="8" t="inlineStr">
        <is>
          <t>진청  데님 레귤러워시드스트레이트진</t>
        </is>
      </c>
    </row>
    <row r="2334" ht="16.5" customHeight="1" s="16">
      <c r="A2334" s="7" t="n">
        <v>13109102</v>
      </c>
      <c r="B2334" s="7" t="inlineStr">
        <is>
          <t>르꼬끄</t>
        </is>
      </c>
      <c r="C2334" s="7" t="inlineStr">
        <is>
          <t>블랙</t>
        </is>
      </c>
      <c r="D2334" s="7" t="inlineStr">
        <is>
          <t>무지</t>
        </is>
      </c>
      <c r="E2334" s="7" t="inlineStr">
        <is>
          <t>폴리</t>
        </is>
      </c>
      <c r="F2334" s="7" t="inlineStr">
        <is>
          <t>바스락조거스포츠팬츠</t>
        </is>
      </c>
      <c r="G2334" s="7" t="inlineStr">
        <is>
          <t>KOR</t>
        </is>
      </c>
      <c r="H2334" s="7" t="inlineStr">
        <is>
          <t>XS</t>
        </is>
      </c>
      <c r="I2334" s="7">
        <f>IF(B2334="보세",C2334&amp;" "&amp;D2334&amp;" "&amp;E2334&amp;" "&amp;F2334&amp;" ["&amp;H2334&amp;"]",IF(G2334="JPN","[JPN] "&amp;B2334&amp;" "&amp;C2334&amp;" "&amp;D2334&amp;" "&amp;E2334&amp;" "&amp;F2334&amp;" ["&amp;H2334&amp;"]",B2334&amp;" "&amp;C2334&amp;" "&amp;D2334&amp;" "&amp;E2334&amp;" "&amp;F2334&amp;" ["&amp;H2334&amp;"]"))</f>
        <v/>
      </c>
      <c r="J2334" s="7" t="inlineStr">
        <is>
          <t>르꼬끄 블랙 바스락조거스포츠팬츠 [XS]</t>
        </is>
      </c>
      <c r="K2334" s="7" t="inlineStr">
        <is>
          <t>르꼬끄 블랙 바스락조거스포츠팬츠</t>
        </is>
      </c>
      <c r="L2334" s="7">
        <f>IF(B2334="보세",C2334&amp;" "&amp;F2334,B2334&amp;" "&amp;F2334)</f>
        <v/>
      </c>
      <c r="M2334" s="8" t="inlineStr">
        <is>
          <t>블랙   바스락조거스포츠팬츠</t>
        </is>
      </c>
      <c r="N2334" s="8" t="inlineStr">
        <is>
          <t>블랙   바스락조거스포츠팬츠</t>
        </is>
      </c>
      <c r="O2334" s="8" t="inlineStr">
        <is>
          <t>블랙   바스락조거스포츠팬츠</t>
        </is>
      </c>
    </row>
    <row r="2335" ht="16.5" customHeight="1" s="16">
      <c r="A2335" s="7" t="n">
        <v>13109103</v>
      </c>
      <c r="B2335" s="7" t="inlineStr">
        <is>
          <t>아디다스</t>
        </is>
      </c>
      <c r="C2335" s="7" t="inlineStr">
        <is>
          <t>블랙</t>
        </is>
      </c>
      <c r="D2335" s="7" t="inlineStr">
        <is>
          <t>무지</t>
        </is>
      </c>
      <c r="E2335" s="7" t="inlineStr">
        <is>
          <t>클리마라이트</t>
        </is>
      </c>
      <c r="F2335" s="7" t="inlineStr">
        <is>
          <t>백로고하이밴딩레깅스</t>
        </is>
      </c>
      <c r="G2335" s="7" t="inlineStr">
        <is>
          <t>KOR</t>
        </is>
      </c>
      <c r="H2335" s="7" t="inlineStr">
        <is>
          <t>XS</t>
        </is>
      </c>
      <c r="I2335" s="7">
        <f>IF(B2335="보세",C2335&amp;" "&amp;D2335&amp;" "&amp;E2335&amp;" "&amp;F2335&amp;" ["&amp;H2335&amp;"]",IF(G2335="JPN","[JPN] "&amp;B2335&amp;" "&amp;C2335&amp;" "&amp;D2335&amp;" "&amp;E2335&amp;" "&amp;F2335&amp;" ["&amp;H2335&amp;"]",B2335&amp;" "&amp;C2335&amp;" "&amp;D2335&amp;" "&amp;E2335&amp;" "&amp;F2335&amp;" ["&amp;H2335&amp;"]"))</f>
        <v/>
      </c>
      <c r="J2335" s="7" t="inlineStr">
        <is>
          <t>아디다스 블랙 클리마라이트 백로고하이밴딩레깅스 [XS]</t>
        </is>
      </c>
      <c r="K2335" s="7" t="inlineStr">
        <is>
          <t>아디다스 블랙 클리마라이트 백로고하이밴딩레깅스</t>
        </is>
      </c>
      <c r="L2335" s="7">
        <f>IF(B2335="보세",C2335&amp;" "&amp;F2335,B2335&amp;" "&amp;F2335)</f>
        <v/>
      </c>
      <c r="M2335" s="8" t="inlineStr">
        <is>
          <t>블랙  클리마라이트 백로고하이밴딩레깅스</t>
        </is>
      </c>
      <c r="N2335" s="8" t="inlineStr">
        <is>
          <t>블랙  클리마라이트 백로고하이밴딩레깅스</t>
        </is>
      </c>
      <c r="O2335" s="8" t="inlineStr">
        <is>
          <t>블랙  클리마라이트 백로고하이밴딩레깅스</t>
        </is>
      </c>
    </row>
    <row r="2336" ht="16.5" customHeight="1" s="16">
      <c r="A2336" s="7" t="n">
        <v>13109104</v>
      </c>
      <c r="B2336" s="7" t="inlineStr">
        <is>
          <t>리바이스501</t>
        </is>
      </c>
      <c r="C2336" s="7" t="inlineStr">
        <is>
          <t>다크인디고</t>
        </is>
      </c>
      <c r="D2336" s="7" t="inlineStr">
        <is>
          <t>무지</t>
        </is>
      </c>
      <c r="E2336" s="7" t="inlineStr">
        <is>
          <t>데님</t>
        </is>
      </c>
      <c r="F2336" s="7" t="inlineStr">
        <is>
          <t>생지워시드오리지널핏진</t>
        </is>
      </c>
      <c r="G2336" s="7" t="inlineStr">
        <is>
          <t>KOR</t>
        </is>
      </c>
      <c r="H2336" s="7" t="inlineStr">
        <is>
          <t>34</t>
        </is>
      </c>
      <c r="I2336" s="7">
        <f>IF(B2336="보세",C2336&amp;" "&amp;D2336&amp;" "&amp;E2336&amp;" "&amp;F2336&amp;" ["&amp;H2336&amp;"]",IF(G2336="JPN","[JPN] "&amp;B2336&amp;" "&amp;C2336&amp;" "&amp;D2336&amp;" "&amp;E2336&amp;" "&amp;F2336&amp;" ["&amp;H2336&amp;"]",B2336&amp;" "&amp;C2336&amp;" "&amp;D2336&amp;" "&amp;E2336&amp;" "&amp;F2336&amp;" ["&amp;H2336&amp;"]"))</f>
        <v/>
      </c>
      <c r="J2336" s="7" t="inlineStr">
        <is>
          <t>리바이스501 다크인디고 데님 생지워시드오리지널핏진 [34]</t>
        </is>
      </c>
      <c r="K2336" s="7" t="inlineStr">
        <is>
          <t>리바이스501 다크인디고 데님 생지워시드오리지널핏진</t>
        </is>
      </c>
      <c r="L2336" s="7">
        <f>IF(B2336="보세",C2336&amp;" "&amp;F2336,B2336&amp;" "&amp;F2336)</f>
        <v/>
      </c>
      <c r="M2336" s="8" t="inlineStr">
        <is>
          <t>다크인디고  데님 생지워시드오리지널핏진</t>
        </is>
      </c>
      <c r="N2336" s="8" t="inlineStr">
        <is>
          <t>다크인디고  데님 생지워시드오리지널핏진</t>
        </is>
      </c>
      <c r="O2336" s="8" t="inlineStr">
        <is>
          <t>다크인디고  데님 생지워시드오리지널핏진</t>
        </is>
      </c>
    </row>
    <row r="2337" ht="16.5" customHeight="1" s="16">
      <c r="A2337" s="7" t="n">
        <v>13109105</v>
      </c>
      <c r="B2337" s="7" t="inlineStr">
        <is>
          <t>디스커버리</t>
        </is>
      </c>
      <c r="C2337" s="7" t="inlineStr">
        <is>
          <t>멜란지그레이</t>
        </is>
      </c>
      <c r="D2337" s="7" t="inlineStr">
        <is>
          <t>무지</t>
        </is>
      </c>
      <c r="E2337" s="7" t="inlineStr">
        <is>
          <t>면혼방</t>
        </is>
      </c>
      <c r="F2337" s="7" t="inlineStr">
        <is>
          <t>트레이닝조거팬츠</t>
        </is>
      </c>
      <c r="G2337" s="7" t="inlineStr">
        <is>
          <t>KOR</t>
        </is>
      </c>
      <c r="H2337" s="7" t="inlineStr">
        <is>
          <t>27</t>
        </is>
      </c>
      <c r="I2337" s="7">
        <f>IF(B2337="보세",C2337&amp;" "&amp;D2337&amp;" "&amp;E2337&amp;" "&amp;F2337&amp;" ["&amp;H2337&amp;"]",IF(G2337="JPN","[JPN] "&amp;B2337&amp;" "&amp;C2337&amp;" "&amp;D2337&amp;" "&amp;E2337&amp;" "&amp;F2337&amp;" ["&amp;H2337&amp;"]",B2337&amp;" "&amp;C2337&amp;" "&amp;D2337&amp;" "&amp;E2337&amp;" "&amp;F2337&amp;" ["&amp;H2337&amp;"]"))</f>
        <v/>
      </c>
      <c r="J2337" s="7" t="inlineStr">
        <is>
          <t>디스커버리 멜란지그레이 면혼방 트레이닝조거팬츠 [27]</t>
        </is>
      </c>
      <c r="K2337" s="7" t="inlineStr">
        <is>
          <t>디스커버리 멜란지그레이 면혼방 트레이닝조거팬츠</t>
        </is>
      </c>
      <c r="L2337" s="7">
        <f>IF(B2337="보세",C2337&amp;" "&amp;F2337,B2337&amp;" "&amp;F2337)</f>
        <v/>
      </c>
      <c r="M2337" s="8" t="inlineStr">
        <is>
          <t>멜란지그레이  면혼방 트레이닝조거팬츠</t>
        </is>
      </c>
      <c r="N2337" s="8" t="inlineStr">
        <is>
          <t>멜란지그레이  코튼혼방 트레이닝조거팬츠</t>
        </is>
      </c>
      <c r="O2337" s="8" t="inlineStr">
        <is>
          <t>멜란지그레이  면믹스 트레이닝조거팬츠</t>
        </is>
      </c>
    </row>
    <row r="2338" ht="16.5" customHeight="1" s="16">
      <c r="A2338" s="7" t="n">
        <v>13109106</v>
      </c>
      <c r="B2338" s="7" t="inlineStr">
        <is>
          <t>프라다</t>
        </is>
      </c>
      <c r="C2338" s="7" t="inlineStr">
        <is>
          <t>다크네이비</t>
        </is>
      </c>
      <c r="D2338" s="7" t="inlineStr">
        <is>
          <t>무지</t>
        </is>
      </c>
      <c r="E2338" s="7" t="inlineStr">
        <is>
          <t>면혼방</t>
        </is>
      </c>
      <c r="F2338" s="7" t="inlineStr">
        <is>
          <t>크롭치노롤업팬츠</t>
        </is>
      </c>
      <c r="G2338" s="7" t="inlineStr">
        <is>
          <t>KOR</t>
        </is>
      </c>
      <c r="H2338" s="7" t="inlineStr">
        <is>
          <t>없음</t>
        </is>
      </c>
      <c r="I2338" s="7">
        <f>IF(B2338="보세",C2338&amp;" "&amp;D2338&amp;" "&amp;E2338&amp;" "&amp;F2338&amp;" ["&amp;H2338&amp;"]",IF(G2338="JPN","[JPN] "&amp;B2338&amp;" "&amp;C2338&amp;" "&amp;D2338&amp;" "&amp;E2338&amp;" "&amp;F2338&amp;" ["&amp;H2338&amp;"]",B2338&amp;" "&amp;C2338&amp;" "&amp;D2338&amp;" "&amp;E2338&amp;" "&amp;F2338&amp;" ["&amp;H2338&amp;"]"))</f>
        <v/>
      </c>
      <c r="J2338" s="7" t="inlineStr">
        <is>
          <t xml:space="preserve">프라다 다크네이비 면혼방 크롭치노롤업팬츠 </t>
        </is>
      </c>
      <c r="K2338" s="7" t="inlineStr">
        <is>
          <t xml:space="preserve">프라다 다크네이비 면혼방 크롭치노롤업팬츠 </t>
        </is>
      </c>
      <c r="L2338" s="7">
        <f>IF(B2338="보세",C2338&amp;" "&amp;F2338,B2338&amp;" "&amp;F2338)</f>
        <v/>
      </c>
      <c r="M2338" s="8" t="inlineStr">
        <is>
          <t>다크네이비  면혼방 크롭치노롤업팬츠</t>
        </is>
      </c>
      <c r="N2338" s="8" t="inlineStr">
        <is>
          <t>DARK NAVY  면혼방 크롭치노롤업팬츠</t>
        </is>
      </c>
      <c r="O2338" s="8" t="inlineStr">
        <is>
          <t>딥네이비  면혼방 크롭치노롤업팬츠</t>
        </is>
      </c>
    </row>
    <row r="2339" ht="16.5" customHeight="1" s="16">
      <c r="A2339" s="7" t="n">
        <v>13109107</v>
      </c>
      <c r="B2339" s="7" t="inlineStr">
        <is>
          <t>나이키</t>
        </is>
      </c>
      <c r="C2339" s="7" t="inlineStr">
        <is>
          <t>멜란지그레이</t>
        </is>
      </c>
      <c r="D2339" s="7" t="inlineStr">
        <is>
          <t>무지</t>
        </is>
      </c>
      <c r="E2339" s="7" t="inlineStr">
        <is>
          <t>면혼방</t>
        </is>
      </c>
      <c r="F2339" s="7" t="inlineStr">
        <is>
          <t>트레이닝조거팬츠</t>
        </is>
      </c>
      <c r="G2339" s="7" t="inlineStr">
        <is>
          <t>KOR</t>
        </is>
      </c>
      <c r="H2339" s="7" t="inlineStr">
        <is>
          <t>2XL</t>
        </is>
      </c>
      <c r="I2339" s="7">
        <f>IF(B2339="보세",C2339&amp;" "&amp;D2339&amp;" "&amp;E2339&amp;" "&amp;F2339&amp;" ["&amp;H2339&amp;"]",IF(G2339="JPN","[JPN] "&amp;B2339&amp;" "&amp;C2339&amp;" "&amp;D2339&amp;" "&amp;E2339&amp;" "&amp;F2339&amp;" ["&amp;H2339&amp;"]",B2339&amp;" "&amp;C2339&amp;" "&amp;D2339&amp;" "&amp;E2339&amp;" "&amp;F2339&amp;" ["&amp;H2339&amp;"]"))</f>
        <v/>
      </c>
      <c r="J2339" s="7" t="inlineStr">
        <is>
          <t>나이키 멜란지그레이 면혼방 트레이닝조거팬츠 [2XL]</t>
        </is>
      </c>
      <c r="K2339" s="7" t="inlineStr">
        <is>
          <t>나이키 멜란지그레이 면혼방 트레이닝조거팬츠</t>
        </is>
      </c>
      <c r="L2339" s="7">
        <f>IF(B2339="보세",C2339&amp;" "&amp;F2339,B2339&amp;" "&amp;F2339)</f>
        <v/>
      </c>
      <c r="M2339" s="8" t="inlineStr">
        <is>
          <t>멜란지그레이  면혼방 트레이닝조거팬츠</t>
        </is>
      </c>
      <c r="N2339" s="8" t="inlineStr">
        <is>
          <t>멜란지그레이  코튼혼방 트레이닝조거팬츠</t>
        </is>
      </c>
      <c r="O2339" s="8" t="inlineStr">
        <is>
          <t>멜란지그레이  면믹스 트레이닝조거팬츠</t>
        </is>
      </c>
    </row>
    <row r="2340" ht="16.5" customHeight="1" s="16">
      <c r="A2340" s="7" t="n">
        <v>13109108</v>
      </c>
      <c r="B2340" s="7" t="inlineStr">
        <is>
          <t>알마니익스체인지</t>
        </is>
      </c>
      <c r="C2340" s="7" t="inlineStr">
        <is>
          <t>흑청</t>
        </is>
      </c>
      <c r="D2340" s="7" t="inlineStr">
        <is>
          <t>무지</t>
        </is>
      </c>
      <c r="E2340" s="7" t="inlineStr">
        <is>
          <t>데님</t>
        </is>
      </c>
      <c r="F2340" s="7" t="inlineStr">
        <is>
          <t>하이슈퍼스키니진</t>
        </is>
      </c>
      <c r="G2340" s="7" t="inlineStr">
        <is>
          <t>KOR</t>
        </is>
      </c>
      <c r="H2340" s="7" t="inlineStr">
        <is>
          <t>25</t>
        </is>
      </c>
      <c r="I2340" s="7">
        <f>IF(B2340="보세",C2340&amp;" "&amp;D2340&amp;" "&amp;E2340&amp;" "&amp;F2340&amp;" ["&amp;H2340&amp;"]",IF(G2340="JPN","[JPN] "&amp;B2340&amp;" "&amp;C2340&amp;" "&amp;D2340&amp;" "&amp;E2340&amp;" "&amp;F2340&amp;" ["&amp;H2340&amp;"]",B2340&amp;" "&amp;C2340&amp;" "&amp;D2340&amp;" "&amp;E2340&amp;" "&amp;F2340&amp;" ["&amp;H2340&amp;"]"))</f>
        <v/>
      </c>
      <c r="J2340" s="7" t="inlineStr">
        <is>
          <t>알마니익스체인지 흑청 데님 하이슈퍼스키니진 [25]</t>
        </is>
      </c>
      <c r="K2340" s="7" t="inlineStr">
        <is>
          <t>알마니익스체인지 흑청 데님 하이슈퍼스키니진</t>
        </is>
      </c>
      <c r="L2340" s="7">
        <f>IF(B2340="보세",C2340&amp;" "&amp;F2340,B2340&amp;" "&amp;F2340)</f>
        <v/>
      </c>
      <c r="M2340" s="8" t="inlineStr">
        <is>
          <t>흑청  데님 하이슈퍼스키니진</t>
        </is>
      </c>
      <c r="N2340" s="8" t="inlineStr">
        <is>
          <t>흑청  데님 하이슈퍼스키니진</t>
        </is>
      </c>
      <c r="O2340" s="8" t="inlineStr">
        <is>
          <t>흑청  데님 하이슈퍼스키니진</t>
        </is>
      </c>
    </row>
    <row r="2341" ht="16.5" customHeight="1" s="16">
      <c r="A2341" s="7" t="n">
        <v>13109109</v>
      </c>
      <c r="B2341" s="7" t="inlineStr">
        <is>
          <t>APC</t>
        </is>
      </c>
      <c r="C2341" s="7" t="inlineStr">
        <is>
          <t>진청</t>
        </is>
      </c>
      <c r="D2341" s="7" t="inlineStr">
        <is>
          <t>무지</t>
        </is>
      </c>
      <c r="E2341" s="7" t="inlineStr">
        <is>
          <t>데님</t>
        </is>
      </c>
      <c r="F2341" s="7" t="inlineStr">
        <is>
          <t>쁘띠스탠다드진</t>
        </is>
      </c>
      <c r="G2341" s="7" t="inlineStr">
        <is>
          <t>KOR</t>
        </is>
      </c>
      <c r="H2341" s="7" t="inlineStr">
        <is>
          <t>29</t>
        </is>
      </c>
      <c r="I2341" s="7">
        <f>IF(B2341="보세",C2341&amp;" "&amp;D2341&amp;" "&amp;E2341&amp;" "&amp;F2341&amp;" ["&amp;H2341&amp;"]",IF(G2341="JPN","[JPN] "&amp;B2341&amp;" "&amp;C2341&amp;" "&amp;D2341&amp;" "&amp;E2341&amp;" "&amp;F2341&amp;" ["&amp;H2341&amp;"]",B2341&amp;" "&amp;C2341&amp;" "&amp;D2341&amp;" "&amp;E2341&amp;" "&amp;F2341&amp;" ["&amp;H2341&amp;"]"))</f>
        <v/>
      </c>
      <c r="J2341" s="7" t="inlineStr">
        <is>
          <t>APC 진청 데님 쁘띠스탠다드진 [29]</t>
        </is>
      </c>
      <c r="K2341" s="7" t="inlineStr">
        <is>
          <t>APC 진청 데님 쁘띠스탠다드진</t>
        </is>
      </c>
      <c r="L2341" s="7">
        <f>IF(B2341="보세",C2341&amp;" "&amp;F2341,B2341&amp;" "&amp;F2341)</f>
        <v/>
      </c>
      <c r="M2341" s="8" t="inlineStr">
        <is>
          <t>진청  데님 쁘띠스탠다드진</t>
        </is>
      </c>
      <c r="N2341" s="8" t="inlineStr">
        <is>
          <t>진청  데님 쁘띠스탠다드진</t>
        </is>
      </c>
      <c r="O2341" s="8" t="inlineStr">
        <is>
          <t>진청  데님 쁘띠스탠다드진</t>
        </is>
      </c>
    </row>
    <row r="2342" ht="16.5" customHeight="1" s="16">
      <c r="A2342" s="7" t="n">
        <v>13109110</v>
      </c>
      <c r="B2342" s="7" t="inlineStr">
        <is>
          <t>캘빈클라인</t>
        </is>
      </c>
      <c r="C2342" s="7" t="inlineStr">
        <is>
          <t>연청</t>
        </is>
      </c>
      <c r="D2342" s="7" t="inlineStr">
        <is>
          <t>무지</t>
        </is>
      </c>
      <c r="E2342" s="7" t="inlineStr">
        <is>
          <t>데님</t>
        </is>
      </c>
      <c r="F2342" s="7" t="inlineStr">
        <is>
          <t>슬림스트레이트워시드진</t>
        </is>
      </c>
      <c r="G2342" s="7" t="inlineStr">
        <is>
          <t>KOR</t>
        </is>
      </c>
      <c r="H2342" s="7" t="inlineStr">
        <is>
          <t>32</t>
        </is>
      </c>
      <c r="I2342" s="7">
        <f>IF(B2342="보세",C2342&amp;" "&amp;D2342&amp;" "&amp;E2342&amp;" "&amp;F2342&amp;" ["&amp;H2342&amp;"]",IF(G2342="JPN","[JPN] "&amp;B2342&amp;" "&amp;C2342&amp;" "&amp;D2342&amp;" "&amp;E2342&amp;" "&amp;F2342&amp;" ["&amp;H2342&amp;"]",B2342&amp;" "&amp;C2342&amp;" "&amp;D2342&amp;" "&amp;E2342&amp;" "&amp;F2342&amp;" ["&amp;H2342&amp;"]"))</f>
        <v/>
      </c>
      <c r="J2342" s="7" t="inlineStr">
        <is>
          <t>캘빈클라인 연청 데님 슬림스트레이트워시드진 [32]</t>
        </is>
      </c>
      <c r="K2342" s="7" t="inlineStr">
        <is>
          <t>캘빈클라인 연청 데님 슬림스트레이트워시드진</t>
        </is>
      </c>
      <c r="L2342" s="7">
        <f>IF(B2342="보세",C2342&amp;" "&amp;F2342,B2342&amp;" "&amp;F2342)</f>
        <v/>
      </c>
      <c r="M2342" s="8" t="inlineStr">
        <is>
          <t>연청  데님 슬림스트레이트워시드진</t>
        </is>
      </c>
      <c r="N2342" s="8" t="inlineStr">
        <is>
          <t>연청  데님 슬림스트레이트워시드진</t>
        </is>
      </c>
      <c r="O2342" s="8" t="inlineStr">
        <is>
          <t>연청  데님 슬림스트레이트워시드진</t>
        </is>
      </c>
    </row>
    <row r="2343" ht="16.5" customHeight="1" s="16">
      <c r="A2343" s="7" t="n">
        <v>13109111</v>
      </c>
      <c r="B2343" s="7" t="inlineStr">
        <is>
          <t>JDX</t>
        </is>
      </c>
      <c r="C2343" s="7" t="inlineStr">
        <is>
          <t>브라이트다홍</t>
        </is>
      </c>
      <c r="D2343" s="7" t="inlineStr">
        <is>
          <t>무지</t>
        </is>
      </c>
      <c r="E2343" s="7" t="inlineStr">
        <is>
          <t>폴리</t>
        </is>
      </c>
      <c r="F2343" s="7" t="inlineStr">
        <is>
          <t>백자수골프스키니팬츠</t>
        </is>
      </c>
      <c r="G2343" s="7" t="inlineStr">
        <is>
          <t>KOR</t>
        </is>
      </c>
      <c r="H2343" s="7" t="inlineStr">
        <is>
          <t>64</t>
        </is>
      </c>
      <c r="I2343" s="7">
        <f>IF(B2343="보세",C2343&amp;" "&amp;D2343&amp;" "&amp;E2343&amp;" "&amp;F2343&amp;" ["&amp;H2343&amp;"]",IF(G2343="JPN","[JPN] "&amp;B2343&amp;" "&amp;C2343&amp;" "&amp;D2343&amp;" "&amp;E2343&amp;" "&amp;F2343&amp;" ["&amp;H2343&amp;"]",B2343&amp;" "&amp;C2343&amp;" "&amp;D2343&amp;" "&amp;E2343&amp;" "&amp;F2343&amp;" ["&amp;H2343&amp;"]"))</f>
        <v/>
      </c>
      <c r="J2343" s="7" t="inlineStr">
        <is>
          <t>JDX 브라이트다홍 백자수골프스키니팬츠 [64]</t>
        </is>
      </c>
      <c r="K2343" s="7" t="inlineStr">
        <is>
          <t>JDX 브라이트다홍 백자수골프스키니팬츠</t>
        </is>
      </c>
      <c r="L2343" s="7">
        <f>IF(B2343="보세",C2343&amp;" "&amp;F2343,B2343&amp;" "&amp;F2343)</f>
        <v/>
      </c>
      <c r="M2343" s="8" t="inlineStr">
        <is>
          <t>브라이트다홍   백자수골프스키니팬츠</t>
        </is>
      </c>
      <c r="N2343" s="8" t="inlineStr">
        <is>
          <t>브라이트다홍   백자수골프스키니팬츠</t>
        </is>
      </c>
      <c r="O2343" s="8" t="inlineStr">
        <is>
          <t>브라이트다홍   백자수골프스키니팬츠</t>
        </is>
      </c>
    </row>
    <row r="2344" ht="16.5" customHeight="1" s="16">
      <c r="A2344" s="7" t="n">
        <v>13109112</v>
      </c>
      <c r="B2344" s="7" t="inlineStr">
        <is>
          <t>Guess</t>
        </is>
      </c>
      <c r="C2344" s="7" t="inlineStr">
        <is>
          <t>진청</t>
        </is>
      </c>
      <c r="D2344" s="7" t="inlineStr">
        <is>
          <t>무지</t>
        </is>
      </c>
      <c r="E2344" s="7" t="inlineStr">
        <is>
          <t>데님</t>
        </is>
      </c>
      <c r="F2344" s="7" t="inlineStr">
        <is>
          <t>레드버튼스키니진</t>
        </is>
      </c>
      <c r="G2344" s="7" t="inlineStr">
        <is>
          <t>KOR</t>
        </is>
      </c>
      <c r="H2344" s="7" t="inlineStr">
        <is>
          <t>31</t>
        </is>
      </c>
      <c r="I2344" s="7">
        <f>IF(B2344="보세",C2344&amp;" "&amp;D2344&amp;" "&amp;E2344&amp;" "&amp;F2344&amp;" ["&amp;H2344&amp;"]",IF(G2344="JPN","[JPN] "&amp;B2344&amp;" "&amp;C2344&amp;" "&amp;D2344&amp;" "&amp;E2344&amp;" "&amp;F2344&amp;" ["&amp;H2344&amp;"]",B2344&amp;" "&amp;C2344&amp;" "&amp;D2344&amp;" "&amp;E2344&amp;" "&amp;F2344&amp;" ["&amp;H2344&amp;"]"))</f>
        <v/>
      </c>
      <c r="J2344" s="7" t="inlineStr">
        <is>
          <t>Guess 진청 데님 레드버튼스키니진 [31]</t>
        </is>
      </c>
      <c r="K2344" s="7" t="inlineStr">
        <is>
          <t>Guess 진청 데님 레드버튼스키니진</t>
        </is>
      </c>
      <c r="L2344" s="7">
        <f>IF(B2344="보세",C2344&amp;" "&amp;F2344,B2344&amp;" "&amp;F2344)</f>
        <v/>
      </c>
      <c r="M2344" s="8" t="inlineStr">
        <is>
          <t>진청  데님 레드버튼스키니진</t>
        </is>
      </c>
      <c r="N2344" s="8" t="inlineStr">
        <is>
          <t>진청  데님 레드버튼스키니진</t>
        </is>
      </c>
      <c r="O2344" s="8" t="inlineStr">
        <is>
          <t>진청  데님 레드버튼스키니진</t>
        </is>
      </c>
    </row>
    <row r="2345" ht="16.5" customHeight="1" s="16">
      <c r="A2345" s="7" t="n">
        <v>13109113</v>
      </c>
      <c r="B2345" s="7" t="inlineStr">
        <is>
          <t>아디다스</t>
        </is>
      </c>
      <c r="C2345" s="7" t="inlineStr">
        <is>
          <t>블랙</t>
        </is>
      </c>
      <c r="D2345" s="7" t="inlineStr">
        <is>
          <t>무지</t>
        </is>
      </c>
      <c r="E2345" s="7" t="inlineStr">
        <is>
          <t>폴리</t>
        </is>
      </c>
      <c r="F2345" s="7" t="inlineStr">
        <is>
          <t>하단삼선트레이닝스키니팬츠</t>
        </is>
      </c>
      <c r="G2345" s="7" t="inlineStr">
        <is>
          <t>KOR</t>
        </is>
      </c>
      <c r="H2345" s="7" t="inlineStr">
        <is>
          <t>M</t>
        </is>
      </c>
      <c r="I2345" s="7">
        <f>IF(B2345="보세",C2345&amp;" "&amp;D2345&amp;" "&amp;E2345&amp;" "&amp;F2345&amp;" ["&amp;H2345&amp;"]",IF(G2345="JPN","[JPN] "&amp;B2345&amp;" "&amp;C2345&amp;" "&amp;D2345&amp;" "&amp;E2345&amp;" "&amp;F2345&amp;" ["&amp;H2345&amp;"]",B2345&amp;" "&amp;C2345&amp;" "&amp;D2345&amp;" "&amp;E2345&amp;" "&amp;F2345&amp;" ["&amp;H2345&amp;"]"))</f>
        <v/>
      </c>
      <c r="J2345" s="7" t="inlineStr">
        <is>
          <t>아디다스 블랙 하단삼선트레이닝스키니팬츠 [M]</t>
        </is>
      </c>
      <c r="K2345" s="7" t="inlineStr">
        <is>
          <t>아디다스 블랙 하단삼선트레이닝스키니팬츠</t>
        </is>
      </c>
      <c r="L2345" s="7">
        <f>IF(B2345="보세",C2345&amp;" "&amp;F2345,B2345&amp;" "&amp;F2345)</f>
        <v/>
      </c>
      <c r="M2345" s="8" t="inlineStr">
        <is>
          <t>블랙   하단삼선트레이닝스키니팬츠</t>
        </is>
      </c>
      <c r="N2345" s="8" t="inlineStr">
        <is>
          <t>블랙   하단삼선트레이닝스키니팬츠</t>
        </is>
      </c>
      <c r="O2345" s="8" t="inlineStr">
        <is>
          <t>블랙   하단삼선트레이닝스키니팬츠</t>
        </is>
      </c>
    </row>
    <row r="2346" ht="16.5" customHeight="1" s="16">
      <c r="A2346" s="7" t="n">
        <v>13109114</v>
      </c>
      <c r="B2346" s="7" t="inlineStr">
        <is>
          <t>리바이스</t>
        </is>
      </c>
      <c r="C2346" s="7" t="inlineStr">
        <is>
          <t>중청</t>
        </is>
      </c>
      <c r="D2346" s="7" t="inlineStr">
        <is>
          <t>무지</t>
        </is>
      </c>
      <c r="E2346" s="7" t="inlineStr">
        <is>
          <t>데님</t>
        </is>
      </c>
      <c r="F2346" s="7" t="inlineStr">
        <is>
          <t>워싱릴렉스스트레이트진</t>
        </is>
      </c>
      <c r="G2346" s="7" t="inlineStr">
        <is>
          <t>KOR</t>
        </is>
      </c>
      <c r="H2346" s="7" t="inlineStr">
        <is>
          <t>L</t>
        </is>
      </c>
      <c r="I2346" s="7">
        <f>IF(B2346="보세",C2346&amp;" "&amp;D2346&amp;" "&amp;E2346&amp;" "&amp;F2346&amp;" ["&amp;H2346&amp;"]",IF(G2346="JPN","[JPN] "&amp;B2346&amp;" "&amp;C2346&amp;" "&amp;D2346&amp;" "&amp;E2346&amp;" "&amp;F2346&amp;" ["&amp;H2346&amp;"]",B2346&amp;" "&amp;C2346&amp;" "&amp;D2346&amp;" "&amp;E2346&amp;" "&amp;F2346&amp;" ["&amp;H2346&amp;"]"))</f>
        <v/>
      </c>
      <c r="J2346" s="7" t="inlineStr">
        <is>
          <t>리바이스 중청 데님 워싱릴렉스스트레이트진 [L]</t>
        </is>
      </c>
      <c r="K2346" s="7" t="inlineStr">
        <is>
          <t>리바이스 중청 데님 워싱릴렉스스트레이트진</t>
        </is>
      </c>
      <c r="L2346" s="7">
        <f>IF(B2346="보세",C2346&amp;" "&amp;F2346,B2346&amp;" "&amp;F2346)</f>
        <v/>
      </c>
      <c r="M2346" s="8" t="inlineStr">
        <is>
          <t>중청  데님 워싱릴렉스스트레이트진</t>
        </is>
      </c>
      <c r="N2346" s="8" t="inlineStr">
        <is>
          <t>중청  데님 워싱릴렉스스트레이트진</t>
        </is>
      </c>
      <c r="O2346" s="8" t="inlineStr">
        <is>
          <t>중청  데님 워싱릴렉스스트레이트진</t>
        </is>
      </c>
    </row>
    <row r="2347" ht="16.5" customHeight="1" s="16">
      <c r="A2347" s="7" t="n">
        <v>13109115</v>
      </c>
      <c r="B2347" s="7" t="inlineStr">
        <is>
          <t>유니클로</t>
        </is>
      </c>
      <c r="C2347" s="7" t="inlineStr">
        <is>
          <t>인챈팅스카이블루</t>
        </is>
      </c>
      <c r="D2347" s="7" t="inlineStr">
        <is>
          <t>무지</t>
        </is>
      </c>
      <c r="E2347" s="7" t="inlineStr">
        <is>
          <t>면혼방</t>
        </is>
      </c>
      <c r="F2347" s="7" t="inlineStr">
        <is>
          <t>로우테이퍼드스키니팬츠</t>
        </is>
      </c>
      <c r="G2347" s="7" t="inlineStr">
        <is>
          <t>KOR</t>
        </is>
      </c>
      <c r="H2347" s="7" t="inlineStr">
        <is>
          <t>L</t>
        </is>
      </c>
      <c r="I2347" s="7">
        <f>IF(B2347="보세",C2347&amp;" "&amp;D2347&amp;" "&amp;E2347&amp;" "&amp;F2347&amp;" ["&amp;H2347&amp;"]",IF(G2347="JPN","[JPN] "&amp;B2347&amp;" "&amp;C2347&amp;" "&amp;D2347&amp;" "&amp;E2347&amp;" "&amp;F2347&amp;" ["&amp;H2347&amp;"]",B2347&amp;" "&amp;C2347&amp;" "&amp;D2347&amp;" "&amp;E2347&amp;" "&amp;F2347&amp;" ["&amp;H2347&amp;"]"))</f>
        <v/>
      </c>
      <c r="J2347" s="7" t="inlineStr">
        <is>
          <t>유니클로 인챈팅스카이블루 면혼방 로우테이퍼드스키니팬츠 [L]</t>
        </is>
      </c>
      <c r="K2347" s="7" t="inlineStr">
        <is>
          <t>유니클로 인챈팅스카이블루 면혼방 로우테이퍼드스키니팬츠</t>
        </is>
      </c>
      <c r="L2347" s="7">
        <f>IF(B2347="보세",C2347&amp;" "&amp;F2347,B2347&amp;" "&amp;F2347)</f>
        <v/>
      </c>
      <c r="M2347" s="8" t="inlineStr">
        <is>
          <t>인챈팅스카이블루  면혼방 로우테이퍼드스키니팬츠</t>
        </is>
      </c>
      <c r="N2347" s="8" t="inlineStr">
        <is>
          <t>인챈팅스카이블루  코튼혼방 로우테이퍼드스키니팬츠</t>
        </is>
      </c>
      <c r="O2347" s="8" t="inlineStr">
        <is>
          <t>인챈팅스카이블루  면믹스 로우테이퍼드스키니팬츠</t>
        </is>
      </c>
    </row>
    <row r="2348" ht="16.5" customHeight="1" s="16">
      <c r="A2348" s="7" t="n">
        <v>13109116</v>
      </c>
      <c r="B2348" s="7" t="inlineStr">
        <is>
          <t>스파이더</t>
        </is>
      </c>
      <c r="C2348" s="7" t="inlineStr">
        <is>
          <t>다크그레이</t>
        </is>
      </c>
      <c r="D2348" s="7" t="inlineStr">
        <is>
          <t>무지</t>
        </is>
      </c>
      <c r="E2348" s="7" t="inlineStr">
        <is>
          <t>폴리</t>
        </is>
      </c>
      <c r="F2348" s="7" t="inlineStr">
        <is>
          <t>투톤바스락스포츠팬츠</t>
        </is>
      </c>
      <c r="G2348" s="7" t="inlineStr">
        <is>
          <t>KOR</t>
        </is>
      </c>
      <c r="H2348" s="7" t="inlineStr">
        <is>
          <t>110</t>
        </is>
      </c>
      <c r="I2348" s="7">
        <f>IF(B2348="보세",C2348&amp;" "&amp;D2348&amp;" "&amp;E2348&amp;" "&amp;F2348&amp;" ["&amp;H2348&amp;"]",IF(G2348="JPN","[JPN] "&amp;B2348&amp;" "&amp;C2348&amp;" "&amp;D2348&amp;" "&amp;E2348&amp;" "&amp;F2348&amp;" ["&amp;H2348&amp;"]",B2348&amp;" "&amp;C2348&amp;" "&amp;D2348&amp;" "&amp;E2348&amp;" "&amp;F2348&amp;" ["&amp;H2348&amp;"]"))</f>
        <v/>
      </c>
      <c r="J2348" s="7" t="inlineStr">
        <is>
          <t>스파이더 다크그레이 투톤바스락스포츠팬츠 [110]</t>
        </is>
      </c>
      <c r="K2348" s="7" t="inlineStr">
        <is>
          <t>스파이더 다크그레이 투톤바스락스포츠팬츠</t>
        </is>
      </c>
      <c r="L2348" s="7">
        <f>IF(B2348="보세",C2348&amp;" "&amp;F2348,B2348&amp;" "&amp;F2348)</f>
        <v/>
      </c>
      <c r="M2348" s="8" t="inlineStr">
        <is>
          <t>다크그레이   투톤바스락스포츠팬츠</t>
        </is>
      </c>
      <c r="N2348" s="8" t="inlineStr">
        <is>
          <t>다크그레이   투톤바스락스포츠팬츠</t>
        </is>
      </c>
      <c r="O2348" s="8" t="inlineStr">
        <is>
          <t>다크그레이   투톤바스락스포츠팬츠</t>
        </is>
      </c>
    </row>
    <row r="2349" ht="16.5" customHeight="1" s="16">
      <c r="A2349" s="7" t="n">
        <v>13109117</v>
      </c>
      <c r="B2349" s="7" t="inlineStr">
        <is>
          <t>타이틀리스트</t>
        </is>
      </c>
      <c r="C2349" s="7" t="inlineStr">
        <is>
          <t>화이트</t>
        </is>
      </c>
      <c r="D2349" s="7" t="inlineStr">
        <is>
          <t>무지</t>
        </is>
      </c>
      <c r="E2349" s="7" t="inlineStr">
        <is>
          <t>폴리</t>
        </is>
      </c>
      <c r="F2349" s="7" t="inlineStr">
        <is>
          <t>쿨골프로고팬츠</t>
        </is>
      </c>
      <c r="G2349" s="7" t="inlineStr">
        <is>
          <t>KOR</t>
        </is>
      </c>
      <c r="H2349" s="7" t="inlineStr">
        <is>
          <t>34</t>
        </is>
      </c>
      <c r="I2349" s="7">
        <f>IF(B2349="보세",C2349&amp;" "&amp;D2349&amp;" "&amp;E2349&amp;" "&amp;F2349&amp;" ["&amp;H2349&amp;"]",IF(G2349="JPN","[JPN] "&amp;B2349&amp;" "&amp;C2349&amp;" "&amp;D2349&amp;" "&amp;E2349&amp;" "&amp;F2349&amp;" ["&amp;H2349&amp;"]",B2349&amp;" "&amp;C2349&amp;" "&amp;D2349&amp;" "&amp;E2349&amp;" "&amp;F2349&amp;" ["&amp;H2349&amp;"]"))</f>
        <v/>
      </c>
      <c r="J2349" s="7" t="inlineStr">
        <is>
          <t>타이틀리스트 화이트 쿨골프로고팬츠 [34]</t>
        </is>
      </c>
      <c r="K2349" s="7" t="inlineStr">
        <is>
          <t>타이틀리스트 화이트 쿨골프로고팬츠</t>
        </is>
      </c>
      <c r="L2349" s="7">
        <f>IF(B2349="보세",C2349&amp;" "&amp;F2349,B2349&amp;" "&amp;F2349)</f>
        <v/>
      </c>
      <c r="M2349" s="8" t="inlineStr">
        <is>
          <t>화이트   쿨골프로고팬츠</t>
        </is>
      </c>
      <c r="N2349" s="8" t="inlineStr">
        <is>
          <t>화이트   쿨골프로고팬츠</t>
        </is>
      </c>
      <c r="O2349" s="8" t="inlineStr">
        <is>
          <t>화이트   쿨골프로고팬츠</t>
        </is>
      </c>
    </row>
    <row r="2350" ht="16.5" customHeight="1" s="16">
      <c r="A2350" s="7" t="n">
        <v>13109118</v>
      </c>
      <c r="B2350" s="7" t="inlineStr">
        <is>
          <t>lapiaf</t>
        </is>
      </c>
      <c r="C2350" s="7" t="inlineStr">
        <is>
          <t>크리미골드</t>
        </is>
      </c>
      <c r="D2350" s="7" t="inlineStr">
        <is>
          <t>무지</t>
        </is>
      </c>
      <c r="E2350" s="7" t="inlineStr">
        <is>
          <t>울혼방</t>
        </is>
      </c>
      <c r="F2350" s="7" t="inlineStr">
        <is>
          <t>스티치더블버튼롱코트</t>
        </is>
      </c>
      <c r="G2350" s="7" t="inlineStr">
        <is>
          <t>KOR</t>
        </is>
      </c>
      <c r="H2350" s="7" t="inlineStr">
        <is>
          <t>85-91-160</t>
        </is>
      </c>
      <c r="I2350" s="7">
        <f>IF(B2350="보세",C2350&amp;" "&amp;D2350&amp;" "&amp;E2350&amp;" "&amp;F2350&amp;" ["&amp;H2350&amp;"]",IF(G2350="JPN","[JPN] "&amp;B2350&amp;" "&amp;C2350&amp;" "&amp;D2350&amp;" "&amp;E2350&amp;" "&amp;F2350&amp;" ["&amp;H2350&amp;"]",B2350&amp;" "&amp;C2350&amp;" "&amp;D2350&amp;" "&amp;E2350&amp;" "&amp;F2350&amp;" ["&amp;H2350&amp;"]"))</f>
        <v/>
      </c>
      <c r="J2350" s="7" t="inlineStr">
        <is>
          <t>lapiaf 크리미골드 울혼방 스티치더블버튼롱코트 [85-91-160]</t>
        </is>
      </c>
      <c r="K2350" s="7" t="inlineStr">
        <is>
          <t>lapiaf 크리미골드 울혼방 스티치더블버튼롱코트</t>
        </is>
      </c>
      <c r="L2350" s="7">
        <f>IF(B2350="보세",C2350&amp;" "&amp;F2350,B2350&amp;" "&amp;F2350)</f>
        <v/>
      </c>
      <c r="M2350" s="8" t="inlineStr">
        <is>
          <t>크리미골드  울혼방 스티치더블버튼롱코트</t>
        </is>
      </c>
      <c r="N2350" s="8" t="inlineStr">
        <is>
          <t>크리미골드  울혼방 스티치더블버튼롱코트</t>
        </is>
      </c>
      <c r="O2350" s="8" t="inlineStr">
        <is>
          <t>크리미골드  울혼방 스티치더블버튼롱코트</t>
        </is>
      </c>
    </row>
    <row r="2351" ht="16.5" customHeight="1" s="16">
      <c r="A2351" s="7" t="n">
        <v>13109119</v>
      </c>
      <c r="B2351" s="7" t="inlineStr">
        <is>
          <t>랩</t>
        </is>
      </c>
      <c r="C2351" s="7" t="inlineStr">
        <is>
          <t>그레이</t>
        </is>
      </c>
      <c r="D2351" s="7" t="inlineStr">
        <is>
          <t>체크</t>
        </is>
      </c>
      <c r="E2351" s="7" t="inlineStr">
        <is>
          <t>캐시미어혼방</t>
        </is>
      </c>
      <c r="F2351" s="7" t="inlineStr">
        <is>
          <t>오픈형빅포켓롱코트</t>
        </is>
      </c>
      <c r="G2351" s="7" t="inlineStr">
        <is>
          <t>KOR</t>
        </is>
      </c>
      <c r="H2351" s="7" t="inlineStr">
        <is>
          <t>M</t>
        </is>
      </c>
      <c r="I2351" s="7">
        <f>IF(B2351="보세",C2351&amp;" "&amp;D2351&amp;" "&amp;E2351&amp;" "&amp;F2351&amp;" ["&amp;H2351&amp;"]",IF(G2351="JPN","[JPN] "&amp;B2351&amp;" "&amp;C2351&amp;" "&amp;D2351&amp;" "&amp;E2351&amp;" "&amp;F2351&amp;" ["&amp;H2351&amp;"]",B2351&amp;" "&amp;C2351&amp;" "&amp;D2351&amp;" "&amp;E2351&amp;" "&amp;F2351&amp;" ["&amp;H2351&amp;"]"))</f>
        <v/>
      </c>
      <c r="J2351" s="7" t="inlineStr">
        <is>
          <t>랩 그레이 체크 캐시미어혼방 오픈형빅포켓롱코트 [M]</t>
        </is>
      </c>
      <c r="K2351" s="7" t="inlineStr">
        <is>
          <t>랩 그레이 체크 캐시미어혼방 오픈형빅포켓롱코트</t>
        </is>
      </c>
      <c r="L2351" s="7">
        <f>IF(B2351="보세",C2351&amp;" "&amp;F2351,B2351&amp;" "&amp;F2351)</f>
        <v/>
      </c>
      <c r="M2351" s="8" t="inlineStr">
        <is>
          <t>그레이 체크 캐시미어혼방 오픈형빅포켓롱코트</t>
        </is>
      </c>
      <c r="N2351" s="8" t="inlineStr">
        <is>
          <t>회색 체크 캐시미어혼방 오픈형빅포켓롱코트</t>
        </is>
      </c>
      <c r="O2351" s="8" t="inlineStr">
        <is>
          <t>GRAY 체크 캐시미어혼방 오픈형빅포켓롱코트</t>
        </is>
      </c>
    </row>
    <row r="2352" ht="16.5" customHeight="1" s="16">
      <c r="A2352" s="7" t="n">
        <v>13109120</v>
      </c>
      <c r="B2352" s="7" t="inlineStr">
        <is>
          <t>라푸마</t>
        </is>
      </c>
      <c r="C2352" s="7" t="inlineStr">
        <is>
          <t>블랙</t>
        </is>
      </c>
      <c r="D2352" s="7" t="inlineStr">
        <is>
          <t>무지</t>
        </is>
      </c>
      <c r="E2352" s="7" t="inlineStr">
        <is>
          <t>폴리</t>
        </is>
      </c>
      <c r="F2352" s="7" t="inlineStr">
        <is>
          <t>부클노카라롱자켓</t>
        </is>
      </c>
      <c r="G2352" s="7" t="inlineStr">
        <is>
          <t>KOR</t>
        </is>
      </c>
      <c r="H2352" s="7" t="inlineStr">
        <is>
          <t>95</t>
        </is>
      </c>
      <c r="I2352" s="7">
        <f>IF(B2352="보세",C2352&amp;" "&amp;D2352&amp;" "&amp;E2352&amp;" "&amp;F2352&amp;" ["&amp;H2352&amp;"]",IF(G2352="JPN","[JPN] "&amp;B2352&amp;" "&amp;C2352&amp;" "&amp;D2352&amp;" "&amp;E2352&amp;" "&amp;F2352&amp;" ["&amp;H2352&amp;"]",B2352&amp;" "&amp;C2352&amp;" "&amp;D2352&amp;" "&amp;E2352&amp;" "&amp;F2352&amp;" ["&amp;H2352&amp;"]"))</f>
        <v/>
      </c>
      <c r="J2352" s="7" t="inlineStr">
        <is>
          <t>라푸마 블랙 부클노카라롱자켓 [95]</t>
        </is>
      </c>
      <c r="K2352" s="7" t="inlineStr">
        <is>
          <t>라푸마 블랙 부클노카라롱자켓</t>
        </is>
      </c>
      <c r="L2352" s="7">
        <f>IF(B2352="보세",C2352&amp;" "&amp;F2352,B2352&amp;" "&amp;F2352)</f>
        <v/>
      </c>
      <c r="M2352" s="8" t="inlineStr">
        <is>
          <t>블랙   부클노카라롱자켓</t>
        </is>
      </c>
      <c r="N2352" s="8" t="inlineStr">
        <is>
          <t>블랙   부클노카라롱자켓</t>
        </is>
      </c>
      <c r="O2352" s="8" t="inlineStr">
        <is>
          <t>블랙   부클노카라롱자켓</t>
        </is>
      </c>
    </row>
    <row r="2353" ht="16.5" customHeight="1" s="16">
      <c r="A2353" s="7" t="n">
        <v>13109121</v>
      </c>
      <c r="B2353" s="7" t="inlineStr">
        <is>
          <t>필라</t>
        </is>
      </c>
      <c r="C2353" s="7" t="inlineStr">
        <is>
          <t>블랙</t>
        </is>
      </c>
      <c r="D2353" s="7" t="inlineStr">
        <is>
          <t>무지</t>
        </is>
      </c>
      <c r="E2353" s="7" t="inlineStr">
        <is>
          <t>폴리</t>
        </is>
      </c>
      <c r="F2353" s="7" t="inlineStr">
        <is>
          <t>레귤러핏스포츠후드집업</t>
        </is>
      </c>
      <c r="G2353" s="7" t="inlineStr">
        <is>
          <t>KOR</t>
        </is>
      </c>
      <c r="H2353" s="7" t="inlineStr">
        <is>
          <t>S</t>
        </is>
      </c>
      <c r="I2353" s="7">
        <f>IF(B2353="보세",C2353&amp;" "&amp;D2353&amp;" "&amp;E2353&amp;" "&amp;F2353&amp;" ["&amp;H2353&amp;"]",IF(G2353="JPN","[JPN] "&amp;B2353&amp;" "&amp;C2353&amp;" "&amp;D2353&amp;" "&amp;E2353&amp;" "&amp;F2353&amp;" ["&amp;H2353&amp;"]",B2353&amp;" "&amp;C2353&amp;" "&amp;D2353&amp;" "&amp;E2353&amp;" "&amp;F2353&amp;" ["&amp;H2353&amp;"]"))</f>
        <v/>
      </c>
      <c r="J2353" s="7" t="inlineStr">
        <is>
          <t>필라 블랙 레귤러핏스포츠후드집업 [S]</t>
        </is>
      </c>
      <c r="K2353" s="7" t="inlineStr">
        <is>
          <t>필라 블랙 레귤러핏스포츠후드집업</t>
        </is>
      </c>
      <c r="L2353" s="7">
        <f>IF(B2353="보세",C2353&amp;" "&amp;F2353,B2353&amp;" "&amp;F2353)</f>
        <v/>
      </c>
      <c r="M2353" s="8" t="inlineStr">
        <is>
          <t>블랙   레귤러핏스포츠후드집업</t>
        </is>
      </c>
      <c r="N2353" s="8" t="inlineStr">
        <is>
          <t>블랙   레귤러핏스포츠후드집업</t>
        </is>
      </c>
      <c r="O2353" s="8" t="inlineStr">
        <is>
          <t>블랙   레귤러핏스포츠후드집업</t>
        </is>
      </c>
    </row>
    <row r="2354" ht="16.5" customHeight="1" s="16">
      <c r="A2354" s="7" t="n">
        <v>13109122</v>
      </c>
      <c r="B2354" s="7" t="inlineStr">
        <is>
          <t>올리브데올리브</t>
        </is>
      </c>
      <c r="C2354" s="7" t="inlineStr">
        <is>
          <t>네이비</t>
        </is>
      </c>
      <c r="D2354" s="7" t="inlineStr">
        <is>
          <t>스트라이프</t>
        </is>
      </c>
      <c r="E2354" s="7" t="inlineStr">
        <is>
          <t>폴리</t>
        </is>
      </c>
      <c r="F2354" s="7" t="inlineStr">
        <is>
          <t>레이스트위드배색긴팔원피스</t>
        </is>
      </c>
      <c r="G2354" s="7" t="inlineStr">
        <is>
          <t>KOR</t>
        </is>
      </c>
      <c r="H2354" s="7" t="inlineStr">
        <is>
          <t>01</t>
        </is>
      </c>
      <c r="I2354" s="7">
        <f>IF(B2354="보세",C2354&amp;" "&amp;D2354&amp;" "&amp;E2354&amp;" "&amp;F2354&amp;" ["&amp;H2354&amp;"]",IF(G2354="JPN","[JPN] "&amp;B2354&amp;" "&amp;C2354&amp;" "&amp;D2354&amp;" "&amp;E2354&amp;" "&amp;F2354&amp;" ["&amp;H2354&amp;"]",B2354&amp;" "&amp;C2354&amp;" "&amp;D2354&amp;" "&amp;E2354&amp;" "&amp;F2354&amp;" ["&amp;H2354&amp;"]"))</f>
        <v/>
      </c>
      <c r="J2354" s="7" t="inlineStr">
        <is>
          <t>올리브데올리브 네이비 스트라이프 레이스트위드배색긴팔원피스 [01]</t>
        </is>
      </c>
      <c r="K2354" s="7" t="inlineStr">
        <is>
          <t>올리브데올리브 네이비 스트라이프 레이스트위드배색긴팔원피스</t>
        </is>
      </c>
      <c r="L2354" s="7">
        <f>IF(B2354="보세",C2354&amp;" "&amp;F2354,B2354&amp;" "&amp;F2354)</f>
        <v/>
      </c>
      <c r="M2354" s="8" t="inlineStr">
        <is>
          <t>네이비 스트라이프  레이스트위드배색긴팔원피스</t>
        </is>
      </c>
      <c r="N2354" s="8" t="inlineStr">
        <is>
          <t>NAVY 스트라이프  레이스트위드배색긴팔원피스</t>
        </is>
      </c>
      <c r="O2354" s="8" t="inlineStr">
        <is>
          <t>곤색 스트라이프  레이스트위드배색긴팔원피스</t>
        </is>
      </c>
    </row>
    <row r="2355" ht="16.5" customHeight="1" s="16">
      <c r="A2355" s="7" t="n">
        <v>13109123</v>
      </c>
      <c r="B2355" s="7" t="inlineStr">
        <is>
          <t>푸마</t>
        </is>
      </c>
      <c r="C2355" s="7" t="inlineStr">
        <is>
          <t>블랙</t>
        </is>
      </c>
      <c r="D2355" s="7" t="inlineStr">
        <is>
          <t>무지</t>
        </is>
      </c>
      <c r="E2355" s="7" t="inlineStr">
        <is>
          <t>폴리</t>
        </is>
      </c>
      <c r="F2355" s="7" t="inlineStr">
        <is>
          <t>스포츠소매배색로고집업</t>
        </is>
      </c>
      <c r="G2355" s="7" t="inlineStr">
        <is>
          <t>KOR</t>
        </is>
      </c>
      <c r="H2355" s="7" t="inlineStr">
        <is>
          <t>L</t>
        </is>
      </c>
      <c r="I2355" s="7">
        <f>IF(B2355="보세",C2355&amp;" "&amp;D2355&amp;" "&amp;E2355&amp;" "&amp;F2355&amp;" ["&amp;H2355&amp;"]",IF(G2355="JPN","[JPN] "&amp;B2355&amp;" "&amp;C2355&amp;" "&amp;D2355&amp;" "&amp;E2355&amp;" "&amp;F2355&amp;" ["&amp;H2355&amp;"]",B2355&amp;" "&amp;C2355&amp;" "&amp;D2355&amp;" "&amp;E2355&amp;" "&amp;F2355&amp;" ["&amp;H2355&amp;"]"))</f>
        <v/>
      </c>
      <c r="J2355" s="7" t="inlineStr">
        <is>
          <t>푸마 블랙 스포츠소매배색로고집업 [L]</t>
        </is>
      </c>
      <c r="K2355" s="7" t="inlineStr">
        <is>
          <t>푸마 블랙 스포츠소매배색로고집업</t>
        </is>
      </c>
      <c r="L2355" s="7">
        <f>IF(B2355="보세",C2355&amp;" "&amp;F2355,B2355&amp;" "&amp;F2355)</f>
        <v/>
      </c>
      <c r="M2355" s="8" t="inlineStr">
        <is>
          <t>블랙   스포츠소매배색로고집업</t>
        </is>
      </c>
      <c r="N2355" s="8" t="inlineStr">
        <is>
          <t>블랙   스포츠소매배색로고집업</t>
        </is>
      </c>
      <c r="O2355" s="8" t="inlineStr">
        <is>
          <t>블랙   스포츠소매배색로고집업</t>
        </is>
      </c>
    </row>
    <row r="2356" ht="16.5" customHeight="1" s="16">
      <c r="A2356" s="7" t="n">
        <v>13109124</v>
      </c>
      <c r="B2356" s="7" t="inlineStr">
        <is>
          <t>슈프림</t>
        </is>
      </c>
      <c r="C2356" s="7" t="inlineStr">
        <is>
          <t>블랙</t>
        </is>
      </c>
      <c r="D2356" s="7" t="inlineStr">
        <is>
          <t>무지</t>
        </is>
      </c>
      <c r="E2356" s="7" t="inlineStr">
        <is>
          <t>면</t>
        </is>
      </c>
      <c r="F2356" s="7" t="inlineStr">
        <is>
          <t>로고후드집업</t>
        </is>
      </c>
      <c r="G2356" s="7" t="inlineStr">
        <is>
          <t>KOR</t>
        </is>
      </c>
      <c r="H2356" s="7" t="inlineStr">
        <is>
          <t>M</t>
        </is>
      </c>
      <c r="I2356" s="7">
        <f>IF(B2356="보세",C2356&amp;" "&amp;D2356&amp;" "&amp;E2356&amp;" "&amp;F2356&amp;" ["&amp;H2356&amp;"]",IF(G2356="JPN","[JPN] "&amp;B2356&amp;" "&amp;C2356&amp;" "&amp;D2356&amp;" "&amp;E2356&amp;" "&amp;F2356&amp;" ["&amp;H2356&amp;"]",B2356&amp;" "&amp;C2356&amp;" "&amp;D2356&amp;" "&amp;E2356&amp;" "&amp;F2356&amp;" ["&amp;H2356&amp;"]"))</f>
        <v/>
      </c>
      <c r="J2356" s="7" t="inlineStr">
        <is>
          <t>슈프림 블랙 면 로고후드집업 [M]</t>
        </is>
      </c>
      <c r="K2356" s="7" t="inlineStr">
        <is>
          <t>슈프림 블랙 면 로고후드집업</t>
        </is>
      </c>
      <c r="L2356" s="7">
        <f>IF(B2356="보세",C2356&amp;" "&amp;F2356,B2356&amp;" "&amp;F2356)</f>
        <v/>
      </c>
      <c r="M2356" s="8" t="inlineStr">
        <is>
          <t>블랙  면 로고후드집업</t>
        </is>
      </c>
      <c r="N2356" s="8" t="inlineStr">
        <is>
          <t>블랙  코튼 로고후드집업</t>
        </is>
      </c>
      <c r="O2356" s="8" t="inlineStr">
        <is>
          <t>블랙  면직물 로고후드집업</t>
        </is>
      </c>
    </row>
    <row r="2357" ht="16.5" customHeight="1" s="16">
      <c r="A2357" s="7" t="n">
        <v>13109125</v>
      </c>
      <c r="B2357" s="7" t="inlineStr">
        <is>
          <t>케이스위스</t>
        </is>
      </c>
      <c r="C2357" s="7" t="inlineStr">
        <is>
          <t>블랙</t>
        </is>
      </c>
      <c r="D2357" s="7" t="inlineStr">
        <is>
          <t>무지</t>
        </is>
      </c>
      <c r="E2357" s="7" t="inlineStr">
        <is>
          <t>폴리</t>
        </is>
      </c>
      <c r="F2357" s="7" t="inlineStr">
        <is>
          <t>슬림스포츠나그랑집업</t>
        </is>
      </c>
      <c r="G2357" s="7" t="inlineStr">
        <is>
          <t>KOR</t>
        </is>
      </c>
      <c r="H2357" s="7" t="inlineStr">
        <is>
          <t>M</t>
        </is>
      </c>
      <c r="I2357" s="7">
        <f>IF(B2357="보세",C2357&amp;" "&amp;D2357&amp;" "&amp;E2357&amp;" "&amp;F2357&amp;" ["&amp;H2357&amp;"]",IF(G2357="JPN","[JPN] "&amp;B2357&amp;" "&amp;C2357&amp;" "&amp;D2357&amp;" "&amp;E2357&amp;" "&amp;F2357&amp;" ["&amp;H2357&amp;"]",B2357&amp;" "&amp;C2357&amp;" "&amp;D2357&amp;" "&amp;E2357&amp;" "&amp;F2357&amp;" ["&amp;H2357&amp;"]"))</f>
        <v/>
      </c>
      <c r="J2357" s="7" t="inlineStr">
        <is>
          <t>케이스위스 블랙 슬림스포츠나그랑집업 [M]</t>
        </is>
      </c>
      <c r="K2357" s="7" t="inlineStr">
        <is>
          <t>케이스위스 블랙 슬림스포츠나그랑집업</t>
        </is>
      </c>
      <c r="L2357" s="7">
        <f>IF(B2357="보세",C2357&amp;" "&amp;F2357,B2357&amp;" "&amp;F2357)</f>
        <v/>
      </c>
      <c r="M2357" s="8" t="inlineStr">
        <is>
          <t>블랙   슬림스포츠나그랑집업</t>
        </is>
      </c>
      <c r="N2357" s="8" t="inlineStr">
        <is>
          <t>블랙   슬림스포츠나그랑집업</t>
        </is>
      </c>
      <c r="O2357" s="8" t="inlineStr">
        <is>
          <t>블랙   슬림스포츠나그랑집업</t>
        </is>
      </c>
    </row>
    <row r="2358" ht="16.5" customHeight="1" s="16">
      <c r="A2358" s="7" t="n">
        <v>13109126</v>
      </c>
      <c r="B2358" s="7" t="inlineStr">
        <is>
          <t>프랑코페라로</t>
        </is>
      </c>
      <c r="C2358" s="7" t="inlineStr">
        <is>
          <t>블랙</t>
        </is>
      </c>
      <c r="D2358" s="7" t="inlineStr">
        <is>
          <t>무지</t>
        </is>
      </c>
      <c r="E2358" s="7" t="inlineStr">
        <is>
          <t>울혼방</t>
        </is>
      </c>
      <c r="F2358" s="7" t="inlineStr">
        <is>
          <t>반목자수니트</t>
        </is>
      </c>
      <c r="G2358" s="7" t="inlineStr">
        <is>
          <t>KOR</t>
        </is>
      </c>
      <c r="H2358" s="7" t="inlineStr">
        <is>
          <t>100</t>
        </is>
      </c>
      <c r="I2358" s="7">
        <f>IF(B2358="보세",C2358&amp;" "&amp;D2358&amp;" "&amp;E2358&amp;" "&amp;F2358&amp;" ["&amp;H2358&amp;"]",IF(G2358="JPN","[JPN] "&amp;B2358&amp;" "&amp;C2358&amp;" "&amp;D2358&amp;" "&amp;E2358&amp;" "&amp;F2358&amp;" ["&amp;H2358&amp;"]",B2358&amp;" "&amp;C2358&amp;" "&amp;D2358&amp;" "&amp;E2358&amp;" "&amp;F2358&amp;" ["&amp;H2358&amp;"]"))</f>
        <v/>
      </c>
      <c r="J2358" s="7" t="inlineStr">
        <is>
          <t>프랑코페라로 블랙 울혼방 반목자수니트 [100]</t>
        </is>
      </c>
      <c r="K2358" s="7" t="inlineStr">
        <is>
          <t>프랑코페라로 블랙 울혼방 반목자수니트</t>
        </is>
      </c>
      <c r="L2358" s="7">
        <f>IF(B2358="보세",C2358&amp;" "&amp;F2358,B2358&amp;" "&amp;F2358)</f>
        <v/>
      </c>
      <c r="M2358" s="8" t="inlineStr">
        <is>
          <t>블랙  울혼방 반목자수니트</t>
        </is>
      </c>
      <c r="N2358" s="8" t="inlineStr">
        <is>
          <t>블랙  울혼방 반목자수니트</t>
        </is>
      </c>
      <c r="O2358" s="8" t="inlineStr">
        <is>
          <t>블랙  울혼방 반목자수니트</t>
        </is>
      </c>
    </row>
    <row r="2359" ht="16.5" customHeight="1" s="16">
      <c r="A2359" s="7" t="n">
        <v>13109127</v>
      </c>
      <c r="B2359" s="7" t="inlineStr">
        <is>
          <t>istkunst</t>
        </is>
      </c>
      <c r="C2359" s="7" t="inlineStr">
        <is>
          <t>블랙</t>
        </is>
      </c>
      <c r="D2359" s="7" t="inlineStr">
        <is>
          <t>무지</t>
        </is>
      </c>
      <c r="E2359" s="7" t="inlineStr">
        <is>
          <t>폴리</t>
        </is>
      </c>
      <c r="F2359" s="7" t="inlineStr">
        <is>
          <t>슈퍼노멀네오프렌맨투맨</t>
        </is>
      </c>
      <c r="G2359" s="7" t="inlineStr">
        <is>
          <t>KOR</t>
        </is>
      </c>
      <c r="H2359" s="7" t="inlineStr">
        <is>
          <t>M</t>
        </is>
      </c>
      <c r="I2359" s="7">
        <f>IF(B2359="보세",C2359&amp;" "&amp;D2359&amp;" "&amp;E2359&amp;" "&amp;F2359&amp;" ["&amp;H2359&amp;"]",IF(G2359="JPN","[JPN] "&amp;B2359&amp;" "&amp;C2359&amp;" "&amp;D2359&amp;" "&amp;E2359&amp;" "&amp;F2359&amp;" ["&amp;H2359&amp;"]",B2359&amp;" "&amp;C2359&amp;" "&amp;D2359&amp;" "&amp;E2359&amp;" "&amp;F2359&amp;" ["&amp;H2359&amp;"]"))</f>
        <v/>
      </c>
      <c r="J2359" s="7" t="inlineStr">
        <is>
          <t>istkunst 블랙 슈퍼노멀네오프렌맨투맨 [M]</t>
        </is>
      </c>
      <c r="K2359" s="7" t="inlineStr">
        <is>
          <t>istkunst 블랙 슈퍼노멀네오프렌맨투맨</t>
        </is>
      </c>
      <c r="L2359" s="7">
        <f>IF(B2359="보세",C2359&amp;" "&amp;F2359,B2359&amp;" "&amp;F2359)</f>
        <v/>
      </c>
      <c r="M2359" s="8" t="inlineStr">
        <is>
          <t>블랙   슈퍼노멀네오프렌맨투맨</t>
        </is>
      </c>
      <c r="N2359" s="8" t="inlineStr">
        <is>
          <t>블랙   슈퍼노멀네오프렌맨투맨</t>
        </is>
      </c>
      <c r="O2359" s="8" t="inlineStr">
        <is>
          <t>블랙   슈퍼노멀네오프렌맨투맨</t>
        </is>
      </c>
    </row>
    <row r="2360" ht="16.5" customHeight="1" s="16">
      <c r="A2360" s="7" t="n">
        <v>13109128</v>
      </c>
      <c r="B2360" s="7" t="inlineStr">
        <is>
          <t>빈폴</t>
        </is>
      </c>
      <c r="C2360" s="7" t="inlineStr">
        <is>
          <t>블랙</t>
        </is>
      </c>
      <c r="D2360" s="7" t="inlineStr">
        <is>
          <t>사선스트라이프</t>
        </is>
      </c>
      <c r="E2360" s="7" t="inlineStr">
        <is>
          <t>울혼방</t>
        </is>
      </c>
      <c r="F2360" s="7" t="inlineStr">
        <is>
          <t>더블버튼카라숏코트</t>
        </is>
      </c>
      <c r="G2360" s="7" t="inlineStr">
        <is>
          <t>KOR</t>
        </is>
      </c>
      <c r="H2360" s="7" t="inlineStr">
        <is>
          <t>82-92-160</t>
        </is>
      </c>
      <c r="I2360" s="7">
        <f>IF(B2360="보세",C2360&amp;" "&amp;D2360&amp;" "&amp;E2360&amp;" "&amp;F2360&amp;" ["&amp;H2360&amp;"]",IF(G2360="JPN","[JPN] "&amp;B2360&amp;" "&amp;C2360&amp;" "&amp;D2360&amp;" "&amp;E2360&amp;" "&amp;F2360&amp;" ["&amp;H2360&amp;"]",B2360&amp;" "&amp;C2360&amp;" "&amp;D2360&amp;" "&amp;E2360&amp;" "&amp;F2360&amp;" ["&amp;H2360&amp;"]"))</f>
        <v/>
      </c>
      <c r="J2360" s="7" t="inlineStr">
        <is>
          <t>빈폴 블랙 사선스트라이프 울혼방 더블버튼카라숏코트 [82-92-160]</t>
        </is>
      </c>
      <c r="K2360" s="7" t="inlineStr">
        <is>
          <t>빈폴 블랙 사선스트라이프 울혼방 더블버튼카라숏코트</t>
        </is>
      </c>
      <c r="L2360" s="7">
        <f>IF(B2360="보세",C2360&amp;" "&amp;F2360,B2360&amp;" "&amp;F2360)</f>
        <v/>
      </c>
      <c r="M2360" s="8" t="inlineStr">
        <is>
          <t>블랙 사선스트라이프 울혼방 더블버튼카라숏코트</t>
        </is>
      </c>
      <c r="N2360" s="8" t="inlineStr">
        <is>
          <t>블랙 사선스트라이프 울혼방 더블버튼카라숏코트</t>
        </is>
      </c>
      <c r="O2360" s="8" t="inlineStr">
        <is>
          <t>블랙 사선스트라이프 울혼방 더블버튼카라숏코트</t>
        </is>
      </c>
    </row>
    <row r="2361" ht="16.5" customHeight="1" s="16">
      <c r="A2361" s="7" t="n">
        <v>13109129</v>
      </c>
      <c r="B2361" s="7" t="inlineStr">
        <is>
          <t>챔피언</t>
        </is>
      </c>
      <c r="C2361" s="7" t="inlineStr">
        <is>
          <t>블랙</t>
        </is>
      </c>
      <c r="D2361" s="7" t="inlineStr">
        <is>
          <t>무지</t>
        </is>
      </c>
      <c r="E2361" s="7" t="inlineStr">
        <is>
          <t>폴리</t>
        </is>
      </c>
      <c r="F2361" s="7" t="inlineStr">
        <is>
          <t>카라점퍼</t>
        </is>
      </c>
      <c r="G2361" s="7" t="inlineStr">
        <is>
          <t>KOR</t>
        </is>
      </c>
      <c r="H2361" s="7" t="inlineStr">
        <is>
          <t>O</t>
        </is>
      </c>
      <c r="I2361" s="7">
        <f>IF(B2361="보세",C2361&amp;" "&amp;D2361&amp;" "&amp;E2361&amp;" "&amp;F2361&amp;" ["&amp;H2361&amp;"]",IF(G2361="JPN","[JPN] "&amp;B2361&amp;" "&amp;C2361&amp;" "&amp;D2361&amp;" "&amp;E2361&amp;" "&amp;F2361&amp;" ["&amp;H2361&amp;"]",B2361&amp;" "&amp;C2361&amp;" "&amp;D2361&amp;" "&amp;E2361&amp;" "&amp;F2361&amp;" ["&amp;H2361&amp;"]"))</f>
        <v/>
      </c>
      <c r="J2361" s="7" t="inlineStr">
        <is>
          <t>챔피언 블랙 카라점퍼 [O]</t>
        </is>
      </c>
      <c r="K2361" s="7" t="inlineStr">
        <is>
          <t>챔피언 블랙 카라점퍼</t>
        </is>
      </c>
      <c r="L2361" s="7">
        <f>IF(B2361="보세",C2361&amp;" "&amp;F2361,B2361&amp;" "&amp;F2361)</f>
        <v/>
      </c>
      <c r="M2361" s="8" t="inlineStr">
        <is>
          <t>블랙   카라점퍼</t>
        </is>
      </c>
      <c r="N2361" s="8" t="inlineStr">
        <is>
          <t>블랙   카라점퍼</t>
        </is>
      </c>
      <c r="O2361" s="8" t="inlineStr">
        <is>
          <t>블랙   카라점퍼</t>
        </is>
      </c>
    </row>
    <row r="2362" ht="16.5" customHeight="1" s="16">
      <c r="A2362" s="7" t="n">
        <v>13109130</v>
      </c>
      <c r="B2362" s="7" t="inlineStr">
        <is>
          <t>로엠</t>
        </is>
      </c>
      <c r="C2362" s="7" t="inlineStr">
        <is>
          <t>네이비</t>
        </is>
      </c>
      <c r="D2362" s="7" t="inlineStr">
        <is>
          <t>시스루</t>
        </is>
      </c>
      <c r="E2362" s="7" t="inlineStr">
        <is>
          <t>폴리</t>
        </is>
      </c>
      <c r="F2362" s="7" t="inlineStr">
        <is>
          <t>스키퍼언발실키블라우스</t>
        </is>
      </c>
      <c r="G2362" s="7" t="inlineStr">
        <is>
          <t>KOR</t>
        </is>
      </c>
      <c r="H2362" s="7" t="inlineStr">
        <is>
          <t>91-101-165</t>
        </is>
      </c>
      <c r="I2362" s="7">
        <f>IF(B2362="보세",C2362&amp;" "&amp;D2362&amp;" "&amp;E2362&amp;" "&amp;F2362&amp;" ["&amp;H2362&amp;"]",IF(G2362="JPN","[JPN] "&amp;B2362&amp;" "&amp;C2362&amp;" "&amp;D2362&amp;" "&amp;E2362&amp;" "&amp;F2362&amp;" ["&amp;H2362&amp;"]",B2362&amp;" "&amp;C2362&amp;" "&amp;D2362&amp;" "&amp;E2362&amp;" "&amp;F2362&amp;" ["&amp;H2362&amp;"]"))</f>
        <v/>
      </c>
      <c r="J2362" s="7" t="inlineStr">
        <is>
          <t>로엠 네이비 시스루 스키퍼언발실키블라우스 [91-101-165]</t>
        </is>
      </c>
      <c r="K2362" s="7" t="inlineStr">
        <is>
          <t>로엠 네이비 시스루 스키퍼언발실키블라우스</t>
        </is>
      </c>
      <c r="L2362" s="7">
        <f>IF(B2362="보세",C2362&amp;" "&amp;F2362,B2362&amp;" "&amp;F2362)</f>
        <v/>
      </c>
      <c r="M2362" s="8" t="inlineStr">
        <is>
          <t>네이비 시스루  스키퍼언발실키블라우스</t>
        </is>
      </c>
      <c r="N2362" s="8" t="inlineStr">
        <is>
          <t>NAVY 시스루  스키퍼언발실키블라우스</t>
        </is>
      </c>
      <c r="O2362" s="8" t="inlineStr">
        <is>
          <t>곤색 시스루  스키퍼언발실키블라우스</t>
        </is>
      </c>
    </row>
    <row r="2363" ht="16.5" customHeight="1" s="16">
      <c r="A2363" s="7" t="n">
        <v>13109131</v>
      </c>
      <c r="B2363" s="7" t="inlineStr">
        <is>
          <t>유니클로</t>
        </is>
      </c>
      <c r="C2363" s="7" t="inlineStr">
        <is>
          <t>네이비</t>
        </is>
      </c>
      <c r="D2363" s="7" t="inlineStr">
        <is>
          <t>무지</t>
        </is>
      </c>
      <c r="E2363" s="7" t="inlineStr">
        <is>
          <t>린넨혼방</t>
        </is>
      </c>
      <c r="F2363" s="7" t="inlineStr">
        <is>
          <t>투버튼라이트블레이저</t>
        </is>
      </c>
      <c r="G2363" s="7" t="inlineStr">
        <is>
          <t>KOR</t>
        </is>
      </c>
      <c r="H2363" s="7" t="inlineStr">
        <is>
          <t>XL</t>
        </is>
      </c>
      <c r="I2363" s="7">
        <f>IF(B2363="보세",C2363&amp;" "&amp;D2363&amp;" "&amp;E2363&amp;" "&amp;F2363&amp;" ["&amp;H2363&amp;"]",IF(G2363="JPN","[JPN] "&amp;B2363&amp;" "&amp;C2363&amp;" "&amp;D2363&amp;" "&amp;E2363&amp;" "&amp;F2363&amp;" ["&amp;H2363&amp;"]",B2363&amp;" "&amp;C2363&amp;" "&amp;D2363&amp;" "&amp;E2363&amp;" "&amp;F2363&amp;" ["&amp;H2363&amp;"]"))</f>
        <v/>
      </c>
      <c r="J2363" s="7" t="inlineStr">
        <is>
          <t>유니클로 네이비 린넨혼방 투버튼라이트블레이저 [XL]</t>
        </is>
      </c>
      <c r="K2363" s="7" t="inlineStr">
        <is>
          <t>유니클로 네이비 린넨혼방 투버튼라이트블레이저</t>
        </is>
      </c>
      <c r="L2363" s="7">
        <f>IF(B2363="보세",C2363&amp;" "&amp;F2363,B2363&amp;" "&amp;F2363)</f>
        <v/>
      </c>
      <c r="M2363" s="8" t="inlineStr">
        <is>
          <t>네이비  린넨혼방 투버튼라이트블레이저</t>
        </is>
      </c>
      <c r="N2363" s="8" t="inlineStr">
        <is>
          <t>NAVY  린넨혼방 투버튼라이트블레이저</t>
        </is>
      </c>
      <c r="O2363" s="8" t="inlineStr">
        <is>
          <t>곤색  린넨혼방 투버튼라이트블레이저</t>
        </is>
      </c>
    </row>
    <row r="2364" ht="16.5" customHeight="1" s="16">
      <c r="A2364" s="7" t="n">
        <v>13109132</v>
      </c>
      <c r="B2364" s="7" t="inlineStr">
        <is>
          <t>fluke</t>
        </is>
      </c>
      <c r="C2364" s="7" t="inlineStr">
        <is>
          <t>다크네이비</t>
        </is>
      </c>
      <c r="D2364" s="7" t="inlineStr">
        <is>
          <t>무지</t>
        </is>
      </c>
      <c r="E2364" s="7" t="inlineStr">
        <is>
          <t>폴리</t>
        </is>
      </c>
      <c r="F2364" s="7" t="inlineStr">
        <is>
          <t>방풍롱자켓</t>
        </is>
      </c>
      <c r="G2364" s="7" t="inlineStr">
        <is>
          <t>KOR</t>
        </is>
      </c>
      <c r="H2364" s="7" t="inlineStr">
        <is>
          <t>L</t>
        </is>
      </c>
      <c r="I2364" s="7">
        <f>IF(B2364="보세",C2364&amp;" "&amp;D2364&amp;" "&amp;E2364&amp;" "&amp;F2364&amp;" ["&amp;H2364&amp;"]",IF(G2364="JPN","[JPN] "&amp;B2364&amp;" "&amp;C2364&amp;" "&amp;D2364&amp;" "&amp;E2364&amp;" "&amp;F2364&amp;" ["&amp;H2364&amp;"]",B2364&amp;" "&amp;C2364&amp;" "&amp;D2364&amp;" "&amp;E2364&amp;" "&amp;F2364&amp;" ["&amp;H2364&amp;"]"))</f>
        <v/>
      </c>
      <c r="J2364" s="7" t="inlineStr">
        <is>
          <t>fluke 다크네이비 방풍롱자켓 [L]</t>
        </is>
      </c>
      <c r="K2364" s="7" t="inlineStr">
        <is>
          <t>fluke 다크네이비 방풍롱자켓</t>
        </is>
      </c>
      <c r="L2364" s="7">
        <f>IF(B2364="보세",C2364&amp;" "&amp;F2364,B2364&amp;" "&amp;F2364)</f>
        <v/>
      </c>
      <c r="M2364" s="8" t="inlineStr">
        <is>
          <t>다크네이비   방풍롱자켓</t>
        </is>
      </c>
      <c r="N2364" s="8" t="inlineStr">
        <is>
          <t>DARK NAVY   방풍롱자켓</t>
        </is>
      </c>
      <c r="O2364" s="8" t="inlineStr">
        <is>
          <t>딥네이비   방풍롱자켓</t>
        </is>
      </c>
    </row>
    <row r="2365" ht="16.5" customHeight="1" s="16">
      <c r="A2365" s="7" t="n">
        <v>13109133</v>
      </c>
      <c r="B2365" s="7" t="inlineStr">
        <is>
          <t>아디다스</t>
        </is>
      </c>
      <c r="C2365" s="7" t="inlineStr">
        <is>
          <t>다크네이비</t>
        </is>
      </c>
      <c r="D2365" s="7" t="inlineStr">
        <is>
          <t>무지</t>
        </is>
      </c>
      <c r="E2365" s="7" t="inlineStr">
        <is>
          <t>폴리</t>
        </is>
      </c>
      <c r="F2365" s="7" t="inlineStr">
        <is>
          <t>삼선나그랑집업</t>
        </is>
      </c>
      <c r="G2365" s="7" t="inlineStr">
        <is>
          <t>KOR</t>
        </is>
      </c>
      <c r="H2365" s="7" t="inlineStr">
        <is>
          <t>90</t>
        </is>
      </c>
      <c r="I2365" s="7">
        <f>IF(B2365="보세",C2365&amp;" "&amp;D2365&amp;" "&amp;E2365&amp;" "&amp;F2365&amp;" ["&amp;H2365&amp;"]",IF(G2365="JPN","[JPN] "&amp;B2365&amp;" "&amp;C2365&amp;" "&amp;D2365&amp;" "&amp;E2365&amp;" "&amp;F2365&amp;" ["&amp;H2365&amp;"]",B2365&amp;" "&amp;C2365&amp;" "&amp;D2365&amp;" "&amp;E2365&amp;" "&amp;F2365&amp;" ["&amp;H2365&amp;"]"))</f>
        <v/>
      </c>
      <c r="J2365" s="7" t="inlineStr">
        <is>
          <t>아디다스 다크네이비 삼선나그랑집업 [90]</t>
        </is>
      </c>
      <c r="K2365" s="7" t="inlineStr">
        <is>
          <t>아디다스 다크네이비 삼선나그랑집업</t>
        </is>
      </c>
      <c r="L2365" s="7">
        <f>IF(B2365="보세",C2365&amp;" "&amp;F2365,B2365&amp;" "&amp;F2365)</f>
        <v/>
      </c>
      <c r="M2365" s="8" t="inlineStr">
        <is>
          <t>다크네이비   삼선나그랑집업</t>
        </is>
      </c>
      <c r="N2365" s="8" t="inlineStr">
        <is>
          <t>DARK NAVY   삼선나그랑집업</t>
        </is>
      </c>
      <c r="O2365" s="8" t="inlineStr">
        <is>
          <t>딥네이비   삼선나그랑집업</t>
        </is>
      </c>
    </row>
    <row r="2366" ht="16.5" customHeight="1" s="16">
      <c r="A2366" s="7" t="n">
        <v>13109134</v>
      </c>
      <c r="B2366" s="7" t="inlineStr">
        <is>
          <t>유니클로</t>
        </is>
      </c>
      <c r="C2366" s="7" t="inlineStr">
        <is>
          <t>블랙</t>
        </is>
      </c>
      <c r="D2366" s="7" t="inlineStr">
        <is>
          <t>호리병퀼트패턴</t>
        </is>
      </c>
      <c r="E2366" s="7" t="inlineStr">
        <is>
          <t>폴리</t>
        </is>
      </c>
      <c r="F2366" s="7" t="inlineStr">
        <is>
          <t>경량라이트패딩</t>
        </is>
      </c>
      <c r="G2366" s="7" t="inlineStr">
        <is>
          <t>KOR</t>
        </is>
      </c>
      <c r="H2366" s="7" t="inlineStr">
        <is>
          <t>L</t>
        </is>
      </c>
      <c r="I2366" s="7">
        <f>IF(B2366="보세",C2366&amp;" "&amp;D2366&amp;" "&amp;E2366&amp;" "&amp;F2366&amp;" ["&amp;H2366&amp;"]",IF(G2366="JPN","[JPN] "&amp;B2366&amp;" "&amp;C2366&amp;" "&amp;D2366&amp;" "&amp;E2366&amp;" "&amp;F2366&amp;" ["&amp;H2366&amp;"]",B2366&amp;" "&amp;C2366&amp;" "&amp;D2366&amp;" "&amp;E2366&amp;" "&amp;F2366&amp;" ["&amp;H2366&amp;"]"))</f>
        <v/>
      </c>
      <c r="J2366" s="7" t="inlineStr">
        <is>
          <t>유니클로 블랙 호리병퀼트패턴 경량라이트패딩 [L]</t>
        </is>
      </c>
      <c r="K2366" s="7" t="inlineStr">
        <is>
          <t>유니클로 블랙 호리병퀼트패턴 경량라이트패딩</t>
        </is>
      </c>
      <c r="L2366" s="7">
        <f>IF(B2366="보세",C2366&amp;" "&amp;F2366,B2366&amp;" "&amp;F2366)</f>
        <v/>
      </c>
      <c r="M2366" s="8" t="inlineStr">
        <is>
          <t>블랙 호리병퀼트패턴  경량라이트패딩</t>
        </is>
      </c>
      <c r="N2366" s="8" t="inlineStr">
        <is>
          <t>블랙 호리병퀼트패턴  경량라이트패딩</t>
        </is>
      </c>
      <c r="O2366" s="8" t="inlineStr">
        <is>
          <t>블랙 호리병퀼트패턴  경량라이트패딩</t>
        </is>
      </c>
    </row>
    <row r="2367" ht="16.5" customHeight="1" s="16">
      <c r="A2367" s="7" t="n">
        <v>13109135</v>
      </c>
      <c r="B2367" s="7" t="inlineStr">
        <is>
          <t>빈폴</t>
        </is>
      </c>
      <c r="C2367" s="7" t="inlineStr">
        <is>
          <t>네이비</t>
        </is>
      </c>
      <c r="D2367" s="7" t="inlineStr">
        <is>
          <t>무지</t>
        </is>
      </c>
      <c r="E2367" s="7" t="inlineStr">
        <is>
          <t>마</t>
        </is>
      </c>
      <c r="F2367" s="7" t="inlineStr">
        <is>
          <t>쿨셔츠</t>
        </is>
      </c>
      <c r="G2367" s="7" t="inlineStr">
        <is>
          <t>KOR</t>
        </is>
      </c>
      <c r="H2367" s="7" t="inlineStr">
        <is>
          <t>100</t>
        </is>
      </c>
      <c r="I2367" s="7">
        <f>IF(B2367="보세",C2367&amp;" "&amp;D2367&amp;" "&amp;E2367&amp;" "&amp;F2367&amp;" ["&amp;H2367&amp;"]",IF(G2367="JPN","[JPN] "&amp;B2367&amp;" "&amp;C2367&amp;" "&amp;D2367&amp;" "&amp;E2367&amp;" "&amp;F2367&amp;" ["&amp;H2367&amp;"]",B2367&amp;" "&amp;C2367&amp;" "&amp;D2367&amp;" "&amp;E2367&amp;" "&amp;F2367&amp;" ["&amp;H2367&amp;"]"))</f>
        <v/>
      </c>
      <c r="J2367" s="7" t="inlineStr">
        <is>
          <t>빈폴 네이비 마 쿨셔츠 [100]</t>
        </is>
      </c>
      <c r="K2367" s="7" t="inlineStr">
        <is>
          <t>빈폴 네이비 마 쿨셔츠</t>
        </is>
      </c>
      <c r="L2367" s="7">
        <f>IF(B2367="보세",C2367&amp;" "&amp;F2367,B2367&amp;" "&amp;F2367)</f>
        <v/>
      </c>
      <c r="M2367" s="8" t="inlineStr">
        <is>
          <t>네이비  마 쿨셔츠</t>
        </is>
      </c>
      <c r="N2367" s="8" t="inlineStr">
        <is>
          <t>NAVY  마 쿨셔츠</t>
        </is>
      </c>
      <c r="O2367" s="8" t="inlineStr">
        <is>
          <t>곤색  마 쿨셔츠</t>
        </is>
      </c>
    </row>
    <row r="2368" ht="16.5" customHeight="1" s="16">
      <c r="A2368" s="7" t="n">
        <v>13109136</v>
      </c>
      <c r="B2368" s="7" t="inlineStr">
        <is>
          <t>디키즈</t>
        </is>
      </c>
      <c r="C2368" s="7" t="inlineStr">
        <is>
          <t>네이비</t>
        </is>
      </c>
      <c r="D2368" s="7" t="inlineStr">
        <is>
          <t>프린팅</t>
        </is>
      </c>
      <c r="E2368" s="7" t="inlineStr">
        <is>
          <t>면혼방</t>
        </is>
      </c>
      <c r="F2368" s="7" t="inlineStr">
        <is>
          <t>센터빅로고맨투맨</t>
        </is>
      </c>
      <c r="G2368" s="7" t="inlineStr">
        <is>
          <t>KOR</t>
        </is>
      </c>
      <c r="H2368" s="7" t="inlineStr">
        <is>
          <t>M</t>
        </is>
      </c>
      <c r="I2368" s="7">
        <f>IF(B2368="보세",C2368&amp;" "&amp;D2368&amp;" "&amp;E2368&amp;" "&amp;F2368&amp;" ["&amp;H2368&amp;"]",IF(G2368="JPN","[JPN] "&amp;B2368&amp;" "&amp;C2368&amp;" "&amp;D2368&amp;" "&amp;E2368&amp;" "&amp;F2368&amp;" ["&amp;H2368&amp;"]",B2368&amp;" "&amp;C2368&amp;" "&amp;D2368&amp;" "&amp;E2368&amp;" "&amp;F2368&amp;" ["&amp;H2368&amp;"]"))</f>
        <v/>
      </c>
      <c r="J2368" s="7" t="inlineStr">
        <is>
          <t>디키즈 네이비 프린팅 면혼방 센터빅로고맨투맨 [M]</t>
        </is>
      </c>
      <c r="K2368" s="7" t="inlineStr">
        <is>
          <t>디키즈 네이비 프린팅 면혼방 센터빅로고맨투맨</t>
        </is>
      </c>
      <c r="L2368" s="7">
        <f>IF(B2368="보세",C2368&amp;" "&amp;F2368,B2368&amp;" "&amp;F2368)</f>
        <v/>
      </c>
      <c r="M2368" s="8" t="inlineStr">
        <is>
          <t>네이비 프린팅 면혼방 센터빅로고맨투맨</t>
        </is>
      </c>
      <c r="N2368" s="8" t="inlineStr">
        <is>
          <t>NAVY 프린팅 면혼방 센터빅로고맨투맨</t>
        </is>
      </c>
      <c r="O2368" s="8" t="inlineStr">
        <is>
          <t>곤색 프린팅 면혼방 센터빅로고맨투맨</t>
        </is>
      </c>
    </row>
    <row r="2369" ht="16.5" customHeight="1" s="16">
      <c r="A2369" s="7" t="n">
        <v>13109137</v>
      </c>
      <c r="B2369" s="7" t="inlineStr">
        <is>
          <t>soup</t>
        </is>
      </c>
      <c r="C2369" s="7" t="inlineStr">
        <is>
          <t>다크그레이</t>
        </is>
      </c>
      <c r="D2369" s="7" t="inlineStr">
        <is>
          <t>무지</t>
        </is>
      </c>
      <c r="E2369" s="7" t="inlineStr">
        <is>
          <t>폴리</t>
        </is>
      </c>
      <c r="F2369" s="7" t="inlineStr">
        <is>
          <t>크루넥보카시니트</t>
        </is>
      </c>
      <c r="G2369" s="7" t="inlineStr">
        <is>
          <t>KOR</t>
        </is>
      </c>
      <c r="H2369" s="7" t="inlineStr">
        <is>
          <t>87-96-165</t>
        </is>
      </c>
      <c r="I2369" s="7">
        <f>IF(B2369="보세",C2369&amp;" "&amp;D2369&amp;" "&amp;E2369&amp;" "&amp;F2369&amp;" ["&amp;H2369&amp;"]",IF(G2369="JPN","[JPN] "&amp;B2369&amp;" "&amp;C2369&amp;" "&amp;D2369&amp;" "&amp;E2369&amp;" "&amp;F2369&amp;" ["&amp;H2369&amp;"]",B2369&amp;" "&amp;C2369&amp;" "&amp;D2369&amp;" "&amp;E2369&amp;" "&amp;F2369&amp;" ["&amp;H2369&amp;"]"))</f>
        <v/>
      </c>
      <c r="J2369" s="7" t="inlineStr">
        <is>
          <t>soup 다크그레이 크루넥보카시니트 [87-96-165]</t>
        </is>
      </c>
      <c r="K2369" s="7" t="inlineStr">
        <is>
          <t>soup 다크그레이 크루넥보카시니트</t>
        </is>
      </c>
      <c r="L2369" s="7">
        <f>IF(B2369="보세",C2369&amp;" "&amp;F2369,B2369&amp;" "&amp;F2369)</f>
        <v/>
      </c>
      <c r="M2369" s="8" t="inlineStr">
        <is>
          <t>다크그레이   크루넥보카시니트</t>
        </is>
      </c>
      <c r="N2369" s="8" t="inlineStr">
        <is>
          <t>다크그레이   크루넥보카시니트</t>
        </is>
      </c>
      <c r="O2369" s="8" t="inlineStr">
        <is>
          <t>다크그레이   크루넥보카시니트</t>
        </is>
      </c>
    </row>
    <row r="2370" ht="16.5" customHeight="1" s="16">
      <c r="A2370" s="7" t="n">
        <v>13109138</v>
      </c>
      <c r="B2370" s="7" t="inlineStr">
        <is>
          <t>힐피거데님</t>
        </is>
      </c>
      <c r="C2370" s="7" t="inlineStr">
        <is>
          <t>네이비</t>
        </is>
      </c>
      <c r="D2370" s="7" t="inlineStr">
        <is>
          <t>무지</t>
        </is>
      </c>
      <c r="E2370" s="7" t="inlineStr">
        <is>
          <t>면</t>
        </is>
      </c>
      <c r="F2370" s="7" t="inlineStr">
        <is>
          <t>스퀘어넥로고긴팔티</t>
        </is>
      </c>
      <c r="G2370" s="7" t="inlineStr">
        <is>
          <t>KOR</t>
        </is>
      </c>
      <c r="H2370" s="7" t="inlineStr">
        <is>
          <t>S</t>
        </is>
      </c>
      <c r="I2370" s="7">
        <f>IF(B2370="보세",C2370&amp;" "&amp;D2370&amp;" "&amp;E2370&amp;" "&amp;F2370&amp;" ["&amp;H2370&amp;"]",IF(G2370="JPN","[JPN] "&amp;B2370&amp;" "&amp;C2370&amp;" "&amp;D2370&amp;" "&amp;E2370&amp;" "&amp;F2370&amp;" ["&amp;H2370&amp;"]",B2370&amp;" "&amp;C2370&amp;" "&amp;D2370&amp;" "&amp;E2370&amp;" "&amp;F2370&amp;" ["&amp;H2370&amp;"]"))</f>
        <v/>
      </c>
      <c r="J2370" s="7" t="inlineStr">
        <is>
          <t>힐피거데님 네이비 면 스퀘어넥로고긴팔티 [S]</t>
        </is>
      </c>
      <c r="K2370" s="7" t="inlineStr">
        <is>
          <t>힐피거데님 네이비 면 스퀘어넥로고긴팔티</t>
        </is>
      </c>
      <c r="L2370" s="7">
        <f>IF(B2370="보세",C2370&amp;" "&amp;F2370,B2370&amp;" "&amp;F2370)</f>
        <v/>
      </c>
      <c r="M2370" s="8" t="inlineStr">
        <is>
          <t>네이비  면 스퀘어넥로고긴팔티</t>
        </is>
      </c>
      <c r="N2370" s="8" t="inlineStr">
        <is>
          <t>NAVY  면 스퀘어넥로고긴팔티</t>
        </is>
      </c>
      <c r="O2370" s="8" t="inlineStr">
        <is>
          <t>곤색  면 스퀘어넥로고긴팔티</t>
        </is>
      </c>
    </row>
    <row r="2371" ht="16.5" customHeight="1" s="16">
      <c r="A2371" s="7" t="n">
        <v>13109139</v>
      </c>
      <c r="B2371" s="7" t="inlineStr">
        <is>
          <t>조던</t>
        </is>
      </c>
      <c r="C2371" s="7" t="inlineStr">
        <is>
          <t>멜란지그레이</t>
        </is>
      </c>
      <c r="D2371" s="7" t="inlineStr">
        <is>
          <t>프린팅</t>
        </is>
      </c>
      <c r="E2371" s="7" t="inlineStr">
        <is>
          <t>면혼방</t>
        </is>
      </c>
      <c r="F2371" s="7" t="inlineStr">
        <is>
          <t>나그랑맨투맨</t>
        </is>
      </c>
      <c r="G2371" s="7" t="inlineStr">
        <is>
          <t>KOR</t>
        </is>
      </c>
      <c r="H2371" s="7" t="inlineStr">
        <is>
          <t>100</t>
        </is>
      </c>
      <c r="I2371" s="7">
        <f>IF(B2371="보세",C2371&amp;" "&amp;D2371&amp;" "&amp;E2371&amp;" "&amp;F2371&amp;" ["&amp;H2371&amp;"]",IF(G2371="JPN","[JPN] "&amp;B2371&amp;" "&amp;C2371&amp;" "&amp;D2371&amp;" "&amp;E2371&amp;" "&amp;F2371&amp;" ["&amp;H2371&amp;"]",B2371&amp;" "&amp;C2371&amp;" "&amp;D2371&amp;" "&amp;E2371&amp;" "&amp;F2371&amp;" ["&amp;H2371&amp;"]"))</f>
        <v/>
      </c>
      <c r="J2371" s="7" t="inlineStr">
        <is>
          <t>조던 멜란지그레이 프린팅 면혼방 나그랑맨투맨 [100]</t>
        </is>
      </c>
      <c r="K2371" s="7" t="inlineStr">
        <is>
          <t>조던 멜란지그레이 프린팅 면혼방 나그랑맨투맨</t>
        </is>
      </c>
      <c r="L2371" s="7">
        <f>IF(B2371="보세",C2371&amp;" "&amp;F2371,B2371&amp;" "&amp;F2371)</f>
        <v/>
      </c>
      <c r="M2371" s="8" t="inlineStr">
        <is>
          <t>멜란지그레이 프린팅 면혼방 나그랑맨투맨</t>
        </is>
      </c>
      <c r="N2371" s="8" t="inlineStr">
        <is>
          <t>멜란지그레이 프린팅 코튼혼방 나그랑맨투맨</t>
        </is>
      </c>
      <c r="O2371" s="8" t="inlineStr">
        <is>
          <t>멜란지그레이 프린팅 면믹스 나그랑맨투맨</t>
        </is>
      </c>
    </row>
    <row r="2372" ht="16.5" customHeight="1" s="16">
      <c r="A2372" s="7" t="n">
        <v>13109140</v>
      </c>
      <c r="B2372" s="7" t="inlineStr">
        <is>
          <t>아메리칸이글</t>
        </is>
      </c>
      <c r="C2372" s="7" t="inlineStr">
        <is>
          <t>멜란지그레이</t>
        </is>
      </c>
      <c r="D2372" s="7" t="inlineStr">
        <is>
          <t>무지</t>
        </is>
      </c>
      <c r="E2372" s="7" t="inlineStr">
        <is>
          <t>울혼방</t>
        </is>
      </c>
      <c r="F2372" s="7" t="inlineStr">
        <is>
          <t>절개라인나그랑가디건</t>
        </is>
      </c>
      <c r="G2372" s="7" t="inlineStr">
        <is>
          <t>KOR</t>
        </is>
      </c>
      <c r="H2372" s="7" t="inlineStr">
        <is>
          <t>XS</t>
        </is>
      </c>
      <c r="I2372" s="7">
        <f>IF(B2372="보세",C2372&amp;" "&amp;D2372&amp;" "&amp;E2372&amp;" "&amp;F2372&amp;" ["&amp;H2372&amp;"]",IF(G2372="JPN","[JPN] "&amp;B2372&amp;" "&amp;C2372&amp;" "&amp;D2372&amp;" "&amp;E2372&amp;" "&amp;F2372&amp;" ["&amp;H2372&amp;"]",B2372&amp;" "&amp;C2372&amp;" "&amp;D2372&amp;" "&amp;E2372&amp;" "&amp;F2372&amp;" ["&amp;H2372&amp;"]"))</f>
        <v/>
      </c>
      <c r="J2372" s="7" t="inlineStr">
        <is>
          <t>아메리칸이글 멜란지그레이 울혼방 절개라인나그랑가디건 [XS]</t>
        </is>
      </c>
      <c r="K2372" s="7" t="inlineStr">
        <is>
          <t>아메리칸이글 멜란지그레이 울혼방 절개라인나그랑가디건</t>
        </is>
      </c>
      <c r="L2372" s="7">
        <f>IF(B2372="보세",C2372&amp;" "&amp;F2372,B2372&amp;" "&amp;F2372)</f>
        <v/>
      </c>
      <c r="M2372" s="8" t="inlineStr">
        <is>
          <t>멜란지그레이  울혼방 절개라인나그랑가디건</t>
        </is>
      </c>
      <c r="N2372" s="8" t="inlineStr">
        <is>
          <t>멜란지그레이  울혼방 절개라인나그랑가디건</t>
        </is>
      </c>
      <c r="O2372" s="8" t="inlineStr">
        <is>
          <t>멜란지그레이  울혼방 절개라인나그랑가디건</t>
        </is>
      </c>
    </row>
    <row r="2373" ht="16.5" customHeight="1" s="16">
      <c r="A2373" s="7" t="n">
        <v>13109141</v>
      </c>
      <c r="B2373" s="7" t="inlineStr">
        <is>
          <t>펠틱스</t>
        </is>
      </c>
      <c r="C2373" s="7" t="inlineStr">
        <is>
          <t>멜란지그레이</t>
        </is>
      </c>
      <c r="D2373" s="7" t="inlineStr">
        <is>
          <t>무지</t>
        </is>
      </c>
      <c r="E2373" s="7" t="inlineStr">
        <is>
          <t>면혼방</t>
        </is>
      </c>
      <c r="F2373" s="7" t="inlineStr">
        <is>
          <t>뉴스탠다드후드집업</t>
        </is>
      </c>
      <c r="G2373" s="7" t="inlineStr">
        <is>
          <t>KOR</t>
        </is>
      </c>
      <c r="H2373" s="7" t="inlineStr">
        <is>
          <t>100</t>
        </is>
      </c>
      <c r="I2373" s="7">
        <f>IF(B2373="보세",C2373&amp;" "&amp;D2373&amp;" "&amp;E2373&amp;" "&amp;F2373&amp;" ["&amp;H2373&amp;"]",IF(G2373="JPN","[JPN] "&amp;B2373&amp;" "&amp;C2373&amp;" "&amp;D2373&amp;" "&amp;E2373&amp;" "&amp;F2373&amp;" ["&amp;H2373&amp;"]",B2373&amp;" "&amp;C2373&amp;" "&amp;D2373&amp;" "&amp;E2373&amp;" "&amp;F2373&amp;" ["&amp;H2373&amp;"]"))</f>
        <v/>
      </c>
      <c r="J2373" s="7" t="inlineStr">
        <is>
          <t>펠틱스 멜란지그레이 면혼방 뉴스탠다드후드집업 [100]</t>
        </is>
      </c>
      <c r="K2373" s="7" t="inlineStr">
        <is>
          <t>펠틱스 멜란지그레이 면혼방 뉴스탠다드후드집업</t>
        </is>
      </c>
      <c r="L2373" s="7">
        <f>IF(B2373="보세",C2373&amp;" "&amp;F2373,B2373&amp;" "&amp;F2373)</f>
        <v/>
      </c>
      <c r="M2373" s="8" t="inlineStr">
        <is>
          <t>멜란지그레이  면혼방 뉴스탠다드후드집업</t>
        </is>
      </c>
      <c r="N2373" s="8" t="inlineStr">
        <is>
          <t>멜란지그레이  코튼혼방 뉴스탠다드후드집업</t>
        </is>
      </c>
      <c r="O2373" s="8" t="inlineStr">
        <is>
          <t>멜란지그레이  면믹스 뉴스탠다드후드집업</t>
        </is>
      </c>
    </row>
    <row r="2374" ht="16.5" customHeight="1" s="16">
      <c r="A2374" s="7" t="n">
        <v>13109142</v>
      </c>
      <c r="B2374" s="7" t="inlineStr">
        <is>
          <t>무아무아</t>
        </is>
      </c>
      <c r="C2374" s="7" t="inlineStr">
        <is>
          <t>멜란지그레이</t>
        </is>
      </c>
      <c r="D2374" s="7" t="inlineStr">
        <is>
          <t>무지</t>
        </is>
      </c>
      <c r="E2374" s="7" t="inlineStr">
        <is>
          <t>면</t>
        </is>
      </c>
      <c r="F2374" s="7" t="inlineStr">
        <is>
          <t>로고패치후드집업</t>
        </is>
      </c>
      <c r="G2374" s="7" t="inlineStr">
        <is>
          <t>KOR</t>
        </is>
      </c>
      <c r="H2374" s="7" t="inlineStr">
        <is>
          <t>Free</t>
        </is>
      </c>
      <c r="I2374" s="7">
        <f>IF(B2374="보세",C2374&amp;" "&amp;D2374&amp;" "&amp;E2374&amp;" "&amp;F2374&amp;" ["&amp;H2374&amp;"]",IF(G2374="JPN","[JPN] "&amp;B2374&amp;" "&amp;C2374&amp;" "&amp;D2374&amp;" "&amp;E2374&amp;" "&amp;F2374&amp;" ["&amp;H2374&amp;"]",B2374&amp;" "&amp;C2374&amp;" "&amp;D2374&amp;" "&amp;E2374&amp;" "&amp;F2374&amp;" ["&amp;H2374&amp;"]"))</f>
        <v/>
      </c>
      <c r="J2374" s="7" t="inlineStr">
        <is>
          <t>무아무아 멜란지그레이 면 로고패치후드집업 [Free]</t>
        </is>
      </c>
      <c r="K2374" s="7" t="inlineStr">
        <is>
          <t>무아무아 멜란지그레이 면 로고패치후드집업</t>
        </is>
      </c>
      <c r="L2374" s="7">
        <f>IF(B2374="보세",C2374&amp;" "&amp;F2374,B2374&amp;" "&amp;F2374)</f>
        <v/>
      </c>
      <c r="M2374" s="8" t="inlineStr">
        <is>
          <t>멜란지그레이  면 로고패치후드집업</t>
        </is>
      </c>
      <c r="N2374" s="8" t="inlineStr">
        <is>
          <t>멜란지그레이  코튼 로고패치후드집업</t>
        </is>
      </c>
      <c r="O2374" s="8" t="inlineStr">
        <is>
          <t>멜란지그레이  면직물 로고패치후드집업</t>
        </is>
      </c>
    </row>
    <row r="2375" ht="16.5" customHeight="1" s="16">
      <c r="A2375" s="7" t="n">
        <v>13109143</v>
      </c>
      <c r="B2375" s="7" t="inlineStr">
        <is>
          <t>리복</t>
        </is>
      </c>
      <c r="C2375" s="7" t="inlineStr">
        <is>
          <t>멜란지그레이</t>
        </is>
      </c>
      <c r="D2375" s="7" t="inlineStr">
        <is>
          <t>프린팅</t>
        </is>
      </c>
      <c r="E2375" s="7" t="inlineStr">
        <is>
          <t>면혼방</t>
        </is>
      </c>
      <c r="F2375" s="7" t="inlineStr">
        <is>
          <t>로고맨투맨</t>
        </is>
      </c>
      <c r="G2375" s="7" t="inlineStr">
        <is>
          <t>KOR</t>
        </is>
      </c>
      <c r="H2375" s="7" t="inlineStr">
        <is>
          <t>없음</t>
        </is>
      </c>
      <c r="I2375" s="7">
        <f>IF(B2375="보세",C2375&amp;" "&amp;D2375&amp;" "&amp;E2375&amp;" "&amp;F2375&amp;" ["&amp;H2375&amp;"]",IF(G2375="JPN","[JPN] "&amp;B2375&amp;" "&amp;C2375&amp;" "&amp;D2375&amp;" "&amp;E2375&amp;" "&amp;F2375&amp;" ["&amp;H2375&amp;"]",B2375&amp;" "&amp;C2375&amp;" "&amp;D2375&amp;" "&amp;E2375&amp;" "&amp;F2375&amp;" ["&amp;H2375&amp;"]"))</f>
        <v/>
      </c>
      <c r="J2375" s="7" t="inlineStr">
        <is>
          <t xml:space="preserve">리복 멜란지그레이 프린팅 면혼방 로고맨투맨 </t>
        </is>
      </c>
      <c r="K2375" s="7" t="inlineStr">
        <is>
          <t xml:space="preserve">리복 멜란지그레이 프린팅 면혼방 로고맨투맨 </t>
        </is>
      </c>
      <c r="L2375" s="7">
        <f>IF(B2375="보세",C2375&amp;" "&amp;F2375,B2375&amp;" "&amp;F2375)</f>
        <v/>
      </c>
      <c r="M2375" s="8" t="inlineStr">
        <is>
          <t>멜란지그레이 프린팅 면혼방 로고맨투맨</t>
        </is>
      </c>
      <c r="N2375" s="8" t="inlineStr">
        <is>
          <t>멜란지그레이 프린팅 코튼혼방 로고맨투맨</t>
        </is>
      </c>
      <c r="O2375" s="8" t="inlineStr">
        <is>
          <t>멜란지그레이 프린팅 면믹스 로고맨투맨</t>
        </is>
      </c>
    </row>
    <row r="2376" ht="16.5" customHeight="1" s="16">
      <c r="A2376" s="7" t="n">
        <v>13109144</v>
      </c>
      <c r="B2376" s="7" t="inlineStr">
        <is>
          <t>엘르</t>
        </is>
      </c>
      <c r="C2376" s="7" t="inlineStr">
        <is>
          <t>미디움그레이다크올리브그린</t>
        </is>
      </c>
      <c r="D2376" s="7" t="inlineStr">
        <is>
          <t>체크</t>
        </is>
      </c>
      <c r="E2376" s="7" t="inlineStr">
        <is>
          <t>덕다운</t>
        </is>
      </c>
      <c r="F2376" s="7" t="inlineStr">
        <is>
          <t>나그랑패딩배색집업</t>
        </is>
      </c>
      <c r="G2376" s="7" t="inlineStr">
        <is>
          <t>KOR</t>
        </is>
      </c>
      <c r="H2376" s="7" t="inlineStr">
        <is>
          <t>100</t>
        </is>
      </c>
      <c r="I2376" s="7">
        <f>IF(B2376="보세",C2376&amp;" "&amp;D2376&amp;" "&amp;E2376&amp;" "&amp;F2376&amp;" ["&amp;H2376&amp;"]",IF(G2376="JPN","[JPN] "&amp;B2376&amp;" "&amp;C2376&amp;" "&amp;D2376&amp;" "&amp;E2376&amp;" "&amp;F2376&amp;" ["&amp;H2376&amp;"]",B2376&amp;" "&amp;C2376&amp;" "&amp;D2376&amp;" "&amp;E2376&amp;" "&amp;F2376&amp;" ["&amp;H2376&amp;"]"))</f>
        <v/>
      </c>
      <c r="J2376" s="7" t="inlineStr">
        <is>
          <t>엘르 미디움그레이다크올리브그린 체크 덕다운 나그랑패딩배색집업 [100]</t>
        </is>
      </c>
      <c r="K2376" s="7" t="inlineStr">
        <is>
          <t>엘르 미디움그레이다크올리브그린 체크 덕다운 나그랑패딩배색집업</t>
        </is>
      </c>
      <c r="L2376" s="7">
        <f>IF(B2376="보세",C2376&amp;" "&amp;F2376,B2376&amp;" "&amp;F2376)</f>
        <v/>
      </c>
      <c r="M2376" s="8" t="inlineStr">
        <is>
          <t>미디움그레이다크올리브그린 체크 덕다운 나그랑패딩배색집업</t>
        </is>
      </c>
      <c r="N2376" s="8" t="inlineStr">
        <is>
          <t>미디움그레이다크올리브그린 체크 덕다운 나그랑패딩배색집업</t>
        </is>
      </c>
      <c r="O2376" s="8" t="inlineStr">
        <is>
          <t>미디움그레이다크올리브그린 체크 덕다운 나그랑패딩배색집업</t>
        </is>
      </c>
    </row>
    <row r="2377" ht="16.5" customHeight="1" s="16">
      <c r="A2377" s="7" t="n">
        <v>13109145</v>
      </c>
      <c r="B2377" s="7" t="inlineStr">
        <is>
          <t>팬콧</t>
        </is>
      </c>
      <c r="C2377" s="7" t="inlineStr">
        <is>
          <t>멜란지그레이핫핑크민트</t>
        </is>
      </c>
      <c r="D2377" s="7" t="inlineStr">
        <is>
          <t>프린팅</t>
        </is>
      </c>
      <c r="E2377" s="7" t="inlineStr">
        <is>
          <t>면</t>
        </is>
      </c>
      <c r="F2377" s="7" t="inlineStr">
        <is>
          <t>빅로고크루넥긴팔티</t>
        </is>
      </c>
      <c r="G2377" s="7" t="inlineStr">
        <is>
          <t>KOR</t>
        </is>
      </c>
      <c r="H2377" s="7" t="inlineStr">
        <is>
          <t>L</t>
        </is>
      </c>
      <c r="I2377" s="7">
        <f>IF(B2377="보세",C2377&amp;" "&amp;D2377&amp;" "&amp;E2377&amp;" "&amp;F2377&amp;" ["&amp;H2377&amp;"]",IF(G2377="JPN","[JPN] "&amp;B2377&amp;" "&amp;C2377&amp;" "&amp;D2377&amp;" "&amp;E2377&amp;" "&amp;F2377&amp;" ["&amp;H2377&amp;"]",B2377&amp;" "&amp;C2377&amp;" "&amp;D2377&amp;" "&amp;E2377&amp;" "&amp;F2377&amp;" ["&amp;H2377&amp;"]"))</f>
        <v/>
      </c>
      <c r="J2377" s="7" t="inlineStr">
        <is>
          <t>팬콧 멜란지그레이핫핑크민트 프린팅 면 빅로고크루넥긴팔티 [L]</t>
        </is>
      </c>
      <c r="K2377" s="7" t="inlineStr">
        <is>
          <t>팬콧 멜란지그레이핫핑크민트 프린팅 면 빅로고크루넥긴팔티</t>
        </is>
      </c>
      <c r="L2377" s="7">
        <f>IF(B2377="보세",C2377&amp;" "&amp;F2377,B2377&amp;" "&amp;F2377)</f>
        <v/>
      </c>
      <c r="M2377" s="8" t="inlineStr">
        <is>
          <t>멜란지그레이핫핑크민트 프린팅 면 빅로고크루넥긴팔티</t>
        </is>
      </c>
      <c r="N2377" s="8" t="inlineStr">
        <is>
          <t>멜란지그레이핫핑크민트 프린팅 코튼 빅로고크루넥긴팔티</t>
        </is>
      </c>
      <c r="O2377" s="8" t="inlineStr">
        <is>
          <t>멜란지그레이핫핑크민트 프린팅 면직물 빅로고크루넥긴팔티</t>
        </is>
      </c>
    </row>
    <row r="2378" ht="16.5" customHeight="1" s="16">
      <c r="A2378" s="7" t="n">
        <v>13109146</v>
      </c>
      <c r="B2378" s="7" t="inlineStr">
        <is>
          <t>지오지아</t>
        </is>
      </c>
      <c r="C2378" s="7" t="inlineStr">
        <is>
          <t>다크그레이</t>
        </is>
      </c>
      <c r="D2378" s="7" t="inlineStr">
        <is>
          <t>스트라이프</t>
        </is>
      </c>
      <c r="E2378" s="7" t="inlineStr">
        <is>
          <t>울혼방</t>
        </is>
      </c>
      <c r="F2378" s="7" t="inlineStr">
        <is>
          <t>배색크루넥스웨터</t>
        </is>
      </c>
      <c r="G2378" s="7" t="inlineStr">
        <is>
          <t>KOR</t>
        </is>
      </c>
      <c r="H2378" s="7" t="inlineStr">
        <is>
          <t>97</t>
        </is>
      </c>
      <c r="I2378" s="7">
        <f>IF(B2378="보세",C2378&amp;" "&amp;D2378&amp;" "&amp;E2378&amp;" "&amp;F2378&amp;" ["&amp;H2378&amp;"]",IF(G2378="JPN","[JPN] "&amp;B2378&amp;" "&amp;C2378&amp;" "&amp;D2378&amp;" "&amp;E2378&amp;" "&amp;F2378&amp;" ["&amp;H2378&amp;"]",B2378&amp;" "&amp;C2378&amp;" "&amp;D2378&amp;" "&amp;E2378&amp;" "&amp;F2378&amp;" ["&amp;H2378&amp;"]"))</f>
        <v/>
      </c>
      <c r="J2378" s="7" t="inlineStr">
        <is>
          <t>지오지아 다크그레이 스트라이프 울혼방 배색크루넥스웨터 [97]</t>
        </is>
      </c>
      <c r="K2378" s="7" t="inlineStr">
        <is>
          <t>지오지아 다크그레이 스트라이프 울혼방 배색크루넥스웨터</t>
        </is>
      </c>
      <c r="L2378" s="7">
        <f>IF(B2378="보세",C2378&amp;" "&amp;F2378,B2378&amp;" "&amp;F2378)</f>
        <v/>
      </c>
      <c r="M2378" s="8" t="inlineStr">
        <is>
          <t>다크그레이 스트라이프 울혼방 배색크루넥스웨터</t>
        </is>
      </c>
      <c r="N2378" s="8" t="inlineStr">
        <is>
          <t>다크그레이 스트라이프 울혼방 배색크루넥스웨터</t>
        </is>
      </c>
      <c r="O2378" s="8" t="inlineStr">
        <is>
          <t>다크그레이 스트라이프 울혼방 배색크루넥스웨터</t>
        </is>
      </c>
    </row>
    <row r="2379" ht="16.5" customHeight="1" s="16">
      <c r="A2379" s="7" t="n">
        <v>13109147</v>
      </c>
      <c r="B2379" s="7" t="inlineStr">
        <is>
          <t>커버낫</t>
        </is>
      </c>
      <c r="C2379" s="7" t="inlineStr">
        <is>
          <t>브라우니쉬차콜</t>
        </is>
      </c>
      <c r="D2379" s="7" t="inlineStr">
        <is>
          <t>무지</t>
        </is>
      </c>
      <c r="E2379" s="7" t="inlineStr">
        <is>
          <t>면</t>
        </is>
      </c>
      <c r="F2379" s="7" t="inlineStr">
        <is>
          <t>자수로고스웻셔츠</t>
        </is>
      </c>
      <c r="G2379" s="7" t="inlineStr">
        <is>
          <t>KOR</t>
        </is>
      </c>
      <c r="H2379" s="7" t="inlineStr">
        <is>
          <t>M</t>
        </is>
      </c>
      <c r="I2379" s="7">
        <f>IF(B2379="보세",C2379&amp;" "&amp;D2379&amp;" "&amp;E2379&amp;" "&amp;F2379&amp;" ["&amp;H2379&amp;"]",IF(G2379="JPN","[JPN] "&amp;B2379&amp;" "&amp;C2379&amp;" "&amp;D2379&amp;" "&amp;E2379&amp;" "&amp;F2379&amp;" ["&amp;H2379&amp;"]",B2379&amp;" "&amp;C2379&amp;" "&amp;D2379&amp;" "&amp;E2379&amp;" "&amp;F2379&amp;" ["&amp;H2379&amp;"]"))</f>
        <v/>
      </c>
      <c r="J2379" s="7" t="inlineStr">
        <is>
          <t>커버낫 브라우니쉬차콜 면 자수로고스웻셔츠 [M]</t>
        </is>
      </c>
      <c r="K2379" s="7" t="inlineStr">
        <is>
          <t>커버낫 브라우니쉬차콜 면 자수로고스웻셔츠</t>
        </is>
      </c>
      <c r="L2379" s="7">
        <f>IF(B2379="보세",C2379&amp;" "&amp;F2379,B2379&amp;" "&amp;F2379)</f>
        <v/>
      </c>
      <c r="M2379" s="8" t="inlineStr">
        <is>
          <t>브라우니쉬차콜  면 자수로고스웻셔츠</t>
        </is>
      </c>
      <c r="N2379" s="8" t="inlineStr">
        <is>
          <t>브라우니쉬차콜  코튼 자수로고스웻셔츠</t>
        </is>
      </c>
      <c r="O2379" s="8" t="inlineStr">
        <is>
          <t>브라우니쉬차콜  면직물 자수로고스웻셔츠</t>
        </is>
      </c>
    </row>
    <row r="2380" ht="16.5" customHeight="1" s="16">
      <c r="A2380" s="7" t="n">
        <v>13109148</v>
      </c>
      <c r="B2380" s="7" t="inlineStr">
        <is>
          <t>데상트</t>
        </is>
      </c>
      <c r="C2380" s="7" t="inlineStr">
        <is>
          <t>다크그레이</t>
        </is>
      </c>
      <c r="D2380" s="7" t="inlineStr">
        <is>
          <t>무지</t>
        </is>
      </c>
      <c r="E2380" s="7" t="inlineStr">
        <is>
          <t>폴리</t>
        </is>
      </c>
      <c r="F2380" s="7" t="inlineStr">
        <is>
          <t>스포츠하이넥니트집업</t>
        </is>
      </c>
      <c r="G2380" s="7" t="inlineStr">
        <is>
          <t>KOR</t>
        </is>
      </c>
      <c r="H2380" s="7" t="inlineStr">
        <is>
          <t>L</t>
        </is>
      </c>
      <c r="I2380" s="7">
        <f>IF(B2380="보세",C2380&amp;" "&amp;D2380&amp;" "&amp;E2380&amp;" "&amp;F2380&amp;" ["&amp;H2380&amp;"]",IF(G2380="JPN","[JPN] "&amp;B2380&amp;" "&amp;C2380&amp;" "&amp;D2380&amp;" "&amp;E2380&amp;" "&amp;F2380&amp;" ["&amp;H2380&amp;"]",B2380&amp;" "&amp;C2380&amp;" "&amp;D2380&amp;" "&amp;E2380&amp;" "&amp;F2380&amp;" ["&amp;H2380&amp;"]"))</f>
        <v/>
      </c>
      <c r="J2380" s="7" t="inlineStr">
        <is>
          <t>데상트 다크그레이 스포츠하이넥니트집업 [L]</t>
        </is>
      </c>
      <c r="K2380" s="7" t="inlineStr">
        <is>
          <t>데상트 다크그레이 스포츠하이넥니트집업</t>
        </is>
      </c>
      <c r="L2380" s="7">
        <f>IF(B2380="보세",C2380&amp;" "&amp;F2380,B2380&amp;" "&amp;F2380)</f>
        <v/>
      </c>
      <c r="M2380" s="8" t="inlineStr">
        <is>
          <t>다크그레이   스포츠하이넥니트집업</t>
        </is>
      </c>
      <c r="N2380" s="8" t="inlineStr">
        <is>
          <t>다크그레이   스포츠하이넥니트집업</t>
        </is>
      </c>
      <c r="O2380" s="8" t="inlineStr">
        <is>
          <t>다크그레이   스포츠하이넥니트집업</t>
        </is>
      </c>
    </row>
    <row r="2381" ht="16.5" customHeight="1" s="16">
      <c r="A2381" s="7" t="n">
        <v>13109149</v>
      </c>
      <c r="B2381" s="7" t="inlineStr">
        <is>
          <t>그루브라임</t>
        </is>
      </c>
      <c r="C2381" s="7" t="inlineStr">
        <is>
          <t>그레이</t>
        </is>
      </c>
      <c r="D2381" s="7" t="inlineStr">
        <is>
          <t>스트라이프</t>
        </is>
      </c>
      <c r="E2381" s="7" t="inlineStr">
        <is>
          <t>면혼방</t>
        </is>
      </c>
      <c r="F2381" s="7" t="inlineStr">
        <is>
          <t>긴팔셔츠</t>
        </is>
      </c>
      <c r="G2381" s="7" t="inlineStr">
        <is>
          <t>KOR</t>
        </is>
      </c>
      <c r="H2381" s="7" t="inlineStr">
        <is>
          <t>S</t>
        </is>
      </c>
      <c r="I2381" s="7">
        <f>IF(B2381="보세",C2381&amp;" "&amp;D2381&amp;" "&amp;E2381&amp;" "&amp;F2381&amp;" ["&amp;H2381&amp;"]",IF(G2381="JPN","[JPN] "&amp;B2381&amp;" "&amp;C2381&amp;" "&amp;D2381&amp;" "&amp;E2381&amp;" "&amp;F2381&amp;" ["&amp;H2381&amp;"]",B2381&amp;" "&amp;C2381&amp;" "&amp;D2381&amp;" "&amp;E2381&amp;" "&amp;F2381&amp;" ["&amp;H2381&amp;"]"))</f>
        <v/>
      </c>
      <c r="J2381" s="7" t="inlineStr">
        <is>
          <t>그루브라임 그레이 스트라이프 면혼방 긴팔셔츠 [S]</t>
        </is>
      </c>
      <c r="K2381" s="7" t="inlineStr">
        <is>
          <t>그루브라임 그레이 스트라이프 면혼방 긴팔셔츠</t>
        </is>
      </c>
      <c r="L2381" s="7">
        <f>IF(B2381="보세",C2381&amp;" "&amp;F2381,B2381&amp;" "&amp;F2381)</f>
        <v/>
      </c>
      <c r="M2381" s="8" t="inlineStr">
        <is>
          <t>그레이 스트라이프 면혼방 긴팔셔츠</t>
        </is>
      </c>
      <c r="N2381" s="8" t="inlineStr">
        <is>
          <t>회색 스트라이프 면혼방 긴팔셔츠</t>
        </is>
      </c>
      <c r="O2381" s="8" t="inlineStr">
        <is>
          <t>GRAY 스트라이프 면혼방 긴팔셔츠</t>
        </is>
      </c>
    </row>
    <row r="2382" ht="16.5" customHeight="1" s="16">
      <c r="A2382" s="7" t="n">
        <v>13109150</v>
      </c>
      <c r="B2382" s="7" t="inlineStr">
        <is>
          <t>뉴발란스</t>
        </is>
      </c>
      <c r="C2382" s="7" t="inlineStr">
        <is>
          <t>멜란지그레이</t>
        </is>
      </c>
      <c r="D2382" s="7" t="inlineStr">
        <is>
          <t>프린팅</t>
        </is>
      </c>
      <c r="E2382" s="7" t="inlineStr">
        <is>
          <t>면혼방</t>
        </is>
      </c>
      <c r="F2382" s="7" t="inlineStr">
        <is>
          <t>빅로고맨투맨</t>
        </is>
      </c>
      <c r="G2382" s="7" t="inlineStr">
        <is>
          <t>KOR</t>
        </is>
      </c>
      <c r="H2382" s="7" t="inlineStr">
        <is>
          <t>2XL</t>
        </is>
      </c>
      <c r="I2382" s="7">
        <f>IF(B2382="보세",C2382&amp;" "&amp;D2382&amp;" "&amp;E2382&amp;" "&amp;F2382&amp;" ["&amp;H2382&amp;"]",IF(G2382="JPN","[JPN] "&amp;B2382&amp;" "&amp;C2382&amp;" "&amp;D2382&amp;" "&amp;E2382&amp;" "&amp;F2382&amp;" ["&amp;H2382&amp;"]",B2382&amp;" "&amp;C2382&amp;" "&amp;D2382&amp;" "&amp;E2382&amp;" "&amp;F2382&amp;" ["&amp;H2382&amp;"]"))</f>
        <v/>
      </c>
      <c r="J2382" s="7" t="inlineStr">
        <is>
          <t>뉴발란스 멜란지그레이 프린팅 면혼방 빅로고맨투맨 [2XL]</t>
        </is>
      </c>
      <c r="K2382" s="7" t="inlineStr">
        <is>
          <t>뉴발란스 멜란지그레이 프린팅 면혼방 빅로고맨투맨</t>
        </is>
      </c>
      <c r="L2382" s="7">
        <f>IF(B2382="보세",C2382&amp;" "&amp;F2382,B2382&amp;" "&amp;F2382)</f>
        <v/>
      </c>
      <c r="M2382" s="8" t="inlineStr">
        <is>
          <t>멜란지그레이 프린팅 면혼방 빅로고맨투맨</t>
        </is>
      </c>
      <c r="N2382" s="8" t="inlineStr">
        <is>
          <t>멜란지그레이 프린팅 코튼혼방 빅로고맨투맨</t>
        </is>
      </c>
      <c r="O2382" s="8" t="inlineStr">
        <is>
          <t>멜란지그레이 프린팅 면믹스 빅로고맨투맨</t>
        </is>
      </c>
    </row>
    <row r="2383" ht="16.5" customHeight="1" s="16">
      <c r="A2383" s="7" t="n">
        <v>13109151</v>
      </c>
      <c r="B2383" s="7" t="inlineStr">
        <is>
          <t>푸마</t>
        </is>
      </c>
      <c r="C2383" s="7" t="inlineStr">
        <is>
          <t>미디움그레이그린</t>
        </is>
      </c>
      <c r="D2383" s="7" t="inlineStr">
        <is>
          <t>무지</t>
        </is>
      </c>
      <c r="E2383" s="7" t="inlineStr">
        <is>
          <t>폴리</t>
        </is>
      </c>
      <c r="F2383" s="7" t="inlineStr">
        <is>
          <t>로고하이넥후드점퍼</t>
        </is>
      </c>
      <c r="G2383" s="7" t="inlineStr">
        <is>
          <t>KOR</t>
        </is>
      </c>
      <c r="H2383" s="7" t="inlineStr">
        <is>
          <t>XL</t>
        </is>
      </c>
      <c r="I2383" s="7">
        <f>IF(B2383="보세",C2383&amp;" "&amp;D2383&amp;" "&amp;E2383&amp;" "&amp;F2383&amp;" ["&amp;H2383&amp;"]",IF(G2383="JPN","[JPN] "&amp;B2383&amp;" "&amp;C2383&amp;" "&amp;D2383&amp;" "&amp;E2383&amp;" "&amp;F2383&amp;" ["&amp;H2383&amp;"]",B2383&amp;" "&amp;C2383&amp;" "&amp;D2383&amp;" "&amp;E2383&amp;" "&amp;F2383&amp;" ["&amp;H2383&amp;"]"))</f>
        <v/>
      </c>
      <c r="J2383" s="7" t="inlineStr">
        <is>
          <t>푸마 미디움그레이그린 로고하이넥후드점퍼 [XL]</t>
        </is>
      </c>
      <c r="K2383" s="7" t="inlineStr">
        <is>
          <t>푸마 미디움그레이그린 로고하이넥후드점퍼</t>
        </is>
      </c>
      <c r="L2383" s="7">
        <f>IF(B2383="보세",C2383&amp;" "&amp;F2383,B2383&amp;" "&amp;F2383)</f>
        <v/>
      </c>
      <c r="M2383" s="8" t="inlineStr">
        <is>
          <t>미디움그레이그린   로고하이넥후드점퍼</t>
        </is>
      </c>
      <c r="N2383" s="8" t="inlineStr">
        <is>
          <t>미디움그레이그린   로고하이넥후드점퍼</t>
        </is>
      </c>
      <c r="O2383" s="8" t="inlineStr">
        <is>
          <t>미디움그레이그린   로고하이넥후드점퍼</t>
        </is>
      </c>
    </row>
    <row r="2384" ht="16.5" customHeight="1" s="16">
      <c r="A2384" s="7" t="n">
        <v>13109152</v>
      </c>
      <c r="B2384" s="7" t="inlineStr">
        <is>
          <t>아디다스</t>
        </is>
      </c>
      <c r="C2384" s="7" t="inlineStr">
        <is>
          <t>딥그린</t>
        </is>
      </c>
      <c r="D2384" s="7" t="inlineStr">
        <is>
          <t>무지</t>
        </is>
      </c>
      <c r="E2384" s="7" t="inlineStr">
        <is>
          <t>면혼방</t>
        </is>
      </c>
      <c r="F2384" s="7" t="inlineStr">
        <is>
          <t>로고맨투맨</t>
        </is>
      </c>
      <c r="G2384" s="7" t="inlineStr">
        <is>
          <t>KOR</t>
        </is>
      </c>
      <c r="H2384" s="7" t="inlineStr">
        <is>
          <t>XL</t>
        </is>
      </c>
      <c r="I2384" s="7">
        <f>IF(B2384="보세",C2384&amp;" "&amp;D2384&amp;" "&amp;E2384&amp;" "&amp;F2384&amp;" ["&amp;H2384&amp;"]",IF(G2384="JPN","[JPN] "&amp;B2384&amp;" "&amp;C2384&amp;" "&amp;D2384&amp;" "&amp;E2384&amp;" "&amp;F2384&amp;" ["&amp;H2384&amp;"]",B2384&amp;" "&amp;C2384&amp;" "&amp;D2384&amp;" "&amp;E2384&amp;" "&amp;F2384&amp;" ["&amp;H2384&amp;"]"))</f>
        <v/>
      </c>
      <c r="J2384" s="7" t="inlineStr">
        <is>
          <t>아디다스 딥그린 면혼방 로고맨투맨 [XL]</t>
        </is>
      </c>
      <c r="K2384" s="7" t="inlineStr">
        <is>
          <t>아디다스 딥그린 면혼방 로고맨투맨</t>
        </is>
      </c>
      <c r="L2384" s="7">
        <f>IF(B2384="보세",C2384&amp;" "&amp;F2384,B2384&amp;" "&amp;F2384)</f>
        <v/>
      </c>
      <c r="M2384" s="8" t="inlineStr">
        <is>
          <t>딥그린  면혼방 로고맨투맨</t>
        </is>
      </c>
      <c r="N2384" s="8" t="inlineStr">
        <is>
          <t>딥그린  코튼혼방 로고맨투맨</t>
        </is>
      </c>
      <c r="O2384" s="8" t="inlineStr">
        <is>
          <t>딥그린  면믹스 로고맨투맨</t>
        </is>
      </c>
    </row>
    <row r="2385" ht="16.5" customHeight="1" s="16">
      <c r="A2385" s="7" t="n">
        <v>13109153</v>
      </c>
      <c r="B2385" s="7" t="inlineStr">
        <is>
          <t>h&amp;m</t>
        </is>
      </c>
      <c r="C2385" s="7" t="inlineStr">
        <is>
          <t>씨파인그린네이비</t>
        </is>
      </c>
      <c r="D2385" s="7" t="inlineStr">
        <is>
          <t>체크</t>
        </is>
      </c>
      <c r="E2385" s="7" t="inlineStr">
        <is>
          <t>면</t>
        </is>
      </c>
      <c r="F2385" s="7" t="inlineStr">
        <is>
          <t>레귤러핏셔츠</t>
        </is>
      </c>
      <c r="G2385" s="7" t="inlineStr">
        <is>
          <t>KOR</t>
        </is>
      </c>
      <c r="H2385" s="7" t="inlineStr">
        <is>
          <t>L</t>
        </is>
      </c>
      <c r="I2385" s="7">
        <f>IF(B2385="보세",C2385&amp;" "&amp;D2385&amp;" "&amp;E2385&amp;" "&amp;F2385&amp;" ["&amp;H2385&amp;"]",IF(G2385="JPN","[JPN] "&amp;B2385&amp;" "&amp;C2385&amp;" "&amp;D2385&amp;" "&amp;E2385&amp;" "&amp;F2385&amp;" ["&amp;H2385&amp;"]",B2385&amp;" "&amp;C2385&amp;" "&amp;D2385&amp;" "&amp;E2385&amp;" "&amp;F2385&amp;" ["&amp;H2385&amp;"]"))</f>
        <v/>
      </c>
      <c r="J2385" s="7" t="inlineStr">
        <is>
          <t>h&amp;m 씨파인그린네이비 체크 면 레귤러핏셔츠 [L]</t>
        </is>
      </c>
      <c r="K2385" s="7" t="inlineStr">
        <is>
          <t>h&amp;m 씨파인그린네이비 체크 면 레귤러핏셔츠</t>
        </is>
      </c>
      <c r="L2385" s="7">
        <f>IF(B2385="보세",C2385&amp;" "&amp;F2385,B2385&amp;" "&amp;F2385)</f>
        <v/>
      </c>
      <c r="M2385" s="8" t="inlineStr">
        <is>
          <t>씨파인그린네이비 체크 면 레귤러핏셔츠</t>
        </is>
      </c>
      <c r="N2385" s="8" t="inlineStr">
        <is>
          <t>씨파인그린네이비 체크 코튼 레귤러핏셔츠</t>
        </is>
      </c>
      <c r="O2385" s="8" t="inlineStr">
        <is>
          <t>씨파인그린네이비 체크 면직물 레귤러핏셔츠</t>
        </is>
      </c>
    </row>
    <row r="2386" ht="16.5" customHeight="1" s="16">
      <c r="A2386" s="7" t="n">
        <v>13109154</v>
      </c>
      <c r="B2386" s="7" t="inlineStr">
        <is>
          <t>라코스테</t>
        </is>
      </c>
      <c r="C2386" s="7" t="inlineStr">
        <is>
          <t>아이보리레터스그린</t>
        </is>
      </c>
      <c r="D2386" s="7" t="inlineStr">
        <is>
          <t>무지</t>
        </is>
      </c>
      <c r="E2386" s="7" t="inlineStr">
        <is>
          <t>면</t>
        </is>
      </c>
      <c r="F2386" s="7" t="inlineStr">
        <is>
          <t>나그랑로고패치티</t>
        </is>
      </c>
      <c r="G2386" s="7" t="inlineStr">
        <is>
          <t>KOR</t>
        </is>
      </c>
      <c r="H2386" s="7" t="inlineStr">
        <is>
          <t>105</t>
        </is>
      </c>
      <c r="I2386" s="7">
        <f>IF(B2386="보세",C2386&amp;" "&amp;D2386&amp;" "&amp;E2386&amp;" "&amp;F2386&amp;" ["&amp;H2386&amp;"]",IF(G2386="JPN","[JPN] "&amp;B2386&amp;" "&amp;C2386&amp;" "&amp;D2386&amp;" "&amp;E2386&amp;" "&amp;F2386&amp;" ["&amp;H2386&amp;"]",B2386&amp;" "&amp;C2386&amp;" "&amp;D2386&amp;" "&amp;E2386&amp;" "&amp;F2386&amp;" ["&amp;H2386&amp;"]"))</f>
        <v/>
      </c>
      <c r="J2386" s="7" t="inlineStr">
        <is>
          <t>라코스테 아이보리레터스그린 면 나그랑로고패치티 [105]</t>
        </is>
      </c>
      <c r="K2386" s="7" t="inlineStr">
        <is>
          <t>라코스테 아이보리레터스그린 면 나그랑로고패치티</t>
        </is>
      </c>
      <c r="L2386" s="7">
        <f>IF(B2386="보세",C2386&amp;" "&amp;F2386,B2386&amp;" "&amp;F2386)</f>
        <v/>
      </c>
      <c r="M2386" s="8" t="inlineStr">
        <is>
          <t>아이보리레터스그린  면 나그랑로고패치티</t>
        </is>
      </c>
      <c r="N2386" s="8" t="inlineStr">
        <is>
          <t>아이보리레터스그린  코튼 나그랑로고패치티</t>
        </is>
      </c>
      <c r="O2386" s="8" t="inlineStr">
        <is>
          <t>아이보리레터스그린  면직물 나그랑로고패치티</t>
        </is>
      </c>
    </row>
    <row r="2387" ht="16.5" customHeight="1" s="16">
      <c r="A2387" s="7" t="n">
        <v>13109155</v>
      </c>
      <c r="B2387" s="7" t="inlineStr">
        <is>
          <t>홀리스터</t>
        </is>
      </c>
      <c r="C2387" s="7" t="inlineStr">
        <is>
          <t>블루보넷블루</t>
        </is>
      </c>
      <c r="D2387" s="7" t="inlineStr">
        <is>
          <t>무지</t>
        </is>
      </c>
      <c r="E2387" s="7" t="inlineStr">
        <is>
          <t>면혼방</t>
        </is>
      </c>
      <c r="F2387" s="7" t="inlineStr">
        <is>
          <t>가슴로고원선긴팔티</t>
        </is>
      </c>
      <c r="G2387" s="7" t="inlineStr">
        <is>
          <t>KOR</t>
        </is>
      </c>
      <c r="H2387" s="7" t="inlineStr">
        <is>
          <t>XL</t>
        </is>
      </c>
      <c r="I2387" s="7">
        <f>IF(B2387="보세",C2387&amp;" "&amp;D2387&amp;" "&amp;E2387&amp;" "&amp;F2387&amp;" ["&amp;H2387&amp;"]",IF(G2387="JPN","[JPN] "&amp;B2387&amp;" "&amp;C2387&amp;" "&amp;D2387&amp;" "&amp;E2387&amp;" "&amp;F2387&amp;" ["&amp;H2387&amp;"]",B2387&amp;" "&amp;C2387&amp;" "&amp;D2387&amp;" "&amp;E2387&amp;" "&amp;F2387&amp;" ["&amp;H2387&amp;"]"))</f>
        <v/>
      </c>
      <c r="J2387" s="7" t="inlineStr">
        <is>
          <t>홀리스터 블루보넷블루 면혼방 가슴로고원선긴팔티 [XL]</t>
        </is>
      </c>
      <c r="K2387" s="7" t="inlineStr">
        <is>
          <t>홀리스터 블루보넷블루 면혼방 가슴로고원선긴팔티</t>
        </is>
      </c>
      <c r="L2387" s="7">
        <f>IF(B2387="보세",C2387&amp;" "&amp;F2387,B2387&amp;" "&amp;F2387)</f>
        <v/>
      </c>
      <c r="M2387" s="8" t="inlineStr">
        <is>
          <t>블루보넷블루  면혼방 가슴로고원선긴팔티</t>
        </is>
      </c>
      <c r="N2387" s="8" t="inlineStr">
        <is>
          <t>블루보넷블루  코튼혼방 가슴로고원선긴팔티</t>
        </is>
      </c>
      <c r="O2387" s="8" t="inlineStr">
        <is>
          <t>블루보넷블루  면믹스 가슴로고원선긴팔티</t>
        </is>
      </c>
    </row>
    <row r="2388" ht="16.5" customHeight="1" s="16">
      <c r="A2388" s="7" t="n">
        <v>13109156</v>
      </c>
      <c r="B2388" s="7" t="inlineStr">
        <is>
          <t>카파</t>
        </is>
      </c>
      <c r="C2388" s="7" t="inlineStr">
        <is>
          <t>블랙다크블루</t>
        </is>
      </c>
      <c r="D2388" s="7" t="inlineStr">
        <is>
          <t>무지</t>
        </is>
      </c>
      <c r="E2388" s="7" t="inlineStr">
        <is>
          <t>폴리</t>
        </is>
      </c>
      <c r="F2388" s="7" t="inlineStr">
        <is>
          <t>나그랑어깨로고집업</t>
        </is>
      </c>
      <c r="G2388" s="7" t="inlineStr">
        <is>
          <t>KOR</t>
        </is>
      </c>
      <c r="H2388" s="7" t="inlineStr">
        <is>
          <t>95</t>
        </is>
      </c>
      <c r="I2388" s="7">
        <f>IF(B2388="보세",C2388&amp;" "&amp;D2388&amp;" "&amp;E2388&amp;" "&amp;F2388&amp;" ["&amp;H2388&amp;"]",IF(G2388="JPN","[JPN] "&amp;B2388&amp;" "&amp;C2388&amp;" "&amp;D2388&amp;" "&amp;E2388&amp;" "&amp;F2388&amp;" ["&amp;H2388&amp;"]",B2388&amp;" "&amp;C2388&amp;" "&amp;D2388&amp;" "&amp;E2388&amp;" "&amp;F2388&amp;" ["&amp;H2388&amp;"]"))</f>
        <v/>
      </c>
      <c r="J2388" s="7" t="inlineStr">
        <is>
          <t>카파 블랙다크블루 나그랑어깨로고집업 [95]</t>
        </is>
      </c>
      <c r="K2388" s="7" t="inlineStr">
        <is>
          <t>카파 블랙다크블루 나그랑어깨로고집업</t>
        </is>
      </c>
      <c r="L2388" s="7">
        <f>IF(B2388="보세",C2388&amp;" "&amp;F2388,B2388&amp;" "&amp;F2388)</f>
        <v/>
      </c>
      <c r="M2388" s="8" t="inlineStr">
        <is>
          <t>블랙다크블루   나그랑어깨로고집업</t>
        </is>
      </c>
      <c r="N2388" s="8" t="inlineStr">
        <is>
          <t>블랙다크블루   나그랑어깨로고집업</t>
        </is>
      </c>
      <c r="O2388" s="8" t="inlineStr">
        <is>
          <t>블랙다크블루   나그랑어깨로고집업</t>
        </is>
      </c>
    </row>
    <row r="2389" ht="16.5" customHeight="1" s="16">
      <c r="A2389" s="7" t="n">
        <v>13109157</v>
      </c>
      <c r="B2389" s="7" t="inlineStr">
        <is>
          <t>크로커다일</t>
        </is>
      </c>
      <c r="C2389" s="7" t="inlineStr">
        <is>
          <t>페르시안블루</t>
        </is>
      </c>
      <c r="D2389" s="7" t="inlineStr">
        <is>
          <t>무지</t>
        </is>
      </c>
      <c r="E2389" s="7" t="inlineStr">
        <is>
          <t>폴리</t>
        </is>
      </c>
      <c r="F2389" s="7" t="inlineStr">
        <is>
          <t>라이트바람막이</t>
        </is>
      </c>
      <c r="G2389" s="7" t="inlineStr">
        <is>
          <t>KOR</t>
        </is>
      </c>
      <c r="H2389" s="7" t="inlineStr">
        <is>
          <t>100</t>
        </is>
      </c>
      <c r="I2389" s="7">
        <f>IF(B2389="보세",C2389&amp;" "&amp;D2389&amp;" "&amp;E2389&amp;" "&amp;F2389&amp;" ["&amp;H2389&amp;"]",IF(G2389="JPN","[JPN] "&amp;B2389&amp;" "&amp;C2389&amp;" "&amp;D2389&amp;" "&amp;E2389&amp;" "&amp;F2389&amp;" ["&amp;H2389&amp;"]",B2389&amp;" "&amp;C2389&amp;" "&amp;D2389&amp;" "&amp;E2389&amp;" "&amp;F2389&amp;" ["&amp;H2389&amp;"]"))</f>
        <v/>
      </c>
      <c r="J2389" s="7" t="inlineStr">
        <is>
          <t>크로커다일 페르시안블루 라이트바람막이 [100]</t>
        </is>
      </c>
      <c r="K2389" s="7" t="inlineStr">
        <is>
          <t>크로커다일 페르시안블루 라이트바람막이</t>
        </is>
      </c>
      <c r="L2389" s="7">
        <f>IF(B2389="보세",C2389&amp;" "&amp;F2389,B2389&amp;" "&amp;F2389)</f>
        <v/>
      </c>
      <c r="M2389" s="8" t="inlineStr">
        <is>
          <t>페르시안블루   라이트바람막이</t>
        </is>
      </c>
      <c r="N2389" s="8" t="inlineStr">
        <is>
          <t>페르시안블루   라이트바람막이</t>
        </is>
      </c>
      <c r="O2389" s="8" t="inlineStr">
        <is>
          <t>페르시안블루   라이트바람막이</t>
        </is>
      </c>
    </row>
    <row r="2390" ht="16.5" customHeight="1" s="16">
      <c r="A2390" s="7" t="n">
        <v>13109158</v>
      </c>
      <c r="B2390" s="7" t="inlineStr">
        <is>
          <t>노스페이스</t>
        </is>
      </c>
      <c r="C2390" s="7" t="inlineStr">
        <is>
          <t>핫오렌지</t>
        </is>
      </c>
      <c r="D2390" s="7" t="inlineStr">
        <is>
          <t>무지</t>
        </is>
      </c>
      <c r="E2390" s="7" t="inlineStr">
        <is>
          <t>폴리</t>
        </is>
      </c>
      <c r="F2390" s="7" t="inlineStr">
        <is>
          <t>슈퍼라이트바람막이</t>
        </is>
      </c>
      <c r="G2390" s="7" t="inlineStr">
        <is>
          <t>KOR</t>
        </is>
      </c>
      <c r="H2390" s="7" t="inlineStr">
        <is>
          <t>S</t>
        </is>
      </c>
      <c r="I2390" s="7">
        <f>IF(B2390="보세",C2390&amp;" "&amp;D2390&amp;" "&amp;E2390&amp;" "&amp;F2390&amp;" ["&amp;H2390&amp;"]",IF(G2390="JPN","[JPN] "&amp;B2390&amp;" "&amp;C2390&amp;" "&amp;D2390&amp;" "&amp;E2390&amp;" "&amp;F2390&amp;" ["&amp;H2390&amp;"]",B2390&amp;" "&amp;C2390&amp;" "&amp;D2390&amp;" "&amp;E2390&amp;" "&amp;F2390&amp;" ["&amp;H2390&amp;"]"))</f>
        <v/>
      </c>
      <c r="J2390" s="7" t="inlineStr">
        <is>
          <t>노스페이스 핫오렌지 슈퍼라이트바람막이 [S]</t>
        </is>
      </c>
      <c r="K2390" s="7" t="inlineStr">
        <is>
          <t>노스페이스 핫오렌지 슈퍼라이트바람막이</t>
        </is>
      </c>
      <c r="L2390" s="7">
        <f>IF(B2390="보세",C2390&amp;" "&amp;F2390,B2390&amp;" "&amp;F2390)</f>
        <v/>
      </c>
      <c r="M2390" s="8" t="inlineStr">
        <is>
          <t>핫오렌지   슈퍼라이트바람막이</t>
        </is>
      </c>
      <c r="N2390" s="8" t="inlineStr">
        <is>
          <t>핫오렌지   슈퍼라이트바람막이</t>
        </is>
      </c>
      <c r="O2390" s="8" t="inlineStr">
        <is>
          <t>핫오렌지   슈퍼라이트바람막이</t>
        </is>
      </c>
    </row>
    <row r="2391" ht="16.5" customHeight="1" s="16">
      <c r="A2391" s="7" t="n">
        <v>13109159</v>
      </c>
      <c r="B2391" s="7" t="inlineStr">
        <is>
          <t>레드페이스</t>
        </is>
      </c>
      <c r="C2391" s="7" t="inlineStr">
        <is>
          <t>딥오렌지</t>
        </is>
      </c>
      <c r="D2391" s="7" t="inlineStr">
        <is>
          <t>무지</t>
        </is>
      </c>
      <c r="E2391" s="7" t="inlineStr">
        <is>
          <t>폴리</t>
        </is>
      </c>
      <c r="F2391" s="7" t="inlineStr">
        <is>
          <t>부클라이너자켓</t>
        </is>
      </c>
      <c r="G2391" s="7" t="inlineStr">
        <is>
          <t>KOR</t>
        </is>
      </c>
      <c r="H2391" s="7" t="inlineStr">
        <is>
          <t>100</t>
        </is>
      </c>
      <c r="I2391" s="7">
        <f>IF(B2391="보세",C2391&amp;" "&amp;D2391&amp;" "&amp;E2391&amp;" "&amp;F2391&amp;" ["&amp;H2391&amp;"]",IF(G2391="JPN","[JPN] "&amp;B2391&amp;" "&amp;C2391&amp;" "&amp;D2391&amp;" "&amp;E2391&amp;" "&amp;F2391&amp;" ["&amp;H2391&amp;"]",B2391&amp;" "&amp;C2391&amp;" "&amp;D2391&amp;" "&amp;E2391&amp;" "&amp;F2391&amp;" ["&amp;H2391&amp;"]"))</f>
        <v/>
      </c>
      <c r="J2391" s="7" t="inlineStr">
        <is>
          <t>레드페이스 딥오렌지 부클라이너자켓 [100]</t>
        </is>
      </c>
      <c r="K2391" s="7" t="inlineStr">
        <is>
          <t>레드페이스 딥오렌지 부클라이너자켓</t>
        </is>
      </c>
      <c r="L2391" s="7">
        <f>IF(B2391="보세",C2391&amp;" "&amp;F2391,B2391&amp;" "&amp;F2391)</f>
        <v/>
      </c>
      <c r="M2391" s="8" t="inlineStr">
        <is>
          <t>딥오렌지   부클라이너자켓</t>
        </is>
      </c>
      <c r="N2391" s="8" t="inlineStr">
        <is>
          <t>딥오렌지   부클라이너자켓</t>
        </is>
      </c>
      <c r="O2391" s="8" t="inlineStr">
        <is>
          <t>딥오렌지   부클라이너자켓</t>
        </is>
      </c>
    </row>
    <row r="2392" ht="16.5" customHeight="1" s="16">
      <c r="A2392" s="7" t="n">
        <v>13109160</v>
      </c>
      <c r="B2392" s="7" t="inlineStr">
        <is>
          <t>푸마</t>
        </is>
      </c>
      <c r="C2392" s="7" t="inlineStr">
        <is>
          <t>네온파스텔오렌지</t>
        </is>
      </c>
      <c r="D2392" s="7" t="inlineStr">
        <is>
          <t>무지</t>
        </is>
      </c>
      <c r="E2392" s="7" t="inlineStr">
        <is>
          <t>면혼방</t>
        </is>
      </c>
      <c r="F2392" s="7" t="inlineStr">
        <is>
          <t>스포츠집업</t>
        </is>
      </c>
      <c r="G2392" s="7" t="inlineStr">
        <is>
          <t>KOR</t>
        </is>
      </c>
      <c r="H2392" s="7" t="inlineStr">
        <is>
          <t>S</t>
        </is>
      </c>
      <c r="I2392" s="7">
        <f>IF(B2392="보세",C2392&amp;" "&amp;D2392&amp;" "&amp;E2392&amp;" "&amp;F2392&amp;" ["&amp;H2392&amp;"]",IF(G2392="JPN","[JPN] "&amp;B2392&amp;" "&amp;C2392&amp;" "&amp;D2392&amp;" "&amp;E2392&amp;" "&amp;F2392&amp;" ["&amp;H2392&amp;"]",B2392&amp;" "&amp;C2392&amp;" "&amp;D2392&amp;" "&amp;E2392&amp;" "&amp;F2392&amp;" ["&amp;H2392&amp;"]"))</f>
        <v/>
      </c>
      <c r="J2392" s="7" t="inlineStr">
        <is>
          <t>푸마 네온파스텔오렌지 면혼방 스포츠집업 [S]</t>
        </is>
      </c>
      <c r="K2392" s="7" t="inlineStr">
        <is>
          <t>푸마 네온파스텔오렌지 면혼방 스포츠집업</t>
        </is>
      </c>
      <c r="L2392" s="7">
        <f>IF(B2392="보세",C2392&amp;" "&amp;F2392,B2392&amp;" "&amp;F2392)</f>
        <v/>
      </c>
      <c r="M2392" s="8" t="inlineStr">
        <is>
          <t>네온파스텔오렌지  면혼방 스포츠집업</t>
        </is>
      </c>
      <c r="N2392" s="8" t="inlineStr">
        <is>
          <t>네온파스텔오렌지  코튼혼방 스포츠집업</t>
        </is>
      </c>
      <c r="O2392" s="8" t="inlineStr">
        <is>
          <t>네온파스텔오렌지  면믹스 스포츠집업</t>
        </is>
      </c>
    </row>
    <row r="2393" ht="16.5" customHeight="1" s="16">
      <c r="A2393" s="7" t="n">
        <v>13109161</v>
      </c>
      <c r="B2393" s="7" t="inlineStr">
        <is>
          <t>머렐</t>
        </is>
      </c>
      <c r="C2393" s="7" t="inlineStr">
        <is>
          <t>핫오렌지</t>
        </is>
      </c>
      <c r="D2393" s="7" t="inlineStr">
        <is>
          <t>무지</t>
        </is>
      </c>
      <c r="E2393" s="7" t="inlineStr">
        <is>
          <t>폴리</t>
        </is>
      </c>
      <c r="F2393" s="7" t="inlineStr">
        <is>
          <t>투톤라이트등산방풍자켓</t>
        </is>
      </c>
      <c r="G2393" s="7" t="inlineStr">
        <is>
          <t>KOR</t>
        </is>
      </c>
      <c r="H2393" s="7" t="inlineStr">
        <is>
          <t>95</t>
        </is>
      </c>
      <c r="I2393" s="7">
        <f>IF(B2393="보세",C2393&amp;" "&amp;D2393&amp;" "&amp;E2393&amp;" "&amp;F2393&amp;" ["&amp;H2393&amp;"]",IF(G2393="JPN","[JPN] "&amp;B2393&amp;" "&amp;C2393&amp;" "&amp;D2393&amp;" "&amp;E2393&amp;" "&amp;F2393&amp;" ["&amp;H2393&amp;"]",B2393&amp;" "&amp;C2393&amp;" "&amp;D2393&amp;" "&amp;E2393&amp;" "&amp;F2393&amp;" ["&amp;H2393&amp;"]"))</f>
        <v/>
      </c>
      <c r="J2393" s="7" t="inlineStr">
        <is>
          <t>머렐 핫오렌지 투톤라이트등산방풍자켓 [95]</t>
        </is>
      </c>
      <c r="K2393" s="7" t="inlineStr">
        <is>
          <t>머렐 핫오렌지 투톤라이트등산방풍자켓</t>
        </is>
      </c>
      <c r="L2393" s="7">
        <f>IF(B2393="보세",C2393&amp;" "&amp;F2393,B2393&amp;" "&amp;F2393)</f>
        <v/>
      </c>
      <c r="M2393" s="8" t="inlineStr">
        <is>
          <t>핫오렌지   투톤라이트등산방풍자켓</t>
        </is>
      </c>
      <c r="N2393" s="8" t="inlineStr">
        <is>
          <t>핫오렌지   투톤라이트등산방풍자켓</t>
        </is>
      </c>
      <c r="O2393" s="8" t="inlineStr">
        <is>
          <t>핫오렌지   투톤라이트등산방풍자켓</t>
        </is>
      </c>
    </row>
    <row r="2394" ht="16.5" customHeight="1" s="16">
      <c r="A2394" s="7" t="n">
        <v>13109162</v>
      </c>
      <c r="B2394" s="7" t="inlineStr">
        <is>
          <t>deuter</t>
        </is>
      </c>
      <c r="C2394" s="7" t="inlineStr">
        <is>
          <t>토마토레드</t>
        </is>
      </c>
      <c r="D2394" s="7" t="inlineStr">
        <is>
          <t>무지</t>
        </is>
      </c>
      <c r="E2394" s="7" t="inlineStr">
        <is>
          <t>폴리</t>
        </is>
      </c>
      <c r="F2394" s="7" t="inlineStr">
        <is>
          <t>아웃도어로고버튼자켓</t>
        </is>
      </c>
      <c r="G2394" s="7" t="inlineStr">
        <is>
          <t>KOR</t>
        </is>
      </c>
      <c r="H2394" s="7" t="inlineStr">
        <is>
          <t>100</t>
        </is>
      </c>
      <c r="I2394" s="7">
        <f>IF(B2394="보세",C2394&amp;" "&amp;D2394&amp;" "&amp;E2394&amp;" "&amp;F2394&amp;" ["&amp;H2394&amp;"]",IF(G2394="JPN","[JPN] "&amp;B2394&amp;" "&amp;C2394&amp;" "&amp;D2394&amp;" "&amp;E2394&amp;" "&amp;F2394&amp;" ["&amp;H2394&amp;"]",B2394&amp;" "&amp;C2394&amp;" "&amp;D2394&amp;" "&amp;E2394&amp;" "&amp;F2394&amp;" ["&amp;H2394&amp;"]"))</f>
        <v/>
      </c>
      <c r="J2394" s="7" t="inlineStr">
        <is>
          <t>deuter 토마토레드 아웃도어로고버튼자켓 [100]</t>
        </is>
      </c>
      <c r="K2394" s="7" t="inlineStr">
        <is>
          <t>deuter 토마토레드 아웃도어로고버튼자켓</t>
        </is>
      </c>
      <c r="L2394" s="7">
        <f>IF(B2394="보세",C2394&amp;" "&amp;F2394,B2394&amp;" "&amp;F2394)</f>
        <v/>
      </c>
      <c r="M2394" s="8" t="inlineStr">
        <is>
          <t>토마토레드   아웃도어로고버튼자켓</t>
        </is>
      </c>
      <c r="N2394" s="8" t="inlineStr">
        <is>
          <t>토마토레드   아웃도어로고버튼자켓</t>
        </is>
      </c>
      <c r="O2394" s="8" t="inlineStr">
        <is>
          <t>토마토레드   아웃도어로고버튼자켓</t>
        </is>
      </c>
    </row>
    <row r="2395" ht="16.5" customHeight="1" s="16">
      <c r="A2395" s="7" t="n">
        <v>13109163</v>
      </c>
      <c r="B2395" s="7" t="inlineStr">
        <is>
          <t>챔피언</t>
        </is>
      </c>
      <c r="C2395" s="7" t="inlineStr">
        <is>
          <t>레드</t>
        </is>
      </c>
      <c r="D2395" s="7" t="inlineStr">
        <is>
          <t>무지</t>
        </is>
      </c>
      <c r="E2395" s="7" t="inlineStr">
        <is>
          <t>면</t>
        </is>
      </c>
      <c r="F2395" s="7" t="inlineStr">
        <is>
          <t>라운드반팔티</t>
        </is>
      </c>
      <c r="G2395" s="7" t="inlineStr">
        <is>
          <t>KOR</t>
        </is>
      </c>
      <c r="H2395" s="7" t="inlineStr">
        <is>
          <t>L</t>
        </is>
      </c>
      <c r="I2395" s="7">
        <f>IF(B2395="보세",C2395&amp;" "&amp;D2395&amp;" "&amp;E2395&amp;" "&amp;F2395&amp;" ["&amp;H2395&amp;"]",IF(G2395="JPN","[JPN] "&amp;B2395&amp;" "&amp;C2395&amp;" "&amp;D2395&amp;" "&amp;E2395&amp;" "&amp;F2395&amp;" ["&amp;H2395&amp;"]",B2395&amp;" "&amp;C2395&amp;" "&amp;D2395&amp;" "&amp;E2395&amp;" "&amp;F2395&amp;" ["&amp;H2395&amp;"]"))</f>
        <v/>
      </c>
      <c r="J2395" s="7" t="inlineStr">
        <is>
          <t>챔피언 레드 면 라운드반팔티 [L]</t>
        </is>
      </c>
      <c r="K2395" s="7" t="inlineStr">
        <is>
          <t>챔피언 레드 면 라운드반팔티</t>
        </is>
      </c>
      <c r="L2395" s="7">
        <f>IF(B2395="보세",C2395&amp;" "&amp;F2395,B2395&amp;" "&amp;F2395)</f>
        <v/>
      </c>
      <c r="M2395" s="8" t="inlineStr">
        <is>
          <t>레드  면 라운드반팔티</t>
        </is>
      </c>
      <c r="N2395" s="8" t="inlineStr">
        <is>
          <t>레드  코튼 라운드반팔티</t>
        </is>
      </c>
      <c r="O2395" s="8" t="inlineStr">
        <is>
          <t>레드  면직물 라운드반팔티</t>
        </is>
      </c>
    </row>
    <row r="2396" ht="16.5" customHeight="1" s="16">
      <c r="A2396" s="7" t="n">
        <v>13109164</v>
      </c>
      <c r="B2396" s="7" t="inlineStr">
        <is>
          <t>블랙야크</t>
        </is>
      </c>
      <c r="C2396" s="7" t="inlineStr">
        <is>
          <t>적자주색</t>
        </is>
      </c>
      <c r="D2396" s="7" t="inlineStr">
        <is>
          <t>무지</t>
        </is>
      </c>
      <c r="E2396" s="7" t="inlineStr">
        <is>
          <t>폴리</t>
        </is>
      </c>
      <c r="F2396" s="7" t="inlineStr">
        <is>
          <t>아웃도어나그랑집업</t>
        </is>
      </c>
      <c r="G2396" s="7" t="inlineStr">
        <is>
          <t>KOR</t>
        </is>
      </c>
      <c r="H2396" s="7" t="inlineStr">
        <is>
          <t>175</t>
        </is>
      </c>
      <c r="I2396" s="7">
        <f>IF(B2396="보세",C2396&amp;" "&amp;D2396&amp;" "&amp;E2396&amp;" "&amp;F2396&amp;" ["&amp;H2396&amp;"]",IF(G2396="JPN","[JPN] "&amp;B2396&amp;" "&amp;C2396&amp;" "&amp;D2396&amp;" "&amp;E2396&amp;" "&amp;F2396&amp;" ["&amp;H2396&amp;"]",B2396&amp;" "&amp;C2396&amp;" "&amp;D2396&amp;" "&amp;E2396&amp;" "&amp;F2396&amp;" ["&amp;H2396&amp;"]"))</f>
        <v/>
      </c>
      <c r="J2396" s="7" t="inlineStr">
        <is>
          <t>블랙야크 적자주색 아웃도어나그랑집업 [175]</t>
        </is>
      </c>
      <c r="K2396" s="7" t="inlineStr">
        <is>
          <t>블랙야크 적자주색 아웃도어나그랑집업</t>
        </is>
      </c>
      <c r="L2396" s="7">
        <f>IF(B2396="보세",C2396&amp;" "&amp;F2396,B2396&amp;" "&amp;F2396)</f>
        <v/>
      </c>
      <c r="M2396" s="8" t="inlineStr">
        <is>
          <t>적자주색   아웃도어나그랑집업</t>
        </is>
      </c>
      <c r="N2396" s="8" t="inlineStr">
        <is>
          <t>적자주색   아웃도어나그랑집업</t>
        </is>
      </c>
      <c r="O2396" s="8" t="inlineStr">
        <is>
          <t>적자주색   아웃도어나그랑집업</t>
        </is>
      </c>
    </row>
    <row r="2397" ht="16.5" customHeight="1" s="16">
      <c r="A2397" s="7" t="n">
        <v>13109165</v>
      </c>
      <c r="B2397" s="7" t="inlineStr">
        <is>
          <t>팬콧</t>
        </is>
      </c>
      <c r="C2397" s="7" t="inlineStr">
        <is>
          <t>네이비핫핑크</t>
        </is>
      </c>
      <c r="D2397" s="7" t="inlineStr">
        <is>
          <t>무지</t>
        </is>
      </c>
      <c r="E2397" s="7" t="inlineStr">
        <is>
          <t>면혼방</t>
        </is>
      </c>
      <c r="F2397" s="7" t="inlineStr">
        <is>
          <t>빅부클패치나그랑맨투맨</t>
        </is>
      </c>
      <c r="G2397" s="7" t="inlineStr">
        <is>
          <t>KOR</t>
        </is>
      </c>
      <c r="H2397" s="7" t="inlineStr">
        <is>
          <t>S</t>
        </is>
      </c>
      <c r="I2397" s="7">
        <f>IF(B2397="보세",C2397&amp;" "&amp;D2397&amp;" "&amp;E2397&amp;" "&amp;F2397&amp;" ["&amp;H2397&amp;"]",IF(G2397="JPN","[JPN] "&amp;B2397&amp;" "&amp;C2397&amp;" "&amp;D2397&amp;" "&amp;E2397&amp;" "&amp;F2397&amp;" ["&amp;H2397&amp;"]",B2397&amp;" "&amp;C2397&amp;" "&amp;D2397&amp;" "&amp;E2397&amp;" "&amp;F2397&amp;" ["&amp;H2397&amp;"]"))</f>
        <v/>
      </c>
      <c r="J2397" s="7" t="inlineStr">
        <is>
          <t>팬콧 네이비핫핑크 면혼방 빅부클패치나그랑맨투맨 [S]</t>
        </is>
      </c>
      <c r="K2397" s="7" t="inlineStr">
        <is>
          <t>팬콧 네이비핫핑크 면혼방 빅부클패치나그랑맨투맨</t>
        </is>
      </c>
      <c r="L2397" s="7">
        <f>IF(B2397="보세",C2397&amp;" "&amp;F2397,B2397&amp;" "&amp;F2397)</f>
        <v/>
      </c>
      <c r="M2397" s="8" t="inlineStr">
        <is>
          <t>네이비핫핑크  면혼방 빅부클패치나그랑맨투맨</t>
        </is>
      </c>
      <c r="N2397" s="8" t="inlineStr">
        <is>
          <t>네이비핫핑크  코튼혼방 빅부클패치나그랑맨투맨</t>
        </is>
      </c>
      <c r="O2397" s="8" t="inlineStr">
        <is>
          <t>네이비핫핑크  면믹스 빅부클패치나그랑맨투맨</t>
        </is>
      </c>
    </row>
    <row r="2398" ht="16.5" customHeight="1" s="16">
      <c r="A2398" s="7" t="n">
        <v>13109166</v>
      </c>
      <c r="B2398" s="7" t="inlineStr">
        <is>
          <t>게스</t>
        </is>
      </c>
      <c r="C2398" s="7" t="inlineStr">
        <is>
          <t>다포딜옐로우</t>
        </is>
      </c>
      <c r="D2398" s="7" t="inlineStr">
        <is>
          <t>무지</t>
        </is>
      </c>
      <c r="E2398" s="7" t="inlineStr">
        <is>
          <t>면혼방</t>
        </is>
      </c>
      <c r="F2398" s="7" t="inlineStr">
        <is>
          <t>센터로고자수맨투맨</t>
        </is>
      </c>
      <c r="G2398" s="7" t="inlineStr">
        <is>
          <t>KOR</t>
        </is>
      </c>
      <c r="H2398" s="7" t="inlineStr">
        <is>
          <t>M</t>
        </is>
      </c>
      <c r="I2398" s="7">
        <f>IF(B2398="보세",C2398&amp;" "&amp;D2398&amp;" "&amp;E2398&amp;" "&amp;F2398&amp;" ["&amp;H2398&amp;"]",IF(G2398="JPN","[JPN] "&amp;B2398&amp;" "&amp;C2398&amp;" "&amp;D2398&amp;" "&amp;E2398&amp;" "&amp;F2398&amp;" ["&amp;H2398&amp;"]",B2398&amp;" "&amp;C2398&amp;" "&amp;D2398&amp;" "&amp;E2398&amp;" "&amp;F2398&amp;" ["&amp;H2398&amp;"]"))</f>
        <v/>
      </c>
      <c r="J2398" s="7" t="inlineStr">
        <is>
          <t>게스 다포딜옐로우 면혼방 센터로고자수맨투맨 [M]</t>
        </is>
      </c>
      <c r="K2398" s="7" t="inlineStr">
        <is>
          <t>게스 다포딜옐로우 면혼방 센터로고자수맨투맨</t>
        </is>
      </c>
      <c r="L2398" s="7">
        <f>IF(B2398="보세",C2398&amp;" "&amp;F2398,B2398&amp;" "&amp;F2398)</f>
        <v/>
      </c>
      <c r="M2398" s="8" t="inlineStr">
        <is>
          <t>다포딜옐로우  면혼방 센터로고자수맨투맨</t>
        </is>
      </c>
      <c r="N2398" s="8" t="inlineStr">
        <is>
          <t>다포딜옐로우  코튼혼방 센터로고자수맨투맨</t>
        </is>
      </c>
      <c r="O2398" s="8" t="inlineStr">
        <is>
          <t>다포딜옐로우  면믹스 센터로고자수맨투맨</t>
        </is>
      </c>
    </row>
    <row r="2399" ht="16.5" customHeight="1" s="16">
      <c r="A2399" s="7" t="n">
        <v>13109167</v>
      </c>
      <c r="B2399" s="7" t="inlineStr">
        <is>
          <t>케이투</t>
        </is>
      </c>
      <c r="C2399" s="7" t="inlineStr">
        <is>
          <t>옐로우핫오렌지</t>
        </is>
      </c>
      <c r="D2399" s="7" t="inlineStr">
        <is>
          <t>무지</t>
        </is>
      </c>
      <c r="E2399" s="7" t="inlineStr">
        <is>
          <t>폴리</t>
        </is>
      </c>
      <c r="F2399" s="7" t="inlineStr">
        <is>
          <t>아웃도어자켓</t>
        </is>
      </c>
      <c r="G2399" s="7" t="inlineStr">
        <is>
          <t>KOR</t>
        </is>
      </c>
      <c r="H2399" s="7" t="inlineStr">
        <is>
          <t>90</t>
        </is>
      </c>
      <c r="I2399" s="7">
        <f>IF(B2399="보세",C2399&amp;" "&amp;D2399&amp;" "&amp;E2399&amp;" "&amp;F2399&amp;" ["&amp;H2399&amp;"]",IF(G2399="JPN","[JPN] "&amp;B2399&amp;" "&amp;C2399&amp;" "&amp;D2399&amp;" "&amp;E2399&amp;" "&amp;F2399&amp;" ["&amp;H2399&amp;"]",B2399&amp;" "&amp;C2399&amp;" "&amp;D2399&amp;" "&amp;E2399&amp;" "&amp;F2399&amp;" ["&amp;H2399&amp;"]"))</f>
        <v/>
      </c>
      <c r="J2399" s="7" t="inlineStr">
        <is>
          <t>케이투 옐로우핫오렌지 아웃도어자켓 [90]</t>
        </is>
      </c>
      <c r="K2399" s="7" t="inlineStr">
        <is>
          <t>케이투 옐로우핫오렌지 아웃도어자켓</t>
        </is>
      </c>
      <c r="L2399" s="7">
        <f>IF(B2399="보세",C2399&amp;" "&amp;F2399,B2399&amp;" "&amp;F2399)</f>
        <v/>
      </c>
      <c r="M2399" s="8" t="inlineStr">
        <is>
          <t>옐로우핫오렌지   아웃도어자켓</t>
        </is>
      </c>
      <c r="N2399" s="8" t="inlineStr">
        <is>
          <t>옐로우핫오렌지   아웃도어자켓</t>
        </is>
      </c>
      <c r="O2399" s="8" t="inlineStr">
        <is>
          <t>옐로우핫오렌지   아웃도어자켓</t>
        </is>
      </c>
    </row>
    <row r="2400" ht="16.5" customHeight="1" s="16">
      <c r="A2400" s="7" t="n">
        <v>13109168</v>
      </c>
      <c r="B2400" s="7" t="inlineStr">
        <is>
          <t>노스페이스</t>
        </is>
      </c>
      <c r="C2400" s="7" t="inlineStr">
        <is>
          <t>퍼플</t>
        </is>
      </c>
      <c r="D2400" s="7" t="inlineStr">
        <is>
          <t>무지</t>
        </is>
      </c>
      <c r="E2400" s="7" t="inlineStr">
        <is>
          <t>폴리</t>
        </is>
      </c>
      <c r="F2400" s="7" t="inlineStr">
        <is>
          <t>아웃도어자켓</t>
        </is>
      </c>
      <c r="G2400" s="7" t="inlineStr">
        <is>
          <t>KOR</t>
        </is>
      </c>
      <c r="H2400" s="7" t="inlineStr">
        <is>
          <t>85</t>
        </is>
      </c>
      <c r="I2400" s="7">
        <f>IF(B2400="보세",C2400&amp;" "&amp;D2400&amp;" "&amp;E2400&amp;" "&amp;F2400&amp;" ["&amp;H2400&amp;"]",IF(G2400="JPN","[JPN] "&amp;B2400&amp;" "&amp;C2400&amp;" "&amp;D2400&amp;" "&amp;E2400&amp;" "&amp;F2400&amp;" ["&amp;H2400&amp;"]",B2400&amp;" "&amp;C2400&amp;" "&amp;D2400&amp;" "&amp;E2400&amp;" "&amp;F2400&amp;" ["&amp;H2400&amp;"]"))</f>
        <v/>
      </c>
      <c r="J2400" s="7" t="inlineStr">
        <is>
          <t>노스페이스 퍼플 아웃도어자켓 [85]</t>
        </is>
      </c>
      <c r="K2400" s="7" t="inlineStr">
        <is>
          <t>노스페이스 퍼플 아웃도어자켓</t>
        </is>
      </c>
      <c r="L2400" s="7">
        <f>IF(B2400="보세",C2400&amp;" "&amp;F2400,B2400&amp;" "&amp;F2400)</f>
        <v/>
      </c>
      <c r="M2400" s="8" t="inlineStr">
        <is>
          <t>퍼플   아웃도어자켓</t>
        </is>
      </c>
      <c r="N2400" s="8" t="inlineStr">
        <is>
          <t>퍼플   아웃도어자켓</t>
        </is>
      </c>
      <c r="O2400" s="8" t="inlineStr">
        <is>
          <t>퍼플   아웃도어자켓</t>
        </is>
      </c>
    </row>
    <row r="2401" ht="16.5" customHeight="1" s="16">
      <c r="A2401" s="7" t="n">
        <v>13109169</v>
      </c>
      <c r="B2401" s="7" t="inlineStr">
        <is>
          <t>더엣지</t>
        </is>
      </c>
      <c r="C2401" s="7" t="inlineStr">
        <is>
          <t>라일락</t>
        </is>
      </c>
      <c r="D2401" s="7" t="inlineStr">
        <is>
          <t>무지</t>
        </is>
      </c>
      <c r="E2401" s="7" t="inlineStr">
        <is>
          <t>폴리</t>
        </is>
      </c>
      <c r="F2401" s="7" t="inlineStr">
        <is>
          <t>더블버튼숏테일러자켓</t>
        </is>
      </c>
      <c r="G2401" s="7" t="inlineStr">
        <is>
          <t>KOR</t>
        </is>
      </c>
      <c r="H2401" s="7" t="inlineStr">
        <is>
          <t>85</t>
        </is>
      </c>
      <c r="I2401" s="7">
        <f>IF(B2401="보세",C2401&amp;" "&amp;D2401&amp;" "&amp;E2401&amp;" "&amp;F2401&amp;" ["&amp;H2401&amp;"]",IF(G2401="JPN","[JPN] "&amp;B2401&amp;" "&amp;C2401&amp;" "&amp;D2401&amp;" "&amp;E2401&amp;" "&amp;F2401&amp;" ["&amp;H2401&amp;"]",B2401&amp;" "&amp;C2401&amp;" "&amp;D2401&amp;" "&amp;E2401&amp;" "&amp;F2401&amp;" ["&amp;H2401&amp;"]"))</f>
        <v/>
      </c>
      <c r="J2401" s="7" t="inlineStr">
        <is>
          <t>더엣지 라일락 더블버튼숏테일러자켓 [85]</t>
        </is>
      </c>
      <c r="K2401" s="7" t="inlineStr">
        <is>
          <t>더엣지 라일락 더블버튼숏테일러자켓</t>
        </is>
      </c>
      <c r="L2401" s="7">
        <f>IF(B2401="보세",C2401&amp;" "&amp;F2401,B2401&amp;" "&amp;F2401)</f>
        <v/>
      </c>
      <c r="M2401" s="8" t="inlineStr">
        <is>
          <t>라일락   더블버튼숏테일러자켓</t>
        </is>
      </c>
      <c r="N2401" s="8" t="inlineStr">
        <is>
          <t>라일락   더블버튼숏테일러자켓</t>
        </is>
      </c>
      <c r="O2401" s="8" t="inlineStr">
        <is>
          <t>라일락   더블버튼숏테일러자켓</t>
        </is>
      </c>
    </row>
    <row r="2402" ht="16.5" customHeight="1" s="16">
      <c r="A2402" s="7" t="n">
        <v>13109170</v>
      </c>
      <c r="B2402" s="7" t="inlineStr">
        <is>
          <t>빈폴</t>
        </is>
      </c>
      <c r="C2402" s="7" t="inlineStr">
        <is>
          <t>미듐그레이라임</t>
        </is>
      </c>
      <c r="D2402" s="7" t="inlineStr">
        <is>
          <t>카모</t>
        </is>
      </c>
      <c r="E2402" s="7" t="inlineStr">
        <is>
          <t>폴리</t>
        </is>
      </c>
      <c r="F2402" s="7" t="inlineStr">
        <is>
          <t>나그랑피케쿨티</t>
        </is>
      </c>
      <c r="G2402" s="7" t="inlineStr">
        <is>
          <t>KOR</t>
        </is>
      </c>
      <c r="H2402" s="7" t="inlineStr">
        <is>
          <t>100</t>
        </is>
      </c>
      <c r="I2402" s="7">
        <f>IF(B2402="보세",C2402&amp;" "&amp;D2402&amp;" "&amp;E2402&amp;" "&amp;F2402&amp;" ["&amp;H2402&amp;"]",IF(G2402="JPN","[JPN] "&amp;B2402&amp;" "&amp;C2402&amp;" "&amp;D2402&amp;" "&amp;E2402&amp;" "&amp;F2402&amp;" ["&amp;H2402&amp;"]",B2402&amp;" "&amp;C2402&amp;" "&amp;D2402&amp;" "&amp;E2402&amp;" "&amp;F2402&amp;" ["&amp;H2402&amp;"]"))</f>
        <v/>
      </c>
      <c r="J2402" s="7" t="inlineStr">
        <is>
          <t>빈폴 미듐그레이라임 카모 나그랑피케쿨티 [100]</t>
        </is>
      </c>
      <c r="K2402" s="7" t="inlineStr">
        <is>
          <t>빈폴 미듐그레이라임 카모 나그랑피케쿨티</t>
        </is>
      </c>
      <c r="L2402" s="7">
        <f>IF(B2402="보세",C2402&amp;" "&amp;F2402,B2402&amp;" "&amp;F2402)</f>
        <v/>
      </c>
      <c r="M2402" s="8" t="inlineStr">
        <is>
          <t>미듐그레이라임 카모  나그랑피케쿨티</t>
        </is>
      </c>
      <c r="N2402" s="8" t="inlineStr">
        <is>
          <t>미듐그레이라임 카모  나그랑피케쿨티</t>
        </is>
      </c>
      <c r="O2402" s="8" t="inlineStr">
        <is>
          <t>미듐그레이라임 카모  나그랑피케쿨티</t>
        </is>
      </c>
    </row>
    <row r="2403" ht="16.5" customHeight="1" s="16">
      <c r="A2403" s="7" t="n">
        <v>13109171</v>
      </c>
      <c r="B2403" s="7" t="inlineStr">
        <is>
          <t>마시모두띠</t>
        </is>
      </c>
      <c r="C2403" s="7" t="inlineStr">
        <is>
          <t>사파이어포그블루</t>
        </is>
      </c>
      <c r="D2403" s="7" t="inlineStr">
        <is>
          <t>무지</t>
        </is>
      </c>
      <c r="E2403" s="7" t="inlineStr">
        <is>
          <t>실크혼방</t>
        </is>
      </c>
      <c r="F2403" s="7" t="inlineStr">
        <is>
          <t>브이넥니트</t>
        </is>
      </c>
      <c r="G2403" s="7" t="inlineStr">
        <is>
          <t>KOR</t>
        </is>
      </c>
      <c r="H2403" s="7" t="inlineStr">
        <is>
          <t>S</t>
        </is>
      </c>
      <c r="I2403" s="7">
        <f>IF(B2403="보세",C2403&amp;" "&amp;D2403&amp;" "&amp;E2403&amp;" "&amp;F2403&amp;" ["&amp;H2403&amp;"]",IF(G2403="JPN","[JPN] "&amp;B2403&amp;" "&amp;C2403&amp;" "&amp;D2403&amp;" "&amp;E2403&amp;" "&amp;F2403&amp;" ["&amp;H2403&amp;"]",B2403&amp;" "&amp;C2403&amp;" "&amp;D2403&amp;" "&amp;E2403&amp;" "&amp;F2403&amp;" ["&amp;H2403&amp;"]"))</f>
        <v/>
      </c>
      <c r="J2403" s="7" t="inlineStr">
        <is>
          <t>마시모두띠 사파이어포그블루 실크혼방 브이넥니트 [S]</t>
        </is>
      </c>
      <c r="K2403" s="7" t="inlineStr">
        <is>
          <t>마시모두띠 사파이어포그블루 실크혼방 브이넥니트</t>
        </is>
      </c>
      <c r="L2403" s="7">
        <f>IF(B2403="보세",C2403&amp;" "&amp;F2403,B2403&amp;" "&amp;F2403)</f>
        <v/>
      </c>
      <c r="M2403" s="8" t="inlineStr">
        <is>
          <t>사파이어포그블루  실크혼방 브이넥니트</t>
        </is>
      </c>
      <c r="N2403" s="8" t="inlineStr">
        <is>
          <t>사파이어포그블루  실크혼방 브이넥니트</t>
        </is>
      </c>
      <c r="O2403" s="8" t="inlineStr">
        <is>
          <t>사파이어포그블루  실크혼방 브이넥니트</t>
        </is>
      </c>
    </row>
    <row r="2404" ht="16.5" customHeight="1" s="16">
      <c r="A2404" s="7" t="n">
        <v>13109172</v>
      </c>
      <c r="B2404" s="7" t="inlineStr">
        <is>
          <t>르까프</t>
        </is>
      </c>
      <c r="C2404" s="7" t="inlineStr">
        <is>
          <t>배츌러블루</t>
        </is>
      </c>
      <c r="D2404" s="7" t="inlineStr">
        <is>
          <t>무지</t>
        </is>
      </c>
      <c r="E2404" s="7" t="inlineStr">
        <is>
          <t>폴리</t>
        </is>
      </c>
      <c r="F2404" s="7" t="inlineStr">
        <is>
          <t>스포츠반팔집업</t>
        </is>
      </c>
      <c r="G2404" s="7" t="inlineStr">
        <is>
          <t>KOR</t>
        </is>
      </c>
      <c r="H2404" s="7" t="inlineStr">
        <is>
          <t>105</t>
        </is>
      </c>
      <c r="I2404" s="7">
        <f>IF(B2404="보세",C2404&amp;" "&amp;D2404&amp;" "&amp;E2404&amp;" "&amp;F2404&amp;" ["&amp;H2404&amp;"]",IF(G2404="JPN","[JPN] "&amp;B2404&amp;" "&amp;C2404&amp;" "&amp;D2404&amp;" "&amp;E2404&amp;" "&amp;F2404&amp;" ["&amp;H2404&amp;"]",B2404&amp;" "&amp;C2404&amp;" "&amp;D2404&amp;" "&amp;E2404&amp;" "&amp;F2404&amp;" ["&amp;H2404&amp;"]"))</f>
        <v/>
      </c>
      <c r="J2404" s="7" t="inlineStr">
        <is>
          <t>르까프 배츌러블루 스포츠반팔집업 [105]</t>
        </is>
      </c>
      <c r="K2404" s="7" t="inlineStr">
        <is>
          <t>르까프 배츌러블루 스포츠반팔집업</t>
        </is>
      </c>
      <c r="L2404" s="7">
        <f>IF(B2404="보세",C2404&amp;" "&amp;F2404,B2404&amp;" "&amp;F2404)</f>
        <v/>
      </c>
      <c r="M2404" s="8" t="inlineStr">
        <is>
          <t>배츌러블루   스포츠반팔집업</t>
        </is>
      </c>
      <c r="N2404" s="8" t="inlineStr">
        <is>
          <t>배츌러블루   스포츠반팔집업</t>
        </is>
      </c>
      <c r="O2404" s="8" t="inlineStr">
        <is>
          <t>배츌러블루   스포츠반팔집업</t>
        </is>
      </c>
    </row>
    <row r="2405" ht="16.5" customHeight="1" s="16">
      <c r="A2405" s="7" t="n">
        <v>13109173</v>
      </c>
      <c r="B2405" s="7" t="inlineStr">
        <is>
          <t>보세</t>
        </is>
      </c>
      <c r="C2405" s="7" t="inlineStr">
        <is>
          <t>옐로우블루</t>
        </is>
      </c>
      <c r="D2405" s="7" t="inlineStr">
        <is>
          <t>프린팅</t>
        </is>
      </c>
      <c r="E2405" s="7" t="inlineStr">
        <is>
          <t>폴리</t>
        </is>
      </c>
      <c r="F2405" s="7" t="inlineStr">
        <is>
          <t>기능성스포츠나그랑티</t>
        </is>
      </c>
      <c r="G2405" s="7" t="inlineStr">
        <is>
          <t>KOR</t>
        </is>
      </c>
      <c r="H2405" s="7" t="inlineStr">
        <is>
          <t>95</t>
        </is>
      </c>
      <c r="I2405" s="7">
        <f>IF(B2405="보세",C2405&amp;" "&amp;D2405&amp;" "&amp;E2405&amp;" "&amp;F2405&amp;" ["&amp;H2405&amp;"]",IF(G2405="JPN","[JPN] "&amp;B2405&amp;" "&amp;C2405&amp;" "&amp;D2405&amp;" "&amp;E2405&amp;" "&amp;F2405&amp;" ["&amp;H2405&amp;"]",B2405&amp;" "&amp;C2405&amp;" "&amp;D2405&amp;" "&amp;E2405&amp;" "&amp;F2405&amp;" ["&amp;H2405&amp;"]"))</f>
        <v/>
      </c>
      <c r="J2405" s="7" t="inlineStr">
        <is>
          <t>옐로우블루 프린팅 기능성스포츠나그랑티 [95]</t>
        </is>
      </c>
      <c r="K2405" s="7" t="inlineStr">
        <is>
          <t>옐로우블루 프린팅 기능성스포츠나그랑티</t>
        </is>
      </c>
      <c r="L2405" s="7">
        <f>IF(B2405="보세",C2405&amp;" "&amp;F2405,B2405&amp;" "&amp;F2405)</f>
        <v/>
      </c>
      <c r="M2405" s="8" t="inlineStr">
        <is>
          <t>옐로우블루 프린팅  기능성스포츠나그랑티</t>
        </is>
      </c>
      <c r="N2405" s="8" t="inlineStr">
        <is>
          <t>옐로우블루 프린팅  기능성스포츠나그랑티</t>
        </is>
      </c>
      <c r="O2405" s="8" t="inlineStr">
        <is>
          <t>옐로우블루 프린팅  기능성스포츠나그랑티</t>
        </is>
      </c>
    </row>
    <row r="2406" ht="16.5" customHeight="1" s="16">
      <c r="A2406" s="7" t="n">
        <v>13109174</v>
      </c>
      <c r="B2406" s="7" t="inlineStr">
        <is>
          <t>tommyatkins</t>
        </is>
      </c>
      <c r="C2406" s="7" t="inlineStr">
        <is>
          <t>오트밀</t>
        </is>
      </c>
      <c r="D2406" s="7" t="inlineStr">
        <is>
          <t>무지</t>
        </is>
      </c>
      <c r="E2406" s="7" t="inlineStr">
        <is>
          <t>면</t>
        </is>
      </c>
      <c r="F2406" s="7" t="inlineStr">
        <is>
          <t>딥라운드티</t>
        </is>
      </c>
      <c r="G2406" s="7" t="inlineStr">
        <is>
          <t>KOR</t>
        </is>
      </c>
      <c r="H2406" s="7" t="inlineStr">
        <is>
          <t>Free</t>
        </is>
      </c>
      <c r="I2406" s="7">
        <f>IF(B2406="보세",C2406&amp;" "&amp;D2406&amp;" "&amp;E2406&amp;" "&amp;F2406&amp;" ["&amp;H2406&amp;"]",IF(G2406="JPN","[JPN] "&amp;B2406&amp;" "&amp;C2406&amp;" "&amp;D2406&amp;" "&amp;E2406&amp;" "&amp;F2406&amp;" ["&amp;H2406&amp;"]",B2406&amp;" "&amp;C2406&amp;" "&amp;D2406&amp;" "&amp;E2406&amp;" "&amp;F2406&amp;" ["&amp;H2406&amp;"]"))</f>
        <v/>
      </c>
      <c r="J2406" s="7" t="inlineStr">
        <is>
          <t>tommyatkins 오트밀 면 딥라운드티 [Free]</t>
        </is>
      </c>
      <c r="K2406" s="7" t="inlineStr">
        <is>
          <t>tommyatkins 오트밀 면 딥라운드티</t>
        </is>
      </c>
      <c r="L2406" s="7">
        <f>IF(B2406="보세",C2406&amp;" "&amp;F2406,B2406&amp;" "&amp;F2406)</f>
        <v/>
      </c>
      <c r="M2406" s="8" t="inlineStr">
        <is>
          <t>오트밀  면 딥라운드티</t>
        </is>
      </c>
      <c r="N2406" s="8" t="inlineStr">
        <is>
          <t>오트밀  코튼 딥라운드티</t>
        </is>
      </c>
      <c r="O2406" s="8" t="inlineStr">
        <is>
          <t>오트밀  면직물 딥라운드티</t>
        </is>
      </c>
    </row>
    <row r="2407" ht="16.5" customHeight="1" s="16">
      <c r="A2407" s="7" t="n">
        <v>13109175</v>
      </c>
      <c r="B2407" s="7" t="inlineStr">
        <is>
          <t>스파오</t>
        </is>
      </c>
      <c r="C2407" s="7" t="inlineStr">
        <is>
          <t>멜란지그린바나나</t>
        </is>
      </c>
      <c r="D2407" s="7" t="inlineStr">
        <is>
          <t>꽈배기패턴</t>
        </is>
      </c>
      <c r="E2407" s="7" t="inlineStr">
        <is>
          <t>울혼방</t>
        </is>
      </c>
      <c r="F2407" s="7" t="inlineStr">
        <is>
          <t>크롭니트가디건</t>
        </is>
      </c>
      <c r="G2407" s="7" t="inlineStr">
        <is>
          <t>KOR</t>
        </is>
      </c>
      <c r="H2407" s="7" t="inlineStr">
        <is>
          <t>S</t>
        </is>
      </c>
      <c r="I2407" s="7">
        <f>IF(B2407="보세",C2407&amp;" "&amp;D2407&amp;" "&amp;E2407&amp;" "&amp;F2407&amp;" ["&amp;H2407&amp;"]",IF(G2407="JPN","[JPN] "&amp;B2407&amp;" "&amp;C2407&amp;" "&amp;D2407&amp;" "&amp;E2407&amp;" "&amp;F2407&amp;" ["&amp;H2407&amp;"]",B2407&amp;" "&amp;C2407&amp;" "&amp;D2407&amp;" "&amp;E2407&amp;" "&amp;F2407&amp;" ["&amp;H2407&amp;"]"))</f>
        <v/>
      </c>
      <c r="J2407" s="7" t="inlineStr">
        <is>
          <t>스파오 멜란지그린바나나 꽈배기패턴 울혼방 크롭니트가디건 [S]</t>
        </is>
      </c>
      <c r="K2407" s="7" t="inlineStr">
        <is>
          <t>스파오 멜란지그린바나나 꽈배기패턴 울혼방 크롭니트가디건</t>
        </is>
      </c>
      <c r="L2407" s="7">
        <f>IF(B2407="보세",C2407&amp;" "&amp;F2407,B2407&amp;" "&amp;F2407)</f>
        <v/>
      </c>
      <c r="M2407" s="8" t="inlineStr">
        <is>
          <t>멜란지그린바나나 꽈배기패턴 울혼방 크롭니트가디건</t>
        </is>
      </c>
      <c r="N2407" s="8" t="inlineStr">
        <is>
          <t>멜란지그린바나나 꽈배기무늬 울혼방 크롭니트가디건</t>
        </is>
      </c>
      <c r="O2407" s="8" t="inlineStr">
        <is>
          <t>멜란지그린바나나 꽈배기짜임 울혼방 크롭니트가디건</t>
        </is>
      </c>
    </row>
    <row r="2408" ht="16.5" customHeight="1" s="16">
      <c r="A2408" s="7" t="n">
        <v>13109176</v>
      </c>
      <c r="B2408" s="7" t="inlineStr">
        <is>
          <t>ThursdayIsland</t>
        </is>
      </c>
      <c r="C2408" s="7" t="inlineStr">
        <is>
          <t>레드</t>
        </is>
      </c>
      <c r="D2408" s="7" t="inlineStr">
        <is>
          <t>체크</t>
        </is>
      </c>
      <c r="E2408" s="7" t="inlineStr">
        <is>
          <t>면</t>
        </is>
      </c>
      <c r="F2408" s="7" t="inlineStr">
        <is>
          <t>와플레이스배색원피스</t>
        </is>
      </c>
      <c r="G2408" s="7" t="inlineStr">
        <is>
          <t>KOR</t>
        </is>
      </c>
      <c r="H2408" s="7" t="inlineStr">
        <is>
          <t>85-160</t>
        </is>
      </c>
      <c r="I2408" s="7">
        <f>IF(B2408="보세",C2408&amp;" "&amp;D2408&amp;" "&amp;E2408&amp;" "&amp;F2408&amp;" ["&amp;H2408&amp;"]",IF(G2408="JPN","[JPN] "&amp;B2408&amp;" "&amp;C2408&amp;" "&amp;D2408&amp;" "&amp;E2408&amp;" "&amp;F2408&amp;" ["&amp;H2408&amp;"]",B2408&amp;" "&amp;C2408&amp;" "&amp;D2408&amp;" "&amp;E2408&amp;" "&amp;F2408&amp;" ["&amp;H2408&amp;"]"))</f>
        <v/>
      </c>
      <c r="J2408" s="7" t="inlineStr">
        <is>
          <t>ThursdayIsland 레드 체크 면 와플레이스배색원피스 [85-160]</t>
        </is>
      </c>
      <c r="K2408" s="7" t="inlineStr">
        <is>
          <t>ThursdayIsland 레드 체크 면 와플레이스배색원피스</t>
        </is>
      </c>
      <c r="L2408" s="7">
        <f>IF(B2408="보세",C2408&amp;" "&amp;F2408,B2408&amp;" "&amp;F2408)</f>
        <v/>
      </c>
      <c r="M2408" s="8" t="inlineStr">
        <is>
          <t>레드 체크 면 와플레이스배색원피스</t>
        </is>
      </c>
      <c r="N2408" s="8" t="inlineStr">
        <is>
          <t>레드 체크 코튼 와플레이스배색원피스</t>
        </is>
      </c>
      <c r="O2408" s="8" t="inlineStr">
        <is>
          <t>레드 체크 면직물 와플레이스배색원피스</t>
        </is>
      </c>
    </row>
    <row r="2409" ht="16.5" customHeight="1" s="16">
      <c r="A2409" s="7" t="n">
        <v>13109177</v>
      </c>
      <c r="B2409" s="7" t="inlineStr">
        <is>
          <t>아이더</t>
        </is>
      </c>
      <c r="C2409" s="7" t="inlineStr">
        <is>
          <t>다크레드딥네이비</t>
        </is>
      </c>
      <c r="D2409" s="7" t="inlineStr">
        <is>
          <t>무지</t>
        </is>
      </c>
      <c r="E2409" s="7" t="inlineStr">
        <is>
          <t>폴리</t>
        </is>
      </c>
      <c r="F2409" s="7" t="inlineStr">
        <is>
          <t>투톤아웃도어방풍자켓</t>
        </is>
      </c>
      <c r="G2409" s="7" t="inlineStr">
        <is>
          <t>KOR</t>
        </is>
      </c>
      <c r="H2409" s="7" t="inlineStr">
        <is>
          <t>S</t>
        </is>
      </c>
      <c r="I2409" s="7">
        <f>IF(B2409="보세",C2409&amp;" "&amp;D2409&amp;" "&amp;E2409&amp;" "&amp;F2409&amp;" ["&amp;H2409&amp;"]",IF(G2409="JPN","[JPN] "&amp;B2409&amp;" "&amp;C2409&amp;" "&amp;D2409&amp;" "&amp;E2409&amp;" "&amp;F2409&amp;" ["&amp;H2409&amp;"]",B2409&amp;" "&amp;C2409&amp;" "&amp;D2409&amp;" "&amp;E2409&amp;" "&amp;F2409&amp;" ["&amp;H2409&amp;"]"))</f>
        <v/>
      </c>
      <c r="J2409" s="7" t="inlineStr">
        <is>
          <t>아이더 다크레드딥네이비 투톤아웃도어방풍자켓 [S]</t>
        </is>
      </c>
      <c r="K2409" s="7" t="inlineStr">
        <is>
          <t>아이더 다크레드딥네이비 투톤아웃도어방풍자켓</t>
        </is>
      </c>
      <c r="L2409" s="7">
        <f>IF(B2409="보세",C2409&amp;" "&amp;F2409,B2409&amp;" "&amp;F2409)</f>
        <v/>
      </c>
      <c r="M2409" s="8" t="inlineStr">
        <is>
          <t>다크레드딥네이비   투톤아웃도어방풍자켓</t>
        </is>
      </c>
      <c r="N2409" s="8" t="inlineStr">
        <is>
          <t>다크레드딥네이비   투톤아웃도어방풍자켓</t>
        </is>
      </c>
      <c r="O2409" s="8" t="inlineStr">
        <is>
          <t>다크레드딥네이비   투톤아웃도어방풍자켓</t>
        </is>
      </c>
    </row>
    <row r="2410" ht="16.5" customHeight="1" s="16">
      <c r="A2410" s="7" t="n">
        <v>13109178</v>
      </c>
      <c r="B2410" s="7" t="inlineStr">
        <is>
          <t>라푸마</t>
        </is>
      </c>
      <c r="C2410" s="7" t="inlineStr">
        <is>
          <t>오렌지</t>
        </is>
      </c>
      <c r="D2410" s="7" t="inlineStr">
        <is>
          <t>무지</t>
        </is>
      </c>
      <c r="E2410" s="7" t="inlineStr">
        <is>
          <t>폴리</t>
        </is>
      </c>
      <c r="F2410" s="7" t="inlineStr">
        <is>
          <t>아웃도어하프지퍼웜티</t>
        </is>
      </c>
      <c r="G2410" s="7" t="inlineStr">
        <is>
          <t>KOR</t>
        </is>
      </c>
      <c r="H2410" s="7" t="inlineStr">
        <is>
          <t>105</t>
        </is>
      </c>
      <c r="I2410" s="7">
        <f>IF(B2410="보세",C2410&amp;" "&amp;D2410&amp;" "&amp;E2410&amp;" "&amp;F2410&amp;" ["&amp;H2410&amp;"]",IF(G2410="JPN","[JPN] "&amp;B2410&amp;" "&amp;C2410&amp;" "&amp;D2410&amp;" "&amp;E2410&amp;" "&amp;F2410&amp;" ["&amp;H2410&amp;"]",B2410&amp;" "&amp;C2410&amp;" "&amp;D2410&amp;" "&amp;E2410&amp;" "&amp;F2410&amp;" ["&amp;H2410&amp;"]"))</f>
        <v/>
      </c>
      <c r="J2410" s="7" t="inlineStr">
        <is>
          <t>라푸마 오렌지 아웃도어하프지퍼웜티 [105]</t>
        </is>
      </c>
      <c r="K2410" s="7" t="inlineStr">
        <is>
          <t>라푸마 오렌지 아웃도어하프지퍼웜티</t>
        </is>
      </c>
      <c r="L2410" s="7">
        <f>IF(B2410="보세",C2410&amp;" "&amp;F2410,B2410&amp;" "&amp;F2410)</f>
        <v/>
      </c>
      <c r="M2410" s="8" t="inlineStr">
        <is>
          <t>오렌지   아웃도어하프지퍼웜티</t>
        </is>
      </c>
      <c r="N2410" s="8" t="inlineStr">
        <is>
          <t>오렌지   아웃도어하프지퍼웜티</t>
        </is>
      </c>
      <c r="O2410" s="8" t="inlineStr">
        <is>
          <t>오렌지   아웃도어하프지퍼웜티</t>
        </is>
      </c>
    </row>
    <row r="2411" ht="16.5" customHeight="1" s="16">
      <c r="A2411" s="7" t="n">
        <v>13109179</v>
      </c>
      <c r="B2411" s="7" t="inlineStr">
        <is>
          <t>잭앤질</t>
        </is>
      </c>
      <c r="C2411" s="7" t="inlineStr">
        <is>
          <t>네이비황토</t>
        </is>
      </c>
      <c r="D2411" s="7" t="inlineStr">
        <is>
          <t>카모</t>
        </is>
      </c>
      <c r="E2411" s="7" t="inlineStr">
        <is>
          <t>면혼방</t>
        </is>
      </c>
      <c r="F2411" s="7" t="inlineStr">
        <is>
          <t>견장야상자켓</t>
        </is>
      </c>
      <c r="G2411" s="7" t="inlineStr">
        <is>
          <t>KOR</t>
        </is>
      </c>
      <c r="H2411" s="7" t="inlineStr">
        <is>
          <t>100</t>
        </is>
      </c>
      <c r="I2411" s="7">
        <f>IF(B2411="보세",C2411&amp;" "&amp;D2411&amp;" "&amp;E2411&amp;" "&amp;F2411&amp;" ["&amp;H2411&amp;"]",IF(G2411="JPN","[JPN] "&amp;B2411&amp;" "&amp;C2411&amp;" "&amp;D2411&amp;" "&amp;E2411&amp;" "&amp;F2411&amp;" ["&amp;H2411&amp;"]",B2411&amp;" "&amp;C2411&amp;" "&amp;D2411&amp;" "&amp;E2411&amp;" "&amp;F2411&amp;" ["&amp;H2411&amp;"]"))</f>
        <v/>
      </c>
      <c r="J2411" s="7" t="inlineStr">
        <is>
          <t>잭앤질 네이비황토 카모 면혼방 견장야상자켓 [100]</t>
        </is>
      </c>
      <c r="K2411" s="7" t="inlineStr">
        <is>
          <t>잭앤질 네이비황토 카모 면혼방 견장야상자켓</t>
        </is>
      </c>
      <c r="L2411" s="7">
        <f>IF(B2411="보세",C2411&amp;" "&amp;F2411,B2411&amp;" "&amp;F2411)</f>
        <v/>
      </c>
      <c r="M2411" s="8" t="inlineStr">
        <is>
          <t>네이비황토 카모 면혼방 견장야상자켓</t>
        </is>
      </c>
      <c r="N2411" s="8" t="inlineStr">
        <is>
          <t>네이비황토 카모 코튼혼방 견장야상자켓</t>
        </is>
      </c>
      <c r="O2411" s="8" t="inlineStr">
        <is>
          <t>네이비황토 카모 면믹스 견장야상자켓</t>
        </is>
      </c>
    </row>
    <row r="2412" ht="16.5" customHeight="1" s="16">
      <c r="A2412" s="7" t="n">
        <v>13109180</v>
      </c>
      <c r="B2412" s="7" t="inlineStr">
        <is>
          <t>밸리걸</t>
        </is>
      </c>
      <c r="C2412" s="7" t="inlineStr">
        <is>
          <t>피글렛핑크</t>
        </is>
      </c>
      <c r="D2412" s="7" t="inlineStr">
        <is>
          <t>무지</t>
        </is>
      </c>
      <c r="E2412" s="7" t="inlineStr">
        <is>
          <t>폴리</t>
        </is>
      </c>
      <c r="F2412" s="7" t="inlineStr">
        <is>
          <t>플리츠칠부셔츠</t>
        </is>
      </c>
      <c r="G2412" s="7" t="inlineStr">
        <is>
          <t>KOR</t>
        </is>
      </c>
      <c r="H2412" s="7" t="inlineStr">
        <is>
          <t>8</t>
        </is>
      </c>
      <c r="I2412" s="7">
        <f>IF(B2412="보세",C2412&amp;" "&amp;D2412&amp;" "&amp;E2412&amp;" "&amp;F2412&amp;" ["&amp;H2412&amp;"]",IF(G2412="JPN","[JPN] "&amp;B2412&amp;" "&amp;C2412&amp;" "&amp;D2412&amp;" "&amp;E2412&amp;" "&amp;F2412&amp;" ["&amp;H2412&amp;"]",B2412&amp;" "&amp;C2412&amp;" "&amp;D2412&amp;" "&amp;E2412&amp;" "&amp;F2412&amp;" ["&amp;H2412&amp;"]"))</f>
        <v/>
      </c>
      <c r="J2412" s="7" t="inlineStr">
        <is>
          <t>밸리걸 피글렛핑크 플리츠칠부셔츠 [8]</t>
        </is>
      </c>
      <c r="K2412" s="7" t="inlineStr">
        <is>
          <t>밸리걸 피글렛핑크 플리츠칠부셔츠</t>
        </is>
      </c>
      <c r="L2412" s="7">
        <f>IF(B2412="보세",C2412&amp;" "&amp;F2412,B2412&amp;" "&amp;F2412)</f>
        <v/>
      </c>
      <c r="M2412" s="8" t="inlineStr">
        <is>
          <t>피글렛핑크   플리츠칠부셔츠</t>
        </is>
      </c>
      <c r="N2412" s="8" t="inlineStr">
        <is>
          <t>피글렛핑크   플리츠칠부셔츠</t>
        </is>
      </c>
      <c r="O2412" s="8" t="inlineStr">
        <is>
          <t>피글렛핑크   플리츠칠부셔츠</t>
        </is>
      </c>
    </row>
    <row r="2413" ht="16.5" customHeight="1" s="16">
      <c r="A2413" s="7" t="n">
        <v>13109181</v>
      </c>
      <c r="B2413" s="7" t="inlineStr">
        <is>
          <t>자라</t>
        </is>
      </c>
      <c r="C2413" s="7" t="inlineStr">
        <is>
          <t>핑크</t>
        </is>
      </c>
      <c r="D2413" s="7" t="inlineStr">
        <is>
          <t>자수패치패턴</t>
        </is>
      </c>
      <c r="E2413" s="7" t="inlineStr">
        <is>
          <t>면</t>
        </is>
      </c>
      <c r="F2413" s="7" t="inlineStr">
        <is>
          <t>비즈크롭맨투맨</t>
        </is>
      </c>
      <c r="G2413" s="7" t="inlineStr">
        <is>
          <t>KOR</t>
        </is>
      </c>
      <c r="H2413" s="7" t="inlineStr">
        <is>
          <t>M</t>
        </is>
      </c>
      <c r="I2413" s="7">
        <f>IF(B2413="보세",C2413&amp;" "&amp;D2413&amp;" "&amp;E2413&amp;" "&amp;F2413&amp;" ["&amp;H2413&amp;"]",IF(G2413="JPN","[JPN] "&amp;B2413&amp;" "&amp;C2413&amp;" "&amp;D2413&amp;" "&amp;E2413&amp;" "&amp;F2413&amp;" ["&amp;H2413&amp;"]",B2413&amp;" "&amp;C2413&amp;" "&amp;D2413&amp;" "&amp;E2413&amp;" "&amp;F2413&amp;" ["&amp;H2413&amp;"]"))</f>
        <v/>
      </c>
      <c r="J2413" s="7" t="inlineStr">
        <is>
          <t>자라 핑크 자수패치패턴 면 비즈크롭맨투맨 [M]</t>
        </is>
      </c>
      <c r="K2413" s="7" t="inlineStr">
        <is>
          <t>자라 핑크 자수패치패턴 면 비즈크롭맨투맨</t>
        </is>
      </c>
      <c r="L2413" s="7">
        <f>IF(B2413="보세",C2413&amp;" "&amp;F2413,B2413&amp;" "&amp;F2413)</f>
        <v/>
      </c>
      <c r="M2413" s="8" t="inlineStr">
        <is>
          <t>핑크 자수패치패턴 면 비즈크롭맨투맨</t>
        </is>
      </c>
      <c r="N2413" s="8" t="inlineStr">
        <is>
          <t>핑크 자수패치패턴 코튼 비즈크롭맨투맨</t>
        </is>
      </c>
      <c r="O2413" s="8" t="inlineStr">
        <is>
          <t>핑크 자수패치패턴 면직물 비즈크롭맨투맨</t>
        </is>
      </c>
    </row>
    <row r="2414" ht="16.5" customHeight="1" s="16">
      <c r="A2414" s="7" t="n">
        <v>13109182</v>
      </c>
      <c r="B2414" s="7" t="inlineStr">
        <is>
          <t>푸마</t>
        </is>
      </c>
      <c r="C2414" s="7" t="inlineStr">
        <is>
          <t>피치</t>
        </is>
      </c>
      <c r="D2414" s="7" t="inlineStr">
        <is>
          <t>무지</t>
        </is>
      </c>
      <c r="E2414" s="7" t="inlineStr">
        <is>
          <t>면혼방</t>
        </is>
      </c>
      <c r="F2414" s="7" t="inlineStr">
        <is>
          <t>로고후드티</t>
        </is>
      </c>
      <c r="G2414" s="7" t="inlineStr">
        <is>
          <t>KOR</t>
        </is>
      </c>
      <c r="H2414" s="7" t="inlineStr">
        <is>
          <t>L</t>
        </is>
      </c>
      <c r="I2414" s="7">
        <f>IF(B2414="보세",C2414&amp;" "&amp;D2414&amp;" "&amp;E2414&amp;" "&amp;F2414&amp;" ["&amp;H2414&amp;"]",IF(G2414="JPN","[JPN] "&amp;B2414&amp;" "&amp;C2414&amp;" "&amp;D2414&amp;" "&amp;E2414&amp;" "&amp;F2414&amp;" ["&amp;H2414&amp;"]",B2414&amp;" "&amp;C2414&amp;" "&amp;D2414&amp;" "&amp;E2414&amp;" "&amp;F2414&amp;" ["&amp;H2414&amp;"]"))</f>
        <v/>
      </c>
      <c r="J2414" s="7" t="inlineStr">
        <is>
          <t>푸마 피치 면혼방 로고후드티 [L]</t>
        </is>
      </c>
      <c r="K2414" s="7" t="inlineStr">
        <is>
          <t>푸마 피치 면혼방 로고후드티</t>
        </is>
      </c>
      <c r="L2414" s="7">
        <f>IF(B2414="보세",C2414&amp;" "&amp;F2414,B2414&amp;" "&amp;F2414)</f>
        <v/>
      </c>
      <c r="M2414" s="8" t="inlineStr">
        <is>
          <t>피치  면혼방 로고후드티</t>
        </is>
      </c>
      <c r="N2414" s="8" t="inlineStr">
        <is>
          <t>피치  코튼혼방 로고후드티</t>
        </is>
      </c>
      <c r="O2414" s="8" t="inlineStr">
        <is>
          <t>피치  면믹스 로고후드티</t>
        </is>
      </c>
    </row>
    <row r="2415" ht="16.5" customHeight="1" s="16">
      <c r="A2415" s="7" t="n">
        <v>13109183</v>
      </c>
      <c r="B2415" s="7" t="inlineStr">
        <is>
          <t>지오다노</t>
        </is>
      </c>
      <c r="C2415" s="7" t="inlineStr">
        <is>
          <t>로즈워터핑크</t>
        </is>
      </c>
      <c r="D2415" s="7" t="inlineStr">
        <is>
          <t>무지</t>
        </is>
      </c>
      <c r="E2415" s="7" t="inlineStr">
        <is>
          <t>린넨혼방</t>
        </is>
      </c>
      <c r="F2415" s="7" t="inlineStr">
        <is>
          <t>헨리넥쿨셔츠</t>
        </is>
      </c>
      <c r="G2415" s="7" t="inlineStr">
        <is>
          <t>KOR</t>
        </is>
      </c>
      <c r="H2415" s="7" t="inlineStr">
        <is>
          <t>100</t>
        </is>
      </c>
      <c r="I2415" s="7">
        <f>IF(B2415="보세",C2415&amp;" "&amp;D2415&amp;" "&amp;E2415&amp;" "&amp;F2415&amp;" ["&amp;H2415&amp;"]",IF(G2415="JPN","[JPN] "&amp;B2415&amp;" "&amp;C2415&amp;" "&amp;D2415&amp;" "&amp;E2415&amp;" "&amp;F2415&amp;" ["&amp;H2415&amp;"]",B2415&amp;" "&amp;C2415&amp;" "&amp;D2415&amp;" "&amp;E2415&amp;" "&amp;F2415&amp;" ["&amp;H2415&amp;"]"))</f>
        <v/>
      </c>
      <c r="J2415" s="7" t="inlineStr">
        <is>
          <t>지오다노 로즈워터핑크 린넨혼방 헨리넥쿨셔츠 [100]</t>
        </is>
      </c>
      <c r="K2415" s="7" t="inlineStr">
        <is>
          <t>지오다노 로즈워터핑크 린넨혼방 헨리넥쿨셔츠</t>
        </is>
      </c>
      <c r="L2415" s="7">
        <f>IF(B2415="보세",C2415&amp;" "&amp;F2415,B2415&amp;" "&amp;F2415)</f>
        <v/>
      </c>
      <c r="M2415" s="8" t="inlineStr">
        <is>
          <t>로즈워터핑크  린넨혼방 헨리넥쿨셔츠</t>
        </is>
      </c>
      <c r="N2415" s="8" t="inlineStr">
        <is>
          <t>로즈워터핑크  린넨혼방 헨리넥쿨셔츠</t>
        </is>
      </c>
      <c r="O2415" s="8" t="inlineStr">
        <is>
          <t>로즈워터핑크  린넨혼방 헨리넥쿨셔츠</t>
        </is>
      </c>
    </row>
    <row r="2416" ht="16.5" customHeight="1" s="16">
      <c r="A2416" s="7" t="n">
        <v>13109184</v>
      </c>
      <c r="B2416" s="7" t="inlineStr">
        <is>
          <t>스파오</t>
        </is>
      </c>
      <c r="C2416" s="7" t="inlineStr">
        <is>
          <t>심플핑크그레이</t>
        </is>
      </c>
      <c r="D2416" s="7" t="inlineStr">
        <is>
          <t>체크</t>
        </is>
      </c>
      <c r="E2416" s="7" t="inlineStr">
        <is>
          <t>플란넬</t>
        </is>
      </c>
      <c r="F2416" s="7" t="inlineStr">
        <is>
          <t>긴팔셔츠</t>
        </is>
      </c>
      <c r="G2416" s="7" t="inlineStr">
        <is>
          <t>KOR</t>
        </is>
      </c>
      <c r="H2416" s="7" t="inlineStr">
        <is>
          <t>M</t>
        </is>
      </c>
      <c r="I2416" s="7">
        <f>IF(B2416="보세",C2416&amp;" "&amp;D2416&amp;" "&amp;E2416&amp;" "&amp;F2416&amp;" ["&amp;H2416&amp;"]",IF(G2416="JPN","[JPN] "&amp;B2416&amp;" "&amp;C2416&amp;" "&amp;D2416&amp;" "&amp;E2416&amp;" "&amp;F2416&amp;" ["&amp;H2416&amp;"]",B2416&amp;" "&amp;C2416&amp;" "&amp;D2416&amp;" "&amp;E2416&amp;" "&amp;F2416&amp;" ["&amp;H2416&amp;"]"))</f>
        <v/>
      </c>
      <c r="J2416" s="7" t="inlineStr">
        <is>
          <t>스파오 심플핑크그레이 체크 플란넬 긴팔셔츠 [M]</t>
        </is>
      </c>
      <c r="K2416" s="7" t="inlineStr">
        <is>
          <t>스파오 심플핑크그레이 체크 플란넬 긴팔셔츠</t>
        </is>
      </c>
      <c r="L2416" s="7">
        <f>IF(B2416="보세",C2416&amp;" "&amp;F2416,B2416&amp;" "&amp;F2416)</f>
        <v/>
      </c>
      <c r="M2416" s="8" t="inlineStr">
        <is>
          <t>심플핑크그레이 체크 플란넬 긴팔셔츠</t>
        </is>
      </c>
      <c r="N2416" s="8" t="inlineStr">
        <is>
          <t>심플핑크그레이 체크 플란넬 긴팔셔츠</t>
        </is>
      </c>
      <c r="O2416" s="8" t="inlineStr">
        <is>
          <t>심플핑크그레이 체크 플란넬 긴팔셔츠</t>
        </is>
      </c>
    </row>
    <row r="2417" ht="16.5" customHeight="1" s="16">
      <c r="A2417" s="7" t="n">
        <v>13109185</v>
      </c>
      <c r="B2417" s="7" t="inlineStr">
        <is>
          <t>아디다스</t>
        </is>
      </c>
      <c r="C2417" s="7" t="inlineStr">
        <is>
          <t>멜란지그레이</t>
        </is>
      </c>
      <c r="D2417" s="7" t="inlineStr">
        <is>
          <t>무지</t>
        </is>
      </c>
      <c r="E2417" s="7" t="inlineStr">
        <is>
          <t>면혼방</t>
        </is>
      </c>
      <c r="F2417" s="7" t="inlineStr">
        <is>
          <t>삼선로고스웻셔츠</t>
        </is>
      </c>
      <c r="G2417" s="7" t="inlineStr">
        <is>
          <t>KOR</t>
        </is>
      </c>
      <c r="H2417" s="7" t="inlineStr">
        <is>
          <t>85</t>
        </is>
      </c>
      <c r="I2417" s="7">
        <f>IF(B2417="보세",C2417&amp;" "&amp;D2417&amp;" "&amp;E2417&amp;" "&amp;F2417&amp;" ["&amp;H2417&amp;"]",IF(G2417="JPN","[JPN] "&amp;B2417&amp;" "&amp;C2417&amp;" "&amp;D2417&amp;" "&amp;E2417&amp;" "&amp;F2417&amp;" ["&amp;H2417&amp;"]",B2417&amp;" "&amp;C2417&amp;" "&amp;D2417&amp;" "&amp;E2417&amp;" "&amp;F2417&amp;" ["&amp;H2417&amp;"]"))</f>
        <v/>
      </c>
      <c r="J2417" s="7" t="inlineStr">
        <is>
          <t>아디다스 멜란지그레이 면혼방 삼선로고스웻셔츠 [85]</t>
        </is>
      </c>
      <c r="K2417" s="7" t="inlineStr">
        <is>
          <t>아디다스 멜란지그레이 면혼방 삼선로고스웻셔츠</t>
        </is>
      </c>
      <c r="L2417" s="7">
        <f>IF(B2417="보세",C2417&amp;" "&amp;F2417,B2417&amp;" "&amp;F2417)</f>
        <v/>
      </c>
      <c r="M2417" s="8" t="inlineStr">
        <is>
          <t>멜란지그레이  면혼방 삼선로고스웻셔츠</t>
        </is>
      </c>
      <c r="N2417" s="8" t="inlineStr">
        <is>
          <t>멜란지그레이  코튼혼방 삼선로고스웻셔츠</t>
        </is>
      </c>
      <c r="O2417" s="8" t="inlineStr">
        <is>
          <t>멜란지그레이  면믹스 삼선로고스웻셔츠</t>
        </is>
      </c>
    </row>
    <row r="2418" ht="16.5" customHeight="1" s="16">
      <c r="A2418" s="7" t="n">
        <v>13109186</v>
      </c>
      <c r="B2418" s="7" t="inlineStr">
        <is>
          <t>뉴발란스</t>
        </is>
      </c>
      <c r="C2418" s="7" t="inlineStr">
        <is>
          <t>멜란지그레이</t>
        </is>
      </c>
      <c r="D2418" s="7" t="inlineStr">
        <is>
          <t>프린팅</t>
        </is>
      </c>
      <c r="E2418" s="7" t="inlineStr">
        <is>
          <t>면</t>
        </is>
      </c>
      <c r="F2418" s="7" t="inlineStr">
        <is>
          <t>맨투맨</t>
        </is>
      </c>
      <c r="G2418" s="7" t="inlineStr">
        <is>
          <t>KOR</t>
        </is>
      </c>
      <c r="H2418" s="7" t="inlineStr">
        <is>
          <t>M</t>
        </is>
      </c>
      <c r="I2418" s="7">
        <f>IF(B2418="보세",C2418&amp;" "&amp;D2418&amp;" "&amp;E2418&amp;" "&amp;F2418&amp;" ["&amp;H2418&amp;"]",IF(G2418="JPN","[JPN] "&amp;B2418&amp;" "&amp;C2418&amp;" "&amp;D2418&amp;" "&amp;E2418&amp;" "&amp;F2418&amp;" ["&amp;H2418&amp;"]",B2418&amp;" "&amp;C2418&amp;" "&amp;D2418&amp;" "&amp;E2418&amp;" "&amp;F2418&amp;" ["&amp;H2418&amp;"]"))</f>
        <v/>
      </c>
      <c r="J2418" s="7" t="inlineStr">
        <is>
          <t>뉴발란스 멜란지그레이 프린팅 면 맨투맨 [M]</t>
        </is>
      </c>
      <c r="K2418" s="7" t="inlineStr">
        <is>
          <t>뉴발란스 멜란지그레이 프린팅 면 맨투맨</t>
        </is>
      </c>
      <c r="L2418" s="7">
        <f>IF(B2418="보세",C2418&amp;" "&amp;F2418,B2418&amp;" "&amp;F2418)</f>
        <v/>
      </c>
      <c r="M2418" s="8" t="inlineStr">
        <is>
          <t>멜란지그레이 프린팅 면 맨투맨</t>
        </is>
      </c>
      <c r="N2418" s="8" t="inlineStr">
        <is>
          <t>멜란지그레이 프린팅 코튼 맨투맨</t>
        </is>
      </c>
      <c r="O2418" s="8" t="inlineStr">
        <is>
          <t>멜란지그레이 프린팅 면직물 맨투맨</t>
        </is>
      </c>
    </row>
    <row r="2419" ht="16.5" customHeight="1" s="16">
      <c r="A2419" s="7" t="n">
        <v>13109187</v>
      </c>
      <c r="B2419" s="7" t="inlineStr">
        <is>
          <t>아이더</t>
        </is>
      </c>
      <c r="C2419" s="7" t="inlineStr">
        <is>
          <t>멜란지그레이</t>
        </is>
      </c>
      <c r="D2419" s="7" t="inlineStr">
        <is>
          <t>무지</t>
        </is>
      </c>
      <c r="E2419" s="7" t="inlineStr">
        <is>
          <t>면혼방</t>
        </is>
      </c>
      <c r="F2419" s="7" t="inlineStr">
        <is>
          <t>카모배색맨투맨</t>
        </is>
      </c>
      <c r="G2419" s="7" t="inlineStr">
        <is>
          <t>KOR</t>
        </is>
      </c>
      <c r="H2419" s="7" t="inlineStr">
        <is>
          <t>XL</t>
        </is>
      </c>
      <c r="I2419" s="7">
        <f>IF(B2419="보세",C2419&amp;" "&amp;D2419&amp;" "&amp;E2419&amp;" "&amp;F2419&amp;" ["&amp;H2419&amp;"]",IF(G2419="JPN","[JPN] "&amp;B2419&amp;" "&amp;C2419&amp;" "&amp;D2419&amp;" "&amp;E2419&amp;" "&amp;F2419&amp;" ["&amp;H2419&amp;"]",B2419&amp;" "&amp;C2419&amp;" "&amp;D2419&amp;" "&amp;E2419&amp;" "&amp;F2419&amp;" ["&amp;H2419&amp;"]"))</f>
        <v/>
      </c>
      <c r="J2419" s="7" t="inlineStr">
        <is>
          <t>아이더 멜란지그레이 면혼방 카모배색맨투맨 [XL]</t>
        </is>
      </c>
      <c r="K2419" s="7" t="inlineStr">
        <is>
          <t>아이더 멜란지그레이 면혼방 카모배색맨투맨</t>
        </is>
      </c>
      <c r="L2419" s="7">
        <f>IF(B2419="보세",C2419&amp;" "&amp;F2419,B2419&amp;" "&amp;F2419)</f>
        <v/>
      </c>
      <c r="M2419" s="8" t="inlineStr">
        <is>
          <t>멜란지그레이  면혼방 카모배색맨투맨</t>
        </is>
      </c>
      <c r="N2419" s="8" t="inlineStr">
        <is>
          <t>멜란지그레이  코튼혼방 카모배색맨투맨</t>
        </is>
      </c>
      <c r="O2419" s="8" t="inlineStr">
        <is>
          <t>멜란지그레이  면믹스 카모배색맨투맨</t>
        </is>
      </c>
    </row>
    <row r="2420" ht="16.5" customHeight="1" s="16">
      <c r="A2420" s="7" t="n">
        <v>13109188</v>
      </c>
      <c r="B2420" s="7" t="inlineStr">
        <is>
          <t>유니클로</t>
        </is>
      </c>
      <c r="C2420" s="7" t="inlineStr">
        <is>
          <t>멜란지그레이아이보리</t>
        </is>
      </c>
      <c r="D2420" s="7" t="inlineStr">
        <is>
          <t>스트라이프</t>
        </is>
      </c>
      <c r="E2420" s="7" t="inlineStr">
        <is>
          <t>면</t>
        </is>
      </c>
      <c r="F2420" s="7" t="inlineStr">
        <is>
          <t>보트넥와이드티</t>
        </is>
      </c>
      <c r="G2420" s="7" t="inlineStr">
        <is>
          <t>KOR</t>
        </is>
      </c>
      <c r="H2420" s="7" t="inlineStr">
        <is>
          <t>XL</t>
        </is>
      </c>
      <c r="I2420" s="7">
        <f>IF(B2420="보세",C2420&amp;" "&amp;D2420&amp;" "&amp;E2420&amp;" "&amp;F2420&amp;" ["&amp;H2420&amp;"]",IF(G2420="JPN","[JPN] "&amp;B2420&amp;" "&amp;C2420&amp;" "&amp;D2420&amp;" "&amp;E2420&amp;" "&amp;F2420&amp;" ["&amp;H2420&amp;"]",B2420&amp;" "&amp;C2420&amp;" "&amp;D2420&amp;" "&amp;E2420&amp;" "&amp;F2420&amp;" ["&amp;H2420&amp;"]"))</f>
        <v/>
      </c>
      <c r="J2420" s="7" t="inlineStr">
        <is>
          <t>유니클로 멜란지그레이아이보리 스트라이프 면 보트넥와이드티 [XL]</t>
        </is>
      </c>
      <c r="K2420" s="7" t="inlineStr">
        <is>
          <t>유니클로 멜란지그레이아이보리 스트라이프 면 보트넥와이드티</t>
        </is>
      </c>
      <c r="L2420" s="7">
        <f>IF(B2420="보세",C2420&amp;" "&amp;F2420,B2420&amp;" "&amp;F2420)</f>
        <v/>
      </c>
      <c r="M2420" s="8" t="inlineStr">
        <is>
          <t>멜란지그레이아이보리 스트라이프 면 보트넥와이드티</t>
        </is>
      </c>
      <c r="N2420" s="8" t="inlineStr">
        <is>
          <t>멜란지그레이아이보리 스트라이프 코튼 보트넥와이드티</t>
        </is>
      </c>
      <c r="O2420" s="8" t="inlineStr">
        <is>
          <t>멜란지그레이아이보리 스트라이프 면직물 보트넥와이드티</t>
        </is>
      </c>
    </row>
    <row r="2421" ht="16.5" customHeight="1" s="16">
      <c r="A2421" s="7" t="n">
        <v>13109189</v>
      </c>
      <c r="B2421" s="7" t="inlineStr">
        <is>
          <t>펠틱스</t>
        </is>
      </c>
      <c r="C2421" s="7" t="inlineStr">
        <is>
          <t>멜란지그레이</t>
        </is>
      </c>
      <c r="D2421" s="7" t="inlineStr">
        <is>
          <t>프린팅</t>
        </is>
      </c>
      <c r="E2421" s="7" t="inlineStr">
        <is>
          <t>면</t>
        </is>
      </c>
      <c r="F2421" s="7" t="inlineStr">
        <is>
          <t>빅로고나그랑맨투맨</t>
        </is>
      </c>
      <c r="G2421" s="7" t="inlineStr">
        <is>
          <t>KOR</t>
        </is>
      </c>
      <c r="H2421" s="7" t="inlineStr">
        <is>
          <t>S</t>
        </is>
      </c>
      <c r="I2421" s="7">
        <f>IF(B2421="보세",C2421&amp;" "&amp;D2421&amp;" "&amp;E2421&amp;" "&amp;F2421&amp;" ["&amp;H2421&amp;"]",IF(G2421="JPN","[JPN] "&amp;B2421&amp;" "&amp;C2421&amp;" "&amp;D2421&amp;" "&amp;E2421&amp;" "&amp;F2421&amp;" ["&amp;H2421&amp;"]",B2421&amp;" "&amp;C2421&amp;" "&amp;D2421&amp;" "&amp;E2421&amp;" "&amp;F2421&amp;" ["&amp;H2421&amp;"]"))</f>
        <v/>
      </c>
      <c r="J2421" s="7" t="inlineStr">
        <is>
          <t>펠틱스 멜란지그레이 프린팅 면 빅로고나그랑맨투맨 [S]</t>
        </is>
      </c>
      <c r="K2421" s="7" t="inlineStr">
        <is>
          <t>펠틱스 멜란지그레이 프린팅 면 빅로고나그랑맨투맨</t>
        </is>
      </c>
      <c r="L2421" s="7">
        <f>IF(B2421="보세",C2421&amp;" "&amp;F2421,B2421&amp;" "&amp;F2421)</f>
        <v/>
      </c>
      <c r="M2421" s="8" t="inlineStr">
        <is>
          <t>멜란지그레이 프린팅 면 빅로고나그랑맨투맨</t>
        </is>
      </c>
      <c r="N2421" s="8" t="inlineStr">
        <is>
          <t>멜란지그레이 프린팅 코튼 빅로고나그랑맨투맨</t>
        </is>
      </c>
      <c r="O2421" s="8" t="inlineStr">
        <is>
          <t>멜란지그레이 프린팅 면직물 빅로고나그랑맨투맨</t>
        </is>
      </c>
    </row>
    <row r="2422" ht="16.5" customHeight="1" s="16">
      <c r="A2422" s="7" t="n">
        <v>13109190</v>
      </c>
      <c r="B2422" s="7" t="inlineStr">
        <is>
          <t>TBJ</t>
        </is>
      </c>
      <c r="C2422" s="7" t="inlineStr">
        <is>
          <t>다크멜란지그레이</t>
        </is>
      </c>
      <c r="D2422" s="7" t="inlineStr">
        <is>
          <t>무지</t>
        </is>
      </c>
      <c r="E2422" s="7" t="inlineStr">
        <is>
          <t>면혼방</t>
        </is>
      </c>
      <c r="F2422" s="7" t="inlineStr">
        <is>
          <t>크루넥맨투맨</t>
        </is>
      </c>
      <c r="G2422" s="7" t="inlineStr">
        <is>
          <t>KOR</t>
        </is>
      </c>
      <c r="H2422" s="7" t="inlineStr">
        <is>
          <t>100</t>
        </is>
      </c>
      <c r="I2422" s="7">
        <f>IF(B2422="보세",C2422&amp;" "&amp;D2422&amp;" "&amp;E2422&amp;" "&amp;F2422&amp;" ["&amp;H2422&amp;"]",IF(G2422="JPN","[JPN] "&amp;B2422&amp;" "&amp;C2422&amp;" "&amp;D2422&amp;" "&amp;E2422&amp;" "&amp;F2422&amp;" ["&amp;H2422&amp;"]",B2422&amp;" "&amp;C2422&amp;" "&amp;D2422&amp;" "&amp;E2422&amp;" "&amp;F2422&amp;" ["&amp;H2422&amp;"]"))</f>
        <v/>
      </c>
      <c r="J2422" s="7" t="inlineStr">
        <is>
          <t>TBJ 다크멜란지그레이 면혼방 크루넥맨투맨 [100]</t>
        </is>
      </c>
      <c r="K2422" s="7" t="inlineStr">
        <is>
          <t>TBJ 다크멜란지그레이 면혼방 크루넥맨투맨</t>
        </is>
      </c>
      <c r="L2422" s="7">
        <f>IF(B2422="보세",C2422&amp;" "&amp;F2422,B2422&amp;" "&amp;F2422)</f>
        <v/>
      </c>
      <c r="M2422" s="8" t="inlineStr">
        <is>
          <t>다크멜란지그레이  면혼방 크루넥맨투맨</t>
        </is>
      </c>
      <c r="N2422" s="8" t="inlineStr">
        <is>
          <t>다크멜란지그레이  코튼혼방 크루넥맨투맨</t>
        </is>
      </c>
      <c r="O2422" s="8" t="inlineStr">
        <is>
          <t>다크멜란지그레이  면믹스 크루넥맨투맨</t>
        </is>
      </c>
    </row>
    <row r="2423" ht="16.5" customHeight="1" s="16">
      <c r="A2423" s="7" t="n">
        <v>13109191</v>
      </c>
      <c r="B2423" s="7" t="inlineStr">
        <is>
          <t>르꼬끄</t>
        </is>
      </c>
      <c r="C2423" s="7" t="inlineStr">
        <is>
          <t>멜란지그레이</t>
        </is>
      </c>
      <c r="D2423" s="7" t="inlineStr">
        <is>
          <t>무지</t>
        </is>
      </c>
      <c r="E2423" s="7" t="inlineStr">
        <is>
          <t>면혼방</t>
        </is>
      </c>
      <c r="F2423" s="7" t="inlineStr">
        <is>
          <t>가슴로고후드집업</t>
        </is>
      </c>
      <c r="G2423" s="7" t="inlineStr">
        <is>
          <t>KOR</t>
        </is>
      </c>
      <c r="H2423" s="7" t="inlineStr">
        <is>
          <t>85</t>
        </is>
      </c>
      <c r="I2423" s="7">
        <f>IF(B2423="보세",C2423&amp;" "&amp;D2423&amp;" "&amp;E2423&amp;" "&amp;F2423&amp;" ["&amp;H2423&amp;"]",IF(G2423="JPN","[JPN] "&amp;B2423&amp;" "&amp;C2423&amp;" "&amp;D2423&amp;" "&amp;E2423&amp;" "&amp;F2423&amp;" ["&amp;H2423&amp;"]",B2423&amp;" "&amp;C2423&amp;" "&amp;D2423&amp;" "&amp;E2423&amp;" "&amp;F2423&amp;" ["&amp;H2423&amp;"]"))</f>
        <v/>
      </c>
      <c r="J2423" s="7" t="inlineStr">
        <is>
          <t>르꼬끄 멜란지그레이 면혼방 가슴로고후드집업 [85]</t>
        </is>
      </c>
      <c r="K2423" s="7" t="inlineStr">
        <is>
          <t>르꼬끄 멜란지그레이 면혼방 가슴로고후드집업</t>
        </is>
      </c>
      <c r="L2423" s="7">
        <f>IF(B2423="보세",C2423&amp;" "&amp;F2423,B2423&amp;" "&amp;F2423)</f>
        <v/>
      </c>
      <c r="M2423" s="8" t="inlineStr">
        <is>
          <t>멜란지그레이  면혼방 가슴로고후드집업</t>
        </is>
      </c>
      <c r="N2423" s="8" t="inlineStr">
        <is>
          <t>멜란지그레이  코튼혼방 가슴로고후드집업</t>
        </is>
      </c>
      <c r="O2423" s="8" t="inlineStr">
        <is>
          <t>멜란지그레이  면믹스 가슴로고후드집업</t>
        </is>
      </c>
    </row>
    <row r="2424" ht="16.5" customHeight="1" s="16">
      <c r="A2424" s="7" t="n">
        <v>13109192</v>
      </c>
      <c r="B2424" s="7" t="inlineStr">
        <is>
          <t>자라</t>
        </is>
      </c>
      <c r="C2424" s="7" t="inlineStr">
        <is>
          <t>멜란지그레이</t>
        </is>
      </c>
      <c r="D2424" s="7" t="inlineStr">
        <is>
          <t>무지</t>
        </is>
      </c>
      <c r="E2424" s="7" t="inlineStr">
        <is>
          <t>비스코스혼방</t>
        </is>
      </c>
      <c r="F2424" s="7" t="inlineStr">
        <is>
          <t>나그랑라이트니트</t>
        </is>
      </c>
      <c r="G2424" s="7" t="inlineStr">
        <is>
          <t>KOR</t>
        </is>
      </c>
      <c r="H2424" s="7" t="inlineStr">
        <is>
          <t>S</t>
        </is>
      </c>
      <c r="I2424" s="7">
        <f>IF(B2424="보세",C2424&amp;" "&amp;D2424&amp;" "&amp;E2424&amp;" "&amp;F2424&amp;" ["&amp;H2424&amp;"]",IF(G2424="JPN","[JPN] "&amp;B2424&amp;" "&amp;C2424&amp;" "&amp;D2424&amp;" "&amp;E2424&amp;" "&amp;F2424&amp;" ["&amp;H2424&amp;"]",B2424&amp;" "&amp;C2424&amp;" "&amp;D2424&amp;" "&amp;E2424&amp;" "&amp;F2424&amp;" ["&amp;H2424&amp;"]"))</f>
        <v/>
      </c>
      <c r="J2424" s="7" t="inlineStr">
        <is>
          <t>자라 멜란지그레이 비스코스혼방 나그랑라이트니트 [S]</t>
        </is>
      </c>
      <c r="K2424" s="7" t="inlineStr">
        <is>
          <t>자라 멜란지그레이 비스코스혼방 나그랑라이트니트</t>
        </is>
      </c>
      <c r="L2424" s="7">
        <f>IF(B2424="보세",C2424&amp;" "&amp;F2424,B2424&amp;" "&amp;F2424)</f>
        <v/>
      </c>
      <c r="M2424" s="8" t="inlineStr">
        <is>
          <t>멜란지그레이  비스코스혼방 나그랑라이트니트</t>
        </is>
      </c>
      <c r="N2424" s="8" t="inlineStr">
        <is>
          <t>멜란지그레이  비스코스혼방 나그랑라이트니트</t>
        </is>
      </c>
      <c r="O2424" s="8" t="inlineStr">
        <is>
          <t>멜란지그레이  비스코스혼방 나그랑라이트니트</t>
        </is>
      </c>
    </row>
    <row r="2425" ht="16.5" customHeight="1" s="16">
      <c r="A2425" s="7" t="n">
        <v>13109193</v>
      </c>
      <c r="B2425" s="7" t="inlineStr">
        <is>
          <t>마시모두띠</t>
        </is>
      </c>
      <c r="C2425" s="7" t="inlineStr">
        <is>
          <t>폴포즈그레이</t>
        </is>
      </c>
      <c r="D2425" s="7" t="inlineStr">
        <is>
          <t>무지</t>
        </is>
      </c>
      <c r="E2425" s="7" t="inlineStr">
        <is>
          <t>면</t>
        </is>
      </c>
      <c r="F2425" s="7" t="inlineStr">
        <is>
          <t>골지브이넥니트</t>
        </is>
      </c>
      <c r="G2425" s="7" t="inlineStr">
        <is>
          <t>KOR</t>
        </is>
      </c>
      <c r="H2425" s="7" t="inlineStr">
        <is>
          <t>S</t>
        </is>
      </c>
      <c r="I2425" s="7">
        <f>IF(B2425="보세",C2425&amp;" "&amp;D2425&amp;" "&amp;E2425&amp;" "&amp;F2425&amp;" ["&amp;H2425&amp;"]",IF(G2425="JPN","[JPN] "&amp;B2425&amp;" "&amp;C2425&amp;" "&amp;D2425&amp;" "&amp;E2425&amp;" "&amp;F2425&amp;" ["&amp;H2425&amp;"]",B2425&amp;" "&amp;C2425&amp;" "&amp;D2425&amp;" "&amp;E2425&amp;" "&amp;F2425&amp;" ["&amp;H2425&amp;"]"))</f>
        <v/>
      </c>
      <c r="J2425" s="7" t="inlineStr">
        <is>
          <t>마시모두띠 폴포즈그레이 면 골지브이넥니트 [S]</t>
        </is>
      </c>
      <c r="K2425" s="7" t="inlineStr">
        <is>
          <t>마시모두띠 폴포즈그레이 면 골지브이넥니트</t>
        </is>
      </c>
      <c r="L2425" s="7">
        <f>IF(B2425="보세",C2425&amp;" "&amp;F2425,B2425&amp;" "&amp;F2425)</f>
        <v/>
      </c>
      <c r="M2425" s="8" t="inlineStr">
        <is>
          <t>폴포즈그레이  면 골지브이넥니트</t>
        </is>
      </c>
      <c r="N2425" s="8" t="inlineStr">
        <is>
          <t>폴포즈그레이  코튼 골지브이넥니트</t>
        </is>
      </c>
      <c r="O2425" s="8" t="inlineStr">
        <is>
          <t>폴포즈그레이  면직물 골지브이넥니트</t>
        </is>
      </c>
    </row>
    <row r="2426" ht="16.5" customHeight="1" s="16">
      <c r="A2426" s="7" t="n">
        <v>13109194</v>
      </c>
      <c r="B2426" s="7" t="inlineStr">
        <is>
          <t>뉴발란스</t>
        </is>
      </c>
      <c r="C2426" s="7" t="inlineStr">
        <is>
          <t>다크멜란지그레이</t>
        </is>
      </c>
      <c r="D2426" s="7" t="inlineStr">
        <is>
          <t>프린팅</t>
        </is>
      </c>
      <c r="E2426" s="7" t="inlineStr">
        <is>
          <t>면</t>
        </is>
      </c>
      <c r="F2426" s="7" t="inlineStr">
        <is>
          <t>빅로고맨투맨</t>
        </is>
      </c>
      <c r="G2426" s="7" t="inlineStr">
        <is>
          <t>KOR</t>
        </is>
      </c>
      <c r="H2426" s="7" t="inlineStr">
        <is>
          <t>90</t>
        </is>
      </c>
      <c r="I2426" s="7">
        <f>IF(B2426="보세",C2426&amp;" "&amp;D2426&amp;" "&amp;E2426&amp;" "&amp;F2426&amp;" ["&amp;H2426&amp;"]",IF(G2426="JPN","[JPN] "&amp;B2426&amp;" "&amp;C2426&amp;" "&amp;D2426&amp;" "&amp;E2426&amp;" "&amp;F2426&amp;" ["&amp;H2426&amp;"]",B2426&amp;" "&amp;C2426&amp;" "&amp;D2426&amp;" "&amp;E2426&amp;" "&amp;F2426&amp;" ["&amp;H2426&amp;"]"))</f>
        <v/>
      </c>
      <c r="J2426" s="7" t="inlineStr">
        <is>
          <t>뉴발란스 다크멜란지그레이 프린팅 면 빅로고맨투맨 [90]</t>
        </is>
      </c>
      <c r="K2426" s="7" t="inlineStr">
        <is>
          <t>뉴발란스 다크멜란지그레이 프린팅 면 빅로고맨투맨</t>
        </is>
      </c>
      <c r="L2426" s="7">
        <f>IF(B2426="보세",C2426&amp;" "&amp;F2426,B2426&amp;" "&amp;F2426)</f>
        <v/>
      </c>
      <c r="M2426" s="8" t="inlineStr">
        <is>
          <t>다크멜란지그레이 프린팅 면 빅로고맨투맨</t>
        </is>
      </c>
      <c r="N2426" s="8" t="inlineStr">
        <is>
          <t>다크멜란지그레이 프린팅 코튼 빅로고맨투맨</t>
        </is>
      </c>
      <c r="O2426" s="8" t="inlineStr">
        <is>
          <t>다크멜란지그레이 프린팅 면직물 빅로고맨투맨</t>
        </is>
      </c>
    </row>
    <row r="2427" ht="16.5" customHeight="1" s="16">
      <c r="A2427" s="7" t="n">
        <v>13109195</v>
      </c>
      <c r="B2427" s="7" t="inlineStr">
        <is>
          <t>크리스크리스티</t>
        </is>
      </c>
      <c r="C2427" s="7" t="inlineStr">
        <is>
          <t>네이비</t>
        </is>
      </c>
      <c r="D2427" s="7" t="inlineStr">
        <is>
          <t>무지</t>
        </is>
      </c>
      <c r="E2427" s="7" t="inlineStr">
        <is>
          <t>울혼방</t>
        </is>
      </c>
      <c r="F2427" s="7" t="inlineStr">
        <is>
          <t>보카시투버튼롱코트</t>
        </is>
      </c>
      <c r="G2427" s="7" t="inlineStr">
        <is>
          <t>KOR</t>
        </is>
      </c>
      <c r="H2427" s="7" t="inlineStr">
        <is>
          <t>110</t>
        </is>
      </c>
      <c r="I2427" s="7">
        <f>IF(B2427="보세",C2427&amp;" "&amp;D2427&amp;" "&amp;E2427&amp;" "&amp;F2427&amp;" ["&amp;H2427&amp;"]",IF(G2427="JPN","[JPN] "&amp;B2427&amp;" "&amp;C2427&amp;" "&amp;D2427&amp;" "&amp;E2427&amp;" "&amp;F2427&amp;" ["&amp;H2427&amp;"]",B2427&amp;" "&amp;C2427&amp;" "&amp;D2427&amp;" "&amp;E2427&amp;" "&amp;F2427&amp;" ["&amp;H2427&amp;"]"))</f>
        <v/>
      </c>
      <c r="J2427" s="7" t="inlineStr">
        <is>
          <t>크리스크리스티 네이비 울혼방 보카시투버튼롱코트 [110]</t>
        </is>
      </c>
      <c r="K2427" s="7" t="inlineStr">
        <is>
          <t>크리스크리스티 네이비 울혼방 보카시투버튼롱코트</t>
        </is>
      </c>
      <c r="L2427" s="7">
        <f>IF(B2427="보세",C2427&amp;" "&amp;F2427,B2427&amp;" "&amp;F2427)</f>
        <v/>
      </c>
      <c r="M2427" s="8" t="inlineStr">
        <is>
          <t>네이비  울혼방 보카시투버튼롱코트</t>
        </is>
      </c>
      <c r="N2427" s="8" t="inlineStr">
        <is>
          <t>NAVY  울혼방 보카시투버튼롱코트</t>
        </is>
      </c>
      <c r="O2427" s="8" t="inlineStr">
        <is>
          <t>곤색  울혼방 보카시투버튼롱코트</t>
        </is>
      </c>
    </row>
    <row r="2428" ht="16.5" customHeight="1" s="16">
      <c r="A2428" s="7" t="n">
        <v>13109196</v>
      </c>
      <c r="B2428" s="7" t="inlineStr">
        <is>
          <t>리바이스</t>
        </is>
      </c>
      <c r="C2428" s="7" t="inlineStr">
        <is>
          <t>블랙</t>
        </is>
      </c>
      <c r="D2428" s="7" t="inlineStr">
        <is>
          <t>무지</t>
        </is>
      </c>
      <c r="E2428" s="7" t="inlineStr">
        <is>
          <t>면</t>
        </is>
      </c>
      <c r="F2428" s="7" t="inlineStr">
        <is>
          <t>가슴로고긴팔티</t>
        </is>
      </c>
      <c r="G2428" s="7" t="inlineStr">
        <is>
          <t>KOR</t>
        </is>
      </c>
      <c r="H2428" s="7" t="inlineStr">
        <is>
          <t>L</t>
        </is>
      </c>
      <c r="I2428" s="7">
        <f>IF(B2428="보세",C2428&amp;" "&amp;D2428&amp;" "&amp;E2428&amp;" "&amp;F2428&amp;" ["&amp;H2428&amp;"]",IF(G2428="JPN","[JPN] "&amp;B2428&amp;" "&amp;C2428&amp;" "&amp;D2428&amp;" "&amp;E2428&amp;" "&amp;F2428&amp;" ["&amp;H2428&amp;"]",B2428&amp;" "&amp;C2428&amp;" "&amp;D2428&amp;" "&amp;E2428&amp;" "&amp;F2428&amp;" ["&amp;H2428&amp;"]"))</f>
        <v/>
      </c>
      <c r="J2428" s="7" t="inlineStr">
        <is>
          <t>리바이스 블랙 면 가슴로고긴팔티 [L]</t>
        </is>
      </c>
      <c r="K2428" s="7" t="inlineStr">
        <is>
          <t>리바이스 블랙 면 가슴로고긴팔티</t>
        </is>
      </c>
      <c r="L2428" s="7">
        <f>IF(B2428="보세",C2428&amp;" "&amp;F2428,B2428&amp;" "&amp;F2428)</f>
        <v/>
      </c>
      <c r="M2428" s="8" t="inlineStr">
        <is>
          <t>블랙  면 가슴로고긴팔티</t>
        </is>
      </c>
      <c r="N2428" s="8" t="inlineStr">
        <is>
          <t>블랙  코튼 가슴로고긴팔티</t>
        </is>
      </c>
      <c r="O2428" s="8" t="inlineStr">
        <is>
          <t>블랙  면직물 가슴로고긴팔티</t>
        </is>
      </c>
    </row>
    <row r="2429" ht="16.5" customHeight="1" s="16">
      <c r="A2429" s="7" t="n">
        <v>13109197</v>
      </c>
      <c r="B2429" s="7" t="inlineStr">
        <is>
          <t>지오다노</t>
        </is>
      </c>
      <c r="C2429" s="7" t="inlineStr">
        <is>
          <t>블랙</t>
        </is>
      </c>
      <c r="D2429" s="7" t="inlineStr">
        <is>
          <t>무지</t>
        </is>
      </c>
      <c r="E2429" s="7" t="inlineStr">
        <is>
          <t>캐시미어혼방</t>
        </is>
      </c>
      <c r="F2429" s="7" t="inlineStr">
        <is>
          <t>빅골드가디건</t>
        </is>
      </c>
      <c r="G2429" s="7" t="inlineStr">
        <is>
          <t>KOR</t>
        </is>
      </c>
      <c r="H2429" s="7" t="inlineStr">
        <is>
          <t>85</t>
        </is>
      </c>
      <c r="I2429" s="7">
        <f>IF(B2429="보세",C2429&amp;" "&amp;D2429&amp;" "&amp;E2429&amp;" "&amp;F2429&amp;" ["&amp;H2429&amp;"]",IF(G2429="JPN","[JPN] "&amp;B2429&amp;" "&amp;C2429&amp;" "&amp;D2429&amp;" "&amp;E2429&amp;" "&amp;F2429&amp;" ["&amp;H2429&amp;"]",B2429&amp;" "&amp;C2429&amp;" "&amp;D2429&amp;" "&amp;E2429&amp;" "&amp;F2429&amp;" ["&amp;H2429&amp;"]"))</f>
        <v/>
      </c>
      <c r="J2429" s="7" t="inlineStr">
        <is>
          <t>지오다노 블랙 캐시미어혼방 빅골드가디건 [85]</t>
        </is>
      </c>
      <c r="K2429" s="7" t="inlineStr">
        <is>
          <t>지오다노 블랙 캐시미어혼방 빅골드가디건</t>
        </is>
      </c>
      <c r="L2429" s="7">
        <f>IF(B2429="보세",C2429&amp;" "&amp;F2429,B2429&amp;" "&amp;F2429)</f>
        <v/>
      </c>
      <c r="M2429" s="8" t="inlineStr">
        <is>
          <t>블랙  캐시미어혼방 빅골드가디건</t>
        </is>
      </c>
      <c r="N2429" s="8" t="inlineStr">
        <is>
          <t>블랙  캐시미어혼방 빅골드가디건</t>
        </is>
      </c>
      <c r="O2429" s="8" t="inlineStr">
        <is>
          <t>블랙  캐시미어혼방 빅골드가디건</t>
        </is>
      </c>
    </row>
    <row r="2430" ht="16.5" customHeight="1" s="16">
      <c r="A2430" s="7" t="n">
        <v>13109198</v>
      </c>
      <c r="B2430" s="7" t="inlineStr">
        <is>
          <t>디스커버리</t>
        </is>
      </c>
      <c r="C2430" s="7" t="inlineStr">
        <is>
          <t>블랙</t>
        </is>
      </c>
      <c r="D2430" s="7" t="inlineStr">
        <is>
          <t>프린팅</t>
        </is>
      </c>
      <c r="E2430" s="7" t="inlineStr">
        <is>
          <t>폴리</t>
        </is>
      </c>
      <c r="F2430" s="7" t="inlineStr">
        <is>
          <t>빅로고맨투맨</t>
        </is>
      </c>
      <c r="G2430" s="7" t="inlineStr">
        <is>
          <t>KOR</t>
        </is>
      </c>
      <c r="H2430" s="7" t="inlineStr">
        <is>
          <t>M</t>
        </is>
      </c>
      <c r="I2430" s="7">
        <f>IF(B2430="보세",C2430&amp;" "&amp;D2430&amp;" "&amp;E2430&amp;" "&amp;F2430&amp;" ["&amp;H2430&amp;"]",IF(G2430="JPN","[JPN] "&amp;B2430&amp;" "&amp;C2430&amp;" "&amp;D2430&amp;" "&amp;E2430&amp;" "&amp;F2430&amp;" ["&amp;H2430&amp;"]",B2430&amp;" "&amp;C2430&amp;" "&amp;D2430&amp;" "&amp;E2430&amp;" "&amp;F2430&amp;" ["&amp;H2430&amp;"]"))</f>
        <v/>
      </c>
      <c r="J2430" s="7" t="inlineStr">
        <is>
          <t>디스커버리 블랙 프린팅 빅로고맨투맨 [M]</t>
        </is>
      </c>
      <c r="K2430" s="7" t="inlineStr">
        <is>
          <t>디스커버리 블랙 프린팅 빅로고맨투맨</t>
        </is>
      </c>
      <c r="L2430" s="7">
        <f>IF(B2430="보세",C2430&amp;" "&amp;F2430,B2430&amp;" "&amp;F2430)</f>
        <v/>
      </c>
      <c r="M2430" s="8" t="inlineStr">
        <is>
          <t>블랙 프린팅  빅로고맨투맨</t>
        </is>
      </c>
      <c r="N2430" s="8" t="inlineStr">
        <is>
          <t>블랙 프린팅  빅로고맨투맨</t>
        </is>
      </c>
      <c r="O2430" s="8" t="inlineStr">
        <is>
          <t>블랙 프린팅  빅로고맨투맨</t>
        </is>
      </c>
    </row>
    <row r="2431" ht="16.5" customHeight="1" s="16">
      <c r="A2431" s="7" t="n">
        <v>13109199</v>
      </c>
      <c r="B2431" s="7" t="inlineStr">
        <is>
          <t>NBA</t>
        </is>
      </c>
      <c r="C2431" s="7" t="inlineStr">
        <is>
          <t>블랙</t>
        </is>
      </c>
      <c r="D2431" s="7" t="inlineStr">
        <is>
          <t>지그재그패턴</t>
        </is>
      </c>
      <c r="E2431" s="7" t="inlineStr">
        <is>
          <t>면혼방</t>
        </is>
      </c>
      <c r="F2431" s="7" t="inlineStr">
        <is>
          <t>버클포켓맨투맨</t>
        </is>
      </c>
      <c r="G2431" s="7" t="inlineStr">
        <is>
          <t>KOR</t>
        </is>
      </c>
      <c r="H2431" s="7" t="inlineStr">
        <is>
          <t>105</t>
        </is>
      </c>
      <c r="I2431" s="7">
        <f>IF(B2431="보세",C2431&amp;" "&amp;D2431&amp;" "&amp;E2431&amp;" "&amp;F2431&amp;" ["&amp;H2431&amp;"]",IF(G2431="JPN","[JPN] "&amp;B2431&amp;" "&amp;C2431&amp;" "&amp;D2431&amp;" "&amp;E2431&amp;" "&amp;F2431&amp;" ["&amp;H2431&amp;"]",B2431&amp;" "&amp;C2431&amp;" "&amp;D2431&amp;" "&amp;E2431&amp;" "&amp;F2431&amp;" ["&amp;H2431&amp;"]"))</f>
        <v/>
      </c>
      <c r="J2431" s="7" t="inlineStr">
        <is>
          <t>NBA 블랙 지그재그패턴 면혼방 버클포켓맨투맨 [105]</t>
        </is>
      </c>
      <c r="K2431" s="7" t="inlineStr">
        <is>
          <t>NBA 블랙 지그재그패턴 면혼방 버클포켓맨투맨</t>
        </is>
      </c>
      <c r="L2431" s="7">
        <f>IF(B2431="보세",C2431&amp;" "&amp;F2431,B2431&amp;" "&amp;F2431)</f>
        <v/>
      </c>
      <c r="M2431" s="8" t="inlineStr">
        <is>
          <t>블랙 지그재그패턴 면혼방 버클포켓맨투맨</t>
        </is>
      </c>
      <c r="N2431" s="8" t="inlineStr">
        <is>
          <t>블랙 지그재그패턴 코튼혼방 버클포켓맨투맨</t>
        </is>
      </c>
      <c r="O2431" s="8" t="inlineStr">
        <is>
          <t>블랙 지그재그패턴 면믹스 버클포켓맨투맨</t>
        </is>
      </c>
    </row>
    <row r="2432" ht="16.5" customHeight="1" s="16">
      <c r="A2432" s="7" t="n">
        <v>13109200</v>
      </c>
      <c r="B2432" s="7" t="inlineStr">
        <is>
          <t>h&amp;m</t>
        </is>
      </c>
      <c r="C2432" s="7" t="inlineStr">
        <is>
          <t>블랙</t>
        </is>
      </c>
      <c r="D2432" s="7" t="inlineStr">
        <is>
          <t>무지</t>
        </is>
      </c>
      <c r="E2432" s="7" t="inlineStr">
        <is>
          <t>비스코스혼방</t>
        </is>
      </c>
      <c r="F2432" s="7" t="inlineStr">
        <is>
          <t>오픈형가디건</t>
        </is>
      </c>
      <c r="G2432" s="7" t="inlineStr">
        <is>
          <t>KOR</t>
        </is>
      </c>
      <c r="H2432" s="7" t="inlineStr">
        <is>
          <t>S</t>
        </is>
      </c>
      <c r="I2432" s="7">
        <f>IF(B2432="보세",C2432&amp;" "&amp;D2432&amp;" "&amp;E2432&amp;" "&amp;F2432&amp;" ["&amp;H2432&amp;"]",IF(G2432="JPN","[JPN] "&amp;B2432&amp;" "&amp;C2432&amp;" "&amp;D2432&amp;" "&amp;E2432&amp;" "&amp;F2432&amp;" ["&amp;H2432&amp;"]",B2432&amp;" "&amp;C2432&amp;" "&amp;D2432&amp;" "&amp;E2432&amp;" "&amp;F2432&amp;" ["&amp;H2432&amp;"]"))</f>
        <v/>
      </c>
      <c r="J2432" s="7" t="inlineStr">
        <is>
          <t>h&amp;m 블랙 비스코스혼방 오픈형가디건 [S]</t>
        </is>
      </c>
      <c r="K2432" s="7" t="inlineStr">
        <is>
          <t>h&amp;m 블랙 비스코스혼방 오픈형가디건</t>
        </is>
      </c>
      <c r="L2432" s="7">
        <f>IF(B2432="보세",C2432&amp;" "&amp;F2432,B2432&amp;" "&amp;F2432)</f>
        <v/>
      </c>
      <c r="M2432" s="8" t="inlineStr">
        <is>
          <t>블랙  비스코스혼방 오픈형가디건</t>
        </is>
      </c>
      <c r="N2432" s="8" t="inlineStr">
        <is>
          <t>블랙  비스코스혼방 오픈형가디건</t>
        </is>
      </c>
      <c r="O2432" s="8" t="inlineStr">
        <is>
          <t>블랙  비스코스혼방 오픈형가디건</t>
        </is>
      </c>
    </row>
    <row r="2433" ht="16.5" customHeight="1" s="16">
      <c r="A2433" s="7" t="n">
        <v>13109201</v>
      </c>
      <c r="B2433" s="7" t="inlineStr">
        <is>
          <t>겐조</t>
        </is>
      </c>
      <c r="C2433" s="7" t="inlineStr">
        <is>
          <t>블랙</t>
        </is>
      </c>
      <c r="D2433" s="7" t="inlineStr">
        <is>
          <t>프린팅</t>
        </is>
      </c>
      <c r="E2433" s="7" t="inlineStr">
        <is>
          <t>면혼방</t>
        </is>
      </c>
      <c r="F2433" s="7" t="inlineStr">
        <is>
          <t>로고호랑이맨투맨</t>
        </is>
      </c>
      <c r="G2433" s="7" t="inlineStr">
        <is>
          <t>KOR</t>
        </is>
      </c>
      <c r="H2433" s="7" t="inlineStr">
        <is>
          <t>S</t>
        </is>
      </c>
      <c r="I2433" s="7">
        <f>IF(B2433="보세",C2433&amp;" "&amp;D2433&amp;" "&amp;E2433&amp;" "&amp;F2433&amp;" ["&amp;H2433&amp;"]",IF(G2433="JPN","[JPN] "&amp;B2433&amp;" "&amp;C2433&amp;" "&amp;D2433&amp;" "&amp;E2433&amp;" "&amp;F2433&amp;" ["&amp;H2433&amp;"]",B2433&amp;" "&amp;C2433&amp;" "&amp;D2433&amp;" "&amp;E2433&amp;" "&amp;F2433&amp;" ["&amp;H2433&amp;"]"))</f>
        <v/>
      </c>
      <c r="J2433" s="7" t="inlineStr">
        <is>
          <t>겐조 블랙 프린팅 면혼방 로고호랑이맨투맨 [S]</t>
        </is>
      </c>
      <c r="K2433" s="7" t="inlineStr">
        <is>
          <t>겐조 블랙 프린팅 면혼방 로고호랑이맨투맨</t>
        </is>
      </c>
      <c r="L2433" s="7">
        <f>IF(B2433="보세",C2433&amp;" "&amp;F2433,B2433&amp;" "&amp;F2433)</f>
        <v/>
      </c>
      <c r="M2433" s="8" t="inlineStr">
        <is>
          <t>블랙 프린팅 면혼방 로고호랑이맨투맨</t>
        </is>
      </c>
      <c r="N2433" s="8" t="inlineStr">
        <is>
          <t>블랙 프린팅 코튼혼방 로고호랑이맨투맨</t>
        </is>
      </c>
      <c r="O2433" s="8" t="inlineStr">
        <is>
          <t>블랙 프린팅 면믹스 로고호랑이맨투맨</t>
        </is>
      </c>
    </row>
    <row r="2434" ht="16.5" customHeight="1" s="16">
      <c r="A2434" s="7" t="n">
        <v>13109202</v>
      </c>
      <c r="B2434" s="7" t="inlineStr">
        <is>
          <t>라푸마</t>
        </is>
      </c>
      <c r="C2434" s="7" t="inlineStr">
        <is>
          <t>매트블랙</t>
        </is>
      </c>
      <c r="D2434" s="7" t="inlineStr">
        <is>
          <t>무지</t>
        </is>
      </c>
      <c r="E2434" s="7" t="inlineStr">
        <is>
          <t>덕다운</t>
        </is>
      </c>
      <c r="F2434" s="7" t="inlineStr">
        <is>
          <t>경량패딩</t>
        </is>
      </c>
      <c r="G2434" s="7" t="inlineStr">
        <is>
          <t>KOR</t>
        </is>
      </c>
      <c r="H2434" s="7" t="inlineStr">
        <is>
          <t>100</t>
        </is>
      </c>
      <c r="I2434" s="7">
        <f>IF(B2434="보세",C2434&amp;" "&amp;D2434&amp;" "&amp;E2434&amp;" "&amp;F2434&amp;" ["&amp;H2434&amp;"]",IF(G2434="JPN","[JPN] "&amp;B2434&amp;" "&amp;C2434&amp;" "&amp;D2434&amp;" "&amp;E2434&amp;" "&amp;F2434&amp;" ["&amp;H2434&amp;"]",B2434&amp;" "&amp;C2434&amp;" "&amp;D2434&amp;" "&amp;E2434&amp;" "&amp;F2434&amp;" ["&amp;H2434&amp;"]"))</f>
        <v/>
      </c>
      <c r="J2434" s="7" t="inlineStr">
        <is>
          <t>라푸마 매트블랙 덕다운 경량패딩 [100]</t>
        </is>
      </c>
      <c r="K2434" s="7" t="inlineStr">
        <is>
          <t>라푸마 매트블랙 덕다운 경량패딩</t>
        </is>
      </c>
      <c r="L2434" s="7">
        <f>IF(B2434="보세",C2434&amp;" "&amp;F2434,B2434&amp;" "&amp;F2434)</f>
        <v/>
      </c>
      <c r="M2434" s="8" t="inlineStr">
        <is>
          <t>매트블랙  덕다운 경량패딩</t>
        </is>
      </c>
      <c r="N2434" s="8" t="inlineStr">
        <is>
          <t>매트블랙  덕다운 경량패딩</t>
        </is>
      </c>
      <c r="O2434" s="8" t="inlineStr">
        <is>
          <t>매트블랙  덕다운 경량패딩</t>
        </is>
      </c>
    </row>
    <row r="2435" ht="16.5" customHeight="1" s="16">
      <c r="A2435" s="7" t="n">
        <v>13109203</v>
      </c>
      <c r="B2435" s="7" t="inlineStr">
        <is>
          <t>슈프림</t>
        </is>
      </c>
      <c r="C2435" s="7" t="inlineStr">
        <is>
          <t>네이비</t>
        </is>
      </c>
      <c r="D2435" s="7" t="inlineStr">
        <is>
          <t>무지</t>
        </is>
      </c>
      <c r="E2435" s="7" t="inlineStr">
        <is>
          <t>면</t>
        </is>
      </c>
      <c r="F2435" s="7" t="inlineStr">
        <is>
          <t>그림자로고맨투맨</t>
        </is>
      </c>
      <c r="G2435" s="7" t="inlineStr">
        <is>
          <t>KOR</t>
        </is>
      </c>
      <c r="H2435" s="7" t="inlineStr">
        <is>
          <t>2XL</t>
        </is>
      </c>
      <c r="I2435" s="7">
        <f>IF(B2435="보세",C2435&amp;" "&amp;D2435&amp;" "&amp;E2435&amp;" "&amp;F2435&amp;" ["&amp;H2435&amp;"]",IF(G2435="JPN","[JPN] "&amp;B2435&amp;" "&amp;C2435&amp;" "&amp;D2435&amp;" "&amp;E2435&amp;" "&amp;F2435&amp;" ["&amp;H2435&amp;"]",B2435&amp;" "&amp;C2435&amp;" "&amp;D2435&amp;" "&amp;E2435&amp;" "&amp;F2435&amp;" ["&amp;H2435&amp;"]"))</f>
        <v/>
      </c>
      <c r="J2435" s="7" t="inlineStr">
        <is>
          <t>슈프림 네이비 면 그림자로고맨투맨 [2XL]</t>
        </is>
      </c>
      <c r="K2435" s="7" t="inlineStr">
        <is>
          <t>슈프림 네이비 면 그림자로고맨투맨</t>
        </is>
      </c>
      <c r="L2435" s="7">
        <f>IF(B2435="보세",C2435&amp;" "&amp;F2435,B2435&amp;" "&amp;F2435)</f>
        <v/>
      </c>
      <c r="M2435" s="8" t="inlineStr">
        <is>
          <t>네이비  면 그림자로고맨투맨</t>
        </is>
      </c>
      <c r="N2435" s="8" t="inlineStr">
        <is>
          <t>NAVY  면 그림자로고맨투맨</t>
        </is>
      </c>
      <c r="O2435" s="8" t="inlineStr">
        <is>
          <t>곤색  면 그림자로고맨투맨</t>
        </is>
      </c>
    </row>
    <row r="2436" ht="16.5" customHeight="1" s="16">
      <c r="A2436" s="7" t="n">
        <v>13109204</v>
      </c>
      <c r="B2436" s="7" t="inlineStr">
        <is>
          <t>챔피언</t>
        </is>
      </c>
      <c r="C2436" s="7" t="inlineStr">
        <is>
          <t>빈티지블랙</t>
        </is>
      </c>
      <c r="D2436" s="7" t="inlineStr">
        <is>
          <t>무지</t>
        </is>
      </c>
      <c r="E2436" s="7" t="inlineStr">
        <is>
          <t>면</t>
        </is>
      </c>
      <c r="F2436" s="7" t="inlineStr">
        <is>
          <t>라운드긴팔티</t>
        </is>
      </c>
      <c r="G2436" s="7" t="inlineStr">
        <is>
          <t>KOR</t>
        </is>
      </c>
      <c r="H2436" s="7" t="inlineStr">
        <is>
          <t>S</t>
        </is>
      </c>
      <c r="I2436" s="7">
        <f>IF(B2436="보세",C2436&amp;" "&amp;D2436&amp;" "&amp;E2436&amp;" "&amp;F2436&amp;" ["&amp;H2436&amp;"]",IF(G2436="JPN","[JPN] "&amp;B2436&amp;" "&amp;C2436&amp;" "&amp;D2436&amp;" "&amp;E2436&amp;" "&amp;F2436&amp;" ["&amp;H2436&amp;"]",B2436&amp;" "&amp;C2436&amp;" "&amp;D2436&amp;" "&amp;E2436&amp;" "&amp;F2436&amp;" ["&amp;H2436&amp;"]"))</f>
        <v/>
      </c>
      <c r="J2436" s="7" t="inlineStr">
        <is>
          <t>챔피언 빈티지블랙 면 라운드긴팔티 [S]</t>
        </is>
      </c>
      <c r="K2436" s="7" t="inlineStr">
        <is>
          <t>챔피언 빈티지블랙 면 라운드긴팔티</t>
        </is>
      </c>
      <c r="L2436" s="7">
        <f>IF(B2436="보세",C2436&amp;" "&amp;F2436,B2436&amp;" "&amp;F2436)</f>
        <v/>
      </c>
      <c r="M2436" s="8" t="inlineStr">
        <is>
          <t>빈티지블랙  면 라운드긴팔티</t>
        </is>
      </c>
      <c r="N2436" s="8" t="inlineStr">
        <is>
          <t>빈티지블랙  코튼 라운드긴팔티</t>
        </is>
      </c>
      <c r="O2436" s="8" t="inlineStr">
        <is>
          <t>빈티지블랙  면직물 라운드긴팔티</t>
        </is>
      </c>
    </row>
    <row r="2437" ht="16.5" customHeight="1" s="16">
      <c r="A2437" s="7" t="n">
        <v>13109205</v>
      </c>
      <c r="B2437" s="7" t="inlineStr">
        <is>
          <t>슈프림</t>
        </is>
      </c>
      <c r="C2437" s="9" t="inlineStr">
        <is>
          <t>네이비</t>
        </is>
      </c>
      <c r="D2437" s="7" t="inlineStr">
        <is>
          <t>프린팅</t>
        </is>
      </c>
      <c r="E2437" s="7" t="inlineStr">
        <is>
          <t>폴리</t>
        </is>
      </c>
      <c r="F2437" s="7" t="inlineStr">
        <is>
          <t>로고맨투맨</t>
        </is>
      </c>
      <c r="G2437" s="7" t="inlineStr">
        <is>
          <t>KOR</t>
        </is>
      </c>
      <c r="H2437" s="7" t="inlineStr">
        <is>
          <t>XL</t>
        </is>
      </c>
      <c r="I2437" s="7">
        <f>IF(B2437="보세",C2437&amp;" "&amp;D2437&amp;" "&amp;E2437&amp;" "&amp;F2437&amp;" ["&amp;H2437&amp;"]",IF(G2437="JPN","[JPN] "&amp;B2437&amp;" "&amp;C2437&amp;" "&amp;D2437&amp;" "&amp;E2437&amp;" "&amp;F2437&amp;" ["&amp;H2437&amp;"]",B2437&amp;" "&amp;C2437&amp;" "&amp;D2437&amp;" "&amp;E2437&amp;" "&amp;F2437&amp;" ["&amp;H2437&amp;"]"))</f>
        <v/>
      </c>
      <c r="J2437" s="7" t="inlineStr">
        <is>
          <t>슈프림 네이비 프린팅 로고맨투맨 [XL]</t>
        </is>
      </c>
      <c r="K2437" s="7" t="inlineStr">
        <is>
          <t>슈프림 네이비 프린팅 로고맨투맨</t>
        </is>
      </c>
      <c r="L2437" s="7">
        <f>IF(B2437="보세",C2437&amp;" "&amp;F2437,B2437&amp;" "&amp;F2437)</f>
        <v/>
      </c>
      <c r="M2437" s="8" t="inlineStr">
        <is>
          <t>네이비 프린팅  로고맨투맨</t>
        </is>
      </c>
      <c r="N2437" s="8" t="inlineStr">
        <is>
          <t>NAVY 프린팅  로고맨투맨</t>
        </is>
      </c>
      <c r="O2437" s="8" t="inlineStr">
        <is>
          <t>곤색 프린팅  로고맨투맨</t>
        </is>
      </c>
    </row>
    <row r="2438" ht="16.5" customHeight="1" s="16">
      <c r="A2438" s="7" t="n">
        <v>13109206</v>
      </c>
      <c r="B2438" s="7" t="inlineStr">
        <is>
          <t>타미힐피거</t>
        </is>
      </c>
      <c r="C2438" s="7" t="inlineStr">
        <is>
          <t>네이비</t>
        </is>
      </c>
      <c r="D2438" s="7" t="inlineStr">
        <is>
          <t>무지</t>
        </is>
      </c>
      <c r="E2438" s="7" t="inlineStr">
        <is>
          <t>면혼방</t>
        </is>
      </c>
      <c r="F2438" s="7" t="inlineStr">
        <is>
          <t>맨투맨</t>
        </is>
      </c>
      <c r="G2438" s="7" t="inlineStr">
        <is>
          <t>KOR</t>
        </is>
      </c>
      <c r="H2438" s="7" t="inlineStr">
        <is>
          <t>XL</t>
        </is>
      </c>
      <c r="I2438" s="7">
        <f>IF(B2438="보세",C2438&amp;" "&amp;D2438&amp;" "&amp;E2438&amp;" "&amp;F2438&amp;" ["&amp;H2438&amp;"]",IF(G2438="JPN","[JPN] "&amp;B2438&amp;" "&amp;C2438&amp;" "&amp;D2438&amp;" "&amp;E2438&amp;" "&amp;F2438&amp;" ["&amp;H2438&amp;"]",B2438&amp;" "&amp;C2438&amp;" "&amp;D2438&amp;" "&amp;E2438&amp;" "&amp;F2438&amp;" ["&amp;H2438&amp;"]"))</f>
        <v/>
      </c>
      <c r="J2438" s="7" t="inlineStr">
        <is>
          <t>타미힐피거 네이비 면혼방 맨투맨 [XL]</t>
        </is>
      </c>
      <c r="K2438" s="7" t="inlineStr">
        <is>
          <t>타미힐피거 네이비 면혼방 맨투맨</t>
        </is>
      </c>
      <c r="L2438" s="7">
        <f>IF(B2438="보세",C2438&amp;" "&amp;F2438,B2438&amp;" "&amp;F2438)</f>
        <v/>
      </c>
      <c r="M2438" s="8" t="inlineStr">
        <is>
          <t>네이비  면혼방 맨투맨</t>
        </is>
      </c>
      <c r="N2438" s="8" t="inlineStr">
        <is>
          <t>NAVY  면혼방 맨투맨</t>
        </is>
      </c>
      <c r="O2438" s="8" t="inlineStr">
        <is>
          <t>곤색  면혼방 맨투맨</t>
        </is>
      </c>
    </row>
    <row r="2439" ht="16.5" customHeight="1" s="16">
      <c r="A2439" s="7" t="n">
        <v>13109207</v>
      </c>
      <c r="B2439" s="7" t="inlineStr">
        <is>
          <t>코데즈컴바인</t>
        </is>
      </c>
      <c r="C2439" s="7" t="inlineStr">
        <is>
          <t>네이비</t>
        </is>
      </c>
      <c r="D2439" s="7" t="inlineStr">
        <is>
          <t>무지</t>
        </is>
      </c>
      <c r="E2439" s="7" t="inlineStr">
        <is>
          <t>면</t>
        </is>
      </c>
      <c r="F2439" s="7" t="inlineStr">
        <is>
          <t>크루넥라이트맨투맨</t>
        </is>
      </c>
      <c r="G2439" s="7" t="inlineStr">
        <is>
          <t>KOR</t>
        </is>
      </c>
      <c r="H2439" s="7" t="inlineStr">
        <is>
          <t>80</t>
        </is>
      </c>
      <c r="I2439" s="7">
        <f>IF(B2439="보세",C2439&amp;" "&amp;D2439&amp;" "&amp;E2439&amp;" "&amp;F2439&amp;" ["&amp;H2439&amp;"]",IF(G2439="JPN","[JPN] "&amp;B2439&amp;" "&amp;C2439&amp;" "&amp;D2439&amp;" "&amp;E2439&amp;" "&amp;F2439&amp;" ["&amp;H2439&amp;"]",B2439&amp;" "&amp;C2439&amp;" "&amp;D2439&amp;" "&amp;E2439&amp;" "&amp;F2439&amp;" ["&amp;H2439&amp;"]"))</f>
        <v/>
      </c>
      <c r="J2439" s="7" t="inlineStr">
        <is>
          <t>코데즈컴바인 네이비 면 크루넥라이트맨투맨 [80]</t>
        </is>
      </c>
      <c r="K2439" s="7" t="inlineStr">
        <is>
          <t>코데즈컴바인 네이비 면 크루넥라이트맨투맨</t>
        </is>
      </c>
      <c r="L2439" s="7">
        <f>IF(B2439="보세",C2439&amp;" "&amp;F2439,B2439&amp;" "&amp;F2439)</f>
        <v/>
      </c>
      <c r="M2439" s="8" t="inlineStr">
        <is>
          <t>네이비  면 크루넥라이트맨투맨</t>
        </is>
      </c>
      <c r="N2439" s="8" t="inlineStr">
        <is>
          <t>NAVY  면 크루넥라이트맨투맨</t>
        </is>
      </c>
      <c r="O2439" s="8" t="inlineStr">
        <is>
          <t>곤색  면 크루넥라이트맨투맨</t>
        </is>
      </c>
    </row>
    <row r="2440" ht="16.5" customHeight="1" s="16">
      <c r="A2440" s="7" t="n">
        <v>13109208</v>
      </c>
      <c r="B2440" s="7" t="inlineStr">
        <is>
          <t>아디다스</t>
        </is>
      </c>
      <c r="C2440" s="7" t="inlineStr">
        <is>
          <t>네이비</t>
        </is>
      </c>
      <c r="D2440" s="7" t="inlineStr">
        <is>
          <t>무지</t>
        </is>
      </c>
      <c r="E2440" s="7" t="inlineStr">
        <is>
          <t>폴리</t>
        </is>
      </c>
      <c r="F2440" s="7" t="inlineStr">
        <is>
          <t>어깨삼선하이넥패딩베스트</t>
        </is>
      </c>
      <c r="G2440" s="7" t="inlineStr">
        <is>
          <t>KOR</t>
        </is>
      </c>
      <c r="H2440" s="7" t="inlineStr">
        <is>
          <t>100</t>
        </is>
      </c>
      <c r="I2440" s="7">
        <f>IF(B2440="보세",C2440&amp;" "&amp;D2440&amp;" "&amp;E2440&amp;" "&amp;F2440&amp;" ["&amp;H2440&amp;"]",IF(G2440="JPN","[JPN] "&amp;B2440&amp;" "&amp;C2440&amp;" "&amp;D2440&amp;" "&amp;E2440&amp;" "&amp;F2440&amp;" ["&amp;H2440&amp;"]",B2440&amp;" "&amp;C2440&amp;" "&amp;D2440&amp;" "&amp;E2440&amp;" "&amp;F2440&amp;" ["&amp;H2440&amp;"]"))</f>
        <v/>
      </c>
      <c r="J2440" s="7" t="inlineStr">
        <is>
          <t>아디다스 네이비 어깨삼선하이넥패딩베스트 [100]</t>
        </is>
      </c>
      <c r="K2440" s="7" t="inlineStr">
        <is>
          <t>아디다스 네이비 어깨삼선하이넥패딩베스트</t>
        </is>
      </c>
      <c r="L2440" s="7">
        <f>IF(B2440="보세",C2440&amp;" "&amp;F2440,B2440&amp;" "&amp;F2440)</f>
        <v/>
      </c>
      <c r="M2440" s="8" t="inlineStr">
        <is>
          <t>네이비   어깨삼선하이넥패딩베스트</t>
        </is>
      </c>
      <c r="N2440" s="8" t="inlineStr">
        <is>
          <t>NAVY   어깨삼선하이넥패딩베스트</t>
        </is>
      </c>
      <c r="O2440" s="8" t="inlineStr">
        <is>
          <t>곤색   어깨삼선하이넥패딩베스트</t>
        </is>
      </c>
    </row>
    <row r="2441" ht="16.5" customHeight="1" s="16">
      <c r="A2441" s="7" t="n">
        <v>13109209</v>
      </c>
      <c r="B2441" s="7" t="inlineStr">
        <is>
          <t>TBJ</t>
        </is>
      </c>
      <c r="C2441" s="7" t="inlineStr">
        <is>
          <t>진청</t>
        </is>
      </c>
      <c r="D2441" s="7" t="inlineStr">
        <is>
          <t>무지</t>
        </is>
      </c>
      <c r="E2441" s="7" t="inlineStr">
        <is>
          <t>데님</t>
        </is>
      </c>
      <c r="F2441" s="7" t="inlineStr">
        <is>
          <t>워시드자켓</t>
        </is>
      </c>
      <c r="G2441" s="7" t="inlineStr">
        <is>
          <t>KOR</t>
        </is>
      </c>
      <c r="H2441" s="7" t="inlineStr">
        <is>
          <t>90</t>
        </is>
      </c>
      <c r="I2441" s="7">
        <f>IF(B2441="보세",C2441&amp;" "&amp;D2441&amp;" "&amp;E2441&amp;" "&amp;F2441&amp;" ["&amp;H2441&amp;"]",IF(G2441="JPN","[JPN] "&amp;B2441&amp;" "&amp;C2441&amp;" "&amp;D2441&amp;" "&amp;E2441&amp;" "&amp;F2441&amp;" ["&amp;H2441&amp;"]",B2441&amp;" "&amp;C2441&amp;" "&amp;D2441&amp;" "&amp;E2441&amp;" "&amp;F2441&amp;" ["&amp;H2441&amp;"]"))</f>
        <v/>
      </c>
      <c r="J2441" s="7" t="inlineStr">
        <is>
          <t>TBJ 진청 데님 워시드자켓 [90]</t>
        </is>
      </c>
      <c r="K2441" s="7" t="inlineStr">
        <is>
          <t>TBJ 진청 데님 워시드자켓</t>
        </is>
      </c>
      <c r="L2441" s="7">
        <f>IF(B2441="보세",C2441&amp;" "&amp;F2441,B2441&amp;" "&amp;F2441)</f>
        <v/>
      </c>
      <c r="M2441" s="8" t="inlineStr">
        <is>
          <t>진청  데님 워시드자켓</t>
        </is>
      </c>
      <c r="N2441" s="8" t="inlineStr">
        <is>
          <t>진청  데님 워시드자켓</t>
        </is>
      </c>
      <c r="O2441" s="8" t="inlineStr">
        <is>
          <t>진청  데님 워시드자켓</t>
        </is>
      </c>
    </row>
    <row r="2442" ht="16.5" customHeight="1" s="16">
      <c r="A2442" s="7" t="n">
        <v>13109210</v>
      </c>
      <c r="B2442" s="7" t="inlineStr">
        <is>
          <t>스파오</t>
        </is>
      </c>
      <c r="C2442" s="7" t="inlineStr">
        <is>
          <t>블랙</t>
        </is>
      </c>
      <c r="D2442" s="7" t="inlineStr">
        <is>
          <t>아가일패턴</t>
        </is>
      </c>
      <c r="E2442" s="7" t="inlineStr">
        <is>
          <t>폴리</t>
        </is>
      </c>
      <c r="F2442" s="7" t="inlineStr">
        <is>
          <t>크롭가디건</t>
        </is>
      </c>
      <c r="G2442" s="7" t="inlineStr">
        <is>
          <t>KOR</t>
        </is>
      </c>
      <c r="H2442" s="7" t="inlineStr">
        <is>
          <t>M</t>
        </is>
      </c>
      <c r="I2442" s="7">
        <f>IF(B2442="보세",C2442&amp;" "&amp;D2442&amp;" "&amp;E2442&amp;" "&amp;F2442&amp;" ["&amp;H2442&amp;"]",IF(G2442="JPN","[JPN] "&amp;B2442&amp;" "&amp;C2442&amp;" "&amp;D2442&amp;" "&amp;E2442&amp;" "&amp;F2442&amp;" ["&amp;H2442&amp;"]",B2442&amp;" "&amp;C2442&amp;" "&amp;D2442&amp;" "&amp;E2442&amp;" "&amp;F2442&amp;" ["&amp;H2442&amp;"]"))</f>
        <v/>
      </c>
      <c r="J2442" s="7" t="inlineStr">
        <is>
          <t>스파오 블랙 아가일패턴 크롭가디건 [M]</t>
        </is>
      </c>
      <c r="K2442" s="7" t="inlineStr">
        <is>
          <t>스파오 블랙 아가일패턴 크롭가디건</t>
        </is>
      </c>
      <c r="L2442" s="7">
        <f>IF(B2442="보세",C2442&amp;" "&amp;F2442,B2442&amp;" "&amp;F2442)</f>
        <v/>
      </c>
      <c r="M2442" s="8" t="inlineStr">
        <is>
          <t>블랙 아가일패턴  크롭가디건</t>
        </is>
      </c>
      <c r="N2442" s="8" t="inlineStr">
        <is>
          <t>블랙 아가일패턴  크롭가디건</t>
        </is>
      </c>
      <c r="O2442" s="8" t="inlineStr">
        <is>
          <t>블랙 아가일패턴  크롭가디건</t>
        </is>
      </c>
    </row>
    <row r="2443" ht="16.5" customHeight="1" s="16">
      <c r="A2443" s="7" t="n">
        <v>13109211</v>
      </c>
      <c r="B2443" s="7" t="inlineStr">
        <is>
          <t>타미힐피거</t>
        </is>
      </c>
      <c r="C2443" s="7" t="inlineStr">
        <is>
          <t>올드레드딥네이비</t>
        </is>
      </c>
      <c r="D2443" s="7" t="inlineStr">
        <is>
          <t>체크</t>
        </is>
      </c>
      <c r="E2443" s="7" t="inlineStr">
        <is>
          <t>면</t>
        </is>
      </c>
      <c r="F2443" s="7" t="inlineStr">
        <is>
          <t>긴팔셔츠</t>
        </is>
      </c>
      <c r="G2443" s="7" t="inlineStr">
        <is>
          <t>KOR</t>
        </is>
      </c>
      <c r="H2443" s="7" t="inlineStr">
        <is>
          <t>2</t>
        </is>
      </c>
      <c r="I2443" s="7">
        <f>IF(B2443="보세",C2443&amp;" "&amp;D2443&amp;" "&amp;E2443&amp;" "&amp;F2443&amp;" ["&amp;H2443&amp;"]",IF(G2443="JPN","[JPN] "&amp;B2443&amp;" "&amp;C2443&amp;" "&amp;D2443&amp;" "&amp;E2443&amp;" "&amp;F2443&amp;" ["&amp;H2443&amp;"]",B2443&amp;" "&amp;C2443&amp;" "&amp;D2443&amp;" "&amp;E2443&amp;" "&amp;F2443&amp;" ["&amp;H2443&amp;"]"))</f>
        <v/>
      </c>
      <c r="J2443" s="7" t="inlineStr">
        <is>
          <t>타미힐피거 올드레드딥네이비 체크 면 긴팔셔츠 [2]</t>
        </is>
      </c>
      <c r="K2443" s="7" t="inlineStr">
        <is>
          <t>타미힐피거 올드레드딥네이비 체크 면 긴팔셔츠</t>
        </is>
      </c>
      <c r="L2443" s="7">
        <f>IF(B2443="보세",C2443&amp;" "&amp;F2443,B2443&amp;" "&amp;F2443)</f>
        <v/>
      </c>
      <c r="M2443" s="8" t="inlineStr">
        <is>
          <t>올드레드딥네이비 체크 면 긴팔셔츠</t>
        </is>
      </c>
      <c r="N2443" s="8" t="inlineStr">
        <is>
          <t>올드레드딥네이비 체크 코튼 긴팔셔츠</t>
        </is>
      </c>
      <c r="O2443" s="8" t="inlineStr">
        <is>
          <t>올드레드딥네이비 체크 면직물 긴팔셔츠</t>
        </is>
      </c>
    </row>
    <row r="2444" ht="16.5" customHeight="1" s="16">
      <c r="A2444" s="7" t="n">
        <v>13109212</v>
      </c>
      <c r="B2444" s="7" t="inlineStr">
        <is>
          <t>지오지아</t>
        </is>
      </c>
      <c r="C2444" s="7" t="inlineStr">
        <is>
          <t>다크올리브그린</t>
        </is>
      </c>
      <c r="D2444" s="7" t="inlineStr">
        <is>
          <t>스트라이프</t>
        </is>
      </c>
      <c r="E2444" s="7" t="inlineStr">
        <is>
          <t>면</t>
        </is>
      </c>
      <c r="F2444" s="7" t="inlineStr">
        <is>
          <t>긴팔셔츠</t>
        </is>
      </c>
      <c r="G2444" s="7" t="inlineStr">
        <is>
          <t>KOR</t>
        </is>
      </c>
      <c r="H2444" s="7" t="inlineStr">
        <is>
          <t>100</t>
        </is>
      </c>
      <c r="I2444" s="7">
        <f>IF(B2444="보세",C2444&amp;" "&amp;D2444&amp;" "&amp;E2444&amp;" "&amp;F2444&amp;" ["&amp;H2444&amp;"]",IF(G2444="JPN","[JPN] "&amp;B2444&amp;" "&amp;C2444&amp;" "&amp;D2444&amp;" "&amp;E2444&amp;" "&amp;F2444&amp;" ["&amp;H2444&amp;"]",B2444&amp;" "&amp;C2444&amp;" "&amp;D2444&amp;" "&amp;E2444&amp;" "&amp;F2444&amp;" ["&amp;H2444&amp;"]"))</f>
        <v/>
      </c>
      <c r="J2444" s="7" t="inlineStr">
        <is>
          <t>지오지아 다크올리브그린 스트라이프 면 긴팔셔츠 [100]</t>
        </is>
      </c>
      <c r="K2444" s="7" t="inlineStr">
        <is>
          <t>지오지아 다크올리브그린 스트라이프 면 긴팔셔츠</t>
        </is>
      </c>
      <c r="L2444" s="7">
        <f>IF(B2444="보세",C2444&amp;" "&amp;F2444,B2444&amp;" "&amp;F2444)</f>
        <v/>
      </c>
      <c r="M2444" s="8" t="inlineStr">
        <is>
          <t>다크올리브그린 스트라이프 면 긴팔셔츠</t>
        </is>
      </c>
      <c r="N2444" s="8" t="inlineStr">
        <is>
          <t>다크올리브그린 스트라이프 코튼 긴팔셔츠</t>
        </is>
      </c>
      <c r="O2444" s="8" t="inlineStr">
        <is>
          <t>다크올리브그린 스트라이프 면직물 긴팔셔츠</t>
        </is>
      </c>
    </row>
    <row r="2445" ht="16.5" customHeight="1" s="16">
      <c r="A2445" s="7" t="n">
        <v>13109213</v>
      </c>
      <c r="B2445" s="7" t="inlineStr">
        <is>
          <t>탑텐</t>
        </is>
      </c>
      <c r="C2445" s="7" t="inlineStr">
        <is>
          <t>라우렐그린</t>
        </is>
      </c>
      <c r="D2445" s="7" t="inlineStr">
        <is>
          <t>무지</t>
        </is>
      </c>
      <c r="E2445" s="7" t="inlineStr">
        <is>
          <t>폴리</t>
        </is>
      </c>
      <c r="F2445" s="7" t="inlineStr">
        <is>
          <t>골프카라니트티</t>
        </is>
      </c>
      <c r="G2445" s="7" t="inlineStr">
        <is>
          <t>KOR</t>
        </is>
      </c>
      <c r="H2445" s="7" t="inlineStr">
        <is>
          <t>95</t>
        </is>
      </c>
      <c r="I2445" s="7">
        <f>IF(B2445="보세",C2445&amp;" "&amp;D2445&amp;" "&amp;E2445&amp;" "&amp;F2445&amp;" ["&amp;H2445&amp;"]",IF(G2445="JPN","[JPN] "&amp;B2445&amp;" "&amp;C2445&amp;" "&amp;D2445&amp;" "&amp;E2445&amp;" "&amp;F2445&amp;" ["&amp;H2445&amp;"]",B2445&amp;" "&amp;C2445&amp;" "&amp;D2445&amp;" "&amp;E2445&amp;" "&amp;F2445&amp;" ["&amp;H2445&amp;"]"))</f>
        <v/>
      </c>
      <c r="J2445" s="7" t="inlineStr">
        <is>
          <t>탑텐 라우렐그린 골프카라니트티 [95]</t>
        </is>
      </c>
      <c r="K2445" s="7" t="inlineStr">
        <is>
          <t>탑텐 라우렐그린 골프카라니트티</t>
        </is>
      </c>
      <c r="L2445" s="7">
        <f>IF(B2445="보세",C2445&amp;" "&amp;F2445,B2445&amp;" "&amp;F2445)</f>
        <v/>
      </c>
      <c r="M2445" s="8" t="inlineStr">
        <is>
          <t>라우렐그린   골프카라니트티</t>
        </is>
      </c>
      <c r="N2445" s="8" t="inlineStr">
        <is>
          <t>라우렐그린   골프카라니트티</t>
        </is>
      </c>
      <c r="O2445" s="8" t="inlineStr">
        <is>
          <t>라우렐그린   골프카라니트티</t>
        </is>
      </c>
    </row>
    <row r="2446" ht="16.5" customHeight="1" s="16">
      <c r="A2446" s="7" t="n">
        <v>13109214</v>
      </c>
      <c r="B2446" s="7" t="inlineStr">
        <is>
          <t>미쏘</t>
        </is>
      </c>
      <c r="C2446" s="7" t="inlineStr">
        <is>
          <t>웜라임크림</t>
        </is>
      </c>
      <c r="D2446" s="7" t="inlineStr">
        <is>
          <t>무지</t>
        </is>
      </c>
      <c r="E2446" s="7" t="inlineStr">
        <is>
          <t>폴리</t>
        </is>
      </c>
      <c r="F2446" s="7" t="inlineStr">
        <is>
          <t>진주반원버튼블라우스</t>
        </is>
      </c>
      <c r="G2446" s="7" t="inlineStr">
        <is>
          <t>KOR</t>
        </is>
      </c>
      <c r="H2446" s="7" t="inlineStr">
        <is>
          <t>L</t>
        </is>
      </c>
      <c r="I2446" s="7">
        <f>IF(B2446="보세",C2446&amp;" "&amp;D2446&amp;" "&amp;E2446&amp;" "&amp;F2446&amp;" ["&amp;H2446&amp;"]",IF(G2446="JPN","[JPN] "&amp;B2446&amp;" "&amp;C2446&amp;" "&amp;D2446&amp;" "&amp;E2446&amp;" "&amp;F2446&amp;" ["&amp;H2446&amp;"]",B2446&amp;" "&amp;C2446&amp;" "&amp;D2446&amp;" "&amp;E2446&amp;" "&amp;F2446&amp;" ["&amp;H2446&amp;"]"))</f>
        <v/>
      </c>
      <c r="J2446" s="7" t="inlineStr">
        <is>
          <t>미쏘 웜라임크림 진주반원버튼블라우스 [L]</t>
        </is>
      </c>
      <c r="K2446" s="7" t="inlineStr">
        <is>
          <t>미쏘 웜라임크림 진주반원버튼블라우스</t>
        </is>
      </c>
      <c r="L2446" s="7">
        <f>IF(B2446="보세",C2446&amp;" "&amp;F2446,B2446&amp;" "&amp;F2446)</f>
        <v/>
      </c>
      <c r="M2446" s="8" t="inlineStr">
        <is>
          <t>웜라임크림   진주반원버튼블라우스</t>
        </is>
      </c>
      <c r="N2446" s="8" t="inlineStr">
        <is>
          <t>웜라임크림   진주반원버튼블라우스</t>
        </is>
      </c>
      <c r="O2446" s="8" t="inlineStr">
        <is>
          <t>웜라임크림   진주반원버튼블라우스</t>
        </is>
      </c>
    </row>
    <row r="2447" ht="16.5" customHeight="1" s="16">
      <c r="A2447" s="7" t="n">
        <v>13109215</v>
      </c>
      <c r="B2447" s="7" t="inlineStr">
        <is>
          <t>엘레쎄</t>
        </is>
      </c>
      <c r="C2447" s="7" t="inlineStr">
        <is>
          <t>빈티지사파이어블루</t>
        </is>
      </c>
      <c r="D2447" s="7" t="inlineStr">
        <is>
          <t>무지</t>
        </is>
      </c>
      <c r="E2447" s="7" t="inlineStr">
        <is>
          <t>면</t>
        </is>
      </c>
      <c r="F2447" s="7" t="inlineStr">
        <is>
          <t>크루넥피그먼트맨투맨</t>
        </is>
      </c>
      <c r="G2447" s="7" t="inlineStr">
        <is>
          <t>KOR</t>
        </is>
      </c>
      <c r="H2447" s="7" t="inlineStr">
        <is>
          <t>90</t>
        </is>
      </c>
      <c r="I2447" s="7">
        <f>IF(B2447="보세",C2447&amp;" "&amp;D2447&amp;" "&amp;E2447&amp;" "&amp;F2447&amp;" ["&amp;H2447&amp;"]",IF(G2447="JPN","[JPN] "&amp;B2447&amp;" "&amp;C2447&amp;" "&amp;D2447&amp;" "&amp;E2447&amp;" "&amp;F2447&amp;" ["&amp;H2447&amp;"]",B2447&amp;" "&amp;C2447&amp;" "&amp;D2447&amp;" "&amp;E2447&amp;" "&amp;F2447&amp;" ["&amp;H2447&amp;"]"))</f>
        <v/>
      </c>
      <c r="J2447" s="7" t="inlineStr">
        <is>
          <t>엘레쎄 빈티지사파이어블루 면 크루넥피그먼트맨투맨 [90]</t>
        </is>
      </c>
      <c r="K2447" s="7" t="inlineStr">
        <is>
          <t>엘레쎄 빈티지사파이어블루 면 크루넥피그먼트맨투맨</t>
        </is>
      </c>
      <c r="L2447" s="7">
        <f>IF(B2447="보세",C2447&amp;" "&amp;F2447,B2447&amp;" "&amp;F2447)</f>
        <v/>
      </c>
      <c r="M2447" s="8" t="inlineStr">
        <is>
          <t>빈티지사파이어블루  면 크루넥피그먼트맨투맨</t>
        </is>
      </c>
      <c r="N2447" s="8" t="inlineStr">
        <is>
          <t>빈티지사파이어블루  코튼 크루넥피그먼트맨투맨</t>
        </is>
      </c>
      <c r="O2447" s="8" t="inlineStr">
        <is>
          <t>빈티지사파이어블루  면직물 크루넥피그먼트맨투맨</t>
        </is>
      </c>
    </row>
    <row r="2448" ht="16.5" customHeight="1" s="16">
      <c r="A2448" s="7" t="n">
        <v>13109216</v>
      </c>
      <c r="B2448" s="7" t="inlineStr">
        <is>
          <t>유니클로</t>
        </is>
      </c>
      <c r="C2448" s="7" t="inlineStr">
        <is>
          <t>세레니티블루</t>
        </is>
      </c>
      <c r="D2448" s="7" t="inlineStr">
        <is>
          <t>무지</t>
        </is>
      </c>
      <c r="E2448" s="7" t="inlineStr">
        <is>
          <t>면</t>
        </is>
      </c>
      <c r="F2448" s="7" t="inlineStr">
        <is>
          <t>긴팔셔츠</t>
        </is>
      </c>
      <c r="G2448" s="7" t="inlineStr">
        <is>
          <t>KOR</t>
        </is>
      </c>
      <c r="H2448" s="7" t="inlineStr">
        <is>
          <t>2XL</t>
        </is>
      </c>
      <c r="I2448" s="7">
        <f>IF(B2448="보세",C2448&amp;" "&amp;D2448&amp;" "&amp;E2448&amp;" "&amp;F2448&amp;" ["&amp;H2448&amp;"]",IF(G2448="JPN","[JPN] "&amp;B2448&amp;" "&amp;C2448&amp;" "&amp;D2448&amp;" "&amp;E2448&amp;" "&amp;F2448&amp;" ["&amp;H2448&amp;"]",B2448&amp;" "&amp;C2448&amp;" "&amp;D2448&amp;" "&amp;E2448&amp;" "&amp;F2448&amp;" ["&amp;H2448&amp;"]"))</f>
        <v/>
      </c>
      <c r="J2448" s="7" t="inlineStr">
        <is>
          <t>유니클로 세레니티블루 면 긴팔셔츠 [2XL]</t>
        </is>
      </c>
      <c r="K2448" s="7" t="inlineStr">
        <is>
          <t>유니클로 세레니티블루 면 긴팔셔츠</t>
        </is>
      </c>
      <c r="L2448" s="7">
        <f>IF(B2448="보세",C2448&amp;" "&amp;F2448,B2448&amp;" "&amp;F2448)</f>
        <v/>
      </c>
      <c r="M2448" s="8" t="inlineStr">
        <is>
          <t>세레니티블루  면 긴팔셔츠</t>
        </is>
      </c>
      <c r="N2448" s="8" t="inlineStr">
        <is>
          <t>세레니티블루  코튼 긴팔셔츠</t>
        </is>
      </c>
      <c r="O2448" s="8" t="inlineStr">
        <is>
          <t>세레니티블루  면직물 긴팔셔츠</t>
        </is>
      </c>
    </row>
    <row r="2449" ht="16.5" customHeight="1" s="16">
      <c r="A2449" s="7" t="n">
        <v>13109217</v>
      </c>
      <c r="B2449" s="7" t="inlineStr">
        <is>
          <t>헤지스</t>
        </is>
      </c>
      <c r="C2449" s="7" t="inlineStr">
        <is>
          <t>블루헤론</t>
        </is>
      </c>
      <c r="D2449" s="7" t="inlineStr">
        <is>
          <t>무지</t>
        </is>
      </c>
      <c r="E2449" s="7" t="inlineStr">
        <is>
          <t>면혼방</t>
        </is>
      </c>
      <c r="F2449" s="7" t="inlineStr">
        <is>
          <t>긴팔셔츠</t>
        </is>
      </c>
      <c r="G2449" s="7" t="inlineStr">
        <is>
          <t>KOR</t>
        </is>
      </c>
      <c r="H2449" s="7" t="inlineStr">
        <is>
          <t>95</t>
        </is>
      </c>
      <c r="I2449" s="7">
        <f>IF(B2449="보세",C2449&amp;" "&amp;D2449&amp;" "&amp;E2449&amp;" "&amp;F2449&amp;" ["&amp;H2449&amp;"]",IF(G2449="JPN","[JPN] "&amp;B2449&amp;" "&amp;C2449&amp;" "&amp;D2449&amp;" "&amp;E2449&amp;" "&amp;F2449&amp;" ["&amp;H2449&amp;"]",B2449&amp;" "&amp;C2449&amp;" "&amp;D2449&amp;" "&amp;E2449&amp;" "&amp;F2449&amp;" ["&amp;H2449&amp;"]"))</f>
        <v/>
      </c>
      <c r="J2449" s="7" t="inlineStr">
        <is>
          <t>헤지스 블루헤론 면혼방 긴팔셔츠 [95]</t>
        </is>
      </c>
      <c r="K2449" s="7" t="inlineStr">
        <is>
          <t>헤지스 블루헤론 면혼방 긴팔셔츠</t>
        </is>
      </c>
      <c r="L2449" s="7">
        <f>IF(B2449="보세",C2449&amp;" "&amp;F2449,B2449&amp;" "&amp;F2449)</f>
        <v/>
      </c>
      <c r="M2449" s="8" t="inlineStr">
        <is>
          <t>블루헤론  면혼방 긴팔셔츠</t>
        </is>
      </c>
      <c r="N2449" s="8" t="inlineStr">
        <is>
          <t>블루헤론  코튼혼방 긴팔셔츠</t>
        </is>
      </c>
      <c r="O2449" s="8" t="inlineStr">
        <is>
          <t>블루헤론  면믹스 긴팔셔츠</t>
        </is>
      </c>
    </row>
    <row r="2450" ht="16.5" customHeight="1" s="16">
      <c r="A2450" s="7" t="n">
        <v>13109218</v>
      </c>
      <c r="B2450" s="7" t="inlineStr">
        <is>
          <t>자라맨</t>
        </is>
      </c>
      <c r="C2450" s="7" t="inlineStr">
        <is>
          <t>블루</t>
        </is>
      </c>
      <c r="D2450" s="7" t="inlineStr">
        <is>
          <t>패턴</t>
        </is>
      </c>
      <c r="E2450" s="7" t="inlineStr">
        <is>
          <t>면</t>
        </is>
      </c>
      <c r="F2450" s="7" t="inlineStr">
        <is>
          <t>긴팔와이드스프레드셔츠</t>
        </is>
      </c>
      <c r="G2450" s="7" t="inlineStr">
        <is>
          <t>KOR</t>
        </is>
      </c>
      <c r="H2450" s="7" t="inlineStr">
        <is>
          <t>L</t>
        </is>
      </c>
      <c r="I2450" s="7">
        <f>IF(B2450="보세",C2450&amp;" "&amp;D2450&amp;" "&amp;E2450&amp;" "&amp;F2450&amp;" ["&amp;H2450&amp;"]",IF(G2450="JPN","[JPN] "&amp;B2450&amp;" "&amp;C2450&amp;" "&amp;D2450&amp;" "&amp;E2450&amp;" "&amp;F2450&amp;" ["&amp;H2450&amp;"]",B2450&amp;" "&amp;C2450&amp;" "&amp;D2450&amp;" "&amp;E2450&amp;" "&amp;F2450&amp;" ["&amp;H2450&amp;"]"))</f>
        <v/>
      </c>
      <c r="J2450" s="7" t="inlineStr">
        <is>
          <t>자라맨 블루 면 긴팔와이드스프레드셔츠 [L]</t>
        </is>
      </c>
      <c r="K2450" s="7" t="inlineStr">
        <is>
          <t>자라맨 블루 면 긴팔와이드스프레드셔츠</t>
        </is>
      </c>
      <c r="L2450" s="7">
        <f>IF(B2450="보세",C2450&amp;" "&amp;F2450,B2450&amp;" "&amp;F2450)</f>
        <v/>
      </c>
      <c r="M2450" s="8" t="inlineStr">
        <is>
          <t>블루  면 긴팔와이드스프레드셔츠</t>
        </is>
      </c>
      <c r="N2450" s="8" t="inlineStr">
        <is>
          <t>블루  코튼 긴팔와이드스프레드셔츠</t>
        </is>
      </c>
      <c r="O2450" s="8" t="inlineStr">
        <is>
          <t>블루  면직물 긴팔와이드스프레드셔츠</t>
        </is>
      </c>
    </row>
    <row r="2451" ht="16.5" customHeight="1" s="16">
      <c r="A2451" s="7" t="n">
        <v>13109219</v>
      </c>
      <c r="B2451" s="7" t="inlineStr">
        <is>
          <t>레노마</t>
        </is>
      </c>
      <c r="C2451" s="7" t="inlineStr">
        <is>
          <t>사파이어포그블루</t>
        </is>
      </c>
      <c r="D2451" s="7" t="inlineStr">
        <is>
          <t>스트라이프</t>
        </is>
      </c>
      <c r="E2451" s="7" t="inlineStr">
        <is>
          <t>면혼방</t>
        </is>
      </c>
      <c r="F2451" s="7" t="inlineStr">
        <is>
          <t>긴팔셔츠</t>
        </is>
      </c>
      <c r="G2451" s="7" t="inlineStr">
        <is>
          <t>KOR</t>
        </is>
      </c>
      <c r="H2451" s="7" t="inlineStr">
        <is>
          <t>95</t>
        </is>
      </c>
      <c r="I2451" s="7">
        <f>IF(B2451="보세",C2451&amp;" "&amp;D2451&amp;" "&amp;E2451&amp;" "&amp;F2451&amp;" ["&amp;H2451&amp;"]",IF(G2451="JPN","[JPN] "&amp;B2451&amp;" "&amp;C2451&amp;" "&amp;D2451&amp;" "&amp;E2451&amp;" "&amp;F2451&amp;" ["&amp;H2451&amp;"]",B2451&amp;" "&amp;C2451&amp;" "&amp;D2451&amp;" "&amp;E2451&amp;" "&amp;F2451&amp;" ["&amp;H2451&amp;"]"))</f>
        <v/>
      </c>
      <c r="J2451" s="7" t="inlineStr">
        <is>
          <t>레노마 사파이어포그블루 스트라이프 면혼방 긴팔셔츠 [95]</t>
        </is>
      </c>
      <c r="K2451" s="7" t="inlineStr">
        <is>
          <t>레노마 사파이어포그블루 스트라이프 면혼방 긴팔셔츠</t>
        </is>
      </c>
      <c r="L2451" s="7">
        <f>IF(B2451="보세",C2451&amp;" "&amp;F2451,B2451&amp;" "&amp;F2451)</f>
        <v/>
      </c>
      <c r="M2451" s="8" t="inlineStr">
        <is>
          <t>사파이어포그블루 스트라이프 면혼방 긴팔셔츠</t>
        </is>
      </c>
      <c r="N2451" s="8" t="inlineStr">
        <is>
          <t>사파이어포그블루 스트라이프 코튼혼방 긴팔셔츠</t>
        </is>
      </c>
      <c r="O2451" s="8" t="inlineStr">
        <is>
          <t>사파이어포그블루 스트라이프 면믹스 긴팔셔츠</t>
        </is>
      </c>
    </row>
    <row r="2452" ht="16.5" customHeight="1" s="16">
      <c r="A2452" s="7" t="n">
        <v>13109220</v>
      </c>
      <c r="B2452" s="7" t="inlineStr">
        <is>
          <t>유니클로</t>
        </is>
      </c>
      <c r="C2452" s="7" t="inlineStr">
        <is>
          <t>스타스트럭블루</t>
        </is>
      </c>
      <c r="D2452" s="7" t="inlineStr">
        <is>
          <t>무지</t>
        </is>
      </c>
      <c r="E2452" s="7" t="inlineStr">
        <is>
          <t>마</t>
        </is>
      </c>
      <c r="F2452" s="7" t="inlineStr">
        <is>
          <t>긴팔쿨셔츠</t>
        </is>
      </c>
      <c r="G2452" s="7" t="inlineStr">
        <is>
          <t>KOR</t>
        </is>
      </c>
      <c r="H2452" s="7" t="inlineStr">
        <is>
          <t>M</t>
        </is>
      </c>
      <c r="I2452" s="7">
        <f>IF(B2452="보세",C2452&amp;" "&amp;D2452&amp;" "&amp;E2452&amp;" "&amp;F2452&amp;" ["&amp;H2452&amp;"]",IF(G2452="JPN","[JPN] "&amp;B2452&amp;" "&amp;C2452&amp;" "&amp;D2452&amp;" "&amp;E2452&amp;" "&amp;F2452&amp;" ["&amp;H2452&amp;"]",B2452&amp;" "&amp;C2452&amp;" "&amp;D2452&amp;" "&amp;E2452&amp;" "&amp;F2452&amp;" ["&amp;H2452&amp;"]"))</f>
        <v/>
      </c>
      <c r="J2452" s="7" t="inlineStr">
        <is>
          <t>유니클로 스타스트럭블루 마 긴팔쿨셔츠 [M]</t>
        </is>
      </c>
      <c r="K2452" s="7" t="inlineStr">
        <is>
          <t>유니클로 스타스트럭블루 마 긴팔쿨셔츠</t>
        </is>
      </c>
      <c r="L2452" s="7">
        <f>IF(B2452="보세",C2452&amp;" "&amp;F2452,B2452&amp;" "&amp;F2452)</f>
        <v/>
      </c>
      <c r="M2452" s="8" t="inlineStr">
        <is>
          <t>스타스트럭블루  마 긴팔쿨셔츠</t>
        </is>
      </c>
      <c r="N2452" s="8" t="inlineStr">
        <is>
          <t>스타스트럭블루  마 긴팔쿨셔츠</t>
        </is>
      </c>
      <c r="O2452" s="8" t="inlineStr">
        <is>
          <t>스타스트럭블루  마 긴팔쿨셔츠</t>
        </is>
      </c>
    </row>
    <row r="2453" ht="16.5" customHeight="1" s="16">
      <c r="A2453" s="7" t="n">
        <v>13109221</v>
      </c>
      <c r="B2453" s="7" t="inlineStr">
        <is>
          <t>프로스펙스</t>
        </is>
      </c>
      <c r="C2453" s="7" t="inlineStr">
        <is>
          <t>레이니레이크블루</t>
        </is>
      </c>
      <c r="D2453" s="7" t="inlineStr">
        <is>
          <t>트라이앵글패턴</t>
        </is>
      </c>
      <c r="E2453" s="7" t="inlineStr">
        <is>
          <t>폴리</t>
        </is>
      </c>
      <c r="F2453" s="7" t="inlineStr">
        <is>
          <t>나그랑기능성긴팔티</t>
        </is>
      </c>
      <c r="G2453" s="7" t="inlineStr">
        <is>
          <t>KOR</t>
        </is>
      </c>
      <c r="H2453" s="7" t="inlineStr">
        <is>
          <t>XL</t>
        </is>
      </c>
      <c r="I2453" s="7">
        <f>IF(B2453="보세",C2453&amp;" "&amp;D2453&amp;" "&amp;E2453&amp;" "&amp;F2453&amp;" ["&amp;H2453&amp;"]",IF(G2453="JPN","[JPN] "&amp;B2453&amp;" "&amp;C2453&amp;" "&amp;D2453&amp;" "&amp;E2453&amp;" "&amp;F2453&amp;" ["&amp;H2453&amp;"]",B2453&amp;" "&amp;C2453&amp;" "&amp;D2453&amp;" "&amp;E2453&amp;" "&amp;F2453&amp;" ["&amp;H2453&amp;"]"))</f>
        <v/>
      </c>
      <c r="J2453" s="7" t="inlineStr">
        <is>
          <t>프로스펙스 레이니레이크블루 트라이앵글패턴 나그랑기능성긴팔티 [XL]</t>
        </is>
      </c>
      <c r="K2453" s="7" t="inlineStr">
        <is>
          <t>프로스펙스 레이니레이크블루 트라이앵글패턴 나그랑기능성긴팔티</t>
        </is>
      </c>
      <c r="L2453" s="7">
        <f>IF(B2453="보세",C2453&amp;" "&amp;F2453,B2453&amp;" "&amp;F2453)</f>
        <v/>
      </c>
      <c r="M2453" s="8" t="inlineStr">
        <is>
          <t>레이니레이크블루 트라이앵글패턴  나그랑기능성긴팔티</t>
        </is>
      </c>
      <c r="N2453" s="8" t="inlineStr">
        <is>
          <t>레이니레이크블루 트라이앵글패턴  나그랑기능성긴팔티</t>
        </is>
      </c>
      <c r="O2453" s="8" t="inlineStr">
        <is>
          <t>레이니레이크블루 트라이앵글패턴  나그랑기능성긴팔티</t>
        </is>
      </c>
    </row>
    <row r="2454" ht="16.5" customHeight="1" s="16">
      <c r="A2454" s="7" t="n">
        <v>13109222</v>
      </c>
      <c r="B2454" s="7" t="inlineStr">
        <is>
          <t>ozoc</t>
        </is>
      </c>
      <c r="C2454" s="7" t="inlineStr">
        <is>
          <t>네이비</t>
        </is>
      </c>
      <c r="D2454" s="7" t="inlineStr">
        <is>
          <t>스트라이프</t>
        </is>
      </c>
      <c r="E2454" s="7" t="inlineStr">
        <is>
          <t>면</t>
        </is>
      </c>
      <c r="F2454" s="7" t="inlineStr">
        <is>
          <t>루즈핏셔츠</t>
        </is>
      </c>
      <c r="G2454" s="7" t="inlineStr">
        <is>
          <t>KOR</t>
        </is>
      </c>
      <c r="H2454" s="7" t="inlineStr">
        <is>
          <t>Free</t>
        </is>
      </c>
      <c r="I2454" s="7">
        <f>IF(B2454="보세",C2454&amp;" "&amp;D2454&amp;" "&amp;E2454&amp;" "&amp;F2454&amp;" ["&amp;H2454&amp;"]",IF(G2454="JPN","[JPN] "&amp;B2454&amp;" "&amp;C2454&amp;" "&amp;D2454&amp;" "&amp;E2454&amp;" "&amp;F2454&amp;" ["&amp;H2454&amp;"]",B2454&amp;" "&amp;C2454&amp;" "&amp;D2454&amp;" "&amp;E2454&amp;" "&amp;F2454&amp;" ["&amp;H2454&amp;"]"))</f>
        <v/>
      </c>
      <c r="J2454" s="7" t="inlineStr">
        <is>
          <t>ozoc 네이비 스트라이프 면 루즈핏셔츠 [Free]</t>
        </is>
      </c>
      <c r="K2454" s="7" t="inlineStr">
        <is>
          <t>ozoc 네이비 스트라이프 면 루즈핏셔츠</t>
        </is>
      </c>
      <c r="L2454" s="7">
        <f>IF(B2454="보세",C2454&amp;" "&amp;F2454,B2454&amp;" "&amp;F2454)</f>
        <v/>
      </c>
      <c r="M2454" s="8" t="inlineStr">
        <is>
          <t>네이비 스트라이프 면 루즈핏셔츠</t>
        </is>
      </c>
      <c r="N2454" s="8" t="inlineStr">
        <is>
          <t>NAVY 스트라이프 면 루즈핏셔츠</t>
        </is>
      </c>
      <c r="O2454" s="8" t="inlineStr">
        <is>
          <t>곤색 스트라이프 면 루즈핏셔츠</t>
        </is>
      </c>
    </row>
    <row r="2455" ht="16.5" customHeight="1" s="16">
      <c r="A2455" s="7" t="n">
        <v>13109223</v>
      </c>
      <c r="B2455" s="7" t="inlineStr">
        <is>
          <t>폴햄부루마블</t>
        </is>
      </c>
      <c r="C2455" s="7" t="inlineStr">
        <is>
          <t>그리니쉬다크그레이</t>
        </is>
      </c>
      <c r="D2455" s="7" t="inlineStr">
        <is>
          <t>무지</t>
        </is>
      </c>
      <c r="E2455" s="7" t="inlineStr">
        <is>
          <t>면혼방</t>
        </is>
      </c>
      <c r="F2455" s="7" t="inlineStr">
        <is>
          <t>지구패치맨투맨</t>
        </is>
      </c>
      <c r="G2455" s="7" t="inlineStr">
        <is>
          <t>KOR</t>
        </is>
      </c>
      <c r="H2455" s="7" t="inlineStr">
        <is>
          <t>S</t>
        </is>
      </c>
      <c r="I2455" s="7">
        <f>IF(B2455="보세",C2455&amp;" "&amp;D2455&amp;" "&amp;E2455&amp;" "&amp;F2455&amp;" ["&amp;H2455&amp;"]",IF(G2455="JPN","[JPN] "&amp;B2455&amp;" "&amp;C2455&amp;" "&amp;D2455&amp;" "&amp;E2455&amp;" "&amp;F2455&amp;" ["&amp;H2455&amp;"]",B2455&amp;" "&amp;C2455&amp;" "&amp;D2455&amp;" "&amp;E2455&amp;" "&amp;F2455&amp;" ["&amp;H2455&amp;"]"))</f>
        <v/>
      </c>
      <c r="J2455" s="7" t="inlineStr">
        <is>
          <t>폴햄부루마블 그리니쉬다크그레이 면혼방 지구패치맨투맨 [S]</t>
        </is>
      </c>
      <c r="K2455" s="7" t="inlineStr">
        <is>
          <t>폴햄부루마블 그리니쉬다크그레이 면혼방 지구패치맨투맨</t>
        </is>
      </c>
      <c r="L2455" s="7">
        <f>IF(B2455="보세",C2455&amp;" "&amp;F2455,B2455&amp;" "&amp;F2455)</f>
        <v/>
      </c>
      <c r="M2455" s="8" t="inlineStr">
        <is>
          <t>그리니쉬다크그레이  면혼방 지구패치맨투맨</t>
        </is>
      </c>
      <c r="N2455" s="8" t="inlineStr">
        <is>
          <t>그리니쉬다크그레이  코튼혼방 지구패치맨투맨</t>
        </is>
      </c>
      <c r="O2455" s="8" t="inlineStr">
        <is>
          <t>그리니쉬다크그레이  면믹스 지구패치맨투맨</t>
        </is>
      </c>
    </row>
    <row r="2456" ht="16.5" customHeight="1" s="16">
      <c r="A2456" s="7" t="n">
        <v>13109224</v>
      </c>
      <c r="B2456" s="7" t="inlineStr">
        <is>
          <t>로엠</t>
        </is>
      </c>
      <c r="C2456" s="7" t="inlineStr">
        <is>
          <t>그레이</t>
        </is>
      </c>
      <c r="D2456" s="7" t="inlineStr">
        <is>
          <t>체크</t>
        </is>
      </c>
      <c r="E2456" s="7" t="inlineStr">
        <is>
          <t>폴리</t>
        </is>
      </c>
      <c r="F2456" s="7" t="inlineStr">
        <is>
          <t>더블버튼라이트롱코트</t>
        </is>
      </c>
      <c r="G2456" s="7" t="inlineStr">
        <is>
          <t>KOR</t>
        </is>
      </c>
      <c r="H2456" s="7" t="inlineStr">
        <is>
          <t>85-95-160</t>
        </is>
      </c>
      <c r="I2456" s="7">
        <f>IF(B2456="보세",C2456&amp;" "&amp;D2456&amp;" "&amp;E2456&amp;" "&amp;F2456&amp;" ["&amp;H2456&amp;"]",IF(G2456="JPN","[JPN] "&amp;B2456&amp;" "&amp;C2456&amp;" "&amp;D2456&amp;" "&amp;E2456&amp;" "&amp;F2456&amp;" ["&amp;H2456&amp;"]",B2456&amp;" "&amp;C2456&amp;" "&amp;D2456&amp;" "&amp;E2456&amp;" "&amp;F2456&amp;" ["&amp;H2456&amp;"]"))</f>
        <v/>
      </c>
      <c r="J2456" s="7" t="inlineStr">
        <is>
          <t>로엠 그레이 체크 더블버튼라이트롱코트 [85-95-160]</t>
        </is>
      </c>
      <c r="K2456" s="7" t="inlineStr">
        <is>
          <t>로엠 그레이 체크 더블버튼라이트롱코트</t>
        </is>
      </c>
      <c r="L2456" s="7">
        <f>IF(B2456="보세",C2456&amp;" "&amp;F2456,B2456&amp;" "&amp;F2456)</f>
        <v/>
      </c>
      <c r="M2456" s="8" t="inlineStr">
        <is>
          <t>그레이 체크  더블버튼라이트롱코트</t>
        </is>
      </c>
      <c r="N2456" s="8" t="inlineStr">
        <is>
          <t>회색 체크  더블버튼라이트롱코트</t>
        </is>
      </c>
      <c r="O2456" s="8" t="inlineStr">
        <is>
          <t>GRAY 체크  더블버튼라이트롱코트</t>
        </is>
      </c>
    </row>
    <row r="2457" ht="16.5" customHeight="1" s="16">
      <c r="A2457" s="7" t="n">
        <v>13109225</v>
      </c>
      <c r="B2457" s="7" t="inlineStr">
        <is>
          <t>tngt</t>
        </is>
      </c>
      <c r="C2457" s="7" t="inlineStr">
        <is>
          <t>블랙</t>
        </is>
      </c>
      <c r="D2457" s="7" t="inlineStr">
        <is>
          <t>스트라이프</t>
        </is>
      </c>
      <c r="E2457" s="7" t="inlineStr">
        <is>
          <t>면혼방</t>
        </is>
      </c>
      <c r="F2457" s="7" t="inlineStr">
        <is>
          <t>호리존털카라셔츠</t>
        </is>
      </c>
      <c r="G2457" s="7" t="inlineStr">
        <is>
          <t>KOR</t>
        </is>
      </c>
      <c r="H2457" s="7" t="inlineStr">
        <is>
          <t>100</t>
        </is>
      </c>
      <c r="I2457" s="7">
        <f>IF(B2457="보세",C2457&amp;" "&amp;D2457&amp;" "&amp;E2457&amp;" "&amp;F2457&amp;" ["&amp;H2457&amp;"]",IF(G2457="JPN","[JPN] "&amp;B2457&amp;" "&amp;C2457&amp;" "&amp;D2457&amp;" "&amp;E2457&amp;" "&amp;F2457&amp;" ["&amp;H2457&amp;"]",B2457&amp;" "&amp;C2457&amp;" "&amp;D2457&amp;" "&amp;E2457&amp;" "&amp;F2457&amp;" ["&amp;H2457&amp;"]"))</f>
        <v/>
      </c>
      <c r="J2457" s="7" t="inlineStr">
        <is>
          <t>tngt 블랙 스트라이프 면혼방 호리존털카라셔츠 [100]</t>
        </is>
      </c>
      <c r="K2457" s="7" t="inlineStr">
        <is>
          <t>tngt 블랙 스트라이프 면혼방 호리존털카라셔츠</t>
        </is>
      </c>
      <c r="L2457" s="7">
        <f>IF(B2457="보세",C2457&amp;" "&amp;F2457,B2457&amp;" "&amp;F2457)</f>
        <v/>
      </c>
      <c r="M2457" s="8" t="inlineStr">
        <is>
          <t>블랙 스트라이프 면혼방 호리존털카라셔츠</t>
        </is>
      </c>
      <c r="N2457" s="8" t="inlineStr">
        <is>
          <t>블랙 스트라이프 코튼혼방 호리존털카라셔츠</t>
        </is>
      </c>
      <c r="O2457" s="8" t="inlineStr">
        <is>
          <t>블랙 스트라이프 면믹스 호리존털카라셔츠</t>
        </is>
      </c>
    </row>
    <row r="2458" ht="16.5" customHeight="1" s="16">
      <c r="A2458" s="7" t="n">
        <v>13109226</v>
      </c>
      <c r="B2458" s="7" t="inlineStr">
        <is>
          <t>지오지아</t>
        </is>
      </c>
      <c r="C2458" s="7" t="inlineStr">
        <is>
          <t>다크그레이</t>
        </is>
      </c>
      <c r="D2458" s="7" t="inlineStr">
        <is>
          <t>스트라이프</t>
        </is>
      </c>
      <c r="E2458" s="7" t="inlineStr">
        <is>
          <t>린넨혼방</t>
        </is>
      </c>
      <c r="F2458" s="7" t="inlineStr">
        <is>
          <t>긴팔쿨셔츠</t>
        </is>
      </c>
      <c r="G2458" s="7" t="inlineStr">
        <is>
          <t>KOR</t>
        </is>
      </c>
      <c r="H2458" s="7" t="inlineStr">
        <is>
          <t>105</t>
        </is>
      </c>
      <c r="I2458" s="7">
        <f>IF(B2458="보세",C2458&amp;" "&amp;D2458&amp;" "&amp;E2458&amp;" "&amp;F2458&amp;" ["&amp;H2458&amp;"]",IF(G2458="JPN","[JPN] "&amp;B2458&amp;" "&amp;C2458&amp;" "&amp;D2458&amp;" "&amp;E2458&amp;" "&amp;F2458&amp;" ["&amp;H2458&amp;"]",B2458&amp;" "&amp;C2458&amp;" "&amp;D2458&amp;" "&amp;E2458&amp;" "&amp;F2458&amp;" ["&amp;H2458&amp;"]"))</f>
        <v/>
      </c>
      <c r="J2458" s="7" t="inlineStr">
        <is>
          <t>지오지아 다크그레이 스트라이프 린넨혼방 긴팔쿨셔츠 [105]</t>
        </is>
      </c>
      <c r="K2458" s="7" t="inlineStr">
        <is>
          <t>지오지아 다크그레이 스트라이프 린넨혼방 긴팔쿨셔츠</t>
        </is>
      </c>
      <c r="L2458" s="7">
        <f>IF(B2458="보세",C2458&amp;" "&amp;F2458,B2458&amp;" "&amp;F2458)</f>
        <v/>
      </c>
      <c r="M2458" s="8" t="inlineStr">
        <is>
          <t>다크그레이 스트라이프 린넨혼방 긴팔쿨셔츠</t>
        </is>
      </c>
      <c r="N2458" s="8" t="inlineStr">
        <is>
          <t>다크그레이 스트라이프 린넨혼방 긴팔쿨셔츠</t>
        </is>
      </c>
      <c r="O2458" s="8" t="inlineStr">
        <is>
          <t>다크그레이 스트라이프 린넨혼방 긴팔쿨셔츠</t>
        </is>
      </c>
    </row>
    <row r="2459" ht="16.5" customHeight="1" s="16">
      <c r="A2459" s="7" t="n">
        <v>13109227</v>
      </c>
      <c r="B2459" s="7" t="inlineStr">
        <is>
          <t>유니클로</t>
        </is>
      </c>
      <c r="C2459" s="7" t="inlineStr">
        <is>
          <t>다크네이비화이트</t>
        </is>
      </c>
      <c r="D2459" s="7" t="inlineStr">
        <is>
          <t>스트라이프</t>
        </is>
      </c>
      <c r="E2459" s="7" t="inlineStr">
        <is>
          <t>면</t>
        </is>
      </c>
      <c r="F2459" s="7" t="inlineStr">
        <is>
          <t>긴팔셔츠</t>
        </is>
      </c>
      <c r="G2459" s="7" t="inlineStr">
        <is>
          <t>KOR</t>
        </is>
      </c>
      <c r="H2459" s="7" t="inlineStr">
        <is>
          <t>L</t>
        </is>
      </c>
      <c r="I2459" s="7">
        <f>IF(B2459="보세",C2459&amp;" "&amp;D2459&amp;" "&amp;E2459&amp;" "&amp;F2459&amp;" ["&amp;H2459&amp;"]",IF(G2459="JPN","[JPN] "&amp;B2459&amp;" "&amp;C2459&amp;" "&amp;D2459&amp;" "&amp;E2459&amp;" "&amp;F2459&amp;" ["&amp;H2459&amp;"]",B2459&amp;" "&amp;C2459&amp;" "&amp;D2459&amp;" "&amp;E2459&amp;" "&amp;F2459&amp;" ["&amp;H2459&amp;"]"))</f>
        <v/>
      </c>
      <c r="J2459" s="7" t="inlineStr">
        <is>
          <t>유니클로 다크네이비화이트 스트라이프 면 긴팔셔츠 [L]</t>
        </is>
      </c>
      <c r="K2459" s="7" t="inlineStr">
        <is>
          <t>유니클로 다크네이비화이트 스트라이프 면 긴팔셔츠</t>
        </is>
      </c>
      <c r="L2459" s="7">
        <f>IF(B2459="보세",C2459&amp;" "&amp;F2459,B2459&amp;" "&amp;F2459)</f>
        <v/>
      </c>
      <c r="M2459" s="8" t="inlineStr">
        <is>
          <t>다크네이비화이트 스트라이프 면 긴팔셔츠</t>
        </is>
      </c>
      <c r="N2459" s="8" t="inlineStr">
        <is>
          <t>다크네이비화이트 스트라이프 코튼 긴팔셔츠</t>
        </is>
      </c>
      <c r="O2459" s="8" t="inlineStr">
        <is>
          <t>다크네이비화이트 스트라이프 면직물 긴팔셔츠</t>
        </is>
      </c>
    </row>
    <row r="2460" ht="16.5" customHeight="1" s="16">
      <c r="A2460" s="7" t="n">
        <v>13109228</v>
      </c>
      <c r="B2460" s="7" t="inlineStr">
        <is>
          <t>푸마</t>
        </is>
      </c>
      <c r="C2460" s="7" t="inlineStr">
        <is>
          <t>블랙</t>
        </is>
      </c>
      <c r="D2460" s="7" t="inlineStr">
        <is>
          <t>무지</t>
        </is>
      </c>
      <c r="E2460" s="7" t="inlineStr">
        <is>
          <t>면</t>
        </is>
      </c>
      <c r="F2460" s="7" t="inlineStr">
        <is>
          <t>절단로고긴팔티</t>
        </is>
      </c>
      <c r="G2460" s="7" t="inlineStr">
        <is>
          <t>KOR</t>
        </is>
      </c>
      <c r="H2460" s="7" t="inlineStr">
        <is>
          <t>105</t>
        </is>
      </c>
      <c r="I2460" s="7">
        <f>IF(B2460="보세",C2460&amp;" "&amp;D2460&amp;" "&amp;E2460&amp;" "&amp;F2460&amp;" ["&amp;H2460&amp;"]",IF(G2460="JPN","[JPN] "&amp;B2460&amp;" "&amp;C2460&amp;" "&amp;D2460&amp;" "&amp;E2460&amp;" "&amp;F2460&amp;" ["&amp;H2460&amp;"]",B2460&amp;" "&amp;C2460&amp;" "&amp;D2460&amp;" "&amp;E2460&amp;" "&amp;F2460&amp;" ["&amp;H2460&amp;"]"))</f>
        <v/>
      </c>
      <c r="J2460" s="7" t="inlineStr">
        <is>
          <t>푸마 블랙 면 절단로고긴팔티 [105]</t>
        </is>
      </c>
      <c r="K2460" s="7" t="inlineStr">
        <is>
          <t>푸마 블랙 면 절단로고긴팔티</t>
        </is>
      </c>
      <c r="L2460" s="7">
        <f>IF(B2460="보세",C2460&amp;" "&amp;F2460,B2460&amp;" "&amp;F2460)</f>
        <v/>
      </c>
      <c r="M2460" s="8" t="inlineStr">
        <is>
          <t>블랙  면 절단로고긴팔티</t>
        </is>
      </c>
      <c r="N2460" s="8" t="inlineStr">
        <is>
          <t>블랙  코튼 절단로고긴팔티</t>
        </is>
      </c>
      <c r="O2460" s="8" t="inlineStr">
        <is>
          <t>블랙  면직물 절단로고긴팔티</t>
        </is>
      </c>
    </row>
    <row r="2461" ht="16.5" customHeight="1" s="16">
      <c r="A2461" s="7" t="n">
        <v>13109229</v>
      </c>
      <c r="B2461" s="7" t="inlineStr">
        <is>
          <t>자라</t>
        </is>
      </c>
      <c r="C2461" s="7" t="inlineStr">
        <is>
          <t>블랙린넨베이지</t>
        </is>
      </c>
      <c r="D2461" s="7" t="inlineStr">
        <is>
          <t>체크</t>
        </is>
      </c>
      <c r="E2461" s="7" t="inlineStr">
        <is>
          <t>비스코스혼방</t>
        </is>
      </c>
      <c r="F2461" s="7" t="inlineStr">
        <is>
          <t>스키퍼넥셔츠형원피스</t>
        </is>
      </c>
      <c r="G2461" s="7" t="inlineStr">
        <is>
          <t>KOR</t>
        </is>
      </c>
      <c r="H2461" s="7" t="inlineStr">
        <is>
          <t>S</t>
        </is>
      </c>
      <c r="I2461" s="7">
        <f>IF(B2461="보세",C2461&amp;" "&amp;D2461&amp;" "&amp;E2461&amp;" "&amp;F2461&amp;" ["&amp;H2461&amp;"]",IF(G2461="JPN","[JPN] "&amp;B2461&amp;" "&amp;C2461&amp;" "&amp;D2461&amp;" "&amp;E2461&amp;" "&amp;F2461&amp;" ["&amp;H2461&amp;"]",B2461&amp;" "&amp;C2461&amp;" "&amp;D2461&amp;" "&amp;E2461&amp;" "&amp;F2461&amp;" ["&amp;H2461&amp;"]"))</f>
        <v/>
      </c>
      <c r="J2461" s="7" t="inlineStr">
        <is>
          <t>자라 블랙린넨베이지 체크 비스코스혼방 스키퍼넥셔츠형원피스 [S]</t>
        </is>
      </c>
      <c r="K2461" s="7" t="inlineStr">
        <is>
          <t>자라 블랙린넨베이지 체크 비스코스혼방 스키퍼넥셔츠형원피스</t>
        </is>
      </c>
      <c r="L2461" s="7">
        <f>IF(B2461="보세",C2461&amp;" "&amp;F2461,B2461&amp;" "&amp;F2461)</f>
        <v/>
      </c>
      <c r="M2461" s="8" t="inlineStr">
        <is>
          <t>블랙린넨베이지 체크 비스코스혼방 스키퍼넥셔츠형원피스</t>
        </is>
      </c>
      <c r="N2461" s="8" t="inlineStr">
        <is>
          <t>블랙린넨베이지 체크 비스코스혼방 스키퍼넥셔츠형원피스</t>
        </is>
      </c>
      <c r="O2461" s="8" t="inlineStr">
        <is>
          <t>블랙린넨베이지 체크 비스코스혼방 스키퍼넥셔츠형원피스</t>
        </is>
      </c>
    </row>
    <row r="2462" ht="16.5" customHeight="1" s="16">
      <c r="A2462" s="7" t="n">
        <v>13109230</v>
      </c>
      <c r="B2462" s="7" t="inlineStr">
        <is>
          <t>커버낫</t>
        </is>
      </c>
      <c r="C2462" s="7" t="inlineStr">
        <is>
          <t>블랙화이트스트라이프</t>
        </is>
      </c>
      <c r="D2462" s="7" t="inlineStr">
        <is>
          <t>무지</t>
        </is>
      </c>
      <c r="E2462" s="7" t="inlineStr">
        <is>
          <t>면</t>
        </is>
      </c>
      <c r="F2462" s="7" t="inlineStr">
        <is>
          <t>로고긴팔티</t>
        </is>
      </c>
      <c r="G2462" s="7" t="inlineStr">
        <is>
          <t>KOR</t>
        </is>
      </c>
      <c r="H2462" s="7" t="inlineStr">
        <is>
          <t>M</t>
        </is>
      </c>
      <c r="I2462" s="7">
        <f>IF(B2462="보세",C2462&amp;" "&amp;D2462&amp;" "&amp;E2462&amp;" "&amp;F2462&amp;" ["&amp;H2462&amp;"]",IF(G2462="JPN","[JPN] "&amp;B2462&amp;" "&amp;C2462&amp;" "&amp;D2462&amp;" "&amp;E2462&amp;" "&amp;F2462&amp;" ["&amp;H2462&amp;"]",B2462&amp;" "&amp;C2462&amp;" "&amp;D2462&amp;" "&amp;E2462&amp;" "&amp;F2462&amp;" ["&amp;H2462&amp;"]"))</f>
        <v/>
      </c>
      <c r="J2462" s="7" t="inlineStr">
        <is>
          <t>커버낫 블랙화이트스트라이프 면 로고긴팔티 [M]</t>
        </is>
      </c>
      <c r="K2462" s="7" t="inlineStr">
        <is>
          <t>커버낫 블랙화이트스트라이프 면 로고긴팔티</t>
        </is>
      </c>
      <c r="L2462" s="7">
        <f>IF(B2462="보세",C2462&amp;" "&amp;F2462,B2462&amp;" "&amp;F2462)</f>
        <v/>
      </c>
      <c r="M2462" s="8" t="inlineStr">
        <is>
          <t>블랙화이트스트라이프  면 로고긴팔티</t>
        </is>
      </c>
      <c r="N2462" s="8" t="inlineStr">
        <is>
          <t>블랙화이트스트라이프  코튼 로고긴팔티</t>
        </is>
      </c>
      <c r="O2462" s="8" t="inlineStr">
        <is>
          <t>블랙화이트스트라이프  면직물 로고긴팔티</t>
        </is>
      </c>
    </row>
    <row r="2463" ht="16.5" customHeight="1" s="16">
      <c r="A2463" s="7" t="n">
        <v>13109231</v>
      </c>
      <c r="B2463" s="7" t="inlineStr">
        <is>
          <t>hum</t>
        </is>
      </c>
      <c r="C2463" s="7" t="inlineStr">
        <is>
          <t>라이트네이비화이트</t>
        </is>
      </c>
      <c r="D2463" s="7" t="inlineStr">
        <is>
          <t>스트라이프</t>
        </is>
      </c>
      <c r="E2463" s="7" t="inlineStr">
        <is>
          <t>면</t>
        </is>
      </c>
      <c r="F2463" s="7" t="inlineStr">
        <is>
          <t>긴팔셔츠</t>
        </is>
      </c>
      <c r="G2463" s="7" t="inlineStr">
        <is>
          <t>KOR</t>
        </is>
      </c>
      <c r="H2463" s="7" t="inlineStr">
        <is>
          <t>85-160</t>
        </is>
      </c>
      <c r="I2463" s="7">
        <f>IF(B2463="보세",C2463&amp;" "&amp;D2463&amp;" "&amp;E2463&amp;" "&amp;F2463&amp;" ["&amp;H2463&amp;"]",IF(G2463="JPN","[JPN] "&amp;B2463&amp;" "&amp;C2463&amp;" "&amp;D2463&amp;" "&amp;E2463&amp;" "&amp;F2463&amp;" ["&amp;H2463&amp;"]",B2463&amp;" "&amp;C2463&amp;" "&amp;D2463&amp;" "&amp;E2463&amp;" "&amp;F2463&amp;" ["&amp;H2463&amp;"]"))</f>
        <v/>
      </c>
      <c r="J2463" s="7" t="inlineStr">
        <is>
          <t>hum 라이트네이비화이트 스트라이프 면 긴팔셔츠 [85-160]</t>
        </is>
      </c>
      <c r="K2463" s="7" t="inlineStr">
        <is>
          <t>hum 라이트네이비화이트 스트라이프 면 긴팔셔츠</t>
        </is>
      </c>
      <c r="L2463" s="7">
        <f>IF(B2463="보세",C2463&amp;" "&amp;F2463,B2463&amp;" "&amp;F2463)</f>
        <v/>
      </c>
      <c r="M2463" s="8" t="inlineStr">
        <is>
          <t>라이트네이비화이트 스트라이프 면 긴팔셔츠</t>
        </is>
      </c>
      <c r="N2463" s="8" t="inlineStr">
        <is>
          <t>라이트네이비화이트 스트라이프 코튼 긴팔셔츠</t>
        </is>
      </c>
      <c r="O2463" s="8" t="inlineStr">
        <is>
          <t>라이트네이비화이트 스트라이프 면직물 긴팔셔츠</t>
        </is>
      </c>
    </row>
    <row r="2464" ht="16.5" customHeight="1" s="16">
      <c r="A2464" s="7" t="n">
        <v>13109232</v>
      </c>
      <c r="B2464" s="7" t="inlineStr">
        <is>
          <t>레노마</t>
        </is>
      </c>
      <c r="C2464" s="7" t="inlineStr">
        <is>
          <t>웜캐슈베이지</t>
        </is>
      </c>
      <c r="D2464" s="7" t="inlineStr">
        <is>
          <t>무지</t>
        </is>
      </c>
      <c r="E2464" s="7" t="inlineStr">
        <is>
          <t>울혼방</t>
        </is>
      </c>
      <c r="F2464" s="7" t="inlineStr">
        <is>
          <t>레이어드롱니트원피스</t>
        </is>
      </c>
      <c r="G2464" s="7" t="inlineStr">
        <is>
          <t>KOR</t>
        </is>
      </c>
      <c r="H2464" s="7" t="inlineStr">
        <is>
          <t>88-94-165</t>
        </is>
      </c>
      <c r="I2464" s="7">
        <f>IF(B2464="보세",C2464&amp;" "&amp;D2464&amp;" "&amp;E2464&amp;" "&amp;F2464&amp;" ["&amp;H2464&amp;"]",IF(G2464="JPN","[JPN] "&amp;B2464&amp;" "&amp;C2464&amp;" "&amp;D2464&amp;" "&amp;E2464&amp;" "&amp;F2464&amp;" ["&amp;H2464&amp;"]",B2464&amp;" "&amp;C2464&amp;" "&amp;D2464&amp;" "&amp;E2464&amp;" "&amp;F2464&amp;" ["&amp;H2464&amp;"]"))</f>
        <v/>
      </c>
      <c r="J2464" s="7" t="inlineStr">
        <is>
          <t>레노마 웜캐슈베이지 울혼방 레이어드롱니트원피스 [88-94-165]</t>
        </is>
      </c>
      <c r="K2464" s="7" t="inlineStr">
        <is>
          <t>레노마 웜캐슈베이지 울혼방 레이어드롱니트원피스</t>
        </is>
      </c>
      <c r="L2464" s="7">
        <f>IF(B2464="보세",C2464&amp;" "&amp;F2464,B2464&amp;" "&amp;F2464)</f>
        <v/>
      </c>
      <c r="M2464" s="8" t="inlineStr">
        <is>
          <t>웜캐슈베이지  울혼방 레이어드롱니트원피스</t>
        </is>
      </c>
      <c r="N2464" s="8" t="inlineStr">
        <is>
          <t>웜캐슈베이지  울혼방 레이어드롱니트원피스</t>
        </is>
      </c>
      <c r="O2464" s="8" t="inlineStr">
        <is>
          <t>웜캐슈베이지  울혼방 레이어드롱니트원피스</t>
        </is>
      </c>
    </row>
    <row r="2465" ht="16.5" customHeight="1" s="16">
      <c r="A2465" s="7" t="n">
        <v>13109234</v>
      </c>
      <c r="B2465" s="7" t="inlineStr">
        <is>
          <t>폴햄</t>
        </is>
      </c>
      <c r="C2465" s="7" t="inlineStr">
        <is>
          <t>화이트</t>
        </is>
      </c>
      <c r="D2465" s="7" t="inlineStr">
        <is>
          <t>스트라이프</t>
        </is>
      </c>
      <c r="E2465" s="7" t="inlineStr">
        <is>
          <t>폴리</t>
        </is>
      </c>
      <c r="F2465" s="7" t="inlineStr">
        <is>
          <t>긴팔셔츠</t>
        </is>
      </c>
      <c r="G2465" s="7" t="inlineStr">
        <is>
          <t>KOR</t>
        </is>
      </c>
      <c r="H2465" s="7" t="inlineStr">
        <is>
          <t>M</t>
        </is>
      </c>
      <c r="I2465" s="7">
        <f>IF(B2465="보세",C2465&amp;" "&amp;D2465&amp;" "&amp;E2465&amp;" "&amp;F2465&amp;" ["&amp;H2465&amp;"]",IF(G2465="JPN","[JPN] "&amp;B2465&amp;" "&amp;C2465&amp;" "&amp;D2465&amp;" "&amp;E2465&amp;" "&amp;F2465&amp;" ["&amp;H2465&amp;"]",B2465&amp;" "&amp;C2465&amp;" "&amp;D2465&amp;" "&amp;E2465&amp;" "&amp;F2465&amp;" ["&amp;H2465&amp;"]"))</f>
        <v/>
      </c>
      <c r="J2465" s="7" t="inlineStr">
        <is>
          <t>폴햄 화이트 스트라이프 긴팔셔츠 [M]</t>
        </is>
      </c>
      <c r="K2465" s="7" t="inlineStr">
        <is>
          <t>폴햄 화이트 스트라이프 긴팔셔츠</t>
        </is>
      </c>
      <c r="L2465" s="7">
        <f>IF(B2465="보세",C2465&amp;" "&amp;F2465,B2465&amp;" "&amp;F2465)</f>
        <v/>
      </c>
      <c r="M2465" s="8" t="inlineStr">
        <is>
          <t>화이트 스트라이프  긴팔셔츠</t>
        </is>
      </c>
      <c r="N2465" s="8" t="inlineStr">
        <is>
          <t>화이트 스트라이프  긴팔셔츠</t>
        </is>
      </c>
      <c r="O2465" s="8" t="inlineStr">
        <is>
          <t>화이트 스트라이프  긴팔셔츠</t>
        </is>
      </c>
    </row>
    <row r="2466" ht="16.5" customHeight="1" s="16">
      <c r="A2466" s="7" t="n">
        <v>13109235</v>
      </c>
      <c r="B2466" s="7" t="inlineStr">
        <is>
          <t>플라스틱아일랜드</t>
        </is>
      </c>
      <c r="C2466" s="7" t="inlineStr">
        <is>
          <t>블랙</t>
        </is>
      </c>
      <c r="D2466" s="7" t="inlineStr">
        <is>
          <t>무지</t>
        </is>
      </c>
      <c r="E2466" s="7" t="inlineStr">
        <is>
          <t>울혼방</t>
        </is>
      </c>
      <c r="F2466" s="7" t="inlineStr">
        <is>
          <t>브론즈버튼롱코트</t>
        </is>
      </c>
      <c r="G2466" s="7" t="inlineStr">
        <is>
          <t>KOR</t>
        </is>
      </c>
      <c r="H2466" s="7" t="inlineStr">
        <is>
          <t>S</t>
        </is>
      </c>
      <c r="I2466" s="7">
        <f>IF(B2466="보세",C2466&amp;" "&amp;D2466&amp;" "&amp;E2466&amp;" "&amp;F2466&amp;" ["&amp;H2466&amp;"]",IF(G2466="JPN","[JPN] "&amp;B2466&amp;" "&amp;C2466&amp;" "&amp;D2466&amp;" "&amp;E2466&amp;" "&amp;F2466&amp;" ["&amp;H2466&amp;"]",B2466&amp;" "&amp;C2466&amp;" "&amp;D2466&amp;" "&amp;E2466&amp;" "&amp;F2466&amp;" ["&amp;H2466&amp;"]"))</f>
        <v/>
      </c>
      <c r="J2466" s="7" t="inlineStr">
        <is>
          <t>플라스틱아일랜드 블랙 울혼방 브론즈버튼롱코트 [S]</t>
        </is>
      </c>
      <c r="K2466" s="7" t="inlineStr">
        <is>
          <t>플라스틱아일랜드 블랙 울혼방 브론즈버튼롱코트</t>
        </is>
      </c>
      <c r="L2466" s="7">
        <f>IF(B2466="보세",C2466&amp;" "&amp;F2466,B2466&amp;" "&amp;F2466)</f>
        <v/>
      </c>
      <c r="M2466" s="8" t="inlineStr">
        <is>
          <t>블랙  울혼방 브론즈버튼롱코트</t>
        </is>
      </c>
      <c r="N2466" s="8" t="inlineStr">
        <is>
          <t>블랙  울혼방 브론즈버튼롱코트</t>
        </is>
      </c>
      <c r="O2466" s="8" t="inlineStr">
        <is>
          <t>블랙  울혼방 브론즈버튼롱코트</t>
        </is>
      </c>
    </row>
    <row r="2467" ht="16.5" customHeight="1" s="16">
      <c r="A2467" s="7" t="n">
        <v>13109236</v>
      </c>
      <c r="B2467" s="7" t="inlineStr">
        <is>
          <t>아디다스</t>
        </is>
      </c>
      <c r="C2467" s="7" t="inlineStr">
        <is>
          <t>블랙</t>
        </is>
      </c>
      <c r="D2467" s="7" t="inlineStr">
        <is>
          <t>무지</t>
        </is>
      </c>
      <c r="E2467" s="7" t="inlineStr">
        <is>
          <t>클리마라이트</t>
        </is>
      </c>
      <c r="F2467" s="7" t="inlineStr">
        <is>
          <t>소매빅로고기능성긴팔티</t>
        </is>
      </c>
      <c r="G2467" s="7" t="inlineStr">
        <is>
          <t>KOR</t>
        </is>
      </c>
      <c r="H2467" s="7" t="inlineStr">
        <is>
          <t>M</t>
        </is>
      </c>
      <c r="I2467" s="7">
        <f>IF(B2467="보세",C2467&amp;" "&amp;D2467&amp;" "&amp;E2467&amp;" "&amp;F2467&amp;" ["&amp;H2467&amp;"]",IF(G2467="JPN","[JPN] "&amp;B2467&amp;" "&amp;C2467&amp;" "&amp;D2467&amp;" "&amp;E2467&amp;" "&amp;F2467&amp;" ["&amp;H2467&amp;"]",B2467&amp;" "&amp;C2467&amp;" "&amp;D2467&amp;" "&amp;E2467&amp;" "&amp;F2467&amp;" ["&amp;H2467&amp;"]"))</f>
        <v/>
      </c>
      <c r="J2467" s="7" t="inlineStr">
        <is>
          <t>아디다스 블랙 클리마라이트 소매빅로고기능성긴팔티 [M]</t>
        </is>
      </c>
      <c r="K2467" s="7" t="inlineStr">
        <is>
          <t>아디다스 블랙 클리마라이트 소매빅로고기능성긴팔티</t>
        </is>
      </c>
      <c r="L2467" s="7">
        <f>IF(B2467="보세",C2467&amp;" "&amp;F2467,B2467&amp;" "&amp;F2467)</f>
        <v/>
      </c>
      <c r="M2467" s="8" t="inlineStr">
        <is>
          <t>블랙  클리마라이트 소매빅로고기능성긴팔티</t>
        </is>
      </c>
      <c r="N2467" s="8" t="inlineStr">
        <is>
          <t>블랙  클리마라이트 소매빅로고기능성긴팔티</t>
        </is>
      </c>
      <c r="O2467" s="8" t="inlineStr">
        <is>
          <t>블랙  클리마라이트 소매빅로고기능성긴팔티</t>
        </is>
      </c>
    </row>
    <row r="2468" ht="16.5" customHeight="1" s="16">
      <c r="A2468" s="7" t="n">
        <v>13109237</v>
      </c>
      <c r="B2468" s="7" t="inlineStr">
        <is>
          <t>에잇세컨즈</t>
        </is>
      </c>
      <c r="C2468" s="7" t="inlineStr">
        <is>
          <t>블랙</t>
        </is>
      </c>
      <c r="D2468" s="7" t="inlineStr">
        <is>
          <t>무지</t>
        </is>
      </c>
      <c r="E2468" s="7" t="inlineStr">
        <is>
          <t>폴리</t>
        </is>
      </c>
      <c r="F2468" s="7" t="inlineStr">
        <is>
          <t>매트블루종</t>
        </is>
      </c>
      <c r="G2468" s="7" t="inlineStr">
        <is>
          <t>KOR</t>
        </is>
      </c>
      <c r="H2468" s="7" t="inlineStr">
        <is>
          <t>S</t>
        </is>
      </c>
      <c r="I2468" s="7">
        <f>IF(B2468="보세",C2468&amp;" "&amp;D2468&amp;" "&amp;E2468&amp;" "&amp;F2468&amp;" ["&amp;H2468&amp;"]",IF(G2468="JPN","[JPN] "&amp;B2468&amp;" "&amp;C2468&amp;" "&amp;D2468&amp;" "&amp;E2468&amp;" "&amp;F2468&amp;" ["&amp;H2468&amp;"]",B2468&amp;" "&amp;C2468&amp;" "&amp;D2468&amp;" "&amp;E2468&amp;" "&amp;F2468&amp;" ["&amp;H2468&amp;"]"))</f>
        <v/>
      </c>
      <c r="J2468" s="7" t="inlineStr">
        <is>
          <t>에잇세컨즈 블랙 매트블루종 [S]</t>
        </is>
      </c>
      <c r="K2468" s="7" t="inlineStr">
        <is>
          <t>에잇세컨즈 블랙 매트블루종</t>
        </is>
      </c>
      <c r="L2468" s="7">
        <f>IF(B2468="보세",C2468&amp;" "&amp;F2468,B2468&amp;" "&amp;F2468)</f>
        <v/>
      </c>
      <c r="M2468" s="8" t="inlineStr">
        <is>
          <t>블랙   매트블루종</t>
        </is>
      </c>
      <c r="N2468" s="8" t="inlineStr">
        <is>
          <t>블랙   매트블루종</t>
        </is>
      </c>
      <c r="O2468" s="8" t="inlineStr">
        <is>
          <t>블랙   매트블루종</t>
        </is>
      </c>
    </row>
    <row r="2469" ht="16.5" customHeight="1" s="16">
      <c r="A2469" s="7" t="n">
        <v>13109238</v>
      </c>
      <c r="B2469" s="7" t="inlineStr">
        <is>
          <t>스파오</t>
        </is>
      </c>
      <c r="C2469" s="7" t="inlineStr">
        <is>
          <t>블랙</t>
        </is>
      </c>
      <c r="D2469" s="7" t="inlineStr">
        <is>
          <t>무지</t>
        </is>
      </c>
      <c r="E2469" s="7" t="inlineStr">
        <is>
          <t>폴리</t>
        </is>
      </c>
      <c r="F2469" s="7" t="inlineStr">
        <is>
          <t>후리스집업</t>
        </is>
      </c>
      <c r="G2469" s="7" t="inlineStr">
        <is>
          <t>KOR</t>
        </is>
      </c>
      <c r="H2469" s="7" t="inlineStr">
        <is>
          <t>L</t>
        </is>
      </c>
      <c r="I2469" s="7">
        <f>IF(B2469="보세",C2469&amp;" "&amp;D2469&amp;" "&amp;E2469&amp;" "&amp;F2469&amp;" ["&amp;H2469&amp;"]",IF(G2469="JPN","[JPN] "&amp;B2469&amp;" "&amp;C2469&amp;" "&amp;D2469&amp;" "&amp;E2469&amp;" "&amp;F2469&amp;" ["&amp;H2469&amp;"]",B2469&amp;" "&amp;C2469&amp;" "&amp;D2469&amp;" "&amp;E2469&amp;" "&amp;F2469&amp;" ["&amp;H2469&amp;"]"))</f>
        <v/>
      </c>
      <c r="J2469" s="7" t="inlineStr">
        <is>
          <t>스파오 블랙 후리스집업 [L]</t>
        </is>
      </c>
      <c r="K2469" s="7" t="inlineStr">
        <is>
          <t>스파오 블랙 후리스집업</t>
        </is>
      </c>
      <c r="L2469" s="7">
        <f>IF(B2469="보세",C2469&amp;" "&amp;F2469,B2469&amp;" "&amp;F2469)</f>
        <v/>
      </c>
      <c r="M2469" s="8" t="inlineStr">
        <is>
          <t>블랙   후리스집업</t>
        </is>
      </c>
      <c r="N2469" s="8" t="inlineStr">
        <is>
          <t>블랙   후리스집업</t>
        </is>
      </c>
      <c r="O2469" s="8" t="inlineStr">
        <is>
          <t>블랙   후리스집업</t>
        </is>
      </c>
    </row>
    <row r="2470" ht="16.5" customHeight="1" s="16">
      <c r="A2470" s="7" t="n">
        <v>13109239</v>
      </c>
      <c r="B2470" s="7" t="inlineStr">
        <is>
          <t>자라</t>
        </is>
      </c>
      <c r="C2470" s="7" t="inlineStr">
        <is>
          <t>블랙</t>
        </is>
      </c>
      <c r="D2470" s="7" t="inlineStr">
        <is>
          <t>무지</t>
        </is>
      </c>
      <c r="E2470" s="7" t="inlineStr">
        <is>
          <t>폴리</t>
        </is>
      </c>
      <c r="F2470" s="7" t="inlineStr">
        <is>
          <t>징숄더오픈형블레이저</t>
        </is>
      </c>
      <c r="G2470" s="7" t="inlineStr">
        <is>
          <t>KOR</t>
        </is>
      </c>
      <c r="H2470" s="7" t="inlineStr">
        <is>
          <t>S</t>
        </is>
      </c>
      <c r="I2470" s="7">
        <f>IF(B2470="보세",C2470&amp;" "&amp;D2470&amp;" "&amp;E2470&amp;" "&amp;F2470&amp;" ["&amp;H2470&amp;"]",IF(G2470="JPN","[JPN] "&amp;B2470&amp;" "&amp;C2470&amp;" "&amp;D2470&amp;" "&amp;E2470&amp;" "&amp;F2470&amp;" ["&amp;H2470&amp;"]",B2470&amp;" "&amp;C2470&amp;" "&amp;D2470&amp;" "&amp;E2470&amp;" "&amp;F2470&amp;" ["&amp;H2470&amp;"]"))</f>
        <v/>
      </c>
      <c r="J2470" s="7" t="inlineStr">
        <is>
          <t>자라 블랙 징숄더오픈형블레이저 [S]</t>
        </is>
      </c>
      <c r="K2470" s="7" t="inlineStr">
        <is>
          <t>자라 블랙 징숄더오픈형블레이저</t>
        </is>
      </c>
      <c r="L2470" s="7">
        <f>IF(B2470="보세",C2470&amp;" "&amp;F2470,B2470&amp;" "&amp;F2470)</f>
        <v/>
      </c>
      <c r="M2470" s="8" t="inlineStr">
        <is>
          <t>블랙   징숄더오픈형블레이저</t>
        </is>
      </c>
      <c r="N2470" s="8" t="inlineStr">
        <is>
          <t>블랙   징숄더오픈형블레이저</t>
        </is>
      </c>
      <c r="O2470" s="8" t="inlineStr">
        <is>
          <t>블랙   징숄더오픈형블레이저</t>
        </is>
      </c>
    </row>
    <row r="2471" ht="16.5" customHeight="1" s="16">
      <c r="A2471" s="7" t="n">
        <v>13109240</v>
      </c>
      <c r="B2471" s="7" t="inlineStr">
        <is>
          <t>타미힐피거</t>
        </is>
      </c>
      <c r="C2471" s="7" t="inlineStr">
        <is>
          <t>네이비</t>
        </is>
      </c>
      <c r="D2471" s="7" t="inlineStr">
        <is>
          <t>무지</t>
        </is>
      </c>
      <c r="E2471" s="7" t="inlineStr">
        <is>
          <t>면</t>
        </is>
      </c>
      <c r="F2471" s="7" t="inlineStr">
        <is>
          <t>골지니트집업</t>
        </is>
      </c>
      <c r="G2471" s="7" t="inlineStr">
        <is>
          <t>KOR</t>
        </is>
      </c>
      <c r="H2471" s="7" t="inlineStr">
        <is>
          <t>S</t>
        </is>
      </c>
      <c r="I2471" s="7">
        <f>IF(B2471="보세",C2471&amp;" "&amp;D2471&amp;" "&amp;E2471&amp;" "&amp;F2471&amp;" ["&amp;H2471&amp;"]",IF(G2471="JPN","[JPN] "&amp;B2471&amp;" "&amp;C2471&amp;" "&amp;D2471&amp;" "&amp;E2471&amp;" "&amp;F2471&amp;" ["&amp;H2471&amp;"]",B2471&amp;" "&amp;C2471&amp;" "&amp;D2471&amp;" "&amp;E2471&amp;" "&amp;F2471&amp;" ["&amp;H2471&amp;"]"))</f>
        <v/>
      </c>
      <c r="J2471" s="7" t="inlineStr">
        <is>
          <t>타미힐피거 네이비 면 골지니트집업 [S]</t>
        </is>
      </c>
      <c r="K2471" s="7" t="inlineStr">
        <is>
          <t>타미힐피거 네이비 면 골지니트집업</t>
        </is>
      </c>
      <c r="L2471" s="7">
        <f>IF(B2471="보세",C2471&amp;" "&amp;F2471,B2471&amp;" "&amp;F2471)</f>
        <v/>
      </c>
      <c r="M2471" s="8" t="inlineStr">
        <is>
          <t>네이비  면 골지니트집업</t>
        </is>
      </c>
      <c r="N2471" s="8" t="inlineStr">
        <is>
          <t>NAVY  면 골지니트집업</t>
        </is>
      </c>
      <c r="O2471" s="8" t="inlineStr">
        <is>
          <t>곤색  면 골지니트집업</t>
        </is>
      </c>
    </row>
    <row r="2472" ht="16.5" customHeight="1" s="16">
      <c r="A2472" s="7" t="n">
        <v>13109241</v>
      </c>
      <c r="B2472" s="7" t="inlineStr">
        <is>
          <t>필라</t>
        </is>
      </c>
      <c r="C2472" s="7" t="inlineStr">
        <is>
          <t>블랙</t>
        </is>
      </c>
      <c r="D2472" s="7" t="inlineStr">
        <is>
          <t>무지</t>
        </is>
      </c>
      <c r="E2472" s="7" t="inlineStr">
        <is>
          <t>면혼방</t>
        </is>
      </c>
      <c r="F2472" s="7" t="inlineStr">
        <is>
          <t>자수빅로고스웻셔츠</t>
        </is>
      </c>
      <c r="G2472" s="7" t="inlineStr">
        <is>
          <t>KOR</t>
        </is>
      </c>
      <c r="H2472" s="7" t="inlineStr">
        <is>
          <t>S</t>
        </is>
      </c>
      <c r="I2472" s="7">
        <f>IF(B2472="보세",C2472&amp;" "&amp;D2472&amp;" "&amp;E2472&amp;" "&amp;F2472&amp;" ["&amp;H2472&amp;"]",IF(G2472="JPN","[JPN] "&amp;B2472&amp;" "&amp;C2472&amp;" "&amp;D2472&amp;" "&amp;E2472&amp;" "&amp;F2472&amp;" ["&amp;H2472&amp;"]",B2472&amp;" "&amp;C2472&amp;" "&amp;D2472&amp;" "&amp;E2472&amp;" "&amp;F2472&amp;" ["&amp;H2472&amp;"]"))</f>
        <v/>
      </c>
      <c r="J2472" s="7" t="inlineStr">
        <is>
          <t>필라 블랙 면혼방 자수빅로고스웻셔츠 [S]</t>
        </is>
      </c>
      <c r="K2472" s="7" t="inlineStr">
        <is>
          <t>필라 블랙 면혼방 자수빅로고스웻셔츠</t>
        </is>
      </c>
      <c r="L2472" s="7">
        <f>IF(B2472="보세",C2472&amp;" "&amp;F2472,B2472&amp;" "&amp;F2472)</f>
        <v/>
      </c>
      <c r="M2472" s="8" t="inlineStr">
        <is>
          <t>블랙  면혼방 자수빅로고스웻셔츠</t>
        </is>
      </c>
      <c r="N2472" s="8" t="inlineStr">
        <is>
          <t>블랙  코튼혼방 자수빅로고스웻셔츠</t>
        </is>
      </c>
      <c r="O2472" s="8" t="inlineStr">
        <is>
          <t>블랙  면믹스 자수빅로고스웻셔츠</t>
        </is>
      </c>
    </row>
    <row r="2473" ht="16.5" customHeight="1" s="16">
      <c r="A2473" s="7" t="n">
        <v>13109242</v>
      </c>
      <c r="B2473" s="7" t="inlineStr">
        <is>
          <t>헤지스</t>
        </is>
      </c>
      <c r="C2473" s="7" t="inlineStr">
        <is>
          <t>네이비</t>
        </is>
      </c>
      <c r="D2473" s="7" t="inlineStr">
        <is>
          <t>스트라이프</t>
        </is>
      </c>
      <c r="E2473" s="7" t="inlineStr">
        <is>
          <t>면</t>
        </is>
      </c>
      <c r="F2473" s="7" t="inlineStr">
        <is>
          <t>라운드7부티</t>
        </is>
      </c>
      <c r="G2473" s="7" t="inlineStr">
        <is>
          <t>KOR</t>
        </is>
      </c>
      <c r="H2473" s="7" t="inlineStr">
        <is>
          <t>90-160</t>
        </is>
      </c>
      <c r="I2473" s="7">
        <f>IF(B2473="보세",C2473&amp;" "&amp;D2473&amp;" "&amp;E2473&amp;" "&amp;F2473&amp;" ["&amp;H2473&amp;"]",IF(G2473="JPN","[JPN] "&amp;B2473&amp;" "&amp;C2473&amp;" "&amp;D2473&amp;" "&amp;E2473&amp;" "&amp;F2473&amp;" ["&amp;H2473&amp;"]",B2473&amp;" "&amp;C2473&amp;" "&amp;D2473&amp;" "&amp;E2473&amp;" "&amp;F2473&amp;" ["&amp;H2473&amp;"]"))</f>
        <v/>
      </c>
      <c r="J2473" s="7" t="inlineStr">
        <is>
          <t>헤지스 네이비 스트라이프 면 라운드7부티 [90-160]</t>
        </is>
      </c>
      <c r="K2473" s="7" t="inlineStr">
        <is>
          <t>헤지스 네이비 스트라이프 면 라운드7부티</t>
        </is>
      </c>
      <c r="L2473" s="7">
        <f>IF(B2473="보세",C2473&amp;" "&amp;F2473,B2473&amp;" "&amp;F2473)</f>
        <v/>
      </c>
      <c r="M2473" s="8" t="inlineStr">
        <is>
          <t>네이비 스트라이프 면 라운드7부티</t>
        </is>
      </c>
      <c r="N2473" s="8" t="inlineStr">
        <is>
          <t>NAVY 스트라이프 면 라운드7부티</t>
        </is>
      </c>
      <c r="O2473" s="8" t="inlineStr">
        <is>
          <t>곤색 스트라이프 면 라운드7부티</t>
        </is>
      </c>
    </row>
    <row r="2474" ht="16.5" customHeight="1" s="16">
      <c r="A2474" s="7" t="n">
        <v>13109243</v>
      </c>
      <c r="B2474" s="7" t="inlineStr">
        <is>
          <t>유니클로</t>
        </is>
      </c>
      <c r="C2474" s="7" t="inlineStr">
        <is>
          <t>네이비</t>
        </is>
      </c>
      <c r="D2474" s="7" t="inlineStr">
        <is>
          <t>스트라이프</t>
        </is>
      </c>
      <c r="E2474" s="7" t="inlineStr">
        <is>
          <t>면혼방</t>
        </is>
      </c>
      <c r="F2474" s="7" t="inlineStr">
        <is>
          <t>브이넥니트베스트</t>
        </is>
      </c>
      <c r="G2474" s="7" t="inlineStr">
        <is>
          <t>KOR</t>
        </is>
      </c>
      <c r="H2474" s="7" t="inlineStr">
        <is>
          <t>M</t>
        </is>
      </c>
      <c r="I2474" s="7">
        <f>IF(B2474="보세",C2474&amp;" "&amp;D2474&amp;" "&amp;E2474&amp;" "&amp;F2474&amp;" ["&amp;H2474&amp;"]",IF(G2474="JPN","[JPN] "&amp;B2474&amp;" "&amp;C2474&amp;" "&amp;D2474&amp;" "&amp;E2474&amp;" "&amp;F2474&amp;" ["&amp;H2474&amp;"]",B2474&amp;" "&amp;C2474&amp;" "&amp;D2474&amp;" "&amp;E2474&amp;" "&amp;F2474&amp;" ["&amp;H2474&amp;"]"))</f>
        <v/>
      </c>
      <c r="J2474" s="7" t="inlineStr">
        <is>
          <t>유니클로 네이비 스트라이프 면혼방 브이넥니트베스트 [M]</t>
        </is>
      </c>
      <c r="K2474" s="7" t="inlineStr">
        <is>
          <t>유니클로 네이비 스트라이프 면혼방 브이넥니트베스트</t>
        </is>
      </c>
      <c r="L2474" s="7">
        <f>IF(B2474="보세",C2474&amp;" "&amp;F2474,B2474&amp;" "&amp;F2474)</f>
        <v/>
      </c>
      <c r="M2474" s="8" t="inlineStr">
        <is>
          <t>네이비 스트라이프 면혼방 브이넥니트베스트</t>
        </is>
      </c>
      <c r="N2474" s="8" t="inlineStr">
        <is>
          <t>NAVY 스트라이프 면혼방 브이넥니트베스트</t>
        </is>
      </c>
      <c r="O2474" s="8" t="inlineStr">
        <is>
          <t>곤색 스트라이프 면혼방 브이넥니트베스트</t>
        </is>
      </c>
    </row>
    <row r="2475" ht="16.5" customHeight="1" s="16">
      <c r="A2475" s="7" t="n">
        <v>13109244</v>
      </c>
      <c r="B2475" s="7" t="inlineStr">
        <is>
          <t>레노마</t>
        </is>
      </c>
      <c r="C2475" s="7" t="inlineStr">
        <is>
          <t>잉크네이비</t>
        </is>
      </c>
      <c r="D2475" s="7" t="inlineStr">
        <is>
          <t>무지</t>
        </is>
      </c>
      <c r="E2475" s="7" t="inlineStr">
        <is>
          <t>폴리</t>
        </is>
      </c>
      <c r="F2475" s="7" t="inlineStr">
        <is>
          <t>나그랑라이트바람막이</t>
        </is>
      </c>
      <c r="G2475" s="7" t="inlineStr">
        <is>
          <t>KOR</t>
        </is>
      </c>
      <c r="H2475" s="7" t="inlineStr">
        <is>
          <t>95</t>
        </is>
      </c>
      <c r="I2475" s="7">
        <f>IF(B2475="보세",C2475&amp;" "&amp;D2475&amp;" "&amp;E2475&amp;" "&amp;F2475&amp;" ["&amp;H2475&amp;"]",IF(G2475="JPN","[JPN] "&amp;B2475&amp;" "&amp;C2475&amp;" "&amp;D2475&amp;" "&amp;E2475&amp;" "&amp;F2475&amp;" ["&amp;H2475&amp;"]",B2475&amp;" "&amp;C2475&amp;" "&amp;D2475&amp;" "&amp;E2475&amp;" "&amp;F2475&amp;" ["&amp;H2475&amp;"]"))</f>
        <v/>
      </c>
      <c r="J2475" s="7" t="inlineStr">
        <is>
          <t>레노마 잉크네이비 나그랑라이트바람막이 [95]</t>
        </is>
      </c>
      <c r="K2475" s="7" t="inlineStr">
        <is>
          <t>레노마 잉크네이비 나그랑라이트바람막이</t>
        </is>
      </c>
      <c r="L2475" s="7">
        <f>IF(B2475="보세",C2475&amp;" "&amp;F2475,B2475&amp;" "&amp;F2475)</f>
        <v/>
      </c>
      <c r="M2475" s="8" t="inlineStr">
        <is>
          <t>잉크네이비   나그랑라이트바람막이</t>
        </is>
      </c>
      <c r="N2475" s="8" t="inlineStr">
        <is>
          <t>잉크네이비   나그랑라이트바람막이</t>
        </is>
      </c>
      <c r="O2475" s="8" t="inlineStr">
        <is>
          <t>잉크네이비   나그랑라이트바람막이</t>
        </is>
      </c>
    </row>
    <row r="2476" ht="16.5" customHeight="1" s="16">
      <c r="A2476" s="7" t="n">
        <v>13109245</v>
      </c>
      <c r="B2476" s="7" t="inlineStr">
        <is>
          <t>캘빈클라인</t>
        </is>
      </c>
      <c r="C2476" s="7" t="inlineStr">
        <is>
          <t>블랙</t>
        </is>
      </c>
      <c r="D2476" s="7" t="inlineStr">
        <is>
          <t>무지</t>
        </is>
      </c>
      <c r="E2476" s="7" t="inlineStr">
        <is>
          <t>폴리</t>
        </is>
      </c>
      <c r="F2476" s="7" t="inlineStr">
        <is>
          <t>실키배색롱블라우스</t>
        </is>
      </c>
      <c r="G2476" s="7" t="inlineStr">
        <is>
          <t>KOR</t>
        </is>
      </c>
      <c r="H2476" s="7" t="inlineStr">
        <is>
          <t>XS</t>
        </is>
      </c>
      <c r="I2476" s="7">
        <f>IF(B2476="보세",C2476&amp;" "&amp;D2476&amp;" "&amp;E2476&amp;" "&amp;F2476&amp;" ["&amp;H2476&amp;"]",IF(G2476="JPN","[JPN] "&amp;B2476&amp;" "&amp;C2476&amp;" "&amp;D2476&amp;" "&amp;E2476&amp;" "&amp;F2476&amp;" ["&amp;H2476&amp;"]",B2476&amp;" "&amp;C2476&amp;" "&amp;D2476&amp;" "&amp;E2476&amp;" "&amp;F2476&amp;" ["&amp;H2476&amp;"]"))</f>
        <v/>
      </c>
      <c r="J2476" s="7" t="inlineStr">
        <is>
          <t>캘빈클라인 블랙 실키배색롱블라우스 [XS]</t>
        </is>
      </c>
      <c r="K2476" s="7" t="inlineStr">
        <is>
          <t>캘빈클라인 블랙 실키배색롱블라우스</t>
        </is>
      </c>
      <c r="L2476" s="7">
        <f>IF(B2476="보세",C2476&amp;" "&amp;F2476,B2476&amp;" "&amp;F2476)</f>
        <v/>
      </c>
      <c r="M2476" s="8" t="inlineStr">
        <is>
          <t>블랙   실키배색롱블라우스</t>
        </is>
      </c>
      <c r="N2476" s="8" t="inlineStr">
        <is>
          <t>블랙   실키배색롱블라우스</t>
        </is>
      </c>
      <c r="O2476" s="8" t="inlineStr">
        <is>
          <t>블랙   실키배색롱블라우스</t>
        </is>
      </c>
    </row>
    <row r="2477" ht="16.5" customHeight="1" s="16">
      <c r="A2477" s="7" t="n">
        <v>13109246</v>
      </c>
      <c r="B2477" s="7" t="inlineStr">
        <is>
          <t>생로랑</t>
        </is>
      </c>
      <c r="C2477" s="7" t="inlineStr">
        <is>
          <t>블랙아이보리</t>
        </is>
      </c>
      <c r="D2477" s="7" t="inlineStr">
        <is>
          <t>스트라이프</t>
        </is>
      </c>
      <c r="E2477" s="7" t="inlineStr">
        <is>
          <t>면혼방</t>
        </is>
      </c>
      <c r="F2477" s="7" t="inlineStr">
        <is>
          <t>터틀넥긴팔티</t>
        </is>
      </c>
      <c r="G2477" s="7" t="inlineStr">
        <is>
          <t>KOR</t>
        </is>
      </c>
      <c r="H2477" s="7" t="inlineStr">
        <is>
          <t>L</t>
        </is>
      </c>
      <c r="I2477" s="7">
        <f>IF(B2477="보세",C2477&amp;" "&amp;D2477&amp;" "&amp;E2477&amp;" "&amp;F2477&amp;" ["&amp;H2477&amp;"]",IF(G2477="JPN","[JPN] "&amp;B2477&amp;" "&amp;C2477&amp;" "&amp;D2477&amp;" "&amp;E2477&amp;" "&amp;F2477&amp;" ["&amp;H2477&amp;"]",B2477&amp;" "&amp;C2477&amp;" "&amp;D2477&amp;" "&amp;E2477&amp;" "&amp;F2477&amp;" ["&amp;H2477&amp;"]"))</f>
        <v/>
      </c>
      <c r="J2477" s="7" t="inlineStr">
        <is>
          <t>생로랑 블랙아이보리 스트라이프 면혼방 터틀넥긴팔티 [L]</t>
        </is>
      </c>
      <c r="K2477" s="7" t="inlineStr">
        <is>
          <t>생로랑 블랙아이보리 스트라이프 면혼방 터틀넥긴팔티</t>
        </is>
      </c>
      <c r="L2477" s="7">
        <f>IF(B2477="보세",C2477&amp;" "&amp;F2477,B2477&amp;" "&amp;F2477)</f>
        <v/>
      </c>
      <c r="M2477" s="8" t="inlineStr">
        <is>
          <t>블랙아이보리 스트라이프 면혼방 터틀넥긴팔티</t>
        </is>
      </c>
      <c r="N2477" s="8" t="inlineStr">
        <is>
          <t>블랙아이보리 스트라이프 코튼혼방 터틀넥긴팔티</t>
        </is>
      </c>
      <c r="O2477" s="8" t="inlineStr">
        <is>
          <t>블랙아이보리 스트라이프 면믹스 터틀넥긴팔티</t>
        </is>
      </c>
    </row>
    <row r="2478" ht="16.5" customHeight="1" s="16">
      <c r="A2478" s="7" t="n">
        <v>13109247</v>
      </c>
      <c r="B2478" s="7" t="inlineStr">
        <is>
          <t>나이키</t>
        </is>
      </c>
      <c r="C2478" s="7" t="inlineStr">
        <is>
          <t>다크블루딥네이비</t>
        </is>
      </c>
      <c r="D2478" s="7" t="inlineStr">
        <is>
          <t>무지</t>
        </is>
      </c>
      <c r="E2478" s="7" t="inlineStr">
        <is>
          <t>폴리</t>
        </is>
      </c>
      <c r="F2478" s="7" t="inlineStr">
        <is>
          <t>올드스쿨방풍자켓</t>
        </is>
      </c>
      <c r="G2478" s="7" t="inlineStr">
        <is>
          <t>KOR</t>
        </is>
      </c>
      <c r="H2478" s="7" t="inlineStr">
        <is>
          <t>M</t>
        </is>
      </c>
      <c r="I2478" s="7">
        <f>IF(B2478="보세",C2478&amp;" "&amp;D2478&amp;" "&amp;E2478&amp;" "&amp;F2478&amp;" ["&amp;H2478&amp;"]",IF(G2478="JPN","[JPN] "&amp;B2478&amp;" "&amp;C2478&amp;" "&amp;D2478&amp;" "&amp;E2478&amp;" "&amp;F2478&amp;" ["&amp;H2478&amp;"]",B2478&amp;" "&amp;C2478&amp;" "&amp;D2478&amp;" "&amp;E2478&amp;" "&amp;F2478&amp;" ["&amp;H2478&amp;"]"))</f>
        <v/>
      </c>
      <c r="J2478" s="7" t="inlineStr">
        <is>
          <t>나이키 다크블루딥네이비 올드스쿨방풍자켓 [M]</t>
        </is>
      </c>
      <c r="K2478" s="7" t="inlineStr">
        <is>
          <t>나이키 다크블루딥네이비 올드스쿨방풍자켓</t>
        </is>
      </c>
      <c r="L2478" s="7">
        <f>IF(B2478="보세",C2478&amp;" "&amp;F2478,B2478&amp;" "&amp;F2478)</f>
        <v/>
      </c>
      <c r="M2478" s="8" t="inlineStr">
        <is>
          <t>다크블루딥네이비   올드스쿨방풍자켓</t>
        </is>
      </c>
      <c r="N2478" s="8" t="inlineStr">
        <is>
          <t>다크블루딥네이비   올드스쿨방풍자켓</t>
        </is>
      </c>
      <c r="O2478" s="8" t="inlineStr">
        <is>
          <t>다크블루딥네이비   올드스쿨방풍자켓</t>
        </is>
      </c>
    </row>
    <row r="2479" ht="16.5" customHeight="1" s="16">
      <c r="A2479" s="7" t="n">
        <v>13109248</v>
      </c>
      <c r="B2479" s="7" t="inlineStr">
        <is>
          <t>버커루</t>
        </is>
      </c>
      <c r="C2479" s="7" t="inlineStr">
        <is>
          <t>딥웨일블루</t>
        </is>
      </c>
      <c r="D2479" s="7" t="inlineStr">
        <is>
          <t>무지</t>
        </is>
      </c>
      <c r="E2479" s="7" t="inlineStr">
        <is>
          <t>면혼방</t>
        </is>
      </c>
      <c r="F2479" s="7" t="inlineStr">
        <is>
          <t>자수로고데미지맨투맨</t>
        </is>
      </c>
      <c r="G2479" s="7" t="inlineStr">
        <is>
          <t>KOR</t>
        </is>
      </c>
      <c r="H2479" s="7" t="inlineStr">
        <is>
          <t>M</t>
        </is>
      </c>
      <c r="I2479" s="7">
        <f>IF(B2479="보세",C2479&amp;" "&amp;D2479&amp;" "&amp;E2479&amp;" "&amp;F2479&amp;" ["&amp;H2479&amp;"]",IF(G2479="JPN","[JPN] "&amp;B2479&amp;" "&amp;C2479&amp;" "&amp;D2479&amp;" "&amp;E2479&amp;" "&amp;F2479&amp;" ["&amp;H2479&amp;"]",B2479&amp;" "&amp;C2479&amp;" "&amp;D2479&amp;" "&amp;E2479&amp;" "&amp;F2479&amp;" ["&amp;H2479&amp;"]"))</f>
        <v/>
      </c>
      <c r="J2479" s="7" t="inlineStr">
        <is>
          <t>버커루 딥웨일블루 면혼방 자수로고데미지맨투맨 [M]</t>
        </is>
      </c>
      <c r="K2479" s="7" t="inlineStr">
        <is>
          <t>버커루 딥웨일블루 면혼방 자수로고데미지맨투맨</t>
        </is>
      </c>
      <c r="L2479" s="7">
        <f>IF(B2479="보세",C2479&amp;" "&amp;F2479,B2479&amp;" "&amp;F2479)</f>
        <v/>
      </c>
      <c r="M2479" s="8" t="inlineStr">
        <is>
          <t>딥웨일블루  면혼방 자수로고데미지맨투맨</t>
        </is>
      </c>
      <c r="N2479" s="8" t="inlineStr">
        <is>
          <t>딥웨일블루  코튼혼방 자수로고데미지맨투맨</t>
        </is>
      </c>
      <c r="O2479" s="8" t="inlineStr">
        <is>
          <t>딥웨일블루  면믹스 자수로고데미지맨투맨</t>
        </is>
      </c>
    </row>
    <row r="2480" ht="16.5" customHeight="1" s="16">
      <c r="A2480" s="7" t="n">
        <v>13109249</v>
      </c>
      <c r="B2480" s="7" t="inlineStr">
        <is>
          <t>키르시</t>
        </is>
      </c>
      <c r="C2480" s="7" t="inlineStr">
        <is>
          <t>데스티니바이올렛</t>
        </is>
      </c>
      <c r="D2480" s="7" t="inlineStr">
        <is>
          <t>무지</t>
        </is>
      </c>
      <c r="E2480" s="7" t="inlineStr">
        <is>
          <t>면</t>
        </is>
      </c>
      <c r="F2480" s="7" t="inlineStr">
        <is>
          <t>부클체리로고맨투맨</t>
        </is>
      </c>
      <c r="G2480" s="7" t="inlineStr">
        <is>
          <t>KOR</t>
        </is>
      </c>
      <c r="H2480" s="7" t="inlineStr">
        <is>
          <t>1</t>
        </is>
      </c>
      <c r="I2480" s="7">
        <f>IF(B2480="보세",C2480&amp;" "&amp;D2480&amp;" "&amp;E2480&amp;" "&amp;F2480&amp;" ["&amp;H2480&amp;"]",IF(G2480="JPN","[JPN] "&amp;B2480&amp;" "&amp;C2480&amp;" "&amp;D2480&amp;" "&amp;E2480&amp;" "&amp;F2480&amp;" ["&amp;H2480&amp;"]",B2480&amp;" "&amp;C2480&amp;" "&amp;D2480&amp;" "&amp;E2480&amp;" "&amp;F2480&amp;" ["&amp;H2480&amp;"]"))</f>
        <v/>
      </c>
      <c r="J2480" s="7" t="inlineStr">
        <is>
          <t>키르시 데스티니바이올렛 면 부클체리로고맨투맨 [1]</t>
        </is>
      </c>
      <c r="K2480" s="7" t="inlineStr">
        <is>
          <t>키르시 데스티니바이올렛 면 부클체리로고맨투맨</t>
        </is>
      </c>
      <c r="L2480" s="7">
        <f>IF(B2480="보세",C2480&amp;" "&amp;F2480,B2480&amp;" "&amp;F2480)</f>
        <v/>
      </c>
      <c r="M2480" s="8" t="inlineStr">
        <is>
          <t>데스티니바이올렛  면 부클체리로고맨투맨</t>
        </is>
      </c>
      <c r="N2480" s="8" t="inlineStr">
        <is>
          <t>데스티니바이올렛  코튼 부클체리로고맨투맨</t>
        </is>
      </c>
      <c r="O2480" s="8" t="inlineStr">
        <is>
          <t>데스티니바이올렛  면직물 부클체리로고맨투맨</t>
        </is>
      </c>
    </row>
    <row r="2481" ht="16.5" customHeight="1" s="16">
      <c r="A2481" s="7" t="n">
        <v>13109250</v>
      </c>
      <c r="B2481" s="7" t="inlineStr">
        <is>
          <t>빈폴</t>
        </is>
      </c>
      <c r="C2481" s="7" t="inlineStr">
        <is>
          <t>멜란지네이비</t>
        </is>
      </c>
      <c r="D2481" s="7" t="inlineStr">
        <is>
          <t>스트라이프</t>
        </is>
      </c>
      <c r="E2481" s="7" t="inlineStr">
        <is>
          <t>면</t>
        </is>
      </c>
      <c r="F2481" s="7" t="inlineStr">
        <is>
          <t>어깨투버튼긴팔티</t>
        </is>
      </c>
      <c r="G2481" s="7" t="inlineStr">
        <is>
          <t>KOR</t>
        </is>
      </c>
      <c r="H2481" s="7" t="inlineStr">
        <is>
          <t>95</t>
        </is>
      </c>
      <c r="I2481" s="7">
        <f>IF(B2481="보세",C2481&amp;" "&amp;D2481&amp;" "&amp;E2481&amp;" "&amp;F2481&amp;" ["&amp;H2481&amp;"]",IF(G2481="JPN","[JPN] "&amp;B2481&amp;" "&amp;C2481&amp;" "&amp;D2481&amp;" "&amp;E2481&amp;" "&amp;F2481&amp;" ["&amp;H2481&amp;"]",B2481&amp;" "&amp;C2481&amp;" "&amp;D2481&amp;" "&amp;E2481&amp;" "&amp;F2481&amp;" ["&amp;H2481&amp;"]"))</f>
        <v/>
      </c>
      <c r="J2481" s="7" t="inlineStr">
        <is>
          <t>빈폴 멜란지네이비 스트라이프 면 어깨투버튼긴팔티 [95]</t>
        </is>
      </c>
      <c r="K2481" s="7" t="inlineStr">
        <is>
          <t>빈폴 멜란지네이비 스트라이프 면 어깨투버튼긴팔티</t>
        </is>
      </c>
      <c r="L2481" s="7">
        <f>IF(B2481="보세",C2481&amp;" "&amp;F2481,B2481&amp;" "&amp;F2481)</f>
        <v/>
      </c>
      <c r="M2481" s="8" t="inlineStr">
        <is>
          <t>멜란지네이비 스트라이프 면 어깨투버튼긴팔티</t>
        </is>
      </c>
      <c r="N2481" s="8" t="inlineStr">
        <is>
          <t>멜란지네이비 스트라이프 코튼 어깨투버튼긴팔티</t>
        </is>
      </c>
      <c r="O2481" s="8" t="inlineStr">
        <is>
          <t>멜란지네이비 스트라이프 면직물 어깨투버튼긴팔티</t>
        </is>
      </c>
    </row>
    <row r="2482" ht="16.5" customHeight="1" s="16">
      <c r="A2482" s="7" t="n">
        <v>13109251</v>
      </c>
      <c r="B2482" s="7" t="inlineStr">
        <is>
          <t>리스트</t>
        </is>
      </c>
      <c r="C2482" s="7" t="inlineStr">
        <is>
          <t>블랙</t>
        </is>
      </c>
      <c r="D2482" s="7" t="inlineStr">
        <is>
          <t>니트물결패턴</t>
        </is>
      </c>
      <c r="E2482" s="7" t="inlineStr">
        <is>
          <t>울혼방</t>
        </is>
      </c>
      <c r="F2482" s="7" t="inlineStr">
        <is>
          <t>원버튼모직자켓</t>
        </is>
      </c>
      <c r="G2482" s="7" t="inlineStr">
        <is>
          <t>KOR</t>
        </is>
      </c>
      <c r="H2482" s="7" t="inlineStr">
        <is>
          <t>91-97-170</t>
        </is>
      </c>
      <c r="I2482" s="7">
        <f>IF(B2482="보세",C2482&amp;" "&amp;D2482&amp;" "&amp;E2482&amp;" "&amp;F2482&amp;" ["&amp;H2482&amp;"]",IF(G2482="JPN","[JPN] "&amp;B2482&amp;" "&amp;C2482&amp;" "&amp;D2482&amp;" "&amp;E2482&amp;" "&amp;F2482&amp;" ["&amp;H2482&amp;"]",B2482&amp;" "&amp;C2482&amp;" "&amp;D2482&amp;" "&amp;E2482&amp;" "&amp;F2482&amp;" ["&amp;H2482&amp;"]"))</f>
        <v/>
      </c>
      <c r="J2482" s="7" t="inlineStr">
        <is>
          <t>리스트 블랙 니트물결패턴 울혼방 원버튼모직자켓 [91-97-170]</t>
        </is>
      </c>
      <c r="K2482" s="7" t="inlineStr">
        <is>
          <t>리스트 블랙 니트물결패턴 울혼방 원버튼모직자켓</t>
        </is>
      </c>
      <c r="L2482" s="7">
        <f>IF(B2482="보세",C2482&amp;" "&amp;F2482,B2482&amp;" "&amp;F2482)</f>
        <v/>
      </c>
      <c r="M2482" s="8" t="inlineStr">
        <is>
          <t>블랙 니트물결패턴 울혼방 원버튼모직자켓</t>
        </is>
      </c>
      <c r="N2482" s="8" t="inlineStr">
        <is>
          <t>블랙 니트물결패턴 울혼방 원버튼모직자켓</t>
        </is>
      </c>
      <c r="O2482" s="8" t="inlineStr">
        <is>
          <t>블랙 니트물결패턴 울혼방 원버튼모직자켓</t>
        </is>
      </c>
    </row>
    <row r="2483" ht="16.5" customHeight="1" s="16">
      <c r="A2483" s="7" t="n">
        <v>13109252</v>
      </c>
      <c r="B2483" s="7" t="inlineStr">
        <is>
          <t>톰보이</t>
        </is>
      </c>
      <c r="C2483" s="7" t="inlineStr">
        <is>
          <t>다크그레이</t>
        </is>
      </c>
      <c r="D2483" s="7" t="inlineStr">
        <is>
          <t>무지</t>
        </is>
      </c>
      <c r="E2483" s="7" t="inlineStr">
        <is>
          <t>울혼방</t>
        </is>
      </c>
      <c r="F2483" s="7" t="inlineStr">
        <is>
          <t>보카시거북이버튼코트</t>
        </is>
      </c>
      <c r="G2483" s="7" t="inlineStr">
        <is>
          <t>KOR</t>
        </is>
      </c>
      <c r="H2483" s="7" t="inlineStr">
        <is>
          <t>80-90-160</t>
        </is>
      </c>
      <c r="I2483" s="7">
        <f>IF(B2483="보세",C2483&amp;" "&amp;D2483&amp;" "&amp;E2483&amp;" "&amp;F2483&amp;" ["&amp;H2483&amp;"]",IF(G2483="JPN","[JPN] "&amp;B2483&amp;" "&amp;C2483&amp;" "&amp;D2483&amp;" "&amp;E2483&amp;" "&amp;F2483&amp;" ["&amp;H2483&amp;"]",B2483&amp;" "&amp;C2483&amp;" "&amp;D2483&amp;" "&amp;E2483&amp;" "&amp;F2483&amp;" ["&amp;H2483&amp;"]"))</f>
        <v/>
      </c>
      <c r="J2483" s="7" t="inlineStr">
        <is>
          <t>톰보이 다크그레이 울혼방 보카시거북이버튼코트 [80-90-160]</t>
        </is>
      </c>
      <c r="K2483" s="7" t="inlineStr">
        <is>
          <t>톰보이 다크그레이 울혼방 보카시거북이버튼코트</t>
        </is>
      </c>
      <c r="L2483" s="7">
        <f>IF(B2483="보세",C2483&amp;" "&amp;F2483,B2483&amp;" "&amp;F2483)</f>
        <v/>
      </c>
      <c r="M2483" s="8" t="inlineStr">
        <is>
          <t>다크그레이  울혼방 보카시거북이버튼코트</t>
        </is>
      </c>
      <c r="N2483" s="8" t="inlineStr">
        <is>
          <t>다크그레이  울혼방 보카시거북이버튼코트</t>
        </is>
      </c>
      <c r="O2483" s="8" t="inlineStr">
        <is>
          <t>다크그레이  울혼방 보카시거북이버튼코트</t>
        </is>
      </c>
    </row>
    <row r="2484" ht="16.5" customHeight="1" s="16">
      <c r="A2484" s="7" t="n">
        <v>13109253</v>
      </c>
      <c r="B2484" s="7" t="inlineStr">
        <is>
          <t>빈폴</t>
        </is>
      </c>
      <c r="C2484" s="7" t="inlineStr">
        <is>
          <t>다크그레이</t>
        </is>
      </c>
      <c r="D2484" s="7" t="inlineStr">
        <is>
          <t>무지</t>
        </is>
      </c>
      <c r="E2484" s="7" t="inlineStr">
        <is>
          <t>울혼방</t>
        </is>
      </c>
      <c r="F2484" s="7" t="inlineStr">
        <is>
          <t>쓰리버튼모직코트</t>
        </is>
      </c>
      <c r="G2484" s="7" t="inlineStr">
        <is>
          <t>KOR</t>
        </is>
      </c>
      <c r="H2484" s="7" t="inlineStr">
        <is>
          <t>100</t>
        </is>
      </c>
      <c r="I2484" s="7">
        <f>IF(B2484="보세",C2484&amp;" "&amp;D2484&amp;" "&amp;E2484&amp;" "&amp;F2484&amp;" ["&amp;H2484&amp;"]",IF(G2484="JPN","[JPN] "&amp;B2484&amp;" "&amp;C2484&amp;" "&amp;D2484&amp;" "&amp;E2484&amp;" "&amp;F2484&amp;" ["&amp;H2484&amp;"]",B2484&amp;" "&amp;C2484&amp;" "&amp;D2484&amp;" "&amp;E2484&amp;" "&amp;F2484&amp;" ["&amp;H2484&amp;"]"))</f>
        <v/>
      </c>
      <c r="J2484" s="7" t="inlineStr">
        <is>
          <t>빈폴 다크그레이 울혼방 쓰리버튼모직코트 [100]</t>
        </is>
      </c>
      <c r="K2484" s="7" t="inlineStr">
        <is>
          <t>빈폴 다크그레이 울혼방 쓰리버튼모직코트</t>
        </is>
      </c>
      <c r="L2484" s="7">
        <f>IF(B2484="보세",C2484&amp;" "&amp;F2484,B2484&amp;" "&amp;F2484)</f>
        <v/>
      </c>
      <c r="M2484" s="8" t="inlineStr">
        <is>
          <t>다크그레이  울혼방 쓰리버튼모직코트</t>
        </is>
      </c>
      <c r="N2484" s="8" t="inlineStr">
        <is>
          <t>다크그레이  울혼방 쓰리버튼모직코트</t>
        </is>
      </c>
      <c r="O2484" s="8" t="inlineStr">
        <is>
          <t>다크그레이  울혼방 쓰리버튼모직코트</t>
        </is>
      </c>
    </row>
    <row r="2485" ht="16.5" customHeight="1" s="16">
      <c r="A2485" s="7" t="n">
        <v>13109254</v>
      </c>
      <c r="B2485" s="7" t="inlineStr">
        <is>
          <t>피에르가르뎅</t>
        </is>
      </c>
      <c r="C2485" s="7" t="inlineStr">
        <is>
          <t>그레이</t>
        </is>
      </c>
      <c r="D2485" s="7" t="inlineStr">
        <is>
          <t>헤링본</t>
        </is>
      </c>
      <c r="E2485" s="7" t="inlineStr">
        <is>
          <t>울</t>
        </is>
      </c>
      <c r="F2485" s="7" t="inlineStr">
        <is>
          <t>견장허리벨트롱코트</t>
        </is>
      </c>
      <c r="G2485" s="7" t="inlineStr">
        <is>
          <t>KOR</t>
        </is>
      </c>
      <c r="H2485" s="7" t="inlineStr">
        <is>
          <t>97-170</t>
        </is>
      </c>
      <c r="I2485" s="7">
        <f>IF(B2485="보세",C2485&amp;" "&amp;D2485&amp;" "&amp;E2485&amp;" "&amp;F2485&amp;" ["&amp;H2485&amp;"]",IF(G2485="JPN","[JPN] "&amp;B2485&amp;" "&amp;C2485&amp;" "&amp;D2485&amp;" "&amp;E2485&amp;" "&amp;F2485&amp;" ["&amp;H2485&amp;"]",B2485&amp;" "&amp;C2485&amp;" "&amp;D2485&amp;" "&amp;E2485&amp;" "&amp;F2485&amp;" ["&amp;H2485&amp;"]"))</f>
        <v/>
      </c>
      <c r="J2485" s="7" t="inlineStr">
        <is>
          <t>피에르가르뎅 그레이 헤링본 울 견장허리벨트롱코트 [97-170]</t>
        </is>
      </c>
      <c r="K2485" s="7" t="inlineStr">
        <is>
          <t>피에르가르뎅 그레이 헤링본 울 견장허리벨트롱코트</t>
        </is>
      </c>
      <c r="L2485" s="7">
        <f>IF(B2485="보세",C2485&amp;" "&amp;F2485,B2485&amp;" "&amp;F2485)</f>
        <v/>
      </c>
      <c r="M2485" s="8" t="inlineStr">
        <is>
          <t>그레이 헤링본 울 견장허리벨트롱코트</t>
        </is>
      </c>
      <c r="N2485" s="8" t="inlineStr">
        <is>
          <t>회색 헤링본 울 견장허리벨트롱코트</t>
        </is>
      </c>
      <c r="O2485" s="8" t="inlineStr">
        <is>
          <t>GRAY 헤링본 울 견장허리벨트롱코트</t>
        </is>
      </c>
    </row>
    <row r="2486" ht="16.5" customHeight="1" s="16">
      <c r="A2486" s="7" t="n">
        <v>13109255</v>
      </c>
      <c r="B2486" s="7" t="inlineStr">
        <is>
          <t>타미힐피거</t>
        </is>
      </c>
      <c r="C2486" s="7" t="inlineStr">
        <is>
          <t>멀티컬러</t>
        </is>
      </c>
      <c r="D2486" s="7" t="inlineStr">
        <is>
          <t>노르딕스트라이프</t>
        </is>
      </c>
      <c r="E2486" s="7" t="inlineStr">
        <is>
          <t>면혼방</t>
        </is>
      </c>
      <c r="F2486" s="7" t="inlineStr">
        <is>
          <t>라운드니트</t>
        </is>
      </c>
      <c r="G2486" s="7" t="inlineStr">
        <is>
          <t>KOR</t>
        </is>
      </c>
      <c r="H2486" s="7" t="inlineStr">
        <is>
          <t>S</t>
        </is>
      </c>
      <c r="I2486" s="7">
        <f>IF(B2486="보세",C2486&amp;" "&amp;D2486&amp;" "&amp;E2486&amp;" "&amp;F2486&amp;" ["&amp;H2486&amp;"]",IF(G2486="JPN","[JPN] "&amp;B2486&amp;" "&amp;C2486&amp;" "&amp;D2486&amp;" "&amp;E2486&amp;" "&amp;F2486&amp;" ["&amp;H2486&amp;"]",B2486&amp;" "&amp;C2486&amp;" "&amp;D2486&amp;" "&amp;E2486&amp;" "&amp;F2486&amp;" ["&amp;H2486&amp;"]"))</f>
        <v/>
      </c>
      <c r="J2486" s="7" t="inlineStr">
        <is>
          <t>타미힐피거 멀티컬러 노르딕스트라이프 면혼방 라운드니트 [S]</t>
        </is>
      </c>
      <c r="K2486" s="7" t="inlineStr">
        <is>
          <t>타미힐피거 멀티컬러 노르딕스트라이프 면혼방 라운드니트</t>
        </is>
      </c>
      <c r="L2486" s="7">
        <f>IF(B2486="보세",C2486&amp;" "&amp;F2486,B2486&amp;" "&amp;F2486)</f>
        <v/>
      </c>
      <c r="M2486" s="8" t="inlineStr">
        <is>
          <t>멀티컬러 노르딕스트라이프 면혼방 라운드니트</t>
        </is>
      </c>
      <c r="N2486" s="8" t="inlineStr">
        <is>
          <t>멀티컬러 노르딕스트라이프 코튼혼방 라운드니트</t>
        </is>
      </c>
      <c r="O2486" s="8" t="inlineStr">
        <is>
          <t>멀티컬러 노르딕스트라이프 면믹스 라운드니트</t>
        </is>
      </c>
    </row>
    <row r="2487" ht="16.5" customHeight="1" s="16">
      <c r="A2487" s="7" t="n">
        <v>13109256</v>
      </c>
      <c r="B2487" s="7" t="inlineStr">
        <is>
          <t>톰보이</t>
        </is>
      </c>
      <c r="C2487" s="7" t="inlineStr">
        <is>
          <t>브라운</t>
        </is>
      </c>
      <c r="D2487" s="7" t="inlineStr">
        <is>
          <t>무지</t>
        </is>
      </c>
      <c r="E2487" s="7" t="inlineStr">
        <is>
          <t>면혼방</t>
        </is>
      </c>
      <c r="F2487" s="7" t="inlineStr">
        <is>
          <t>심플리집업자켓</t>
        </is>
      </c>
      <c r="G2487" s="7" t="inlineStr">
        <is>
          <t>KOR</t>
        </is>
      </c>
      <c r="H2487" s="7" t="inlineStr">
        <is>
          <t>90</t>
        </is>
      </c>
      <c r="I2487" s="7">
        <f>IF(B2487="보세",C2487&amp;" "&amp;D2487&amp;" "&amp;E2487&amp;" "&amp;F2487&amp;" ["&amp;H2487&amp;"]",IF(G2487="JPN","[JPN] "&amp;B2487&amp;" "&amp;C2487&amp;" "&amp;D2487&amp;" "&amp;E2487&amp;" "&amp;F2487&amp;" ["&amp;H2487&amp;"]",B2487&amp;" "&amp;C2487&amp;" "&amp;D2487&amp;" "&amp;E2487&amp;" "&amp;F2487&amp;" ["&amp;H2487&amp;"]"))</f>
        <v/>
      </c>
      <c r="J2487" s="7" t="inlineStr">
        <is>
          <t>톰보이 브라운 면혼방 심플리집업자켓 [90]</t>
        </is>
      </c>
      <c r="K2487" s="7" t="inlineStr">
        <is>
          <t>톰보이 브라운 면혼방 심플리집업자켓</t>
        </is>
      </c>
      <c r="L2487" s="7">
        <f>IF(B2487="보세",C2487&amp;" "&amp;F2487,B2487&amp;" "&amp;F2487)</f>
        <v/>
      </c>
      <c r="M2487" s="8" t="inlineStr">
        <is>
          <t>브라운  면혼방 심플리집업자켓</t>
        </is>
      </c>
      <c r="N2487" s="8" t="inlineStr">
        <is>
          <t>브라운  코튼혼방 심플리집업자켓</t>
        </is>
      </c>
      <c r="O2487" s="8" t="inlineStr">
        <is>
          <t>브라운  면믹스 심플리집업자켓</t>
        </is>
      </c>
    </row>
    <row r="2488" ht="16.5" customHeight="1" s="16">
      <c r="A2488" s="7" t="n">
        <v>13109257</v>
      </c>
      <c r="B2488" s="7" t="inlineStr">
        <is>
          <t>로엠</t>
        </is>
      </c>
      <c r="C2488" s="7" t="inlineStr">
        <is>
          <t>브라운</t>
        </is>
      </c>
      <c r="D2488" s="7" t="inlineStr">
        <is>
          <t>무지</t>
        </is>
      </c>
      <c r="E2488" s="7" t="inlineStr">
        <is>
          <t>면혼방</t>
        </is>
      </c>
      <c r="F2488" s="7" t="inlineStr">
        <is>
          <t>링버튼포인트셔츠</t>
        </is>
      </c>
      <c r="G2488" s="7" t="inlineStr">
        <is>
          <t>KOR</t>
        </is>
      </c>
      <c r="H2488" s="7" t="inlineStr">
        <is>
          <t>85</t>
        </is>
      </c>
      <c r="I2488" s="7">
        <f>IF(B2488="보세",C2488&amp;" "&amp;D2488&amp;" "&amp;E2488&amp;" "&amp;F2488&amp;" ["&amp;H2488&amp;"]",IF(G2488="JPN","[JPN] "&amp;B2488&amp;" "&amp;C2488&amp;" "&amp;D2488&amp;" "&amp;E2488&amp;" "&amp;F2488&amp;" ["&amp;H2488&amp;"]",B2488&amp;" "&amp;C2488&amp;" "&amp;D2488&amp;" "&amp;E2488&amp;" "&amp;F2488&amp;" ["&amp;H2488&amp;"]"))</f>
        <v/>
      </c>
      <c r="J2488" s="7" t="inlineStr">
        <is>
          <t>로엠 브라운 면혼방 링버튼포인트셔츠 [85]</t>
        </is>
      </c>
      <c r="K2488" s="7" t="inlineStr">
        <is>
          <t>로엠 브라운 면혼방 링버튼포인트셔츠</t>
        </is>
      </c>
      <c r="L2488" s="7">
        <f>IF(B2488="보세",C2488&amp;" "&amp;F2488,B2488&amp;" "&amp;F2488)</f>
        <v/>
      </c>
      <c r="M2488" s="8" t="inlineStr">
        <is>
          <t>브라운  면혼방 링버튼포인트셔츠</t>
        </is>
      </c>
      <c r="N2488" s="8" t="inlineStr">
        <is>
          <t>브라운  코튼혼방 링버튼포인트셔츠</t>
        </is>
      </c>
      <c r="O2488" s="8" t="inlineStr">
        <is>
          <t>브라운  면믹스 링버튼포인트셔츠</t>
        </is>
      </c>
    </row>
    <row r="2489" ht="16.5" customHeight="1" s="16">
      <c r="A2489" s="7" t="n">
        <v>13109258</v>
      </c>
      <c r="B2489" s="7" t="inlineStr">
        <is>
          <t>콜롬비아</t>
        </is>
      </c>
      <c r="C2489" s="7" t="inlineStr">
        <is>
          <t>멜란지다크베이지브라운</t>
        </is>
      </c>
      <c r="D2489" s="7" t="inlineStr">
        <is>
          <t>무지</t>
        </is>
      </c>
      <c r="E2489" s="7" t="inlineStr">
        <is>
          <t>폴리</t>
        </is>
      </c>
      <c r="F2489" s="7" t="inlineStr">
        <is>
          <t>하프지퍼등산티</t>
        </is>
      </c>
      <c r="G2489" s="7" t="inlineStr">
        <is>
          <t>KOR</t>
        </is>
      </c>
      <c r="H2489" s="7" t="inlineStr">
        <is>
          <t>S</t>
        </is>
      </c>
      <c r="I2489" s="7">
        <f>IF(B2489="보세",C2489&amp;" "&amp;D2489&amp;" "&amp;E2489&amp;" "&amp;F2489&amp;" ["&amp;H2489&amp;"]",IF(G2489="JPN","[JPN] "&amp;B2489&amp;" "&amp;C2489&amp;" "&amp;D2489&amp;" "&amp;E2489&amp;" "&amp;F2489&amp;" ["&amp;H2489&amp;"]",B2489&amp;" "&amp;C2489&amp;" "&amp;D2489&amp;" "&amp;E2489&amp;" "&amp;F2489&amp;" ["&amp;H2489&amp;"]"))</f>
        <v/>
      </c>
      <c r="J2489" s="7" t="inlineStr">
        <is>
          <t>콜롬비아 멜란지다크베이지브라운 하프지퍼등산티 [S]</t>
        </is>
      </c>
      <c r="K2489" s="7" t="inlineStr">
        <is>
          <t>콜롬비아 멜란지다크베이지브라운 하프지퍼등산티</t>
        </is>
      </c>
      <c r="L2489" s="7">
        <f>IF(B2489="보세",C2489&amp;" "&amp;F2489,B2489&amp;" "&amp;F2489)</f>
        <v/>
      </c>
      <c r="M2489" s="8" t="inlineStr">
        <is>
          <t>멜란지다크베이지브라운   하프지퍼등산티</t>
        </is>
      </c>
      <c r="N2489" s="8" t="inlineStr">
        <is>
          <t>멜란지다크베이지브라운   하프지퍼등산티</t>
        </is>
      </c>
      <c r="O2489" s="8" t="inlineStr">
        <is>
          <t>멜란지다크베이지브라운   하프지퍼등산티</t>
        </is>
      </c>
    </row>
    <row r="2490" ht="16.5" customHeight="1" s="16">
      <c r="A2490" s="7" t="n">
        <v>13109259</v>
      </c>
      <c r="B2490" s="7" t="inlineStr">
        <is>
          <t>자라</t>
        </is>
      </c>
      <c r="C2490" s="7" t="inlineStr">
        <is>
          <t>피클그린</t>
        </is>
      </c>
      <c r="D2490" s="7" t="inlineStr">
        <is>
          <t>무지</t>
        </is>
      </c>
      <c r="E2490" s="7" t="inlineStr">
        <is>
          <t>비스코스혼방</t>
        </is>
      </c>
      <c r="F2490" s="7" t="inlineStr">
        <is>
          <t>멀티버튼가오리핏원피스</t>
        </is>
      </c>
      <c r="G2490" s="7" t="inlineStr">
        <is>
          <t>KOR</t>
        </is>
      </c>
      <c r="H2490" s="7" t="inlineStr">
        <is>
          <t>S</t>
        </is>
      </c>
      <c r="I2490" s="7">
        <f>IF(B2490="보세",C2490&amp;" "&amp;D2490&amp;" "&amp;E2490&amp;" "&amp;F2490&amp;" ["&amp;H2490&amp;"]",IF(G2490="JPN","[JPN] "&amp;B2490&amp;" "&amp;C2490&amp;" "&amp;D2490&amp;" "&amp;E2490&amp;" "&amp;F2490&amp;" ["&amp;H2490&amp;"]",B2490&amp;" "&amp;C2490&amp;" "&amp;D2490&amp;" "&amp;E2490&amp;" "&amp;F2490&amp;" ["&amp;H2490&amp;"]"))</f>
        <v/>
      </c>
      <c r="J2490" s="7" t="inlineStr">
        <is>
          <t>자라 피클그린 비스코스혼방 멀티버튼가오리핏원피스 [S]</t>
        </is>
      </c>
      <c r="K2490" s="7" t="inlineStr">
        <is>
          <t>자라 피클그린 비스코스혼방 멀티버튼가오리핏원피스</t>
        </is>
      </c>
      <c r="L2490" s="7">
        <f>IF(B2490="보세",C2490&amp;" "&amp;F2490,B2490&amp;" "&amp;F2490)</f>
        <v/>
      </c>
      <c r="M2490" s="8" t="inlineStr">
        <is>
          <t>피클그린  비스코스혼방 멀티버튼가오리핏원피스</t>
        </is>
      </c>
      <c r="N2490" s="8" t="inlineStr">
        <is>
          <t>피클그린  비스코스혼방 멀티버튼가오리핏원피스</t>
        </is>
      </c>
      <c r="O2490" s="8" t="inlineStr">
        <is>
          <t>피클그린  비스코스혼방 멀티버튼가오리핏원피스</t>
        </is>
      </c>
    </row>
    <row r="2491" ht="16.5" customHeight="1" s="16">
      <c r="A2491" s="7" t="n">
        <v>13109260</v>
      </c>
      <c r="B2491" s="7" t="inlineStr">
        <is>
          <t>나이키</t>
        </is>
      </c>
      <c r="C2491" s="7" t="inlineStr">
        <is>
          <t>멜란지터틀그린</t>
        </is>
      </c>
      <c r="D2491" s="7" t="inlineStr">
        <is>
          <t>무지</t>
        </is>
      </c>
      <c r="E2491" s="7" t="inlineStr">
        <is>
          <t>폴리</t>
        </is>
      </c>
      <c r="F2491" s="7" t="inlineStr">
        <is>
          <t>스포츠긴팔티</t>
        </is>
      </c>
      <c r="G2491" s="7" t="inlineStr">
        <is>
          <t>KOR</t>
        </is>
      </c>
      <c r="H2491" s="7" t="inlineStr">
        <is>
          <t>M</t>
        </is>
      </c>
      <c r="I2491" s="7">
        <f>IF(B2491="보세",C2491&amp;" "&amp;D2491&amp;" "&amp;E2491&amp;" "&amp;F2491&amp;" ["&amp;H2491&amp;"]",IF(G2491="JPN","[JPN] "&amp;B2491&amp;" "&amp;C2491&amp;" "&amp;D2491&amp;" "&amp;E2491&amp;" "&amp;F2491&amp;" ["&amp;H2491&amp;"]",B2491&amp;" "&amp;C2491&amp;" "&amp;D2491&amp;" "&amp;E2491&amp;" "&amp;F2491&amp;" ["&amp;H2491&amp;"]"))</f>
        <v/>
      </c>
      <c r="J2491" s="7" t="inlineStr">
        <is>
          <t>나이키 멜란지터틀그린 스포츠긴팔티 [M]</t>
        </is>
      </c>
      <c r="K2491" s="7" t="inlineStr">
        <is>
          <t>나이키 멜란지터틀그린 스포츠긴팔티</t>
        </is>
      </c>
      <c r="L2491" s="7">
        <f>IF(B2491="보세",C2491&amp;" "&amp;F2491,B2491&amp;" "&amp;F2491)</f>
        <v/>
      </c>
      <c r="M2491" s="8" t="inlineStr">
        <is>
          <t>멜란지터틀그린   스포츠긴팔티</t>
        </is>
      </c>
      <c r="N2491" s="8" t="inlineStr">
        <is>
          <t>멜란지터틀그린   스포츠긴팔티</t>
        </is>
      </c>
      <c r="O2491" s="8" t="inlineStr">
        <is>
          <t>멜란지터틀그린   스포츠긴팔티</t>
        </is>
      </c>
    </row>
    <row r="2492" ht="16.5" customHeight="1" s="16">
      <c r="A2492" s="7" t="n">
        <v>13109261</v>
      </c>
      <c r="B2492" s="7" t="inlineStr">
        <is>
          <t>크로커다일</t>
        </is>
      </c>
      <c r="C2492" s="7" t="inlineStr">
        <is>
          <t>네온그린</t>
        </is>
      </c>
      <c r="D2492" s="7" t="inlineStr">
        <is>
          <t>체크</t>
        </is>
      </c>
      <c r="E2492" s="7" t="inlineStr">
        <is>
          <t>폴리</t>
        </is>
      </c>
      <c r="F2492" s="7" t="inlineStr">
        <is>
          <t>방풍자켓</t>
        </is>
      </c>
      <c r="G2492" s="7" t="inlineStr">
        <is>
          <t>KOR</t>
        </is>
      </c>
      <c r="H2492" s="7" t="inlineStr">
        <is>
          <t>95</t>
        </is>
      </c>
      <c r="I2492" s="7">
        <f>IF(B2492="보세",C2492&amp;" "&amp;D2492&amp;" "&amp;E2492&amp;" "&amp;F2492&amp;" ["&amp;H2492&amp;"]",IF(G2492="JPN","[JPN] "&amp;B2492&amp;" "&amp;C2492&amp;" "&amp;D2492&amp;" "&amp;E2492&amp;" "&amp;F2492&amp;" ["&amp;H2492&amp;"]",B2492&amp;" "&amp;C2492&amp;" "&amp;D2492&amp;" "&amp;E2492&amp;" "&amp;F2492&amp;" ["&amp;H2492&amp;"]"))</f>
        <v/>
      </c>
      <c r="J2492" s="7" t="inlineStr">
        <is>
          <t>크로커다일 네온그린 체크 방풍자켓 [95]</t>
        </is>
      </c>
      <c r="K2492" s="7" t="inlineStr">
        <is>
          <t>크로커다일 네온그린 체크 방풍자켓</t>
        </is>
      </c>
      <c r="L2492" s="7">
        <f>IF(B2492="보세",C2492&amp;" "&amp;F2492,B2492&amp;" "&amp;F2492)</f>
        <v/>
      </c>
      <c r="M2492" s="8" t="inlineStr">
        <is>
          <t>네온그린 체크  방풍자켓</t>
        </is>
      </c>
      <c r="N2492" s="8" t="inlineStr">
        <is>
          <t>네온그린 체크  방풍자켓</t>
        </is>
      </c>
      <c r="O2492" s="8" t="inlineStr">
        <is>
          <t>네온그린 체크  방풍자켓</t>
        </is>
      </c>
    </row>
    <row r="2493" ht="16.5" customHeight="1" s="16">
      <c r="A2493" s="7" t="n">
        <v>13109262</v>
      </c>
      <c r="B2493" s="7" t="inlineStr">
        <is>
          <t>마인드브릿지</t>
        </is>
      </c>
      <c r="C2493" s="7" t="inlineStr">
        <is>
          <t>라우렐그린</t>
        </is>
      </c>
      <c r="D2493" s="7" t="inlineStr">
        <is>
          <t>무지</t>
        </is>
      </c>
      <c r="E2493" s="7" t="inlineStr">
        <is>
          <t>면</t>
        </is>
      </c>
      <c r="F2493" s="7" t="inlineStr">
        <is>
          <t>헨리넥하프버튼셔츠</t>
        </is>
      </c>
      <c r="G2493" s="7" t="inlineStr">
        <is>
          <t>KOR</t>
        </is>
      </c>
      <c r="H2493" s="7" t="inlineStr">
        <is>
          <t>105</t>
        </is>
      </c>
      <c r="I2493" s="7">
        <f>IF(B2493="보세",C2493&amp;" "&amp;D2493&amp;" "&amp;E2493&amp;" "&amp;F2493&amp;" ["&amp;H2493&amp;"]",IF(G2493="JPN","[JPN] "&amp;B2493&amp;" "&amp;C2493&amp;" "&amp;D2493&amp;" "&amp;E2493&amp;" "&amp;F2493&amp;" ["&amp;H2493&amp;"]",B2493&amp;" "&amp;C2493&amp;" "&amp;D2493&amp;" "&amp;E2493&amp;" "&amp;F2493&amp;" ["&amp;H2493&amp;"]"))</f>
        <v/>
      </c>
      <c r="J2493" s="7" t="inlineStr">
        <is>
          <t>마인드브릿지 라우렐그린 면 헨리넥하프버튼셔츠 [105]</t>
        </is>
      </c>
      <c r="K2493" s="7" t="inlineStr">
        <is>
          <t>마인드브릿지 라우렐그린 면 헨리넥하프버튼셔츠</t>
        </is>
      </c>
      <c r="L2493" s="7">
        <f>IF(B2493="보세",C2493&amp;" "&amp;F2493,B2493&amp;" "&amp;F2493)</f>
        <v/>
      </c>
      <c r="M2493" s="8" t="inlineStr">
        <is>
          <t>라우렐그린  면 헨리넥하프버튼셔츠</t>
        </is>
      </c>
      <c r="N2493" s="8" t="inlineStr">
        <is>
          <t>라우렐그린  코튼 헨리넥하프버튼셔츠</t>
        </is>
      </c>
      <c r="O2493" s="8" t="inlineStr">
        <is>
          <t>라우렐그린  면직물 헨리넥하프버튼셔츠</t>
        </is>
      </c>
    </row>
    <row r="2494" ht="16.5" customHeight="1" s="16">
      <c r="A2494" s="7" t="n">
        <v>13109263</v>
      </c>
      <c r="B2494" s="7" t="inlineStr">
        <is>
          <t>컨버스</t>
        </is>
      </c>
      <c r="C2494" s="7" t="inlineStr">
        <is>
          <t>다크블루라이트그레이</t>
        </is>
      </c>
      <c r="D2494" s="7" t="inlineStr">
        <is>
          <t>무지</t>
        </is>
      </c>
      <c r="E2494" s="7" t="inlineStr">
        <is>
          <t>폴리</t>
        </is>
      </c>
      <c r="F2494" s="7" t="inlineStr">
        <is>
          <t>쓰리톤익스트림자켓</t>
        </is>
      </c>
      <c r="G2494" s="7" t="inlineStr">
        <is>
          <t>KOR</t>
        </is>
      </c>
      <c r="H2494" s="7" t="inlineStr">
        <is>
          <t>85</t>
        </is>
      </c>
      <c r="I2494" s="7">
        <f>IF(B2494="보세",C2494&amp;" "&amp;D2494&amp;" "&amp;E2494&amp;" "&amp;F2494&amp;" ["&amp;H2494&amp;"]",IF(G2494="JPN","[JPN] "&amp;B2494&amp;" "&amp;C2494&amp;" "&amp;D2494&amp;" "&amp;E2494&amp;" "&amp;F2494&amp;" ["&amp;H2494&amp;"]",B2494&amp;" "&amp;C2494&amp;" "&amp;D2494&amp;" "&amp;E2494&amp;" "&amp;F2494&amp;" ["&amp;H2494&amp;"]"))</f>
        <v/>
      </c>
      <c r="J2494" s="7" t="inlineStr">
        <is>
          <t>컨버스 다크블루라이트그레이 쓰리톤익스트림자켓 [85]</t>
        </is>
      </c>
      <c r="K2494" s="7" t="inlineStr">
        <is>
          <t>컨버스 다크블루라이트그레이 쓰리톤익스트림자켓</t>
        </is>
      </c>
      <c r="L2494" s="7">
        <f>IF(B2494="보세",C2494&amp;" "&amp;F2494,B2494&amp;" "&amp;F2494)</f>
        <v/>
      </c>
      <c r="M2494" s="8" t="inlineStr">
        <is>
          <t>다크블루라이트그레이   쓰리톤익스트림자켓</t>
        </is>
      </c>
      <c r="N2494" s="8" t="inlineStr">
        <is>
          <t>다크블루라이트그레이   쓰리톤익스트림자켓</t>
        </is>
      </c>
      <c r="O2494" s="8" t="inlineStr">
        <is>
          <t>다크블루라이트그레이   쓰리톤익스트림자켓</t>
        </is>
      </c>
    </row>
    <row r="2495" ht="16.5" customHeight="1" s="16">
      <c r="A2495" s="7" t="n">
        <v>13109264</v>
      </c>
      <c r="B2495" s="7" t="inlineStr">
        <is>
          <t>지오다노</t>
        </is>
      </c>
      <c r="C2495" s="7" t="inlineStr">
        <is>
          <t>멜란지그레이</t>
        </is>
      </c>
      <c r="D2495" s="7" t="inlineStr">
        <is>
          <t>무지</t>
        </is>
      </c>
      <c r="E2495" s="7" t="inlineStr">
        <is>
          <t>면혼방</t>
        </is>
      </c>
      <c r="F2495" s="7" t="inlineStr">
        <is>
          <t>라운드맨투맨</t>
        </is>
      </c>
      <c r="G2495" s="7" t="inlineStr">
        <is>
          <t>KOR</t>
        </is>
      </c>
      <c r="H2495" s="7" t="inlineStr">
        <is>
          <t>90</t>
        </is>
      </c>
      <c r="I2495" s="7">
        <f>IF(B2495="보세",C2495&amp;" "&amp;D2495&amp;" "&amp;E2495&amp;" "&amp;F2495&amp;" ["&amp;H2495&amp;"]",IF(G2495="JPN","[JPN] "&amp;B2495&amp;" "&amp;C2495&amp;" "&amp;D2495&amp;" "&amp;E2495&amp;" "&amp;F2495&amp;" ["&amp;H2495&amp;"]",B2495&amp;" "&amp;C2495&amp;" "&amp;D2495&amp;" "&amp;E2495&amp;" "&amp;F2495&amp;" ["&amp;H2495&amp;"]"))</f>
        <v/>
      </c>
      <c r="J2495" s="7" t="inlineStr">
        <is>
          <t>지오다노 멜란지그레이 면혼방 라운드맨투맨 [90]</t>
        </is>
      </c>
      <c r="K2495" s="7" t="inlineStr">
        <is>
          <t>지오다노 멜란지그레이 면혼방 라운드맨투맨</t>
        </is>
      </c>
      <c r="L2495" s="7">
        <f>IF(B2495="보세",C2495&amp;" "&amp;F2495,B2495&amp;" "&amp;F2495)</f>
        <v/>
      </c>
      <c r="M2495" s="8" t="inlineStr">
        <is>
          <t>멜란지그레이  면혼방 라운드맨투맨</t>
        </is>
      </c>
      <c r="N2495" s="8" t="inlineStr">
        <is>
          <t>멜란지그레이  코튼혼방 라운드맨투맨</t>
        </is>
      </c>
      <c r="O2495" s="8" t="inlineStr">
        <is>
          <t>멜란지그레이  면믹스 라운드맨투맨</t>
        </is>
      </c>
    </row>
    <row r="2496" ht="16.5" customHeight="1" s="16">
      <c r="A2496" s="7" t="n">
        <v>13109265</v>
      </c>
      <c r="B2496" s="7" t="inlineStr">
        <is>
          <t>h&amp;m</t>
        </is>
      </c>
      <c r="C2496" s="7" t="inlineStr">
        <is>
          <t>멜란지그레이</t>
        </is>
      </c>
      <c r="D2496" s="7" t="inlineStr">
        <is>
          <t>무지</t>
        </is>
      </c>
      <c r="E2496" s="7" t="inlineStr">
        <is>
          <t>울혼방</t>
        </is>
      </c>
      <c r="F2496" s="7" t="inlineStr">
        <is>
          <t>하단러플니트</t>
        </is>
      </c>
      <c r="G2496" s="7" t="inlineStr">
        <is>
          <t>KOR</t>
        </is>
      </c>
      <c r="H2496" s="7" t="inlineStr">
        <is>
          <t>XS</t>
        </is>
      </c>
      <c r="I2496" s="7">
        <f>IF(B2496="보세",C2496&amp;" "&amp;D2496&amp;" "&amp;E2496&amp;" "&amp;F2496&amp;" ["&amp;H2496&amp;"]",IF(G2496="JPN","[JPN] "&amp;B2496&amp;" "&amp;C2496&amp;" "&amp;D2496&amp;" "&amp;E2496&amp;" "&amp;F2496&amp;" ["&amp;H2496&amp;"]",B2496&amp;" "&amp;C2496&amp;" "&amp;D2496&amp;" "&amp;E2496&amp;" "&amp;F2496&amp;" ["&amp;H2496&amp;"]"))</f>
        <v/>
      </c>
      <c r="J2496" s="7" t="inlineStr">
        <is>
          <t>h&amp;m 멜란지그레이 울혼방 하단러플니트 [XS]</t>
        </is>
      </c>
      <c r="K2496" s="7" t="inlineStr">
        <is>
          <t>h&amp;m 멜란지그레이 울혼방 하단러플니트</t>
        </is>
      </c>
      <c r="L2496" s="7">
        <f>IF(B2496="보세",C2496&amp;" "&amp;F2496,B2496&amp;" "&amp;F2496)</f>
        <v/>
      </c>
      <c r="M2496" s="8" t="inlineStr">
        <is>
          <t>멜란지그레이  울혼방 하단러플니트</t>
        </is>
      </c>
      <c r="N2496" s="8" t="inlineStr">
        <is>
          <t>멜란지그레이  울혼방 하단러플니트</t>
        </is>
      </c>
      <c r="O2496" s="8" t="inlineStr">
        <is>
          <t>멜란지그레이  울혼방 하단러플니트</t>
        </is>
      </c>
    </row>
    <row r="2497" ht="16.5" customHeight="1" s="16">
      <c r="A2497" s="7" t="n">
        <v>13109266</v>
      </c>
      <c r="B2497" s="7" t="inlineStr">
        <is>
          <t>타미힐피거</t>
        </is>
      </c>
      <c r="C2497" s="7" t="inlineStr">
        <is>
          <t>스카이블루</t>
        </is>
      </c>
      <c r="D2497" s="7" t="inlineStr">
        <is>
          <t>무지</t>
        </is>
      </c>
      <c r="E2497" s="7" t="inlineStr">
        <is>
          <t>면</t>
        </is>
      </c>
      <c r="F2497" s="7" t="inlineStr">
        <is>
          <t>멀티버튼가오리핏셔츠</t>
        </is>
      </c>
      <c r="G2497" s="7" t="inlineStr">
        <is>
          <t>KOR</t>
        </is>
      </c>
      <c r="H2497" s="7" t="inlineStr">
        <is>
          <t>8</t>
        </is>
      </c>
      <c r="I2497" s="7">
        <f>IF(B2497="보세",C2497&amp;" "&amp;D2497&amp;" "&amp;E2497&amp;" "&amp;F2497&amp;" ["&amp;H2497&amp;"]",IF(G2497="JPN","[JPN] "&amp;B2497&amp;" "&amp;C2497&amp;" "&amp;D2497&amp;" "&amp;E2497&amp;" "&amp;F2497&amp;" ["&amp;H2497&amp;"]",B2497&amp;" "&amp;C2497&amp;" "&amp;D2497&amp;" "&amp;E2497&amp;" "&amp;F2497&amp;" ["&amp;H2497&amp;"]"))</f>
        <v/>
      </c>
      <c r="J2497" s="7" t="inlineStr">
        <is>
          <t>타미힐피거 스카이블루 면 멀티버튼가오리핏셔츠 [8]</t>
        </is>
      </c>
      <c r="K2497" s="7" t="inlineStr">
        <is>
          <t>타미힐피거 스카이블루 면 멀티버튼가오리핏셔츠</t>
        </is>
      </c>
      <c r="L2497" s="7">
        <f>IF(B2497="보세",C2497&amp;" "&amp;F2497,B2497&amp;" "&amp;F2497)</f>
        <v/>
      </c>
      <c r="M2497" s="8" t="inlineStr">
        <is>
          <t>스카이블루  면 멀티버튼가오리핏셔츠</t>
        </is>
      </c>
      <c r="N2497" s="8" t="inlineStr">
        <is>
          <t>스카이블루  코튼 멀티버튼가오리핏셔츠</t>
        </is>
      </c>
      <c r="O2497" s="8" t="inlineStr">
        <is>
          <t>스카이블루  면직물 멀티버튼가오리핏셔츠</t>
        </is>
      </c>
    </row>
    <row r="2498" ht="16.5" customHeight="1" s="16">
      <c r="A2498" s="7" t="n">
        <v>13109267</v>
      </c>
      <c r="B2498" s="7" t="inlineStr">
        <is>
          <t>미쏘</t>
        </is>
      </c>
      <c r="C2498" s="7" t="inlineStr">
        <is>
          <t>스카이하이블루</t>
        </is>
      </c>
      <c r="D2498" s="7" t="inlineStr">
        <is>
          <t>멀티꽈배기패턴</t>
        </is>
      </c>
      <c r="E2498" s="7" t="inlineStr">
        <is>
          <t>폴리</t>
        </is>
      </c>
      <c r="F2498" s="7" t="inlineStr">
        <is>
          <t>카라니트집업</t>
        </is>
      </c>
      <c r="G2498" s="7" t="inlineStr">
        <is>
          <t>KOR</t>
        </is>
      </c>
      <c r="H2498" s="7" t="inlineStr">
        <is>
          <t>L</t>
        </is>
      </c>
      <c r="I2498" s="7">
        <f>IF(B2498="보세",C2498&amp;" "&amp;D2498&amp;" "&amp;E2498&amp;" "&amp;F2498&amp;" ["&amp;H2498&amp;"]",IF(G2498="JPN","[JPN] "&amp;B2498&amp;" "&amp;C2498&amp;" "&amp;D2498&amp;" "&amp;E2498&amp;" "&amp;F2498&amp;" ["&amp;H2498&amp;"]",B2498&amp;" "&amp;C2498&amp;" "&amp;D2498&amp;" "&amp;E2498&amp;" "&amp;F2498&amp;" ["&amp;H2498&amp;"]"))</f>
        <v/>
      </c>
      <c r="J2498" s="7" t="inlineStr">
        <is>
          <t>미쏘 스카이하이블루 멀티꽈배기패턴 카라니트집업 [L]</t>
        </is>
      </c>
      <c r="K2498" s="7" t="inlineStr">
        <is>
          <t>미쏘 스카이하이블루 멀티꽈배기패턴 카라니트집업</t>
        </is>
      </c>
      <c r="L2498" s="7">
        <f>IF(B2498="보세",C2498&amp;" "&amp;F2498,B2498&amp;" "&amp;F2498)</f>
        <v/>
      </c>
      <c r="M2498" s="8" t="inlineStr">
        <is>
          <t>스카이하이블루 멀티꽈배기패턴  카라니트집업</t>
        </is>
      </c>
      <c r="N2498" s="8" t="inlineStr">
        <is>
          <t>스카이하이블루 멀티꽈배기패턴  카라니트집업</t>
        </is>
      </c>
      <c r="O2498" s="8" t="inlineStr">
        <is>
          <t>스카이하이블루 멀티꽈배기패턴  카라니트집업</t>
        </is>
      </c>
    </row>
    <row r="2499" ht="16.5" customHeight="1" s="16">
      <c r="A2499" s="7" t="n">
        <v>13109268</v>
      </c>
      <c r="B2499" s="7" t="inlineStr">
        <is>
          <t>잭앤질</t>
        </is>
      </c>
      <c r="C2499" s="7" t="inlineStr">
        <is>
          <t>블루</t>
        </is>
      </c>
      <c r="D2499" s="7" t="inlineStr">
        <is>
          <t>스트라이프</t>
        </is>
      </c>
      <c r="E2499" s="7" t="inlineStr">
        <is>
          <t>면혼방</t>
        </is>
      </c>
      <c r="F2499" s="7" t="inlineStr">
        <is>
          <t>레이스프린팅긴팔티</t>
        </is>
      </c>
      <c r="G2499" s="7" t="inlineStr">
        <is>
          <t>KOR</t>
        </is>
      </c>
      <c r="H2499" s="7" t="inlineStr">
        <is>
          <t>Free</t>
        </is>
      </c>
      <c r="I2499" s="7">
        <f>IF(B2499="보세",C2499&amp;" "&amp;D2499&amp;" "&amp;E2499&amp;" "&amp;F2499&amp;" ["&amp;H2499&amp;"]",IF(G2499="JPN","[JPN] "&amp;B2499&amp;" "&amp;C2499&amp;" "&amp;D2499&amp;" "&amp;E2499&amp;" "&amp;F2499&amp;" ["&amp;H2499&amp;"]",B2499&amp;" "&amp;C2499&amp;" "&amp;D2499&amp;" "&amp;E2499&amp;" "&amp;F2499&amp;" ["&amp;H2499&amp;"]"))</f>
        <v/>
      </c>
      <c r="J2499" s="7" t="inlineStr">
        <is>
          <t>잭앤질 블루 스트라이프 면혼방 레이스프린팅긴팔티 [Free]</t>
        </is>
      </c>
      <c r="K2499" s="7" t="inlineStr">
        <is>
          <t>잭앤질 블루 스트라이프 면혼방 레이스프린팅긴팔티</t>
        </is>
      </c>
      <c r="L2499" s="7">
        <f>IF(B2499="보세",C2499&amp;" "&amp;F2499,B2499&amp;" "&amp;F2499)</f>
        <v/>
      </c>
      <c r="M2499" s="8" t="inlineStr">
        <is>
          <t>블루 스트라이프 면혼방 레이스프린팅긴팔티</t>
        </is>
      </c>
      <c r="N2499" s="8" t="inlineStr">
        <is>
          <t>블루 스트라이프 코튼혼방 레이스프린팅긴팔티</t>
        </is>
      </c>
      <c r="O2499" s="8" t="inlineStr">
        <is>
          <t>블루 스트라이프 면믹스 레이스프린팅긴팔티</t>
        </is>
      </c>
    </row>
    <row r="2500" ht="16.5" customHeight="1" s="16">
      <c r="A2500" s="7" t="n">
        <v>13109269</v>
      </c>
      <c r="B2500" s="7" t="inlineStr">
        <is>
          <t>살레와</t>
        </is>
      </c>
      <c r="C2500" s="7" t="inlineStr">
        <is>
          <t>캔디레드</t>
        </is>
      </c>
      <c r="D2500" s="7" t="inlineStr">
        <is>
          <t>무지</t>
        </is>
      </c>
      <c r="E2500" s="7" t="inlineStr">
        <is>
          <t>폴리</t>
        </is>
      </c>
      <c r="F2500" s="7" t="inlineStr">
        <is>
          <t>아웃도어롱자켓</t>
        </is>
      </c>
      <c r="G2500" s="7" t="inlineStr">
        <is>
          <t>KOR</t>
        </is>
      </c>
      <c r="H2500" s="7" t="inlineStr">
        <is>
          <t>42</t>
        </is>
      </c>
      <c r="I2500" s="7">
        <f>IF(B2500="보세",C2500&amp;" "&amp;D2500&amp;" "&amp;E2500&amp;" "&amp;F2500&amp;" ["&amp;H2500&amp;"]",IF(G2500="JPN","[JPN] "&amp;B2500&amp;" "&amp;C2500&amp;" "&amp;D2500&amp;" "&amp;E2500&amp;" "&amp;F2500&amp;" ["&amp;H2500&amp;"]",B2500&amp;" "&amp;C2500&amp;" "&amp;D2500&amp;" "&amp;E2500&amp;" "&amp;F2500&amp;" ["&amp;H2500&amp;"]"))</f>
        <v/>
      </c>
      <c r="J2500" s="7" t="inlineStr">
        <is>
          <t>살레와 캔디레드 아웃도어롱자켓 [42]</t>
        </is>
      </c>
      <c r="K2500" s="7" t="inlineStr">
        <is>
          <t>살레와 캔디레드 아웃도어롱자켓</t>
        </is>
      </c>
      <c r="L2500" s="7">
        <f>IF(B2500="보세",C2500&amp;" "&amp;F2500,B2500&amp;" "&amp;F2500)</f>
        <v/>
      </c>
      <c r="M2500" s="8" t="inlineStr">
        <is>
          <t>캔디레드   아웃도어롱자켓</t>
        </is>
      </c>
      <c r="N2500" s="8" t="inlineStr">
        <is>
          <t>캔디레드   아웃도어롱자켓</t>
        </is>
      </c>
      <c r="O2500" s="8" t="inlineStr">
        <is>
          <t>캔디레드   아웃도어롱자켓</t>
        </is>
      </c>
    </row>
    <row r="2501" ht="16.5" customHeight="1" s="16">
      <c r="A2501" s="7" t="n">
        <v>13109270</v>
      </c>
      <c r="B2501" s="7" t="inlineStr">
        <is>
          <t>버버리</t>
        </is>
      </c>
      <c r="C2501" s="7" t="inlineStr">
        <is>
          <t>레드</t>
        </is>
      </c>
      <c r="D2501" s="7" t="inlineStr">
        <is>
          <t>무지</t>
        </is>
      </c>
      <c r="E2501" s="7" t="inlineStr">
        <is>
          <t>면</t>
        </is>
      </c>
      <c r="F2501" s="7" t="inlineStr">
        <is>
          <t>체크넥카라폴로티</t>
        </is>
      </c>
      <c r="G2501" s="7" t="inlineStr">
        <is>
          <t>KOR</t>
        </is>
      </c>
      <c r="H2501" s="7" t="inlineStr">
        <is>
          <t>L</t>
        </is>
      </c>
      <c r="I2501" s="7">
        <f>IF(B2501="보세",C2501&amp;" "&amp;D2501&amp;" "&amp;E2501&amp;" "&amp;F2501&amp;" ["&amp;H2501&amp;"]",IF(G2501="JPN","[JPN] "&amp;B2501&amp;" "&amp;C2501&amp;" "&amp;D2501&amp;" "&amp;E2501&amp;" "&amp;F2501&amp;" ["&amp;H2501&amp;"]",B2501&amp;" "&amp;C2501&amp;" "&amp;D2501&amp;" "&amp;E2501&amp;" "&amp;F2501&amp;" ["&amp;H2501&amp;"]"))</f>
        <v/>
      </c>
      <c r="J2501" s="7" t="inlineStr">
        <is>
          <t>버버리 레드 면 체크넥카라폴로티 [L]</t>
        </is>
      </c>
      <c r="K2501" s="7" t="inlineStr">
        <is>
          <t>버버리 레드 면 체크넥카라폴로티</t>
        </is>
      </c>
      <c r="L2501" s="7">
        <f>IF(B2501="보세",C2501&amp;" "&amp;F2501,B2501&amp;" "&amp;F2501)</f>
        <v/>
      </c>
      <c r="M2501" s="8" t="inlineStr">
        <is>
          <t>레드  면 체크넥카라폴로티</t>
        </is>
      </c>
      <c r="N2501" s="8" t="inlineStr">
        <is>
          <t>레드  코튼 체크넥카라폴로티</t>
        </is>
      </c>
      <c r="O2501" s="8" t="inlineStr">
        <is>
          <t>레드  면직물 체크넥카라폴로티</t>
        </is>
      </c>
    </row>
    <row r="2502" ht="16.5" customHeight="1" s="16">
      <c r="A2502" s="7" t="n">
        <v>13109271</v>
      </c>
      <c r="B2502" s="7" t="inlineStr">
        <is>
          <t>자라우먼</t>
        </is>
      </c>
      <c r="C2502" s="7" t="inlineStr">
        <is>
          <t>앤틱레드</t>
        </is>
      </c>
      <c r="D2502" s="7" t="inlineStr">
        <is>
          <t>체크</t>
        </is>
      </c>
      <c r="E2502" s="7" t="inlineStr">
        <is>
          <t>면</t>
        </is>
      </c>
      <c r="F2502" s="7" t="inlineStr">
        <is>
          <t>브이넥원피스</t>
        </is>
      </c>
      <c r="G2502" s="7" t="inlineStr">
        <is>
          <t>KOR</t>
        </is>
      </c>
      <c r="H2502" s="7" t="inlineStr">
        <is>
          <t>S</t>
        </is>
      </c>
      <c r="I2502" s="7">
        <f>IF(B2502="보세",C2502&amp;" "&amp;D2502&amp;" "&amp;E2502&amp;" "&amp;F2502&amp;" ["&amp;H2502&amp;"]",IF(G2502="JPN","[JPN] "&amp;B2502&amp;" "&amp;C2502&amp;" "&amp;D2502&amp;" "&amp;E2502&amp;" "&amp;F2502&amp;" ["&amp;H2502&amp;"]",B2502&amp;" "&amp;C2502&amp;" "&amp;D2502&amp;" "&amp;E2502&amp;" "&amp;F2502&amp;" ["&amp;H2502&amp;"]"))</f>
        <v/>
      </c>
      <c r="J2502" s="7" t="inlineStr">
        <is>
          <t>자라우먼 앤틱레드 체크 면 브이넥원피스 [S]</t>
        </is>
      </c>
      <c r="K2502" s="7" t="inlineStr">
        <is>
          <t>자라우먼 앤틱레드 체크 면 브이넥원피스</t>
        </is>
      </c>
      <c r="L2502" s="7">
        <f>IF(B2502="보세",C2502&amp;" "&amp;F2502,B2502&amp;" "&amp;F2502)</f>
        <v/>
      </c>
      <c r="M2502" s="8" t="inlineStr">
        <is>
          <t>앤틱레드 체크 면 브이넥원피스</t>
        </is>
      </c>
      <c r="N2502" s="8" t="inlineStr">
        <is>
          <t>앤틱레드 체크 코튼 브이넥원피스</t>
        </is>
      </c>
      <c r="O2502" s="8" t="inlineStr">
        <is>
          <t>앤틱레드 체크 면직물 브이넥원피스</t>
        </is>
      </c>
    </row>
    <row r="2503" ht="16.5" customHeight="1" s="16">
      <c r="A2503" s="7" t="n">
        <v>13109272</v>
      </c>
      <c r="B2503" s="7" t="inlineStr">
        <is>
          <t>포에버21</t>
        </is>
      </c>
      <c r="C2503" s="7" t="inlineStr">
        <is>
          <t>또르띠아브라운</t>
        </is>
      </c>
      <c r="D2503" s="7" t="inlineStr">
        <is>
          <t>꽈배기패턴</t>
        </is>
      </c>
      <c r="E2503" s="7" t="inlineStr">
        <is>
          <t>폴리</t>
        </is>
      </c>
      <c r="F2503" s="7" t="inlineStr">
        <is>
          <t>롱니트가디건</t>
        </is>
      </c>
      <c r="G2503" s="7" t="inlineStr">
        <is>
          <t>KOR</t>
        </is>
      </c>
      <c r="H2503" s="7" t="inlineStr">
        <is>
          <t>L</t>
        </is>
      </c>
      <c r="I2503" s="7">
        <f>IF(B2503="보세",C2503&amp;" "&amp;D2503&amp;" "&amp;E2503&amp;" "&amp;F2503&amp;" ["&amp;H2503&amp;"]",IF(G2503="JPN","[JPN] "&amp;B2503&amp;" "&amp;C2503&amp;" "&amp;D2503&amp;" "&amp;E2503&amp;" "&amp;F2503&amp;" ["&amp;H2503&amp;"]",B2503&amp;" "&amp;C2503&amp;" "&amp;D2503&amp;" "&amp;E2503&amp;" "&amp;F2503&amp;" ["&amp;H2503&amp;"]"))</f>
        <v/>
      </c>
      <c r="J2503" s="7" t="inlineStr">
        <is>
          <t>포에버21 또르띠아브라운 꽈배기패턴 롱니트가디건 [L]</t>
        </is>
      </c>
      <c r="K2503" s="7" t="inlineStr">
        <is>
          <t>포에버21 또르띠아브라운 꽈배기패턴 롱니트가디건</t>
        </is>
      </c>
      <c r="L2503" s="7">
        <f>IF(B2503="보세",C2503&amp;" "&amp;F2503,B2503&amp;" "&amp;F2503)</f>
        <v/>
      </c>
      <c r="M2503" s="8" t="inlineStr">
        <is>
          <t>또르띠아브라운 꽈배기패턴  롱니트가디건</t>
        </is>
      </c>
      <c r="N2503" s="8" t="inlineStr">
        <is>
          <t>또르띠아브라운 꽈배기무늬  롱니트가디건</t>
        </is>
      </c>
      <c r="O2503" s="8" t="inlineStr">
        <is>
          <t>또르띠아브라운 꽈배기짜임  롱니트가디건</t>
        </is>
      </c>
    </row>
    <row r="2504" ht="16.5" customHeight="1" s="16">
      <c r="A2504" s="7" t="n">
        <v>13109273</v>
      </c>
      <c r="B2504" s="7" t="inlineStr">
        <is>
          <t>헤드</t>
        </is>
      </c>
      <c r="C2504" s="7" t="inlineStr">
        <is>
          <t>다크피치코랄화이트</t>
        </is>
      </c>
      <c r="D2504" s="7" t="inlineStr">
        <is>
          <t>도트스트라이프</t>
        </is>
      </c>
      <c r="E2504" s="7" t="inlineStr">
        <is>
          <t>폴리</t>
        </is>
      </c>
      <c r="F2504" s="7" t="inlineStr">
        <is>
          <t>배색라이트방풍자켓</t>
        </is>
      </c>
      <c r="G2504" s="7" t="inlineStr">
        <is>
          <t>KOR</t>
        </is>
      </c>
      <c r="H2504" s="7" t="inlineStr">
        <is>
          <t>105</t>
        </is>
      </c>
      <c r="I2504" s="7">
        <f>IF(B2504="보세",C2504&amp;" "&amp;D2504&amp;" "&amp;E2504&amp;" "&amp;F2504&amp;" ["&amp;H2504&amp;"]",IF(G2504="JPN","[JPN] "&amp;B2504&amp;" "&amp;C2504&amp;" "&amp;D2504&amp;" "&amp;E2504&amp;" "&amp;F2504&amp;" ["&amp;H2504&amp;"]",B2504&amp;" "&amp;C2504&amp;" "&amp;D2504&amp;" "&amp;E2504&amp;" "&amp;F2504&amp;" ["&amp;H2504&amp;"]"))</f>
        <v/>
      </c>
      <c r="J2504" s="7" t="inlineStr">
        <is>
          <t>헤드 다크피치코랄화이트 도트스트라이프 배색라이트방풍자켓 [105]</t>
        </is>
      </c>
      <c r="K2504" s="7" t="inlineStr">
        <is>
          <t>헤드 다크피치코랄화이트 도트스트라이프 배색라이트방풍자켓</t>
        </is>
      </c>
      <c r="L2504" s="7">
        <f>IF(B2504="보세",C2504&amp;" "&amp;F2504,B2504&amp;" "&amp;F2504)</f>
        <v/>
      </c>
      <c r="M2504" s="8" t="inlineStr">
        <is>
          <t>다크피치코랄화이트 도트스트라이프  배색라이트방풍자켓</t>
        </is>
      </c>
      <c r="N2504" s="8" t="inlineStr">
        <is>
          <t>다크피치코랄화이트 도트스트라이프  배색라이트방풍자켓</t>
        </is>
      </c>
      <c r="O2504" s="8" t="inlineStr">
        <is>
          <t>다크피치코랄화이트 도트스트라이프  배색라이트방풍자켓</t>
        </is>
      </c>
    </row>
    <row r="2505" ht="16.5" customHeight="1" s="16">
      <c r="A2505" s="7" t="n">
        <v>13109274</v>
      </c>
      <c r="B2505" s="7" t="inlineStr">
        <is>
          <t>kaepa</t>
        </is>
      </c>
      <c r="C2505" s="7" t="inlineStr">
        <is>
          <t>라벤더화이트</t>
        </is>
      </c>
      <c r="D2505" s="7" t="inlineStr">
        <is>
          <t>언발란스체크</t>
        </is>
      </c>
      <c r="E2505" s="7" t="inlineStr">
        <is>
          <t>폴리</t>
        </is>
      </c>
      <c r="F2505" s="7" t="inlineStr">
        <is>
          <t>나그랑투톤바람막이</t>
        </is>
      </c>
      <c r="G2505" s="7" t="inlineStr">
        <is>
          <t>KOR</t>
        </is>
      </c>
      <c r="H2505" s="7" t="inlineStr">
        <is>
          <t>L</t>
        </is>
      </c>
      <c r="I2505" s="7">
        <f>IF(B2505="보세",C2505&amp;" "&amp;D2505&amp;" "&amp;E2505&amp;" "&amp;F2505&amp;" ["&amp;H2505&amp;"]",IF(G2505="JPN","[JPN] "&amp;B2505&amp;" "&amp;C2505&amp;" "&amp;D2505&amp;" "&amp;E2505&amp;" "&amp;F2505&amp;" ["&amp;H2505&amp;"]",B2505&amp;" "&amp;C2505&amp;" "&amp;D2505&amp;" "&amp;E2505&amp;" "&amp;F2505&amp;" ["&amp;H2505&amp;"]"))</f>
        <v/>
      </c>
      <c r="J2505" s="7" t="inlineStr">
        <is>
          <t>kaepa 라벤더화이트 언발란스체크 나그랑투톤바람막이 [L]</t>
        </is>
      </c>
      <c r="K2505" s="7" t="inlineStr">
        <is>
          <t>kaepa 라벤더화이트 언발란스체크 나그랑투톤바람막이</t>
        </is>
      </c>
      <c r="L2505" s="7">
        <f>IF(B2505="보세",C2505&amp;" "&amp;F2505,B2505&amp;" "&amp;F2505)</f>
        <v/>
      </c>
      <c r="M2505" s="8" t="inlineStr">
        <is>
          <t>라벤더화이트 언발란스체크  나그랑투톤바람막이</t>
        </is>
      </c>
      <c r="N2505" s="8" t="inlineStr">
        <is>
          <t>라벤더화이트 언발란스체크  나그랑투톤바람막이</t>
        </is>
      </c>
      <c r="O2505" s="8" t="inlineStr">
        <is>
          <t>라벤더화이트 언발란스체크  나그랑투톤바람막이</t>
        </is>
      </c>
    </row>
    <row r="2506" ht="16.5" customHeight="1" s="16">
      <c r="A2506" s="7" t="n">
        <v>13109275</v>
      </c>
      <c r="B2506" s="7" t="inlineStr">
        <is>
          <t>아웃도어</t>
        </is>
      </c>
      <c r="C2506" s="7" t="inlineStr">
        <is>
          <t>아이보리틸블루</t>
        </is>
      </c>
      <c r="D2506" s="7" t="inlineStr">
        <is>
          <t>스트라이프</t>
        </is>
      </c>
      <c r="E2506" s="7" t="inlineStr">
        <is>
          <t>면</t>
        </is>
      </c>
      <c r="F2506" s="7" t="inlineStr">
        <is>
          <t>로고패치긴팔티</t>
        </is>
      </c>
      <c r="G2506" s="7" t="inlineStr">
        <is>
          <t>KOR</t>
        </is>
      </c>
      <c r="H2506" s="7" t="inlineStr">
        <is>
          <t>M</t>
        </is>
      </c>
      <c r="I2506" s="7">
        <f>IF(B2506="보세",C2506&amp;" "&amp;D2506&amp;" "&amp;E2506&amp;" "&amp;F2506&amp;" ["&amp;H2506&amp;"]",IF(G2506="JPN","[JPN] "&amp;B2506&amp;" "&amp;C2506&amp;" "&amp;D2506&amp;" "&amp;E2506&amp;" "&amp;F2506&amp;" ["&amp;H2506&amp;"]",B2506&amp;" "&amp;C2506&amp;" "&amp;D2506&amp;" "&amp;E2506&amp;" "&amp;F2506&amp;" ["&amp;H2506&amp;"]"))</f>
        <v/>
      </c>
      <c r="J2506" s="7" t="inlineStr">
        <is>
          <t>아웃도어 아이보리틸블루 스트라이프 면 로고패치긴팔티 [M]</t>
        </is>
      </c>
      <c r="K2506" s="7" t="inlineStr">
        <is>
          <t>아웃도어 아이보리틸블루 스트라이프 면 로고패치긴팔티</t>
        </is>
      </c>
      <c r="L2506" s="7">
        <f>IF(B2506="보세",C2506&amp;" "&amp;F2506,B2506&amp;" "&amp;F2506)</f>
        <v/>
      </c>
      <c r="M2506" s="8" t="inlineStr">
        <is>
          <t>아이보리틸블루 스트라이프 면 로고패치긴팔티</t>
        </is>
      </c>
      <c r="N2506" s="8" t="inlineStr">
        <is>
          <t>아이보리틸블루 스트라이프 코튼 로고패치긴팔티</t>
        </is>
      </c>
      <c r="O2506" s="8" t="inlineStr">
        <is>
          <t>아이보리틸블루 스트라이프 면직물 로고패치긴팔티</t>
        </is>
      </c>
    </row>
    <row r="2507" ht="16.5" customHeight="1" s="16">
      <c r="A2507" s="7" t="n">
        <v>13109276</v>
      </c>
      <c r="B2507" s="7" t="inlineStr">
        <is>
          <t>프로스펙스</t>
        </is>
      </c>
      <c r="C2507" s="7" t="inlineStr">
        <is>
          <t>아이보리</t>
        </is>
      </c>
      <c r="D2507" s="7" t="inlineStr">
        <is>
          <t>크랙패턴</t>
        </is>
      </c>
      <c r="E2507" s="7" t="inlineStr">
        <is>
          <t>폴리</t>
        </is>
      </c>
      <c r="F2507" s="7" t="inlineStr">
        <is>
          <t>스포츠라이트자켓</t>
        </is>
      </c>
      <c r="G2507" s="7" t="inlineStr">
        <is>
          <t>KOR</t>
        </is>
      </c>
      <c r="H2507" s="7" t="inlineStr">
        <is>
          <t>2XL</t>
        </is>
      </c>
      <c r="I2507" s="7">
        <f>IF(B2507="보세",C2507&amp;" "&amp;D2507&amp;" "&amp;E2507&amp;" "&amp;F2507&amp;" ["&amp;H2507&amp;"]",IF(G2507="JPN","[JPN] "&amp;B2507&amp;" "&amp;C2507&amp;" "&amp;D2507&amp;" "&amp;E2507&amp;" "&amp;F2507&amp;" ["&amp;H2507&amp;"]",B2507&amp;" "&amp;C2507&amp;" "&amp;D2507&amp;" "&amp;E2507&amp;" "&amp;F2507&amp;" ["&amp;H2507&amp;"]"))</f>
        <v/>
      </c>
      <c r="J2507" s="7" t="inlineStr">
        <is>
          <t>프로스펙스 아이보리 크랙패턴 스포츠라이트자켓 [2XL]</t>
        </is>
      </c>
      <c r="K2507" s="7" t="inlineStr">
        <is>
          <t>프로스펙스 아이보리 크랙패턴 스포츠라이트자켓</t>
        </is>
      </c>
      <c r="L2507" s="7">
        <f>IF(B2507="보세",C2507&amp;" "&amp;F2507,B2507&amp;" "&amp;F2507)</f>
        <v/>
      </c>
      <c r="M2507" s="8" t="inlineStr">
        <is>
          <t>아이보리 크랙패턴  스포츠라이트자켓</t>
        </is>
      </c>
      <c r="N2507" s="8" t="inlineStr">
        <is>
          <t>아이보리 크랙패턴  스포츠라이트자켓</t>
        </is>
      </c>
      <c r="O2507" s="8" t="inlineStr">
        <is>
          <t>아이보리 크랙패턴  스포츠라이트자켓</t>
        </is>
      </c>
    </row>
    <row r="2508" ht="16.5" customHeight="1" s="16">
      <c r="A2508" s="7" t="n">
        <v>13109277</v>
      </c>
      <c r="B2508" s="7" t="inlineStr">
        <is>
          <t>자라</t>
        </is>
      </c>
      <c r="C2508" s="7" t="inlineStr">
        <is>
          <t>아이보리</t>
        </is>
      </c>
      <c r="D2508" s="7" t="inlineStr">
        <is>
          <t>시스루</t>
        </is>
      </c>
      <c r="E2508" s="7" t="inlineStr">
        <is>
          <t>폴리</t>
        </is>
      </c>
      <c r="F2508" s="7" t="inlineStr">
        <is>
          <t>러플레이스빅리본블라우스</t>
        </is>
      </c>
      <c r="G2508" s="7" t="inlineStr">
        <is>
          <t>KOR</t>
        </is>
      </c>
      <c r="H2508" s="7" t="inlineStr">
        <is>
          <t>S</t>
        </is>
      </c>
      <c r="I2508" s="7">
        <f>IF(B2508="보세",C2508&amp;" "&amp;D2508&amp;" "&amp;E2508&amp;" "&amp;F2508&amp;" ["&amp;H2508&amp;"]",IF(G2508="JPN","[JPN] "&amp;B2508&amp;" "&amp;C2508&amp;" "&amp;D2508&amp;" "&amp;E2508&amp;" "&amp;F2508&amp;" ["&amp;H2508&amp;"]",B2508&amp;" "&amp;C2508&amp;" "&amp;D2508&amp;" "&amp;E2508&amp;" "&amp;F2508&amp;" ["&amp;H2508&amp;"]"))</f>
        <v/>
      </c>
      <c r="J2508" s="7" t="inlineStr">
        <is>
          <t>자라 아이보리 시스루 러플레이스빅리본블라우스 [S]</t>
        </is>
      </c>
      <c r="K2508" s="7" t="inlineStr">
        <is>
          <t>자라 아이보리 시스루 러플레이스빅리본블라우스</t>
        </is>
      </c>
      <c r="L2508" s="7">
        <f>IF(B2508="보세",C2508&amp;" "&amp;F2508,B2508&amp;" "&amp;F2508)</f>
        <v/>
      </c>
      <c r="M2508" s="8" t="inlineStr">
        <is>
          <t>아이보리 시스루  러플레이스빅리본블라우스</t>
        </is>
      </c>
      <c r="N2508" s="8" t="inlineStr">
        <is>
          <t>아이보리 시스루  러플레이스빅리본블라우스</t>
        </is>
      </c>
      <c r="O2508" s="8" t="inlineStr">
        <is>
          <t>아이보리 시스루  러플레이스빅리본블라우스</t>
        </is>
      </c>
    </row>
    <row r="2509" ht="16.5" customHeight="1" s="16">
      <c r="A2509" s="7" t="n">
        <v>13109278</v>
      </c>
      <c r="B2509" s="7" t="inlineStr">
        <is>
          <t>컨버스</t>
        </is>
      </c>
      <c r="C2509" s="7" t="inlineStr">
        <is>
          <t>아이보리</t>
        </is>
      </c>
      <c r="D2509" s="7" t="inlineStr">
        <is>
          <t>무지</t>
        </is>
      </c>
      <c r="E2509" s="7" t="inlineStr">
        <is>
          <t>면혼방</t>
        </is>
      </c>
      <c r="F2509" s="7" t="inlineStr">
        <is>
          <t>올스타후드집업</t>
        </is>
      </c>
      <c r="G2509" s="7" t="inlineStr">
        <is>
          <t>KOR</t>
        </is>
      </c>
      <c r="H2509" s="7" t="inlineStr">
        <is>
          <t>90</t>
        </is>
      </c>
      <c r="I2509" s="7">
        <f>IF(B2509="보세",C2509&amp;" "&amp;D2509&amp;" "&amp;E2509&amp;" "&amp;F2509&amp;" ["&amp;H2509&amp;"]",IF(G2509="JPN","[JPN] "&amp;B2509&amp;" "&amp;C2509&amp;" "&amp;D2509&amp;" "&amp;E2509&amp;" "&amp;F2509&amp;" ["&amp;H2509&amp;"]",B2509&amp;" "&amp;C2509&amp;" "&amp;D2509&amp;" "&amp;E2509&amp;" "&amp;F2509&amp;" ["&amp;H2509&amp;"]"))</f>
        <v/>
      </c>
      <c r="J2509" s="7" t="inlineStr">
        <is>
          <t>컨버스 아이보리 면혼방 올스타후드집업 [90]</t>
        </is>
      </c>
      <c r="K2509" s="7" t="inlineStr">
        <is>
          <t>컨버스 아이보리 면혼방 올스타후드집업</t>
        </is>
      </c>
      <c r="L2509" s="7">
        <f>IF(B2509="보세",C2509&amp;" "&amp;F2509,B2509&amp;" "&amp;F2509)</f>
        <v/>
      </c>
      <c r="M2509" s="8" t="inlineStr">
        <is>
          <t>아이보리  면혼방 올스타후드집업</t>
        </is>
      </c>
      <c r="N2509" s="8" t="inlineStr">
        <is>
          <t>아이보리  코튼혼방 올스타후드집업</t>
        </is>
      </c>
      <c r="O2509" s="8" t="inlineStr">
        <is>
          <t>아이보리  면믹스 올스타후드집업</t>
        </is>
      </c>
    </row>
    <row r="2510" ht="16.5" customHeight="1" s="16">
      <c r="A2510" s="7" t="n">
        <v>13109279</v>
      </c>
      <c r="B2510" s="7" t="inlineStr">
        <is>
          <t>탑텐카카오프렌즈</t>
        </is>
      </c>
      <c r="C2510" s="7" t="inlineStr">
        <is>
          <t>화이트</t>
        </is>
      </c>
      <c r="D2510" s="7" t="inlineStr">
        <is>
          <t>무지</t>
        </is>
      </c>
      <c r="E2510" s="7" t="inlineStr">
        <is>
          <t>면혼방</t>
        </is>
      </c>
      <c r="F2510" s="7" t="inlineStr">
        <is>
          <t>어피치패치맨투맨</t>
        </is>
      </c>
      <c r="G2510" s="7" t="inlineStr">
        <is>
          <t>KOR</t>
        </is>
      </c>
      <c r="H2510" s="7" t="inlineStr">
        <is>
          <t>110</t>
        </is>
      </c>
      <c r="I2510" s="7">
        <f>IF(B2510="보세",C2510&amp;" "&amp;D2510&amp;" "&amp;E2510&amp;" "&amp;F2510&amp;" ["&amp;H2510&amp;"]",IF(G2510="JPN","[JPN] "&amp;B2510&amp;" "&amp;C2510&amp;" "&amp;D2510&amp;" "&amp;E2510&amp;" "&amp;F2510&amp;" ["&amp;H2510&amp;"]",B2510&amp;" "&amp;C2510&amp;" "&amp;D2510&amp;" "&amp;E2510&amp;" "&amp;F2510&amp;" ["&amp;H2510&amp;"]"))</f>
        <v/>
      </c>
      <c r="J2510" s="7" t="inlineStr">
        <is>
          <t>탑텐카카오프렌즈 화이트 면혼방 어피치패치맨투맨 [110]</t>
        </is>
      </c>
      <c r="K2510" s="7" t="inlineStr">
        <is>
          <t>탑텐카카오프렌즈 화이트 면혼방 어피치패치맨투맨</t>
        </is>
      </c>
      <c r="L2510" s="7">
        <f>IF(B2510="보세",C2510&amp;" "&amp;F2510,B2510&amp;" "&amp;F2510)</f>
        <v/>
      </c>
      <c r="M2510" s="8" t="inlineStr">
        <is>
          <t>화이트  면혼방 어피치패치맨투맨</t>
        </is>
      </c>
      <c r="N2510" s="8" t="inlineStr">
        <is>
          <t>화이트  코튼혼방 어피치패치맨투맨</t>
        </is>
      </c>
      <c r="O2510" s="8" t="inlineStr">
        <is>
          <t>화이트  면믹스 어피치패치맨투맨</t>
        </is>
      </c>
    </row>
    <row r="2511" ht="16.5" customHeight="1" s="16">
      <c r="A2511" s="7" t="n">
        <v>13109280</v>
      </c>
      <c r="B2511" s="7" t="inlineStr">
        <is>
          <t>아디다스오리지널</t>
        </is>
      </c>
      <c r="C2511" s="7" t="inlineStr">
        <is>
          <t>화이트</t>
        </is>
      </c>
      <c r="D2511" s="7" t="inlineStr">
        <is>
          <t>프린팅</t>
        </is>
      </c>
      <c r="E2511" s="7" t="inlineStr">
        <is>
          <t>면혼방</t>
        </is>
      </c>
      <c r="F2511" s="7" t="inlineStr">
        <is>
          <t>로고후드티</t>
        </is>
      </c>
      <c r="G2511" s="7" t="inlineStr">
        <is>
          <t>KOR</t>
        </is>
      </c>
      <c r="H2511" s="7" t="inlineStr">
        <is>
          <t>없음</t>
        </is>
      </c>
      <c r="I2511" s="7">
        <f>IF(B2511="보세",C2511&amp;" "&amp;D2511&amp;" "&amp;E2511&amp;" "&amp;F2511&amp;" ["&amp;H2511&amp;"]",IF(G2511="JPN","[JPN] "&amp;B2511&amp;" "&amp;C2511&amp;" "&amp;D2511&amp;" "&amp;E2511&amp;" "&amp;F2511&amp;" ["&amp;H2511&amp;"]",B2511&amp;" "&amp;C2511&amp;" "&amp;D2511&amp;" "&amp;E2511&amp;" "&amp;F2511&amp;" ["&amp;H2511&amp;"]"))</f>
        <v/>
      </c>
      <c r="J2511" s="7" t="inlineStr">
        <is>
          <t xml:space="preserve">아디다스오리지널 화이트 프린팅 면혼방 로고후드티 </t>
        </is>
      </c>
      <c r="K2511" s="7" t="inlineStr">
        <is>
          <t xml:space="preserve">아디다스오리지널 화이트 프린팅 면혼방 로고후드티 </t>
        </is>
      </c>
      <c r="L2511" s="7">
        <f>IF(B2511="보세",C2511&amp;" "&amp;F2511,B2511&amp;" "&amp;F2511)</f>
        <v/>
      </c>
      <c r="M2511" s="8" t="inlineStr">
        <is>
          <t>화이트 프린팅 면혼방 로고후드티</t>
        </is>
      </c>
      <c r="N2511" s="8" t="inlineStr">
        <is>
          <t>화이트 프린팅 코튼혼방 로고후드티</t>
        </is>
      </c>
      <c r="O2511" s="8" t="inlineStr">
        <is>
          <t>화이트 프린팅 면믹스 로고후드티</t>
        </is>
      </c>
    </row>
    <row r="2512" ht="16.5" customHeight="1" s="16">
      <c r="A2512" s="7" t="n">
        <v>13109281</v>
      </c>
      <c r="B2512" s="7" t="inlineStr">
        <is>
          <t>랄프로렌</t>
        </is>
      </c>
      <c r="C2512" s="7" t="inlineStr">
        <is>
          <t>화이트</t>
        </is>
      </c>
      <c r="D2512" s="7" t="inlineStr">
        <is>
          <t>무지</t>
        </is>
      </c>
      <c r="E2512" s="7" t="inlineStr">
        <is>
          <t>면혼방</t>
        </is>
      </c>
      <c r="F2512" s="7" t="inlineStr">
        <is>
          <t>골프포니셔츠</t>
        </is>
      </c>
      <c r="G2512" s="7" t="inlineStr">
        <is>
          <t>KOR</t>
        </is>
      </c>
      <c r="H2512" s="7" t="inlineStr">
        <is>
          <t>95</t>
        </is>
      </c>
      <c r="I2512" s="7">
        <f>IF(B2512="보세",C2512&amp;" "&amp;D2512&amp;" "&amp;E2512&amp;" "&amp;F2512&amp;" ["&amp;H2512&amp;"]",IF(G2512="JPN","[JPN] "&amp;B2512&amp;" "&amp;C2512&amp;" "&amp;D2512&amp;" "&amp;E2512&amp;" "&amp;F2512&amp;" ["&amp;H2512&amp;"]",B2512&amp;" "&amp;C2512&amp;" "&amp;D2512&amp;" "&amp;E2512&amp;" "&amp;F2512&amp;" ["&amp;H2512&amp;"]"))</f>
        <v/>
      </c>
      <c r="J2512" s="7" t="inlineStr">
        <is>
          <t>랄프로렌 화이트 면혼방 골프포니셔츠 [95]</t>
        </is>
      </c>
      <c r="K2512" s="7" t="inlineStr">
        <is>
          <t>랄프로렌 화이트 면혼방 골프포니셔츠</t>
        </is>
      </c>
      <c r="L2512" s="7">
        <f>IF(B2512="보세",C2512&amp;" "&amp;F2512,B2512&amp;" "&amp;F2512)</f>
        <v/>
      </c>
      <c r="M2512" s="8" t="inlineStr">
        <is>
          <t>화이트  면혼방 골프포니셔츠</t>
        </is>
      </c>
      <c r="N2512" s="8" t="inlineStr">
        <is>
          <t>화이트  코튼혼방 골프포니셔츠</t>
        </is>
      </c>
      <c r="O2512" s="8" t="inlineStr">
        <is>
          <t>화이트  면믹스 골프포니셔츠</t>
        </is>
      </c>
    </row>
    <row r="2513" ht="16.5" customHeight="1" s="16">
      <c r="A2513" s="7" t="n">
        <v>13109282</v>
      </c>
      <c r="B2513" s="7" t="inlineStr">
        <is>
          <t>자라</t>
        </is>
      </c>
      <c r="C2513" s="7" t="inlineStr">
        <is>
          <t>화이트</t>
        </is>
      </c>
      <c r="D2513" s="7" t="inlineStr">
        <is>
          <t>시스루</t>
        </is>
      </c>
      <c r="E2513" s="7" t="inlineStr">
        <is>
          <t>비스코스</t>
        </is>
      </c>
      <c r="F2513" s="7" t="inlineStr">
        <is>
          <t>가슴빅포켓블라우스</t>
        </is>
      </c>
      <c r="G2513" s="7" t="inlineStr">
        <is>
          <t>KOR</t>
        </is>
      </c>
      <c r="H2513" s="7" t="inlineStr">
        <is>
          <t>S</t>
        </is>
      </c>
      <c r="I2513" s="7">
        <f>IF(B2513="보세",C2513&amp;" "&amp;D2513&amp;" "&amp;E2513&amp;" "&amp;F2513&amp;" ["&amp;H2513&amp;"]",IF(G2513="JPN","[JPN] "&amp;B2513&amp;" "&amp;C2513&amp;" "&amp;D2513&amp;" "&amp;E2513&amp;" "&amp;F2513&amp;" ["&amp;H2513&amp;"]",B2513&amp;" "&amp;C2513&amp;" "&amp;D2513&amp;" "&amp;E2513&amp;" "&amp;F2513&amp;" ["&amp;H2513&amp;"]"))</f>
        <v/>
      </c>
      <c r="J2513" s="7" t="inlineStr">
        <is>
          <t>자라 화이트 시스루 비스코스 가슴빅포켓블라우스 [S]</t>
        </is>
      </c>
      <c r="K2513" s="7" t="inlineStr">
        <is>
          <t>자라 화이트 시스루 비스코스 가슴빅포켓블라우스</t>
        </is>
      </c>
      <c r="L2513" s="7">
        <f>IF(B2513="보세",C2513&amp;" "&amp;F2513,B2513&amp;" "&amp;F2513)</f>
        <v/>
      </c>
      <c r="M2513" s="8" t="inlineStr">
        <is>
          <t>화이트 시스루 비스코스 가슴빅포켓블라우스</t>
        </is>
      </c>
      <c r="N2513" s="8" t="inlineStr">
        <is>
          <t>화이트 시스루 레이온 가슴빅포켓블라우스</t>
        </is>
      </c>
      <c r="O2513" s="8" t="inlineStr">
        <is>
          <t>화이트 시스루 인견 가슴빅포켓블라우스</t>
        </is>
      </c>
    </row>
    <row r="2514" ht="16.5" customHeight="1" s="16">
      <c r="A2514" s="7" t="n">
        <v>13109283</v>
      </c>
      <c r="B2514" s="7" t="inlineStr">
        <is>
          <t>케이스위스</t>
        </is>
      </c>
      <c r="C2514" s="7" t="inlineStr">
        <is>
          <t>화이트미디움그레이</t>
        </is>
      </c>
      <c r="D2514" s="7" t="inlineStr">
        <is>
          <t>무지</t>
        </is>
      </c>
      <c r="E2514" s="7" t="inlineStr">
        <is>
          <t>폴리</t>
        </is>
      </c>
      <c r="F2514" s="7" t="inlineStr">
        <is>
          <t>투톤배색스포츠집업</t>
        </is>
      </c>
      <c r="G2514" s="7" t="inlineStr">
        <is>
          <t>KOR</t>
        </is>
      </c>
      <c r="H2514" s="7" t="inlineStr">
        <is>
          <t>M</t>
        </is>
      </c>
      <c r="I2514" s="7">
        <f>IF(B2514="보세",C2514&amp;" "&amp;D2514&amp;" "&amp;E2514&amp;" "&amp;F2514&amp;" ["&amp;H2514&amp;"]",IF(G2514="JPN","[JPN] "&amp;B2514&amp;" "&amp;C2514&amp;" "&amp;D2514&amp;" "&amp;E2514&amp;" "&amp;F2514&amp;" ["&amp;H2514&amp;"]",B2514&amp;" "&amp;C2514&amp;" "&amp;D2514&amp;" "&amp;E2514&amp;" "&amp;F2514&amp;" ["&amp;H2514&amp;"]"))</f>
        <v/>
      </c>
      <c r="J2514" s="7" t="inlineStr">
        <is>
          <t>케이스위스 화이트미디움그레이 투톤배색스포츠집업 [M]</t>
        </is>
      </c>
      <c r="K2514" s="7" t="inlineStr">
        <is>
          <t>케이스위스 화이트미디움그레이 투톤배색스포츠집업</t>
        </is>
      </c>
      <c r="L2514" s="7">
        <f>IF(B2514="보세",C2514&amp;" "&amp;F2514,B2514&amp;" "&amp;F2514)</f>
        <v/>
      </c>
      <c r="M2514" s="8" t="inlineStr">
        <is>
          <t>화이트미디움그레이   투톤배색스포츠집업</t>
        </is>
      </c>
      <c r="N2514" s="8" t="inlineStr">
        <is>
          <t>화이트미디움그레이   투톤배색스포츠집업</t>
        </is>
      </c>
      <c r="O2514" s="8" t="inlineStr">
        <is>
          <t>화이트미디움그레이   투톤배색스포츠집업</t>
        </is>
      </c>
    </row>
    <row r="2515" ht="16.5" customHeight="1" s="16">
      <c r="A2515" s="7" t="n">
        <v>13109284</v>
      </c>
      <c r="B2515" s="7" t="inlineStr">
        <is>
          <t>더베스트진</t>
        </is>
      </c>
      <c r="C2515" s="7" t="inlineStr">
        <is>
          <t>화이트</t>
        </is>
      </c>
      <c r="D2515" s="7" t="inlineStr">
        <is>
          <t>스트라이프</t>
        </is>
      </c>
      <c r="E2515" s="7" t="inlineStr">
        <is>
          <t>면</t>
        </is>
      </c>
      <c r="F2515" s="7" t="inlineStr">
        <is>
          <t>7부심플원피스</t>
        </is>
      </c>
      <c r="G2515" s="7" t="inlineStr">
        <is>
          <t>KOR</t>
        </is>
      </c>
      <c r="H2515" s="7" t="inlineStr">
        <is>
          <t>90</t>
        </is>
      </c>
      <c r="I2515" s="7">
        <f>IF(B2515="보세",C2515&amp;" "&amp;D2515&amp;" "&amp;E2515&amp;" "&amp;F2515&amp;" ["&amp;H2515&amp;"]",IF(G2515="JPN","[JPN] "&amp;B2515&amp;" "&amp;C2515&amp;" "&amp;D2515&amp;" "&amp;E2515&amp;" "&amp;F2515&amp;" ["&amp;H2515&amp;"]",B2515&amp;" "&amp;C2515&amp;" "&amp;D2515&amp;" "&amp;E2515&amp;" "&amp;F2515&amp;" ["&amp;H2515&amp;"]"))</f>
        <v/>
      </c>
      <c r="J2515" s="7" t="inlineStr">
        <is>
          <t>더베스트진 화이트 스트라이프 면 7부심플원피스 [90]</t>
        </is>
      </c>
      <c r="K2515" s="7" t="inlineStr">
        <is>
          <t>더베스트진 화이트 스트라이프 면 7부심플원피스</t>
        </is>
      </c>
      <c r="L2515" s="7">
        <f>IF(B2515="보세",C2515&amp;" "&amp;F2515,B2515&amp;" "&amp;F2515)</f>
        <v/>
      </c>
      <c r="M2515" s="8" t="inlineStr">
        <is>
          <t>화이트 스트라이프 면 7부심플원피스</t>
        </is>
      </c>
      <c r="N2515" s="8" t="inlineStr">
        <is>
          <t>화이트 스트라이프 코튼 7부심플원피스</t>
        </is>
      </c>
      <c r="O2515" s="8" t="inlineStr">
        <is>
          <t>화이트 스트라이프 면직물 7부심플원피스</t>
        </is>
      </c>
    </row>
    <row r="2516" ht="16.5" customHeight="1" s="16">
      <c r="A2516" s="7" t="n">
        <v>13109285</v>
      </c>
      <c r="B2516" s="7" t="inlineStr">
        <is>
          <t>질스튜어트</t>
        </is>
      </c>
      <c r="C2516" s="7" t="inlineStr">
        <is>
          <t>화이트</t>
        </is>
      </c>
      <c r="D2516" s="7" t="inlineStr">
        <is>
          <t>무지</t>
        </is>
      </c>
      <c r="E2516" s="7" t="inlineStr">
        <is>
          <t>면혼방</t>
        </is>
      </c>
      <c r="F2516" s="7" t="inlineStr">
        <is>
          <t>헨리넥레이스셔츠</t>
        </is>
      </c>
      <c r="G2516" s="7" t="inlineStr">
        <is>
          <t>KOR</t>
        </is>
      </c>
      <c r="H2516" s="7" t="inlineStr">
        <is>
          <t>88-96-165</t>
        </is>
      </c>
      <c r="I2516" s="7">
        <f>IF(B2516="보세",C2516&amp;" "&amp;D2516&amp;" "&amp;E2516&amp;" "&amp;F2516&amp;" ["&amp;H2516&amp;"]",IF(G2516="JPN","[JPN] "&amp;B2516&amp;" "&amp;C2516&amp;" "&amp;D2516&amp;" "&amp;E2516&amp;" "&amp;F2516&amp;" ["&amp;H2516&amp;"]",B2516&amp;" "&amp;C2516&amp;" "&amp;D2516&amp;" "&amp;E2516&amp;" "&amp;F2516&amp;" ["&amp;H2516&amp;"]"))</f>
        <v/>
      </c>
      <c r="J2516" s="7" t="inlineStr">
        <is>
          <t>질스튜어트 화이트 면혼방 헨리넥레이스셔츠 [88-96-165]</t>
        </is>
      </c>
      <c r="K2516" s="7" t="inlineStr">
        <is>
          <t>질스튜어트 화이트 면혼방 헨리넥레이스셔츠</t>
        </is>
      </c>
      <c r="L2516" s="7">
        <f>IF(B2516="보세",C2516&amp;" "&amp;F2516,B2516&amp;" "&amp;F2516)</f>
        <v/>
      </c>
      <c r="M2516" s="8" t="inlineStr">
        <is>
          <t>화이트  면혼방 헨리넥레이스셔츠</t>
        </is>
      </c>
      <c r="N2516" s="8" t="inlineStr">
        <is>
          <t>화이트  코튼혼방 헨리넥레이스셔츠</t>
        </is>
      </c>
      <c r="O2516" s="8" t="inlineStr">
        <is>
          <t>화이트  면믹스 헨리넥레이스셔츠</t>
        </is>
      </c>
    </row>
    <row r="2517" ht="16.5" customHeight="1" s="16">
      <c r="A2517" s="7" t="n">
        <v>13109286</v>
      </c>
      <c r="B2517" s="7" t="inlineStr">
        <is>
          <t>아디다스</t>
        </is>
      </c>
      <c r="C2517" s="7" t="inlineStr">
        <is>
          <t>화이트</t>
        </is>
      </c>
      <c r="D2517" s="7" t="inlineStr">
        <is>
          <t>무지</t>
        </is>
      </c>
      <c r="E2517" s="7" t="inlineStr">
        <is>
          <t>폴리</t>
        </is>
      </c>
      <c r="F2517" s="7" t="inlineStr">
        <is>
          <t>삼선웜카라티</t>
        </is>
      </c>
      <c r="G2517" s="7" t="inlineStr">
        <is>
          <t>KOR</t>
        </is>
      </c>
      <c r="H2517" s="7" t="inlineStr">
        <is>
          <t>S</t>
        </is>
      </c>
      <c r="I2517" s="7">
        <f>IF(B2517="보세",C2517&amp;" "&amp;D2517&amp;" "&amp;E2517&amp;" "&amp;F2517&amp;" ["&amp;H2517&amp;"]",IF(G2517="JPN","[JPN] "&amp;B2517&amp;" "&amp;C2517&amp;" "&amp;D2517&amp;" "&amp;E2517&amp;" "&amp;F2517&amp;" ["&amp;H2517&amp;"]",B2517&amp;" "&amp;C2517&amp;" "&amp;D2517&amp;" "&amp;E2517&amp;" "&amp;F2517&amp;" ["&amp;H2517&amp;"]"))</f>
        <v/>
      </c>
      <c r="J2517" s="7" t="inlineStr">
        <is>
          <t>아디다스 화이트 삼선웜카라티 [S]</t>
        </is>
      </c>
      <c r="K2517" s="7" t="inlineStr">
        <is>
          <t>아디다스 화이트 삼선웜카라티</t>
        </is>
      </c>
      <c r="L2517" s="7">
        <f>IF(B2517="보세",C2517&amp;" "&amp;F2517,B2517&amp;" "&amp;F2517)</f>
        <v/>
      </c>
      <c r="M2517" s="8" t="inlineStr">
        <is>
          <t>화이트   삼선웜카라티</t>
        </is>
      </c>
      <c r="N2517" s="8" t="inlineStr">
        <is>
          <t>화이트   삼선웜카라티</t>
        </is>
      </c>
      <c r="O2517" s="8" t="inlineStr">
        <is>
          <t>화이트   삼선웜카라티</t>
        </is>
      </c>
    </row>
    <row r="2518" ht="16.5" customHeight="1" s="16">
      <c r="A2518" s="7" t="n">
        <v>13109287</v>
      </c>
      <c r="B2518" s="7" t="inlineStr">
        <is>
          <t>무신사스탠다드</t>
        </is>
      </c>
      <c r="C2518" s="7" t="inlineStr">
        <is>
          <t>화이트</t>
        </is>
      </c>
      <c r="D2518" s="7" t="inlineStr">
        <is>
          <t>무지</t>
        </is>
      </c>
      <c r="E2518" s="7" t="inlineStr">
        <is>
          <t>면</t>
        </is>
      </c>
      <c r="F2518" s="7" t="inlineStr">
        <is>
          <t>크루넥베이직티</t>
        </is>
      </c>
      <c r="G2518" s="7" t="inlineStr">
        <is>
          <t>KOR</t>
        </is>
      </c>
      <c r="H2518" s="7" t="inlineStr">
        <is>
          <t>3XL</t>
        </is>
      </c>
      <c r="I2518" s="7">
        <f>IF(B2518="보세",C2518&amp;" "&amp;D2518&amp;" "&amp;E2518&amp;" "&amp;F2518&amp;" ["&amp;H2518&amp;"]",IF(G2518="JPN","[JPN] "&amp;B2518&amp;" "&amp;C2518&amp;" "&amp;D2518&amp;" "&amp;E2518&amp;" "&amp;F2518&amp;" ["&amp;H2518&amp;"]",B2518&amp;" "&amp;C2518&amp;" "&amp;D2518&amp;" "&amp;E2518&amp;" "&amp;F2518&amp;" ["&amp;H2518&amp;"]"))</f>
        <v/>
      </c>
      <c r="J2518" s="7" t="inlineStr">
        <is>
          <t>무신사스탠다드 화이트 면 크루넥베이직티 [3XL]</t>
        </is>
      </c>
      <c r="K2518" s="7" t="inlineStr">
        <is>
          <t>무신사스탠다드 화이트 면 크루넥베이직티</t>
        </is>
      </c>
      <c r="L2518" s="7">
        <f>IF(B2518="보세",C2518&amp;" "&amp;F2518,B2518&amp;" "&amp;F2518)</f>
        <v/>
      </c>
      <c r="M2518" s="8" t="inlineStr">
        <is>
          <t>화이트  면 크루넥베이직티</t>
        </is>
      </c>
      <c r="N2518" s="8" t="inlineStr">
        <is>
          <t>화이트  코튼 크루넥베이직티</t>
        </is>
      </c>
      <c r="O2518" s="8" t="inlineStr">
        <is>
          <t>화이트  면직물 크루넥베이직티</t>
        </is>
      </c>
    </row>
    <row r="2519" ht="16.5" customHeight="1" s="16">
      <c r="A2519" s="7" t="n">
        <v>13109288</v>
      </c>
      <c r="B2519" s="7" t="inlineStr">
        <is>
          <t>필라</t>
        </is>
      </c>
      <c r="C2519" s="7" t="inlineStr">
        <is>
          <t>브라이트레드</t>
        </is>
      </c>
      <c r="D2519" s="7" t="inlineStr">
        <is>
          <t>무지</t>
        </is>
      </c>
      <c r="E2519" s="7" t="inlineStr">
        <is>
          <t>덕다운</t>
        </is>
      </c>
      <c r="F2519" s="7" t="inlineStr">
        <is>
          <t>슬림로고패딩점퍼</t>
        </is>
      </c>
      <c r="G2519" s="7" t="inlineStr">
        <is>
          <t>KOR</t>
        </is>
      </c>
      <c r="H2519" s="7" t="inlineStr">
        <is>
          <t>95</t>
        </is>
      </c>
      <c r="I2519" s="7">
        <f>IF(B2519="보세",C2519&amp;" "&amp;D2519&amp;" "&amp;E2519&amp;" "&amp;F2519&amp;" ["&amp;H2519&amp;"]",IF(G2519="JPN","[JPN] "&amp;B2519&amp;" "&amp;C2519&amp;" "&amp;D2519&amp;" "&amp;E2519&amp;" "&amp;F2519&amp;" ["&amp;H2519&amp;"]",B2519&amp;" "&amp;C2519&amp;" "&amp;D2519&amp;" "&amp;E2519&amp;" "&amp;F2519&amp;" ["&amp;H2519&amp;"]"))</f>
        <v/>
      </c>
      <c r="J2519" s="7" t="inlineStr">
        <is>
          <t>필라 브라이트레드 덕다운 슬림로고패딩점퍼 [95]</t>
        </is>
      </c>
      <c r="K2519" s="7" t="inlineStr">
        <is>
          <t>필라 브라이트레드 덕다운 슬림로고패딩점퍼</t>
        </is>
      </c>
      <c r="L2519" s="7">
        <f>IF(B2519="보세",C2519&amp;" "&amp;F2519,B2519&amp;" "&amp;F2519)</f>
        <v/>
      </c>
      <c r="M2519" s="8" t="inlineStr">
        <is>
          <t>브라이트레드  덕다운 슬림로고패딩점퍼</t>
        </is>
      </c>
      <c r="N2519" s="8" t="inlineStr">
        <is>
          <t>브라이트레드  덕다운 슬림로고패딩점퍼</t>
        </is>
      </c>
      <c r="O2519" s="8" t="inlineStr">
        <is>
          <t>브라이트레드  덕다운 슬림로고패딩점퍼</t>
        </is>
      </c>
    </row>
    <row r="2520" ht="16.5" customHeight="1" s="16">
      <c r="A2520" s="7" t="n">
        <v>13109289</v>
      </c>
      <c r="B2520" s="7" t="inlineStr">
        <is>
          <t>라푸마</t>
        </is>
      </c>
      <c r="C2520" s="7" t="inlineStr">
        <is>
          <t>매트레드</t>
        </is>
      </c>
      <c r="D2520" s="7" t="inlineStr">
        <is>
          <t>무지</t>
        </is>
      </c>
      <c r="E2520" s="7" t="inlineStr">
        <is>
          <t>구스다운</t>
        </is>
      </c>
      <c r="F2520" s="7" t="inlineStr">
        <is>
          <t>사파리하이넥패치패딩점퍼</t>
        </is>
      </c>
      <c r="G2520" s="7" t="inlineStr">
        <is>
          <t>KOR</t>
        </is>
      </c>
      <c r="H2520" s="7" t="inlineStr">
        <is>
          <t>90</t>
        </is>
      </c>
      <c r="I2520" s="7">
        <f>IF(B2520="보세",C2520&amp;" "&amp;D2520&amp;" "&amp;E2520&amp;" "&amp;F2520&amp;" ["&amp;H2520&amp;"]",IF(G2520="JPN","[JPN] "&amp;B2520&amp;" "&amp;C2520&amp;" "&amp;D2520&amp;" "&amp;E2520&amp;" "&amp;F2520&amp;" ["&amp;H2520&amp;"]",B2520&amp;" "&amp;C2520&amp;" "&amp;D2520&amp;" "&amp;E2520&amp;" "&amp;F2520&amp;" ["&amp;H2520&amp;"]"))</f>
        <v/>
      </c>
      <c r="J2520" s="7" t="inlineStr">
        <is>
          <t>라푸마 매트레드 구스다운 사파리하이넥패치패딩점퍼 [90]</t>
        </is>
      </c>
      <c r="K2520" s="7" t="inlineStr">
        <is>
          <t>라푸마 매트레드 구스다운 사파리하이넥패치패딩점퍼</t>
        </is>
      </c>
      <c r="L2520" s="7">
        <f>IF(B2520="보세",C2520&amp;" "&amp;F2520,B2520&amp;" "&amp;F2520)</f>
        <v/>
      </c>
      <c r="M2520" s="8" t="inlineStr">
        <is>
          <t>매트레드  구스다운 사파리하이넥패치패딩점퍼</t>
        </is>
      </c>
      <c r="N2520" s="8" t="inlineStr">
        <is>
          <t>매트레드  구스다운 사파리하이넥패치패딩점퍼</t>
        </is>
      </c>
      <c r="O2520" s="8" t="inlineStr">
        <is>
          <t>매트레드  구스다운 사파리하이넥패치패딩점퍼</t>
        </is>
      </c>
    </row>
    <row r="2521" ht="16.5" customHeight="1" s="16">
      <c r="A2521" s="7" t="n">
        <v>13109290</v>
      </c>
      <c r="B2521" s="7" t="inlineStr">
        <is>
          <t>르꼬끄</t>
        </is>
      </c>
      <c r="C2521" s="7" t="inlineStr">
        <is>
          <t>엘그린</t>
        </is>
      </c>
      <c r="D2521" s="7" t="inlineStr">
        <is>
          <t>무지</t>
        </is>
      </c>
      <c r="E2521" s="7" t="inlineStr">
        <is>
          <t>폴리</t>
        </is>
      </c>
      <c r="F2521" s="7" t="inlineStr">
        <is>
          <t>가슴로고패딩점퍼</t>
        </is>
      </c>
      <c r="G2521" s="7" t="inlineStr">
        <is>
          <t>KOR</t>
        </is>
      </c>
      <c r="H2521" s="7" t="inlineStr">
        <is>
          <t>105</t>
        </is>
      </c>
      <c r="I2521" s="7">
        <f>IF(B2521="보세",C2521&amp;" "&amp;D2521&amp;" "&amp;E2521&amp;" "&amp;F2521&amp;" ["&amp;H2521&amp;"]",IF(G2521="JPN","[JPN] "&amp;B2521&amp;" "&amp;C2521&amp;" "&amp;D2521&amp;" "&amp;E2521&amp;" "&amp;F2521&amp;" ["&amp;H2521&amp;"]",B2521&amp;" "&amp;C2521&amp;" "&amp;D2521&amp;" "&amp;E2521&amp;" "&amp;F2521&amp;" ["&amp;H2521&amp;"]"))</f>
        <v/>
      </c>
      <c r="J2521" s="7" t="inlineStr">
        <is>
          <t>르꼬끄 엘그린 가슴로고패딩점퍼 [105]</t>
        </is>
      </c>
      <c r="K2521" s="7" t="inlineStr">
        <is>
          <t>르꼬끄 엘그린 가슴로고패딩점퍼</t>
        </is>
      </c>
      <c r="L2521" s="7">
        <f>IF(B2521="보세",C2521&amp;" "&amp;F2521,B2521&amp;" "&amp;F2521)</f>
        <v/>
      </c>
      <c r="M2521" s="8" t="inlineStr">
        <is>
          <t>엘그린   가슴로고패딩점퍼</t>
        </is>
      </c>
      <c r="N2521" s="8" t="inlineStr">
        <is>
          <t>엘그린   가슴로고패딩점퍼</t>
        </is>
      </c>
      <c r="O2521" s="8" t="inlineStr">
        <is>
          <t>엘그린   가슴로고패딩점퍼</t>
        </is>
      </c>
    </row>
    <row r="2522" ht="16.5" customHeight="1" s="16">
      <c r="A2522" s="7" t="n">
        <v>13109291</v>
      </c>
      <c r="B2522" s="7" t="inlineStr">
        <is>
          <t>exr</t>
        </is>
      </c>
      <c r="C2522" s="7" t="inlineStr">
        <is>
          <t>버건디</t>
        </is>
      </c>
      <c r="D2522" s="7" t="inlineStr">
        <is>
          <t>무지</t>
        </is>
      </c>
      <c r="E2522" s="7" t="inlineStr">
        <is>
          <t>폴리</t>
        </is>
      </c>
      <c r="F2522" s="7" t="inlineStr">
        <is>
          <t>하이넥롱패딩</t>
        </is>
      </c>
      <c r="G2522" s="7" t="inlineStr">
        <is>
          <t>KOR</t>
        </is>
      </c>
      <c r="H2522" s="7" t="inlineStr">
        <is>
          <t>L</t>
        </is>
      </c>
      <c r="I2522" s="7">
        <f>IF(B2522="보세",C2522&amp;" "&amp;D2522&amp;" "&amp;E2522&amp;" "&amp;F2522&amp;" ["&amp;H2522&amp;"]",IF(G2522="JPN","[JPN] "&amp;B2522&amp;" "&amp;C2522&amp;" "&amp;D2522&amp;" "&amp;E2522&amp;" "&amp;F2522&amp;" ["&amp;H2522&amp;"]",B2522&amp;" "&amp;C2522&amp;" "&amp;D2522&amp;" "&amp;E2522&amp;" "&amp;F2522&amp;" ["&amp;H2522&amp;"]"))</f>
        <v/>
      </c>
      <c r="J2522" s="7" t="inlineStr">
        <is>
          <t>exr 버건디 하이넥롱패딩 [L]</t>
        </is>
      </c>
      <c r="K2522" s="7" t="inlineStr">
        <is>
          <t>exr 버건디 하이넥롱패딩</t>
        </is>
      </c>
      <c r="L2522" s="7">
        <f>IF(B2522="보세",C2522&amp;" "&amp;F2522,B2522&amp;" "&amp;F2522)</f>
        <v/>
      </c>
      <c r="M2522" s="8" t="inlineStr">
        <is>
          <t>버건디   하이넥롱패딩</t>
        </is>
      </c>
      <c r="N2522" s="8" t="inlineStr">
        <is>
          <t>버건디   하이넥롱패딩</t>
        </is>
      </c>
      <c r="O2522" s="8" t="inlineStr">
        <is>
          <t>버건디   하이넥롱패딩</t>
        </is>
      </c>
    </row>
    <row r="2523" ht="16.5" customHeight="1" s="16">
      <c r="A2523" s="7" t="n">
        <v>13109292</v>
      </c>
      <c r="B2523" s="7" t="inlineStr">
        <is>
          <t>게스</t>
        </is>
      </c>
      <c r="C2523" s="7" t="inlineStr">
        <is>
          <t>다크그레이매트네이비</t>
        </is>
      </c>
      <c r="D2523" s="7" t="inlineStr">
        <is>
          <t>무지</t>
        </is>
      </c>
      <c r="E2523" s="7" t="inlineStr">
        <is>
          <t>덕다운</t>
        </is>
      </c>
      <c r="F2523" s="7" t="inlineStr">
        <is>
          <t>배색반목패딩베스트</t>
        </is>
      </c>
      <c r="G2523" s="7" t="inlineStr">
        <is>
          <t>KOR</t>
        </is>
      </c>
      <c r="H2523" s="7" t="inlineStr">
        <is>
          <t>XL</t>
        </is>
      </c>
      <c r="I2523" s="7">
        <f>IF(B2523="보세",C2523&amp;" "&amp;D2523&amp;" "&amp;E2523&amp;" "&amp;F2523&amp;" ["&amp;H2523&amp;"]",IF(G2523="JPN","[JPN] "&amp;B2523&amp;" "&amp;C2523&amp;" "&amp;D2523&amp;" "&amp;E2523&amp;" "&amp;F2523&amp;" ["&amp;H2523&amp;"]",B2523&amp;" "&amp;C2523&amp;" "&amp;D2523&amp;" "&amp;E2523&amp;" "&amp;F2523&amp;" ["&amp;H2523&amp;"]"))</f>
        <v/>
      </c>
      <c r="J2523" s="7" t="inlineStr">
        <is>
          <t>게스 다크그레이매트네이비 덕다운 배색반목패딩베스트 [XL]</t>
        </is>
      </c>
      <c r="K2523" s="7" t="inlineStr">
        <is>
          <t>게스 다크그레이매트네이비 덕다운 배색반목패딩베스트</t>
        </is>
      </c>
      <c r="L2523" s="7">
        <f>IF(B2523="보세",C2523&amp;" "&amp;F2523,B2523&amp;" "&amp;F2523)</f>
        <v/>
      </c>
      <c r="M2523" s="8" t="inlineStr">
        <is>
          <t>다크그레이매트네이비  덕다운 배색반목패딩베스트</t>
        </is>
      </c>
      <c r="N2523" s="8" t="inlineStr">
        <is>
          <t>다크그레이매트네이비  덕다운 배색반목패딩베스트</t>
        </is>
      </c>
      <c r="O2523" s="8" t="inlineStr">
        <is>
          <t>다크그레이매트네이비  덕다운 배색반목패딩베스트</t>
        </is>
      </c>
    </row>
    <row r="2524" ht="16.5" customHeight="1" s="16">
      <c r="A2524" s="7" t="n">
        <v>13109293</v>
      </c>
      <c r="B2524" s="7" t="inlineStr">
        <is>
          <t>아이더</t>
        </is>
      </c>
      <c r="C2524" s="7" t="inlineStr">
        <is>
          <t>네이비</t>
        </is>
      </c>
      <c r="D2524" s="7" t="inlineStr">
        <is>
          <t>무지</t>
        </is>
      </c>
      <c r="E2524" s="7" t="inlineStr">
        <is>
          <t>구스다운</t>
        </is>
      </c>
      <c r="F2524" s="7" t="inlineStr">
        <is>
          <t>로고패딩점퍼</t>
        </is>
      </c>
      <c r="G2524" s="7" t="inlineStr">
        <is>
          <t>KOR</t>
        </is>
      </c>
      <c r="H2524" s="7" t="inlineStr">
        <is>
          <t>XS</t>
        </is>
      </c>
      <c r="I2524" s="7">
        <f>IF(B2524="보세",C2524&amp;" "&amp;D2524&amp;" "&amp;E2524&amp;" "&amp;F2524&amp;" ["&amp;H2524&amp;"]",IF(G2524="JPN","[JPN] "&amp;B2524&amp;" "&amp;C2524&amp;" "&amp;D2524&amp;" "&amp;E2524&amp;" "&amp;F2524&amp;" ["&amp;H2524&amp;"]",B2524&amp;" "&amp;C2524&amp;" "&amp;D2524&amp;" "&amp;E2524&amp;" "&amp;F2524&amp;" ["&amp;H2524&amp;"]"))</f>
        <v/>
      </c>
      <c r="J2524" s="7" t="inlineStr">
        <is>
          <t>아이더 네이비 구스다운 로고패딩점퍼 [XS]</t>
        </is>
      </c>
      <c r="K2524" s="7" t="inlineStr">
        <is>
          <t>아이더 네이비 구스다운 로고패딩점퍼</t>
        </is>
      </c>
      <c r="L2524" s="7">
        <f>IF(B2524="보세",C2524&amp;" "&amp;F2524,B2524&amp;" "&amp;F2524)</f>
        <v/>
      </c>
      <c r="M2524" s="8" t="inlineStr">
        <is>
          <t>네이비  구스다운 로고패딩점퍼</t>
        </is>
      </c>
      <c r="N2524" s="8" t="inlineStr">
        <is>
          <t>NAVY  구스다운 로고패딩점퍼</t>
        </is>
      </c>
      <c r="O2524" s="8" t="inlineStr">
        <is>
          <t>곤색  구스다운 로고패딩점퍼</t>
        </is>
      </c>
    </row>
    <row r="2525" ht="16.5" customHeight="1" s="16">
      <c r="A2525" s="7" t="n">
        <v>13109294</v>
      </c>
      <c r="B2525" s="7" t="inlineStr">
        <is>
          <t>엠폴햄</t>
        </is>
      </c>
      <c r="C2525" s="7" t="inlineStr">
        <is>
          <t>네이비</t>
        </is>
      </c>
      <c r="D2525" s="7" t="inlineStr">
        <is>
          <t>무지</t>
        </is>
      </c>
      <c r="E2525" s="7" t="inlineStr">
        <is>
          <t>덕다운</t>
        </is>
      </c>
      <c r="F2525" s="7" t="inlineStr">
        <is>
          <t>후드펄롱패딩</t>
        </is>
      </c>
      <c r="G2525" s="7" t="inlineStr">
        <is>
          <t>KOR</t>
        </is>
      </c>
      <c r="H2525" s="7" t="inlineStr">
        <is>
          <t>XS</t>
        </is>
      </c>
      <c r="I2525" s="7">
        <f>IF(B2525="보세",C2525&amp;" "&amp;D2525&amp;" "&amp;E2525&amp;" "&amp;F2525&amp;" ["&amp;H2525&amp;"]",IF(G2525="JPN","[JPN] "&amp;B2525&amp;" "&amp;C2525&amp;" "&amp;D2525&amp;" "&amp;E2525&amp;" "&amp;F2525&amp;" ["&amp;H2525&amp;"]",B2525&amp;" "&amp;C2525&amp;" "&amp;D2525&amp;" "&amp;E2525&amp;" "&amp;F2525&amp;" ["&amp;H2525&amp;"]"))</f>
        <v/>
      </c>
      <c r="J2525" s="7" t="inlineStr">
        <is>
          <t>엠폴햄 네이비 덕다운 후드펄롱패딩 [XS]</t>
        </is>
      </c>
      <c r="K2525" s="7" t="inlineStr">
        <is>
          <t>엠폴햄 네이비 덕다운 후드펄롱패딩</t>
        </is>
      </c>
      <c r="L2525" s="7">
        <f>IF(B2525="보세",C2525&amp;" "&amp;F2525,B2525&amp;" "&amp;F2525)</f>
        <v/>
      </c>
      <c r="M2525" s="8" t="inlineStr">
        <is>
          <t>네이비  덕다운 후드펄롱패딩</t>
        </is>
      </c>
      <c r="N2525" s="8" t="inlineStr">
        <is>
          <t>NAVY  덕다운 후드펄롱패딩</t>
        </is>
      </c>
      <c r="O2525" s="8" t="inlineStr">
        <is>
          <t>곤색  덕다운 후드펄롱패딩</t>
        </is>
      </c>
    </row>
    <row r="2526" ht="16.5" customHeight="1" s="16">
      <c r="A2526" s="7" t="n">
        <v>13109295</v>
      </c>
      <c r="B2526" s="7" t="inlineStr">
        <is>
          <t>Guess</t>
        </is>
      </c>
      <c r="C2526" s="7" t="inlineStr">
        <is>
          <t>네이비</t>
        </is>
      </c>
      <c r="D2526" s="7" t="inlineStr">
        <is>
          <t>무지</t>
        </is>
      </c>
      <c r="E2526" s="7" t="inlineStr">
        <is>
          <t>덕다운</t>
        </is>
      </c>
      <c r="F2526" s="7" t="inlineStr">
        <is>
          <t>자수로고a라인패딩점퍼</t>
        </is>
      </c>
      <c r="G2526" s="7" t="inlineStr">
        <is>
          <t>KOR</t>
        </is>
      </c>
      <c r="H2526" s="7" t="inlineStr">
        <is>
          <t>XS</t>
        </is>
      </c>
      <c r="I2526" s="7">
        <f>IF(B2526="보세",C2526&amp;" "&amp;D2526&amp;" "&amp;E2526&amp;" "&amp;F2526&amp;" ["&amp;H2526&amp;"]",IF(G2526="JPN","[JPN] "&amp;B2526&amp;" "&amp;C2526&amp;" "&amp;D2526&amp;" "&amp;E2526&amp;" "&amp;F2526&amp;" ["&amp;H2526&amp;"]",B2526&amp;" "&amp;C2526&amp;" "&amp;D2526&amp;" "&amp;E2526&amp;" "&amp;F2526&amp;" ["&amp;H2526&amp;"]"))</f>
        <v/>
      </c>
      <c r="J2526" s="7" t="inlineStr">
        <is>
          <t>Guess 네이비 덕다운 자수로고a라인패딩점퍼 [XS]</t>
        </is>
      </c>
      <c r="K2526" s="7" t="inlineStr">
        <is>
          <t>Guess 네이비 덕다운 자수로고a라인패딩점퍼</t>
        </is>
      </c>
      <c r="L2526" s="7">
        <f>IF(B2526="보세",C2526&amp;" "&amp;F2526,B2526&amp;" "&amp;F2526)</f>
        <v/>
      </c>
      <c r="M2526" s="8" t="inlineStr">
        <is>
          <t>네이비  덕다운 자수로고a라인패딩점퍼</t>
        </is>
      </c>
      <c r="N2526" s="8" t="inlineStr">
        <is>
          <t>NAVY  덕다운 자수로고a라인패딩점퍼</t>
        </is>
      </c>
      <c r="O2526" s="8" t="inlineStr">
        <is>
          <t>곤색  덕다운 자수로고a라인패딩점퍼</t>
        </is>
      </c>
    </row>
    <row r="2527" ht="16.5" customHeight="1" s="16">
      <c r="A2527" s="7" t="n">
        <v>13109296</v>
      </c>
      <c r="B2527" s="7" t="inlineStr">
        <is>
          <t>블랙야크</t>
        </is>
      </c>
      <c r="C2527" s="7" t="inlineStr">
        <is>
          <t>블랙</t>
        </is>
      </c>
      <c r="D2527" s="7" t="inlineStr">
        <is>
          <t>무지</t>
        </is>
      </c>
      <c r="E2527" s="7" t="inlineStr">
        <is>
          <t>폴리</t>
        </is>
      </c>
      <c r="F2527" s="7" t="inlineStr">
        <is>
          <t>후드웜자켓</t>
        </is>
      </c>
      <c r="G2527" s="7" t="inlineStr">
        <is>
          <t>KOR</t>
        </is>
      </c>
      <c r="H2527" s="7" t="inlineStr">
        <is>
          <t>110</t>
        </is>
      </c>
      <c r="I2527" s="7">
        <f>IF(B2527="보세",C2527&amp;" "&amp;D2527&amp;" "&amp;E2527&amp;" "&amp;F2527&amp;" ["&amp;H2527&amp;"]",IF(G2527="JPN","[JPN] "&amp;B2527&amp;" "&amp;C2527&amp;" "&amp;D2527&amp;" "&amp;E2527&amp;" "&amp;F2527&amp;" ["&amp;H2527&amp;"]",B2527&amp;" "&amp;C2527&amp;" "&amp;D2527&amp;" "&amp;E2527&amp;" "&amp;F2527&amp;" ["&amp;H2527&amp;"]"))</f>
        <v/>
      </c>
      <c r="J2527" s="7" t="inlineStr">
        <is>
          <t>블랙야크 블랙 후드웜자켓 [110]</t>
        </is>
      </c>
      <c r="K2527" s="7" t="inlineStr">
        <is>
          <t>블랙야크 블랙 후드웜자켓</t>
        </is>
      </c>
      <c r="L2527" s="7">
        <f>IF(B2527="보세",C2527&amp;" "&amp;F2527,B2527&amp;" "&amp;F2527)</f>
        <v/>
      </c>
      <c r="M2527" s="8" t="inlineStr">
        <is>
          <t>블랙   후드웜자켓</t>
        </is>
      </c>
      <c r="N2527" s="8" t="inlineStr">
        <is>
          <t>블랙   후드웜자켓</t>
        </is>
      </c>
      <c r="O2527" s="8" t="inlineStr">
        <is>
          <t>블랙   후드웜자켓</t>
        </is>
      </c>
    </row>
    <row r="2528" ht="16.5" customHeight="1" s="16">
      <c r="A2528" s="7" t="n">
        <v>13109297</v>
      </c>
      <c r="B2528" s="7" t="inlineStr">
        <is>
          <t>네파</t>
        </is>
      </c>
      <c r="C2528" s="7" t="inlineStr">
        <is>
          <t>블랙</t>
        </is>
      </c>
      <c r="D2528" s="7" t="inlineStr">
        <is>
          <t>무지</t>
        </is>
      </c>
      <c r="E2528" s="7" t="inlineStr">
        <is>
          <t>덕다운</t>
        </is>
      </c>
      <c r="F2528" s="7" t="inlineStr">
        <is>
          <t>하프로고패딩점퍼</t>
        </is>
      </c>
      <c r="G2528" s="7" t="inlineStr">
        <is>
          <t>KOR</t>
        </is>
      </c>
      <c r="H2528" s="7" t="inlineStr">
        <is>
          <t>M</t>
        </is>
      </c>
      <c r="I2528" s="7">
        <f>IF(B2528="보세",C2528&amp;" "&amp;D2528&amp;" "&amp;E2528&amp;" "&amp;F2528&amp;" ["&amp;H2528&amp;"]",IF(G2528="JPN","[JPN] "&amp;B2528&amp;" "&amp;C2528&amp;" "&amp;D2528&amp;" "&amp;E2528&amp;" "&amp;F2528&amp;" ["&amp;H2528&amp;"]",B2528&amp;" "&amp;C2528&amp;" "&amp;D2528&amp;" "&amp;E2528&amp;" "&amp;F2528&amp;" ["&amp;H2528&amp;"]"))</f>
        <v/>
      </c>
      <c r="J2528" s="7" t="inlineStr">
        <is>
          <t>네파 블랙 덕다운 하프로고패딩점퍼 [M]</t>
        </is>
      </c>
      <c r="K2528" s="7" t="inlineStr">
        <is>
          <t>네파 블랙 덕다운 하프로고패딩점퍼</t>
        </is>
      </c>
      <c r="L2528" s="7">
        <f>IF(B2528="보세",C2528&amp;" "&amp;F2528,B2528&amp;" "&amp;F2528)</f>
        <v/>
      </c>
      <c r="M2528" s="8" t="inlineStr">
        <is>
          <t>블랙  덕다운 하프로고패딩점퍼</t>
        </is>
      </c>
      <c r="N2528" s="8" t="inlineStr">
        <is>
          <t>블랙  덕다운 하프로고패딩점퍼</t>
        </is>
      </c>
      <c r="O2528" s="8" t="inlineStr">
        <is>
          <t>블랙  덕다운 하프로고패딩점퍼</t>
        </is>
      </c>
    </row>
    <row r="2529" ht="16.5" customHeight="1" s="16">
      <c r="A2529" s="7" t="n">
        <v>13109298</v>
      </c>
      <c r="B2529" s="7" t="inlineStr">
        <is>
          <t>필라</t>
        </is>
      </c>
      <c r="C2529" s="7" t="inlineStr">
        <is>
          <t>매트블랙</t>
        </is>
      </c>
      <c r="D2529" s="7" t="inlineStr">
        <is>
          <t>다이아몬드퀼팅패턴</t>
        </is>
      </c>
      <c r="E2529" s="7" t="inlineStr">
        <is>
          <t>폴리</t>
        </is>
      </c>
      <c r="F2529" s="7" t="inlineStr">
        <is>
          <t>경량하프패딩</t>
        </is>
      </c>
      <c r="G2529" s="7" t="inlineStr">
        <is>
          <t>KOR</t>
        </is>
      </c>
      <c r="H2529" s="7" t="inlineStr">
        <is>
          <t>100</t>
        </is>
      </c>
      <c r="I2529" s="7">
        <f>IF(B2529="보세",C2529&amp;" "&amp;D2529&amp;" "&amp;E2529&amp;" "&amp;F2529&amp;" ["&amp;H2529&amp;"]",IF(G2529="JPN","[JPN] "&amp;B2529&amp;" "&amp;C2529&amp;" "&amp;D2529&amp;" "&amp;E2529&amp;" "&amp;F2529&amp;" ["&amp;H2529&amp;"]",B2529&amp;" "&amp;C2529&amp;" "&amp;D2529&amp;" "&amp;E2529&amp;" "&amp;F2529&amp;" ["&amp;H2529&amp;"]"))</f>
        <v/>
      </c>
      <c r="J2529" s="7" t="inlineStr">
        <is>
          <t>필라 매트블랙 다이아몬드퀼팅패턴 경량하프패딩 [100]</t>
        </is>
      </c>
      <c r="K2529" s="7" t="inlineStr">
        <is>
          <t>필라 매트블랙 다이아몬드퀼팅패턴 경량하프패딩</t>
        </is>
      </c>
      <c r="L2529" s="7">
        <f>IF(B2529="보세",C2529&amp;" "&amp;F2529,B2529&amp;" "&amp;F2529)</f>
        <v/>
      </c>
      <c r="M2529" s="8" t="inlineStr">
        <is>
          <t>매트블랙 다이아몬드퀼팅패턴  경량하프패딩</t>
        </is>
      </c>
      <c r="N2529" s="8" t="inlineStr">
        <is>
          <t>매트블랙 다이아몬드퀼팅패턴  경량하프패딩</t>
        </is>
      </c>
      <c r="O2529" s="8" t="inlineStr">
        <is>
          <t>매트블랙 다이아몬드퀼팅패턴  경량하프패딩</t>
        </is>
      </c>
    </row>
    <row r="2530" ht="16.5" customHeight="1" s="16">
      <c r="A2530" s="7" t="n">
        <v>13109299</v>
      </c>
      <c r="B2530" s="7" t="inlineStr">
        <is>
          <t>윌슨</t>
        </is>
      </c>
      <c r="C2530" s="7" t="inlineStr">
        <is>
          <t>매트블랙</t>
        </is>
      </c>
      <c r="D2530" s="7" t="inlineStr">
        <is>
          <t>무지</t>
        </is>
      </c>
      <c r="E2530" s="7" t="inlineStr">
        <is>
          <t>덕다운</t>
        </is>
      </c>
      <c r="F2530" s="7" t="inlineStr">
        <is>
          <t>하이넥패딩점퍼</t>
        </is>
      </c>
      <c r="G2530" s="7" t="inlineStr">
        <is>
          <t>KOR</t>
        </is>
      </c>
      <c r="H2530" s="7" t="inlineStr">
        <is>
          <t>105</t>
        </is>
      </c>
      <c r="I2530" s="7">
        <f>IF(B2530="보세",C2530&amp;" "&amp;D2530&amp;" "&amp;E2530&amp;" "&amp;F2530&amp;" ["&amp;H2530&amp;"]",IF(G2530="JPN","[JPN] "&amp;B2530&amp;" "&amp;C2530&amp;" "&amp;D2530&amp;" "&amp;E2530&amp;" "&amp;F2530&amp;" ["&amp;H2530&amp;"]",B2530&amp;" "&amp;C2530&amp;" "&amp;D2530&amp;" "&amp;E2530&amp;" "&amp;F2530&amp;" ["&amp;H2530&amp;"]"))</f>
        <v/>
      </c>
      <c r="J2530" s="7" t="inlineStr">
        <is>
          <t>윌슨 매트블랙 덕다운 하이넥패딩점퍼 [105]</t>
        </is>
      </c>
      <c r="K2530" s="7" t="inlineStr">
        <is>
          <t>윌슨 매트블랙 덕다운 하이넥패딩점퍼</t>
        </is>
      </c>
      <c r="L2530" s="7">
        <f>IF(B2530="보세",C2530&amp;" "&amp;F2530,B2530&amp;" "&amp;F2530)</f>
        <v/>
      </c>
      <c r="M2530" s="8" t="inlineStr">
        <is>
          <t>매트블랙  덕다운 하이넥패딩점퍼</t>
        </is>
      </c>
      <c r="N2530" s="8" t="inlineStr">
        <is>
          <t>매트블랙  덕다운 하이넥패딩점퍼</t>
        </is>
      </c>
      <c r="O2530" s="8" t="inlineStr">
        <is>
          <t>매트블랙  덕다운 하이넥패딩점퍼</t>
        </is>
      </c>
    </row>
    <row r="2531" ht="16.5" customHeight="1" s="16">
      <c r="A2531" s="7" t="n">
        <v>13109300</v>
      </c>
      <c r="B2531" s="7" t="inlineStr">
        <is>
          <t>르까프</t>
        </is>
      </c>
      <c r="C2531" s="7" t="inlineStr">
        <is>
          <t>매트블랙</t>
        </is>
      </c>
      <c r="D2531" s="7" t="inlineStr">
        <is>
          <t>무지</t>
        </is>
      </c>
      <c r="E2531" s="7" t="inlineStr">
        <is>
          <t>구스다운</t>
        </is>
      </c>
      <c r="F2531" s="7" t="inlineStr">
        <is>
          <t>로고나그랑하프패딩점퍼</t>
        </is>
      </c>
      <c r="G2531" s="7" t="inlineStr">
        <is>
          <t>KOR</t>
        </is>
      </c>
      <c r="H2531" s="7" t="inlineStr">
        <is>
          <t>95</t>
        </is>
      </c>
      <c r="I2531" s="7">
        <f>IF(B2531="보세",C2531&amp;" "&amp;D2531&amp;" "&amp;E2531&amp;" "&amp;F2531&amp;" ["&amp;H2531&amp;"]",IF(G2531="JPN","[JPN] "&amp;B2531&amp;" "&amp;C2531&amp;" "&amp;D2531&amp;" "&amp;E2531&amp;" "&amp;F2531&amp;" ["&amp;H2531&amp;"]",B2531&amp;" "&amp;C2531&amp;" "&amp;D2531&amp;" "&amp;E2531&amp;" "&amp;F2531&amp;" ["&amp;H2531&amp;"]"))</f>
        <v/>
      </c>
      <c r="J2531" s="7" t="inlineStr">
        <is>
          <t>르까프 매트블랙 구스다운 로고나그랑하프패딩점퍼 [95]</t>
        </is>
      </c>
      <c r="K2531" s="7" t="inlineStr">
        <is>
          <t>르까프 매트블랙 구스다운 로고나그랑하프패딩점퍼</t>
        </is>
      </c>
      <c r="L2531" s="7">
        <f>IF(B2531="보세",C2531&amp;" "&amp;F2531,B2531&amp;" "&amp;F2531)</f>
        <v/>
      </c>
      <c r="M2531" s="8" t="inlineStr">
        <is>
          <t>매트블랙  구스다운 로고나그랑하프패딩점퍼</t>
        </is>
      </c>
      <c r="N2531" s="8" t="inlineStr">
        <is>
          <t>매트블랙  구스다운 로고나그랑하프패딩점퍼</t>
        </is>
      </c>
      <c r="O2531" s="8" t="inlineStr">
        <is>
          <t>매트블랙  구스다운 로고나그랑하프패딩점퍼</t>
        </is>
      </c>
    </row>
    <row r="2532" ht="16.5" customHeight="1" s="16">
      <c r="A2532" s="7" t="n">
        <v>13109301</v>
      </c>
      <c r="B2532" s="7" t="inlineStr">
        <is>
          <t>네파</t>
        </is>
      </c>
      <c r="C2532" s="7" t="inlineStr">
        <is>
          <t>블랙</t>
        </is>
      </c>
      <c r="D2532" s="7" t="inlineStr">
        <is>
          <t>무지</t>
        </is>
      </c>
      <c r="E2532" s="7" t="inlineStr">
        <is>
          <t>구스다운</t>
        </is>
      </c>
      <c r="F2532" s="7" t="inlineStr">
        <is>
          <t>매트롱슬림패딩</t>
        </is>
      </c>
      <c r="G2532" s="7" t="inlineStr">
        <is>
          <t>KOR</t>
        </is>
      </c>
      <c r="H2532" s="7" t="inlineStr">
        <is>
          <t>XL</t>
        </is>
      </c>
      <c r="I2532" s="7">
        <f>IF(B2532="보세",C2532&amp;" "&amp;D2532&amp;" "&amp;E2532&amp;" "&amp;F2532&amp;" ["&amp;H2532&amp;"]",IF(G2532="JPN","[JPN] "&amp;B2532&amp;" "&amp;C2532&amp;" "&amp;D2532&amp;" "&amp;E2532&amp;" "&amp;F2532&amp;" ["&amp;H2532&amp;"]",B2532&amp;" "&amp;C2532&amp;" "&amp;D2532&amp;" "&amp;E2532&amp;" "&amp;F2532&amp;" ["&amp;H2532&amp;"]"))</f>
        <v/>
      </c>
      <c r="J2532" s="7" t="inlineStr">
        <is>
          <t>네파 블랙 구스다운 매트롱슬림패딩 [XL]</t>
        </is>
      </c>
      <c r="K2532" s="7" t="inlineStr">
        <is>
          <t>네파 블랙 구스다운 매트롱슬림패딩</t>
        </is>
      </c>
      <c r="L2532" s="7">
        <f>IF(B2532="보세",C2532&amp;" "&amp;F2532,B2532&amp;" "&amp;F2532)</f>
        <v/>
      </c>
      <c r="M2532" s="8" t="inlineStr">
        <is>
          <t>블랙  구스다운 매트롱슬림패딩</t>
        </is>
      </c>
      <c r="N2532" s="8" t="inlineStr">
        <is>
          <t>블랙  구스다운 매트롱슬림패딩</t>
        </is>
      </c>
      <c r="O2532" s="8" t="inlineStr">
        <is>
          <t>블랙  구스다운 매트롱슬림패딩</t>
        </is>
      </c>
    </row>
    <row r="2533" ht="16.5" customHeight="1" s="16">
      <c r="A2533" s="7" t="n">
        <v>13109302</v>
      </c>
      <c r="B2533" s="7" t="inlineStr">
        <is>
          <t>compagna</t>
        </is>
      </c>
      <c r="C2533" s="7" t="inlineStr">
        <is>
          <t>매트블랙딥카키</t>
        </is>
      </c>
      <c r="D2533" s="7" t="inlineStr">
        <is>
          <t>무지</t>
        </is>
      </c>
      <c r="E2533" s="7" t="inlineStr">
        <is>
          <t>덕다운</t>
        </is>
      </c>
      <c r="F2533" s="7" t="inlineStr">
        <is>
          <t>하이넥투톤롱패딩</t>
        </is>
      </c>
      <c r="G2533" s="7" t="inlineStr">
        <is>
          <t>KOR</t>
        </is>
      </c>
      <c r="H2533" s="7" t="inlineStr">
        <is>
          <t>66</t>
        </is>
      </c>
      <c r="I2533" s="7">
        <f>IF(B2533="보세",C2533&amp;" "&amp;D2533&amp;" "&amp;E2533&amp;" "&amp;F2533&amp;" ["&amp;H2533&amp;"]",IF(G2533="JPN","[JPN] "&amp;B2533&amp;" "&amp;C2533&amp;" "&amp;D2533&amp;" "&amp;E2533&amp;" "&amp;F2533&amp;" ["&amp;H2533&amp;"]",B2533&amp;" "&amp;C2533&amp;" "&amp;D2533&amp;" "&amp;E2533&amp;" "&amp;F2533&amp;" ["&amp;H2533&amp;"]"))</f>
        <v/>
      </c>
      <c r="J2533" s="7" t="inlineStr">
        <is>
          <t>compagna 매트블랙딥카키 덕다운 하이넥투톤롱패딩 [66]</t>
        </is>
      </c>
      <c r="K2533" s="7" t="inlineStr">
        <is>
          <t>compagna 매트블랙딥카키 덕다운 하이넥투톤롱패딩</t>
        </is>
      </c>
      <c r="L2533" s="7">
        <f>IF(B2533="보세",C2533&amp;" "&amp;F2533,B2533&amp;" "&amp;F2533)</f>
        <v/>
      </c>
      <c r="M2533" s="8" t="inlineStr">
        <is>
          <t>매트블랙딥카키  덕다운 하이넥투톤롱패딩</t>
        </is>
      </c>
      <c r="N2533" s="8" t="inlineStr">
        <is>
          <t>매트블랙딥카키  덕다운 하이넥투톤롱패딩</t>
        </is>
      </c>
      <c r="O2533" s="8" t="inlineStr">
        <is>
          <t>매트블랙딥카키  덕다운 하이넥투톤롱패딩</t>
        </is>
      </c>
    </row>
    <row r="2534" ht="16.5" customHeight="1" s="16">
      <c r="A2534" s="7" t="n">
        <v>13109304</v>
      </c>
      <c r="B2534" s="7" t="inlineStr">
        <is>
          <t>아디다스</t>
        </is>
      </c>
      <c r="C2534" s="7" t="inlineStr">
        <is>
          <t>블랙</t>
        </is>
      </c>
      <c r="D2534" s="7" t="inlineStr">
        <is>
          <t>무지</t>
        </is>
      </c>
      <c r="E2534" s="7" t="inlineStr">
        <is>
          <t>폴리</t>
        </is>
      </c>
      <c r="F2534" s="7" t="inlineStr">
        <is>
          <t>삼선트레이닝팬츠</t>
        </is>
      </c>
      <c r="G2534" s="7" t="inlineStr">
        <is>
          <t>KOR</t>
        </is>
      </c>
      <c r="H2534" s="7" t="inlineStr">
        <is>
          <t>90</t>
        </is>
      </c>
      <c r="I2534" s="7">
        <f>IF(B2534="보세",C2534&amp;" "&amp;D2534&amp;" "&amp;E2534&amp;" "&amp;F2534&amp;" ["&amp;H2534&amp;"]",IF(G2534="JPN","[JPN] "&amp;B2534&amp;" "&amp;C2534&amp;" "&amp;D2534&amp;" "&amp;E2534&amp;" "&amp;F2534&amp;" ["&amp;H2534&amp;"]",B2534&amp;" "&amp;C2534&amp;" "&amp;D2534&amp;" "&amp;E2534&amp;" "&amp;F2534&amp;" ["&amp;H2534&amp;"]"))</f>
        <v/>
      </c>
      <c r="J2534" s="7" t="inlineStr">
        <is>
          <t>아디다스 블랙 삼선트레이닝팬츠 [90]</t>
        </is>
      </c>
      <c r="K2534" s="7" t="inlineStr">
        <is>
          <t>아디다스 블랙 삼선트레이닝팬츠</t>
        </is>
      </c>
      <c r="L2534" s="7">
        <f>IF(B2534="보세",C2534&amp;" "&amp;F2534,B2534&amp;" "&amp;F2534)</f>
        <v/>
      </c>
      <c r="M2534" s="8" t="inlineStr">
        <is>
          <t>블랙   삼선트레이닝팬츠</t>
        </is>
      </c>
      <c r="N2534" s="8" t="inlineStr">
        <is>
          <t>블랙   삼선트레이닝팬츠</t>
        </is>
      </c>
      <c r="O2534" s="8" t="inlineStr">
        <is>
          <t>블랙   삼선트레이닝팬츠</t>
        </is>
      </c>
    </row>
    <row r="2535" ht="16.5" customHeight="1" s="16">
      <c r="A2535" s="7" t="n">
        <v>13109305</v>
      </c>
      <c r="B2535" s="7" t="inlineStr">
        <is>
          <t>엘레쎄</t>
        </is>
      </c>
      <c r="C2535" s="7" t="inlineStr">
        <is>
          <t>베이지네이비</t>
        </is>
      </c>
      <c r="D2535" s="7" t="inlineStr">
        <is>
          <t>무지</t>
        </is>
      </c>
      <c r="E2535" s="7" t="inlineStr">
        <is>
          <t>폴리</t>
        </is>
      </c>
      <c r="F2535" s="7" t="inlineStr">
        <is>
          <t>하이넥뽀글이롱점퍼</t>
        </is>
      </c>
      <c r="G2535" s="7" t="inlineStr">
        <is>
          <t>KOR</t>
        </is>
      </c>
      <c r="H2535" s="7" t="inlineStr">
        <is>
          <t>105</t>
        </is>
      </c>
      <c r="I2535" s="7">
        <f>IF(B2535="보세",C2535&amp;" "&amp;D2535&amp;" "&amp;E2535&amp;" "&amp;F2535&amp;" ["&amp;H2535&amp;"]",IF(G2535="JPN","[JPN] "&amp;B2535&amp;" "&amp;C2535&amp;" "&amp;D2535&amp;" "&amp;E2535&amp;" "&amp;F2535&amp;" ["&amp;H2535&amp;"]",B2535&amp;" "&amp;C2535&amp;" "&amp;D2535&amp;" "&amp;E2535&amp;" "&amp;F2535&amp;" ["&amp;H2535&amp;"]"))</f>
        <v/>
      </c>
      <c r="J2535" s="7" t="inlineStr">
        <is>
          <t>엘레쎄 베이지네이비 하이넥뽀글이롱점퍼 [105]</t>
        </is>
      </c>
      <c r="K2535" s="7" t="inlineStr">
        <is>
          <t>엘레쎄 베이지네이비 하이넥뽀글이롱점퍼</t>
        </is>
      </c>
      <c r="L2535" s="7">
        <f>IF(B2535="보세",C2535&amp;" "&amp;F2535,B2535&amp;" "&amp;F2535)</f>
        <v/>
      </c>
      <c r="M2535" s="8" t="inlineStr">
        <is>
          <t>베이지네이비   하이넥뽀글이롱점퍼</t>
        </is>
      </c>
      <c r="N2535" s="8" t="inlineStr">
        <is>
          <t>베이지네이비   하이넥뽀글이롱점퍼</t>
        </is>
      </c>
      <c r="O2535" s="8" t="inlineStr">
        <is>
          <t>베이지네이비   하이넥뽀글이롱점퍼</t>
        </is>
      </c>
    </row>
    <row r="2536" ht="16.5" customHeight="1" s="16">
      <c r="A2536" s="7" t="n">
        <v>13109306</v>
      </c>
      <c r="B2536" s="7" t="inlineStr">
        <is>
          <t>필라</t>
        </is>
      </c>
      <c r="C2536" s="7" t="inlineStr">
        <is>
          <t>블랙</t>
        </is>
      </c>
      <c r="D2536" s="7" t="inlineStr">
        <is>
          <t>프린팅</t>
        </is>
      </c>
      <c r="E2536" s="7" t="inlineStr">
        <is>
          <t>구스다운</t>
        </is>
      </c>
      <c r="F2536" s="7" t="inlineStr">
        <is>
          <t>후드롱패딩점퍼</t>
        </is>
      </c>
      <c r="G2536" s="7" t="inlineStr">
        <is>
          <t>KOR</t>
        </is>
      </c>
      <c r="H2536" s="7" t="inlineStr">
        <is>
          <t>90</t>
        </is>
      </c>
      <c r="I2536" s="7">
        <f>IF(B2536="보세",C2536&amp;" "&amp;D2536&amp;" "&amp;E2536&amp;" "&amp;F2536&amp;" ["&amp;H2536&amp;"]",IF(G2536="JPN","[JPN] "&amp;B2536&amp;" "&amp;C2536&amp;" "&amp;D2536&amp;" "&amp;E2536&amp;" "&amp;F2536&amp;" ["&amp;H2536&amp;"]",B2536&amp;" "&amp;C2536&amp;" "&amp;D2536&amp;" "&amp;E2536&amp;" "&amp;F2536&amp;" ["&amp;H2536&amp;"]"))</f>
        <v/>
      </c>
      <c r="J2536" s="7" t="inlineStr">
        <is>
          <t>필라 블랙 프린팅 구스다운 후드롱패딩점퍼 [90]</t>
        </is>
      </c>
      <c r="K2536" s="7" t="inlineStr">
        <is>
          <t>필라 블랙 프린팅 구스다운 후드롱패딩점퍼</t>
        </is>
      </c>
      <c r="L2536" s="7">
        <f>IF(B2536="보세",C2536&amp;" "&amp;F2536,B2536&amp;" "&amp;F2536)</f>
        <v/>
      </c>
      <c r="M2536" s="8" t="inlineStr">
        <is>
          <t>블랙 프린팅 구스다운 후드롱패딩점퍼</t>
        </is>
      </c>
      <c r="N2536" s="8" t="inlineStr">
        <is>
          <t>블랙 프린팅 구스다운 후드롱패딩점퍼</t>
        </is>
      </c>
      <c r="O2536" s="8" t="inlineStr">
        <is>
          <t>블랙 프린팅 구스다운 후드롱패딩점퍼</t>
        </is>
      </c>
    </row>
    <row r="2537" ht="16.5" customHeight="1" s="16">
      <c r="A2537" s="7" t="n">
        <v>13109307</v>
      </c>
      <c r="B2537" s="7" t="inlineStr">
        <is>
          <t>리스트</t>
        </is>
      </c>
      <c r="C2537" s="7" t="inlineStr">
        <is>
          <t>진청</t>
        </is>
      </c>
      <c r="D2537" s="7" t="inlineStr">
        <is>
          <t>무지</t>
        </is>
      </c>
      <c r="E2537" s="7" t="inlineStr">
        <is>
          <t>데님</t>
        </is>
      </c>
      <c r="F2537" s="7" t="inlineStr">
        <is>
          <t>데미지워싱스트레이트진</t>
        </is>
      </c>
      <c r="G2537" s="7" t="inlineStr">
        <is>
          <t>KOR</t>
        </is>
      </c>
      <c r="H2537" s="7" t="inlineStr">
        <is>
          <t>73-97</t>
        </is>
      </c>
      <c r="I2537" s="7">
        <f>IF(B2537="보세",C2537&amp;" "&amp;D2537&amp;" "&amp;E2537&amp;" "&amp;F2537&amp;" ["&amp;H2537&amp;"]",IF(G2537="JPN","[JPN] "&amp;B2537&amp;" "&amp;C2537&amp;" "&amp;D2537&amp;" "&amp;E2537&amp;" "&amp;F2537&amp;" ["&amp;H2537&amp;"]",B2537&amp;" "&amp;C2537&amp;" "&amp;D2537&amp;" "&amp;E2537&amp;" "&amp;F2537&amp;" ["&amp;H2537&amp;"]"))</f>
        <v/>
      </c>
      <c r="J2537" s="7" t="inlineStr">
        <is>
          <t>리스트 진청 데님 데미지워싱스트레이트진 [73-97]</t>
        </is>
      </c>
      <c r="K2537" s="7" t="inlineStr">
        <is>
          <t>리스트 진청 데님 데미지워싱스트레이트진</t>
        </is>
      </c>
      <c r="L2537" s="7">
        <f>IF(B2537="보세",C2537&amp;" "&amp;F2537,B2537&amp;" "&amp;F2537)</f>
        <v/>
      </c>
      <c r="M2537" s="8" t="inlineStr">
        <is>
          <t>진청  데님 데미지워싱스트레이트진</t>
        </is>
      </c>
      <c r="N2537" s="8" t="inlineStr">
        <is>
          <t>진청  데님 데미지워싱스트레이트진</t>
        </is>
      </c>
      <c r="O2537" s="8" t="inlineStr">
        <is>
          <t>진청  데님 데미지워싱스트레이트진</t>
        </is>
      </c>
    </row>
    <row r="2538" ht="16.5" customHeight="1" s="16">
      <c r="A2538" s="7" t="n">
        <v>13109308</v>
      </c>
      <c r="B2538" s="7" t="inlineStr">
        <is>
          <t>게스</t>
        </is>
      </c>
      <c r="C2538" s="7" t="inlineStr">
        <is>
          <t>흑청</t>
        </is>
      </c>
      <c r="D2538" s="7" t="inlineStr">
        <is>
          <t>무지</t>
        </is>
      </c>
      <c r="E2538" s="7" t="inlineStr">
        <is>
          <t>데님</t>
        </is>
      </c>
      <c r="F2538" s="7" t="inlineStr">
        <is>
          <t>워싱스키니진</t>
        </is>
      </c>
      <c r="G2538" s="7" t="inlineStr">
        <is>
          <t>KOR</t>
        </is>
      </c>
      <c r="H2538" s="7" t="inlineStr">
        <is>
          <t>26</t>
        </is>
      </c>
      <c r="I2538" s="7">
        <f>IF(B2538="보세",C2538&amp;" "&amp;D2538&amp;" "&amp;E2538&amp;" "&amp;F2538&amp;" ["&amp;H2538&amp;"]",IF(G2538="JPN","[JPN] "&amp;B2538&amp;" "&amp;C2538&amp;" "&amp;D2538&amp;" "&amp;E2538&amp;" "&amp;F2538&amp;" ["&amp;H2538&amp;"]",B2538&amp;" "&amp;C2538&amp;" "&amp;D2538&amp;" "&amp;E2538&amp;" "&amp;F2538&amp;" ["&amp;H2538&amp;"]"))</f>
        <v/>
      </c>
      <c r="J2538" s="7" t="inlineStr">
        <is>
          <t>게스 흑청 데님 워싱스키니진 [26]</t>
        </is>
      </c>
      <c r="K2538" s="7" t="inlineStr">
        <is>
          <t>게스 흑청 데님 워싱스키니진</t>
        </is>
      </c>
      <c r="L2538" s="7">
        <f>IF(B2538="보세",C2538&amp;" "&amp;F2538,B2538&amp;" "&amp;F2538)</f>
        <v/>
      </c>
      <c r="M2538" s="8" t="inlineStr">
        <is>
          <t>흑청  데님 워싱스키니진</t>
        </is>
      </c>
      <c r="N2538" s="8" t="inlineStr">
        <is>
          <t>흑청  데님 워싱스키니진</t>
        </is>
      </c>
      <c r="O2538" s="8" t="inlineStr">
        <is>
          <t>흑청  데님 워싱스키니진</t>
        </is>
      </c>
    </row>
    <row r="2539" ht="16.5" customHeight="1" s="16">
      <c r="A2539" s="7" t="n">
        <v>13109309</v>
      </c>
      <c r="B2539" s="7" t="inlineStr">
        <is>
          <t>유니클로</t>
        </is>
      </c>
      <c r="C2539" s="7" t="inlineStr">
        <is>
          <t>블랙</t>
        </is>
      </c>
      <c r="D2539" s="7" t="inlineStr">
        <is>
          <t>무지</t>
        </is>
      </c>
      <c r="E2539" s="7" t="inlineStr">
        <is>
          <t>데님</t>
        </is>
      </c>
      <c r="F2539" s="7" t="inlineStr">
        <is>
          <t>셀비지레귤러핏진</t>
        </is>
      </c>
      <c r="G2539" s="7" t="inlineStr">
        <is>
          <t>KOR</t>
        </is>
      </c>
      <c r="H2539" s="7" t="inlineStr">
        <is>
          <t>33</t>
        </is>
      </c>
      <c r="I2539" s="7">
        <f>IF(B2539="보세",C2539&amp;" "&amp;D2539&amp;" "&amp;E2539&amp;" "&amp;F2539&amp;" ["&amp;H2539&amp;"]",IF(G2539="JPN","[JPN] "&amp;B2539&amp;" "&amp;C2539&amp;" "&amp;D2539&amp;" "&amp;E2539&amp;" "&amp;F2539&amp;" ["&amp;H2539&amp;"]",B2539&amp;" "&amp;C2539&amp;" "&amp;D2539&amp;" "&amp;E2539&amp;" "&amp;F2539&amp;" ["&amp;H2539&amp;"]"))</f>
        <v/>
      </c>
      <c r="J2539" s="7" t="inlineStr">
        <is>
          <t>유니클로 블랙 데님 셀비지레귤러핏진 [33]</t>
        </is>
      </c>
      <c r="K2539" s="7" t="inlineStr">
        <is>
          <t>유니클로 블랙 데님 셀비지레귤러핏진</t>
        </is>
      </c>
      <c r="L2539" s="7">
        <f>IF(B2539="보세",C2539&amp;" "&amp;F2539,B2539&amp;" "&amp;F2539)</f>
        <v/>
      </c>
      <c r="M2539" s="8" t="inlineStr">
        <is>
          <t>블랙  데님 셀비지레귤러핏진</t>
        </is>
      </c>
      <c r="N2539" s="8" t="inlineStr">
        <is>
          <t>블랙  데님 셀비지레귤러핏진</t>
        </is>
      </c>
      <c r="O2539" s="8" t="inlineStr">
        <is>
          <t>블랙  데님 셀비지레귤러핏진</t>
        </is>
      </c>
    </row>
    <row r="2540" ht="16.5" customHeight="1" s="16">
      <c r="A2540" s="7" t="n">
        <v>13109310</v>
      </c>
      <c r="B2540" s="7" t="inlineStr">
        <is>
          <t>캘빈클라인</t>
        </is>
      </c>
      <c r="C2540" s="7" t="inlineStr">
        <is>
          <t>중청</t>
        </is>
      </c>
      <c r="D2540" s="7" t="inlineStr">
        <is>
          <t>무지</t>
        </is>
      </c>
      <c r="E2540" s="7" t="inlineStr">
        <is>
          <t>데님</t>
        </is>
      </c>
      <c r="F2540" s="7" t="inlineStr">
        <is>
          <t>데미지워싱크롭스키니진</t>
        </is>
      </c>
      <c r="G2540" s="7" t="inlineStr">
        <is>
          <t>KOR</t>
        </is>
      </c>
      <c r="H2540" s="7" t="inlineStr">
        <is>
          <t>28</t>
        </is>
      </c>
      <c r="I2540" s="7">
        <f>IF(B2540="보세",C2540&amp;" "&amp;D2540&amp;" "&amp;E2540&amp;" "&amp;F2540&amp;" ["&amp;H2540&amp;"]",IF(G2540="JPN","[JPN] "&amp;B2540&amp;" "&amp;C2540&amp;" "&amp;D2540&amp;" "&amp;E2540&amp;" "&amp;F2540&amp;" ["&amp;H2540&amp;"]",B2540&amp;" "&amp;C2540&amp;" "&amp;D2540&amp;" "&amp;E2540&amp;" "&amp;F2540&amp;" ["&amp;H2540&amp;"]"))</f>
        <v/>
      </c>
      <c r="J2540" s="7" t="inlineStr">
        <is>
          <t>캘빈클라인 중청 데님 데미지워싱크롭스키니진 [28]</t>
        </is>
      </c>
      <c r="K2540" s="7" t="inlineStr">
        <is>
          <t>캘빈클라인 중청 데님 데미지워싱크롭스키니진</t>
        </is>
      </c>
      <c r="L2540" s="7">
        <f>IF(B2540="보세",C2540&amp;" "&amp;F2540,B2540&amp;" "&amp;F2540)</f>
        <v/>
      </c>
      <c r="M2540" s="8" t="inlineStr">
        <is>
          <t>중청  데님 데미지워싱크롭스키니진</t>
        </is>
      </c>
      <c r="N2540" s="8" t="inlineStr">
        <is>
          <t>중청  데님 데미지워싱크롭스키니진</t>
        </is>
      </c>
      <c r="O2540" s="8" t="inlineStr">
        <is>
          <t>중청  데님 데미지워싱크롭스키니진</t>
        </is>
      </c>
    </row>
    <row r="2541" ht="16.5" customHeight="1" s="16">
      <c r="A2541" s="7" t="n">
        <v>13109311</v>
      </c>
      <c r="B2541" s="7" t="inlineStr">
        <is>
          <t>캘빈클라인</t>
        </is>
      </c>
      <c r="C2541" s="7" t="inlineStr">
        <is>
          <t>진청</t>
        </is>
      </c>
      <c r="D2541" s="7" t="inlineStr">
        <is>
          <t>무지</t>
        </is>
      </c>
      <c r="E2541" s="7" t="inlineStr">
        <is>
          <t>데님</t>
        </is>
      </c>
      <c r="F2541" s="7" t="inlineStr">
        <is>
          <t>워싱스키니진</t>
        </is>
      </c>
      <c r="G2541" s="7" t="inlineStr">
        <is>
          <t>KOR</t>
        </is>
      </c>
      <c r="H2541" s="7" t="inlineStr">
        <is>
          <t>36</t>
        </is>
      </c>
      <c r="I2541" s="7">
        <f>IF(B2541="보세",C2541&amp;" "&amp;D2541&amp;" "&amp;E2541&amp;" "&amp;F2541&amp;" ["&amp;H2541&amp;"]",IF(G2541="JPN","[JPN] "&amp;B2541&amp;" "&amp;C2541&amp;" "&amp;D2541&amp;" "&amp;E2541&amp;" "&amp;F2541&amp;" ["&amp;H2541&amp;"]",B2541&amp;" "&amp;C2541&amp;" "&amp;D2541&amp;" "&amp;E2541&amp;" "&amp;F2541&amp;" ["&amp;H2541&amp;"]"))</f>
        <v/>
      </c>
      <c r="J2541" s="7" t="inlineStr">
        <is>
          <t>캘빈클라인 진청 데님 워싱스키니진 [36]</t>
        </is>
      </c>
      <c r="K2541" s="7" t="inlineStr">
        <is>
          <t>캘빈클라인 진청 데님 워싱스키니진</t>
        </is>
      </c>
      <c r="L2541" s="7">
        <f>IF(B2541="보세",C2541&amp;" "&amp;F2541,B2541&amp;" "&amp;F2541)</f>
        <v/>
      </c>
      <c r="M2541" s="8" t="inlineStr">
        <is>
          <t>진청  데님 워싱스키니진</t>
        </is>
      </c>
      <c r="N2541" s="8" t="inlineStr">
        <is>
          <t>진청  데님 워싱스키니진</t>
        </is>
      </c>
      <c r="O2541" s="8" t="inlineStr">
        <is>
          <t>진청  데님 워싱스키니진</t>
        </is>
      </c>
    </row>
    <row r="2542" ht="16.5" customHeight="1" s="16">
      <c r="A2542" s="7" t="n">
        <v>13109312</v>
      </c>
      <c r="B2542" s="7" t="inlineStr">
        <is>
          <t>리바이스515</t>
        </is>
      </c>
      <c r="C2542" s="7" t="inlineStr">
        <is>
          <t>중청</t>
        </is>
      </c>
      <c r="D2542" s="7" t="inlineStr">
        <is>
          <t>무지</t>
        </is>
      </c>
      <c r="E2542" s="7" t="inlineStr">
        <is>
          <t>데님</t>
        </is>
      </c>
      <c r="F2542" s="7" t="inlineStr">
        <is>
          <t>워싱와이드진</t>
        </is>
      </c>
      <c r="G2542" s="7" t="inlineStr">
        <is>
          <t>KOR</t>
        </is>
      </c>
      <c r="H2542" s="7" t="inlineStr">
        <is>
          <t>27</t>
        </is>
      </c>
      <c r="I2542" s="7">
        <f>IF(B2542="보세",C2542&amp;" "&amp;D2542&amp;" "&amp;E2542&amp;" "&amp;F2542&amp;" ["&amp;H2542&amp;"]",IF(G2542="JPN","[JPN] "&amp;B2542&amp;" "&amp;C2542&amp;" "&amp;D2542&amp;" "&amp;E2542&amp;" "&amp;F2542&amp;" ["&amp;H2542&amp;"]",B2542&amp;" "&amp;C2542&amp;" "&amp;D2542&amp;" "&amp;E2542&amp;" "&amp;F2542&amp;" ["&amp;H2542&amp;"]"))</f>
        <v/>
      </c>
      <c r="J2542" s="7" t="inlineStr">
        <is>
          <t>리바이스515 중청 데님 워싱와이드진 [27]</t>
        </is>
      </c>
      <c r="K2542" s="7" t="inlineStr">
        <is>
          <t>리바이스515 중청 데님 워싱와이드진</t>
        </is>
      </c>
      <c r="L2542" s="7">
        <f>IF(B2542="보세",C2542&amp;" "&amp;F2542,B2542&amp;" "&amp;F2542)</f>
        <v/>
      </c>
      <c r="M2542" s="8" t="inlineStr">
        <is>
          <t>중청  데님 워싱와이드진</t>
        </is>
      </c>
      <c r="N2542" s="8" t="inlineStr">
        <is>
          <t>중청  데님 워싱와이드진</t>
        </is>
      </c>
      <c r="O2542" s="8" t="inlineStr">
        <is>
          <t>중청  데님 워싱와이드진</t>
        </is>
      </c>
    </row>
    <row r="2543" ht="16.5" customHeight="1" s="16">
      <c r="A2543" s="7" t="n">
        <v>13109313</v>
      </c>
      <c r="B2543" s="7" t="inlineStr">
        <is>
          <t>버커루</t>
        </is>
      </c>
      <c r="C2543" s="7" t="inlineStr">
        <is>
          <t>그레이</t>
        </is>
      </c>
      <c r="D2543" s="7" t="inlineStr">
        <is>
          <t>무지</t>
        </is>
      </c>
      <c r="E2543" s="7" t="inlineStr">
        <is>
          <t>데님</t>
        </is>
      </c>
      <c r="F2543" s="7" t="inlineStr">
        <is>
          <t>줄워싱데미지스티치와이드진</t>
        </is>
      </c>
      <c r="G2543" s="7" t="inlineStr">
        <is>
          <t>KOR</t>
        </is>
      </c>
      <c r="H2543" s="7" t="inlineStr">
        <is>
          <t>81-105</t>
        </is>
      </c>
      <c r="I2543" s="7">
        <f>IF(B2543="보세",C2543&amp;" "&amp;D2543&amp;" "&amp;E2543&amp;" "&amp;F2543&amp;" ["&amp;H2543&amp;"]",IF(G2543="JPN","[JPN] "&amp;B2543&amp;" "&amp;C2543&amp;" "&amp;D2543&amp;" "&amp;E2543&amp;" "&amp;F2543&amp;" ["&amp;H2543&amp;"]",B2543&amp;" "&amp;C2543&amp;" "&amp;D2543&amp;" "&amp;E2543&amp;" "&amp;F2543&amp;" ["&amp;H2543&amp;"]"))</f>
        <v/>
      </c>
      <c r="J2543" s="7" t="inlineStr">
        <is>
          <t>버커루 그레이 데님 줄워싱데미지스티치와이드진 [81-105]</t>
        </is>
      </c>
      <c r="K2543" s="7" t="inlineStr">
        <is>
          <t>버커루 그레이 데님 줄워싱데미지스티치와이드진</t>
        </is>
      </c>
      <c r="L2543" s="7">
        <f>IF(B2543="보세",C2543&amp;" "&amp;F2543,B2543&amp;" "&amp;F2543)</f>
        <v/>
      </c>
      <c r="M2543" s="8" t="inlineStr">
        <is>
          <t>그레이  데님 줄워싱데미지스티치와이드진</t>
        </is>
      </c>
      <c r="N2543" s="8" t="inlineStr">
        <is>
          <t>회색  데님 줄워싱데미지스티치와이드진</t>
        </is>
      </c>
      <c r="O2543" s="8" t="inlineStr">
        <is>
          <t>GRAY  데님 줄워싱데미지스티치와이드진</t>
        </is>
      </c>
    </row>
    <row r="2544" ht="16.5" customHeight="1" s="16">
      <c r="A2544" s="7" t="n">
        <v>13109314</v>
      </c>
      <c r="B2544" s="7" t="inlineStr">
        <is>
          <t>게스</t>
        </is>
      </c>
      <c r="C2544" s="7" t="inlineStr">
        <is>
          <t>진청</t>
        </is>
      </c>
      <c r="D2544" s="7" t="inlineStr">
        <is>
          <t>무지</t>
        </is>
      </c>
      <c r="E2544" s="7" t="inlineStr">
        <is>
          <t>데님</t>
        </is>
      </c>
      <c r="F2544" s="7" t="inlineStr">
        <is>
          <t>큐빅포켓워싱생지스키니진</t>
        </is>
      </c>
      <c r="G2544" s="7" t="inlineStr">
        <is>
          <t>KOR</t>
        </is>
      </c>
      <c r="H2544" s="7" t="inlineStr">
        <is>
          <t>25</t>
        </is>
      </c>
      <c r="I2544" s="7">
        <f>IF(B2544="보세",C2544&amp;" "&amp;D2544&amp;" "&amp;E2544&amp;" "&amp;F2544&amp;" ["&amp;H2544&amp;"]",IF(G2544="JPN","[JPN] "&amp;B2544&amp;" "&amp;C2544&amp;" "&amp;D2544&amp;" "&amp;E2544&amp;" "&amp;F2544&amp;" ["&amp;H2544&amp;"]",B2544&amp;" "&amp;C2544&amp;" "&amp;D2544&amp;" "&amp;E2544&amp;" "&amp;F2544&amp;" ["&amp;H2544&amp;"]"))</f>
        <v/>
      </c>
      <c r="J2544" s="7" t="inlineStr">
        <is>
          <t>게스 진청 데님 큐빅포켓워싱생지스키니진 [25]</t>
        </is>
      </c>
      <c r="K2544" s="7" t="inlineStr">
        <is>
          <t>게스 진청 데님 큐빅포켓워싱생지스키니진</t>
        </is>
      </c>
      <c r="L2544" s="7">
        <f>IF(B2544="보세",C2544&amp;" "&amp;F2544,B2544&amp;" "&amp;F2544)</f>
        <v/>
      </c>
      <c r="M2544" s="8" t="inlineStr">
        <is>
          <t>진청  데님 큐빅포켓워싱생지스키니진</t>
        </is>
      </c>
      <c r="N2544" s="8" t="inlineStr">
        <is>
          <t>진청  데님 큐빅포켓워싱생지스키니진</t>
        </is>
      </c>
      <c r="O2544" s="8" t="inlineStr">
        <is>
          <t>진청  데님 큐빅포켓워싱생지스키니진</t>
        </is>
      </c>
    </row>
    <row r="2545" ht="16.5" customHeight="1" s="16">
      <c r="A2545" s="7" t="n">
        <v>13109315</v>
      </c>
      <c r="B2545" s="7" t="inlineStr">
        <is>
          <t>폴로</t>
        </is>
      </c>
      <c r="C2545" s="7" t="inlineStr">
        <is>
          <t>중청</t>
        </is>
      </c>
      <c r="D2545" s="7" t="inlineStr">
        <is>
          <t>무지</t>
        </is>
      </c>
      <c r="E2545" s="7" t="inlineStr">
        <is>
          <t>데님</t>
        </is>
      </c>
      <c r="F2545" s="7" t="inlineStr">
        <is>
          <t>크롭프린지스키니진</t>
        </is>
      </c>
      <c r="G2545" s="7" t="inlineStr">
        <is>
          <t>KOR</t>
        </is>
      </c>
      <c r="H2545" s="7" t="inlineStr">
        <is>
          <t>27</t>
        </is>
      </c>
      <c r="I2545" s="7">
        <f>IF(B2545="보세",C2545&amp;" "&amp;D2545&amp;" "&amp;E2545&amp;" "&amp;F2545&amp;" ["&amp;H2545&amp;"]",IF(G2545="JPN","[JPN] "&amp;B2545&amp;" "&amp;C2545&amp;" "&amp;D2545&amp;" "&amp;E2545&amp;" "&amp;F2545&amp;" ["&amp;H2545&amp;"]",B2545&amp;" "&amp;C2545&amp;" "&amp;D2545&amp;" "&amp;E2545&amp;" "&amp;F2545&amp;" ["&amp;H2545&amp;"]"))</f>
        <v/>
      </c>
      <c r="J2545" s="7" t="inlineStr">
        <is>
          <t>폴로 중청 데님 크롭프린지스키니진 [27]</t>
        </is>
      </c>
      <c r="K2545" s="7" t="inlineStr">
        <is>
          <t>폴로 중청 데님 크롭프린지스키니진</t>
        </is>
      </c>
      <c r="L2545" s="7">
        <f>IF(B2545="보세",C2545&amp;" "&amp;F2545,B2545&amp;" "&amp;F2545)</f>
        <v/>
      </c>
      <c r="M2545" s="8" t="inlineStr">
        <is>
          <t>중청  데님 크롭프린지스키니진</t>
        </is>
      </c>
      <c r="N2545" s="8" t="inlineStr">
        <is>
          <t>중청  데님 크롭프린지스키니진</t>
        </is>
      </c>
      <c r="O2545" s="8" t="inlineStr">
        <is>
          <t>중청  데님 크롭프린지스키니진</t>
        </is>
      </c>
    </row>
    <row r="2546" ht="16.5" customHeight="1" s="16">
      <c r="A2546" s="7" t="n">
        <v>13109316</v>
      </c>
      <c r="B2546" s="7" t="inlineStr">
        <is>
          <t>아메리칸진</t>
        </is>
      </c>
      <c r="C2546" s="7" t="inlineStr">
        <is>
          <t>연청</t>
        </is>
      </c>
      <c r="D2546" s="7" t="inlineStr">
        <is>
          <t>무지</t>
        </is>
      </c>
      <c r="E2546" s="7" t="inlineStr">
        <is>
          <t>데님</t>
        </is>
      </c>
      <c r="F2546" s="7" t="inlineStr">
        <is>
          <t>사선절개워싱배색포켓진</t>
        </is>
      </c>
      <c r="G2546" s="7" t="inlineStr">
        <is>
          <t>KOR</t>
        </is>
      </c>
      <c r="H2546" s="7" t="inlineStr">
        <is>
          <t>32</t>
        </is>
      </c>
      <c r="I2546" s="7">
        <f>IF(B2546="보세",C2546&amp;" "&amp;D2546&amp;" "&amp;E2546&amp;" "&amp;F2546&amp;" ["&amp;H2546&amp;"]",IF(G2546="JPN","[JPN] "&amp;B2546&amp;" "&amp;C2546&amp;" "&amp;D2546&amp;" "&amp;E2546&amp;" "&amp;F2546&amp;" ["&amp;H2546&amp;"]",B2546&amp;" "&amp;C2546&amp;" "&amp;D2546&amp;" "&amp;E2546&amp;" "&amp;F2546&amp;" ["&amp;H2546&amp;"]"))</f>
        <v/>
      </c>
      <c r="J2546" s="7" t="inlineStr">
        <is>
          <t>아메리칸진 연청 데님 사선절개워싱배색포켓진 [32]</t>
        </is>
      </c>
      <c r="K2546" s="7" t="inlineStr">
        <is>
          <t>아메리칸진 연청 데님 사선절개워싱배색포켓진</t>
        </is>
      </c>
      <c r="L2546" s="7">
        <f>IF(B2546="보세",C2546&amp;" "&amp;F2546,B2546&amp;" "&amp;F2546)</f>
        <v/>
      </c>
      <c r="M2546" s="8" t="inlineStr">
        <is>
          <t>연청  데님 사선절개워싱배색포켓진</t>
        </is>
      </c>
      <c r="N2546" s="8" t="inlineStr">
        <is>
          <t>연청  데님 사선절개워싱배색포켓진</t>
        </is>
      </c>
      <c r="O2546" s="8" t="inlineStr">
        <is>
          <t>연청  데님 사선절개워싱배색포켓진</t>
        </is>
      </c>
    </row>
    <row r="2547" ht="16.5" customHeight="1" s="16">
      <c r="A2547" s="7" t="n">
        <v>13109317</v>
      </c>
      <c r="B2547" s="7" t="inlineStr">
        <is>
          <t>게스</t>
        </is>
      </c>
      <c r="C2547" s="7" t="inlineStr">
        <is>
          <t>중청</t>
        </is>
      </c>
      <c r="D2547" s="7" t="inlineStr">
        <is>
          <t>무지</t>
        </is>
      </c>
      <c r="E2547" s="7" t="inlineStr">
        <is>
          <t>데님</t>
        </is>
      </c>
      <c r="F2547" s="7" t="inlineStr">
        <is>
          <t>언발크롭프린지부츠컷진</t>
        </is>
      </c>
      <c r="G2547" s="7" t="inlineStr">
        <is>
          <t>KOR</t>
        </is>
      </c>
      <c r="H2547" s="7" t="inlineStr">
        <is>
          <t>27</t>
        </is>
      </c>
      <c r="I2547" s="7">
        <f>IF(B2547="보세",C2547&amp;" "&amp;D2547&amp;" "&amp;E2547&amp;" "&amp;F2547&amp;" ["&amp;H2547&amp;"]",IF(G2547="JPN","[JPN] "&amp;B2547&amp;" "&amp;C2547&amp;" "&amp;D2547&amp;" "&amp;E2547&amp;" "&amp;F2547&amp;" ["&amp;H2547&amp;"]",B2547&amp;" "&amp;C2547&amp;" "&amp;D2547&amp;" "&amp;E2547&amp;" "&amp;F2547&amp;" ["&amp;H2547&amp;"]"))</f>
        <v/>
      </c>
      <c r="J2547" s="7" t="inlineStr">
        <is>
          <t>게스 중청 데님 언발크롭프린지부츠컷진 [27]</t>
        </is>
      </c>
      <c r="K2547" s="7" t="inlineStr">
        <is>
          <t>게스 중청 데님 언발크롭프린지부츠컷진</t>
        </is>
      </c>
      <c r="L2547" s="7">
        <f>IF(B2547="보세",C2547&amp;" "&amp;F2547,B2547&amp;" "&amp;F2547)</f>
        <v/>
      </c>
      <c r="M2547" s="8" t="inlineStr">
        <is>
          <t>중청  데님 언발크롭프린지부츠컷진</t>
        </is>
      </c>
      <c r="N2547" s="8" t="inlineStr">
        <is>
          <t>중청  데님 언발크롭프린지부츠컷진</t>
        </is>
      </c>
      <c r="O2547" s="8" t="inlineStr">
        <is>
          <t>중청  데님 언발크롭프린지부츠컷진</t>
        </is>
      </c>
    </row>
    <row r="2548" ht="16.5" customHeight="1" s="16">
      <c r="A2548" s="7" t="n">
        <v>13109318</v>
      </c>
      <c r="B2548" s="7" t="inlineStr">
        <is>
          <t>리바이스</t>
        </is>
      </c>
      <c r="C2548" s="7" t="inlineStr">
        <is>
          <t>중청</t>
        </is>
      </c>
      <c r="D2548" s="7" t="inlineStr">
        <is>
          <t>무지</t>
        </is>
      </c>
      <c r="E2548" s="7" t="inlineStr">
        <is>
          <t>데님</t>
        </is>
      </c>
      <c r="F2548" s="7" t="inlineStr">
        <is>
          <t>절개스티치워싱와이드진</t>
        </is>
      </c>
      <c r="G2548" s="7" t="inlineStr">
        <is>
          <t>KOR</t>
        </is>
      </c>
      <c r="H2548" s="7" t="inlineStr">
        <is>
          <t>없음</t>
        </is>
      </c>
      <c r="I2548" s="7">
        <f>IF(B2548="보세",C2548&amp;" "&amp;D2548&amp;" "&amp;E2548&amp;" "&amp;F2548&amp;" ["&amp;H2548&amp;"]",IF(G2548="JPN","[JPN] "&amp;B2548&amp;" "&amp;C2548&amp;" "&amp;D2548&amp;" "&amp;E2548&amp;" "&amp;F2548&amp;" ["&amp;H2548&amp;"]",B2548&amp;" "&amp;C2548&amp;" "&amp;D2548&amp;" "&amp;E2548&amp;" "&amp;F2548&amp;" ["&amp;H2548&amp;"]"))</f>
        <v/>
      </c>
      <c r="J2548" s="7" t="inlineStr">
        <is>
          <t xml:space="preserve">리바이스 중청 데님 절개스티치워싱와이드진 </t>
        </is>
      </c>
      <c r="K2548" s="7" t="inlineStr">
        <is>
          <t xml:space="preserve">리바이스 중청 데님 절개스티치워싱와이드진 </t>
        </is>
      </c>
      <c r="L2548" s="7">
        <f>IF(B2548="보세",C2548&amp;" "&amp;F2548,B2548&amp;" "&amp;F2548)</f>
        <v/>
      </c>
      <c r="M2548" s="8" t="inlineStr">
        <is>
          <t>중청  데님 절개스티치워싱와이드진</t>
        </is>
      </c>
      <c r="N2548" s="8" t="inlineStr">
        <is>
          <t>중청  데님 절개스티치워싱와이드진</t>
        </is>
      </c>
      <c r="O2548" s="8" t="inlineStr">
        <is>
          <t>중청  데님 절개스티치워싱와이드진</t>
        </is>
      </c>
    </row>
    <row r="2549" ht="16.5" customHeight="1" s="16">
      <c r="A2549" s="7" t="n">
        <v>13109319</v>
      </c>
      <c r="B2549" s="7" t="inlineStr">
        <is>
          <t>라코스테</t>
        </is>
      </c>
      <c r="C2549" s="7" t="inlineStr">
        <is>
          <t>네이비</t>
        </is>
      </c>
      <c r="D2549" s="7" t="inlineStr">
        <is>
          <t>무지</t>
        </is>
      </c>
      <c r="E2549" s="7" t="inlineStr">
        <is>
          <t>면혼방</t>
        </is>
      </c>
      <c r="F2549" s="7" t="inlineStr">
        <is>
          <t>크링클텍스쳐드워싱팬츠</t>
        </is>
      </c>
      <c r="G2549" s="7" t="inlineStr">
        <is>
          <t>KOR</t>
        </is>
      </c>
      <c r="H2549" s="7" t="inlineStr">
        <is>
          <t>M</t>
        </is>
      </c>
      <c r="I2549" s="7">
        <f>IF(B2549="보세",C2549&amp;" "&amp;D2549&amp;" "&amp;E2549&amp;" "&amp;F2549&amp;" ["&amp;H2549&amp;"]",IF(G2549="JPN","[JPN] "&amp;B2549&amp;" "&amp;C2549&amp;" "&amp;D2549&amp;" "&amp;E2549&amp;" "&amp;F2549&amp;" ["&amp;H2549&amp;"]",B2549&amp;" "&amp;C2549&amp;" "&amp;D2549&amp;" "&amp;E2549&amp;" "&amp;F2549&amp;" ["&amp;H2549&amp;"]"))</f>
        <v/>
      </c>
      <c r="J2549" s="7" t="inlineStr">
        <is>
          <t>라코스테 네이비 면혼방 크링클텍스쳐드워싱팬츠 [M]</t>
        </is>
      </c>
      <c r="K2549" s="7" t="inlineStr">
        <is>
          <t>라코스테 네이비 면혼방 크링클텍스쳐드워싱팬츠</t>
        </is>
      </c>
      <c r="L2549" s="7">
        <f>IF(B2549="보세",C2549&amp;" "&amp;F2549,B2549&amp;" "&amp;F2549)</f>
        <v/>
      </c>
      <c r="M2549" s="8" t="inlineStr">
        <is>
          <t>네이비  면혼방 크링클텍스쳐드워싱팬츠</t>
        </is>
      </c>
      <c r="N2549" s="8" t="inlineStr">
        <is>
          <t>NAVY  면혼방 크링클텍스쳐드워싱팬츠</t>
        </is>
      </c>
      <c r="O2549" s="8" t="inlineStr">
        <is>
          <t>곤색  면혼방 크링클텍스쳐드워싱팬츠</t>
        </is>
      </c>
    </row>
    <row r="2550" ht="16.5" customHeight="1" s="16">
      <c r="A2550" s="7" t="n">
        <v>13109321</v>
      </c>
      <c r="B2550" s="7" t="inlineStr">
        <is>
          <t>dkny</t>
        </is>
      </c>
      <c r="C2550" s="7" t="inlineStr">
        <is>
          <t>베이지블랙</t>
        </is>
      </c>
      <c r="D2550" s="7" t="inlineStr">
        <is>
          <t>체크</t>
        </is>
      </c>
      <c r="E2550" s="7" t="inlineStr">
        <is>
          <t>울</t>
        </is>
      </c>
      <c r="F2550" s="7" t="inlineStr">
        <is>
          <t>니트플레어팬츠</t>
        </is>
      </c>
      <c r="G2550" s="7" t="inlineStr">
        <is>
          <t>KOR</t>
        </is>
      </c>
      <c r="H2550" s="7" t="inlineStr">
        <is>
          <t>2</t>
        </is>
      </c>
      <c r="I2550" s="7">
        <f>IF(B2550="보세",C2550&amp;" "&amp;D2550&amp;" "&amp;E2550&amp;" "&amp;F2550&amp;" ["&amp;H2550&amp;"]",IF(G2550="JPN","[JPN] "&amp;B2550&amp;" "&amp;C2550&amp;" "&amp;D2550&amp;" "&amp;E2550&amp;" "&amp;F2550&amp;" ["&amp;H2550&amp;"]",B2550&amp;" "&amp;C2550&amp;" "&amp;D2550&amp;" "&amp;E2550&amp;" "&amp;F2550&amp;" ["&amp;H2550&amp;"]"))</f>
        <v/>
      </c>
      <c r="J2550" s="7" t="inlineStr">
        <is>
          <t>dkny 베이지블랙 체크 울 니트플레어팬츠 [2]</t>
        </is>
      </c>
      <c r="K2550" s="7" t="inlineStr">
        <is>
          <t>dkny 베이지블랙 체크 울 니트플레어팬츠</t>
        </is>
      </c>
      <c r="L2550" s="7">
        <f>IF(B2550="보세",C2550&amp;" "&amp;F2550,B2550&amp;" "&amp;F2550)</f>
        <v/>
      </c>
      <c r="M2550" s="8" t="inlineStr">
        <is>
          <t>베이지블랙 체크 울 니트플레어팬츠</t>
        </is>
      </c>
      <c r="N2550" s="8" t="inlineStr">
        <is>
          <t>베이지블랙 체크 울 니트플레어팬츠</t>
        </is>
      </c>
      <c r="O2550" s="8" t="inlineStr">
        <is>
          <t>베이지블랙 체크 울 니트플레어팬츠</t>
        </is>
      </c>
    </row>
    <row r="2551" ht="16.5" customHeight="1" s="16">
      <c r="A2551" s="7" t="n">
        <v>13109322</v>
      </c>
      <c r="B2551" s="7" t="inlineStr">
        <is>
          <t>나이키프로</t>
        </is>
      </c>
      <c r="C2551" s="7" t="inlineStr">
        <is>
          <t>블랙</t>
        </is>
      </c>
      <c r="D2551" s="7" t="inlineStr">
        <is>
          <t>프린팅체크</t>
        </is>
      </c>
      <c r="E2551" s="7" t="inlineStr">
        <is>
          <t>드라이핏</t>
        </is>
      </c>
      <c r="F2551" s="7" t="inlineStr">
        <is>
          <t>컴배트형광배색레깅스</t>
        </is>
      </c>
      <c r="G2551" s="7" t="inlineStr">
        <is>
          <t>KOR</t>
        </is>
      </c>
      <c r="H2551" s="7" t="inlineStr">
        <is>
          <t>L</t>
        </is>
      </c>
      <c r="I2551" s="7">
        <f>IF(B2551="보세",C2551&amp;" "&amp;D2551&amp;" "&amp;E2551&amp;" "&amp;F2551&amp;" ["&amp;H2551&amp;"]",IF(G2551="JPN","[JPN] "&amp;B2551&amp;" "&amp;C2551&amp;" "&amp;D2551&amp;" "&amp;E2551&amp;" "&amp;F2551&amp;" ["&amp;H2551&amp;"]",B2551&amp;" "&amp;C2551&amp;" "&amp;D2551&amp;" "&amp;E2551&amp;" "&amp;F2551&amp;" ["&amp;H2551&amp;"]"))</f>
        <v/>
      </c>
      <c r="J2551" s="7" t="inlineStr">
        <is>
          <t>나이키프로 블랙 프린팅체크 드라이핏 컴배트형광배색레깅스 [L]</t>
        </is>
      </c>
      <c r="K2551" s="7" t="inlineStr">
        <is>
          <t>나이키프로 블랙 프린팅체크 드라이핏 컴배트형광배색레깅스</t>
        </is>
      </c>
      <c r="L2551" s="7">
        <f>IF(B2551="보세",C2551&amp;" "&amp;F2551,B2551&amp;" "&amp;F2551)</f>
        <v/>
      </c>
      <c r="M2551" s="8" t="inlineStr">
        <is>
          <t>블랙 프린팅체크 드라이핏 컴배트형광배색레깅스</t>
        </is>
      </c>
      <c r="N2551" s="8" t="inlineStr">
        <is>
          <t>블랙 프린팅체크 드라이핏 컴배트형광배색레깅스</t>
        </is>
      </c>
      <c r="O2551" s="8" t="inlineStr">
        <is>
          <t>블랙 프린팅체크 드라이핏 컴배트형광배색레깅스</t>
        </is>
      </c>
    </row>
    <row r="2552" ht="16.5" customHeight="1" s="16">
      <c r="A2552" s="7" t="n">
        <v>13109323</v>
      </c>
      <c r="B2552" s="7" t="inlineStr">
        <is>
          <t>퓨마</t>
        </is>
      </c>
      <c r="C2552" s="7" t="inlineStr">
        <is>
          <t>블랙</t>
        </is>
      </c>
      <c r="D2552" s="7" t="inlineStr">
        <is>
          <t>무지</t>
        </is>
      </c>
      <c r="E2552" s="7" t="inlineStr">
        <is>
          <t>폴리</t>
        </is>
      </c>
      <c r="F2552" s="7" t="inlineStr">
        <is>
          <t>오버로크포켓치마레깅스</t>
        </is>
      </c>
      <c r="G2552" s="7" t="inlineStr">
        <is>
          <t>KOR</t>
        </is>
      </c>
      <c r="H2552" s="7" t="inlineStr">
        <is>
          <t>S</t>
        </is>
      </c>
      <c r="I2552" s="7">
        <f>IF(B2552="보세",C2552&amp;" "&amp;D2552&amp;" "&amp;E2552&amp;" "&amp;F2552&amp;" ["&amp;H2552&amp;"]",IF(G2552="JPN","[JPN] "&amp;B2552&amp;" "&amp;C2552&amp;" "&amp;D2552&amp;" "&amp;E2552&amp;" "&amp;F2552&amp;" ["&amp;H2552&amp;"]",B2552&amp;" "&amp;C2552&amp;" "&amp;D2552&amp;" "&amp;E2552&amp;" "&amp;F2552&amp;" ["&amp;H2552&amp;"]"))</f>
        <v/>
      </c>
      <c r="J2552" s="7" t="inlineStr">
        <is>
          <t>퓨마 블랙 오버로크포켓치마레깅스 [S]</t>
        </is>
      </c>
      <c r="K2552" s="7" t="inlineStr">
        <is>
          <t>퓨마 블랙 오버로크포켓치마레깅스</t>
        </is>
      </c>
      <c r="L2552" s="7">
        <f>IF(B2552="보세",C2552&amp;" "&amp;F2552,B2552&amp;" "&amp;F2552)</f>
        <v/>
      </c>
      <c r="M2552" s="8" t="inlineStr">
        <is>
          <t>블랙   오버로크포켓치마레깅스</t>
        </is>
      </c>
      <c r="N2552" s="8" t="inlineStr">
        <is>
          <t>블랙   오버로크포켓치마레깅스</t>
        </is>
      </c>
      <c r="O2552" s="8" t="inlineStr">
        <is>
          <t>블랙   오버로크포켓치마레깅스</t>
        </is>
      </c>
    </row>
    <row r="2553" ht="16.5" customHeight="1" s="16">
      <c r="A2553" s="7" t="n">
        <v>13109324</v>
      </c>
      <c r="B2553" s="7" t="inlineStr">
        <is>
          <t>나이키</t>
        </is>
      </c>
      <c r="C2553" s="7" t="inlineStr">
        <is>
          <t>블랙</t>
        </is>
      </c>
      <c r="D2553" s="7" t="inlineStr">
        <is>
          <t>프린팅</t>
        </is>
      </c>
      <c r="E2553" s="7" t="inlineStr">
        <is>
          <t>드라이핏</t>
        </is>
      </c>
      <c r="F2553" s="7" t="inlineStr">
        <is>
          <t>절개조거트레이닝팬츠</t>
        </is>
      </c>
      <c r="G2553" s="7" t="inlineStr">
        <is>
          <t>KOR</t>
        </is>
      </c>
      <c r="H2553" s="7" t="inlineStr">
        <is>
          <t>M</t>
        </is>
      </c>
      <c r="I2553" s="7">
        <f>IF(B2553="보세",C2553&amp;" "&amp;D2553&amp;" "&amp;E2553&amp;" "&amp;F2553&amp;" ["&amp;H2553&amp;"]",IF(G2553="JPN","[JPN] "&amp;B2553&amp;" "&amp;C2553&amp;" "&amp;D2553&amp;" "&amp;E2553&amp;" "&amp;F2553&amp;" ["&amp;H2553&amp;"]",B2553&amp;" "&amp;C2553&amp;" "&amp;D2553&amp;" "&amp;E2553&amp;" "&amp;F2553&amp;" ["&amp;H2553&amp;"]"))</f>
        <v/>
      </c>
      <c r="J2553" s="7" t="inlineStr">
        <is>
          <t>나이키 블랙 프린팅 드라이핏 절개조거트레이닝팬츠 [M]</t>
        </is>
      </c>
      <c r="K2553" s="7" t="inlineStr">
        <is>
          <t>나이키 블랙 프린팅 드라이핏 절개조거트레이닝팬츠</t>
        </is>
      </c>
      <c r="L2553" s="7">
        <f>IF(B2553="보세",C2553&amp;" "&amp;F2553,B2553&amp;" "&amp;F2553)</f>
        <v/>
      </c>
      <c r="M2553" s="8" t="inlineStr">
        <is>
          <t>블랙 프린팅 드라이핏 절개조거트레이닝팬츠</t>
        </is>
      </c>
      <c r="N2553" s="8" t="inlineStr">
        <is>
          <t>블랙 프린팅 드라이핏 절개조거트레이닝팬츠</t>
        </is>
      </c>
      <c r="O2553" s="8" t="inlineStr">
        <is>
          <t>블랙 프린팅 드라이핏 절개조거트레이닝팬츠</t>
        </is>
      </c>
    </row>
    <row r="2554" ht="16.5" customHeight="1" s="16">
      <c r="A2554" s="7" t="n">
        <v>13109325</v>
      </c>
      <c r="B2554" s="7" t="inlineStr">
        <is>
          <t>라퓨마</t>
        </is>
      </c>
      <c r="C2554" s="7" t="inlineStr">
        <is>
          <t>블랙</t>
        </is>
      </c>
      <c r="D2554" s="7" t="inlineStr">
        <is>
          <t>프린팅</t>
        </is>
      </c>
      <c r="E2554" s="7" t="inlineStr">
        <is>
          <t>폴리</t>
        </is>
      </c>
      <c r="F2554" s="7" t="inlineStr">
        <is>
          <t>아웃도어절개팬츠</t>
        </is>
      </c>
      <c r="G2554" s="7" t="inlineStr">
        <is>
          <t>KOR</t>
        </is>
      </c>
      <c r="H2554" s="7" t="inlineStr">
        <is>
          <t>67-94</t>
        </is>
      </c>
      <c r="I2554" s="7">
        <f>IF(B2554="보세",C2554&amp;" "&amp;D2554&amp;" "&amp;E2554&amp;" "&amp;F2554&amp;" ["&amp;H2554&amp;"]",IF(G2554="JPN","[JPN] "&amp;B2554&amp;" "&amp;C2554&amp;" "&amp;D2554&amp;" "&amp;E2554&amp;" "&amp;F2554&amp;" ["&amp;H2554&amp;"]",B2554&amp;" "&amp;C2554&amp;" "&amp;D2554&amp;" "&amp;E2554&amp;" "&amp;F2554&amp;" ["&amp;H2554&amp;"]"))</f>
        <v/>
      </c>
      <c r="J2554" s="7" t="inlineStr">
        <is>
          <t>라퓨마 블랙 프린팅 아웃도어절개팬츠 [67-94]</t>
        </is>
      </c>
      <c r="K2554" s="7" t="inlineStr">
        <is>
          <t>라퓨마 블랙 프린팅 아웃도어절개팬츠</t>
        </is>
      </c>
      <c r="L2554" s="7">
        <f>IF(B2554="보세",C2554&amp;" "&amp;F2554,B2554&amp;" "&amp;F2554)</f>
        <v/>
      </c>
      <c r="M2554" s="8" t="inlineStr">
        <is>
          <t>블랙 프린팅  아웃도어절개팬츠</t>
        </is>
      </c>
      <c r="N2554" s="8" t="inlineStr">
        <is>
          <t>블랙 프린팅  아웃도어절개팬츠</t>
        </is>
      </c>
      <c r="O2554" s="8" t="inlineStr">
        <is>
          <t>블랙 프린팅  아웃도어절개팬츠</t>
        </is>
      </c>
    </row>
    <row r="2555" ht="16.5" customHeight="1" s="16">
      <c r="A2555" s="7" t="n">
        <v>13109326</v>
      </c>
      <c r="B2555" s="7" t="inlineStr">
        <is>
          <t>아디다스오리지널</t>
        </is>
      </c>
      <c r="C2555" s="7" t="inlineStr">
        <is>
          <t>블랙</t>
        </is>
      </c>
      <c r="D2555" s="7" t="inlineStr">
        <is>
          <t>무지</t>
        </is>
      </c>
      <c r="E2555" s="7" t="inlineStr">
        <is>
          <t>폴리</t>
        </is>
      </c>
      <c r="F2555" s="7" t="inlineStr">
        <is>
          <t>골드펄삼선트레이닝팬츠</t>
        </is>
      </c>
      <c r="G2555" s="7" t="inlineStr">
        <is>
          <t>KOR</t>
        </is>
      </c>
      <c r="H2555" s="7" t="inlineStr">
        <is>
          <t>0</t>
        </is>
      </c>
      <c r="I2555" s="7">
        <f>IF(B2555="보세",C2555&amp;" "&amp;D2555&amp;" "&amp;E2555&amp;" "&amp;F2555&amp;" ["&amp;H2555&amp;"]",IF(G2555="JPN","[JPN] "&amp;B2555&amp;" "&amp;C2555&amp;" "&amp;D2555&amp;" "&amp;E2555&amp;" "&amp;F2555&amp;" ["&amp;H2555&amp;"]",B2555&amp;" "&amp;C2555&amp;" "&amp;D2555&amp;" "&amp;E2555&amp;" "&amp;F2555&amp;" ["&amp;H2555&amp;"]"))</f>
        <v/>
      </c>
      <c r="J2555" s="7" t="inlineStr">
        <is>
          <t>아디다스오리지널 블랙 골드펄삼선트레이닝팬츠 [0]</t>
        </is>
      </c>
      <c r="K2555" s="7" t="inlineStr">
        <is>
          <t>아디다스오리지널 블랙 골드펄삼선트레이닝팬츠</t>
        </is>
      </c>
      <c r="L2555" s="7">
        <f>IF(B2555="보세",C2555&amp;" "&amp;F2555,B2555&amp;" "&amp;F2555)</f>
        <v/>
      </c>
      <c r="M2555" s="8" t="inlineStr">
        <is>
          <t>블랙   골드펄삼선트레이닝팬츠</t>
        </is>
      </c>
      <c r="N2555" s="8" t="inlineStr">
        <is>
          <t>블랙   골드펄삼선트레이닝팬츠</t>
        </is>
      </c>
      <c r="O2555" s="8" t="inlineStr">
        <is>
          <t>블랙   골드펄삼선트레이닝팬츠</t>
        </is>
      </c>
    </row>
    <row r="2556" ht="16.5" customHeight="1" s="16">
      <c r="A2556" s="7" t="n">
        <v>13109327</v>
      </c>
      <c r="B2556" s="7" t="inlineStr">
        <is>
          <t>유니클로</t>
        </is>
      </c>
      <c r="C2556" s="7" t="inlineStr">
        <is>
          <t>멜란지차콜</t>
        </is>
      </c>
      <c r="D2556" s="7" t="inlineStr">
        <is>
          <t>무지</t>
        </is>
      </c>
      <c r="E2556" s="7" t="inlineStr">
        <is>
          <t>면혼방</t>
        </is>
      </c>
      <c r="F2556" s="7" t="inlineStr">
        <is>
          <t>조거트레이닝팬츠</t>
        </is>
      </c>
      <c r="G2556" s="7" t="inlineStr">
        <is>
          <t>KOR</t>
        </is>
      </c>
      <c r="H2556" s="7" t="inlineStr">
        <is>
          <t>XL</t>
        </is>
      </c>
      <c r="I2556" s="7">
        <f>IF(B2556="보세",C2556&amp;" "&amp;D2556&amp;" "&amp;E2556&amp;" "&amp;F2556&amp;" ["&amp;H2556&amp;"]",IF(G2556="JPN","[JPN] "&amp;B2556&amp;" "&amp;C2556&amp;" "&amp;D2556&amp;" "&amp;E2556&amp;" "&amp;F2556&amp;" ["&amp;H2556&amp;"]",B2556&amp;" "&amp;C2556&amp;" "&amp;D2556&amp;" "&amp;E2556&amp;" "&amp;F2556&amp;" ["&amp;H2556&amp;"]"))</f>
        <v/>
      </c>
      <c r="J2556" s="7" t="inlineStr">
        <is>
          <t>유니클로 멜란지차콜 면혼방 조거트레이닝팬츠 [XL]</t>
        </is>
      </c>
      <c r="K2556" s="7" t="inlineStr">
        <is>
          <t>유니클로 멜란지차콜 면혼방 조거트레이닝팬츠</t>
        </is>
      </c>
      <c r="L2556" s="7">
        <f>IF(B2556="보세",C2556&amp;" "&amp;F2556,B2556&amp;" "&amp;F2556)</f>
        <v/>
      </c>
      <c r="M2556" s="8" t="inlineStr">
        <is>
          <t>멜란지차콜  면혼방 조거트레이닝팬츠</t>
        </is>
      </c>
      <c r="N2556" s="8" t="inlineStr">
        <is>
          <t>멜란지차콜  코튼혼방 조거트레이닝팬츠</t>
        </is>
      </c>
      <c r="O2556" s="8" t="inlineStr">
        <is>
          <t>멜란지차콜  면믹스 조거트레이닝팬츠</t>
        </is>
      </c>
    </row>
    <row r="2557" ht="16.5" customHeight="1" s="16">
      <c r="A2557" s="7" t="n">
        <v>13109328</v>
      </c>
      <c r="B2557" s="7" t="inlineStr">
        <is>
          <t>나이키</t>
        </is>
      </c>
      <c r="C2557" s="7" t="inlineStr">
        <is>
          <t>블랙</t>
        </is>
      </c>
      <c r="D2557" s="7" t="inlineStr">
        <is>
          <t>무지</t>
        </is>
      </c>
      <c r="E2557" s="7" t="inlineStr">
        <is>
          <t>면혼방</t>
        </is>
      </c>
      <c r="F2557" s="7" t="inlineStr">
        <is>
          <t>자수로고조거트레이닝팬츠</t>
        </is>
      </c>
      <c r="G2557" s="7" t="inlineStr">
        <is>
          <t>KOR</t>
        </is>
      </c>
      <c r="H2557" s="7" t="inlineStr">
        <is>
          <t>L</t>
        </is>
      </c>
      <c r="I2557" s="7">
        <f>IF(B2557="보세",C2557&amp;" "&amp;D2557&amp;" "&amp;E2557&amp;" "&amp;F2557&amp;" ["&amp;H2557&amp;"]",IF(G2557="JPN","[JPN] "&amp;B2557&amp;" "&amp;C2557&amp;" "&amp;D2557&amp;" "&amp;E2557&amp;" "&amp;F2557&amp;" ["&amp;H2557&amp;"]",B2557&amp;" "&amp;C2557&amp;" "&amp;D2557&amp;" "&amp;E2557&amp;" "&amp;F2557&amp;" ["&amp;H2557&amp;"]"))</f>
        <v/>
      </c>
      <c r="J2557" s="7" t="inlineStr">
        <is>
          <t>나이키 블랙 면혼방 자수로고조거트레이닝팬츠 [L]</t>
        </is>
      </c>
      <c r="K2557" s="7" t="inlineStr">
        <is>
          <t>나이키 블랙 면혼방 자수로고조거트레이닝팬츠</t>
        </is>
      </c>
      <c r="L2557" s="7">
        <f>IF(B2557="보세",C2557&amp;" "&amp;F2557,B2557&amp;" "&amp;F2557)</f>
        <v/>
      </c>
      <c r="M2557" s="8" t="inlineStr">
        <is>
          <t>블랙  면혼방 자수로고조거트레이닝팬츠</t>
        </is>
      </c>
      <c r="N2557" s="8" t="inlineStr">
        <is>
          <t>블랙  코튼혼방 자수로고조거트레이닝팬츠</t>
        </is>
      </c>
      <c r="O2557" s="8" t="inlineStr">
        <is>
          <t>블랙  면믹스 자수로고조거트레이닝팬츠</t>
        </is>
      </c>
    </row>
    <row r="2558" ht="16.5" customHeight="1" s="16">
      <c r="A2558" s="7" t="n">
        <v>13109329</v>
      </c>
      <c r="B2558" s="7" t="inlineStr">
        <is>
          <t>나이키</t>
        </is>
      </c>
      <c r="C2558" s="7" t="inlineStr">
        <is>
          <t>블랙</t>
        </is>
      </c>
      <c r="D2558" s="7" t="inlineStr">
        <is>
          <t>무지</t>
        </is>
      </c>
      <c r="E2558" s="7" t="inlineStr">
        <is>
          <t>폴리</t>
        </is>
      </c>
      <c r="F2558" s="7" t="inlineStr">
        <is>
          <t>투톤절개트레이닝팬츠</t>
        </is>
      </c>
      <c r="G2558" s="7" t="inlineStr">
        <is>
          <t>KOR</t>
        </is>
      </c>
      <c r="H2558" s="7" t="inlineStr">
        <is>
          <t>M</t>
        </is>
      </c>
      <c r="I2558" s="7">
        <f>IF(B2558="보세",C2558&amp;" "&amp;D2558&amp;" "&amp;E2558&amp;" "&amp;F2558&amp;" ["&amp;H2558&amp;"]",IF(G2558="JPN","[JPN] "&amp;B2558&amp;" "&amp;C2558&amp;" "&amp;D2558&amp;" "&amp;E2558&amp;" "&amp;F2558&amp;" ["&amp;H2558&amp;"]",B2558&amp;" "&amp;C2558&amp;" "&amp;D2558&amp;" "&amp;E2558&amp;" "&amp;F2558&amp;" ["&amp;H2558&amp;"]"))</f>
        <v/>
      </c>
      <c r="J2558" s="7" t="inlineStr">
        <is>
          <t>나이키 블랙 투톤절개트레이닝팬츠 [M]</t>
        </is>
      </c>
      <c r="K2558" s="7" t="inlineStr">
        <is>
          <t>나이키 블랙 투톤절개트레이닝팬츠</t>
        </is>
      </c>
      <c r="L2558" s="7">
        <f>IF(B2558="보세",C2558&amp;" "&amp;F2558,B2558&amp;" "&amp;F2558)</f>
        <v/>
      </c>
      <c r="M2558" s="8" t="inlineStr">
        <is>
          <t>블랙   투톤절개트레이닝팬츠</t>
        </is>
      </c>
      <c r="N2558" s="8" t="inlineStr">
        <is>
          <t>블랙   투톤절개트레이닝팬츠</t>
        </is>
      </c>
      <c r="O2558" s="8" t="inlineStr">
        <is>
          <t>블랙   투톤절개트레이닝팬츠</t>
        </is>
      </c>
    </row>
    <row r="2559" ht="16.5" customHeight="1" s="16">
      <c r="A2559" s="7" t="n">
        <v>13109330</v>
      </c>
      <c r="B2559" s="7" t="inlineStr">
        <is>
          <t>아디다스</t>
        </is>
      </c>
      <c r="C2559" s="7" t="inlineStr">
        <is>
          <t>블랙</t>
        </is>
      </c>
      <c r="D2559" s="7" t="inlineStr">
        <is>
          <t>무지</t>
        </is>
      </c>
      <c r="E2559" s="7" t="inlineStr">
        <is>
          <t>클리마웜</t>
        </is>
      </c>
      <c r="F2559" s="7" t="inlineStr">
        <is>
          <t>골드자수삼선조거트레이닝팬츠</t>
        </is>
      </c>
      <c r="G2559" s="7" t="inlineStr">
        <is>
          <t>KOR</t>
        </is>
      </c>
      <c r="H2559" s="7" t="inlineStr">
        <is>
          <t>105</t>
        </is>
      </c>
      <c r="I2559" s="7">
        <f>IF(B2559="보세",C2559&amp;" "&amp;D2559&amp;" "&amp;E2559&amp;" "&amp;F2559&amp;" ["&amp;H2559&amp;"]",IF(G2559="JPN","[JPN] "&amp;B2559&amp;" "&amp;C2559&amp;" "&amp;D2559&amp;" "&amp;E2559&amp;" "&amp;F2559&amp;" ["&amp;H2559&amp;"]",B2559&amp;" "&amp;C2559&amp;" "&amp;D2559&amp;" "&amp;E2559&amp;" "&amp;F2559&amp;" ["&amp;H2559&amp;"]"))</f>
        <v/>
      </c>
      <c r="J2559" s="7" t="inlineStr">
        <is>
          <t>아디다스 블랙 클리마웜 골드자수삼선조거트레이닝팬츠 [105]</t>
        </is>
      </c>
      <c r="K2559" s="7" t="inlineStr">
        <is>
          <t>아디다스 블랙 클리마웜 골드자수삼선조거트레이닝팬츠</t>
        </is>
      </c>
      <c r="L2559" s="7">
        <f>IF(B2559="보세",C2559&amp;" "&amp;F2559,B2559&amp;" "&amp;F2559)</f>
        <v/>
      </c>
      <c r="M2559" s="8" t="inlineStr">
        <is>
          <t>블랙  클리마웜 골드자수삼선조거트레이닝팬츠</t>
        </is>
      </c>
      <c r="N2559" s="8" t="inlineStr">
        <is>
          <t>블랙  클리마웜 골드자수삼선조거트레이닝팬츠</t>
        </is>
      </c>
      <c r="O2559" s="8" t="inlineStr">
        <is>
          <t>블랙  클리마웜 골드자수삼선조거트레이닝팬츠</t>
        </is>
      </c>
    </row>
    <row r="2560" ht="16.5" customHeight="1" s="16">
      <c r="A2560" s="7" t="n">
        <v>13109331</v>
      </c>
      <c r="B2560" s="7" t="inlineStr">
        <is>
          <t>네파</t>
        </is>
      </c>
      <c r="C2560" s="7" t="inlineStr">
        <is>
          <t>블랙</t>
        </is>
      </c>
      <c r="D2560" s="7" t="inlineStr">
        <is>
          <t>무지</t>
        </is>
      </c>
      <c r="E2560" s="7" t="inlineStr">
        <is>
          <t>폴리</t>
        </is>
      </c>
      <c r="F2560" s="7" t="inlineStr">
        <is>
          <t>절개아웃도어경량팬츠</t>
        </is>
      </c>
      <c r="G2560" s="7" t="inlineStr">
        <is>
          <t>KOR</t>
        </is>
      </c>
      <c r="H2560" s="7" t="inlineStr">
        <is>
          <t>XL</t>
        </is>
      </c>
      <c r="I2560" s="7">
        <f>IF(B2560="보세",C2560&amp;" "&amp;D2560&amp;" "&amp;E2560&amp;" "&amp;F2560&amp;" ["&amp;H2560&amp;"]",IF(G2560="JPN","[JPN] "&amp;B2560&amp;" "&amp;C2560&amp;" "&amp;D2560&amp;" "&amp;E2560&amp;" "&amp;F2560&amp;" ["&amp;H2560&amp;"]",B2560&amp;" "&amp;C2560&amp;" "&amp;D2560&amp;" "&amp;E2560&amp;" "&amp;F2560&amp;" ["&amp;H2560&amp;"]"))</f>
        <v/>
      </c>
      <c r="J2560" s="7" t="inlineStr">
        <is>
          <t>네파 블랙 절개아웃도어경량팬츠 [XL]</t>
        </is>
      </c>
      <c r="K2560" s="7" t="inlineStr">
        <is>
          <t>네파 블랙 절개아웃도어경량팬츠</t>
        </is>
      </c>
      <c r="L2560" s="7">
        <f>IF(B2560="보세",C2560&amp;" "&amp;F2560,B2560&amp;" "&amp;F2560)</f>
        <v/>
      </c>
      <c r="M2560" s="8" t="inlineStr">
        <is>
          <t>블랙   절개아웃도어경량팬츠</t>
        </is>
      </c>
      <c r="N2560" s="8" t="inlineStr">
        <is>
          <t>블랙   절개아웃도어경량팬츠</t>
        </is>
      </c>
      <c r="O2560" s="8" t="inlineStr">
        <is>
          <t>블랙   절개아웃도어경량팬츠</t>
        </is>
      </c>
    </row>
    <row r="2561" ht="16.5" customHeight="1" s="16">
      <c r="A2561" s="7" t="n">
        <v>13109332</v>
      </c>
      <c r="B2561" s="7" t="inlineStr">
        <is>
          <t>아디다스</t>
        </is>
      </c>
      <c r="C2561" s="7" t="inlineStr">
        <is>
          <t>블랙</t>
        </is>
      </c>
      <c r="D2561" s="7" t="inlineStr">
        <is>
          <t>무지</t>
        </is>
      </c>
      <c r="E2561" s="7" t="inlineStr">
        <is>
          <t>폴리</t>
        </is>
      </c>
      <c r="F2561" s="7" t="inlineStr">
        <is>
          <t>삼선테이핑트레이닝팬츠</t>
        </is>
      </c>
      <c r="G2561" s="7" t="inlineStr">
        <is>
          <t>KOR</t>
        </is>
      </c>
      <c r="H2561" s="7" t="inlineStr">
        <is>
          <t>S</t>
        </is>
      </c>
      <c r="I2561" s="7">
        <f>IF(B2561="보세",C2561&amp;" "&amp;D2561&amp;" "&amp;E2561&amp;" "&amp;F2561&amp;" ["&amp;H2561&amp;"]",IF(G2561="JPN","[JPN] "&amp;B2561&amp;" "&amp;C2561&amp;" "&amp;D2561&amp;" "&amp;E2561&amp;" "&amp;F2561&amp;" ["&amp;H2561&amp;"]",B2561&amp;" "&amp;C2561&amp;" "&amp;D2561&amp;" "&amp;E2561&amp;" "&amp;F2561&amp;" ["&amp;H2561&amp;"]"))</f>
        <v/>
      </c>
      <c r="J2561" s="7" t="inlineStr">
        <is>
          <t>아디다스 블랙 삼선테이핑트레이닝팬츠 [S]</t>
        </is>
      </c>
      <c r="K2561" s="7" t="inlineStr">
        <is>
          <t>아디다스 블랙 삼선테이핑트레이닝팬츠</t>
        </is>
      </c>
      <c r="L2561" s="7">
        <f>IF(B2561="보세",C2561&amp;" "&amp;F2561,B2561&amp;" "&amp;F2561)</f>
        <v/>
      </c>
      <c r="M2561" s="8" t="inlineStr">
        <is>
          <t>블랙   삼선테이핑트레이닝팬츠</t>
        </is>
      </c>
      <c r="N2561" s="8" t="inlineStr">
        <is>
          <t>블랙   삼선테이핑트레이닝팬츠</t>
        </is>
      </c>
      <c r="O2561" s="8" t="inlineStr">
        <is>
          <t>블랙   삼선테이핑트레이닝팬츠</t>
        </is>
      </c>
    </row>
    <row r="2562" ht="16.5" customHeight="1" s="16">
      <c r="A2562" s="7" t="n">
        <v>13109333</v>
      </c>
      <c r="B2562" s="7" t="inlineStr">
        <is>
          <t>입생로랑</t>
        </is>
      </c>
      <c r="C2562" s="7" t="inlineStr">
        <is>
          <t>애쉬그레이</t>
        </is>
      </c>
      <c r="D2562" s="7" t="inlineStr">
        <is>
          <t>무지</t>
        </is>
      </c>
      <c r="E2562" s="7" t="inlineStr">
        <is>
          <t>면</t>
        </is>
      </c>
      <c r="F2562" s="7" t="inlineStr">
        <is>
          <t>워싱핀턱버뮤다팬츠</t>
        </is>
      </c>
      <c r="G2562" s="7" t="inlineStr">
        <is>
          <t>KOR</t>
        </is>
      </c>
      <c r="H2562" s="7" t="inlineStr">
        <is>
          <t>78-97</t>
        </is>
      </c>
      <c r="I2562" s="7">
        <f>IF(B2562="보세",C2562&amp;" "&amp;D2562&amp;" "&amp;E2562&amp;" "&amp;F2562&amp;" ["&amp;H2562&amp;"]",IF(G2562="JPN","[JPN] "&amp;B2562&amp;" "&amp;C2562&amp;" "&amp;D2562&amp;" "&amp;E2562&amp;" "&amp;F2562&amp;" ["&amp;H2562&amp;"]",B2562&amp;" "&amp;C2562&amp;" "&amp;D2562&amp;" "&amp;E2562&amp;" "&amp;F2562&amp;" ["&amp;H2562&amp;"]"))</f>
        <v/>
      </c>
      <c r="J2562" s="7" t="inlineStr">
        <is>
          <t>입생로랑 애쉬그레이 면 워싱핀턱버뮤다팬츠 [78-97]</t>
        </is>
      </c>
      <c r="K2562" s="7" t="inlineStr">
        <is>
          <t>입생로랑 애쉬그레이 면 워싱핀턱버뮤다팬츠</t>
        </is>
      </c>
      <c r="L2562" s="7">
        <f>IF(B2562="보세",C2562&amp;" "&amp;F2562,B2562&amp;" "&amp;F2562)</f>
        <v/>
      </c>
      <c r="M2562" s="8" t="inlineStr">
        <is>
          <t>애쉬그레이  면 워싱핀턱버뮤다팬츠</t>
        </is>
      </c>
      <c r="N2562" s="8" t="inlineStr">
        <is>
          <t>애쉬그레이  코튼 워싱핀턱버뮤다팬츠</t>
        </is>
      </c>
      <c r="O2562" s="8" t="inlineStr">
        <is>
          <t>애쉬그레이  면직물 워싱핀턱버뮤다팬츠</t>
        </is>
      </c>
    </row>
    <row r="2563" ht="16.5" customHeight="1" s="16">
      <c r="A2563" s="7" t="n">
        <v>13109334</v>
      </c>
      <c r="B2563" s="7" t="inlineStr">
        <is>
          <t>입생로랑</t>
        </is>
      </c>
      <c r="C2563" s="7" t="inlineStr">
        <is>
          <t>블랙</t>
        </is>
      </c>
      <c r="D2563" s="7" t="inlineStr">
        <is>
          <t>무지</t>
        </is>
      </c>
      <c r="E2563" s="7" t="inlineStr">
        <is>
          <t>폴리</t>
        </is>
      </c>
      <c r="F2563" s="7" t="inlineStr">
        <is>
          <t>슬랙스팬츠</t>
        </is>
      </c>
      <c r="G2563" s="7" t="inlineStr">
        <is>
          <t>KOR</t>
        </is>
      </c>
      <c r="H2563" s="7" t="inlineStr">
        <is>
          <t>S</t>
        </is>
      </c>
      <c r="I2563" s="7">
        <f>IF(B2563="보세",C2563&amp;" "&amp;D2563&amp;" "&amp;E2563&amp;" "&amp;F2563&amp;" ["&amp;H2563&amp;"]",IF(G2563="JPN","[JPN] "&amp;B2563&amp;" "&amp;C2563&amp;" "&amp;D2563&amp;" "&amp;E2563&amp;" "&amp;F2563&amp;" ["&amp;H2563&amp;"]",B2563&amp;" "&amp;C2563&amp;" "&amp;D2563&amp;" "&amp;E2563&amp;" "&amp;F2563&amp;" ["&amp;H2563&amp;"]"))</f>
        <v/>
      </c>
      <c r="J2563" s="7" t="inlineStr">
        <is>
          <t>입생로랑 블랙 슬랙스팬츠 [S]</t>
        </is>
      </c>
      <c r="K2563" s="7" t="inlineStr">
        <is>
          <t>입생로랑 블랙 슬랙스팬츠</t>
        </is>
      </c>
      <c r="L2563" s="7">
        <f>IF(B2563="보세",C2563&amp;" "&amp;F2563,B2563&amp;" "&amp;F2563)</f>
        <v/>
      </c>
      <c r="M2563" s="8" t="inlineStr">
        <is>
          <t>블랙   슬랙스팬츠</t>
        </is>
      </c>
      <c r="N2563" s="8" t="inlineStr">
        <is>
          <t>블랙   슬랙스팬츠</t>
        </is>
      </c>
      <c r="O2563" s="8" t="inlineStr">
        <is>
          <t>블랙   슬랙스팬츠</t>
        </is>
      </c>
    </row>
    <row r="2564" ht="16.5" customHeight="1" s="16">
      <c r="A2564" s="7" t="n">
        <v>13109335</v>
      </c>
      <c r="B2564" s="7" t="inlineStr">
        <is>
          <t>타미힐피거</t>
        </is>
      </c>
      <c r="C2564" s="7" t="inlineStr">
        <is>
          <t>네이비</t>
        </is>
      </c>
      <c r="D2564" s="7" t="inlineStr">
        <is>
          <t>무지</t>
        </is>
      </c>
      <c r="E2564" s="7" t="inlineStr">
        <is>
          <t>면혼방</t>
        </is>
      </c>
      <c r="F2564" s="7" t="inlineStr">
        <is>
          <t>워싱치노반바지</t>
        </is>
      </c>
      <c r="G2564" s="7" t="inlineStr">
        <is>
          <t>KOR</t>
        </is>
      </c>
      <c r="H2564" s="7" t="inlineStr">
        <is>
          <t>31</t>
        </is>
      </c>
      <c r="I2564" s="7">
        <f>IF(B2564="보세",C2564&amp;" "&amp;D2564&amp;" "&amp;E2564&amp;" "&amp;F2564&amp;" ["&amp;H2564&amp;"]",IF(G2564="JPN","[JPN] "&amp;B2564&amp;" "&amp;C2564&amp;" "&amp;D2564&amp;" "&amp;E2564&amp;" "&amp;F2564&amp;" ["&amp;H2564&amp;"]",B2564&amp;" "&amp;C2564&amp;" "&amp;D2564&amp;" "&amp;E2564&amp;" "&amp;F2564&amp;" ["&amp;H2564&amp;"]"))</f>
        <v/>
      </c>
      <c r="J2564" s="7" t="inlineStr">
        <is>
          <t>타미힐피거 네이비 면혼방 워싱치노반바지 [31]</t>
        </is>
      </c>
      <c r="K2564" s="7" t="inlineStr">
        <is>
          <t>타미힐피거 네이비 면혼방 워싱치노반바지</t>
        </is>
      </c>
      <c r="L2564" s="7">
        <f>IF(B2564="보세",C2564&amp;" "&amp;F2564,B2564&amp;" "&amp;F2564)</f>
        <v/>
      </c>
      <c r="M2564" s="8" t="inlineStr">
        <is>
          <t>네이비  면혼방 워싱치노반바지</t>
        </is>
      </c>
      <c r="N2564" s="8" t="inlineStr">
        <is>
          <t>NAVY  면혼방 워싱치노반바지</t>
        </is>
      </c>
      <c r="O2564" s="8" t="inlineStr">
        <is>
          <t>곤색  면혼방 워싱치노반바지</t>
        </is>
      </c>
    </row>
    <row r="2565" ht="16.5" customHeight="1" s="16">
      <c r="A2565" s="7" t="n">
        <v>13109336</v>
      </c>
      <c r="B2565" s="7" t="inlineStr">
        <is>
          <t>뉴발란스</t>
        </is>
      </c>
      <c r="C2565" s="7" t="inlineStr">
        <is>
          <t>블랙</t>
        </is>
      </c>
      <c r="D2565" s="7" t="inlineStr">
        <is>
          <t>프린팅</t>
        </is>
      </c>
      <c r="E2565" s="7" t="inlineStr">
        <is>
          <t>폴리</t>
        </is>
      </c>
      <c r="F2565" s="7" t="inlineStr">
        <is>
          <t>절개슬림트레이닝팬츠</t>
        </is>
      </c>
      <c r="G2565" s="7" t="inlineStr">
        <is>
          <t>KOR</t>
        </is>
      </c>
      <c r="H2565" s="7" t="inlineStr">
        <is>
          <t>70</t>
        </is>
      </c>
      <c r="I2565" s="7">
        <f>IF(B2565="보세",C2565&amp;" "&amp;D2565&amp;" "&amp;E2565&amp;" "&amp;F2565&amp;" ["&amp;H2565&amp;"]",IF(G2565="JPN","[JPN] "&amp;B2565&amp;" "&amp;C2565&amp;" "&amp;D2565&amp;" "&amp;E2565&amp;" "&amp;F2565&amp;" ["&amp;H2565&amp;"]",B2565&amp;" "&amp;C2565&amp;" "&amp;D2565&amp;" "&amp;E2565&amp;" "&amp;F2565&amp;" ["&amp;H2565&amp;"]"))</f>
        <v/>
      </c>
      <c r="J2565" s="7" t="inlineStr">
        <is>
          <t>뉴발란스 블랙 프린팅 절개슬림트레이닝팬츠 [70]</t>
        </is>
      </c>
      <c r="K2565" s="7" t="inlineStr">
        <is>
          <t>뉴발란스 블랙 프린팅 절개슬림트레이닝팬츠</t>
        </is>
      </c>
      <c r="L2565" s="7">
        <f>IF(B2565="보세",C2565&amp;" "&amp;F2565,B2565&amp;" "&amp;F2565)</f>
        <v/>
      </c>
      <c r="M2565" s="8" t="inlineStr">
        <is>
          <t>블랙 프린팅  절개슬림트레이닝팬츠</t>
        </is>
      </c>
      <c r="N2565" s="8" t="inlineStr">
        <is>
          <t>블랙 프린팅  절개슬림트레이닝팬츠</t>
        </is>
      </c>
      <c r="O2565" s="8" t="inlineStr">
        <is>
          <t>블랙 프린팅  절개슬림트레이닝팬츠</t>
        </is>
      </c>
    </row>
    <row r="2566" ht="16.5" customHeight="1" s="16">
      <c r="A2566" s="7" t="n">
        <v>13109337</v>
      </c>
      <c r="B2566" s="7" t="inlineStr">
        <is>
          <t>아디다스</t>
        </is>
      </c>
      <c r="C2566" s="7" t="inlineStr">
        <is>
          <t>블랙</t>
        </is>
      </c>
      <c r="D2566" s="7" t="inlineStr">
        <is>
          <t>무지</t>
        </is>
      </c>
      <c r="E2566" s="7" t="inlineStr">
        <is>
          <t>클리마라이트</t>
        </is>
      </c>
      <c r="F2566" s="7" t="inlineStr">
        <is>
          <t>와이드밴딩삼선테이핑레깅스</t>
        </is>
      </c>
      <c r="G2566" s="7" t="inlineStr">
        <is>
          <t>KOR</t>
        </is>
      </c>
      <c r="H2566" s="7" t="inlineStr">
        <is>
          <t>85</t>
        </is>
      </c>
      <c r="I2566" s="7">
        <f>IF(B2566="보세",C2566&amp;" "&amp;D2566&amp;" "&amp;E2566&amp;" "&amp;F2566&amp;" ["&amp;H2566&amp;"]",IF(G2566="JPN","[JPN] "&amp;B2566&amp;" "&amp;C2566&amp;" "&amp;D2566&amp;" "&amp;E2566&amp;" "&amp;F2566&amp;" ["&amp;H2566&amp;"]",B2566&amp;" "&amp;C2566&amp;" "&amp;D2566&amp;" "&amp;E2566&amp;" "&amp;F2566&amp;" ["&amp;H2566&amp;"]"))</f>
        <v/>
      </c>
      <c r="J2566" s="7" t="inlineStr">
        <is>
          <t>아디다스 블랙 클리마라이트 와이드밴딩삼선테이핑레깅스 [85]</t>
        </is>
      </c>
      <c r="K2566" s="7" t="inlineStr">
        <is>
          <t>아디다스 블랙 클리마라이트 와이드밴딩삼선테이핑레깅스</t>
        </is>
      </c>
      <c r="L2566" s="7">
        <f>IF(B2566="보세",C2566&amp;" "&amp;F2566,B2566&amp;" "&amp;F2566)</f>
        <v/>
      </c>
      <c r="M2566" s="8" t="inlineStr">
        <is>
          <t>블랙  클리마라이트 와이드밴딩삼선테이핑레깅스</t>
        </is>
      </c>
      <c r="N2566" s="8" t="inlineStr">
        <is>
          <t>블랙  클리마라이트 와이드밴딩삼선테이핑레깅스</t>
        </is>
      </c>
      <c r="O2566" s="8" t="inlineStr">
        <is>
          <t>블랙  클리마라이트 와이드밴딩삼선테이핑레깅스</t>
        </is>
      </c>
    </row>
    <row r="2567" ht="16.5" customHeight="1" s="16">
      <c r="A2567" s="7" t="n">
        <v>13109338</v>
      </c>
      <c r="B2567" s="7" t="inlineStr">
        <is>
          <t>아디다스</t>
        </is>
      </c>
      <c r="C2567" s="7" t="inlineStr">
        <is>
          <t>네이비</t>
        </is>
      </c>
      <c r="D2567" s="7" t="inlineStr">
        <is>
          <t>무지</t>
        </is>
      </c>
      <c r="E2567" s="7" t="inlineStr">
        <is>
          <t>면혼방</t>
        </is>
      </c>
      <c r="F2567" s="7" t="inlineStr">
        <is>
          <t>삼선테이핑와이드트레이닝팬츠</t>
        </is>
      </c>
      <c r="G2567" s="7" t="inlineStr">
        <is>
          <t>KOR</t>
        </is>
      </c>
      <c r="H2567" s="7" t="inlineStr">
        <is>
          <t>95</t>
        </is>
      </c>
      <c r="I2567" s="7">
        <f>IF(B2567="보세",C2567&amp;" "&amp;D2567&amp;" "&amp;E2567&amp;" "&amp;F2567&amp;" ["&amp;H2567&amp;"]",IF(G2567="JPN","[JPN] "&amp;B2567&amp;" "&amp;C2567&amp;" "&amp;D2567&amp;" "&amp;E2567&amp;" "&amp;F2567&amp;" ["&amp;H2567&amp;"]",B2567&amp;" "&amp;C2567&amp;" "&amp;D2567&amp;" "&amp;E2567&amp;" "&amp;F2567&amp;" ["&amp;H2567&amp;"]"))</f>
        <v/>
      </c>
      <c r="J2567" s="7" t="inlineStr">
        <is>
          <t>아디다스 네이비 면혼방 삼선테이핑와이드트레이닝팬츠 [95]</t>
        </is>
      </c>
      <c r="K2567" s="7" t="inlineStr">
        <is>
          <t>아디다스 네이비 면혼방 삼선테이핑와이드트레이닝팬츠</t>
        </is>
      </c>
      <c r="L2567" s="7">
        <f>IF(B2567="보세",C2567&amp;" "&amp;F2567,B2567&amp;" "&amp;F2567)</f>
        <v/>
      </c>
      <c r="M2567" s="8" t="inlineStr">
        <is>
          <t>네이비  면혼방 삼선테이핑와이드트레이닝팬츠</t>
        </is>
      </c>
      <c r="N2567" s="8" t="inlineStr">
        <is>
          <t>NAVY  면혼방 삼선테이핑와이드트레이닝팬츠</t>
        </is>
      </c>
      <c r="O2567" s="8" t="inlineStr">
        <is>
          <t>곤색  면혼방 삼선테이핑와이드트레이닝팬츠</t>
        </is>
      </c>
    </row>
    <row r="2568" ht="16.5" customHeight="1" s="16">
      <c r="A2568" s="7" t="n">
        <v>13109339</v>
      </c>
      <c r="B2568" s="7" t="inlineStr">
        <is>
          <t>게스</t>
        </is>
      </c>
      <c r="C2568" s="7" t="inlineStr">
        <is>
          <t>흑청</t>
        </is>
      </c>
      <c r="D2568" s="7" t="inlineStr">
        <is>
          <t>무지</t>
        </is>
      </c>
      <c r="E2568" s="7" t="inlineStr">
        <is>
          <t>데님</t>
        </is>
      </c>
      <c r="F2568" s="7" t="inlineStr">
        <is>
          <t>워싱슬림진</t>
        </is>
      </c>
      <c r="G2568" s="7" t="inlineStr">
        <is>
          <t>KOR</t>
        </is>
      </c>
      <c r="H2568" s="7" t="inlineStr">
        <is>
          <t>26</t>
        </is>
      </c>
      <c r="I2568" s="7">
        <f>IF(B2568="보세",C2568&amp;" "&amp;D2568&amp;" "&amp;E2568&amp;" "&amp;F2568&amp;" ["&amp;H2568&amp;"]",IF(G2568="JPN","[JPN] "&amp;B2568&amp;" "&amp;C2568&amp;" "&amp;D2568&amp;" "&amp;E2568&amp;" "&amp;F2568&amp;" ["&amp;H2568&amp;"]",B2568&amp;" "&amp;C2568&amp;" "&amp;D2568&amp;" "&amp;E2568&amp;" "&amp;F2568&amp;" ["&amp;H2568&amp;"]"))</f>
        <v/>
      </c>
      <c r="J2568" s="7" t="inlineStr">
        <is>
          <t>게스 흑청 데님 워싱슬림진 [26]</t>
        </is>
      </c>
      <c r="K2568" s="7" t="inlineStr">
        <is>
          <t>게스 흑청 데님 워싱슬림진</t>
        </is>
      </c>
      <c r="L2568" s="7">
        <f>IF(B2568="보세",C2568&amp;" "&amp;F2568,B2568&amp;" "&amp;F2568)</f>
        <v/>
      </c>
      <c r="M2568" s="8" t="inlineStr">
        <is>
          <t>흑청  데님 워싱슬림진</t>
        </is>
      </c>
      <c r="N2568" s="8" t="inlineStr">
        <is>
          <t>흑청  데님 워싱슬림진</t>
        </is>
      </c>
      <c r="O2568" s="8" t="inlineStr">
        <is>
          <t>흑청  데님 워싱슬림진</t>
        </is>
      </c>
    </row>
    <row r="2569" ht="16.5" customHeight="1" s="16">
      <c r="A2569" s="7" t="n">
        <v>13109340</v>
      </c>
      <c r="B2569" s="7" t="inlineStr">
        <is>
          <t>지프</t>
        </is>
      </c>
      <c r="C2569" s="7" t="inlineStr">
        <is>
          <t>블랙</t>
        </is>
      </c>
      <c r="D2569" s="7" t="inlineStr">
        <is>
          <t>무지</t>
        </is>
      </c>
      <c r="E2569" s="7" t="inlineStr">
        <is>
          <t>면혼방</t>
        </is>
      </c>
      <c r="F2569" s="7" t="inlineStr">
        <is>
          <t>워싱카고조거팬츠</t>
        </is>
      </c>
      <c r="G2569" s="7" t="inlineStr">
        <is>
          <t>KOR</t>
        </is>
      </c>
      <c r="H2569" s="7" t="inlineStr">
        <is>
          <t>26</t>
        </is>
      </c>
      <c r="I2569" s="7">
        <f>IF(B2569="보세",C2569&amp;" "&amp;D2569&amp;" "&amp;E2569&amp;" "&amp;F2569&amp;" ["&amp;H2569&amp;"]",IF(G2569="JPN","[JPN] "&amp;B2569&amp;" "&amp;C2569&amp;" "&amp;D2569&amp;" "&amp;E2569&amp;" "&amp;F2569&amp;" ["&amp;H2569&amp;"]",B2569&amp;" "&amp;C2569&amp;" "&amp;D2569&amp;" "&amp;E2569&amp;" "&amp;F2569&amp;" ["&amp;H2569&amp;"]"))</f>
        <v/>
      </c>
      <c r="J2569" s="7" t="inlineStr">
        <is>
          <t>지프 블랙 면혼방 워싱카고조거팬츠 [26]</t>
        </is>
      </c>
      <c r="K2569" s="7" t="inlineStr">
        <is>
          <t>지프 블랙 면혼방 워싱카고조거팬츠</t>
        </is>
      </c>
      <c r="L2569" s="7">
        <f>IF(B2569="보세",C2569&amp;" "&amp;F2569,B2569&amp;" "&amp;F2569)</f>
        <v/>
      </c>
      <c r="M2569" s="8" t="inlineStr">
        <is>
          <t>블랙  면혼방 워싱카고조거팬츠</t>
        </is>
      </c>
      <c r="N2569" s="8" t="inlineStr">
        <is>
          <t>블랙  코튼혼방 워싱카고조거팬츠</t>
        </is>
      </c>
      <c r="O2569" s="8" t="inlineStr">
        <is>
          <t>블랙  면믹스 워싱카고조거팬츠</t>
        </is>
      </c>
    </row>
    <row r="2570" ht="16.5" customHeight="1" s="16">
      <c r="A2570" s="7" t="n">
        <v>13109341</v>
      </c>
      <c r="B2570" s="7" t="inlineStr">
        <is>
          <t>자라</t>
        </is>
      </c>
      <c r="C2570" s="7" t="inlineStr">
        <is>
          <t>블랙</t>
        </is>
      </c>
      <c r="D2570" s="7" t="inlineStr">
        <is>
          <t>도형사선패턴</t>
        </is>
      </c>
      <c r="E2570" s="7" t="inlineStr">
        <is>
          <t>폴리</t>
        </is>
      </c>
      <c r="F2570" s="7" t="inlineStr">
        <is>
          <t>실키플리츠롱스커트</t>
        </is>
      </c>
      <c r="G2570" s="7" t="inlineStr">
        <is>
          <t>KOR</t>
        </is>
      </c>
      <c r="H2570" s="7" t="inlineStr">
        <is>
          <t>XS</t>
        </is>
      </c>
      <c r="I2570" s="7">
        <f>IF(B2570="보세",C2570&amp;" "&amp;D2570&amp;" "&amp;E2570&amp;" "&amp;F2570&amp;" ["&amp;H2570&amp;"]",IF(G2570="JPN","[JPN] "&amp;B2570&amp;" "&amp;C2570&amp;" "&amp;D2570&amp;" "&amp;E2570&amp;" "&amp;F2570&amp;" ["&amp;H2570&amp;"]",B2570&amp;" "&amp;C2570&amp;" "&amp;D2570&amp;" "&amp;E2570&amp;" "&amp;F2570&amp;" ["&amp;H2570&amp;"]"))</f>
        <v/>
      </c>
      <c r="J2570" s="7" t="inlineStr">
        <is>
          <t>자라 블랙 도형사선패턴 실키플리츠롱스커트 [XS]</t>
        </is>
      </c>
      <c r="K2570" s="7" t="inlineStr">
        <is>
          <t>자라 블랙 도형사선패턴 실키플리츠롱스커트</t>
        </is>
      </c>
      <c r="L2570" s="7">
        <f>IF(B2570="보세",C2570&amp;" "&amp;F2570,B2570&amp;" "&amp;F2570)</f>
        <v/>
      </c>
      <c r="M2570" s="8" t="inlineStr">
        <is>
          <t>블랙 도형사선패턴  실키플리츠롱스커트</t>
        </is>
      </c>
      <c r="N2570" s="8" t="inlineStr">
        <is>
          <t>블랙 도형사선패턴  실키플리츠롱스커트</t>
        </is>
      </c>
      <c r="O2570" s="8" t="inlineStr">
        <is>
          <t>블랙 도형사선패턴  실키플리츠롱스커트</t>
        </is>
      </c>
    </row>
    <row r="2571" ht="16.5" customHeight="1" s="16">
      <c r="A2571" s="7" t="n">
        <v>13109342</v>
      </c>
      <c r="B2571" s="7" t="inlineStr">
        <is>
          <t>celebshop</t>
        </is>
      </c>
      <c r="C2571" s="7" t="inlineStr">
        <is>
          <t>골드</t>
        </is>
      </c>
      <c r="D2571" s="7" t="inlineStr">
        <is>
          <t>무지</t>
        </is>
      </c>
      <c r="E2571" s="7" t="inlineStr">
        <is>
          <t>폴리</t>
        </is>
      </c>
      <c r="F2571" s="7" t="inlineStr">
        <is>
          <t>메탈펜슬미디스커트</t>
        </is>
      </c>
      <c r="G2571" s="7" t="inlineStr">
        <is>
          <t>KOR</t>
        </is>
      </c>
      <c r="H2571" s="7" t="inlineStr">
        <is>
          <t>66-91</t>
        </is>
      </c>
      <c r="I2571" s="7">
        <f>IF(B2571="보세",C2571&amp;" "&amp;D2571&amp;" "&amp;E2571&amp;" "&amp;F2571&amp;" ["&amp;H2571&amp;"]",IF(G2571="JPN","[JPN] "&amp;B2571&amp;" "&amp;C2571&amp;" "&amp;D2571&amp;" "&amp;E2571&amp;" "&amp;F2571&amp;" ["&amp;H2571&amp;"]",B2571&amp;" "&amp;C2571&amp;" "&amp;D2571&amp;" "&amp;E2571&amp;" "&amp;F2571&amp;" ["&amp;H2571&amp;"]"))</f>
        <v/>
      </c>
      <c r="J2571" s="7" t="inlineStr">
        <is>
          <t>celebshop 골드 메탈펜슬미디스커트 [66-91]</t>
        </is>
      </c>
      <c r="K2571" s="7" t="inlineStr">
        <is>
          <t>celebshop 골드 메탈펜슬미디스커트</t>
        </is>
      </c>
      <c r="L2571" s="7">
        <f>IF(B2571="보세",C2571&amp;" "&amp;F2571,B2571&amp;" "&amp;F2571)</f>
        <v/>
      </c>
      <c r="M2571" s="8" t="inlineStr">
        <is>
          <t>골드   메탈펜슬미디스커트</t>
        </is>
      </c>
      <c r="N2571" s="8" t="inlineStr">
        <is>
          <t>골드   메탈펜슬미디스커트</t>
        </is>
      </c>
      <c r="O2571" s="8" t="inlineStr">
        <is>
          <t>골드   메탈펜슬미디스커트</t>
        </is>
      </c>
    </row>
    <row r="2572" ht="16.5" customHeight="1" s="16">
      <c r="A2572" s="7" t="n">
        <v>13109343</v>
      </c>
      <c r="B2572" s="7" t="inlineStr">
        <is>
          <t>MLB</t>
        </is>
      </c>
      <c r="C2572" s="7" t="inlineStr">
        <is>
          <t>멜란지그레이</t>
        </is>
      </c>
      <c r="D2572" s="7" t="inlineStr">
        <is>
          <t>무지</t>
        </is>
      </c>
      <c r="E2572" s="7" t="inlineStr">
        <is>
          <t>면혼방</t>
        </is>
      </c>
      <c r="F2572" s="7" t="inlineStr">
        <is>
          <t>자수와이드트레이닝팬츠</t>
        </is>
      </c>
      <c r="G2572" s="7" t="inlineStr">
        <is>
          <t>KOR</t>
        </is>
      </c>
      <c r="H2572" s="7" t="inlineStr">
        <is>
          <t>82-97</t>
        </is>
      </c>
      <c r="I2572" s="7">
        <f>IF(B2572="보세",C2572&amp;" "&amp;D2572&amp;" "&amp;E2572&amp;" "&amp;F2572&amp;" ["&amp;H2572&amp;"]",IF(G2572="JPN","[JPN] "&amp;B2572&amp;" "&amp;C2572&amp;" "&amp;D2572&amp;" "&amp;E2572&amp;" "&amp;F2572&amp;" ["&amp;H2572&amp;"]",B2572&amp;" "&amp;C2572&amp;" "&amp;D2572&amp;" "&amp;E2572&amp;" "&amp;F2572&amp;" ["&amp;H2572&amp;"]"))</f>
        <v/>
      </c>
      <c r="J2572" s="7" t="inlineStr">
        <is>
          <t>MLB 멜란지그레이 면혼방 자수와이드트레이닝팬츠 [82-97]</t>
        </is>
      </c>
      <c r="K2572" s="7" t="inlineStr">
        <is>
          <t>MLB 멜란지그레이 면혼방 자수와이드트레이닝팬츠</t>
        </is>
      </c>
      <c r="L2572" s="7">
        <f>IF(B2572="보세",C2572&amp;" "&amp;F2572,B2572&amp;" "&amp;F2572)</f>
        <v/>
      </c>
      <c r="M2572" s="8" t="inlineStr">
        <is>
          <t>멜란지그레이  면혼방 자수와이드트레이닝팬츠</t>
        </is>
      </c>
      <c r="N2572" s="8" t="inlineStr">
        <is>
          <t>멜란지그레이  코튼혼방 자수와이드트레이닝팬츠</t>
        </is>
      </c>
      <c r="O2572" s="8" t="inlineStr">
        <is>
          <t>멜란지그레이  면믹스 자수와이드트레이닝팬츠</t>
        </is>
      </c>
    </row>
    <row r="2573" ht="16.5" customHeight="1" s="16">
      <c r="A2573" s="7" t="n">
        <v>13109344</v>
      </c>
      <c r="B2573" s="7" t="inlineStr">
        <is>
          <t>헤지스</t>
        </is>
      </c>
      <c r="C2573" s="7" t="inlineStr">
        <is>
          <t>브라운</t>
        </is>
      </c>
      <c r="D2573" s="7" t="inlineStr">
        <is>
          <t>무지</t>
        </is>
      </c>
      <c r="E2573" s="7" t="inlineStr">
        <is>
          <t>면혼방</t>
        </is>
      </c>
      <c r="F2573" s="7" t="inlineStr">
        <is>
          <t>투턱치노팬츠</t>
        </is>
      </c>
      <c r="G2573" s="7" t="inlineStr">
        <is>
          <t>KOR</t>
        </is>
      </c>
      <c r="H2573" s="7" t="inlineStr">
        <is>
          <t>67-91</t>
        </is>
      </c>
      <c r="I2573" s="7">
        <f>IF(B2573="보세",C2573&amp;" "&amp;D2573&amp;" "&amp;E2573&amp;" "&amp;F2573&amp;" ["&amp;H2573&amp;"]",IF(G2573="JPN","[JPN] "&amp;B2573&amp;" "&amp;C2573&amp;" "&amp;D2573&amp;" "&amp;E2573&amp;" "&amp;F2573&amp;" ["&amp;H2573&amp;"]",B2573&amp;" "&amp;C2573&amp;" "&amp;D2573&amp;" "&amp;E2573&amp;" "&amp;F2573&amp;" ["&amp;H2573&amp;"]"))</f>
        <v/>
      </c>
      <c r="J2573" s="7" t="inlineStr">
        <is>
          <t>헤지스 브라운 면혼방 투턱치노팬츠 [67-91]</t>
        </is>
      </c>
      <c r="K2573" s="7" t="inlineStr">
        <is>
          <t>헤지스 브라운 면혼방 투턱치노팬츠</t>
        </is>
      </c>
      <c r="L2573" s="7">
        <f>IF(B2573="보세",C2573&amp;" "&amp;F2573,B2573&amp;" "&amp;F2573)</f>
        <v/>
      </c>
      <c r="M2573" s="8" t="inlineStr">
        <is>
          <t>브라운  면혼방 투턱치노팬츠</t>
        </is>
      </c>
      <c r="N2573" s="8" t="inlineStr">
        <is>
          <t>브라운  코튼혼방 투턱치노팬츠</t>
        </is>
      </c>
      <c r="O2573" s="8" t="inlineStr">
        <is>
          <t>브라운  면믹스 투턱치노팬츠</t>
        </is>
      </c>
    </row>
    <row r="2574" ht="16.5" customHeight="1" s="16">
      <c r="A2574" s="7" t="n">
        <v>13109345</v>
      </c>
      <c r="B2574" s="7" t="inlineStr">
        <is>
          <t>닥스</t>
        </is>
      </c>
      <c r="C2574" s="7" t="inlineStr">
        <is>
          <t>베이지</t>
        </is>
      </c>
      <c r="D2574" s="7" t="inlineStr">
        <is>
          <t>체크</t>
        </is>
      </c>
      <c r="E2574" s="7" t="inlineStr">
        <is>
          <t>울혼방</t>
        </is>
      </c>
      <c r="F2574" s="7" t="inlineStr">
        <is>
          <t>모직일자팬츠</t>
        </is>
      </c>
      <c r="G2574" s="7" t="inlineStr">
        <is>
          <t>KOR</t>
        </is>
      </c>
      <c r="H2574" s="7" t="inlineStr">
        <is>
          <t>82-104</t>
        </is>
      </c>
      <c r="I2574" s="7">
        <f>IF(B2574="보세",C2574&amp;" "&amp;D2574&amp;" "&amp;E2574&amp;" "&amp;F2574&amp;" ["&amp;H2574&amp;"]",IF(G2574="JPN","[JPN] "&amp;B2574&amp;" "&amp;C2574&amp;" "&amp;D2574&amp;" "&amp;E2574&amp;" "&amp;F2574&amp;" ["&amp;H2574&amp;"]",B2574&amp;" "&amp;C2574&amp;" "&amp;D2574&amp;" "&amp;E2574&amp;" "&amp;F2574&amp;" ["&amp;H2574&amp;"]"))</f>
        <v/>
      </c>
      <c r="J2574" s="7" t="inlineStr">
        <is>
          <t>닥스 베이지 체크 울혼방 모직일자팬츠 [82-104]</t>
        </is>
      </c>
      <c r="K2574" s="7" t="inlineStr">
        <is>
          <t>닥스 베이지 체크 울혼방 모직일자팬츠</t>
        </is>
      </c>
      <c r="L2574" s="7">
        <f>IF(B2574="보세",C2574&amp;" "&amp;F2574,B2574&amp;" "&amp;F2574)</f>
        <v/>
      </c>
      <c r="M2574" s="8" t="inlineStr">
        <is>
          <t>베이지 체크 울혼방 모직일자팬츠</t>
        </is>
      </c>
      <c r="N2574" s="8" t="inlineStr">
        <is>
          <t>베이지 체크 울혼방 모직일자팬츠</t>
        </is>
      </c>
      <c r="O2574" s="8" t="inlineStr">
        <is>
          <t>베이지 체크 울혼방 모직일자팬츠</t>
        </is>
      </c>
    </row>
    <row r="2575" ht="16.5" customHeight="1" s="16">
      <c r="A2575" s="7" t="n">
        <v>13109346</v>
      </c>
      <c r="B2575" s="7" t="inlineStr">
        <is>
          <t>디키즈</t>
        </is>
      </c>
      <c r="C2575" s="7" t="inlineStr">
        <is>
          <t>카키</t>
        </is>
      </c>
      <c r="D2575" s="7" t="inlineStr">
        <is>
          <t>무지</t>
        </is>
      </c>
      <c r="E2575" s="7" t="inlineStr">
        <is>
          <t>면혼방</t>
        </is>
      </c>
      <c r="F2575" s="7" t="inlineStr">
        <is>
          <t>워싱치노팬츠</t>
        </is>
      </c>
      <c r="G2575" s="7" t="inlineStr">
        <is>
          <t>KOR</t>
        </is>
      </c>
      <c r="H2575" s="7" t="inlineStr">
        <is>
          <t>L</t>
        </is>
      </c>
      <c r="I2575" s="7">
        <f>IF(B2575="보세",C2575&amp;" "&amp;D2575&amp;" "&amp;E2575&amp;" "&amp;F2575&amp;" ["&amp;H2575&amp;"]",IF(G2575="JPN","[JPN] "&amp;B2575&amp;" "&amp;C2575&amp;" "&amp;D2575&amp;" "&amp;E2575&amp;" "&amp;F2575&amp;" ["&amp;H2575&amp;"]",B2575&amp;" "&amp;C2575&amp;" "&amp;D2575&amp;" "&amp;E2575&amp;" "&amp;F2575&amp;" ["&amp;H2575&amp;"]"))</f>
        <v/>
      </c>
      <c r="J2575" s="7" t="inlineStr">
        <is>
          <t>디키즈 카키 면혼방 워싱치노팬츠 [L]</t>
        </is>
      </c>
      <c r="K2575" s="7" t="inlineStr">
        <is>
          <t>디키즈 카키 면혼방 워싱치노팬츠</t>
        </is>
      </c>
      <c r="L2575" s="7">
        <f>IF(B2575="보세",C2575&amp;" "&amp;F2575,B2575&amp;" "&amp;F2575)</f>
        <v/>
      </c>
      <c r="M2575" s="8" t="inlineStr">
        <is>
          <t>카키  면혼방 워싱치노팬츠</t>
        </is>
      </c>
      <c r="N2575" s="8" t="inlineStr">
        <is>
          <t>카키  코튼혼방 워싱치노팬츠</t>
        </is>
      </c>
      <c r="O2575" s="8" t="inlineStr">
        <is>
          <t>카키  면믹스 워싱치노팬츠</t>
        </is>
      </c>
    </row>
    <row r="2576" ht="16.5" customHeight="1" s="16">
      <c r="A2576" s="7" t="n">
        <v>13109347</v>
      </c>
      <c r="B2576" s="7" t="inlineStr">
        <is>
          <t>엠폴햄</t>
        </is>
      </c>
      <c r="C2576" s="7" t="inlineStr">
        <is>
          <t>카키</t>
        </is>
      </c>
      <c r="D2576" s="7" t="inlineStr">
        <is>
          <t>무지</t>
        </is>
      </c>
      <c r="E2576" s="7" t="inlineStr">
        <is>
          <t>폴리</t>
        </is>
      </c>
      <c r="F2576" s="7" t="inlineStr">
        <is>
          <t>텍스쳐드미니스커트</t>
        </is>
      </c>
      <c r="G2576" s="7" t="inlineStr">
        <is>
          <t>KOR</t>
        </is>
      </c>
      <c r="H2576" s="7" t="inlineStr">
        <is>
          <t>26</t>
        </is>
      </c>
      <c r="I2576" s="7">
        <f>IF(B2576="보세",C2576&amp;" "&amp;D2576&amp;" "&amp;E2576&amp;" "&amp;F2576&amp;" ["&amp;H2576&amp;"]",IF(G2576="JPN","[JPN] "&amp;B2576&amp;" "&amp;C2576&amp;" "&amp;D2576&amp;" "&amp;E2576&amp;" "&amp;F2576&amp;" ["&amp;H2576&amp;"]",B2576&amp;" "&amp;C2576&amp;" "&amp;D2576&amp;" "&amp;E2576&amp;" "&amp;F2576&amp;" ["&amp;H2576&amp;"]"))</f>
        <v/>
      </c>
      <c r="J2576" s="7" t="inlineStr">
        <is>
          <t>엠폴햄 카키 텍스쳐드미니스커트 [26]</t>
        </is>
      </c>
      <c r="K2576" s="7" t="inlineStr">
        <is>
          <t>엠폴햄 카키 텍스쳐드미니스커트</t>
        </is>
      </c>
      <c r="L2576" s="7">
        <f>IF(B2576="보세",C2576&amp;" "&amp;F2576,B2576&amp;" "&amp;F2576)</f>
        <v/>
      </c>
      <c r="M2576" s="8" t="inlineStr">
        <is>
          <t>카키   텍스쳐드미니스커트</t>
        </is>
      </c>
      <c r="N2576" s="8" t="inlineStr">
        <is>
          <t>카키   텍스쳐드미니스커트</t>
        </is>
      </c>
      <c r="O2576" s="8" t="inlineStr">
        <is>
          <t>카키   텍스쳐드미니스커트</t>
        </is>
      </c>
    </row>
    <row r="2577" ht="16.5" customHeight="1" s="16">
      <c r="A2577" s="7" t="n">
        <v>13109348</v>
      </c>
      <c r="B2577" s="7" t="inlineStr">
        <is>
          <t>mixxo</t>
        </is>
      </c>
      <c r="C2577" s="7" t="inlineStr">
        <is>
          <t>브라운</t>
        </is>
      </c>
      <c r="D2577" s="7" t="inlineStr">
        <is>
          <t>뱀피패턴</t>
        </is>
      </c>
      <c r="E2577" s="7" t="inlineStr">
        <is>
          <t>폴리</t>
        </is>
      </c>
      <c r="F2577" s="7" t="inlineStr">
        <is>
          <t>절개플리츠트윌미니스커트</t>
        </is>
      </c>
      <c r="G2577" s="7" t="inlineStr">
        <is>
          <t>KOR</t>
        </is>
      </c>
      <c r="H2577" s="7" t="inlineStr">
        <is>
          <t>26</t>
        </is>
      </c>
      <c r="I2577" s="7">
        <f>IF(B2577="보세",C2577&amp;" "&amp;D2577&amp;" "&amp;E2577&amp;" "&amp;F2577&amp;" ["&amp;H2577&amp;"]",IF(G2577="JPN","[JPN] "&amp;B2577&amp;" "&amp;C2577&amp;" "&amp;D2577&amp;" "&amp;E2577&amp;" "&amp;F2577&amp;" ["&amp;H2577&amp;"]",B2577&amp;" "&amp;C2577&amp;" "&amp;D2577&amp;" "&amp;E2577&amp;" "&amp;F2577&amp;" ["&amp;H2577&amp;"]"))</f>
        <v/>
      </c>
      <c r="J2577" s="7" t="inlineStr">
        <is>
          <t>mixxo 브라운 뱀피패턴 절개플리츠트윌미니스커트 [26]</t>
        </is>
      </c>
      <c r="K2577" s="7" t="inlineStr">
        <is>
          <t>mixxo 브라운 뱀피패턴 절개플리츠트윌미니스커트</t>
        </is>
      </c>
      <c r="L2577" s="7">
        <f>IF(B2577="보세",C2577&amp;" "&amp;F2577,B2577&amp;" "&amp;F2577)</f>
        <v/>
      </c>
      <c r="M2577" s="8" t="inlineStr">
        <is>
          <t>브라운 뱀피패턴  절개플리츠트윌미니스커트</t>
        </is>
      </c>
      <c r="N2577" s="8" t="inlineStr">
        <is>
          <t>브라운 뱀피패턴  절개플리츠트윌미니스커트</t>
        </is>
      </c>
      <c r="O2577" s="8" t="inlineStr">
        <is>
          <t>브라운 뱀피패턴  절개플리츠트윌미니스커트</t>
        </is>
      </c>
    </row>
    <row r="2578" ht="16.5" customHeight="1" s="16">
      <c r="A2578" s="7" t="n">
        <v>13109349</v>
      </c>
      <c r="B2578" s="7" t="inlineStr">
        <is>
          <t>자라</t>
        </is>
      </c>
      <c r="C2578" s="7" t="inlineStr">
        <is>
          <t>카키</t>
        </is>
      </c>
      <c r="D2578" s="7" t="inlineStr">
        <is>
          <t>무지</t>
        </is>
      </c>
      <c r="E2578" s="7" t="inlineStr">
        <is>
          <t>린넨</t>
        </is>
      </c>
      <c r="F2578" s="7" t="inlineStr">
        <is>
          <t>골드버클벨티드절개롱스커트</t>
        </is>
      </c>
      <c r="G2578" s="7" t="inlineStr">
        <is>
          <t>KOR</t>
        </is>
      </c>
      <c r="H2578" s="7" t="inlineStr">
        <is>
          <t>L</t>
        </is>
      </c>
      <c r="I2578" s="7">
        <f>IF(B2578="보세",C2578&amp;" "&amp;D2578&amp;" "&amp;E2578&amp;" "&amp;F2578&amp;" ["&amp;H2578&amp;"]",IF(G2578="JPN","[JPN] "&amp;B2578&amp;" "&amp;C2578&amp;" "&amp;D2578&amp;" "&amp;E2578&amp;" "&amp;F2578&amp;" ["&amp;H2578&amp;"]",B2578&amp;" "&amp;C2578&amp;" "&amp;D2578&amp;" "&amp;E2578&amp;" "&amp;F2578&amp;" ["&amp;H2578&amp;"]"))</f>
        <v/>
      </c>
      <c r="J2578" s="7" t="inlineStr">
        <is>
          <t>자라 카키 린넨 골드버클벨티드절개롱스커트 [L]</t>
        </is>
      </c>
      <c r="K2578" s="7" t="inlineStr">
        <is>
          <t>자라 카키 린넨 골드버클벨티드절개롱스커트</t>
        </is>
      </c>
      <c r="L2578" s="7">
        <f>IF(B2578="보세",C2578&amp;" "&amp;F2578,B2578&amp;" "&amp;F2578)</f>
        <v/>
      </c>
      <c r="M2578" s="8" t="inlineStr">
        <is>
          <t>카키  린넨 골드버클벨티드절개롱스커트</t>
        </is>
      </c>
      <c r="N2578" s="8" t="inlineStr">
        <is>
          <t>카키  린넨 골드버클벨티드절개롱스커트</t>
        </is>
      </c>
      <c r="O2578" s="8" t="inlineStr">
        <is>
          <t>카키  린넨 골드버클벨티드절개롱스커트</t>
        </is>
      </c>
    </row>
    <row r="2579" ht="16.5" customHeight="1" s="16">
      <c r="A2579" s="7" t="n">
        <v>13109350</v>
      </c>
      <c r="B2579" s="7" t="inlineStr">
        <is>
          <t>자라</t>
        </is>
      </c>
      <c r="C2579" s="7" t="inlineStr">
        <is>
          <t>연청</t>
        </is>
      </c>
      <c r="D2579" s="7" t="inlineStr">
        <is>
          <t>무지</t>
        </is>
      </c>
      <c r="E2579" s="7" t="inlineStr">
        <is>
          <t>데님</t>
        </is>
      </c>
      <c r="F2579" s="7" t="inlineStr">
        <is>
          <t>아웃포켓절개항아리진</t>
        </is>
      </c>
      <c r="G2579" s="7" t="inlineStr">
        <is>
          <t>KOR</t>
        </is>
      </c>
      <c r="H2579" s="7" t="inlineStr">
        <is>
          <t>34</t>
        </is>
      </c>
      <c r="I2579" s="7">
        <f>IF(B2579="보세",C2579&amp;" "&amp;D2579&amp;" "&amp;E2579&amp;" "&amp;F2579&amp;" ["&amp;H2579&amp;"]",IF(G2579="JPN","[JPN] "&amp;B2579&amp;" "&amp;C2579&amp;" "&amp;D2579&amp;" "&amp;E2579&amp;" "&amp;F2579&amp;" ["&amp;H2579&amp;"]",B2579&amp;" "&amp;C2579&amp;" "&amp;D2579&amp;" "&amp;E2579&amp;" "&amp;F2579&amp;" ["&amp;H2579&amp;"]"))</f>
        <v/>
      </c>
      <c r="J2579" s="7" t="inlineStr">
        <is>
          <t>자라 연청 데님 아웃포켓절개항아리진 [34]</t>
        </is>
      </c>
      <c r="K2579" s="7" t="inlineStr">
        <is>
          <t>자라 연청 데님 아웃포켓절개항아리진</t>
        </is>
      </c>
      <c r="L2579" s="7">
        <f>IF(B2579="보세",C2579&amp;" "&amp;F2579,B2579&amp;" "&amp;F2579)</f>
        <v/>
      </c>
      <c r="M2579" s="8" t="inlineStr">
        <is>
          <t>연청  데님 아웃포켓절개항아리진</t>
        </is>
      </c>
      <c r="N2579" s="8" t="inlineStr">
        <is>
          <t>연청  데님 아웃포켓절개항아리진</t>
        </is>
      </c>
      <c r="O2579" s="8" t="inlineStr">
        <is>
          <t>연청  데님 아웃포켓절개항아리진</t>
        </is>
      </c>
    </row>
    <row r="2580" ht="16.5" customHeight="1" s="16">
      <c r="A2580" s="7" t="n">
        <v>13109351</v>
      </c>
      <c r="B2580" s="7" t="inlineStr">
        <is>
          <t>타미힐피거</t>
        </is>
      </c>
      <c r="C2580" s="7" t="inlineStr">
        <is>
          <t>라이트베이지</t>
        </is>
      </c>
      <c r="D2580" s="7" t="inlineStr">
        <is>
          <t>무지</t>
        </is>
      </c>
      <c r="E2580" s="7" t="inlineStr">
        <is>
          <t>면혼방</t>
        </is>
      </c>
      <c r="F2580" s="7" t="inlineStr">
        <is>
          <t>치노팬츠</t>
        </is>
      </c>
      <c r="G2580" s="7" t="inlineStr">
        <is>
          <t>KOR</t>
        </is>
      </c>
      <c r="H2580" s="7" t="inlineStr">
        <is>
          <t>33</t>
        </is>
      </c>
      <c r="I2580" s="7">
        <f>IF(B2580="보세",C2580&amp;" "&amp;D2580&amp;" "&amp;E2580&amp;" "&amp;F2580&amp;" ["&amp;H2580&amp;"]",IF(G2580="JPN","[JPN] "&amp;B2580&amp;" "&amp;C2580&amp;" "&amp;D2580&amp;" "&amp;E2580&amp;" "&amp;F2580&amp;" ["&amp;H2580&amp;"]",B2580&amp;" "&amp;C2580&amp;" "&amp;D2580&amp;" "&amp;E2580&amp;" "&amp;F2580&amp;" ["&amp;H2580&amp;"]"))</f>
        <v/>
      </c>
      <c r="J2580" s="7" t="inlineStr">
        <is>
          <t>타미힐피거 라이트베이지 면혼방 치노팬츠 [33]</t>
        </is>
      </c>
      <c r="K2580" s="7" t="inlineStr">
        <is>
          <t>타미힐피거 라이트베이지 면혼방 치노팬츠</t>
        </is>
      </c>
      <c r="L2580" s="7">
        <f>IF(B2580="보세",C2580&amp;" "&amp;F2580,B2580&amp;" "&amp;F2580)</f>
        <v/>
      </c>
      <c r="M2580" s="8" t="inlineStr">
        <is>
          <t>라이트베이지  면혼방 치노팬츠</t>
        </is>
      </c>
      <c r="N2580" s="8" t="inlineStr">
        <is>
          <t>라이트베이지  코튼혼방 치노팬츠</t>
        </is>
      </c>
      <c r="O2580" s="8" t="inlineStr">
        <is>
          <t>라이트베이지  면믹스 치노팬츠</t>
        </is>
      </c>
    </row>
    <row r="2581" ht="16.5" customHeight="1" s="16">
      <c r="A2581" s="7" t="n">
        <v>13109352</v>
      </c>
      <c r="B2581" s="7" t="inlineStr">
        <is>
          <t>자라</t>
        </is>
      </c>
      <c r="C2581" s="7" t="inlineStr">
        <is>
          <t>베이지</t>
        </is>
      </c>
      <c r="D2581" s="7" t="inlineStr">
        <is>
          <t>무지</t>
        </is>
      </c>
      <c r="E2581" s="7" t="inlineStr">
        <is>
          <t>폴리</t>
        </is>
      </c>
      <c r="F2581" s="7" t="inlineStr">
        <is>
          <t>롱시보리니트조거팬츠</t>
        </is>
      </c>
      <c r="G2581" s="7" t="inlineStr">
        <is>
          <t>KOR</t>
        </is>
      </c>
      <c r="H2581" s="7" t="inlineStr">
        <is>
          <t>S</t>
        </is>
      </c>
      <c r="I2581" s="7">
        <f>IF(B2581="보세",C2581&amp;" "&amp;D2581&amp;" "&amp;E2581&amp;" "&amp;F2581&amp;" ["&amp;H2581&amp;"]",IF(G2581="JPN","[JPN] "&amp;B2581&amp;" "&amp;C2581&amp;" "&amp;D2581&amp;" "&amp;E2581&amp;" "&amp;F2581&amp;" ["&amp;H2581&amp;"]",B2581&amp;" "&amp;C2581&amp;" "&amp;D2581&amp;" "&amp;E2581&amp;" "&amp;F2581&amp;" ["&amp;H2581&amp;"]"))</f>
        <v/>
      </c>
      <c r="J2581" s="7" t="inlineStr">
        <is>
          <t>자라 베이지 롱시보리니트조거팬츠 [S]</t>
        </is>
      </c>
      <c r="K2581" s="7" t="inlineStr">
        <is>
          <t>자라 베이지 롱시보리니트조거팬츠</t>
        </is>
      </c>
      <c r="L2581" s="7">
        <f>IF(B2581="보세",C2581&amp;" "&amp;F2581,B2581&amp;" "&amp;F2581)</f>
        <v/>
      </c>
      <c r="M2581" s="8" t="inlineStr">
        <is>
          <t>베이지   롱시보리니트조거팬츠</t>
        </is>
      </c>
      <c r="N2581" s="8" t="inlineStr">
        <is>
          <t>베이지   롱시보리니트조거팬츠</t>
        </is>
      </c>
      <c r="O2581" s="8" t="inlineStr">
        <is>
          <t>베이지   롱시보리니트조거팬츠</t>
        </is>
      </c>
    </row>
    <row r="2582" ht="16.5" customHeight="1" s="16">
      <c r="A2582" s="7" t="n">
        <v>13109353</v>
      </c>
      <c r="B2582" s="7" t="inlineStr">
        <is>
          <t>tngt</t>
        </is>
      </c>
      <c r="C2582" s="7" t="inlineStr">
        <is>
          <t>화이트</t>
        </is>
      </c>
      <c r="D2582" s="7" t="inlineStr">
        <is>
          <t>무지</t>
        </is>
      </c>
      <c r="E2582" s="7" t="inlineStr">
        <is>
          <t>면혼방</t>
        </is>
      </c>
      <c r="F2582" s="7" t="inlineStr">
        <is>
          <t>스트레치치노팬츠</t>
        </is>
      </c>
      <c r="G2582" s="7" t="inlineStr">
        <is>
          <t>KOR</t>
        </is>
      </c>
      <c r="H2582" s="7" t="inlineStr">
        <is>
          <t>74</t>
        </is>
      </c>
      <c r="I2582" s="7">
        <f>IF(B2582="보세",C2582&amp;" "&amp;D2582&amp;" "&amp;E2582&amp;" "&amp;F2582&amp;" ["&amp;H2582&amp;"]",IF(G2582="JPN","[JPN] "&amp;B2582&amp;" "&amp;C2582&amp;" "&amp;D2582&amp;" "&amp;E2582&amp;" "&amp;F2582&amp;" ["&amp;H2582&amp;"]",B2582&amp;" "&amp;C2582&amp;" "&amp;D2582&amp;" "&amp;E2582&amp;" "&amp;F2582&amp;" ["&amp;H2582&amp;"]"))</f>
        <v/>
      </c>
      <c r="J2582" s="7" t="inlineStr">
        <is>
          <t>tngt 화이트 면혼방 스트레치치노팬츠 [74]</t>
        </is>
      </c>
      <c r="K2582" s="7" t="inlineStr">
        <is>
          <t>tngt 화이트 면혼방 스트레치치노팬츠</t>
        </is>
      </c>
      <c r="L2582" s="7">
        <f>IF(B2582="보세",C2582&amp;" "&amp;F2582,B2582&amp;" "&amp;F2582)</f>
        <v/>
      </c>
      <c r="M2582" s="8" t="inlineStr">
        <is>
          <t>화이트  면혼방 스트레치치노팬츠</t>
        </is>
      </c>
      <c r="N2582" s="8" t="inlineStr">
        <is>
          <t>화이트  코튼혼방 스트레치치노팬츠</t>
        </is>
      </c>
      <c r="O2582" s="8" t="inlineStr">
        <is>
          <t>화이트  면믹스 스트레치치노팬츠</t>
        </is>
      </c>
    </row>
    <row r="2583" ht="16.5" customHeight="1" s="16">
      <c r="A2583" s="7" t="n">
        <v>13109354</v>
      </c>
      <c r="B2583" s="7" t="inlineStr">
        <is>
          <t>지오다노</t>
        </is>
      </c>
      <c r="C2583" s="7" t="inlineStr">
        <is>
          <t>화이트</t>
        </is>
      </c>
      <c r="D2583" s="7" t="inlineStr">
        <is>
          <t>무지</t>
        </is>
      </c>
      <c r="E2583" s="7" t="inlineStr">
        <is>
          <t>면혼방</t>
        </is>
      </c>
      <c r="F2583" s="7" t="inlineStr">
        <is>
          <t>스트레치와이드진</t>
        </is>
      </c>
      <c r="G2583" s="7" t="inlineStr">
        <is>
          <t>KOR</t>
        </is>
      </c>
      <c r="H2583" s="7" t="inlineStr">
        <is>
          <t>66</t>
        </is>
      </c>
      <c r="I2583" s="7">
        <f>IF(B2583="보세",C2583&amp;" "&amp;D2583&amp;" "&amp;E2583&amp;" "&amp;F2583&amp;" ["&amp;H2583&amp;"]",IF(G2583="JPN","[JPN] "&amp;B2583&amp;" "&amp;C2583&amp;" "&amp;D2583&amp;" "&amp;E2583&amp;" "&amp;F2583&amp;" ["&amp;H2583&amp;"]",B2583&amp;" "&amp;C2583&amp;" "&amp;D2583&amp;" "&amp;E2583&amp;" "&amp;F2583&amp;" ["&amp;H2583&amp;"]"))</f>
        <v/>
      </c>
      <c r="J2583" s="7" t="inlineStr">
        <is>
          <t>지오다노 화이트 면혼방 스트레치와이드진 [66]</t>
        </is>
      </c>
      <c r="K2583" s="7" t="inlineStr">
        <is>
          <t>지오다노 화이트 면혼방 스트레치와이드진</t>
        </is>
      </c>
      <c r="L2583" s="7">
        <f>IF(B2583="보세",C2583&amp;" "&amp;F2583,B2583&amp;" "&amp;F2583)</f>
        <v/>
      </c>
      <c r="M2583" s="8" t="inlineStr">
        <is>
          <t>화이트  면혼방 스트레치와이드진</t>
        </is>
      </c>
      <c r="N2583" s="8" t="inlineStr">
        <is>
          <t>화이트  코튼혼방 스트레치와이드진</t>
        </is>
      </c>
      <c r="O2583" s="8" t="inlineStr">
        <is>
          <t>화이트  면믹스 스트레치와이드진</t>
        </is>
      </c>
    </row>
    <row r="2584" ht="16.5" customHeight="1" s="16">
      <c r="A2584" s="7" t="n">
        <v>13109355</v>
      </c>
      <c r="B2584" s="7" t="inlineStr">
        <is>
          <t>엠포리오아르마니</t>
        </is>
      </c>
      <c r="C2584" s="7" t="inlineStr">
        <is>
          <t>그레이블루</t>
        </is>
      </c>
      <c r="D2584" s="7" t="inlineStr">
        <is>
          <t>무지</t>
        </is>
      </c>
      <c r="E2584" s="7" t="inlineStr">
        <is>
          <t>폴리</t>
        </is>
      </c>
      <c r="F2584" s="7" t="inlineStr">
        <is>
          <t>모크넥골지배색니트</t>
        </is>
      </c>
      <c r="G2584" s="7" t="inlineStr">
        <is>
          <t>KOR</t>
        </is>
      </c>
      <c r="H2584" s="7" t="inlineStr">
        <is>
          <t>M</t>
        </is>
      </c>
      <c r="I2584" s="7">
        <f>IF(B2584="보세",C2584&amp;" "&amp;D2584&amp;" "&amp;E2584&amp;" "&amp;F2584&amp;" ["&amp;H2584&amp;"]",IF(G2584="JPN","[JPN] "&amp;B2584&amp;" "&amp;C2584&amp;" "&amp;D2584&amp;" "&amp;E2584&amp;" "&amp;F2584&amp;" ["&amp;H2584&amp;"]",B2584&amp;" "&amp;C2584&amp;" "&amp;D2584&amp;" "&amp;E2584&amp;" "&amp;F2584&amp;" ["&amp;H2584&amp;"]"))</f>
        <v/>
      </c>
      <c r="J2584" s="7" t="inlineStr">
        <is>
          <t>엠포리오아르마니 그레이블루 모크넥골지배색니트 [M]</t>
        </is>
      </c>
      <c r="K2584" s="7" t="inlineStr">
        <is>
          <t>엠포리오아르마니 그레이블루 모크넥골지배색니트</t>
        </is>
      </c>
      <c r="L2584" s="7">
        <f>IF(B2584="보세",C2584&amp;" "&amp;F2584,B2584&amp;" "&amp;F2584)</f>
        <v/>
      </c>
      <c r="M2584" s="8" t="inlineStr">
        <is>
          <t>그레이블루   모크넥골지배색니트</t>
        </is>
      </c>
      <c r="N2584" s="8" t="inlineStr">
        <is>
          <t>그레이블루   모크넥골지배색니트</t>
        </is>
      </c>
      <c r="O2584" s="8" t="inlineStr">
        <is>
          <t>그레이블루   모크넥골지배색니트</t>
        </is>
      </c>
    </row>
    <row r="2585" ht="16.5" customHeight="1" s="16">
      <c r="A2585" s="7" t="n">
        <v>13109356</v>
      </c>
      <c r="B2585" s="7" t="inlineStr">
        <is>
          <t>아이더</t>
        </is>
      </c>
      <c r="C2585" s="7" t="inlineStr">
        <is>
          <t>블랙</t>
        </is>
      </c>
      <c r="D2585" s="7" t="inlineStr">
        <is>
          <t>무지</t>
        </is>
      </c>
      <c r="E2585" s="7" t="inlineStr">
        <is>
          <t>폴리</t>
        </is>
      </c>
      <c r="F2585" s="7" t="inlineStr">
        <is>
          <t>스포츠저지긴팔티</t>
        </is>
      </c>
      <c r="G2585" s="7" t="inlineStr">
        <is>
          <t>KOR</t>
        </is>
      </c>
      <c r="H2585" s="7" t="inlineStr">
        <is>
          <t>M</t>
        </is>
      </c>
      <c r="I2585" s="7">
        <f>IF(B2585="보세",C2585&amp;" "&amp;D2585&amp;" "&amp;E2585&amp;" "&amp;F2585&amp;" ["&amp;H2585&amp;"]",IF(G2585="JPN","[JPN] "&amp;B2585&amp;" "&amp;C2585&amp;" "&amp;D2585&amp;" "&amp;E2585&amp;" "&amp;F2585&amp;" ["&amp;H2585&amp;"]",B2585&amp;" "&amp;C2585&amp;" "&amp;D2585&amp;" "&amp;E2585&amp;" "&amp;F2585&amp;" ["&amp;H2585&amp;"]"))</f>
        <v/>
      </c>
      <c r="J2585" s="7" t="inlineStr">
        <is>
          <t>아이더 블랙 스포츠저지긴팔티 [M]</t>
        </is>
      </c>
      <c r="K2585" s="7" t="inlineStr">
        <is>
          <t>아이더 블랙 스포츠저지긴팔티</t>
        </is>
      </c>
      <c r="L2585" s="7">
        <f>IF(B2585="보세",C2585&amp;" "&amp;F2585,B2585&amp;" "&amp;F2585)</f>
        <v/>
      </c>
      <c r="M2585" s="8" t="inlineStr">
        <is>
          <t>블랙   스포츠저지긴팔티</t>
        </is>
      </c>
      <c r="N2585" s="8" t="inlineStr">
        <is>
          <t>블랙   스포츠저지긴팔티</t>
        </is>
      </c>
      <c r="O2585" s="8" t="inlineStr">
        <is>
          <t>블랙   스포츠저지긴팔티</t>
        </is>
      </c>
    </row>
    <row r="2586" ht="16.5" customHeight="1" s="16">
      <c r="A2586" s="7" t="n">
        <v>13109357</v>
      </c>
      <c r="B2586" s="7" t="inlineStr">
        <is>
          <t>빈폴</t>
        </is>
      </c>
      <c r="C2586" s="7" t="inlineStr">
        <is>
          <t>네이비</t>
        </is>
      </c>
      <c r="D2586" s="7" t="inlineStr">
        <is>
          <t>무지</t>
        </is>
      </c>
      <c r="E2586" s="7" t="inlineStr">
        <is>
          <t>면</t>
        </is>
      </c>
      <c r="F2586" s="7" t="inlineStr">
        <is>
          <t>자수로고워싱크루넥티</t>
        </is>
      </c>
      <c r="G2586" s="7" t="inlineStr">
        <is>
          <t>KOR</t>
        </is>
      </c>
      <c r="H2586" s="7" t="inlineStr">
        <is>
          <t>L</t>
        </is>
      </c>
      <c r="I2586" s="7">
        <f>IF(B2586="보세",C2586&amp;" "&amp;D2586&amp;" "&amp;E2586&amp;" "&amp;F2586&amp;" ["&amp;H2586&amp;"]",IF(G2586="JPN","[JPN] "&amp;B2586&amp;" "&amp;C2586&amp;" "&amp;D2586&amp;" "&amp;E2586&amp;" "&amp;F2586&amp;" ["&amp;H2586&amp;"]",B2586&amp;" "&amp;C2586&amp;" "&amp;D2586&amp;" "&amp;E2586&amp;" "&amp;F2586&amp;" ["&amp;H2586&amp;"]"))</f>
        <v/>
      </c>
      <c r="J2586" s="7" t="inlineStr">
        <is>
          <t>빈폴 네이비 면 자수로고워싱크루넥티 [L]</t>
        </is>
      </c>
      <c r="K2586" s="7" t="inlineStr">
        <is>
          <t>빈폴 네이비 면 자수로고워싱크루넥티</t>
        </is>
      </c>
      <c r="L2586" s="7">
        <f>IF(B2586="보세",C2586&amp;" "&amp;F2586,B2586&amp;" "&amp;F2586)</f>
        <v/>
      </c>
      <c r="M2586" s="8" t="inlineStr">
        <is>
          <t>네이비  면 자수로고워싱크루넥티</t>
        </is>
      </c>
      <c r="N2586" s="8" t="inlineStr">
        <is>
          <t>NAVY  면 자수로고워싱크루넥티</t>
        </is>
      </c>
      <c r="O2586" s="8" t="inlineStr">
        <is>
          <t>곤색  면 자수로고워싱크루넥티</t>
        </is>
      </c>
    </row>
    <row r="2587" ht="16.5" customHeight="1" s="16">
      <c r="A2587" s="7" t="n">
        <v>13109358</v>
      </c>
      <c r="B2587" s="7" t="inlineStr">
        <is>
          <t>필라</t>
        </is>
      </c>
      <c r="C2587" s="7" t="inlineStr">
        <is>
          <t>네이비레드</t>
        </is>
      </c>
      <c r="D2587" s="7" t="inlineStr">
        <is>
          <t>사선스트라이프</t>
        </is>
      </c>
      <c r="E2587" s="7" t="inlineStr">
        <is>
          <t>면</t>
        </is>
      </c>
      <c r="F2587" s="7" t="inlineStr">
        <is>
          <t>루즈핏자수빅로고크루넥맨투맨</t>
        </is>
      </c>
      <c r="G2587" s="7" t="inlineStr">
        <is>
          <t>KOR</t>
        </is>
      </c>
      <c r="H2587" s="7" t="inlineStr">
        <is>
          <t>S</t>
        </is>
      </c>
      <c r="I2587" s="7">
        <f>IF(B2587="보세",C2587&amp;" "&amp;D2587&amp;" "&amp;E2587&amp;" "&amp;F2587&amp;" ["&amp;H2587&amp;"]",IF(G2587="JPN","[JPN] "&amp;B2587&amp;" "&amp;C2587&amp;" "&amp;D2587&amp;" "&amp;E2587&amp;" "&amp;F2587&amp;" ["&amp;H2587&amp;"]",B2587&amp;" "&amp;C2587&amp;" "&amp;D2587&amp;" "&amp;E2587&amp;" "&amp;F2587&amp;" ["&amp;H2587&amp;"]"))</f>
        <v/>
      </c>
      <c r="J2587" s="7" t="inlineStr">
        <is>
          <t>필라 네이비레드 사선스트라이프 면 루즈핏자수빅로고크루넥맨투맨 [S]</t>
        </is>
      </c>
      <c r="K2587" s="7" t="inlineStr">
        <is>
          <t>필라 네이비레드 사선스트라이프 면 루즈핏자수빅로고크루넥맨투맨</t>
        </is>
      </c>
      <c r="L2587" s="7">
        <f>IF(B2587="보세",C2587&amp;" "&amp;F2587,B2587&amp;" "&amp;F2587)</f>
        <v/>
      </c>
      <c r="M2587" s="8" t="inlineStr">
        <is>
          <t>네이비레드 사선스트라이프 면 루즈핏자수빅로고크루넥맨투맨</t>
        </is>
      </c>
      <c r="N2587" s="8" t="inlineStr">
        <is>
          <t>네이비레드 사선스트라이프 코튼 루즈핏자수빅로고크루넥맨투맨</t>
        </is>
      </c>
      <c r="O2587" s="8" t="inlineStr">
        <is>
          <t>네이비레드 사선스트라이프 면직물 루즈핏자수빅로고크루넥맨투맨</t>
        </is>
      </c>
    </row>
    <row r="2588" ht="16.5" customHeight="1" s="16">
      <c r="A2588" s="7" t="n">
        <v>13109359</v>
      </c>
      <c r="B2588" s="7" t="inlineStr">
        <is>
          <t>타미힐피거</t>
        </is>
      </c>
      <c r="C2588" s="7" t="inlineStr">
        <is>
          <t>블랙</t>
        </is>
      </c>
      <c r="D2588" s="7" t="inlineStr">
        <is>
          <t>무지</t>
        </is>
      </c>
      <c r="E2588" s="7" t="inlineStr">
        <is>
          <t>면혼방</t>
        </is>
      </c>
      <c r="F2588" s="7" t="inlineStr">
        <is>
          <t>슬림핏스트레치긴팔셔츠</t>
        </is>
      </c>
      <c r="G2588" s="7" t="inlineStr">
        <is>
          <t>KOR</t>
        </is>
      </c>
      <c r="H2588" s="7" t="inlineStr">
        <is>
          <t>L</t>
        </is>
      </c>
      <c r="I2588" s="7">
        <f>IF(B2588="보세",C2588&amp;" "&amp;D2588&amp;" "&amp;E2588&amp;" "&amp;F2588&amp;" ["&amp;H2588&amp;"]",IF(G2588="JPN","[JPN] "&amp;B2588&amp;" "&amp;C2588&amp;" "&amp;D2588&amp;" "&amp;E2588&amp;" "&amp;F2588&amp;" ["&amp;H2588&amp;"]",B2588&amp;" "&amp;C2588&amp;" "&amp;D2588&amp;" "&amp;E2588&amp;" "&amp;F2588&amp;" ["&amp;H2588&amp;"]"))</f>
        <v/>
      </c>
      <c r="J2588" s="7" t="inlineStr">
        <is>
          <t>타미힐피거 블랙 면혼방 슬림핏스트레치긴팔셔츠 [L]</t>
        </is>
      </c>
      <c r="K2588" s="7" t="inlineStr">
        <is>
          <t>타미힐피거 블랙 면혼방 슬림핏스트레치긴팔셔츠</t>
        </is>
      </c>
      <c r="L2588" s="7">
        <f>IF(B2588="보세",C2588&amp;" "&amp;F2588,B2588&amp;" "&amp;F2588)</f>
        <v/>
      </c>
      <c r="M2588" s="8" t="inlineStr">
        <is>
          <t>블랙  면혼방 슬림핏스트레치긴팔셔츠</t>
        </is>
      </c>
      <c r="N2588" s="8" t="inlineStr">
        <is>
          <t>블랙  코튼혼방 슬림핏스트레치긴팔셔츠</t>
        </is>
      </c>
      <c r="O2588" s="8" t="inlineStr">
        <is>
          <t>블랙  면믹스 슬림핏스트레치긴팔셔츠</t>
        </is>
      </c>
    </row>
    <row r="2589" ht="16.5" customHeight="1" s="16">
      <c r="A2589" s="7" t="n">
        <v>13109360</v>
      </c>
      <c r="B2589" s="7" t="inlineStr">
        <is>
          <t>반스</t>
        </is>
      </c>
      <c r="C2589" s="7" t="inlineStr">
        <is>
          <t>블랙</t>
        </is>
      </c>
      <c r="D2589" s="7" t="inlineStr">
        <is>
          <t>프린팅</t>
        </is>
      </c>
      <c r="E2589" s="7" t="inlineStr">
        <is>
          <t>면혼방</t>
        </is>
      </c>
      <c r="F2589" s="7" t="inlineStr">
        <is>
          <t>오프더월스웨트셔츠</t>
        </is>
      </c>
      <c r="G2589" s="7" t="inlineStr">
        <is>
          <t>KOR</t>
        </is>
      </c>
      <c r="H2589" s="7" t="inlineStr">
        <is>
          <t>L</t>
        </is>
      </c>
      <c r="I2589" s="7">
        <f>IF(B2589="보세",C2589&amp;" "&amp;D2589&amp;" "&amp;E2589&amp;" "&amp;F2589&amp;" ["&amp;H2589&amp;"]",IF(G2589="JPN","[JPN] "&amp;B2589&amp;" "&amp;C2589&amp;" "&amp;D2589&amp;" "&amp;E2589&amp;" "&amp;F2589&amp;" ["&amp;H2589&amp;"]",B2589&amp;" "&amp;C2589&amp;" "&amp;D2589&amp;" "&amp;E2589&amp;" "&amp;F2589&amp;" ["&amp;H2589&amp;"]"))</f>
        <v/>
      </c>
      <c r="J2589" s="7" t="inlineStr">
        <is>
          <t>반스 블랙 프린팅 면혼방 오프더월스웨트셔츠 [L]</t>
        </is>
      </c>
      <c r="K2589" s="7" t="inlineStr">
        <is>
          <t>반스 블랙 프린팅 면혼방 오프더월스웨트셔츠</t>
        </is>
      </c>
      <c r="L2589" s="7">
        <f>IF(B2589="보세",C2589&amp;" "&amp;F2589,B2589&amp;" "&amp;F2589)</f>
        <v/>
      </c>
      <c r="M2589" s="8" t="inlineStr">
        <is>
          <t>블랙 프린팅 면혼방 오프더월스웨트셔츠</t>
        </is>
      </c>
      <c r="N2589" s="8" t="inlineStr">
        <is>
          <t>블랙 프린팅 코튼혼방 오프더월스웨트셔츠</t>
        </is>
      </c>
      <c r="O2589" s="8" t="inlineStr">
        <is>
          <t>블랙 프린팅 면믹스 오프더월스웨트셔츠</t>
        </is>
      </c>
    </row>
    <row r="2590" ht="16.5" customHeight="1" s="16">
      <c r="A2590" s="7" t="n">
        <v>13109361</v>
      </c>
      <c r="B2590" s="7" t="inlineStr">
        <is>
          <t>MLB</t>
        </is>
      </c>
      <c r="C2590" s="7" t="inlineStr">
        <is>
          <t>블랙</t>
        </is>
      </c>
      <c r="D2590" s="7" t="inlineStr">
        <is>
          <t>무지</t>
        </is>
      </c>
      <c r="E2590" s="7" t="inlineStr">
        <is>
          <t>면혼방</t>
        </is>
      </c>
      <c r="F2590" s="7" t="inlineStr">
        <is>
          <t>부클패치스웨트셔츠</t>
        </is>
      </c>
      <c r="G2590" s="7" t="inlineStr">
        <is>
          <t>KOR</t>
        </is>
      </c>
      <c r="H2590" s="7" t="inlineStr">
        <is>
          <t>95</t>
        </is>
      </c>
      <c r="I2590" s="7">
        <f>IF(B2590="보세",C2590&amp;" "&amp;D2590&amp;" "&amp;E2590&amp;" "&amp;F2590&amp;" ["&amp;H2590&amp;"]",IF(G2590="JPN","[JPN] "&amp;B2590&amp;" "&amp;C2590&amp;" "&amp;D2590&amp;" "&amp;E2590&amp;" "&amp;F2590&amp;" ["&amp;H2590&amp;"]",B2590&amp;" "&amp;C2590&amp;" "&amp;D2590&amp;" "&amp;E2590&amp;" "&amp;F2590&amp;" ["&amp;H2590&amp;"]"))</f>
        <v/>
      </c>
      <c r="J2590" s="7" t="inlineStr">
        <is>
          <t>MLB 블랙 면혼방 부클패치스웨트셔츠 [95]</t>
        </is>
      </c>
      <c r="K2590" s="7" t="inlineStr">
        <is>
          <t>MLB 블랙 면혼방 부클패치스웨트셔츠</t>
        </is>
      </c>
      <c r="L2590" s="7">
        <f>IF(B2590="보세",C2590&amp;" "&amp;F2590,B2590&amp;" "&amp;F2590)</f>
        <v/>
      </c>
      <c r="M2590" s="8" t="inlineStr">
        <is>
          <t>블랙  면혼방 부클패치스웨트셔츠</t>
        </is>
      </c>
      <c r="N2590" s="8" t="inlineStr">
        <is>
          <t>블랙  코튼혼방 부클패치스웨트셔츠</t>
        </is>
      </c>
      <c r="O2590" s="8" t="inlineStr">
        <is>
          <t>블랙  면믹스 부클패치스웨트셔츠</t>
        </is>
      </c>
    </row>
    <row r="2591" ht="16.5" customHeight="1" s="16">
      <c r="A2591" s="7" t="n">
        <v>13109362</v>
      </c>
      <c r="B2591" s="7" t="inlineStr">
        <is>
          <t>유니클로</t>
        </is>
      </c>
      <c r="C2591" s="7" t="inlineStr">
        <is>
          <t>다크그린</t>
        </is>
      </c>
      <c r="D2591" s="7" t="inlineStr">
        <is>
          <t>무지</t>
        </is>
      </c>
      <c r="E2591" s="7" t="inlineStr">
        <is>
          <t>울</t>
        </is>
      </c>
      <c r="F2591" s="7" t="inlineStr">
        <is>
          <t>크루넥시보리니트</t>
        </is>
      </c>
      <c r="G2591" s="7" t="inlineStr">
        <is>
          <t>KOR</t>
        </is>
      </c>
      <c r="H2591" s="7" t="inlineStr">
        <is>
          <t>L</t>
        </is>
      </c>
      <c r="I2591" s="7">
        <f>IF(B2591="보세",C2591&amp;" "&amp;D2591&amp;" "&amp;E2591&amp;" "&amp;F2591&amp;" ["&amp;H2591&amp;"]",IF(G2591="JPN","[JPN] "&amp;B2591&amp;" "&amp;C2591&amp;" "&amp;D2591&amp;" "&amp;E2591&amp;" "&amp;F2591&amp;" ["&amp;H2591&amp;"]",B2591&amp;" "&amp;C2591&amp;" "&amp;D2591&amp;" "&amp;E2591&amp;" "&amp;F2591&amp;" ["&amp;H2591&amp;"]"))</f>
        <v/>
      </c>
      <c r="J2591" s="7" t="inlineStr">
        <is>
          <t>유니클로 다크그린 울 크루넥시보리니트 [L]</t>
        </is>
      </c>
      <c r="K2591" s="7" t="inlineStr">
        <is>
          <t>유니클로 다크그린 울 크루넥시보리니트</t>
        </is>
      </c>
      <c r="L2591" s="7">
        <f>IF(B2591="보세",C2591&amp;" "&amp;F2591,B2591&amp;" "&amp;F2591)</f>
        <v/>
      </c>
      <c r="M2591" s="8" t="inlineStr">
        <is>
          <t>다크그린  울 크루넥시보리니트</t>
        </is>
      </c>
      <c r="N2591" s="8" t="inlineStr">
        <is>
          <t>다크그린  울 크루넥시보리니트</t>
        </is>
      </c>
      <c r="O2591" s="8" t="inlineStr">
        <is>
          <t>다크그린  울 크루넥시보리니트</t>
        </is>
      </c>
    </row>
    <row r="2592" ht="16.5" customHeight="1" s="16">
      <c r="A2592" s="7" t="n">
        <v>13109363</v>
      </c>
      <c r="B2592" s="7" t="inlineStr">
        <is>
          <t>폴로</t>
        </is>
      </c>
      <c r="C2592" s="7" t="inlineStr">
        <is>
          <t>네이비</t>
        </is>
      </c>
      <c r="D2592" s="7" t="inlineStr">
        <is>
          <t>스트라이프</t>
        </is>
      </c>
      <c r="E2592" s="7" t="inlineStr">
        <is>
          <t>면</t>
        </is>
      </c>
      <c r="F2592" s="7" t="inlineStr">
        <is>
          <t>자수포니반팔카라티</t>
        </is>
      </c>
      <c r="G2592" s="7" t="inlineStr">
        <is>
          <t>KOR</t>
        </is>
      </c>
      <c r="H2592" s="7" t="inlineStr">
        <is>
          <t>XL</t>
        </is>
      </c>
      <c r="I2592" s="7">
        <f>IF(B2592="보세",C2592&amp;" "&amp;D2592&amp;" "&amp;E2592&amp;" "&amp;F2592&amp;" ["&amp;H2592&amp;"]",IF(G2592="JPN","[JPN] "&amp;B2592&amp;" "&amp;C2592&amp;" "&amp;D2592&amp;" "&amp;E2592&amp;" "&amp;F2592&amp;" ["&amp;H2592&amp;"]",B2592&amp;" "&amp;C2592&amp;" "&amp;D2592&amp;" "&amp;E2592&amp;" "&amp;F2592&amp;" ["&amp;H2592&amp;"]"))</f>
        <v/>
      </c>
      <c r="J2592" s="7" t="inlineStr">
        <is>
          <t>폴로 네이비 스트라이프 면 자수포니반팔카라티 [XL]</t>
        </is>
      </c>
      <c r="K2592" s="7" t="inlineStr">
        <is>
          <t>폴로 네이비 스트라이프 면 자수포니반팔카라티</t>
        </is>
      </c>
      <c r="L2592" s="7">
        <f>IF(B2592="보세",C2592&amp;" "&amp;F2592,B2592&amp;" "&amp;F2592)</f>
        <v/>
      </c>
      <c r="M2592" s="8" t="inlineStr">
        <is>
          <t>네이비 스트라이프 면 자수포니반팔카라티</t>
        </is>
      </c>
      <c r="N2592" s="8" t="inlineStr">
        <is>
          <t>NAVY 스트라이프 면 자수포니반팔카라티</t>
        </is>
      </c>
      <c r="O2592" s="8" t="inlineStr">
        <is>
          <t>곤색 스트라이프 면 자수포니반팔카라티</t>
        </is>
      </c>
    </row>
    <row r="2593" ht="16.5" customHeight="1" s="16">
      <c r="A2593" s="7" t="n">
        <v>13109364</v>
      </c>
      <c r="B2593" s="7" t="inlineStr">
        <is>
          <t>타미힐피거</t>
        </is>
      </c>
      <c r="C2593" s="7" t="inlineStr">
        <is>
          <t>네이비</t>
        </is>
      </c>
      <c r="D2593" s="7" t="inlineStr">
        <is>
          <t>무지</t>
        </is>
      </c>
      <c r="E2593" s="7" t="inlineStr">
        <is>
          <t>면</t>
        </is>
      </c>
      <c r="F2593" s="7" t="inlineStr">
        <is>
          <t>슬림핏절개긴팔셔츠</t>
        </is>
      </c>
      <c r="G2593" s="7" t="inlineStr">
        <is>
          <t>KOR</t>
        </is>
      </c>
      <c r="H2593" s="7" t="inlineStr">
        <is>
          <t>2</t>
        </is>
      </c>
      <c r="I2593" s="7">
        <f>IF(B2593="보세",C2593&amp;" "&amp;D2593&amp;" "&amp;E2593&amp;" "&amp;F2593&amp;" ["&amp;H2593&amp;"]",IF(G2593="JPN","[JPN] "&amp;B2593&amp;" "&amp;C2593&amp;" "&amp;D2593&amp;" "&amp;E2593&amp;" "&amp;F2593&amp;" ["&amp;H2593&amp;"]",B2593&amp;" "&amp;C2593&amp;" "&amp;D2593&amp;" "&amp;E2593&amp;" "&amp;F2593&amp;" ["&amp;H2593&amp;"]"))</f>
        <v/>
      </c>
      <c r="J2593" s="7" t="inlineStr">
        <is>
          <t>타미힐피거 네이비 면 슬림핏절개긴팔셔츠 [2]</t>
        </is>
      </c>
      <c r="K2593" s="7" t="inlineStr">
        <is>
          <t>타미힐피거 네이비 면 슬림핏절개긴팔셔츠</t>
        </is>
      </c>
      <c r="L2593" s="7">
        <f>IF(B2593="보세",C2593&amp;" "&amp;F2593,B2593&amp;" "&amp;F2593)</f>
        <v/>
      </c>
      <c r="M2593" s="8" t="inlineStr">
        <is>
          <t>네이비  면 슬림핏절개긴팔셔츠</t>
        </is>
      </c>
      <c r="N2593" s="8" t="inlineStr">
        <is>
          <t>NAVY  면 슬림핏절개긴팔셔츠</t>
        </is>
      </c>
      <c r="O2593" s="8" t="inlineStr">
        <is>
          <t>곤색  면 슬림핏절개긴팔셔츠</t>
        </is>
      </c>
    </row>
    <row r="2594" ht="16.5" customHeight="1" s="16">
      <c r="A2594" s="7" t="n">
        <v>13109365</v>
      </c>
      <c r="B2594" s="7" t="inlineStr">
        <is>
          <t>자라니트</t>
        </is>
      </c>
      <c r="C2594" s="7" t="inlineStr">
        <is>
          <t>네이비</t>
        </is>
      </c>
      <c r="D2594" s="7" t="inlineStr">
        <is>
          <t>스트라이프</t>
        </is>
      </c>
      <c r="E2594" s="7" t="inlineStr">
        <is>
          <t>폴리</t>
        </is>
      </c>
      <c r="F2594" s="7" t="inlineStr">
        <is>
          <t>형광배색언발니트</t>
        </is>
      </c>
      <c r="G2594" s="7" t="inlineStr">
        <is>
          <t>KOR</t>
        </is>
      </c>
      <c r="H2594" s="7" t="inlineStr">
        <is>
          <t>S</t>
        </is>
      </c>
      <c r="I2594" s="7">
        <f>IF(B2594="보세",C2594&amp;" "&amp;D2594&amp;" "&amp;E2594&amp;" "&amp;F2594&amp;" ["&amp;H2594&amp;"]",IF(G2594="JPN","[JPN] "&amp;B2594&amp;" "&amp;C2594&amp;" "&amp;D2594&amp;" "&amp;E2594&amp;" "&amp;F2594&amp;" ["&amp;H2594&amp;"]",B2594&amp;" "&amp;C2594&amp;" "&amp;D2594&amp;" "&amp;E2594&amp;" "&amp;F2594&amp;" ["&amp;H2594&amp;"]"))</f>
        <v/>
      </c>
      <c r="J2594" s="7" t="inlineStr">
        <is>
          <t>자라니트 네이비 스트라이프 형광배색언발니트 [S]</t>
        </is>
      </c>
      <c r="K2594" s="7" t="inlineStr">
        <is>
          <t>자라니트 네이비 스트라이프 형광배색언발니트</t>
        </is>
      </c>
      <c r="L2594" s="7">
        <f>IF(B2594="보세",C2594&amp;" "&amp;F2594,B2594&amp;" "&amp;F2594)</f>
        <v/>
      </c>
      <c r="M2594" s="8" t="inlineStr">
        <is>
          <t>네이비 스트라이프  형광배색언발니트</t>
        </is>
      </c>
      <c r="N2594" s="8" t="inlineStr">
        <is>
          <t>NAVY 스트라이프  형광배색언발니트</t>
        </is>
      </c>
      <c r="O2594" s="8" t="inlineStr">
        <is>
          <t>곤색 스트라이프  형광배색언발니트</t>
        </is>
      </c>
    </row>
    <row r="2595" ht="16.5" customHeight="1" s="16">
      <c r="A2595" s="7" t="n">
        <v>13109366</v>
      </c>
      <c r="B2595" s="7" t="inlineStr">
        <is>
          <t>톰브라운</t>
        </is>
      </c>
      <c r="C2595" s="7" t="inlineStr">
        <is>
          <t>네이비</t>
        </is>
      </c>
      <c r="D2595" s="7" t="inlineStr">
        <is>
          <t>프린팅</t>
        </is>
      </c>
      <c r="E2595" s="7" t="inlineStr">
        <is>
          <t>면혼방</t>
        </is>
      </c>
      <c r="F2595" s="7" t="inlineStr">
        <is>
          <t>사이드골지크루넥맨투맨</t>
        </is>
      </c>
      <c r="G2595" s="7" t="inlineStr">
        <is>
          <t>KOR</t>
        </is>
      </c>
      <c r="H2595" s="7" t="inlineStr">
        <is>
          <t>2</t>
        </is>
      </c>
      <c r="I2595" s="7">
        <f>IF(B2595="보세",C2595&amp;" "&amp;D2595&amp;" "&amp;E2595&amp;" "&amp;F2595&amp;" ["&amp;H2595&amp;"]",IF(G2595="JPN","[JPN] "&amp;B2595&amp;" "&amp;C2595&amp;" "&amp;D2595&amp;" "&amp;E2595&amp;" "&amp;F2595&amp;" ["&amp;H2595&amp;"]",B2595&amp;" "&amp;C2595&amp;" "&amp;D2595&amp;" "&amp;E2595&amp;" "&amp;F2595&amp;" ["&amp;H2595&amp;"]"))</f>
        <v/>
      </c>
      <c r="J2595" s="7" t="inlineStr">
        <is>
          <t>톰브라운 네이비 프린팅 면혼방 사이드골지크루넥맨투맨 [2]</t>
        </is>
      </c>
      <c r="K2595" s="7" t="inlineStr">
        <is>
          <t>톰브라운 네이비 프린팅 면혼방 사이드골지크루넥맨투맨</t>
        </is>
      </c>
      <c r="L2595" s="7">
        <f>IF(B2595="보세",C2595&amp;" "&amp;F2595,B2595&amp;" "&amp;F2595)</f>
        <v/>
      </c>
      <c r="M2595" s="8" t="inlineStr">
        <is>
          <t>네이비 프린팅 면혼방 사이드골지크루넥맨투맨</t>
        </is>
      </c>
      <c r="N2595" s="8" t="inlineStr">
        <is>
          <t>NAVY 프린팅 면혼방 사이드골지크루넥맨투맨</t>
        </is>
      </c>
      <c r="O2595" s="8" t="inlineStr">
        <is>
          <t>곤색 프린팅 면혼방 사이드골지크루넥맨투맨</t>
        </is>
      </c>
    </row>
    <row r="2596" ht="16.5" customHeight="1" s="16">
      <c r="A2596" s="7" t="n">
        <v>13109367</v>
      </c>
      <c r="B2596" s="7" t="inlineStr">
        <is>
          <t>퓨마</t>
        </is>
      </c>
      <c r="C2596" s="7" t="inlineStr">
        <is>
          <t>블랙</t>
        </is>
      </c>
      <c r="D2596" s="7" t="inlineStr">
        <is>
          <t>무지</t>
        </is>
      </c>
      <c r="E2596" s="7" t="inlineStr">
        <is>
          <t>면혼방</t>
        </is>
      </c>
      <c r="F2596" s="7" t="inlineStr">
        <is>
          <t>자수로고스웨트셔츠</t>
        </is>
      </c>
      <c r="G2596" s="7" t="inlineStr">
        <is>
          <t>KOR</t>
        </is>
      </c>
      <c r="H2596" s="7" t="inlineStr">
        <is>
          <t>L</t>
        </is>
      </c>
      <c r="I2596" s="7">
        <f>IF(B2596="보세",C2596&amp;" "&amp;D2596&amp;" "&amp;E2596&amp;" "&amp;F2596&amp;" ["&amp;H2596&amp;"]",IF(G2596="JPN","[JPN] "&amp;B2596&amp;" "&amp;C2596&amp;" "&amp;D2596&amp;" "&amp;E2596&amp;" "&amp;F2596&amp;" ["&amp;H2596&amp;"]",B2596&amp;" "&amp;C2596&amp;" "&amp;D2596&amp;" "&amp;E2596&amp;" "&amp;F2596&amp;" ["&amp;H2596&amp;"]"))</f>
        <v/>
      </c>
      <c r="J2596" s="7" t="inlineStr">
        <is>
          <t>퓨마 블랙 면혼방 자수로고스웨트셔츠 [L]</t>
        </is>
      </c>
      <c r="K2596" s="7" t="inlineStr">
        <is>
          <t>퓨마 블랙 면혼방 자수로고스웨트셔츠</t>
        </is>
      </c>
      <c r="L2596" s="7">
        <f>IF(B2596="보세",C2596&amp;" "&amp;F2596,B2596&amp;" "&amp;F2596)</f>
        <v/>
      </c>
      <c r="M2596" s="8" t="inlineStr">
        <is>
          <t>블랙  면혼방 자수로고스웨트셔츠</t>
        </is>
      </c>
      <c r="N2596" s="8" t="inlineStr">
        <is>
          <t>블랙  코튼혼방 자수로고스웨트셔츠</t>
        </is>
      </c>
      <c r="O2596" s="8" t="inlineStr">
        <is>
          <t>블랙  면믹스 자수로고스웨트셔츠</t>
        </is>
      </c>
    </row>
    <row r="2597" ht="16.5" customHeight="1" s="16">
      <c r="A2597" s="7" t="n">
        <v>13109368</v>
      </c>
      <c r="B2597" s="7" t="inlineStr">
        <is>
          <t>르꼬끄</t>
        </is>
      </c>
      <c r="C2597" s="7" t="inlineStr">
        <is>
          <t>블랙</t>
        </is>
      </c>
      <c r="D2597" s="7" t="inlineStr">
        <is>
          <t>프린팅</t>
        </is>
      </c>
      <c r="E2597" s="7" t="inlineStr">
        <is>
          <t>면혼방</t>
        </is>
      </c>
      <c r="F2597" s="7" t="inlineStr">
        <is>
          <t>소매레터링레글런크롭후드티</t>
        </is>
      </c>
      <c r="G2597" s="7" t="inlineStr">
        <is>
          <t>KOR</t>
        </is>
      </c>
      <c r="H2597" s="7" t="inlineStr">
        <is>
          <t>S</t>
        </is>
      </c>
      <c r="I2597" s="7">
        <f>IF(B2597="보세",C2597&amp;" "&amp;D2597&amp;" "&amp;E2597&amp;" "&amp;F2597&amp;" ["&amp;H2597&amp;"]",IF(G2597="JPN","[JPN] "&amp;B2597&amp;" "&amp;C2597&amp;" "&amp;D2597&amp;" "&amp;E2597&amp;" "&amp;F2597&amp;" ["&amp;H2597&amp;"]",B2597&amp;" "&amp;C2597&amp;" "&amp;D2597&amp;" "&amp;E2597&amp;" "&amp;F2597&amp;" ["&amp;H2597&amp;"]"))</f>
        <v/>
      </c>
      <c r="J2597" s="7" t="inlineStr">
        <is>
          <t>르꼬끄 블랙 프린팅 면혼방 소매레터링레글런크롭후드티 [S]</t>
        </is>
      </c>
      <c r="K2597" s="7" t="inlineStr">
        <is>
          <t>르꼬끄 블랙 프린팅 면혼방 소매레터링레글런크롭후드티</t>
        </is>
      </c>
      <c r="L2597" s="7">
        <f>IF(B2597="보세",C2597&amp;" "&amp;F2597,B2597&amp;" "&amp;F2597)</f>
        <v/>
      </c>
      <c r="M2597" s="8" t="inlineStr">
        <is>
          <t>블랙 프린팅 면혼방 소매레터링레글런크롭후드티</t>
        </is>
      </c>
      <c r="N2597" s="8" t="inlineStr">
        <is>
          <t>블랙 프린팅 코튼혼방 소매레터링레글런크롭후드티</t>
        </is>
      </c>
      <c r="O2597" s="8" t="inlineStr">
        <is>
          <t>블랙 프린팅 면믹스 소매레터링레글런크롭후드티</t>
        </is>
      </c>
    </row>
    <row r="2598" ht="16.5" customHeight="1" s="16">
      <c r="A2598" s="7" t="n">
        <v>13109369</v>
      </c>
      <c r="B2598" s="7" t="inlineStr">
        <is>
          <t>레노마</t>
        </is>
      </c>
      <c r="C2598" s="7" t="inlineStr">
        <is>
          <t>다크네이비</t>
        </is>
      </c>
      <c r="D2598" s="7" t="inlineStr">
        <is>
          <t>무지</t>
        </is>
      </c>
      <c r="E2598" s="7" t="inlineStr">
        <is>
          <t>폴리</t>
        </is>
      </c>
      <c r="F2598" s="7" t="inlineStr">
        <is>
          <t>핀턱히든버튼헨리넥원피스</t>
        </is>
      </c>
      <c r="G2598" s="7" t="inlineStr">
        <is>
          <t>KOR</t>
        </is>
      </c>
      <c r="H2598" s="7" t="inlineStr">
        <is>
          <t>88-94</t>
        </is>
      </c>
      <c r="I2598" s="7">
        <f>IF(B2598="보세",C2598&amp;" "&amp;D2598&amp;" "&amp;E2598&amp;" "&amp;F2598&amp;" ["&amp;H2598&amp;"]",IF(G2598="JPN","[JPN] "&amp;B2598&amp;" "&amp;C2598&amp;" "&amp;D2598&amp;" "&amp;E2598&amp;" "&amp;F2598&amp;" ["&amp;H2598&amp;"]",B2598&amp;" "&amp;C2598&amp;" "&amp;D2598&amp;" "&amp;E2598&amp;" "&amp;F2598&amp;" ["&amp;H2598&amp;"]"))</f>
        <v/>
      </c>
      <c r="J2598" s="7" t="inlineStr">
        <is>
          <t>레노마 다크네이비 핀턱히든버튼헨리넥원피스 [88-94]</t>
        </is>
      </c>
      <c r="K2598" s="7" t="inlineStr">
        <is>
          <t>레노마 다크네이비 핀턱히든버튼헨리넥원피스</t>
        </is>
      </c>
      <c r="L2598" s="7">
        <f>IF(B2598="보세",C2598&amp;" "&amp;F2598,B2598&amp;" "&amp;F2598)</f>
        <v/>
      </c>
      <c r="M2598" s="8" t="inlineStr">
        <is>
          <t>다크네이비   핀턱히든버튼헨리넥원피스</t>
        </is>
      </c>
      <c r="N2598" s="8" t="inlineStr">
        <is>
          <t>DARK NAVY   핀턱히든버튼헨리넥원피스</t>
        </is>
      </c>
      <c r="O2598" s="8" t="inlineStr">
        <is>
          <t>딥네이비   핀턱히든버튼헨리넥원피스</t>
        </is>
      </c>
    </row>
    <row r="2599" ht="16.5" customHeight="1" s="16">
      <c r="A2599" s="7" t="n">
        <v>13109370</v>
      </c>
      <c r="B2599" s="7" t="inlineStr">
        <is>
          <t>디스커버리</t>
        </is>
      </c>
      <c r="C2599" s="7" t="inlineStr">
        <is>
          <t>멜란지네이비</t>
        </is>
      </c>
      <c r="D2599" s="7" t="inlineStr">
        <is>
          <t>무지</t>
        </is>
      </c>
      <c r="E2599" s="7" t="inlineStr">
        <is>
          <t>폴리</t>
        </is>
      </c>
      <c r="F2599" s="7" t="inlineStr">
        <is>
          <t>웜후드티</t>
        </is>
      </c>
      <c r="G2599" s="7" t="inlineStr">
        <is>
          <t>KOR</t>
        </is>
      </c>
      <c r="H2599" s="7" t="inlineStr">
        <is>
          <t>95</t>
        </is>
      </c>
      <c r="I2599" s="7">
        <f>IF(B2599="보세",C2599&amp;" "&amp;D2599&amp;" "&amp;E2599&amp;" "&amp;F2599&amp;" ["&amp;H2599&amp;"]",IF(G2599="JPN","[JPN] "&amp;B2599&amp;" "&amp;C2599&amp;" "&amp;D2599&amp;" "&amp;E2599&amp;" "&amp;F2599&amp;" ["&amp;H2599&amp;"]",B2599&amp;" "&amp;C2599&amp;" "&amp;D2599&amp;" "&amp;E2599&amp;" "&amp;F2599&amp;" ["&amp;H2599&amp;"]"))</f>
        <v/>
      </c>
      <c r="J2599" s="7" t="inlineStr">
        <is>
          <t>디스커버리 멜란지네이비 웜후드티 [95]</t>
        </is>
      </c>
      <c r="K2599" s="7" t="inlineStr">
        <is>
          <t>디스커버리 멜란지네이비 웜후드티</t>
        </is>
      </c>
      <c r="L2599" s="7">
        <f>IF(B2599="보세",C2599&amp;" "&amp;F2599,B2599&amp;" "&amp;F2599)</f>
        <v/>
      </c>
      <c r="M2599" s="8" t="inlineStr">
        <is>
          <t>멜란지네이비   웜후드티</t>
        </is>
      </c>
      <c r="N2599" s="8" t="inlineStr">
        <is>
          <t>멜란지네이비   웜후드티</t>
        </is>
      </c>
      <c r="O2599" s="8" t="inlineStr">
        <is>
          <t>멜란지네이비   웜후드티</t>
        </is>
      </c>
    </row>
    <row r="2600" ht="16.5" customHeight="1" s="16">
      <c r="A2600" s="7" t="n">
        <v>13109371</v>
      </c>
      <c r="B2600" s="7" t="inlineStr">
        <is>
          <t>타미힐피거</t>
        </is>
      </c>
      <c r="C2600" s="7" t="inlineStr">
        <is>
          <t>블랙</t>
        </is>
      </c>
      <c r="D2600" s="7" t="inlineStr">
        <is>
          <t>무지</t>
        </is>
      </c>
      <c r="E2600" s="7" t="inlineStr">
        <is>
          <t>면혼방</t>
        </is>
      </c>
      <c r="F2600" s="7" t="inlineStr">
        <is>
          <t>오픈카라핀턱셔츠</t>
        </is>
      </c>
      <c r="G2600" s="7" t="inlineStr">
        <is>
          <t>KOR</t>
        </is>
      </c>
      <c r="H2600" s="7" t="inlineStr">
        <is>
          <t>4</t>
        </is>
      </c>
      <c r="I2600" s="7">
        <f>IF(B2600="보세",C2600&amp;" "&amp;D2600&amp;" "&amp;E2600&amp;" "&amp;F2600&amp;" ["&amp;H2600&amp;"]",IF(G2600="JPN","[JPN] "&amp;B2600&amp;" "&amp;C2600&amp;" "&amp;D2600&amp;" "&amp;E2600&amp;" "&amp;F2600&amp;" ["&amp;H2600&amp;"]",B2600&amp;" "&amp;C2600&amp;" "&amp;D2600&amp;" "&amp;E2600&amp;" "&amp;F2600&amp;" ["&amp;H2600&amp;"]"))</f>
        <v/>
      </c>
      <c r="J2600" s="7" t="inlineStr">
        <is>
          <t>타미힐피거 블랙 면혼방 오픈카라핀턱셔츠 [4]</t>
        </is>
      </c>
      <c r="K2600" s="7" t="inlineStr">
        <is>
          <t>타미힐피거 블랙 면혼방 오픈카라핀턱셔츠</t>
        </is>
      </c>
      <c r="L2600" s="7">
        <f>IF(B2600="보세",C2600&amp;" "&amp;F2600,B2600&amp;" "&amp;F2600)</f>
        <v/>
      </c>
      <c r="M2600" s="8" t="inlineStr">
        <is>
          <t>블랙  면혼방 오픈카라핀턱셔츠</t>
        </is>
      </c>
      <c r="N2600" s="8" t="inlineStr">
        <is>
          <t>블랙  코튼혼방 오픈카라핀턱셔츠</t>
        </is>
      </c>
      <c r="O2600" s="8" t="inlineStr">
        <is>
          <t>블랙  면믹스 오픈카라핀턱셔츠</t>
        </is>
      </c>
    </row>
    <row r="2601" ht="16.5" customHeight="1" s="16">
      <c r="A2601" s="7" t="n">
        <v>13109372</v>
      </c>
      <c r="B2601" s="7" t="inlineStr">
        <is>
          <t>지프</t>
        </is>
      </c>
      <c r="C2601" s="7" t="inlineStr">
        <is>
          <t>블랙</t>
        </is>
      </c>
      <c r="D2601" s="7" t="inlineStr">
        <is>
          <t>프린팅</t>
        </is>
      </c>
      <c r="E2601" s="7" t="inlineStr">
        <is>
          <t>면혼방</t>
        </is>
      </c>
      <c r="F2601" s="7" t="inlineStr">
        <is>
          <t>베어레터링후드티</t>
        </is>
      </c>
      <c r="G2601" s="7" t="inlineStr">
        <is>
          <t>KOR</t>
        </is>
      </c>
      <c r="H2601" s="7" t="inlineStr">
        <is>
          <t>S</t>
        </is>
      </c>
      <c r="I2601" s="7">
        <f>IF(B2601="보세",C2601&amp;" "&amp;D2601&amp;" "&amp;E2601&amp;" "&amp;F2601&amp;" ["&amp;H2601&amp;"]",IF(G2601="JPN","[JPN] "&amp;B2601&amp;" "&amp;C2601&amp;" "&amp;D2601&amp;" "&amp;E2601&amp;" "&amp;F2601&amp;" ["&amp;H2601&amp;"]",B2601&amp;" "&amp;C2601&amp;" "&amp;D2601&amp;" "&amp;E2601&amp;" "&amp;F2601&amp;" ["&amp;H2601&amp;"]"))</f>
        <v/>
      </c>
      <c r="J2601" s="7" t="inlineStr">
        <is>
          <t>지프 블랙 프린팅 면혼방 베어레터링후드티 [S]</t>
        </is>
      </c>
      <c r="K2601" s="7" t="inlineStr">
        <is>
          <t>지프 블랙 프린팅 면혼방 베어레터링후드티</t>
        </is>
      </c>
      <c r="L2601" s="7">
        <f>IF(B2601="보세",C2601&amp;" "&amp;F2601,B2601&amp;" "&amp;F2601)</f>
        <v/>
      </c>
      <c r="M2601" s="8" t="inlineStr">
        <is>
          <t>블랙 프린팅 면혼방 베어레터링후드티</t>
        </is>
      </c>
      <c r="N2601" s="8" t="inlineStr">
        <is>
          <t>블랙 프린팅 코튼혼방 베어레터링후드티</t>
        </is>
      </c>
      <c r="O2601" s="8" t="inlineStr">
        <is>
          <t>블랙 프린팅 면믹스 베어레터링후드티</t>
        </is>
      </c>
    </row>
    <row r="2602" ht="16.5" customHeight="1" s="16">
      <c r="A2602" s="7" t="n">
        <v>13109373</v>
      </c>
      <c r="B2602" s="7" t="inlineStr">
        <is>
          <t>캘빈클라인</t>
        </is>
      </c>
      <c r="C2602" s="7" t="inlineStr">
        <is>
          <t>차콜</t>
        </is>
      </c>
      <c r="D2602" s="7" t="inlineStr">
        <is>
          <t>무지</t>
        </is>
      </c>
      <c r="E2602" s="7" t="inlineStr">
        <is>
          <t>폴리</t>
        </is>
      </c>
      <c r="F2602" s="7" t="inlineStr">
        <is>
          <t>워싱웜사선집업</t>
        </is>
      </c>
      <c r="G2602" s="7" t="inlineStr">
        <is>
          <t>KOR</t>
        </is>
      </c>
      <c r="H2602" s="7" t="inlineStr">
        <is>
          <t>M</t>
        </is>
      </c>
      <c r="I2602" s="7">
        <f>IF(B2602="보세",C2602&amp;" "&amp;D2602&amp;" "&amp;E2602&amp;" "&amp;F2602&amp;" ["&amp;H2602&amp;"]",IF(G2602="JPN","[JPN] "&amp;B2602&amp;" "&amp;C2602&amp;" "&amp;D2602&amp;" "&amp;E2602&amp;" "&amp;F2602&amp;" ["&amp;H2602&amp;"]",B2602&amp;" "&amp;C2602&amp;" "&amp;D2602&amp;" "&amp;E2602&amp;" "&amp;F2602&amp;" ["&amp;H2602&amp;"]"))</f>
        <v/>
      </c>
      <c r="J2602" s="7" t="inlineStr">
        <is>
          <t>캘빈클라인 차콜 워싱웜사선집업 [M]</t>
        </is>
      </c>
      <c r="K2602" s="7" t="inlineStr">
        <is>
          <t>캘빈클라인 차콜 워싱웜사선집업</t>
        </is>
      </c>
      <c r="L2602" s="7">
        <f>IF(B2602="보세",C2602&amp;" "&amp;F2602,B2602&amp;" "&amp;F2602)</f>
        <v/>
      </c>
      <c r="M2602" s="8" t="inlineStr">
        <is>
          <t>차콜   워싱웜사선집업</t>
        </is>
      </c>
      <c r="N2602" s="8" t="inlineStr">
        <is>
          <t>차콜   워싱웜사선집업</t>
        </is>
      </c>
      <c r="O2602" s="8" t="inlineStr">
        <is>
          <t>차콜   워싱웜사선집업</t>
        </is>
      </c>
    </row>
    <row r="2603" ht="16.5" customHeight="1" s="16">
      <c r="A2603" s="7" t="n">
        <v>13109374</v>
      </c>
      <c r="B2603" s="7" t="inlineStr">
        <is>
          <t>폴햄</t>
        </is>
      </c>
      <c r="C2603" s="7" t="inlineStr">
        <is>
          <t>그레이블랙</t>
        </is>
      </c>
      <c r="D2603" s="7" t="inlineStr">
        <is>
          <t>스트라이프</t>
        </is>
      </c>
      <c r="E2603" s="7" t="inlineStr">
        <is>
          <t>면</t>
        </is>
      </c>
      <c r="F2603" s="7" t="inlineStr">
        <is>
          <t>브이넥시보리니트</t>
        </is>
      </c>
      <c r="G2603" s="7" t="inlineStr">
        <is>
          <t>KOR</t>
        </is>
      </c>
      <c r="H2603" s="7" t="inlineStr">
        <is>
          <t>90</t>
        </is>
      </c>
      <c r="I2603" s="7">
        <f>IF(B2603="보세",C2603&amp;" "&amp;D2603&amp;" "&amp;E2603&amp;" "&amp;F2603&amp;" ["&amp;H2603&amp;"]",IF(G2603="JPN","[JPN] "&amp;B2603&amp;" "&amp;C2603&amp;" "&amp;D2603&amp;" "&amp;E2603&amp;" "&amp;F2603&amp;" ["&amp;H2603&amp;"]",B2603&amp;" "&amp;C2603&amp;" "&amp;D2603&amp;" "&amp;E2603&amp;" "&amp;F2603&amp;" ["&amp;H2603&amp;"]"))</f>
        <v/>
      </c>
      <c r="J2603" s="7" t="inlineStr">
        <is>
          <t>폴햄 그레이블랙 스트라이프 면 브이넥시보리니트 [90]</t>
        </is>
      </c>
      <c r="K2603" s="7" t="inlineStr">
        <is>
          <t>폴햄 그레이블랙 스트라이프 면 브이넥시보리니트</t>
        </is>
      </c>
      <c r="L2603" s="7">
        <f>IF(B2603="보세",C2603&amp;" "&amp;F2603,B2603&amp;" "&amp;F2603)</f>
        <v/>
      </c>
      <c r="M2603" s="8" t="inlineStr">
        <is>
          <t>그레이블랙 스트라이프 면 브이넥시보리니트</t>
        </is>
      </c>
      <c r="N2603" s="8" t="inlineStr">
        <is>
          <t>그레이블랙 스트라이프 코튼 브이넥시보리니트</t>
        </is>
      </c>
      <c r="O2603" s="8" t="inlineStr">
        <is>
          <t>그레이블랙 스트라이프 면직물 브이넥시보리니트</t>
        </is>
      </c>
    </row>
    <row r="2604" ht="16.5" customHeight="1" s="16">
      <c r="A2604" s="7" t="n">
        <v>13109375</v>
      </c>
      <c r="B2604" s="7" t="inlineStr">
        <is>
          <t>아디다스오리지널</t>
        </is>
      </c>
      <c r="C2604" s="7" t="inlineStr">
        <is>
          <t>블랙</t>
        </is>
      </c>
      <c r="D2604" s="7" t="inlineStr">
        <is>
          <t>무지</t>
        </is>
      </c>
      <c r="E2604" s="7" t="inlineStr">
        <is>
          <t>면</t>
        </is>
      </c>
      <c r="F2604" s="7" t="inlineStr">
        <is>
          <t>자수로고레글런맨투맨</t>
        </is>
      </c>
      <c r="G2604" s="7" t="inlineStr">
        <is>
          <t>KOR</t>
        </is>
      </c>
      <c r="H2604" s="7" t="inlineStr">
        <is>
          <t>2XL</t>
        </is>
      </c>
      <c r="I2604" s="7">
        <f>IF(B2604="보세",C2604&amp;" "&amp;D2604&amp;" "&amp;E2604&amp;" "&amp;F2604&amp;" ["&amp;H2604&amp;"]",IF(G2604="JPN","[JPN] "&amp;B2604&amp;" "&amp;C2604&amp;" "&amp;D2604&amp;" "&amp;E2604&amp;" "&amp;F2604&amp;" ["&amp;H2604&amp;"]",B2604&amp;" "&amp;C2604&amp;" "&amp;D2604&amp;" "&amp;E2604&amp;" "&amp;F2604&amp;" ["&amp;H2604&amp;"]"))</f>
        <v/>
      </c>
      <c r="J2604" s="7" t="inlineStr">
        <is>
          <t>아디다스오리지널 블랙 면 자수로고레글런맨투맨 [2XL]</t>
        </is>
      </c>
      <c r="K2604" s="7" t="inlineStr">
        <is>
          <t>아디다스오리지널 블랙 면 자수로고레글런맨투맨</t>
        </is>
      </c>
      <c r="L2604" s="7">
        <f>IF(B2604="보세",C2604&amp;" "&amp;F2604,B2604&amp;" "&amp;F2604)</f>
        <v/>
      </c>
      <c r="M2604" s="8" t="inlineStr">
        <is>
          <t>블랙  면 자수로고레글런맨투맨</t>
        </is>
      </c>
      <c r="N2604" s="8" t="inlineStr">
        <is>
          <t>블랙  코튼 자수로고레글런맨투맨</t>
        </is>
      </c>
      <c r="O2604" s="8" t="inlineStr">
        <is>
          <t>블랙  면직물 자수로고레글런맨투맨</t>
        </is>
      </c>
    </row>
    <row r="2605" ht="16.5" customHeight="1" s="16">
      <c r="A2605" s="7" t="n">
        <v>13109376</v>
      </c>
      <c r="B2605" s="7" t="inlineStr">
        <is>
          <t>나이키</t>
        </is>
      </c>
      <c r="C2605" s="7" t="inlineStr">
        <is>
          <t>블랙</t>
        </is>
      </c>
      <c r="D2605" s="7" t="inlineStr">
        <is>
          <t>프린팅</t>
        </is>
      </c>
      <c r="E2605" s="7" t="inlineStr">
        <is>
          <t>드라이핏</t>
        </is>
      </c>
      <c r="F2605" s="7" t="inlineStr">
        <is>
          <t>빅스우시후드티</t>
        </is>
      </c>
      <c r="G2605" s="7" t="inlineStr">
        <is>
          <t>KOR</t>
        </is>
      </c>
      <c r="H2605" s="7" t="inlineStr">
        <is>
          <t>M</t>
        </is>
      </c>
      <c r="I2605" s="7">
        <f>IF(B2605="보세",C2605&amp;" "&amp;D2605&amp;" "&amp;E2605&amp;" "&amp;F2605&amp;" ["&amp;H2605&amp;"]",IF(G2605="JPN","[JPN] "&amp;B2605&amp;" "&amp;C2605&amp;" "&amp;D2605&amp;" "&amp;E2605&amp;" "&amp;F2605&amp;" ["&amp;H2605&amp;"]",B2605&amp;" "&amp;C2605&amp;" "&amp;D2605&amp;" "&amp;E2605&amp;" "&amp;F2605&amp;" ["&amp;H2605&amp;"]"))</f>
        <v/>
      </c>
      <c r="J2605" s="7" t="inlineStr">
        <is>
          <t>나이키 블랙 프린팅 드라이핏 빅스우시후드티 [M]</t>
        </is>
      </c>
      <c r="K2605" s="7" t="inlineStr">
        <is>
          <t>나이키 블랙 프린팅 드라이핏 빅스우시후드티</t>
        </is>
      </c>
      <c r="L2605" s="7">
        <f>IF(B2605="보세",C2605&amp;" "&amp;F2605,B2605&amp;" "&amp;F2605)</f>
        <v/>
      </c>
      <c r="M2605" s="8" t="inlineStr">
        <is>
          <t>블랙 프린팅 드라이핏 빅스우시후드티</t>
        </is>
      </c>
      <c r="N2605" s="8" t="inlineStr">
        <is>
          <t>블랙 프린팅 드라이핏 빅스우시후드티</t>
        </is>
      </c>
      <c r="O2605" s="8" t="inlineStr">
        <is>
          <t>블랙 프린팅 드라이핏 빅스우시후드티</t>
        </is>
      </c>
    </row>
    <row r="2606" ht="16.5" customHeight="1" s="16">
      <c r="A2606" s="7" t="n">
        <v>13109377</v>
      </c>
      <c r="B2606" s="7" t="inlineStr">
        <is>
          <t>아디다스</t>
        </is>
      </c>
      <c r="C2606" s="7" t="inlineStr">
        <is>
          <t>네이비</t>
        </is>
      </c>
      <c r="D2606" s="7" t="inlineStr">
        <is>
          <t>무지</t>
        </is>
      </c>
      <c r="E2606" s="7" t="inlineStr">
        <is>
          <t>폴리</t>
        </is>
      </c>
      <c r="F2606" s="7" t="inlineStr">
        <is>
          <t>삼선테이핑하이넥웜집업</t>
        </is>
      </c>
      <c r="G2606" s="7" t="inlineStr">
        <is>
          <t>KOR</t>
        </is>
      </c>
      <c r="H2606" s="7" t="inlineStr">
        <is>
          <t>110</t>
        </is>
      </c>
      <c r="I2606" s="7">
        <f>IF(B2606="보세",C2606&amp;" "&amp;D2606&amp;" "&amp;E2606&amp;" "&amp;F2606&amp;" ["&amp;H2606&amp;"]",IF(G2606="JPN","[JPN] "&amp;B2606&amp;" "&amp;C2606&amp;" "&amp;D2606&amp;" "&amp;E2606&amp;" "&amp;F2606&amp;" ["&amp;H2606&amp;"]",B2606&amp;" "&amp;C2606&amp;" "&amp;D2606&amp;" "&amp;E2606&amp;" "&amp;F2606&amp;" ["&amp;H2606&amp;"]"))</f>
        <v/>
      </c>
      <c r="J2606" s="7" t="inlineStr">
        <is>
          <t>아디다스 네이비 삼선테이핑하이넥웜집업 [110]</t>
        </is>
      </c>
      <c r="K2606" s="7" t="inlineStr">
        <is>
          <t>아디다스 네이비 삼선테이핑하이넥웜집업</t>
        </is>
      </c>
      <c r="L2606" s="7">
        <f>IF(B2606="보세",C2606&amp;" "&amp;F2606,B2606&amp;" "&amp;F2606)</f>
        <v/>
      </c>
      <c r="M2606" s="8" t="inlineStr">
        <is>
          <t>네이비   삼선테이핑하이넥웜집업</t>
        </is>
      </c>
      <c r="N2606" s="8" t="inlineStr">
        <is>
          <t>NAVY   삼선테이핑하이넥웜집업</t>
        </is>
      </c>
      <c r="O2606" s="8" t="inlineStr">
        <is>
          <t>곤색   삼선테이핑하이넥웜집업</t>
        </is>
      </c>
    </row>
    <row r="2607" ht="16.5" customHeight="1" s="16">
      <c r="A2607" s="7" t="n">
        <v>13109378</v>
      </c>
      <c r="B2607" s="7" t="inlineStr">
        <is>
          <t>mixxo</t>
        </is>
      </c>
      <c r="C2607" s="7" t="inlineStr">
        <is>
          <t>블랙</t>
        </is>
      </c>
      <c r="D2607" s="7" t="inlineStr">
        <is>
          <t>무지</t>
        </is>
      </c>
      <c r="E2607" s="7" t="inlineStr">
        <is>
          <t>폴리</t>
        </is>
      </c>
      <c r="F2607" s="7" t="inlineStr">
        <is>
          <t>플리츠블라우스레이어드원피스</t>
        </is>
      </c>
      <c r="G2607" s="7" t="inlineStr">
        <is>
          <t>KOR</t>
        </is>
      </c>
      <c r="H2607" s="7" t="inlineStr">
        <is>
          <t>L</t>
        </is>
      </c>
      <c r="I2607" s="7">
        <f>IF(B2607="보세",C2607&amp;" "&amp;D2607&amp;" "&amp;E2607&amp;" "&amp;F2607&amp;" ["&amp;H2607&amp;"]",IF(G2607="JPN","[JPN] "&amp;B2607&amp;" "&amp;C2607&amp;" "&amp;D2607&amp;" "&amp;E2607&amp;" "&amp;F2607&amp;" ["&amp;H2607&amp;"]",B2607&amp;" "&amp;C2607&amp;" "&amp;D2607&amp;" "&amp;E2607&amp;" "&amp;F2607&amp;" ["&amp;H2607&amp;"]"))</f>
        <v/>
      </c>
      <c r="J2607" s="7" t="inlineStr">
        <is>
          <t>mixxo 블랙 플리츠블라우스레이어드원피스 [L]</t>
        </is>
      </c>
      <c r="K2607" s="7" t="inlineStr">
        <is>
          <t>mixxo 블랙 플리츠블라우스레이어드원피스</t>
        </is>
      </c>
      <c r="L2607" s="7">
        <f>IF(B2607="보세",C2607&amp;" "&amp;F2607,B2607&amp;" "&amp;F2607)</f>
        <v/>
      </c>
      <c r="M2607" s="8" t="inlineStr">
        <is>
          <t>블랙   플리츠블라우스레이어드원피스</t>
        </is>
      </c>
      <c r="N2607" s="8" t="inlineStr">
        <is>
          <t>블랙   플리츠블라우스레이어드원피스</t>
        </is>
      </c>
      <c r="O2607" s="8" t="inlineStr">
        <is>
          <t>블랙   플리츠블라우스레이어드원피스</t>
        </is>
      </c>
    </row>
    <row r="2608" ht="16.5" customHeight="1" s="16">
      <c r="A2608" s="7" t="n">
        <v>13109379</v>
      </c>
      <c r="B2608" s="7" t="inlineStr">
        <is>
          <t>디스커버리</t>
        </is>
      </c>
      <c r="C2608" s="7" t="inlineStr">
        <is>
          <t>블랙</t>
        </is>
      </c>
      <c r="D2608" s="7" t="inlineStr">
        <is>
          <t>무지</t>
        </is>
      </c>
      <c r="E2608" s="7" t="inlineStr">
        <is>
          <t>폴리</t>
        </is>
      </c>
      <c r="F2608" s="7" t="inlineStr">
        <is>
          <t>자수레터링로고뽀글이맨투맨</t>
        </is>
      </c>
      <c r="G2608" s="7" t="inlineStr">
        <is>
          <t>KOR</t>
        </is>
      </c>
      <c r="H2608" s="7" t="inlineStr">
        <is>
          <t>L</t>
        </is>
      </c>
      <c r="I2608" s="7">
        <f>IF(B2608="보세",C2608&amp;" "&amp;D2608&amp;" "&amp;E2608&amp;" "&amp;F2608&amp;" ["&amp;H2608&amp;"]",IF(G2608="JPN","[JPN] "&amp;B2608&amp;" "&amp;C2608&amp;" "&amp;D2608&amp;" "&amp;E2608&amp;" "&amp;F2608&amp;" ["&amp;H2608&amp;"]",B2608&amp;" "&amp;C2608&amp;" "&amp;D2608&amp;" "&amp;E2608&amp;" "&amp;F2608&amp;" ["&amp;H2608&amp;"]"))</f>
        <v/>
      </c>
      <c r="J2608" s="7" t="inlineStr">
        <is>
          <t>디스커버리 블랙 자수레터링로고뽀글이맨투맨 [L]</t>
        </is>
      </c>
      <c r="K2608" s="7" t="inlineStr">
        <is>
          <t>디스커버리 블랙 자수레터링로고뽀글이맨투맨</t>
        </is>
      </c>
      <c r="L2608" s="7">
        <f>IF(B2608="보세",C2608&amp;" "&amp;F2608,B2608&amp;" "&amp;F2608)</f>
        <v/>
      </c>
      <c r="M2608" s="8" t="inlineStr">
        <is>
          <t>블랙   자수레터링로고뽀글이맨투맨</t>
        </is>
      </c>
      <c r="N2608" s="8" t="inlineStr">
        <is>
          <t>블랙   자수레터링로고뽀글이맨투맨</t>
        </is>
      </c>
      <c r="O2608" s="8" t="inlineStr">
        <is>
          <t>블랙   자수레터링로고뽀글이맨투맨</t>
        </is>
      </c>
    </row>
    <row r="2609" ht="16.5" customHeight="1" s="16">
      <c r="A2609" s="7" t="n">
        <v>13109380</v>
      </c>
      <c r="B2609" s="7" t="inlineStr">
        <is>
          <t>띠어리</t>
        </is>
      </c>
      <c r="C2609" s="7" t="inlineStr">
        <is>
          <t>네이비</t>
        </is>
      </c>
      <c r="D2609" s="7" t="inlineStr">
        <is>
          <t>무지</t>
        </is>
      </c>
      <c r="E2609" s="7" t="inlineStr">
        <is>
          <t>린넨혼방</t>
        </is>
      </c>
      <c r="F2609" s="7" t="inlineStr">
        <is>
          <t>워싱원버튼블레이저</t>
        </is>
      </c>
      <c r="G2609" s="7" t="inlineStr">
        <is>
          <t>KOR</t>
        </is>
      </c>
      <c r="H2609" s="7" t="inlineStr">
        <is>
          <t>4</t>
        </is>
      </c>
      <c r="I2609" s="7">
        <f>IF(B2609="보세",C2609&amp;" "&amp;D2609&amp;" "&amp;E2609&amp;" "&amp;F2609&amp;" ["&amp;H2609&amp;"]",IF(G2609="JPN","[JPN] "&amp;B2609&amp;" "&amp;C2609&amp;" "&amp;D2609&amp;" "&amp;E2609&amp;" "&amp;F2609&amp;" ["&amp;H2609&amp;"]",B2609&amp;" "&amp;C2609&amp;" "&amp;D2609&amp;" "&amp;E2609&amp;" "&amp;F2609&amp;" ["&amp;H2609&amp;"]"))</f>
        <v/>
      </c>
      <c r="J2609" s="7" t="inlineStr">
        <is>
          <t>띠어리 네이비 린넨혼방 워싱원버튼블레이저 [4]</t>
        </is>
      </c>
      <c r="K2609" s="7" t="inlineStr">
        <is>
          <t>띠어리 네이비 린넨혼방 워싱원버튼블레이저</t>
        </is>
      </c>
      <c r="L2609" s="7">
        <f>IF(B2609="보세",C2609&amp;" "&amp;F2609,B2609&amp;" "&amp;F2609)</f>
        <v/>
      </c>
      <c r="M2609" s="8" t="inlineStr">
        <is>
          <t>네이비  린넨혼방 워싱원버튼블레이저</t>
        </is>
      </c>
      <c r="N2609" s="8" t="inlineStr">
        <is>
          <t>NAVY  린넨혼방 워싱원버튼블레이저</t>
        </is>
      </c>
      <c r="O2609" s="8" t="inlineStr">
        <is>
          <t>곤색  린넨혼방 워싱원버튼블레이저</t>
        </is>
      </c>
    </row>
    <row r="2610" ht="16.5" customHeight="1" s="16">
      <c r="A2610" s="7" t="n">
        <v>13109381</v>
      </c>
      <c r="B2610" s="7" t="inlineStr">
        <is>
          <t>지프</t>
        </is>
      </c>
      <c r="C2610" s="7" t="inlineStr">
        <is>
          <t>레드네이비</t>
        </is>
      </c>
      <c r="D2610" s="7" t="inlineStr">
        <is>
          <t>체크</t>
        </is>
      </c>
      <c r="E2610" s="7" t="inlineStr">
        <is>
          <t>면혼방</t>
        </is>
      </c>
      <c r="F2610" s="7" t="inlineStr">
        <is>
          <t>어센틱레전드워싱셔츠</t>
        </is>
      </c>
      <c r="G2610" s="7" t="inlineStr">
        <is>
          <t>KOR</t>
        </is>
      </c>
      <c r="H2610" s="7" t="inlineStr">
        <is>
          <t>S</t>
        </is>
      </c>
      <c r="I2610" s="7">
        <f>IF(B2610="보세",C2610&amp;" "&amp;D2610&amp;" "&amp;E2610&amp;" "&amp;F2610&amp;" ["&amp;H2610&amp;"]",IF(G2610="JPN","[JPN] "&amp;B2610&amp;" "&amp;C2610&amp;" "&amp;D2610&amp;" "&amp;E2610&amp;" "&amp;F2610&amp;" ["&amp;H2610&amp;"]",B2610&amp;" "&amp;C2610&amp;" "&amp;D2610&amp;" "&amp;E2610&amp;" "&amp;F2610&amp;" ["&amp;H2610&amp;"]"))</f>
        <v/>
      </c>
      <c r="J2610" s="7" t="inlineStr">
        <is>
          <t>지프 레드네이비 체크 면혼방 어센틱레전드워싱셔츠 [S]</t>
        </is>
      </c>
      <c r="K2610" s="7" t="inlineStr">
        <is>
          <t>지프 레드네이비 체크 면혼방 어센틱레전드워싱셔츠</t>
        </is>
      </c>
      <c r="L2610" s="7">
        <f>IF(B2610="보세",C2610&amp;" "&amp;F2610,B2610&amp;" "&amp;F2610)</f>
        <v/>
      </c>
      <c r="M2610" s="8" t="inlineStr">
        <is>
          <t>레드네이비 체크 면혼방 어센틱레전드워싱셔츠</t>
        </is>
      </c>
      <c r="N2610" s="8" t="inlineStr">
        <is>
          <t>레드네이비 체크 코튼혼방 어센틱레전드워싱셔츠</t>
        </is>
      </c>
      <c r="O2610" s="8" t="inlineStr">
        <is>
          <t>레드네이비 체크 면믹스 어센틱레전드워싱셔츠</t>
        </is>
      </c>
    </row>
    <row r="2611" ht="16.5" customHeight="1" s="16">
      <c r="A2611" s="7" t="n">
        <v>13109382</v>
      </c>
      <c r="B2611" s="7" t="inlineStr">
        <is>
          <t>지오송지오</t>
        </is>
      </c>
      <c r="C2611" s="7" t="inlineStr">
        <is>
          <t>네이비그레이</t>
        </is>
      </c>
      <c r="D2611" s="7" t="inlineStr">
        <is>
          <t>스트라이프</t>
        </is>
      </c>
      <c r="E2611" s="7" t="inlineStr">
        <is>
          <t>울혼방</t>
        </is>
      </c>
      <c r="F2611" s="7" t="inlineStr">
        <is>
          <t>돌돌이브이넥니트</t>
        </is>
      </c>
      <c r="G2611" s="7" t="inlineStr">
        <is>
          <t>KOR</t>
        </is>
      </c>
      <c r="H2611" s="7" t="inlineStr">
        <is>
          <t>100</t>
        </is>
      </c>
      <c r="I2611" s="7">
        <f>IF(B2611="보세",C2611&amp;" "&amp;D2611&amp;" "&amp;E2611&amp;" "&amp;F2611&amp;" ["&amp;H2611&amp;"]",IF(G2611="JPN","[JPN] "&amp;B2611&amp;" "&amp;C2611&amp;" "&amp;D2611&amp;" "&amp;E2611&amp;" "&amp;F2611&amp;" ["&amp;H2611&amp;"]",B2611&amp;" "&amp;C2611&amp;" "&amp;D2611&amp;" "&amp;E2611&amp;" "&amp;F2611&amp;" ["&amp;H2611&amp;"]"))</f>
        <v/>
      </c>
      <c r="J2611" s="7" t="inlineStr">
        <is>
          <t>지오송지오 네이비그레이 스트라이프 울혼방 돌돌이브이넥니트 [100]</t>
        </is>
      </c>
      <c r="K2611" s="7" t="inlineStr">
        <is>
          <t>지오송지오 네이비그레이 스트라이프 울혼방 돌돌이브이넥니트</t>
        </is>
      </c>
      <c r="L2611" s="7">
        <f>IF(B2611="보세",C2611&amp;" "&amp;F2611,B2611&amp;" "&amp;F2611)</f>
        <v/>
      </c>
      <c r="M2611" s="8" t="inlineStr">
        <is>
          <t>네이비그레이 스트라이프 울혼방 돌돌이브이넥니트</t>
        </is>
      </c>
      <c r="N2611" s="8" t="inlineStr">
        <is>
          <t>네이비그레이 스트라이프 울혼방 돌돌이브이넥니트</t>
        </is>
      </c>
      <c r="O2611" s="8" t="inlineStr">
        <is>
          <t>네이비그레이 스트라이프 울혼방 돌돌이브이넥니트</t>
        </is>
      </c>
    </row>
    <row r="2612" ht="16.5" customHeight="1" s="16">
      <c r="A2612" s="7" t="n">
        <v>13109383</v>
      </c>
      <c r="B2612" s="7" t="inlineStr">
        <is>
          <t>무신사스탠다드</t>
        </is>
      </c>
      <c r="C2612" s="7" t="inlineStr">
        <is>
          <t>블랙</t>
        </is>
      </c>
      <c r="D2612" s="7" t="inlineStr">
        <is>
          <t>무지</t>
        </is>
      </c>
      <c r="E2612" s="7" t="inlineStr">
        <is>
          <t>면</t>
        </is>
      </c>
      <c r="F2612" s="7" t="inlineStr">
        <is>
          <t>베이직크루넥티</t>
        </is>
      </c>
      <c r="G2612" s="7" t="inlineStr">
        <is>
          <t>KOR</t>
        </is>
      </c>
      <c r="H2612" s="7" t="inlineStr">
        <is>
          <t>3XL</t>
        </is>
      </c>
      <c r="I2612" s="7">
        <f>IF(B2612="보세",C2612&amp;" "&amp;D2612&amp;" "&amp;E2612&amp;" "&amp;F2612&amp;" ["&amp;H2612&amp;"]",IF(G2612="JPN","[JPN] "&amp;B2612&amp;" "&amp;C2612&amp;" "&amp;D2612&amp;" "&amp;E2612&amp;" "&amp;F2612&amp;" ["&amp;H2612&amp;"]",B2612&amp;" "&amp;C2612&amp;" "&amp;D2612&amp;" "&amp;E2612&amp;" "&amp;F2612&amp;" ["&amp;H2612&amp;"]"))</f>
        <v/>
      </c>
      <c r="J2612" s="7" t="inlineStr">
        <is>
          <t>무신사스탠다드 블랙 면 베이직크루넥티 [3XL]</t>
        </is>
      </c>
      <c r="K2612" s="7" t="inlineStr">
        <is>
          <t>무신사스탠다드 블랙 면 베이직크루넥티</t>
        </is>
      </c>
      <c r="L2612" s="7">
        <f>IF(B2612="보세",C2612&amp;" "&amp;F2612,B2612&amp;" "&amp;F2612)</f>
        <v/>
      </c>
      <c r="M2612" s="8" t="inlineStr">
        <is>
          <t>블랙  면 베이직크루넥티</t>
        </is>
      </c>
      <c r="N2612" s="8" t="inlineStr">
        <is>
          <t>블랙  코튼 베이직크루넥티</t>
        </is>
      </c>
      <c r="O2612" s="8" t="inlineStr">
        <is>
          <t>블랙  면직물 베이직크루넥티</t>
        </is>
      </c>
    </row>
    <row r="2613" ht="16.5" customHeight="1" s="16">
      <c r="A2613" s="7" t="n">
        <v>13109384</v>
      </c>
      <c r="B2613" s="7" t="inlineStr">
        <is>
          <t>라코스테</t>
        </is>
      </c>
      <c r="C2613" s="7" t="inlineStr">
        <is>
          <t>네이비</t>
        </is>
      </c>
      <c r="D2613" s="7" t="inlineStr">
        <is>
          <t>스트라이프</t>
        </is>
      </c>
      <c r="E2613" s="7" t="inlineStr">
        <is>
          <t>면혼방</t>
        </is>
      </c>
      <c r="F2613" s="7" t="inlineStr">
        <is>
          <t>워싱긴팔셔츠</t>
        </is>
      </c>
      <c r="G2613" s="7" t="inlineStr">
        <is>
          <t>KOR</t>
        </is>
      </c>
      <c r="H2613" s="7" t="inlineStr">
        <is>
          <t>34</t>
        </is>
      </c>
      <c r="I2613" s="7">
        <f>IF(B2613="보세",C2613&amp;" "&amp;D2613&amp;" "&amp;E2613&amp;" "&amp;F2613&amp;" ["&amp;H2613&amp;"]",IF(G2613="JPN","[JPN] "&amp;B2613&amp;" "&amp;C2613&amp;" "&amp;D2613&amp;" "&amp;E2613&amp;" "&amp;F2613&amp;" ["&amp;H2613&amp;"]",B2613&amp;" "&amp;C2613&amp;" "&amp;D2613&amp;" "&amp;E2613&amp;" "&amp;F2613&amp;" ["&amp;H2613&amp;"]"))</f>
        <v/>
      </c>
      <c r="J2613" s="7" t="inlineStr">
        <is>
          <t>라코스테 네이비 스트라이프 면혼방 워싱긴팔셔츠 [34]</t>
        </is>
      </c>
      <c r="K2613" s="7" t="inlineStr">
        <is>
          <t>라코스테 네이비 스트라이프 면혼방 워싱긴팔셔츠</t>
        </is>
      </c>
      <c r="L2613" s="7">
        <f>IF(B2613="보세",C2613&amp;" "&amp;F2613,B2613&amp;" "&amp;F2613)</f>
        <v/>
      </c>
      <c r="M2613" s="8" t="inlineStr">
        <is>
          <t>네이비 스트라이프 면혼방 워싱긴팔셔츠</t>
        </is>
      </c>
      <c r="N2613" s="8" t="inlineStr">
        <is>
          <t>NAVY 스트라이프 면혼방 워싱긴팔셔츠</t>
        </is>
      </c>
      <c r="O2613" s="8" t="inlineStr">
        <is>
          <t>곤색 스트라이프 면혼방 워싱긴팔셔츠</t>
        </is>
      </c>
    </row>
    <row r="2614" ht="16.5" customHeight="1" s="16">
      <c r="A2614" s="7" t="n">
        <v>13109385</v>
      </c>
      <c r="B2614" s="7" t="inlineStr">
        <is>
          <t>uspa</t>
        </is>
      </c>
      <c r="C2614" s="7" t="inlineStr">
        <is>
          <t>버건디</t>
        </is>
      </c>
      <c r="D2614" s="7" t="inlineStr">
        <is>
          <t>무지</t>
        </is>
      </c>
      <c r="E2614" s="7" t="inlineStr">
        <is>
          <t>면</t>
        </is>
      </c>
      <c r="F2614" s="7" t="inlineStr">
        <is>
          <t>자수긴소매피케티</t>
        </is>
      </c>
      <c r="G2614" s="7" t="inlineStr">
        <is>
          <t>KOR</t>
        </is>
      </c>
      <c r="H2614" s="7" t="inlineStr">
        <is>
          <t>95</t>
        </is>
      </c>
      <c r="I2614" s="7">
        <f>IF(B2614="보세",C2614&amp;" "&amp;D2614&amp;" "&amp;E2614&amp;" "&amp;F2614&amp;" ["&amp;H2614&amp;"]",IF(G2614="JPN","[JPN] "&amp;B2614&amp;" "&amp;C2614&amp;" "&amp;D2614&amp;" "&amp;E2614&amp;" "&amp;F2614&amp;" ["&amp;H2614&amp;"]",B2614&amp;" "&amp;C2614&amp;" "&amp;D2614&amp;" "&amp;E2614&amp;" "&amp;F2614&amp;" ["&amp;H2614&amp;"]"))</f>
        <v/>
      </c>
      <c r="J2614" s="7" t="inlineStr">
        <is>
          <t>uspa 버건디 면 자수긴소매피케티 [95]</t>
        </is>
      </c>
      <c r="K2614" s="7" t="inlineStr">
        <is>
          <t>uspa 버건디 면 자수긴소매피케티</t>
        </is>
      </c>
      <c r="L2614" s="7">
        <f>IF(B2614="보세",C2614&amp;" "&amp;F2614,B2614&amp;" "&amp;F2614)</f>
        <v/>
      </c>
      <c r="M2614" s="8" t="inlineStr">
        <is>
          <t>버건디  면 자수긴소매피케티</t>
        </is>
      </c>
      <c r="N2614" s="8" t="inlineStr">
        <is>
          <t>버건디  코튼 자수긴소매피케티</t>
        </is>
      </c>
      <c r="O2614" s="8" t="inlineStr">
        <is>
          <t>버건디  면직물 자수긴소매피케티</t>
        </is>
      </c>
    </row>
    <row r="2615" ht="16.5" customHeight="1" s="16">
      <c r="A2615" s="7" t="n">
        <v>13109386</v>
      </c>
      <c r="B2615" s="7" t="inlineStr">
        <is>
          <t>k2</t>
        </is>
      </c>
      <c r="C2615" s="7" t="inlineStr">
        <is>
          <t>마리나블루</t>
        </is>
      </c>
      <c r="D2615" s="7" t="inlineStr">
        <is>
          <t>무지</t>
        </is>
      </c>
      <c r="E2615" s="7" t="inlineStr">
        <is>
          <t>폴리</t>
        </is>
      </c>
      <c r="F2615" s="7" t="inlineStr">
        <is>
          <t>홑겹윈드스토퍼</t>
        </is>
      </c>
      <c r="G2615" s="7" t="inlineStr">
        <is>
          <t>KOR</t>
        </is>
      </c>
      <c r="H2615" s="7" t="inlineStr">
        <is>
          <t>100</t>
        </is>
      </c>
      <c r="I2615" s="7">
        <f>IF(B2615="보세",C2615&amp;" "&amp;D2615&amp;" "&amp;E2615&amp;" "&amp;F2615&amp;" ["&amp;H2615&amp;"]",IF(G2615="JPN","[JPN] "&amp;B2615&amp;" "&amp;C2615&amp;" "&amp;D2615&amp;" "&amp;E2615&amp;" "&amp;F2615&amp;" ["&amp;H2615&amp;"]",B2615&amp;" "&amp;C2615&amp;" "&amp;D2615&amp;" "&amp;E2615&amp;" "&amp;F2615&amp;" ["&amp;H2615&amp;"]"))</f>
        <v/>
      </c>
      <c r="J2615" s="7" t="inlineStr">
        <is>
          <t>k2 마리나블루 홑겹윈드스토퍼 [100]</t>
        </is>
      </c>
      <c r="K2615" s="7" t="inlineStr">
        <is>
          <t>k2 마리나블루 홑겹윈드스토퍼</t>
        </is>
      </c>
      <c r="L2615" s="7">
        <f>IF(B2615="보세",C2615&amp;" "&amp;F2615,B2615&amp;" "&amp;F2615)</f>
        <v/>
      </c>
      <c r="M2615" s="8" t="inlineStr">
        <is>
          <t>마리나블루   홑겹윈드스토퍼</t>
        </is>
      </c>
      <c r="N2615" s="8" t="inlineStr">
        <is>
          <t>마리나블루   홑겹윈드스토퍼</t>
        </is>
      </c>
      <c r="O2615" s="8" t="inlineStr">
        <is>
          <t>마리나블루   홑겹윈드스토퍼</t>
        </is>
      </c>
    </row>
    <row r="2616" ht="16.5" customHeight="1" s="16">
      <c r="A2616" s="7" t="n">
        <v>13109387</v>
      </c>
      <c r="B2616" s="7" t="inlineStr">
        <is>
          <t>헤지스</t>
        </is>
      </c>
      <c r="C2616" s="7" t="inlineStr">
        <is>
          <t>중청</t>
        </is>
      </c>
      <c r="D2616" s="7" t="inlineStr">
        <is>
          <t>무지</t>
        </is>
      </c>
      <c r="E2616" s="7" t="inlineStr">
        <is>
          <t>면</t>
        </is>
      </c>
      <c r="F2616" s="7" t="inlineStr">
        <is>
          <t>워싱스티치긴소매셔츠</t>
        </is>
      </c>
      <c r="G2616" s="7" t="inlineStr">
        <is>
          <t>KOR</t>
        </is>
      </c>
      <c r="H2616" s="7" t="inlineStr">
        <is>
          <t>100</t>
        </is>
      </c>
      <c r="I2616" s="7">
        <f>IF(B2616="보세",C2616&amp;" "&amp;D2616&amp;" "&amp;E2616&amp;" "&amp;F2616&amp;" ["&amp;H2616&amp;"]",IF(G2616="JPN","[JPN] "&amp;B2616&amp;" "&amp;C2616&amp;" "&amp;D2616&amp;" "&amp;E2616&amp;" "&amp;F2616&amp;" ["&amp;H2616&amp;"]",B2616&amp;" "&amp;C2616&amp;" "&amp;D2616&amp;" "&amp;E2616&amp;" "&amp;F2616&amp;" ["&amp;H2616&amp;"]"))</f>
        <v/>
      </c>
      <c r="J2616" s="7" t="inlineStr">
        <is>
          <t>헤지스 중청 면 워싱스티치긴소매셔츠 [100]</t>
        </is>
      </c>
      <c r="K2616" s="7" t="inlineStr">
        <is>
          <t>헤지스 중청 면 워싱스티치긴소매셔츠</t>
        </is>
      </c>
      <c r="L2616" s="7">
        <f>IF(B2616="보세",C2616&amp;" "&amp;F2616,B2616&amp;" "&amp;F2616)</f>
        <v/>
      </c>
      <c r="M2616" s="8" t="inlineStr">
        <is>
          <t>중청  면 워싱스티치긴소매셔츠</t>
        </is>
      </c>
      <c r="N2616" s="8" t="inlineStr">
        <is>
          <t>중청  코튼 워싱스티치긴소매셔츠</t>
        </is>
      </c>
      <c r="O2616" s="8" t="inlineStr">
        <is>
          <t>중청  면직물 워싱스티치긴소매셔츠</t>
        </is>
      </c>
    </row>
    <row r="2617" ht="16.5" customHeight="1" s="16">
      <c r="A2617" s="7" t="n">
        <v>13109388</v>
      </c>
      <c r="B2617" s="7" t="inlineStr">
        <is>
          <t>캘빈클라인</t>
        </is>
      </c>
      <c r="C2617" s="7" t="inlineStr">
        <is>
          <t>그레이</t>
        </is>
      </c>
      <c r="D2617" s="7" t="inlineStr">
        <is>
          <t>무지</t>
        </is>
      </c>
      <c r="E2617" s="7" t="inlineStr">
        <is>
          <t>폴리</t>
        </is>
      </c>
      <c r="F2617" s="7" t="inlineStr">
        <is>
          <t>절개투톤시보리집업</t>
        </is>
      </c>
      <c r="G2617" s="7" t="inlineStr">
        <is>
          <t>KOR</t>
        </is>
      </c>
      <c r="H2617" s="7" t="inlineStr">
        <is>
          <t>XS</t>
        </is>
      </c>
      <c r="I2617" s="7">
        <f>IF(B2617="보세",C2617&amp;" "&amp;D2617&amp;" "&amp;E2617&amp;" "&amp;F2617&amp;" ["&amp;H2617&amp;"]",IF(G2617="JPN","[JPN] "&amp;B2617&amp;" "&amp;C2617&amp;" "&amp;D2617&amp;" "&amp;E2617&amp;" "&amp;F2617&amp;" ["&amp;H2617&amp;"]",B2617&amp;" "&amp;C2617&amp;" "&amp;D2617&amp;" "&amp;E2617&amp;" "&amp;F2617&amp;" ["&amp;H2617&amp;"]"))</f>
        <v/>
      </c>
      <c r="J2617" s="7" t="inlineStr">
        <is>
          <t>캘빈클라인 그레이 절개투톤시보리집업 [XS]</t>
        </is>
      </c>
      <c r="K2617" s="7" t="inlineStr">
        <is>
          <t>캘빈클라인 그레이 절개투톤시보리집업</t>
        </is>
      </c>
      <c r="L2617" s="7">
        <f>IF(B2617="보세",C2617&amp;" "&amp;F2617,B2617&amp;" "&amp;F2617)</f>
        <v/>
      </c>
      <c r="M2617" s="8" t="inlineStr">
        <is>
          <t>그레이   절개투톤시보리집업</t>
        </is>
      </c>
      <c r="N2617" s="8" t="inlineStr">
        <is>
          <t>회색   절개투톤시보리집업</t>
        </is>
      </c>
      <c r="O2617" s="8" t="inlineStr">
        <is>
          <t>GRAY   절개투톤시보리집업</t>
        </is>
      </c>
    </row>
    <row r="2618" ht="16.5" customHeight="1" s="16">
      <c r="A2618" s="7" t="n">
        <v>13109389</v>
      </c>
      <c r="B2618" s="7" t="inlineStr">
        <is>
          <t>아디다스</t>
        </is>
      </c>
      <c r="C2618" s="7" t="inlineStr">
        <is>
          <t>블루</t>
        </is>
      </c>
      <c r="D2618" s="7" t="inlineStr">
        <is>
          <t>무지</t>
        </is>
      </c>
      <c r="E2618" s="7" t="inlineStr">
        <is>
          <t>클리마라이트</t>
        </is>
      </c>
      <c r="F2618" s="7" t="inlineStr">
        <is>
          <t>레글런삼선스포츠반팔티</t>
        </is>
      </c>
      <c r="G2618" s="7" t="inlineStr">
        <is>
          <t>KOR</t>
        </is>
      </c>
      <c r="H2618" s="7" t="inlineStr">
        <is>
          <t>2XL</t>
        </is>
      </c>
      <c r="I2618" s="7">
        <f>IF(B2618="보세",C2618&amp;" "&amp;D2618&amp;" "&amp;E2618&amp;" "&amp;F2618&amp;" ["&amp;H2618&amp;"]",IF(G2618="JPN","[JPN] "&amp;B2618&amp;" "&amp;C2618&amp;" "&amp;D2618&amp;" "&amp;E2618&amp;" "&amp;F2618&amp;" ["&amp;H2618&amp;"]",B2618&amp;" "&amp;C2618&amp;" "&amp;D2618&amp;" "&amp;E2618&amp;" "&amp;F2618&amp;" ["&amp;H2618&amp;"]"))</f>
        <v/>
      </c>
      <c r="J2618" s="7" t="inlineStr">
        <is>
          <t>아디다스 블루 클리마라이트 레글런삼선스포츠반팔티 [2XL]</t>
        </is>
      </c>
      <c r="K2618" s="7" t="inlineStr">
        <is>
          <t>아디다스 블루 클리마라이트 레글런삼선스포츠반팔티</t>
        </is>
      </c>
      <c r="L2618" s="7">
        <f>IF(B2618="보세",C2618&amp;" "&amp;F2618,B2618&amp;" "&amp;F2618)</f>
        <v/>
      </c>
      <c r="M2618" s="8" t="inlineStr">
        <is>
          <t>블루  클리마라이트 레글런삼선스포츠반팔티</t>
        </is>
      </c>
      <c r="N2618" s="8" t="inlineStr">
        <is>
          <t>블루  클리마라이트 레글런삼선스포츠반팔티</t>
        </is>
      </c>
      <c r="O2618" s="8" t="inlineStr">
        <is>
          <t>블루  클리마라이트 레글런삼선스포츠반팔티</t>
        </is>
      </c>
    </row>
    <row r="2619" ht="16.5" customHeight="1" s="16">
      <c r="A2619" s="7" t="n">
        <v>13109390</v>
      </c>
      <c r="B2619" s="7" t="inlineStr">
        <is>
          <t>네파</t>
        </is>
      </c>
      <c r="C2619" s="7" t="inlineStr">
        <is>
          <t>핑크</t>
        </is>
      </c>
      <c r="D2619" s="7" t="inlineStr">
        <is>
          <t>스트라이프</t>
        </is>
      </c>
      <c r="E2619" s="7" t="inlineStr">
        <is>
          <t>폴리</t>
        </is>
      </c>
      <c r="F2619" s="7" t="inlineStr">
        <is>
          <t>저지긴팔레이어드반집업티</t>
        </is>
      </c>
      <c r="G2619" s="7" t="inlineStr">
        <is>
          <t>KOR</t>
        </is>
      </c>
      <c r="H2619" s="7" t="inlineStr">
        <is>
          <t>M</t>
        </is>
      </c>
      <c r="I2619" s="7">
        <f>IF(B2619="보세",C2619&amp;" "&amp;D2619&amp;" "&amp;E2619&amp;" "&amp;F2619&amp;" ["&amp;H2619&amp;"]",IF(G2619="JPN","[JPN] "&amp;B2619&amp;" "&amp;C2619&amp;" "&amp;D2619&amp;" "&amp;E2619&amp;" "&amp;F2619&amp;" ["&amp;H2619&amp;"]",B2619&amp;" "&amp;C2619&amp;" "&amp;D2619&amp;" "&amp;E2619&amp;" "&amp;F2619&amp;" ["&amp;H2619&amp;"]"))</f>
        <v/>
      </c>
      <c r="J2619" s="7" t="inlineStr">
        <is>
          <t>네파 핑크 스트라이프 저지긴팔레이어드반집업티 [M]</t>
        </is>
      </c>
      <c r="K2619" s="7" t="inlineStr">
        <is>
          <t>네파 핑크 스트라이프 저지긴팔레이어드반집업티</t>
        </is>
      </c>
      <c r="L2619" s="7">
        <f>IF(B2619="보세",C2619&amp;" "&amp;F2619,B2619&amp;" "&amp;F2619)</f>
        <v/>
      </c>
      <c r="M2619" s="8" t="inlineStr">
        <is>
          <t>핑크 스트라이프  저지긴팔레이어드반집업티</t>
        </is>
      </c>
      <c r="N2619" s="8" t="inlineStr">
        <is>
          <t>핑크 스트라이프  저지긴팔레이어드반집업티</t>
        </is>
      </c>
      <c r="O2619" s="8" t="inlineStr">
        <is>
          <t>핑크 스트라이프  저지긴팔레이어드반집업티</t>
        </is>
      </c>
    </row>
    <row r="2620" ht="16.5" customHeight="1" s="16">
      <c r="A2620" s="7" t="n">
        <v>13109391</v>
      </c>
      <c r="B2620" s="7" t="inlineStr">
        <is>
          <t>네파</t>
        </is>
      </c>
      <c r="C2620" s="7" t="inlineStr">
        <is>
          <t>오렌지</t>
        </is>
      </c>
      <c r="D2620" s="7" t="inlineStr">
        <is>
          <t>무지</t>
        </is>
      </c>
      <c r="E2620" s="7" t="inlineStr">
        <is>
          <t>폴리</t>
        </is>
      </c>
      <c r="F2620" s="7" t="inlineStr">
        <is>
          <t>하이넥후드슬림윈드스토퍼</t>
        </is>
      </c>
      <c r="G2620" s="7" t="inlineStr">
        <is>
          <t>KOR</t>
        </is>
      </c>
      <c r="H2620" s="7" t="inlineStr">
        <is>
          <t>90</t>
        </is>
      </c>
      <c r="I2620" s="7">
        <f>IF(B2620="보세",C2620&amp;" "&amp;D2620&amp;" "&amp;E2620&amp;" "&amp;F2620&amp;" ["&amp;H2620&amp;"]",IF(G2620="JPN","[JPN] "&amp;B2620&amp;" "&amp;C2620&amp;" "&amp;D2620&amp;" "&amp;E2620&amp;" "&amp;F2620&amp;" ["&amp;H2620&amp;"]",B2620&amp;" "&amp;C2620&amp;" "&amp;D2620&amp;" "&amp;E2620&amp;" "&amp;F2620&amp;" ["&amp;H2620&amp;"]"))</f>
        <v/>
      </c>
      <c r="J2620" s="7" t="inlineStr">
        <is>
          <t>네파 오렌지 하이넥후드슬림윈드스토퍼 [90]</t>
        </is>
      </c>
      <c r="K2620" s="7" t="inlineStr">
        <is>
          <t>네파 오렌지 하이넥후드슬림윈드스토퍼</t>
        </is>
      </c>
      <c r="L2620" s="7">
        <f>IF(B2620="보세",C2620&amp;" "&amp;F2620,B2620&amp;" "&amp;F2620)</f>
        <v/>
      </c>
      <c r="M2620" s="8" t="inlineStr">
        <is>
          <t>오렌지   하이넥후드슬림윈드스토퍼</t>
        </is>
      </c>
      <c r="N2620" s="8" t="inlineStr">
        <is>
          <t>오렌지   하이넥후드슬림윈드스토퍼</t>
        </is>
      </c>
      <c r="O2620" s="8" t="inlineStr">
        <is>
          <t>오렌지   하이넥후드슬림윈드스토퍼</t>
        </is>
      </c>
    </row>
    <row r="2621" ht="16.5" customHeight="1" s="16">
      <c r="A2621" s="7" t="n">
        <v>13109392</v>
      </c>
      <c r="B2621" s="7" t="inlineStr">
        <is>
          <t>유니클로</t>
        </is>
      </c>
      <c r="C2621" s="7" t="inlineStr">
        <is>
          <t>베릴그린</t>
        </is>
      </c>
      <c r="D2621" s="7" t="inlineStr">
        <is>
          <t>무지</t>
        </is>
      </c>
      <c r="E2621" s="7" t="inlineStr">
        <is>
          <t>면</t>
        </is>
      </c>
      <c r="F2621" s="7" t="inlineStr">
        <is>
          <t>브이넥시보리스웨터</t>
        </is>
      </c>
      <c r="G2621" s="7" t="inlineStr">
        <is>
          <t>KOR</t>
        </is>
      </c>
      <c r="H2621" s="7" t="inlineStr">
        <is>
          <t>XL</t>
        </is>
      </c>
      <c r="I2621" s="7">
        <f>IF(B2621="보세",C2621&amp;" "&amp;D2621&amp;" "&amp;E2621&amp;" "&amp;F2621&amp;" ["&amp;H2621&amp;"]",IF(G2621="JPN","[JPN] "&amp;B2621&amp;" "&amp;C2621&amp;" "&amp;D2621&amp;" "&amp;E2621&amp;" "&amp;F2621&amp;" ["&amp;H2621&amp;"]",B2621&amp;" "&amp;C2621&amp;" "&amp;D2621&amp;" "&amp;E2621&amp;" "&amp;F2621&amp;" ["&amp;H2621&amp;"]"))</f>
        <v/>
      </c>
      <c r="J2621" s="7" t="inlineStr">
        <is>
          <t>유니클로 베릴그린 면 브이넥시보리스웨터 [XL]</t>
        </is>
      </c>
      <c r="K2621" s="7" t="inlineStr">
        <is>
          <t>유니클로 베릴그린 면 브이넥시보리스웨터</t>
        </is>
      </c>
      <c r="L2621" s="7">
        <f>IF(B2621="보세",C2621&amp;" "&amp;F2621,B2621&amp;" "&amp;F2621)</f>
        <v/>
      </c>
      <c r="M2621" s="8" t="inlineStr">
        <is>
          <t>베릴그린  면 브이넥시보리스웨터</t>
        </is>
      </c>
      <c r="N2621" s="8" t="inlineStr">
        <is>
          <t>베릴그린  코튼 브이넥시보리스웨터</t>
        </is>
      </c>
      <c r="O2621" s="8" t="inlineStr">
        <is>
          <t>베릴그린  면직물 브이넥시보리스웨터</t>
        </is>
      </c>
    </row>
    <row r="2622" ht="16.5" customHeight="1" s="16">
      <c r="A2622" s="7" t="n">
        <v>13109393</v>
      </c>
      <c r="B2622" s="7" t="inlineStr">
        <is>
          <t>닥스</t>
        </is>
      </c>
      <c r="C2622" s="7" t="inlineStr">
        <is>
          <t>브라운</t>
        </is>
      </c>
      <c r="D2622" s="7" t="inlineStr">
        <is>
          <t>사선스트라이프</t>
        </is>
      </c>
      <c r="E2622" s="7" t="inlineStr">
        <is>
          <t>플란넬</t>
        </is>
      </c>
      <c r="F2622" s="7" t="inlineStr">
        <is>
          <t>와이드카라웜셔츠</t>
        </is>
      </c>
      <c r="G2622" s="7" t="inlineStr">
        <is>
          <t>KOR</t>
        </is>
      </c>
      <c r="H2622" s="7" t="inlineStr">
        <is>
          <t>100</t>
        </is>
      </c>
      <c r="I2622" s="7">
        <f>IF(B2622="보세",C2622&amp;" "&amp;D2622&amp;" "&amp;E2622&amp;" "&amp;F2622&amp;" ["&amp;H2622&amp;"]",IF(G2622="JPN","[JPN] "&amp;B2622&amp;" "&amp;C2622&amp;" "&amp;D2622&amp;" "&amp;E2622&amp;" "&amp;F2622&amp;" ["&amp;H2622&amp;"]",B2622&amp;" "&amp;C2622&amp;" "&amp;D2622&amp;" "&amp;E2622&amp;" "&amp;F2622&amp;" ["&amp;H2622&amp;"]"))</f>
        <v/>
      </c>
      <c r="J2622" s="7" t="inlineStr">
        <is>
          <t>닥스 브라운 사선스트라이프 플란넬 와이드카라웜셔츠 [100]</t>
        </is>
      </c>
      <c r="K2622" s="7" t="inlineStr">
        <is>
          <t>닥스 브라운 사선스트라이프 플란넬 와이드카라웜셔츠</t>
        </is>
      </c>
      <c r="L2622" s="7">
        <f>IF(B2622="보세",C2622&amp;" "&amp;F2622,B2622&amp;" "&amp;F2622)</f>
        <v/>
      </c>
      <c r="M2622" s="8" t="inlineStr">
        <is>
          <t>브라운 사선스트라이프 플란넬 와이드카라웜셔츠</t>
        </is>
      </c>
      <c r="N2622" s="8" t="inlineStr">
        <is>
          <t>브라운 사선스트라이프 플란넬 와이드카라웜셔츠</t>
        </is>
      </c>
      <c r="O2622" s="8" t="inlineStr">
        <is>
          <t>브라운 사선스트라이프 플란넬 와이드카라웜셔츠</t>
        </is>
      </c>
    </row>
    <row r="2623" ht="16.5" customHeight="1" s="16">
      <c r="A2623" s="7" t="n">
        <v>13109394</v>
      </c>
      <c r="B2623" s="7" t="inlineStr">
        <is>
          <t>자라맨</t>
        </is>
      </c>
      <c r="C2623" s="7" t="inlineStr">
        <is>
          <t>머스터드</t>
        </is>
      </c>
      <c r="D2623" s="7" t="inlineStr">
        <is>
          <t>무지</t>
        </is>
      </c>
      <c r="E2623" s="7" t="inlineStr">
        <is>
          <t>폴리</t>
        </is>
      </c>
      <c r="F2623" s="7" t="inlineStr">
        <is>
          <t>짜임롱스웨터</t>
        </is>
      </c>
      <c r="G2623" s="7" t="inlineStr">
        <is>
          <t>KOR</t>
        </is>
      </c>
      <c r="H2623" s="7" t="inlineStr">
        <is>
          <t>L</t>
        </is>
      </c>
      <c r="I2623" s="7">
        <f>IF(B2623="보세",C2623&amp;" "&amp;D2623&amp;" "&amp;E2623&amp;" "&amp;F2623&amp;" ["&amp;H2623&amp;"]",IF(G2623="JPN","[JPN] "&amp;B2623&amp;" "&amp;C2623&amp;" "&amp;D2623&amp;" "&amp;E2623&amp;" "&amp;F2623&amp;" ["&amp;H2623&amp;"]",B2623&amp;" "&amp;C2623&amp;" "&amp;D2623&amp;" "&amp;E2623&amp;" "&amp;F2623&amp;" ["&amp;H2623&amp;"]"))</f>
        <v/>
      </c>
      <c r="J2623" s="7" t="inlineStr">
        <is>
          <t>자라맨 머스터드 짜임롱스웨터 [L]</t>
        </is>
      </c>
      <c r="K2623" s="7" t="inlineStr">
        <is>
          <t>자라맨 머스터드 짜임롱스웨터</t>
        </is>
      </c>
      <c r="L2623" s="7">
        <f>IF(B2623="보세",C2623&amp;" "&amp;F2623,B2623&amp;" "&amp;F2623)</f>
        <v/>
      </c>
      <c r="M2623" s="8" t="inlineStr">
        <is>
          <t>머스터드   짜임롱스웨터</t>
        </is>
      </c>
      <c r="N2623" s="8" t="inlineStr">
        <is>
          <t>머스터드   짜임롱스웨터</t>
        </is>
      </c>
      <c r="O2623" s="8" t="inlineStr">
        <is>
          <t>머스터드   짜임롱스웨터</t>
        </is>
      </c>
    </row>
    <row r="2624" ht="16.5" customHeight="1" s="16">
      <c r="A2624" s="7" t="n">
        <v>13109395</v>
      </c>
      <c r="B2624" s="7" t="inlineStr">
        <is>
          <t>폴로</t>
        </is>
      </c>
      <c r="C2624" s="7" t="inlineStr">
        <is>
          <t>그린</t>
        </is>
      </c>
      <c r="D2624" s="7" t="inlineStr">
        <is>
          <t>무지</t>
        </is>
      </c>
      <c r="E2624" s="7" t="inlineStr">
        <is>
          <t>면</t>
        </is>
      </c>
      <c r="F2624" s="7" t="inlineStr">
        <is>
          <t>자수포니커스텀핏반팔카라티</t>
        </is>
      </c>
      <c r="G2624" s="7" t="inlineStr">
        <is>
          <t>KOR</t>
        </is>
      </c>
      <c r="H2624" s="7" t="inlineStr">
        <is>
          <t>L</t>
        </is>
      </c>
      <c r="I2624" s="7">
        <f>IF(B2624="보세",C2624&amp;" "&amp;D2624&amp;" "&amp;E2624&amp;" "&amp;F2624&amp;" ["&amp;H2624&amp;"]",IF(G2624="JPN","[JPN] "&amp;B2624&amp;" "&amp;C2624&amp;" "&amp;D2624&amp;" "&amp;E2624&amp;" "&amp;F2624&amp;" ["&amp;H2624&amp;"]",B2624&amp;" "&amp;C2624&amp;" "&amp;D2624&amp;" "&amp;E2624&amp;" "&amp;F2624&amp;" ["&amp;H2624&amp;"]"))</f>
        <v/>
      </c>
      <c r="J2624" s="7" t="inlineStr">
        <is>
          <t>폴로 그린 면 자수포니커스텀핏반팔카라티 [L]</t>
        </is>
      </c>
      <c r="K2624" s="7" t="inlineStr">
        <is>
          <t>폴로 그린 면 자수포니커스텀핏반팔카라티</t>
        </is>
      </c>
      <c r="L2624" s="7">
        <f>IF(B2624="보세",C2624&amp;" "&amp;F2624,B2624&amp;" "&amp;F2624)</f>
        <v/>
      </c>
      <c r="M2624" s="8" t="inlineStr">
        <is>
          <t>그린  면 자수포니커스텀핏반팔카라티</t>
        </is>
      </c>
      <c r="N2624" s="8" t="inlineStr">
        <is>
          <t>그린  코튼 자수포니커스텀핏반팔카라티</t>
        </is>
      </c>
      <c r="O2624" s="8" t="inlineStr">
        <is>
          <t>그린  면직물 자수포니커스텀핏반팔카라티</t>
        </is>
      </c>
    </row>
    <row r="2625" ht="16.5" customHeight="1" s="16">
      <c r="A2625" s="7" t="n">
        <v>13109396</v>
      </c>
      <c r="B2625" s="7" t="inlineStr">
        <is>
          <t>라퓨마</t>
        </is>
      </c>
      <c r="C2625" s="7" t="inlineStr">
        <is>
          <t>오렌지</t>
        </is>
      </c>
      <c r="D2625" s="7" t="inlineStr">
        <is>
          <t>무지</t>
        </is>
      </c>
      <c r="E2625" s="7" t="inlineStr">
        <is>
          <t>고어텍스</t>
        </is>
      </c>
      <c r="F2625" s="7" t="inlineStr">
        <is>
          <t>하이넥투톤바람막이재킷</t>
        </is>
      </c>
      <c r="G2625" s="7" t="inlineStr">
        <is>
          <t>KOR</t>
        </is>
      </c>
      <c r="H2625" s="7" t="inlineStr">
        <is>
          <t>105</t>
        </is>
      </c>
      <c r="I2625" s="7">
        <f>IF(B2625="보세",C2625&amp;" "&amp;D2625&amp;" "&amp;E2625&amp;" "&amp;F2625&amp;" ["&amp;H2625&amp;"]",IF(G2625="JPN","[JPN] "&amp;B2625&amp;" "&amp;C2625&amp;" "&amp;D2625&amp;" "&amp;E2625&amp;" "&amp;F2625&amp;" ["&amp;H2625&amp;"]",B2625&amp;" "&amp;C2625&amp;" "&amp;D2625&amp;" "&amp;E2625&amp;" "&amp;F2625&amp;" ["&amp;H2625&amp;"]"))</f>
        <v/>
      </c>
      <c r="J2625" s="7" t="inlineStr">
        <is>
          <t>라퓨마 오렌지 고어텍스 하이넥투톤바람막이재킷 [105]</t>
        </is>
      </c>
      <c r="K2625" s="7" t="inlineStr">
        <is>
          <t>라퓨마 오렌지 고어텍스 하이넥투톤바람막이재킷</t>
        </is>
      </c>
      <c r="L2625" s="7">
        <f>IF(B2625="보세",C2625&amp;" "&amp;F2625,B2625&amp;" "&amp;F2625)</f>
        <v/>
      </c>
      <c r="M2625" s="8" t="inlineStr">
        <is>
          <t>오렌지  고어텍스 하이넥투톤바람막이재킷</t>
        </is>
      </c>
      <c r="N2625" s="8" t="inlineStr">
        <is>
          <t>오렌지  고어텍스 하이넥투톤바람막이재킷</t>
        </is>
      </c>
      <c r="O2625" s="8" t="inlineStr">
        <is>
          <t>오렌지  고어텍스 하이넥투톤바람막이재킷</t>
        </is>
      </c>
    </row>
    <row r="2626" ht="16.5" customHeight="1" s="16">
      <c r="A2626" s="7" t="n">
        <v>13109397</v>
      </c>
      <c r="B2626" s="7" t="inlineStr">
        <is>
          <t>mixxo</t>
        </is>
      </c>
      <c r="C2626" s="7" t="inlineStr">
        <is>
          <t>핫핑크</t>
        </is>
      </c>
      <c r="D2626" s="7" t="inlineStr">
        <is>
          <t>무지</t>
        </is>
      </c>
      <c r="E2626" s="7" t="inlineStr">
        <is>
          <t>울혼방</t>
        </is>
      </c>
      <c r="F2626" s="7" t="inlineStr">
        <is>
          <t>브이넥크롭시보리가디건</t>
        </is>
      </c>
      <c r="G2626" s="7" t="inlineStr">
        <is>
          <t>KOR</t>
        </is>
      </c>
      <c r="H2626" s="7" t="inlineStr">
        <is>
          <t>S</t>
        </is>
      </c>
      <c r="I2626" s="7">
        <f>IF(B2626="보세",C2626&amp;" "&amp;D2626&amp;" "&amp;E2626&amp;" "&amp;F2626&amp;" ["&amp;H2626&amp;"]",IF(G2626="JPN","[JPN] "&amp;B2626&amp;" "&amp;C2626&amp;" "&amp;D2626&amp;" "&amp;E2626&amp;" "&amp;F2626&amp;" ["&amp;H2626&amp;"]",B2626&amp;" "&amp;C2626&amp;" "&amp;D2626&amp;" "&amp;E2626&amp;" "&amp;F2626&amp;" ["&amp;H2626&amp;"]"))</f>
        <v/>
      </c>
      <c r="J2626" s="7" t="inlineStr">
        <is>
          <t>mixxo 핫핑크 울혼방 브이넥크롭시보리가디건 [S]</t>
        </is>
      </c>
      <c r="K2626" s="7" t="inlineStr">
        <is>
          <t>mixxo 핫핑크 울혼방 브이넥크롭시보리가디건</t>
        </is>
      </c>
      <c r="L2626" s="7">
        <f>IF(B2626="보세",C2626&amp;" "&amp;F2626,B2626&amp;" "&amp;F2626)</f>
        <v/>
      </c>
      <c r="M2626" s="8" t="inlineStr">
        <is>
          <t>핫핑크  울혼방 브이넥크롭시보리가디건</t>
        </is>
      </c>
      <c r="N2626" s="8" t="inlineStr">
        <is>
          <t>핫핑크  울혼방 브이넥크롭시보리가디건</t>
        </is>
      </c>
      <c r="O2626" s="8" t="inlineStr">
        <is>
          <t>핫핑크  울혼방 브이넥크롭시보리가디건</t>
        </is>
      </c>
    </row>
    <row r="2627" ht="16.5" customHeight="1" s="16">
      <c r="A2627" s="7" t="n">
        <v>13109398</v>
      </c>
      <c r="B2627" s="7" t="inlineStr">
        <is>
          <t>닥스골프</t>
        </is>
      </c>
      <c r="C2627" s="7" t="inlineStr">
        <is>
          <t>아이리스오키드퍼플</t>
        </is>
      </c>
      <c r="D2627" s="7" t="inlineStr">
        <is>
          <t>무지</t>
        </is>
      </c>
      <c r="E2627" s="7" t="inlineStr">
        <is>
          <t>폴리</t>
        </is>
      </c>
      <c r="F2627" s="7" t="inlineStr">
        <is>
          <t>모크넥시보리티</t>
        </is>
      </c>
      <c r="G2627" s="7" t="inlineStr">
        <is>
          <t>KOR</t>
        </is>
      </c>
      <c r="H2627" s="7" t="inlineStr">
        <is>
          <t>없음</t>
        </is>
      </c>
      <c r="I2627" s="7">
        <f>IF(B2627="보세",C2627&amp;" "&amp;D2627&amp;" "&amp;E2627&amp;" "&amp;F2627&amp;" ["&amp;H2627&amp;"]",IF(G2627="JPN","[JPN] "&amp;B2627&amp;" "&amp;C2627&amp;" "&amp;D2627&amp;" "&amp;E2627&amp;" "&amp;F2627&amp;" ["&amp;H2627&amp;"]",B2627&amp;" "&amp;C2627&amp;" "&amp;D2627&amp;" "&amp;E2627&amp;" "&amp;F2627&amp;" ["&amp;H2627&amp;"]"))</f>
        <v/>
      </c>
      <c r="J2627" s="7" t="inlineStr">
        <is>
          <t xml:space="preserve">닥스골프 아이리스오키드퍼플 모크넥시보리티 </t>
        </is>
      </c>
      <c r="K2627" s="7" t="inlineStr">
        <is>
          <t xml:space="preserve">닥스골프 아이리스오키드퍼플 모크넥시보리티 </t>
        </is>
      </c>
      <c r="L2627" s="7">
        <f>IF(B2627="보세",C2627&amp;" "&amp;F2627,B2627&amp;" "&amp;F2627)</f>
        <v/>
      </c>
      <c r="M2627" s="8" t="inlineStr">
        <is>
          <t>아이리스오키드퍼플   모크넥시보리티</t>
        </is>
      </c>
      <c r="N2627" s="8" t="inlineStr">
        <is>
          <t>아이리스오키드퍼플   모크넥시보리티</t>
        </is>
      </c>
      <c r="O2627" s="8" t="inlineStr">
        <is>
          <t>아이리스오키드퍼플   모크넥시보리티</t>
        </is>
      </c>
    </row>
    <row r="2628" ht="16.5" customHeight="1" s="16">
      <c r="A2628" s="7" t="n">
        <v>13109399</v>
      </c>
      <c r="B2628" s="7" t="inlineStr">
        <is>
          <t>퓨마</t>
        </is>
      </c>
      <c r="C2628" s="7" t="inlineStr">
        <is>
          <t>그린</t>
        </is>
      </c>
      <c r="D2628" s="7" t="inlineStr">
        <is>
          <t>도트패턴</t>
        </is>
      </c>
      <c r="E2628" s="7" t="inlineStr">
        <is>
          <t>폴리</t>
        </is>
      </c>
      <c r="F2628" s="7" t="inlineStr">
        <is>
          <t>옴브레홑겹바람막이</t>
        </is>
      </c>
      <c r="G2628" s="7" t="inlineStr">
        <is>
          <t>KOR</t>
        </is>
      </c>
      <c r="H2628" s="7" t="inlineStr">
        <is>
          <t>S</t>
        </is>
      </c>
      <c r="I2628" s="7">
        <f>IF(B2628="보세",C2628&amp;" "&amp;D2628&amp;" "&amp;E2628&amp;" "&amp;F2628&amp;" ["&amp;H2628&amp;"]",IF(G2628="JPN","[JPN] "&amp;B2628&amp;" "&amp;C2628&amp;" "&amp;D2628&amp;" "&amp;E2628&amp;" "&amp;F2628&amp;" ["&amp;H2628&amp;"]",B2628&amp;" "&amp;C2628&amp;" "&amp;D2628&amp;" "&amp;E2628&amp;" "&amp;F2628&amp;" ["&amp;H2628&amp;"]"))</f>
        <v/>
      </c>
      <c r="J2628" s="7" t="inlineStr">
        <is>
          <t>퓨마 그린 도트패턴 옴브레홑겹바람막이 [S]</t>
        </is>
      </c>
      <c r="K2628" s="7" t="inlineStr">
        <is>
          <t>퓨마 그린 도트패턴 옴브레홑겹바람막이</t>
        </is>
      </c>
      <c r="L2628" s="7">
        <f>IF(B2628="보세",C2628&amp;" "&amp;F2628,B2628&amp;" "&amp;F2628)</f>
        <v/>
      </c>
      <c r="M2628" s="8" t="inlineStr">
        <is>
          <t>그린 도트패턴  옴브레홑겹바람막이</t>
        </is>
      </c>
      <c r="N2628" s="8" t="inlineStr">
        <is>
          <t>그린 도트패턴  옴브레홑겹바람막이</t>
        </is>
      </c>
      <c r="O2628" s="8" t="inlineStr">
        <is>
          <t>그린 도트패턴  옴브레홑겹바람막이</t>
        </is>
      </c>
    </row>
    <row r="2629" ht="16.5" customHeight="1" s="16">
      <c r="A2629" s="7" t="n">
        <v>13109400</v>
      </c>
      <c r="B2629" s="7" t="inlineStr">
        <is>
          <t>폴로</t>
        </is>
      </c>
      <c r="C2629" s="7" t="inlineStr">
        <is>
          <t>그레이</t>
        </is>
      </c>
      <c r="D2629" s="7" t="inlineStr">
        <is>
          <t>무지</t>
        </is>
      </c>
      <c r="E2629" s="7" t="inlineStr">
        <is>
          <t>면</t>
        </is>
      </c>
      <c r="F2629" s="7" t="inlineStr">
        <is>
          <t>루즈핏자수포니반팔카라티</t>
        </is>
      </c>
      <c r="G2629" s="7" t="inlineStr">
        <is>
          <t>KOR</t>
        </is>
      </c>
      <c r="H2629" s="7" t="inlineStr">
        <is>
          <t>L</t>
        </is>
      </c>
      <c r="I2629" s="7">
        <f>IF(B2629="보세",C2629&amp;" "&amp;D2629&amp;" "&amp;E2629&amp;" "&amp;F2629&amp;" ["&amp;H2629&amp;"]",IF(G2629="JPN","[JPN] "&amp;B2629&amp;" "&amp;C2629&amp;" "&amp;D2629&amp;" "&amp;E2629&amp;" "&amp;F2629&amp;" ["&amp;H2629&amp;"]",B2629&amp;" "&amp;C2629&amp;" "&amp;D2629&amp;" "&amp;E2629&amp;" "&amp;F2629&amp;" ["&amp;H2629&amp;"]"))</f>
        <v/>
      </c>
      <c r="J2629" s="7" t="inlineStr">
        <is>
          <t>폴로 그레이 면 루즈핏자수포니반팔카라티 [L]</t>
        </is>
      </c>
      <c r="K2629" s="7" t="inlineStr">
        <is>
          <t>폴로 그레이 면 루즈핏자수포니반팔카라티</t>
        </is>
      </c>
      <c r="L2629" s="7">
        <f>IF(B2629="보세",C2629&amp;" "&amp;F2629,B2629&amp;" "&amp;F2629)</f>
        <v/>
      </c>
      <c r="M2629" s="8" t="inlineStr">
        <is>
          <t>그레이  면 루즈핏자수포니반팔카라티</t>
        </is>
      </c>
      <c r="N2629" s="8" t="inlineStr">
        <is>
          <t>회색  면 루즈핏자수포니반팔카라티</t>
        </is>
      </c>
      <c r="O2629" s="8" t="inlineStr">
        <is>
          <t>GRAY  면 루즈핏자수포니반팔카라티</t>
        </is>
      </c>
    </row>
    <row r="2630" ht="16.5" customHeight="1" s="16">
      <c r="A2630" s="7" t="n">
        <v>13109401</v>
      </c>
      <c r="B2630" s="7" t="inlineStr">
        <is>
          <t>자라</t>
        </is>
      </c>
      <c r="C2630" s="7" t="inlineStr">
        <is>
          <t>중청</t>
        </is>
      </c>
      <c r="D2630" s="7" t="inlineStr">
        <is>
          <t>무지</t>
        </is>
      </c>
      <c r="E2630" s="7" t="inlineStr">
        <is>
          <t>면혼방</t>
        </is>
      </c>
      <c r="F2630" s="7" t="inlineStr">
        <is>
          <t>워싱절개히든버튼슬림셔츠</t>
        </is>
      </c>
      <c r="G2630" s="7" t="inlineStr">
        <is>
          <t>KOR</t>
        </is>
      </c>
      <c r="H2630" s="7" t="inlineStr">
        <is>
          <t>XS</t>
        </is>
      </c>
      <c r="I2630" s="7">
        <f>IF(B2630="보세",C2630&amp;" "&amp;D2630&amp;" "&amp;E2630&amp;" "&amp;F2630&amp;" ["&amp;H2630&amp;"]",IF(G2630="JPN","[JPN] "&amp;B2630&amp;" "&amp;C2630&amp;" "&amp;D2630&amp;" "&amp;E2630&amp;" "&amp;F2630&amp;" ["&amp;H2630&amp;"]",B2630&amp;" "&amp;C2630&amp;" "&amp;D2630&amp;" "&amp;E2630&amp;" "&amp;F2630&amp;" ["&amp;H2630&amp;"]"))</f>
        <v/>
      </c>
      <c r="J2630" s="7" t="inlineStr">
        <is>
          <t>자라 중청 면혼방 워싱절개히든버튼슬림셔츠 [XS]</t>
        </is>
      </c>
      <c r="K2630" s="7" t="inlineStr">
        <is>
          <t>자라 중청 면혼방 워싱절개히든버튼슬림셔츠</t>
        </is>
      </c>
      <c r="L2630" s="7">
        <f>IF(B2630="보세",C2630&amp;" "&amp;F2630,B2630&amp;" "&amp;F2630)</f>
        <v/>
      </c>
      <c r="M2630" s="8" t="inlineStr">
        <is>
          <t>중청  면혼방 워싱절개히든버튼슬림셔츠</t>
        </is>
      </c>
      <c r="N2630" s="8" t="inlineStr">
        <is>
          <t>중청  코튼혼방 워싱절개히든버튼슬림셔츠</t>
        </is>
      </c>
      <c r="O2630" s="8" t="inlineStr">
        <is>
          <t>중청  면믹스 워싱절개히든버튼슬림셔츠</t>
        </is>
      </c>
    </row>
    <row r="2631" ht="16.5" customHeight="1" s="16">
      <c r="A2631" s="7" t="n">
        <v>13109402</v>
      </c>
      <c r="B2631" s="7" t="inlineStr">
        <is>
          <t>폴로</t>
        </is>
      </c>
      <c r="C2631" s="7" t="inlineStr">
        <is>
          <t>그레이</t>
        </is>
      </c>
      <c r="D2631" s="7" t="inlineStr">
        <is>
          <t>무지</t>
        </is>
      </c>
      <c r="E2631" s="7" t="inlineStr">
        <is>
          <t>면</t>
        </is>
      </c>
      <c r="F2631" s="7" t="inlineStr">
        <is>
          <t>루즈핏반팔피케티</t>
        </is>
      </c>
      <c r="G2631" s="7" t="inlineStr">
        <is>
          <t>KOR</t>
        </is>
      </c>
      <c r="H2631" s="7" t="inlineStr">
        <is>
          <t>XL</t>
        </is>
      </c>
      <c r="I2631" s="7">
        <f>IF(B2631="보세",C2631&amp;" "&amp;D2631&amp;" "&amp;E2631&amp;" "&amp;F2631&amp;" ["&amp;H2631&amp;"]",IF(G2631="JPN","[JPN] "&amp;B2631&amp;" "&amp;C2631&amp;" "&amp;D2631&amp;" "&amp;E2631&amp;" "&amp;F2631&amp;" ["&amp;H2631&amp;"]",B2631&amp;" "&amp;C2631&amp;" "&amp;D2631&amp;" "&amp;E2631&amp;" "&amp;F2631&amp;" ["&amp;H2631&amp;"]"))</f>
        <v/>
      </c>
      <c r="J2631" s="7" t="inlineStr">
        <is>
          <t>폴로 그레이 면 루즈핏반팔피케티 [XL]</t>
        </is>
      </c>
      <c r="K2631" s="7" t="inlineStr">
        <is>
          <t>폴로 그레이 면 루즈핏반팔피케티</t>
        </is>
      </c>
      <c r="L2631" s="7">
        <f>IF(B2631="보세",C2631&amp;" "&amp;F2631,B2631&amp;" "&amp;F2631)</f>
        <v/>
      </c>
      <c r="M2631" s="8" t="inlineStr">
        <is>
          <t>그레이  면 루즈핏반팔피케티</t>
        </is>
      </c>
      <c r="N2631" s="8" t="inlineStr">
        <is>
          <t>회색  면 루즈핏반팔피케티</t>
        </is>
      </c>
      <c r="O2631" s="8" t="inlineStr">
        <is>
          <t>GRAY  면 루즈핏반팔피케티</t>
        </is>
      </c>
    </row>
    <row r="2632" ht="16.5" customHeight="1" s="16">
      <c r="A2632" s="7" t="n">
        <v>13109403</v>
      </c>
      <c r="B2632" s="7" t="inlineStr">
        <is>
          <t>리안뉴욕</t>
        </is>
      </c>
      <c r="C2632" s="7" t="inlineStr">
        <is>
          <t>베이지</t>
        </is>
      </c>
      <c r="D2632" s="7" t="inlineStr">
        <is>
          <t>무지</t>
        </is>
      </c>
      <c r="E2632" s="7" t="inlineStr">
        <is>
          <t>면혼방</t>
        </is>
      </c>
      <c r="F2632" s="7" t="inlineStr">
        <is>
          <t>빅버튼레글런7부간절기코트</t>
        </is>
      </c>
      <c r="G2632" s="7" t="inlineStr">
        <is>
          <t>KOR</t>
        </is>
      </c>
      <c r="H2632" s="7" t="inlineStr">
        <is>
          <t>85-90</t>
        </is>
      </c>
      <c r="I2632" s="7">
        <f>IF(B2632="보세",C2632&amp;" "&amp;D2632&amp;" "&amp;E2632&amp;" "&amp;F2632&amp;" ["&amp;H2632&amp;"]",IF(G2632="JPN","[JPN] "&amp;B2632&amp;" "&amp;C2632&amp;" "&amp;D2632&amp;" "&amp;E2632&amp;" "&amp;F2632&amp;" ["&amp;H2632&amp;"]",B2632&amp;" "&amp;C2632&amp;" "&amp;D2632&amp;" "&amp;E2632&amp;" "&amp;F2632&amp;" ["&amp;H2632&amp;"]"))</f>
        <v/>
      </c>
      <c r="J2632" s="7" t="inlineStr">
        <is>
          <t>리안뉴욕 베이지 면혼방 빅버튼레글런7부간절기코트 [85-90]</t>
        </is>
      </c>
      <c r="K2632" s="7" t="inlineStr">
        <is>
          <t>리안뉴욕 베이지 면혼방 빅버튼레글런7부간절기코트</t>
        </is>
      </c>
      <c r="L2632" s="7">
        <f>IF(B2632="보세",C2632&amp;" "&amp;F2632,B2632&amp;" "&amp;F2632)</f>
        <v/>
      </c>
      <c r="M2632" s="8" t="inlineStr">
        <is>
          <t>베이지  면혼방 빅버튼레글런7부간절기코트</t>
        </is>
      </c>
      <c r="N2632" s="8" t="inlineStr">
        <is>
          <t>베이지  코튼혼방 빅버튼레글런7부간절기코트</t>
        </is>
      </c>
      <c r="O2632" s="8" t="inlineStr">
        <is>
          <t>베이지  면믹스 빅버튼레글런7부간절기코트</t>
        </is>
      </c>
    </row>
    <row r="2633" ht="16.5" customHeight="1" s="16">
      <c r="A2633" s="7" t="n">
        <v>13109404</v>
      </c>
      <c r="B2633" s="7" t="inlineStr">
        <is>
          <t>루이까또즈</t>
        </is>
      </c>
      <c r="C2633" s="7" t="inlineStr">
        <is>
          <t>베이비라벤더퍼플</t>
        </is>
      </c>
      <c r="D2633" s="7" t="inlineStr">
        <is>
          <t>무지</t>
        </is>
      </c>
      <c r="E2633" s="7" t="inlineStr">
        <is>
          <t>폴리</t>
        </is>
      </c>
      <c r="F2633" s="7" t="inlineStr">
        <is>
          <t>슬림핏컷어웨이긴팔셔츠</t>
        </is>
      </c>
      <c r="G2633" s="7" t="inlineStr">
        <is>
          <t>KOR</t>
        </is>
      </c>
      <c r="H2633" s="7" t="inlineStr">
        <is>
          <t>100</t>
        </is>
      </c>
      <c r="I2633" s="7">
        <f>IF(B2633="보세",C2633&amp;" "&amp;D2633&amp;" "&amp;E2633&amp;" "&amp;F2633&amp;" ["&amp;H2633&amp;"]",IF(G2633="JPN","[JPN] "&amp;B2633&amp;" "&amp;C2633&amp;" "&amp;D2633&amp;" "&amp;E2633&amp;" "&amp;F2633&amp;" ["&amp;H2633&amp;"]",B2633&amp;" "&amp;C2633&amp;" "&amp;D2633&amp;" "&amp;E2633&amp;" "&amp;F2633&amp;" ["&amp;H2633&amp;"]"))</f>
        <v/>
      </c>
      <c r="J2633" s="7" t="inlineStr">
        <is>
          <t>루이까또즈 베이비라벤더퍼플 슬림핏컷어웨이긴팔셔츠 [100]</t>
        </is>
      </c>
      <c r="K2633" s="7" t="inlineStr">
        <is>
          <t>루이까또즈 베이비라벤더퍼플 슬림핏컷어웨이긴팔셔츠</t>
        </is>
      </c>
      <c r="L2633" s="7">
        <f>IF(B2633="보세",C2633&amp;" "&amp;F2633,B2633&amp;" "&amp;F2633)</f>
        <v/>
      </c>
      <c r="M2633" s="8" t="inlineStr">
        <is>
          <t>베이비라벤더퍼플   슬림핏컷어웨이긴팔셔츠</t>
        </is>
      </c>
      <c r="N2633" s="8" t="inlineStr">
        <is>
          <t>베이비라벤더퍼플   슬림핏컷어웨이긴팔셔츠</t>
        </is>
      </c>
      <c r="O2633" s="8" t="inlineStr">
        <is>
          <t>베이비라벤더퍼플   슬림핏컷어웨이긴팔셔츠</t>
        </is>
      </c>
    </row>
    <row r="2634" ht="16.5" customHeight="1" s="16">
      <c r="A2634" s="7" t="n">
        <v>13109405</v>
      </c>
      <c r="B2634" s="7" t="inlineStr">
        <is>
          <t>언더아머</t>
        </is>
      </c>
      <c r="C2634" s="7" t="inlineStr">
        <is>
          <t>베이지</t>
        </is>
      </c>
      <c r="D2634" s="7" t="inlineStr">
        <is>
          <t>무지</t>
        </is>
      </c>
      <c r="E2634" s="7" t="inlineStr">
        <is>
          <t>폴리</t>
        </is>
      </c>
      <c r="F2634" s="7" t="inlineStr">
        <is>
          <t>오버핏투톤하이넥플리스집업</t>
        </is>
      </c>
      <c r="G2634" s="7" t="inlineStr">
        <is>
          <t>KOR</t>
        </is>
      </c>
      <c r="H2634" s="7" t="inlineStr">
        <is>
          <t>M</t>
        </is>
      </c>
      <c r="I2634" s="7">
        <f>IF(B2634="보세",C2634&amp;" "&amp;D2634&amp;" "&amp;E2634&amp;" "&amp;F2634&amp;" ["&amp;H2634&amp;"]",IF(G2634="JPN","[JPN] "&amp;B2634&amp;" "&amp;C2634&amp;" "&amp;D2634&amp;" "&amp;E2634&amp;" "&amp;F2634&amp;" ["&amp;H2634&amp;"]",B2634&amp;" "&amp;C2634&amp;" "&amp;D2634&amp;" "&amp;E2634&amp;" "&amp;F2634&amp;" ["&amp;H2634&amp;"]"))</f>
        <v/>
      </c>
      <c r="J2634" s="7" t="inlineStr">
        <is>
          <t>언더아머 베이지 오버핏투톤하이넥플리스집업 [M]</t>
        </is>
      </c>
      <c r="K2634" s="7" t="inlineStr">
        <is>
          <t>언더아머 베이지 오버핏투톤하이넥플리스집업</t>
        </is>
      </c>
      <c r="L2634" s="7">
        <f>IF(B2634="보세",C2634&amp;" "&amp;F2634,B2634&amp;" "&amp;F2634)</f>
        <v/>
      </c>
      <c r="M2634" s="8" t="inlineStr">
        <is>
          <t>베이지   오버핏투톤하이넥플리스집업</t>
        </is>
      </c>
      <c r="N2634" s="8" t="inlineStr">
        <is>
          <t>베이지   오버핏투톤하이넥플리스집업</t>
        </is>
      </c>
      <c r="O2634" s="8" t="inlineStr">
        <is>
          <t>베이지   오버핏투톤하이넥플리스집업</t>
        </is>
      </c>
    </row>
    <row r="2635" ht="16.5" customHeight="1" s="16">
      <c r="A2635" s="7" t="n">
        <v>13109406</v>
      </c>
      <c r="B2635" s="7" t="inlineStr">
        <is>
          <t>네파</t>
        </is>
      </c>
      <c r="C2635" s="7" t="inlineStr">
        <is>
          <t>에이션트워터블루</t>
        </is>
      </c>
      <c r="D2635" s="7" t="inlineStr">
        <is>
          <t>무지</t>
        </is>
      </c>
      <c r="E2635" s="7" t="inlineStr">
        <is>
          <t>폴리</t>
        </is>
      </c>
      <c r="F2635" s="7" t="inlineStr">
        <is>
          <t>홑겹윈드스토퍼</t>
        </is>
      </c>
      <c r="G2635" s="7" t="inlineStr">
        <is>
          <t>KOR</t>
        </is>
      </c>
      <c r="H2635" s="7" t="inlineStr">
        <is>
          <t>XL</t>
        </is>
      </c>
      <c r="I2635" s="7">
        <f>IF(B2635="보세",C2635&amp;" "&amp;D2635&amp;" "&amp;E2635&amp;" "&amp;F2635&amp;" ["&amp;H2635&amp;"]",IF(G2635="JPN","[JPN] "&amp;B2635&amp;" "&amp;C2635&amp;" "&amp;D2635&amp;" "&amp;E2635&amp;" "&amp;F2635&amp;" ["&amp;H2635&amp;"]",B2635&amp;" "&amp;C2635&amp;" "&amp;D2635&amp;" "&amp;E2635&amp;" "&amp;F2635&amp;" ["&amp;H2635&amp;"]"))</f>
        <v/>
      </c>
      <c r="J2635" s="7" t="inlineStr">
        <is>
          <t>네파 에이션트워터블루 홑겹윈드스토퍼 [XL]</t>
        </is>
      </c>
      <c r="K2635" s="7" t="inlineStr">
        <is>
          <t>네파 에이션트워터블루 홑겹윈드스토퍼</t>
        </is>
      </c>
      <c r="L2635" s="7">
        <f>IF(B2635="보세",C2635&amp;" "&amp;F2635,B2635&amp;" "&amp;F2635)</f>
        <v/>
      </c>
      <c r="M2635" s="8" t="inlineStr">
        <is>
          <t>에이션트워터블루   홑겹윈드스토퍼</t>
        </is>
      </c>
      <c r="N2635" s="8" t="inlineStr">
        <is>
          <t>에이션트워터블루   홑겹윈드스토퍼</t>
        </is>
      </c>
      <c r="O2635" s="8" t="inlineStr">
        <is>
          <t>에이션트워터블루   홑겹윈드스토퍼</t>
        </is>
      </c>
    </row>
    <row r="2636" ht="16.5" customHeight="1" s="16">
      <c r="A2636" s="7" t="n">
        <v>13109407</v>
      </c>
      <c r="B2636" s="7" t="inlineStr">
        <is>
          <t>나이키</t>
        </is>
      </c>
      <c r="C2636" s="7" t="inlineStr">
        <is>
          <t>베이비블루</t>
        </is>
      </c>
      <c r="D2636" s="7" t="inlineStr">
        <is>
          <t>프린팅</t>
        </is>
      </c>
      <c r="E2636" s="7" t="inlineStr">
        <is>
          <t>면혼방</t>
        </is>
      </c>
      <c r="F2636" s="7" t="inlineStr">
        <is>
          <t>빅로고맨투맨</t>
        </is>
      </c>
      <c r="G2636" s="7" t="inlineStr">
        <is>
          <t>KOR</t>
        </is>
      </c>
      <c r="H2636" s="7" t="inlineStr">
        <is>
          <t>없음</t>
        </is>
      </c>
      <c r="I2636" s="7">
        <f>IF(B2636="보세",C2636&amp;" "&amp;D2636&amp;" "&amp;E2636&amp;" "&amp;F2636&amp;" ["&amp;H2636&amp;"]",IF(G2636="JPN","[JPN] "&amp;B2636&amp;" "&amp;C2636&amp;" "&amp;D2636&amp;" "&amp;E2636&amp;" "&amp;F2636&amp;" ["&amp;H2636&amp;"]",B2636&amp;" "&amp;C2636&amp;" "&amp;D2636&amp;" "&amp;E2636&amp;" "&amp;F2636&amp;" ["&amp;H2636&amp;"]"))</f>
        <v/>
      </c>
      <c r="J2636" s="7" t="inlineStr">
        <is>
          <t xml:space="preserve">나이키 베이비블루 프린팅 면혼방 빅로고맨투맨 </t>
        </is>
      </c>
      <c r="K2636" s="7" t="inlineStr">
        <is>
          <t xml:space="preserve">나이키 베이비블루 프린팅 면혼방 빅로고맨투맨 </t>
        </is>
      </c>
      <c r="L2636" s="7">
        <f>IF(B2636="보세",C2636&amp;" "&amp;F2636,B2636&amp;" "&amp;F2636)</f>
        <v/>
      </c>
      <c r="M2636" s="8" t="inlineStr">
        <is>
          <t>베이비블루 프린팅 면혼방 빅로고맨투맨</t>
        </is>
      </c>
      <c r="N2636" s="8" t="inlineStr">
        <is>
          <t>베이비블루 프린팅 코튼혼방 빅로고맨투맨</t>
        </is>
      </c>
      <c r="O2636" s="8" t="inlineStr">
        <is>
          <t>베이비블루 프린팅 면믹스 빅로고맨투맨</t>
        </is>
      </c>
    </row>
    <row r="2637" ht="16.5" customHeight="1" s="16">
      <c r="A2637" s="7" t="n">
        <v>13109408</v>
      </c>
      <c r="B2637" s="7" t="inlineStr">
        <is>
          <t>NBA</t>
        </is>
      </c>
      <c r="C2637" s="7" t="inlineStr">
        <is>
          <t>블랙</t>
        </is>
      </c>
      <c r="D2637" s="7" t="inlineStr">
        <is>
          <t>프린팅</t>
        </is>
      </c>
      <c r="E2637" s="7" t="inlineStr">
        <is>
          <t>면</t>
        </is>
      </c>
      <c r="F2637" s="7" t="inlineStr">
        <is>
          <t>새크라멘토킹크루넥반팔티</t>
        </is>
      </c>
      <c r="G2637" s="7" t="inlineStr">
        <is>
          <t>KOR</t>
        </is>
      </c>
      <c r="H2637" s="7" t="inlineStr">
        <is>
          <t>XL</t>
        </is>
      </c>
      <c r="I2637" s="7">
        <f>IF(B2637="보세",C2637&amp;" "&amp;D2637&amp;" "&amp;E2637&amp;" "&amp;F2637&amp;" ["&amp;H2637&amp;"]",IF(G2637="JPN","[JPN] "&amp;B2637&amp;" "&amp;C2637&amp;" "&amp;D2637&amp;" "&amp;E2637&amp;" "&amp;F2637&amp;" ["&amp;H2637&amp;"]",B2637&amp;" "&amp;C2637&amp;" "&amp;D2637&amp;" "&amp;E2637&amp;" "&amp;F2637&amp;" ["&amp;H2637&amp;"]"))</f>
        <v/>
      </c>
      <c r="J2637" s="7" t="inlineStr">
        <is>
          <t>NBA 블랙 프린팅 면 새크라멘토킹크루넥반팔티 [XL]</t>
        </is>
      </c>
      <c r="K2637" s="7" t="inlineStr">
        <is>
          <t>NBA 블랙 프린팅 면 새크라멘토킹크루넥반팔티</t>
        </is>
      </c>
      <c r="L2637" s="7">
        <f>IF(B2637="보세",C2637&amp;" "&amp;F2637,B2637&amp;" "&amp;F2637)</f>
        <v/>
      </c>
      <c r="M2637" s="8" t="inlineStr">
        <is>
          <t>블랙 프린팅 면 새크라멘토킹크루넥반팔티</t>
        </is>
      </c>
      <c r="N2637" s="8" t="inlineStr">
        <is>
          <t>블랙 프린팅 코튼 새크라멘토킹크루넥반팔티</t>
        </is>
      </c>
      <c r="O2637" s="8" t="inlineStr">
        <is>
          <t>블랙 프린팅 면직물 새크라멘토킹크루넥반팔티</t>
        </is>
      </c>
    </row>
    <row r="2638" ht="16.5" customHeight="1" s="16">
      <c r="A2638" s="7" t="n">
        <v>13109409</v>
      </c>
      <c r="B2638" s="7" t="inlineStr">
        <is>
          <t>챔피언</t>
        </is>
      </c>
      <c r="C2638" s="7" t="inlineStr">
        <is>
          <t>블랙</t>
        </is>
      </c>
      <c r="D2638" s="7" t="inlineStr">
        <is>
          <t>무지</t>
        </is>
      </c>
      <c r="E2638" s="7" t="inlineStr">
        <is>
          <t>면혼방</t>
        </is>
      </c>
      <c r="F2638" s="7" t="inlineStr">
        <is>
          <t>바이어스크루넥스웨트셔츠</t>
        </is>
      </c>
      <c r="G2638" s="7" t="inlineStr">
        <is>
          <t>KOR</t>
        </is>
      </c>
      <c r="H2638" s="7" t="inlineStr">
        <is>
          <t>S</t>
        </is>
      </c>
      <c r="I2638" s="7">
        <f>IF(B2638="보세",C2638&amp;" "&amp;D2638&amp;" "&amp;E2638&amp;" "&amp;F2638&amp;" ["&amp;H2638&amp;"]",IF(G2638="JPN","[JPN] "&amp;B2638&amp;" "&amp;C2638&amp;" "&amp;D2638&amp;" "&amp;E2638&amp;" "&amp;F2638&amp;" ["&amp;H2638&amp;"]",B2638&amp;" "&amp;C2638&amp;" "&amp;D2638&amp;" "&amp;E2638&amp;" "&amp;F2638&amp;" ["&amp;H2638&amp;"]"))</f>
        <v/>
      </c>
      <c r="J2638" s="7" t="inlineStr">
        <is>
          <t>챔피언 블랙 면혼방 바이어스크루넥스웨트셔츠 [S]</t>
        </is>
      </c>
      <c r="K2638" s="7" t="inlineStr">
        <is>
          <t>챔피언 블랙 면혼방 바이어스크루넥스웨트셔츠</t>
        </is>
      </c>
      <c r="L2638" s="7">
        <f>IF(B2638="보세",C2638&amp;" "&amp;F2638,B2638&amp;" "&amp;F2638)</f>
        <v/>
      </c>
      <c r="M2638" s="8" t="inlineStr">
        <is>
          <t>블랙  면혼방 바이어스크루넥스웨트셔츠</t>
        </is>
      </c>
      <c r="N2638" s="8" t="inlineStr">
        <is>
          <t>블랙  코튼혼방 바이어스크루넥스웨트셔츠</t>
        </is>
      </c>
      <c r="O2638" s="8" t="inlineStr">
        <is>
          <t>블랙  면믹스 바이어스크루넥스웨트셔츠</t>
        </is>
      </c>
    </row>
    <row r="2639" ht="16.5" customHeight="1" s="16">
      <c r="A2639" s="7" t="n">
        <v>13109410</v>
      </c>
      <c r="B2639" s="7" t="inlineStr">
        <is>
          <t>나이키</t>
        </is>
      </c>
      <c r="C2639" s="7" t="inlineStr">
        <is>
          <t>블랙</t>
        </is>
      </c>
      <c r="D2639" s="7" t="inlineStr">
        <is>
          <t>프린팅</t>
        </is>
      </c>
      <c r="E2639" s="7" t="inlineStr">
        <is>
          <t>면혼방</t>
        </is>
      </c>
      <c r="F2639" s="7" t="inlineStr">
        <is>
          <t>빅로고루즈핏반팔티</t>
        </is>
      </c>
      <c r="G2639" s="7" t="inlineStr">
        <is>
          <t>KOR</t>
        </is>
      </c>
      <c r="H2639" s="7" t="inlineStr">
        <is>
          <t>없음</t>
        </is>
      </c>
      <c r="I2639" s="7">
        <f>IF(B2639="보세",C2639&amp;" "&amp;D2639&amp;" "&amp;E2639&amp;" "&amp;F2639&amp;" ["&amp;H2639&amp;"]",IF(G2639="JPN","[JPN] "&amp;B2639&amp;" "&amp;C2639&amp;" "&amp;D2639&amp;" "&amp;E2639&amp;" "&amp;F2639&amp;" ["&amp;H2639&amp;"]",B2639&amp;" "&amp;C2639&amp;" "&amp;D2639&amp;" "&amp;E2639&amp;" "&amp;F2639&amp;" ["&amp;H2639&amp;"]"))</f>
        <v/>
      </c>
      <c r="J2639" s="7" t="inlineStr">
        <is>
          <t xml:space="preserve">나이키 블랙 프린팅 면혼방 빅로고루즈핏반팔티 </t>
        </is>
      </c>
      <c r="K2639" s="7" t="inlineStr">
        <is>
          <t xml:space="preserve">나이키 블랙 프린팅 면혼방 빅로고루즈핏반팔티 </t>
        </is>
      </c>
      <c r="L2639" s="7">
        <f>IF(B2639="보세",C2639&amp;" "&amp;F2639,B2639&amp;" "&amp;F2639)</f>
        <v/>
      </c>
      <c r="M2639" s="8" t="inlineStr">
        <is>
          <t>블랙 프린팅 면혼방 빅로고루즈핏반팔티</t>
        </is>
      </c>
      <c r="N2639" s="8" t="inlineStr">
        <is>
          <t>블랙 프린팅 코튼혼방 빅로고루즈핏반팔티</t>
        </is>
      </c>
      <c r="O2639" s="8" t="inlineStr">
        <is>
          <t>블랙 프린팅 면믹스 빅로고루즈핏반팔티</t>
        </is>
      </c>
    </row>
    <row r="2640" ht="16.5" customHeight="1" s="16">
      <c r="A2640" s="7" t="n">
        <v>13109411</v>
      </c>
      <c r="B2640" s="7" t="inlineStr">
        <is>
          <t>챔피언</t>
        </is>
      </c>
      <c r="C2640" s="7" t="inlineStr">
        <is>
          <t>블랙</t>
        </is>
      </c>
      <c r="D2640" s="7" t="inlineStr">
        <is>
          <t>무지</t>
        </is>
      </c>
      <c r="E2640" s="7" t="inlineStr">
        <is>
          <t>면혼방</t>
        </is>
      </c>
      <c r="F2640" s="7" t="inlineStr">
        <is>
          <t>오버핏스웨트셔츠</t>
        </is>
      </c>
      <c r="G2640" s="7" t="inlineStr">
        <is>
          <t>KOR</t>
        </is>
      </c>
      <c r="H2640" s="7" t="inlineStr">
        <is>
          <t>L</t>
        </is>
      </c>
      <c r="I2640" s="7">
        <f>IF(B2640="보세",C2640&amp;" "&amp;D2640&amp;" "&amp;E2640&amp;" "&amp;F2640&amp;" ["&amp;H2640&amp;"]",IF(G2640="JPN","[JPN] "&amp;B2640&amp;" "&amp;C2640&amp;" "&amp;D2640&amp;" "&amp;E2640&amp;" "&amp;F2640&amp;" ["&amp;H2640&amp;"]",B2640&amp;" "&amp;C2640&amp;" "&amp;D2640&amp;" "&amp;E2640&amp;" "&amp;F2640&amp;" ["&amp;H2640&amp;"]"))</f>
        <v/>
      </c>
      <c r="J2640" s="7" t="inlineStr">
        <is>
          <t>챔피언 블랙 면혼방 오버핏스웨트셔츠 [L]</t>
        </is>
      </c>
      <c r="K2640" s="7" t="inlineStr">
        <is>
          <t>챔피언 블랙 면혼방 오버핏스웨트셔츠</t>
        </is>
      </c>
      <c r="L2640" s="7">
        <f>IF(B2640="보세",C2640&amp;" "&amp;F2640,B2640&amp;" "&amp;F2640)</f>
        <v/>
      </c>
      <c r="M2640" s="8" t="inlineStr">
        <is>
          <t>블랙  면혼방 오버핏스웨트셔츠</t>
        </is>
      </c>
      <c r="N2640" s="8" t="inlineStr">
        <is>
          <t>블랙  코튼혼방 오버핏스웨트셔츠</t>
        </is>
      </c>
      <c r="O2640" s="8" t="inlineStr">
        <is>
          <t>블랙  면믹스 오버핏스웨트셔츠</t>
        </is>
      </c>
    </row>
    <row r="2641" ht="16.5" customHeight="1" s="16">
      <c r="A2641" s="7" t="n">
        <v>13109412</v>
      </c>
      <c r="B2641" s="7" t="inlineStr">
        <is>
          <t>나이키</t>
        </is>
      </c>
      <c r="C2641" s="7" t="inlineStr">
        <is>
          <t>블랙</t>
        </is>
      </c>
      <c r="D2641" s="7" t="inlineStr">
        <is>
          <t>무지</t>
        </is>
      </c>
      <c r="E2641" s="7" t="inlineStr">
        <is>
          <t>면혼방</t>
        </is>
      </c>
      <c r="F2641" s="7" t="inlineStr">
        <is>
          <t>포인트자수로고스웨트셔츠</t>
        </is>
      </c>
      <c r="G2641" s="7" t="inlineStr">
        <is>
          <t>KOR</t>
        </is>
      </c>
      <c r="H2641" s="7" t="inlineStr">
        <is>
          <t>L</t>
        </is>
      </c>
      <c r="I2641" s="7">
        <f>IF(B2641="보세",C2641&amp;" "&amp;D2641&amp;" "&amp;E2641&amp;" "&amp;F2641&amp;" ["&amp;H2641&amp;"]",IF(G2641="JPN","[JPN] "&amp;B2641&amp;" "&amp;C2641&amp;" "&amp;D2641&amp;" "&amp;E2641&amp;" "&amp;F2641&amp;" ["&amp;H2641&amp;"]",B2641&amp;" "&amp;C2641&amp;" "&amp;D2641&amp;" "&amp;E2641&amp;" "&amp;F2641&amp;" ["&amp;H2641&amp;"]"))</f>
        <v/>
      </c>
      <c r="J2641" s="7" t="inlineStr">
        <is>
          <t>나이키 블랙 면혼방 포인트자수로고스웨트셔츠 [L]</t>
        </is>
      </c>
      <c r="K2641" s="7" t="inlineStr">
        <is>
          <t>나이키 블랙 면혼방 포인트자수로고스웨트셔츠</t>
        </is>
      </c>
      <c r="L2641" s="7">
        <f>IF(B2641="보세",C2641&amp;" "&amp;F2641,B2641&amp;" "&amp;F2641)</f>
        <v/>
      </c>
      <c r="M2641" s="8" t="inlineStr">
        <is>
          <t>블랙  면혼방 포인트자수로고스웨트셔츠</t>
        </is>
      </c>
      <c r="N2641" s="8" t="inlineStr">
        <is>
          <t>블랙  코튼혼방 포인트자수로고스웨트셔츠</t>
        </is>
      </c>
      <c r="O2641" s="8" t="inlineStr">
        <is>
          <t>블랙  면믹스 포인트자수로고스웨트셔츠</t>
        </is>
      </c>
    </row>
    <row r="2642" ht="16.5" customHeight="1" s="16">
      <c r="A2642" s="7" t="n">
        <v>13109413</v>
      </c>
      <c r="B2642" s="7" t="inlineStr">
        <is>
          <t>에잇세컨즈</t>
        </is>
      </c>
      <c r="C2642" s="7" t="inlineStr">
        <is>
          <t>네이비</t>
        </is>
      </c>
      <c r="D2642" s="7" t="inlineStr">
        <is>
          <t>스트라이프</t>
        </is>
      </c>
      <c r="E2642" s="7" t="inlineStr">
        <is>
          <t>폴리</t>
        </is>
      </c>
      <c r="F2642" s="7" t="inlineStr">
        <is>
          <t>크루넥8부니트</t>
        </is>
      </c>
      <c r="G2642" s="7" t="inlineStr">
        <is>
          <t>KOR</t>
        </is>
      </c>
      <c r="H2642" s="7" t="inlineStr">
        <is>
          <t>M</t>
        </is>
      </c>
      <c r="I2642" s="7">
        <f>IF(B2642="보세",C2642&amp;" "&amp;D2642&amp;" "&amp;E2642&amp;" "&amp;F2642&amp;" ["&amp;H2642&amp;"]",IF(G2642="JPN","[JPN] "&amp;B2642&amp;" "&amp;C2642&amp;" "&amp;D2642&amp;" "&amp;E2642&amp;" "&amp;F2642&amp;" ["&amp;H2642&amp;"]",B2642&amp;" "&amp;C2642&amp;" "&amp;D2642&amp;" "&amp;E2642&amp;" "&amp;F2642&amp;" ["&amp;H2642&amp;"]"))</f>
        <v/>
      </c>
      <c r="J2642" s="7" t="inlineStr">
        <is>
          <t>에잇세컨즈 네이비 스트라이프 크루넥8부니트 [M]</t>
        </is>
      </c>
      <c r="K2642" s="7" t="inlineStr">
        <is>
          <t>에잇세컨즈 네이비 스트라이프 크루넥8부니트</t>
        </is>
      </c>
      <c r="L2642" s="7">
        <f>IF(B2642="보세",C2642&amp;" "&amp;F2642,B2642&amp;" "&amp;F2642)</f>
        <v/>
      </c>
      <c r="M2642" s="8" t="inlineStr">
        <is>
          <t>네이비 스트라이프  크루넥8부니트</t>
        </is>
      </c>
      <c r="N2642" s="8" t="inlineStr">
        <is>
          <t>NAVY 스트라이프  크루넥8부니트</t>
        </is>
      </c>
      <c r="O2642" s="8" t="inlineStr">
        <is>
          <t>곤색 스트라이프  크루넥8부니트</t>
        </is>
      </c>
    </row>
    <row r="2643" ht="16.5" customHeight="1" s="16">
      <c r="A2643" s="7" t="n">
        <v>13109414</v>
      </c>
      <c r="B2643" s="7" t="inlineStr">
        <is>
          <t>팬콧</t>
        </is>
      </c>
      <c r="C2643" s="7" t="inlineStr">
        <is>
          <t>블랙</t>
        </is>
      </c>
      <c r="D2643" s="7" t="inlineStr">
        <is>
          <t>무지</t>
        </is>
      </c>
      <c r="E2643" s="7" t="inlineStr">
        <is>
          <t>면</t>
        </is>
      </c>
      <c r="F2643" s="7" t="inlineStr">
        <is>
          <t>웜래빗패치스웨트셔츠</t>
        </is>
      </c>
      <c r="G2643" s="7" t="inlineStr">
        <is>
          <t>KOR</t>
        </is>
      </c>
      <c r="H2643" s="7" t="inlineStr">
        <is>
          <t>XS</t>
        </is>
      </c>
      <c r="I2643" s="7">
        <f>IF(B2643="보세",C2643&amp;" "&amp;D2643&amp;" "&amp;E2643&amp;" "&amp;F2643&amp;" ["&amp;H2643&amp;"]",IF(G2643="JPN","[JPN] "&amp;B2643&amp;" "&amp;C2643&amp;" "&amp;D2643&amp;" "&amp;E2643&amp;" "&amp;F2643&amp;" ["&amp;H2643&amp;"]",B2643&amp;" "&amp;C2643&amp;" "&amp;D2643&amp;" "&amp;E2643&amp;" "&amp;F2643&amp;" ["&amp;H2643&amp;"]"))</f>
        <v/>
      </c>
      <c r="J2643" s="7" t="inlineStr">
        <is>
          <t>팬콧 블랙 면 웜래빗패치스웨트셔츠 [XS]</t>
        </is>
      </c>
      <c r="K2643" s="7" t="inlineStr">
        <is>
          <t>팬콧 블랙 면 웜래빗패치스웨트셔츠</t>
        </is>
      </c>
      <c r="L2643" s="7">
        <f>IF(B2643="보세",C2643&amp;" "&amp;F2643,B2643&amp;" "&amp;F2643)</f>
        <v/>
      </c>
      <c r="M2643" s="8" t="inlineStr">
        <is>
          <t>블랙  면 웜래빗패치스웨트셔츠</t>
        </is>
      </c>
      <c r="N2643" s="8" t="inlineStr">
        <is>
          <t>블랙  코튼 웜래빗패치스웨트셔츠</t>
        </is>
      </c>
      <c r="O2643" s="8" t="inlineStr">
        <is>
          <t>블랙  면직물 웜래빗패치스웨트셔츠</t>
        </is>
      </c>
    </row>
    <row r="2644" ht="16.5" customHeight="1" s="16">
      <c r="A2644" s="7" t="n">
        <v>13109415</v>
      </c>
      <c r="B2644" s="7" t="inlineStr">
        <is>
          <t>타미힐피거</t>
        </is>
      </c>
      <c r="C2644" s="7" t="inlineStr">
        <is>
          <t>다크차콜</t>
        </is>
      </c>
      <c r="D2644" s="7" t="inlineStr">
        <is>
          <t>무지</t>
        </is>
      </c>
      <c r="E2644" s="7" t="inlineStr">
        <is>
          <t>면혼방</t>
        </is>
      </c>
      <c r="F2644" s="7" t="inlineStr">
        <is>
          <t>포인트로고웜티</t>
        </is>
      </c>
      <c r="G2644" s="7" t="inlineStr">
        <is>
          <t>KOR</t>
        </is>
      </c>
      <c r="H2644" s="7" t="inlineStr">
        <is>
          <t>XL</t>
        </is>
      </c>
      <c r="I2644" s="7">
        <f>IF(B2644="보세",C2644&amp;" "&amp;D2644&amp;" "&amp;E2644&amp;" "&amp;F2644&amp;" ["&amp;H2644&amp;"]",IF(G2644="JPN","[JPN] "&amp;B2644&amp;" "&amp;C2644&amp;" "&amp;D2644&amp;" "&amp;E2644&amp;" "&amp;F2644&amp;" ["&amp;H2644&amp;"]",B2644&amp;" "&amp;C2644&amp;" "&amp;D2644&amp;" "&amp;E2644&amp;" "&amp;F2644&amp;" ["&amp;H2644&amp;"]"))</f>
        <v/>
      </c>
      <c r="J2644" s="7" t="inlineStr">
        <is>
          <t>타미힐피거 다크차콜 면혼방 포인트로고웜티 [XL]</t>
        </is>
      </c>
      <c r="K2644" s="7" t="inlineStr">
        <is>
          <t>타미힐피거 다크차콜 면혼방 포인트로고웜티</t>
        </is>
      </c>
      <c r="L2644" s="7">
        <f>IF(B2644="보세",C2644&amp;" "&amp;F2644,B2644&amp;" "&amp;F2644)</f>
        <v/>
      </c>
      <c r="M2644" s="8" t="inlineStr">
        <is>
          <t>다크차콜  면혼방 포인트로고웜티</t>
        </is>
      </c>
      <c r="N2644" s="8" t="inlineStr">
        <is>
          <t>다크차콜  코튼혼방 포인트로고웜티</t>
        </is>
      </c>
      <c r="O2644" s="8" t="inlineStr">
        <is>
          <t>다크차콜  면믹스 포인트로고웜티</t>
        </is>
      </c>
    </row>
    <row r="2645" ht="16.5" customHeight="1" s="16">
      <c r="A2645" s="7" t="n">
        <v>13109416</v>
      </c>
      <c r="B2645" s="7" t="inlineStr">
        <is>
          <t>지센</t>
        </is>
      </c>
      <c r="C2645" s="7" t="inlineStr">
        <is>
          <t>네이비</t>
        </is>
      </c>
      <c r="D2645" s="7" t="inlineStr">
        <is>
          <t>도형패턴</t>
        </is>
      </c>
      <c r="E2645" s="7" t="inlineStr">
        <is>
          <t>폴리</t>
        </is>
      </c>
      <c r="F2645" s="7" t="inlineStr">
        <is>
          <t>배색타이블라우스</t>
        </is>
      </c>
      <c r="G2645" s="7" t="inlineStr">
        <is>
          <t>KOR</t>
        </is>
      </c>
      <c r="H2645" s="7" t="inlineStr">
        <is>
          <t>90</t>
        </is>
      </c>
      <c r="I2645" s="7">
        <f>IF(B2645="보세",C2645&amp;" "&amp;D2645&amp;" "&amp;E2645&amp;" "&amp;F2645&amp;" ["&amp;H2645&amp;"]",IF(G2645="JPN","[JPN] "&amp;B2645&amp;" "&amp;C2645&amp;" "&amp;D2645&amp;" "&amp;E2645&amp;" "&amp;F2645&amp;" ["&amp;H2645&amp;"]",B2645&amp;" "&amp;C2645&amp;" "&amp;D2645&amp;" "&amp;E2645&amp;" "&amp;F2645&amp;" ["&amp;H2645&amp;"]"))</f>
        <v/>
      </c>
      <c r="J2645" s="7" t="inlineStr">
        <is>
          <t>지센 네이비 도형패턴 배색타이블라우스 [90]</t>
        </is>
      </c>
      <c r="K2645" s="7" t="inlineStr">
        <is>
          <t>지센 네이비 도형패턴 배색타이블라우스</t>
        </is>
      </c>
      <c r="L2645" s="7">
        <f>IF(B2645="보세",C2645&amp;" "&amp;F2645,B2645&amp;" "&amp;F2645)</f>
        <v/>
      </c>
      <c r="M2645" s="8" t="inlineStr">
        <is>
          <t>네이비 도형패턴  배색타이블라우스</t>
        </is>
      </c>
      <c r="N2645" s="8" t="inlineStr">
        <is>
          <t>NAVY 도형패턴  배색타이블라우스</t>
        </is>
      </c>
      <c r="O2645" s="8" t="inlineStr">
        <is>
          <t>곤색 도형패턴  배색타이블라우스</t>
        </is>
      </c>
    </row>
    <row r="2646" ht="16.5" customHeight="1" s="16">
      <c r="A2646" s="7" t="n">
        <v>13109417</v>
      </c>
      <c r="B2646" s="7" t="inlineStr">
        <is>
          <t>커버낫</t>
        </is>
      </c>
      <c r="C2646" s="7" t="inlineStr">
        <is>
          <t>블랙</t>
        </is>
      </c>
      <c r="D2646" s="7" t="inlineStr">
        <is>
          <t>무지</t>
        </is>
      </c>
      <c r="E2646" s="7" t="inlineStr">
        <is>
          <t>면</t>
        </is>
      </c>
      <c r="F2646" s="7" t="inlineStr">
        <is>
          <t>패치로고크루넥맨투맨</t>
        </is>
      </c>
      <c r="G2646" s="7" t="inlineStr">
        <is>
          <t>KOR</t>
        </is>
      </c>
      <c r="H2646" s="7" t="inlineStr">
        <is>
          <t>S</t>
        </is>
      </c>
      <c r="I2646" s="7">
        <f>IF(B2646="보세",C2646&amp;" "&amp;D2646&amp;" "&amp;E2646&amp;" "&amp;F2646&amp;" ["&amp;H2646&amp;"]",IF(G2646="JPN","[JPN] "&amp;B2646&amp;" "&amp;C2646&amp;" "&amp;D2646&amp;" "&amp;E2646&amp;" "&amp;F2646&amp;" ["&amp;H2646&amp;"]",B2646&amp;" "&amp;C2646&amp;" "&amp;D2646&amp;" "&amp;E2646&amp;" "&amp;F2646&amp;" ["&amp;H2646&amp;"]"))</f>
        <v/>
      </c>
      <c r="J2646" s="7" t="inlineStr">
        <is>
          <t>커버낫 블랙 면 패치로고크루넥맨투맨 [S]</t>
        </is>
      </c>
      <c r="K2646" s="7" t="inlineStr">
        <is>
          <t>커버낫 블랙 면 패치로고크루넥맨투맨</t>
        </is>
      </c>
      <c r="L2646" s="7">
        <f>IF(B2646="보세",C2646&amp;" "&amp;F2646,B2646&amp;" "&amp;F2646)</f>
        <v/>
      </c>
      <c r="M2646" s="8" t="inlineStr">
        <is>
          <t>블랙  면 패치로고크루넥맨투맨</t>
        </is>
      </c>
      <c r="N2646" s="8" t="inlineStr">
        <is>
          <t>블랙  코튼 패치로고크루넥맨투맨</t>
        </is>
      </c>
      <c r="O2646" s="8" t="inlineStr">
        <is>
          <t>블랙  면직물 패치로고크루넥맨투맨</t>
        </is>
      </c>
    </row>
    <row r="2647" ht="16.5" customHeight="1" s="16">
      <c r="A2647" s="7" t="n">
        <v>13109418</v>
      </c>
      <c r="B2647" s="7" t="inlineStr">
        <is>
          <t>버튼</t>
        </is>
      </c>
      <c r="C2647" s="7" t="inlineStr">
        <is>
          <t>블랙</t>
        </is>
      </c>
      <c r="D2647" s="7" t="inlineStr">
        <is>
          <t>체크</t>
        </is>
      </c>
      <c r="E2647" s="7" t="inlineStr">
        <is>
          <t>폴리</t>
        </is>
      </c>
      <c r="F2647" s="7" t="inlineStr">
        <is>
          <t>플랩포켓보드재킷</t>
        </is>
      </c>
      <c r="G2647" s="7" t="inlineStr">
        <is>
          <t>KOR</t>
        </is>
      </c>
      <c r="H2647" s="7" t="inlineStr">
        <is>
          <t>M</t>
        </is>
      </c>
      <c r="I2647" s="7">
        <f>IF(B2647="보세",C2647&amp;" "&amp;D2647&amp;" "&amp;E2647&amp;" "&amp;F2647&amp;" ["&amp;H2647&amp;"]",IF(G2647="JPN","[JPN] "&amp;B2647&amp;" "&amp;C2647&amp;" "&amp;D2647&amp;" "&amp;E2647&amp;" "&amp;F2647&amp;" ["&amp;H2647&amp;"]",B2647&amp;" "&amp;C2647&amp;" "&amp;D2647&amp;" "&amp;E2647&amp;" "&amp;F2647&amp;" ["&amp;H2647&amp;"]"))</f>
        <v/>
      </c>
      <c r="J2647" s="7" t="inlineStr">
        <is>
          <t>버튼 블랙 체크 플랩포켓보드재킷 [M]</t>
        </is>
      </c>
      <c r="K2647" s="7" t="inlineStr">
        <is>
          <t>버튼 블랙 체크 플랩포켓보드재킷</t>
        </is>
      </c>
      <c r="L2647" s="7">
        <f>IF(B2647="보세",C2647&amp;" "&amp;F2647,B2647&amp;" "&amp;F2647)</f>
        <v/>
      </c>
      <c r="M2647" s="8" t="inlineStr">
        <is>
          <t>블랙 체크  플랩포켓보드재킷</t>
        </is>
      </c>
      <c r="N2647" s="8" t="inlineStr">
        <is>
          <t>블랙 체크  플랩포켓보드재킷</t>
        </is>
      </c>
      <c r="O2647" s="8" t="inlineStr">
        <is>
          <t>블랙 체크  플랩포켓보드재킷</t>
        </is>
      </c>
    </row>
    <row r="2648" ht="16.5" customHeight="1" s="16">
      <c r="A2648" s="7" t="n">
        <v>13109419</v>
      </c>
      <c r="B2648" s="7" t="inlineStr">
        <is>
          <t>나이키</t>
        </is>
      </c>
      <c r="C2648" s="7" t="inlineStr">
        <is>
          <t>우드바이올렛</t>
        </is>
      </c>
      <c r="D2648" s="7" t="inlineStr">
        <is>
          <t>무지</t>
        </is>
      </c>
      <c r="E2648" s="7" t="inlineStr">
        <is>
          <t>드라이핏</t>
        </is>
      </c>
      <c r="F2648" s="7" t="inlineStr">
        <is>
          <t>절개슬림카라티</t>
        </is>
      </c>
      <c r="G2648" s="7" t="inlineStr">
        <is>
          <t>KOR</t>
        </is>
      </c>
      <c r="H2648" s="7" t="inlineStr">
        <is>
          <t>L</t>
        </is>
      </c>
      <c r="I2648" s="7">
        <f>IF(B2648="보세",C2648&amp;" "&amp;D2648&amp;" "&amp;E2648&amp;" "&amp;F2648&amp;" ["&amp;H2648&amp;"]",IF(G2648="JPN","[JPN] "&amp;B2648&amp;" "&amp;C2648&amp;" "&amp;D2648&amp;" "&amp;E2648&amp;" "&amp;F2648&amp;" ["&amp;H2648&amp;"]",B2648&amp;" "&amp;C2648&amp;" "&amp;D2648&amp;" "&amp;E2648&amp;" "&amp;F2648&amp;" ["&amp;H2648&amp;"]"))</f>
        <v/>
      </c>
      <c r="J2648" s="7" t="inlineStr">
        <is>
          <t>나이키 우드바이올렛 드라이핏 절개슬림카라티 [L]</t>
        </is>
      </c>
      <c r="K2648" s="7" t="inlineStr">
        <is>
          <t>나이키 우드바이올렛 드라이핏 절개슬림카라티</t>
        </is>
      </c>
      <c r="L2648" s="7">
        <f>IF(B2648="보세",C2648&amp;" "&amp;F2648,B2648&amp;" "&amp;F2648)</f>
        <v/>
      </c>
      <c r="M2648" s="8" t="inlineStr">
        <is>
          <t>우드바이올렛  드라이핏 절개슬림카라티</t>
        </is>
      </c>
      <c r="N2648" s="8" t="inlineStr">
        <is>
          <t>우드바이올렛  드라이핏 절개슬림카라티</t>
        </is>
      </c>
      <c r="O2648" s="8" t="inlineStr">
        <is>
          <t>우드바이올렛  드라이핏 절개슬림카라티</t>
        </is>
      </c>
    </row>
    <row r="2649" ht="16.5" customHeight="1" s="16">
      <c r="A2649" s="7" t="n">
        <v>13109420</v>
      </c>
      <c r="B2649" s="7" t="inlineStr">
        <is>
          <t>빈폴</t>
        </is>
      </c>
      <c r="C2649" s="7" t="inlineStr">
        <is>
          <t>블랙</t>
        </is>
      </c>
      <c r="D2649" s="7" t="inlineStr">
        <is>
          <t>무지</t>
        </is>
      </c>
      <c r="E2649" s="7" t="inlineStr">
        <is>
          <t>면혼방</t>
        </is>
      </c>
      <c r="F2649" s="7" t="inlineStr">
        <is>
          <t>체크배색카라반팔티</t>
        </is>
      </c>
      <c r="G2649" s="7" t="inlineStr">
        <is>
          <t>KOR</t>
        </is>
      </c>
      <c r="H2649" s="7" t="inlineStr">
        <is>
          <t>100</t>
        </is>
      </c>
      <c r="I2649" s="7">
        <f>IF(B2649="보세",C2649&amp;" "&amp;D2649&amp;" "&amp;E2649&amp;" "&amp;F2649&amp;" ["&amp;H2649&amp;"]",IF(G2649="JPN","[JPN] "&amp;B2649&amp;" "&amp;C2649&amp;" "&amp;D2649&amp;" "&amp;E2649&amp;" "&amp;F2649&amp;" ["&amp;H2649&amp;"]",B2649&amp;" "&amp;C2649&amp;" "&amp;D2649&amp;" "&amp;E2649&amp;" "&amp;F2649&amp;" ["&amp;H2649&amp;"]"))</f>
        <v/>
      </c>
      <c r="J2649" s="7" t="inlineStr">
        <is>
          <t>빈폴 블랙 면혼방 체크배색카라반팔티 [100]</t>
        </is>
      </c>
      <c r="K2649" s="7" t="inlineStr">
        <is>
          <t>빈폴 블랙 면혼방 체크배색카라반팔티</t>
        </is>
      </c>
      <c r="L2649" s="7">
        <f>IF(B2649="보세",C2649&amp;" "&amp;F2649,B2649&amp;" "&amp;F2649)</f>
        <v/>
      </c>
      <c r="M2649" s="8" t="inlineStr">
        <is>
          <t>블랙  면혼방 체크배색카라반팔티</t>
        </is>
      </c>
      <c r="N2649" s="8" t="inlineStr">
        <is>
          <t>블랙  코튼혼방 체크배색카라반팔티</t>
        </is>
      </c>
      <c r="O2649" s="8" t="inlineStr">
        <is>
          <t>블랙  면믹스 체크배색카라반팔티</t>
        </is>
      </c>
    </row>
    <row r="2650" ht="16.5" customHeight="1" s="16">
      <c r="A2650" s="7" t="n">
        <v>13109421</v>
      </c>
      <c r="B2650" s="7" t="inlineStr">
        <is>
          <t>나이키</t>
        </is>
      </c>
      <c r="C2650" s="7" t="inlineStr">
        <is>
          <t>블랙</t>
        </is>
      </c>
      <c r="D2650" s="7" t="inlineStr">
        <is>
          <t>무지</t>
        </is>
      </c>
      <c r="E2650" s="7" t="inlineStr">
        <is>
          <t>면혼방</t>
        </is>
      </c>
      <c r="F2650" s="7" t="inlineStr">
        <is>
          <t>자수로고스웨트셔츠</t>
        </is>
      </c>
      <c r="G2650" s="7" t="inlineStr">
        <is>
          <t>KOR</t>
        </is>
      </c>
      <c r="H2650" s="7" t="inlineStr">
        <is>
          <t>L</t>
        </is>
      </c>
      <c r="I2650" s="7">
        <f>IF(B2650="보세",C2650&amp;" "&amp;D2650&amp;" "&amp;E2650&amp;" "&amp;F2650&amp;" ["&amp;H2650&amp;"]",IF(G2650="JPN","[JPN] "&amp;B2650&amp;" "&amp;C2650&amp;" "&amp;D2650&amp;" "&amp;E2650&amp;" "&amp;F2650&amp;" ["&amp;H2650&amp;"]",B2650&amp;" "&amp;C2650&amp;" "&amp;D2650&amp;" "&amp;E2650&amp;" "&amp;F2650&amp;" ["&amp;H2650&amp;"]"))</f>
        <v/>
      </c>
      <c r="J2650" s="7" t="inlineStr">
        <is>
          <t>나이키 블랙 면혼방 자수로고스웨트셔츠 [L]</t>
        </is>
      </c>
      <c r="K2650" s="7" t="inlineStr">
        <is>
          <t>나이키 블랙 면혼방 자수로고스웨트셔츠</t>
        </is>
      </c>
      <c r="L2650" s="7">
        <f>IF(B2650="보세",C2650&amp;" "&amp;F2650,B2650&amp;" "&amp;F2650)</f>
        <v/>
      </c>
      <c r="M2650" s="8" t="inlineStr">
        <is>
          <t>블랙  면혼방 자수로고스웨트셔츠</t>
        </is>
      </c>
      <c r="N2650" s="8" t="inlineStr">
        <is>
          <t>블랙  코튼혼방 자수로고스웨트셔츠</t>
        </is>
      </c>
      <c r="O2650" s="8" t="inlineStr">
        <is>
          <t>블랙  면믹스 자수로고스웨트셔츠</t>
        </is>
      </c>
    </row>
    <row r="2651" ht="16.5" customHeight="1" s="16">
      <c r="A2651" s="7" t="n">
        <v>13109422</v>
      </c>
      <c r="B2651" s="7" t="inlineStr">
        <is>
          <t>나이키</t>
        </is>
      </c>
      <c r="C2651" s="7" t="inlineStr">
        <is>
          <t>멜란지그레이</t>
        </is>
      </c>
      <c r="D2651" s="7" t="inlineStr">
        <is>
          <t>스트라이프</t>
        </is>
      </c>
      <c r="E2651" s="7" t="inlineStr">
        <is>
          <t>드라이핏</t>
        </is>
      </c>
      <c r="F2651" s="7" t="inlineStr">
        <is>
          <t>오버로크스포츠긴팔티</t>
        </is>
      </c>
      <c r="G2651" s="7" t="inlineStr">
        <is>
          <t>KOR</t>
        </is>
      </c>
      <c r="H2651" s="7" t="inlineStr">
        <is>
          <t>XL</t>
        </is>
      </c>
      <c r="I2651" s="7">
        <f>IF(B2651="보세",C2651&amp;" "&amp;D2651&amp;" "&amp;E2651&amp;" "&amp;F2651&amp;" ["&amp;H2651&amp;"]",IF(G2651="JPN","[JPN] "&amp;B2651&amp;" "&amp;C2651&amp;" "&amp;D2651&amp;" "&amp;E2651&amp;" "&amp;F2651&amp;" ["&amp;H2651&amp;"]",B2651&amp;" "&amp;C2651&amp;" "&amp;D2651&amp;" "&amp;E2651&amp;" "&amp;F2651&amp;" ["&amp;H2651&amp;"]"))</f>
        <v/>
      </c>
      <c r="J2651" s="7" t="inlineStr">
        <is>
          <t>나이키 멜란지그레이 스트라이프 드라이핏 오버로크스포츠긴팔티 [XL]</t>
        </is>
      </c>
      <c r="K2651" s="7" t="inlineStr">
        <is>
          <t>나이키 멜란지그레이 스트라이프 드라이핏 오버로크스포츠긴팔티</t>
        </is>
      </c>
      <c r="L2651" s="7">
        <f>IF(B2651="보세",C2651&amp;" "&amp;F2651,B2651&amp;" "&amp;F2651)</f>
        <v/>
      </c>
      <c r="M2651" s="8" t="inlineStr">
        <is>
          <t>멜란지그레이 스트라이프 드라이핏 오버로크스포츠긴팔티</t>
        </is>
      </c>
      <c r="N2651" s="8" t="inlineStr">
        <is>
          <t>멜란지그레이 스트라이프 드라이핏 오버로크스포츠긴팔티</t>
        </is>
      </c>
      <c r="O2651" s="8" t="inlineStr">
        <is>
          <t>멜란지그레이 스트라이프 드라이핏 오버로크스포츠긴팔티</t>
        </is>
      </c>
    </row>
    <row r="2652" ht="16.5" customHeight="1" s="16">
      <c r="A2652" s="7" t="n">
        <v>13109423</v>
      </c>
      <c r="B2652" s="7" t="inlineStr">
        <is>
          <t>톰보이</t>
        </is>
      </c>
      <c r="C2652" s="7" t="inlineStr">
        <is>
          <t>블랙</t>
        </is>
      </c>
      <c r="D2652" s="7" t="inlineStr">
        <is>
          <t>무지</t>
        </is>
      </c>
      <c r="E2652" s="7" t="inlineStr">
        <is>
          <t>폴리</t>
        </is>
      </c>
      <c r="F2652" s="7" t="inlineStr">
        <is>
          <t>실크배색원버튼블레이저</t>
        </is>
      </c>
      <c r="G2652" s="7" t="inlineStr">
        <is>
          <t>KOR</t>
        </is>
      </c>
      <c r="H2652" s="7" t="inlineStr">
        <is>
          <t>85</t>
        </is>
      </c>
      <c r="I2652" s="7">
        <f>IF(B2652="보세",C2652&amp;" "&amp;D2652&amp;" "&amp;E2652&amp;" "&amp;F2652&amp;" ["&amp;H2652&amp;"]",IF(G2652="JPN","[JPN] "&amp;B2652&amp;" "&amp;C2652&amp;" "&amp;D2652&amp;" "&amp;E2652&amp;" "&amp;F2652&amp;" ["&amp;H2652&amp;"]",B2652&amp;" "&amp;C2652&amp;" "&amp;D2652&amp;" "&amp;E2652&amp;" "&amp;F2652&amp;" ["&amp;H2652&amp;"]"))</f>
        <v/>
      </c>
      <c r="J2652" s="7" t="inlineStr">
        <is>
          <t>톰보이 블랙 실크배색원버튼블레이저 [85]</t>
        </is>
      </c>
      <c r="K2652" s="7" t="inlineStr">
        <is>
          <t>톰보이 블랙 실크배색원버튼블레이저</t>
        </is>
      </c>
      <c r="L2652" s="7">
        <f>IF(B2652="보세",C2652&amp;" "&amp;F2652,B2652&amp;" "&amp;F2652)</f>
        <v/>
      </c>
      <c r="M2652" s="8" t="inlineStr">
        <is>
          <t>블랙   실크배색원버튼블레이저</t>
        </is>
      </c>
      <c r="N2652" s="8" t="inlineStr">
        <is>
          <t>블랙   실크배색원버튼블레이저</t>
        </is>
      </c>
      <c r="O2652" s="8" t="inlineStr">
        <is>
          <t>블랙   실크배색원버튼블레이저</t>
        </is>
      </c>
    </row>
    <row r="2653" ht="16.5" customHeight="1" s="16">
      <c r="A2653" s="7" t="n">
        <v>13109424</v>
      </c>
      <c r="B2653" s="7" t="inlineStr">
        <is>
          <t>내셔널지오그래픽</t>
        </is>
      </c>
      <c r="C2653" s="7" t="inlineStr">
        <is>
          <t>블랙</t>
        </is>
      </c>
      <c r="D2653" s="7" t="inlineStr">
        <is>
          <t>무지</t>
        </is>
      </c>
      <c r="E2653" s="7" t="inlineStr">
        <is>
          <t>면혼방</t>
        </is>
      </c>
      <c r="F2653" s="7" t="inlineStr">
        <is>
          <t>자수레터링로고오버핏맨투맨</t>
        </is>
      </c>
      <c r="G2653" s="7" t="inlineStr">
        <is>
          <t>KOR</t>
        </is>
      </c>
      <c r="H2653" s="7" t="inlineStr">
        <is>
          <t>S</t>
        </is>
      </c>
      <c r="I2653" s="7">
        <f>IF(B2653="보세",C2653&amp;" "&amp;D2653&amp;" "&amp;E2653&amp;" "&amp;F2653&amp;" ["&amp;H2653&amp;"]",IF(G2653="JPN","[JPN] "&amp;B2653&amp;" "&amp;C2653&amp;" "&amp;D2653&amp;" "&amp;E2653&amp;" "&amp;F2653&amp;" ["&amp;H2653&amp;"]",B2653&amp;" "&amp;C2653&amp;" "&amp;D2653&amp;" "&amp;E2653&amp;" "&amp;F2653&amp;" ["&amp;H2653&amp;"]"))</f>
        <v/>
      </c>
      <c r="J2653" s="7" t="inlineStr">
        <is>
          <t>내셔널지오그래픽 블랙 면혼방 자수레터링로고오버핏맨투맨 [S]</t>
        </is>
      </c>
      <c r="K2653" s="7" t="inlineStr">
        <is>
          <t>내셔널지오그래픽 블랙 면혼방 자수레터링로고오버핏맨투맨</t>
        </is>
      </c>
      <c r="L2653" s="7">
        <f>IF(B2653="보세",C2653&amp;" "&amp;F2653,B2653&amp;" "&amp;F2653)</f>
        <v/>
      </c>
      <c r="M2653" s="8" t="inlineStr">
        <is>
          <t>블랙  면혼방 자수레터링로고오버핏맨투맨</t>
        </is>
      </c>
      <c r="N2653" s="8" t="inlineStr">
        <is>
          <t>블랙  코튼혼방 자수레터링로고오버핏맨투맨</t>
        </is>
      </c>
      <c r="O2653" s="8" t="inlineStr">
        <is>
          <t>블랙  면믹스 자수레터링로고오버핏맨투맨</t>
        </is>
      </c>
    </row>
    <row r="2654" ht="16.5" customHeight="1" s="16">
      <c r="A2654" s="7" t="n">
        <v>13109425</v>
      </c>
      <c r="B2654" s="7" t="inlineStr">
        <is>
          <t>자라</t>
        </is>
      </c>
      <c r="C2654" s="7" t="inlineStr">
        <is>
          <t>카키</t>
        </is>
      </c>
      <c r="D2654" s="7" t="inlineStr">
        <is>
          <t>무지</t>
        </is>
      </c>
      <c r="E2654" s="7" t="inlineStr">
        <is>
          <t>폴리</t>
        </is>
      </c>
      <c r="F2654" s="7" t="inlineStr">
        <is>
          <t>드레이프시보리니트</t>
        </is>
      </c>
      <c r="G2654" s="7" t="inlineStr">
        <is>
          <t>KOR</t>
        </is>
      </c>
      <c r="H2654" s="7" t="inlineStr">
        <is>
          <t>S</t>
        </is>
      </c>
      <c r="I2654" s="7">
        <f>IF(B2654="보세",C2654&amp;" "&amp;D2654&amp;" "&amp;E2654&amp;" "&amp;F2654&amp;" ["&amp;H2654&amp;"]",IF(G2654="JPN","[JPN] "&amp;B2654&amp;" "&amp;C2654&amp;" "&amp;D2654&amp;" "&amp;E2654&amp;" "&amp;F2654&amp;" ["&amp;H2654&amp;"]",B2654&amp;" "&amp;C2654&amp;" "&amp;D2654&amp;" "&amp;E2654&amp;" "&amp;F2654&amp;" ["&amp;H2654&amp;"]"))</f>
        <v/>
      </c>
      <c r="J2654" s="7" t="inlineStr">
        <is>
          <t>자라 카키 드레이프시보리니트 [S]</t>
        </is>
      </c>
      <c r="K2654" s="7" t="inlineStr">
        <is>
          <t>자라 카키 드레이프시보리니트</t>
        </is>
      </c>
      <c r="L2654" s="7">
        <f>IF(B2654="보세",C2654&amp;" "&amp;F2654,B2654&amp;" "&amp;F2654)</f>
        <v/>
      </c>
      <c r="M2654" s="8" t="inlineStr">
        <is>
          <t>카키   드레이프시보리니트</t>
        </is>
      </c>
      <c r="N2654" s="8" t="inlineStr">
        <is>
          <t>카키   드레이프시보리니트</t>
        </is>
      </c>
      <c r="O2654" s="8" t="inlineStr">
        <is>
          <t>카키   드레이프시보리니트</t>
        </is>
      </c>
    </row>
    <row r="2655" ht="16.5" customHeight="1" s="16">
      <c r="A2655" s="7" t="n">
        <v>13109426</v>
      </c>
      <c r="B2655" s="7" t="inlineStr">
        <is>
          <t>자라</t>
        </is>
      </c>
      <c r="C2655" s="7" t="inlineStr">
        <is>
          <t>카키</t>
        </is>
      </c>
      <c r="D2655" s="7" t="inlineStr">
        <is>
          <t>무지</t>
        </is>
      </c>
      <c r="E2655" s="7" t="inlineStr">
        <is>
          <t>폴리</t>
        </is>
      </c>
      <c r="F2655" s="7" t="inlineStr">
        <is>
          <t>보트넥레글런드레이프니트</t>
        </is>
      </c>
      <c r="G2655" s="7" t="inlineStr">
        <is>
          <t>KOR</t>
        </is>
      </c>
      <c r="H2655" s="7" t="inlineStr">
        <is>
          <t>M</t>
        </is>
      </c>
      <c r="I2655" s="7">
        <f>IF(B2655="보세",C2655&amp;" "&amp;D2655&amp;" "&amp;E2655&amp;" "&amp;F2655&amp;" ["&amp;H2655&amp;"]",IF(G2655="JPN","[JPN] "&amp;B2655&amp;" "&amp;C2655&amp;" "&amp;D2655&amp;" "&amp;E2655&amp;" "&amp;F2655&amp;" ["&amp;H2655&amp;"]",B2655&amp;" "&amp;C2655&amp;" "&amp;D2655&amp;" "&amp;E2655&amp;" "&amp;F2655&amp;" ["&amp;H2655&amp;"]"))</f>
        <v/>
      </c>
      <c r="J2655" s="7" t="inlineStr">
        <is>
          <t>자라 카키 보트넥레글런드레이프니트 [M]</t>
        </is>
      </c>
      <c r="K2655" s="7" t="inlineStr">
        <is>
          <t>자라 카키 보트넥레글런드레이프니트</t>
        </is>
      </c>
      <c r="L2655" s="7">
        <f>IF(B2655="보세",C2655&amp;" "&amp;F2655,B2655&amp;" "&amp;F2655)</f>
        <v/>
      </c>
      <c r="M2655" s="8" t="inlineStr">
        <is>
          <t>카키   보트넥레글런드레이프니트</t>
        </is>
      </c>
      <c r="N2655" s="8" t="inlineStr">
        <is>
          <t>카키   보트넥레글런드레이프니트</t>
        </is>
      </c>
      <c r="O2655" s="8" t="inlineStr">
        <is>
          <t>카키   보트넥레글런드레이프니트</t>
        </is>
      </c>
    </row>
    <row r="2656" ht="16.5" customHeight="1" s="16">
      <c r="A2656" s="7" t="n">
        <v>13109427</v>
      </c>
      <c r="B2656" s="7" t="inlineStr">
        <is>
          <t>컨버스</t>
        </is>
      </c>
      <c r="C2656" s="7" t="inlineStr">
        <is>
          <t>네이비</t>
        </is>
      </c>
      <c r="D2656" s="7" t="inlineStr">
        <is>
          <t>무지</t>
        </is>
      </c>
      <c r="E2656" s="7" t="inlineStr">
        <is>
          <t>폴리</t>
        </is>
      </c>
      <c r="F2656" s="7" t="inlineStr">
        <is>
          <t>버튼브이넥절개롱슬리브</t>
        </is>
      </c>
      <c r="G2656" s="7" t="inlineStr">
        <is>
          <t>KOR</t>
        </is>
      </c>
      <c r="H2656" s="7" t="inlineStr">
        <is>
          <t>M</t>
        </is>
      </c>
      <c r="I2656" s="7">
        <f>IF(B2656="보세",C2656&amp;" "&amp;D2656&amp;" "&amp;E2656&amp;" "&amp;F2656&amp;" ["&amp;H2656&amp;"]",IF(G2656="JPN","[JPN] "&amp;B2656&amp;" "&amp;C2656&amp;" "&amp;D2656&amp;" "&amp;E2656&amp;" "&amp;F2656&amp;" ["&amp;H2656&amp;"]",B2656&amp;" "&amp;C2656&amp;" "&amp;D2656&amp;" "&amp;E2656&amp;" "&amp;F2656&amp;" ["&amp;H2656&amp;"]"))</f>
        <v/>
      </c>
      <c r="J2656" s="7" t="inlineStr">
        <is>
          <t>컨버스 네이비 버튼브이넥절개롱슬리브 [M]</t>
        </is>
      </c>
      <c r="K2656" s="7" t="inlineStr">
        <is>
          <t>컨버스 네이비 버튼브이넥절개롱슬리브</t>
        </is>
      </c>
      <c r="L2656" s="7">
        <f>IF(B2656="보세",C2656&amp;" "&amp;F2656,B2656&amp;" "&amp;F2656)</f>
        <v/>
      </c>
      <c r="M2656" s="8" t="inlineStr">
        <is>
          <t>네이비   버튼브이넥절개롱슬리브</t>
        </is>
      </c>
      <c r="N2656" s="8" t="inlineStr">
        <is>
          <t>NAVY   버튼브이넥절개롱슬리브</t>
        </is>
      </c>
      <c r="O2656" s="8" t="inlineStr">
        <is>
          <t>곤색   버튼브이넥절개롱슬리브</t>
        </is>
      </c>
    </row>
    <row r="2657" ht="16.5" customHeight="1" s="16">
      <c r="A2657" s="7" t="n">
        <v>13109428</v>
      </c>
      <c r="B2657" s="7" t="inlineStr">
        <is>
          <t>h&amp;m</t>
        </is>
      </c>
      <c r="C2657" s="7" t="inlineStr">
        <is>
          <t>블랙</t>
        </is>
      </c>
      <c r="D2657" s="7" t="inlineStr">
        <is>
          <t>무지</t>
        </is>
      </c>
      <c r="E2657" s="7" t="inlineStr">
        <is>
          <t>면</t>
        </is>
      </c>
      <c r="F2657" s="7" t="inlineStr">
        <is>
          <t>오버핏워싱긴팔셔츠</t>
        </is>
      </c>
      <c r="G2657" s="7" t="inlineStr">
        <is>
          <t>KOR</t>
        </is>
      </c>
      <c r="H2657" s="7" t="inlineStr">
        <is>
          <t>XL</t>
        </is>
      </c>
      <c r="I2657" s="7">
        <f>IF(B2657="보세",C2657&amp;" "&amp;D2657&amp;" "&amp;E2657&amp;" "&amp;F2657&amp;" ["&amp;H2657&amp;"]",IF(G2657="JPN","[JPN] "&amp;B2657&amp;" "&amp;C2657&amp;" "&amp;D2657&amp;" "&amp;E2657&amp;" "&amp;F2657&amp;" ["&amp;H2657&amp;"]",B2657&amp;" "&amp;C2657&amp;" "&amp;D2657&amp;" "&amp;E2657&amp;" "&amp;F2657&amp;" ["&amp;H2657&amp;"]"))</f>
        <v/>
      </c>
      <c r="J2657" s="7" t="inlineStr">
        <is>
          <t>h&amp;m 블랙 면 오버핏워싱긴팔셔츠 [XL]</t>
        </is>
      </c>
      <c r="K2657" s="7" t="inlineStr">
        <is>
          <t>h&amp;m 블랙 면 오버핏워싱긴팔셔츠</t>
        </is>
      </c>
      <c r="L2657" s="7">
        <f>IF(B2657="보세",C2657&amp;" "&amp;F2657,B2657&amp;" "&amp;F2657)</f>
        <v/>
      </c>
      <c r="M2657" s="8" t="inlineStr">
        <is>
          <t>블랙  면 오버핏워싱긴팔셔츠</t>
        </is>
      </c>
      <c r="N2657" s="8" t="inlineStr">
        <is>
          <t>블랙  코튼 오버핏워싱긴팔셔츠</t>
        </is>
      </c>
      <c r="O2657" s="8" t="inlineStr">
        <is>
          <t>블랙  면직물 오버핏워싱긴팔셔츠</t>
        </is>
      </c>
    </row>
    <row r="2658" ht="16.5" customHeight="1" s="16">
      <c r="A2658" s="7" t="n">
        <v>13109429</v>
      </c>
      <c r="B2658" s="7" t="inlineStr">
        <is>
          <t>TBJ</t>
        </is>
      </c>
      <c r="C2658" s="7" t="inlineStr">
        <is>
          <t>브라운</t>
        </is>
      </c>
      <c r="D2658" s="7" t="inlineStr">
        <is>
          <t>프린팅</t>
        </is>
      </c>
      <c r="E2658" s="7" t="inlineStr">
        <is>
          <t>면</t>
        </is>
      </c>
      <c r="F2658" s="7" t="inlineStr">
        <is>
          <t>패치오버로크워싱롱슬리브</t>
        </is>
      </c>
      <c r="G2658" s="7" t="inlineStr">
        <is>
          <t>KOR</t>
        </is>
      </c>
      <c r="H2658" s="7" t="inlineStr">
        <is>
          <t>100</t>
        </is>
      </c>
      <c r="I2658" s="7">
        <f>IF(B2658="보세",C2658&amp;" "&amp;D2658&amp;" "&amp;E2658&amp;" "&amp;F2658&amp;" ["&amp;H2658&amp;"]",IF(G2658="JPN","[JPN] "&amp;B2658&amp;" "&amp;C2658&amp;" "&amp;D2658&amp;" "&amp;E2658&amp;" "&amp;F2658&amp;" ["&amp;H2658&amp;"]",B2658&amp;" "&amp;C2658&amp;" "&amp;D2658&amp;" "&amp;E2658&amp;" "&amp;F2658&amp;" ["&amp;H2658&amp;"]"))</f>
        <v/>
      </c>
      <c r="J2658" s="7" t="inlineStr">
        <is>
          <t>TBJ 브라운 프린팅 면 패치오버로크워싱롱슬리브 [100]</t>
        </is>
      </c>
      <c r="K2658" s="7" t="inlineStr">
        <is>
          <t>TBJ 브라운 프린팅 면 패치오버로크워싱롱슬리브</t>
        </is>
      </c>
      <c r="L2658" s="7">
        <f>IF(B2658="보세",C2658&amp;" "&amp;F2658,B2658&amp;" "&amp;F2658)</f>
        <v/>
      </c>
      <c r="M2658" s="8" t="inlineStr">
        <is>
          <t>브라운 프린팅 면 패치오버로크워싱롱슬리브</t>
        </is>
      </c>
      <c r="N2658" s="8" t="inlineStr">
        <is>
          <t>브라운 프린팅 코튼 패치오버로크워싱롱슬리브</t>
        </is>
      </c>
      <c r="O2658" s="8" t="inlineStr">
        <is>
          <t>브라운 프린팅 면직물 패치오버로크워싱롱슬리브</t>
        </is>
      </c>
    </row>
    <row r="2659" ht="16.5" customHeight="1" s="16">
      <c r="A2659" s="7" t="n">
        <v>13109430</v>
      </c>
      <c r="B2659" s="7" t="inlineStr">
        <is>
          <t>h&amp;m</t>
        </is>
      </c>
      <c r="C2659" s="7" t="inlineStr">
        <is>
          <t>다크네이비</t>
        </is>
      </c>
      <c r="D2659" s="7" t="inlineStr">
        <is>
          <t>도트</t>
        </is>
      </c>
      <c r="E2659" s="7" t="inlineStr">
        <is>
          <t>면혼방</t>
        </is>
      </c>
      <c r="F2659" s="7" t="inlineStr">
        <is>
          <t>베이직긴소매셔츠</t>
        </is>
      </c>
      <c r="G2659" s="7" t="inlineStr">
        <is>
          <t>KOR</t>
        </is>
      </c>
      <c r="H2659" s="7" t="inlineStr">
        <is>
          <t>XL</t>
        </is>
      </c>
      <c r="I2659" s="7">
        <f>IF(B2659="보세",C2659&amp;" "&amp;D2659&amp;" "&amp;E2659&amp;" "&amp;F2659&amp;" ["&amp;H2659&amp;"]",IF(G2659="JPN","[JPN] "&amp;B2659&amp;" "&amp;C2659&amp;" "&amp;D2659&amp;" "&amp;E2659&amp;" "&amp;F2659&amp;" ["&amp;H2659&amp;"]",B2659&amp;" "&amp;C2659&amp;" "&amp;D2659&amp;" "&amp;E2659&amp;" "&amp;F2659&amp;" ["&amp;H2659&amp;"]"))</f>
        <v/>
      </c>
      <c r="J2659" s="7" t="inlineStr">
        <is>
          <t>h&amp;m 다크네이비 도트 면혼방 베이직긴소매셔츠 [XL]</t>
        </is>
      </c>
      <c r="K2659" s="7" t="inlineStr">
        <is>
          <t>h&amp;m 다크네이비 도트 면혼방 베이직긴소매셔츠</t>
        </is>
      </c>
      <c r="L2659" s="7">
        <f>IF(B2659="보세",C2659&amp;" "&amp;F2659,B2659&amp;" "&amp;F2659)</f>
        <v/>
      </c>
      <c r="M2659" s="8" t="inlineStr">
        <is>
          <t>다크네이비 도트 면혼방 베이직긴소매셔츠</t>
        </is>
      </c>
      <c r="N2659" s="8" t="inlineStr">
        <is>
          <t>DARK NAVY 도트 면혼방 베이직긴소매셔츠</t>
        </is>
      </c>
      <c r="O2659" s="8" t="inlineStr">
        <is>
          <t>딥네이비 도트 면혼방 베이직긴소매셔츠</t>
        </is>
      </c>
    </row>
    <row r="2660" ht="16.5" customHeight="1" s="16">
      <c r="A2660" s="7" t="n">
        <v>13109431</v>
      </c>
      <c r="B2660" s="7" t="inlineStr">
        <is>
          <t>자라니트</t>
        </is>
      </c>
      <c r="C2660" s="7" t="inlineStr">
        <is>
          <t>네이비</t>
        </is>
      </c>
      <c r="D2660" s="7" t="inlineStr">
        <is>
          <t>무지</t>
        </is>
      </c>
      <c r="E2660" s="7" t="inlineStr">
        <is>
          <t>면혼방</t>
        </is>
      </c>
      <c r="F2660" s="7" t="inlineStr">
        <is>
          <t>보트넥언발레글런롱니트</t>
        </is>
      </c>
      <c r="G2660" s="7" t="inlineStr">
        <is>
          <t>KOR</t>
        </is>
      </c>
      <c r="H2660" s="7" t="inlineStr">
        <is>
          <t>M</t>
        </is>
      </c>
      <c r="I2660" s="7">
        <f>IF(B2660="보세",C2660&amp;" "&amp;D2660&amp;" "&amp;E2660&amp;" "&amp;F2660&amp;" ["&amp;H2660&amp;"]",IF(G2660="JPN","[JPN] "&amp;B2660&amp;" "&amp;C2660&amp;" "&amp;D2660&amp;" "&amp;E2660&amp;" "&amp;F2660&amp;" ["&amp;H2660&amp;"]",B2660&amp;" "&amp;C2660&amp;" "&amp;D2660&amp;" "&amp;E2660&amp;" "&amp;F2660&amp;" ["&amp;H2660&amp;"]"))</f>
        <v/>
      </c>
      <c r="J2660" s="7" t="inlineStr">
        <is>
          <t>자라니트 네이비 면혼방 보트넥언발레글런롱니트 [M]</t>
        </is>
      </c>
      <c r="K2660" s="7" t="inlineStr">
        <is>
          <t>자라니트 네이비 면혼방 보트넥언발레글런롱니트</t>
        </is>
      </c>
      <c r="L2660" s="7">
        <f>IF(B2660="보세",C2660&amp;" "&amp;F2660,B2660&amp;" "&amp;F2660)</f>
        <v/>
      </c>
      <c r="M2660" s="8" t="inlineStr">
        <is>
          <t>네이비  면혼방 보트넥언발레글런롱니트</t>
        </is>
      </c>
      <c r="N2660" s="8" t="inlineStr">
        <is>
          <t>NAVY  면혼방 보트넥언발레글런롱니트</t>
        </is>
      </c>
      <c r="O2660" s="8" t="inlineStr">
        <is>
          <t>곤색  면혼방 보트넥언발레글런롱니트</t>
        </is>
      </c>
    </row>
    <row r="2661" ht="16.5" customHeight="1" s="16">
      <c r="A2661" s="7" t="n">
        <v>13109432</v>
      </c>
      <c r="B2661" s="7" t="inlineStr">
        <is>
          <t>빈폴</t>
        </is>
      </c>
      <c r="C2661" s="7" t="inlineStr">
        <is>
          <t>그린</t>
        </is>
      </c>
      <c r="D2661" s="7" t="inlineStr">
        <is>
          <t>무지</t>
        </is>
      </c>
      <c r="E2661" s="7" t="inlineStr">
        <is>
          <t>면</t>
        </is>
      </c>
      <c r="F2661" s="7" t="inlineStr">
        <is>
          <t>보카시시보리니트</t>
        </is>
      </c>
      <c r="G2661" s="7" t="inlineStr">
        <is>
          <t>KOR</t>
        </is>
      </c>
      <c r="H2661" s="7" t="inlineStr">
        <is>
          <t>95</t>
        </is>
      </c>
      <c r="I2661" s="7">
        <f>IF(B2661="보세",C2661&amp;" "&amp;D2661&amp;" "&amp;E2661&amp;" "&amp;F2661&amp;" ["&amp;H2661&amp;"]",IF(G2661="JPN","[JPN] "&amp;B2661&amp;" "&amp;C2661&amp;" "&amp;D2661&amp;" "&amp;E2661&amp;" "&amp;F2661&amp;" ["&amp;H2661&amp;"]",B2661&amp;" "&amp;C2661&amp;" "&amp;D2661&amp;" "&amp;E2661&amp;" "&amp;F2661&amp;" ["&amp;H2661&amp;"]"))</f>
        <v/>
      </c>
      <c r="J2661" s="7" t="inlineStr">
        <is>
          <t>빈폴 그린 면 보카시시보리니트 [95]</t>
        </is>
      </c>
      <c r="K2661" s="7" t="inlineStr">
        <is>
          <t>빈폴 그린 면 보카시시보리니트</t>
        </is>
      </c>
      <c r="L2661" s="7">
        <f>IF(B2661="보세",C2661&amp;" "&amp;F2661,B2661&amp;" "&amp;F2661)</f>
        <v/>
      </c>
      <c r="M2661" s="8" t="inlineStr">
        <is>
          <t>그린  면 보카시시보리니트</t>
        </is>
      </c>
      <c r="N2661" s="8" t="inlineStr">
        <is>
          <t>그린  코튼 보카시시보리니트</t>
        </is>
      </c>
      <c r="O2661" s="8" t="inlineStr">
        <is>
          <t>그린  면직물 보카시시보리니트</t>
        </is>
      </c>
    </row>
    <row r="2662" ht="16.5" customHeight="1" s="16">
      <c r="A2662" s="7" t="n">
        <v>13109433</v>
      </c>
      <c r="B2662" s="7" t="inlineStr">
        <is>
          <t>몽클레어</t>
        </is>
      </c>
      <c r="C2662" s="7" t="inlineStr">
        <is>
          <t>다크차콜</t>
        </is>
      </c>
      <c r="D2662" s="7" t="inlineStr">
        <is>
          <t>무지</t>
        </is>
      </c>
      <c r="E2662" s="7" t="inlineStr">
        <is>
          <t>면혼방</t>
        </is>
      </c>
      <c r="F2662" s="7" t="inlineStr">
        <is>
          <t>반집업웜티</t>
        </is>
      </c>
      <c r="G2662" s="7" t="inlineStr">
        <is>
          <t>KOR</t>
        </is>
      </c>
      <c r="H2662" s="7" t="inlineStr">
        <is>
          <t>없음</t>
        </is>
      </c>
      <c r="I2662" s="7">
        <f>IF(B2662="보세",C2662&amp;" "&amp;D2662&amp;" "&amp;E2662&amp;" "&amp;F2662&amp;" ["&amp;H2662&amp;"]",IF(G2662="JPN","[JPN] "&amp;B2662&amp;" "&amp;C2662&amp;" "&amp;D2662&amp;" "&amp;E2662&amp;" "&amp;F2662&amp;" ["&amp;H2662&amp;"]",B2662&amp;" "&amp;C2662&amp;" "&amp;D2662&amp;" "&amp;E2662&amp;" "&amp;F2662&amp;" ["&amp;H2662&amp;"]"))</f>
        <v/>
      </c>
      <c r="J2662" s="7" t="inlineStr">
        <is>
          <t xml:space="preserve">몽클레어 다크차콜 면혼방 반집업웜티 </t>
        </is>
      </c>
      <c r="K2662" s="7" t="inlineStr">
        <is>
          <t xml:space="preserve">몽클레어 다크차콜 면혼방 반집업웜티 </t>
        </is>
      </c>
      <c r="L2662" s="7">
        <f>IF(B2662="보세",C2662&amp;" "&amp;F2662,B2662&amp;" "&amp;F2662)</f>
        <v/>
      </c>
      <c r="M2662" s="8" t="inlineStr">
        <is>
          <t>다크차콜  면혼방 반집업웜티</t>
        </is>
      </c>
      <c r="N2662" s="8" t="inlineStr">
        <is>
          <t>다크차콜  코튼혼방 반집업웜티</t>
        </is>
      </c>
      <c r="O2662" s="8" t="inlineStr">
        <is>
          <t>다크차콜  면믹스 반집업웜티</t>
        </is>
      </c>
    </row>
    <row r="2663" ht="16.5" customHeight="1" s="16">
      <c r="A2663" s="7" t="n">
        <v>13109434</v>
      </c>
      <c r="B2663" s="7" t="inlineStr">
        <is>
          <t>빈폴</t>
        </is>
      </c>
      <c r="C2663" s="7" t="inlineStr">
        <is>
          <t>차콜</t>
        </is>
      </c>
      <c r="D2663" s="7" t="inlineStr">
        <is>
          <t>무지</t>
        </is>
      </c>
      <c r="E2663" s="7" t="inlineStr">
        <is>
          <t>울</t>
        </is>
      </c>
      <c r="F2663" s="7" t="inlineStr">
        <is>
          <t>핀턱플리츠니트원피스</t>
        </is>
      </c>
      <c r="G2663" s="7" t="inlineStr">
        <is>
          <t>KOR</t>
        </is>
      </c>
      <c r="H2663" s="7" t="inlineStr">
        <is>
          <t>82-92</t>
        </is>
      </c>
      <c r="I2663" s="7">
        <f>IF(B2663="보세",C2663&amp;" "&amp;D2663&amp;" "&amp;E2663&amp;" "&amp;F2663&amp;" ["&amp;H2663&amp;"]",IF(G2663="JPN","[JPN] "&amp;B2663&amp;" "&amp;C2663&amp;" "&amp;D2663&amp;" "&amp;E2663&amp;" "&amp;F2663&amp;" ["&amp;H2663&amp;"]",B2663&amp;" "&amp;C2663&amp;" "&amp;D2663&amp;" "&amp;E2663&amp;" "&amp;F2663&amp;" ["&amp;H2663&amp;"]"))</f>
        <v/>
      </c>
      <c r="J2663" s="7" t="inlineStr">
        <is>
          <t>빈폴 차콜 울 핀턱플리츠니트원피스 [82-92]</t>
        </is>
      </c>
      <c r="K2663" s="7" t="inlineStr">
        <is>
          <t>빈폴 차콜 울 핀턱플리츠니트원피스</t>
        </is>
      </c>
      <c r="L2663" s="7">
        <f>IF(B2663="보세",C2663&amp;" "&amp;F2663,B2663&amp;" "&amp;F2663)</f>
        <v/>
      </c>
      <c r="M2663" s="8" t="inlineStr">
        <is>
          <t>차콜  울 핀턱플리츠니트원피스</t>
        </is>
      </c>
      <c r="N2663" s="8" t="inlineStr">
        <is>
          <t>차콜  울 핀턱플리츠니트원피스</t>
        </is>
      </c>
      <c r="O2663" s="8" t="inlineStr">
        <is>
          <t>차콜  울 핀턱플리츠니트원피스</t>
        </is>
      </c>
    </row>
    <row r="2664" ht="16.5" customHeight="1" s="16">
      <c r="A2664" s="7" t="n">
        <v>13109435</v>
      </c>
      <c r="B2664" s="7" t="inlineStr">
        <is>
          <t>닥스</t>
        </is>
      </c>
      <c r="C2664" s="7" t="inlineStr">
        <is>
          <t>네이비</t>
        </is>
      </c>
      <c r="D2664" s="7" t="inlineStr">
        <is>
          <t>스트라이프</t>
        </is>
      </c>
      <c r="E2664" s="7" t="inlineStr">
        <is>
          <t>실크혼방</t>
        </is>
      </c>
      <c r="F2664" s="7" t="inlineStr">
        <is>
          <t>투버튼블레이저</t>
        </is>
      </c>
      <c r="G2664" s="7" t="inlineStr">
        <is>
          <t>KOR</t>
        </is>
      </c>
      <c r="H2664" s="7" t="inlineStr">
        <is>
          <t>100-88</t>
        </is>
      </c>
      <c r="I2664" s="7">
        <f>IF(B2664="보세",C2664&amp;" "&amp;D2664&amp;" "&amp;E2664&amp;" "&amp;F2664&amp;" ["&amp;H2664&amp;"]",IF(G2664="JPN","[JPN] "&amp;B2664&amp;" "&amp;C2664&amp;" "&amp;D2664&amp;" "&amp;E2664&amp;" "&amp;F2664&amp;" ["&amp;H2664&amp;"]",B2664&amp;" "&amp;C2664&amp;" "&amp;D2664&amp;" "&amp;E2664&amp;" "&amp;F2664&amp;" ["&amp;H2664&amp;"]"))</f>
        <v/>
      </c>
      <c r="J2664" s="7" t="inlineStr">
        <is>
          <t>닥스 네이비 스트라이프 실크혼방 투버튼블레이저 [100-88]</t>
        </is>
      </c>
      <c r="K2664" s="7" t="inlineStr">
        <is>
          <t>닥스 네이비 스트라이프 실크혼방 투버튼블레이저</t>
        </is>
      </c>
      <c r="L2664" s="7">
        <f>IF(B2664="보세",C2664&amp;" "&amp;F2664,B2664&amp;" "&amp;F2664)</f>
        <v/>
      </c>
      <c r="M2664" s="8" t="inlineStr">
        <is>
          <t>네이비 스트라이프 실크혼방 투버튼블레이저</t>
        </is>
      </c>
      <c r="N2664" s="8" t="inlineStr">
        <is>
          <t>NAVY 스트라이프 실크혼방 투버튼블레이저</t>
        </is>
      </c>
      <c r="O2664" s="8" t="inlineStr">
        <is>
          <t>곤색 스트라이프 실크혼방 투버튼블레이저</t>
        </is>
      </c>
    </row>
    <row r="2665" ht="16.5" customHeight="1" s="16">
      <c r="A2665" s="7" t="n">
        <v>13109436</v>
      </c>
      <c r="B2665" s="7" t="inlineStr">
        <is>
          <t>에잇세컨즈</t>
        </is>
      </c>
      <c r="C2665" s="7" t="inlineStr">
        <is>
          <t>네이비</t>
        </is>
      </c>
      <c r="D2665" s="7" t="inlineStr">
        <is>
          <t>무지</t>
        </is>
      </c>
      <c r="E2665" s="7" t="inlineStr">
        <is>
          <t>폴리</t>
        </is>
      </c>
      <c r="F2665" s="7" t="inlineStr">
        <is>
          <t>스퀘어넥골지퍼프니트</t>
        </is>
      </c>
      <c r="G2665" s="7" t="inlineStr">
        <is>
          <t>KOR</t>
        </is>
      </c>
      <c r="H2665" s="7" t="inlineStr">
        <is>
          <t>S</t>
        </is>
      </c>
      <c r="I2665" s="7">
        <f>IF(B2665="보세",C2665&amp;" "&amp;D2665&amp;" "&amp;E2665&amp;" "&amp;F2665&amp;" ["&amp;H2665&amp;"]",IF(G2665="JPN","[JPN] "&amp;B2665&amp;" "&amp;C2665&amp;" "&amp;D2665&amp;" "&amp;E2665&amp;" "&amp;F2665&amp;" ["&amp;H2665&amp;"]",B2665&amp;" "&amp;C2665&amp;" "&amp;D2665&amp;" "&amp;E2665&amp;" "&amp;F2665&amp;" ["&amp;H2665&amp;"]"))</f>
        <v/>
      </c>
      <c r="J2665" s="7" t="inlineStr">
        <is>
          <t>에잇세컨즈 네이비 스퀘어넥골지퍼프니트 [S]</t>
        </is>
      </c>
      <c r="K2665" s="7" t="inlineStr">
        <is>
          <t>에잇세컨즈 네이비 스퀘어넥골지퍼프니트</t>
        </is>
      </c>
      <c r="L2665" s="7">
        <f>IF(B2665="보세",C2665&amp;" "&amp;F2665,B2665&amp;" "&amp;F2665)</f>
        <v/>
      </c>
      <c r="M2665" s="8" t="inlineStr">
        <is>
          <t>네이비   스퀘어넥골지퍼프니트</t>
        </is>
      </c>
      <c r="N2665" s="8" t="inlineStr">
        <is>
          <t>NAVY   스퀘어넥골지퍼프니트</t>
        </is>
      </c>
      <c r="O2665" s="8" t="inlineStr">
        <is>
          <t>곤색   스퀘어넥골지퍼프니트</t>
        </is>
      </c>
    </row>
    <row r="2666" ht="16.5" customHeight="1" s="16">
      <c r="A2666" s="7" t="n">
        <v>13109437</v>
      </c>
      <c r="B2666" s="7" t="inlineStr">
        <is>
          <t>빈폴</t>
        </is>
      </c>
      <c r="C2666" s="7" t="inlineStr">
        <is>
          <t>그린</t>
        </is>
      </c>
      <c r="D2666" s="7" t="inlineStr">
        <is>
          <t>체크</t>
        </is>
      </c>
      <c r="E2666" s="7" t="inlineStr">
        <is>
          <t>플란넬</t>
        </is>
      </c>
      <c r="F2666" s="7" t="inlineStr">
        <is>
          <t>자수로고긴소매웜셔츠</t>
        </is>
      </c>
      <c r="G2666" s="7" t="inlineStr">
        <is>
          <t>KOR</t>
        </is>
      </c>
      <c r="H2666" s="7" t="inlineStr">
        <is>
          <t>100</t>
        </is>
      </c>
      <c r="I2666" s="7">
        <f>IF(B2666="보세",C2666&amp;" "&amp;D2666&amp;" "&amp;E2666&amp;" "&amp;F2666&amp;" ["&amp;H2666&amp;"]",IF(G2666="JPN","[JPN] "&amp;B2666&amp;" "&amp;C2666&amp;" "&amp;D2666&amp;" "&amp;E2666&amp;" "&amp;F2666&amp;" ["&amp;H2666&amp;"]",B2666&amp;" "&amp;C2666&amp;" "&amp;D2666&amp;" "&amp;E2666&amp;" "&amp;F2666&amp;" ["&amp;H2666&amp;"]"))</f>
        <v/>
      </c>
      <c r="J2666" s="7" t="inlineStr">
        <is>
          <t>빈폴 그린 체크 플란넬 자수로고긴소매웜셔츠 [100]</t>
        </is>
      </c>
      <c r="K2666" s="7" t="inlineStr">
        <is>
          <t>빈폴 그린 체크 플란넬 자수로고긴소매웜셔츠</t>
        </is>
      </c>
      <c r="L2666" s="7">
        <f>IF(B2666="보세",C2666&amp;" "&amp;F2666,B2666&amp;" "&amp;F2666)</f>
        <v/>
      </c>
      <c r="M2666" s="8" t="inlineStr">
        <is>
          <t>그린 체크 플란넬 자수로고긴소매웜셔츠</t>
        </is>
      </c>
      <c r="N2666" s="8" t="inlineStr">
        <is>
          <t>그린 체크 플란넬 자수로고긴소매웜셔츠</t>
        </is>
      </c>
      <c r="O2666" s="8" t="inlineStr">
        <is>
          <t>그린 체크 플란넬 자수로고긴소매웜셔츠</t>
        </is>
      </c>
    </row>
    <row r="2667" ht="16.5" customHeight="1" s="16">
      <c r="A2667" s="7" t="n">
        <v>13109438</v>
      </c>
      <c r="B2667" s="7" t="inlineStr">
        <is>
          <t>폴햄</t>
        </is>
      </c>
      <c r="C2667" s="7" t="inlineStr">
        <is>
          <t>네이비</t>
        </is>
      </c>
      <c r="D2667" s="7" t="inlineStr">
        <is>
          <t>무지</t>
        </is>
      </c>
      <c r="E2667" s="7" t="inlineStr">
        <is>
          <t>면혼방</t>
        </is>
      </c>
      <c r="F2667" s="7" t="inlineStr">
        <is>
          <t>고양이자수패치맨투맨</t>
        </is>
      </c>
      <c r="G2667" s="7" t="inlineStr">
        <is>
          <t>KOR</t>
        </is>
      </c>
      <c r="H2667" s="7" t="inlineStr">
        <is>
          <t>2XL</t>
        </is>
      </c>
      <c r="I2667" s="7">
        <f>IF(B2667="보세",C2667&amp;" "&amp;D2667&amp;" "&amp;E2667&amp;" "&amp;F2667&amp;" ["&amp;H2667&amp;"]",IF(G2667="JPN","[JPN] "&amp;B2667&amp;" "&amp;C2667&amp;" "&amp;D2667&amp;" "&amp;E2667&amp;" "&amp;F2667&amp;" ["&amp;H2667&amp;"]",B2667&amp;" "&amp;C2667&amp;" "&amp;D2667&amp;" "&amp;E2667&amp;" "&amp;F2667&amp;" ["&amp;H2667&amp;"]"))</f>
        <v/>
      </c>
      <c r="J2667" s="7" t="inlineStr">
        <is>
          <t>폴햄 네이비 면혼방 고양이자수패치맨투맨 [2XL]</t>
        </is>
      </c>
      <c r="K2667" s="7" t="inlineStr">
        <is>
          <t>폴햄 네이비 면혼방 고양이자수패치맨투맨</t>
        </is>
      </c>
      <c r="L2667" s="7">
        <f>IF(B2667="보세",C2667&amp;" "&amp;F2667,B2667&amp;" "&amp;F2667)</f>
        <v/>
      </c>
      <c r="M2667" s="8" t="inlineStr">
        <is>
          <t>네이비  면혼방 고양이자수패치맨투맨</t>
        </is>
      </c>
      <c r="N2667" s="8" t="inlineStr">
        <is>
          <t>NAVY  면혼방 고양이자수패치맨투맨</t>
        </is>
      </c>
      <c r="O2667" s="8" t="inlineStr">
        <is>
          <t>곤색  면혼방 고양이자수패치맨투맨</t>
        </is>
      </c>
    </row>
    <row r="2668" ht="16.5" customHeight="1" s="16">
      <c r="A2668" s="7" t="n">
        <v>13109439</v>
      </c>
      <c r="B2668" s="7" t="inlineStr">
        <is>
          <t>캘빈클라인</t>
        </is>
      </c>
      <c r="C2668" s="7" t="inlineStr">
        <is>
          <t>퍼플</t>
        </is>
      </c>
      <c r="D2668" s="7" t="inlineStr">
        <is>
          <t>무지</t>
        </is>
      </c>
      <c r="E2668" s="7" t="inlineStr">
        <is>
          <t>면</t>
        </is>
      </c>
      <c r="F2668" s="7" t="inlineStr">
        <is>
          <t>셔링핀턱보트넥9부티</t>
        </is>
      </c>
      <c r="G2668" s="7" t="inlineStr">
        <is>
          <t>KOR</t>
        </is>
      </c>
      <c r="H2668" s="7" t="inlineStr">
        <is>
          <t>S</t>
        </is>
      </c>
      <c r="I2668" s="7">
        <f>IF(B2668="보세",C2668&amp;" "&amp;D2668&amp;" "&amp;E2668&amp;" "&amp;F2668&amp;" ["&amp;H2668&amp;"]",IF(G2668="JPN","[JPN] "&amp;B2668&amp;" "&amp;C2668&amp;" "&amp;D2668&amp;" "&amp;E2668&amp;" "&amp;F2668&amp;" ["&amp;H2668&amp;"]",B2668&amp;" "&amp;C2668&amp;" "&amp;D2668&amp;" "&amp;E2668&amp;" "&amp;F2668&amp;" ["&amp;H2668&amp;"]"))</f>
        <v/>
      </c>
      <c r="J2668" s="7" t="inlineStr">
        <is>
          <t>캘빈클라인 퍼플 면 셔링핀턱보트넥9부티 [S]</t>
        </is>
      </c>
      <c r="K2668" s="7" t="inlineStr">
        <is>
          <t>캘빈클라인 퍼플 면 셔링핀턱보트넥9부티</t>
        </is>
      </c>
      <c r="L2668" s="7">
        <f>IF(B2668="보세",C2668&amp;" "&amp;F2668,B2668&amp;" "&amp;F2668)</f>
        <v/>
      </c>
      <c r="M2668" s="8" t="inlineStr">
        <is>
          <t>퍼플  면 셔링핀턱보트넥9부티</t>
        </is>
      </c>
      <c r="N2668" s="8" t="inlineStr">
        <is>
          <t>퍼플  코튼 셔링핀턱보트넥9부티</t>
        </is>
      </c>
      <c r="O2668" s="8" t="inlineStr">
        <is>
          <t>퍼플  면직물 셔링핀턱보트넥9부티</t>
        </is>
      </c>
    </row>
    <row r="2669" ht="16.5" customHeight="1" s="16">
      <c r="A2669" s="7" t="n">
        <v>13109440</v>
      </c>
      <c r="B2669" s="7" t="inlineStr">
        <is>
          <t>라코스테</t>
        </is>
      </c>
      <c r="C2669" s="7" t="inlineStr">
        <is>
          <t>다홍색</t>
        </is>
      </c>
      <c r="D2669" s="7" t="inlineStr">
        <is>
          <t>무지</t>
        </is>
      </c>
      <c r="E2669" s="7" t="inlineStr">
        <is>
          <t>면</t>
        </is>
      </c>
      <c r="F2669" s="7" t="inlineStr">
        <is>
          <t>레인보우악어로고후드집업</t>
        </is>
      </c>
      <c r="G2669" s="7" t="inlineStr">
        <is>
          <t>KOR</t>
        </is>
      </c>
      <c r="H2669" s="7" t="inlineStr">
        <is>
          <t>34</t>
        </is>
      </c>
      <c r="I2669" s="7">
        <f>IF(B2669="보세",C2669&amp;" "&amp;D2669&amp;" "&amp;E2669&amp;" "&amp;F2669&amp;" ["&amp;H2669&amp;"]",IF(G2669="JPN","[JPN] "&amp;B2669&amp;" "&amp;C2669&amp;" "&amp;D2669&amp;" "&amp;E2669&amp;" "&amp;F2669&amp;" ["&amp;H2669&amp;"]",B2669&amp;" "&amp;C2669&amp;" "&amp;D2669&amp;" "&amp;E2669&amp;" "&amp;F2669&amp;" ["&amp;H2669&amp;"]"))</f>
        <v/>
      </c>
      <c r="J2669" s="7" t="inlineStr">
        <is>
          <t>라코스테 다홍색 면 레인보우악어로고후드집업 [34]</t>
        </is>
      </c>
      <c r="K2669" s="7" t="inlineStr">
        <is>
          <t>라코스테 다홍색 면 레인보우악어로고후드집업</t>
        </is>
      </c>
      <c r="L2669" s="7">
        <f>IF(B2669="보세",C2669&amp;" "&amp;F2669,B2669&amp;" "&amp;F2669)</f>
        <v/>
      </c>
      <c r="M2669" s="8" t="inlineStr">
        <is>
          <t>다홍색  면 레인보우악어로고후드집업</t>
        </is>
      </c>
      <c r="N2669" s="8" t="inlineStr">
        <is>
          <t>다홍색  코튼 레인보우악어로고후드집업</t>
        </is>
      </c>
      <c r="O2669" s="8" t="inlineStr">
        <is>
          <t>다홍색  면직물 레인보우악어로고후드집업</t>
        </is>
      </c>
    </row>
    <row r="2670" ht="16.5" customHeight="1" s="16">
      <c r="A2670" s="7" t="n">
        <v>13109441</v>
      </c>
      <c r="B2670" s="7" t="inlineStr">
        <is>
          <t>슬레진저</t>
        </is>
      </c>
      <c r="C2670" s="7" t="inlineStr">
        <is>
          <t>레드</t>
        </is>
      </c>
      <c r="D2670" s="7" t="inlineStr">
        <is>
          <t>무지</t>
        </is>
      </c>
      <c r="E2670" s="7" t="inlineStr">
        <is>
          <t>면혼방</t>
        </is>
      </c>
      <c r="F2670" s="7" t="inlineStr">
        <is>
          <t>루즈핏하이넥바람막이</t>
        </is>
      </c>
      <c r="G2670" s="7" t="inlineStr">
        <is>
          <t>KOR</t>
        </is>
      </c>
      <c r="H2670" s="7" t="inlineStr">
        <is>
          <t>105</t>
        </is>
      </c>
      <c r="I2670" s="7">
        <f>IF(B2670="보세",C2670&amp;" "&amp;D2670&amp;" "&amp;E2670&amp;" "&amp;F2670&amp;" ["&amp;H2670&amp;"]",IF(G2670="JPN","[JPN] "&amp;B2670&amp;" "&amp;C2670&amp;" "&amp;D2670&amp;" "&amp;E2670&amp;" "&amp;F2670&amp;" ["&amp;H2670&amp;"]",B2670&amp;" "&amp;C2670&amp;" "&amp;D2670&amp;" "&amp;E2670&amp;" "&amp;F2670&amp;" ["&amp;H2670&amp;"]"))</f>
        <v/>
      </c>
      <c r="J2670" s="7" t="inlineStr">
        <is>
          <t>슬레진저 레드 면혼방 루즈핏하이넥바람막이 [105]</t>
        </is>
      </c>
      <c r="K2670" s="7" t="inlineStr">
        <is>
          <t>슬레진저 레드 면혼방 루즈핏하이넥바람막이</t>
        </is>
      </c>
      <c r="L2670" s="7">
        <f>IF(B2670="보세",C2670&amp;" "&amp;F2670,B2670&amp;" "&amp;F2670)</f>
        <v/>
      </c>
      <c r="M2670" s="8" t="inlineStr">
        <is>
          <t>레드  면혼방 루즈핏하이넥바람막이</t>
        </is>
      </c>
      <c r="N2670" s="8" t="inlineStr">
        <is>
          <t>레드  코튼혼방 루즈핏하이넥바람막이</t>
        </is>
      </c>
      <c r="O2670" s="8" t="inlineStr">
        <is>
          <t>레드  면믹스 루즈핏하이넥바람막이</t>
        </is>
      </c>
    </row>
    <row r="2671" ht="16.5" customHeight="1" s="16">
      <c r="A2671" s="7" t="n">
        <v>13109442</v>
      </c>
      <c r="B2671" s="7" t="inlineStr">
        <is>
          <t>머렐</t>
        </is>
      </c>
      <c r="C2671" s="7" t="inlineStr">
        <is>
          <t>멜란지퍼플</t>
        </is>
      </c>
      <c r="D2671" s="7" t="inlineStr">
        <is>
          <t>무지</t>
        </is>
      </c>
      <c r="E2671" s="7" t="inlineStr">
        <is>
          <t>폴리</t>
        </is>
      </c>
      <c r="F2671" s="7" t="inlineStr">
        <is>
          <t>아웃도어반팔카라티</t>
        </is>
      </c>
      <c r="G2671" s="7" t="inlineStr">
        <is>
          <t>KOR</t>
        </is>
      </c>
      <c r="H2671" s="7" t="inlineStr">
        <is>
          <t>S</t>
        </is>
      </c>
      <c r="I2671" s="7">
        <f>IF(B2671="보세",C2671&amp;" "&amp;D2671&amp;" "&amp;E2671&amp;" "&amp;F2671&amp;" ["&amp;H2671&amp;"]",IF(G2671="JPN","[JPN] "&amp;B2671&amp;" "&amp;C2671&amp;" "&amp;D2671&amp;" "&amp;E2671&amp;" "&amp;F2671&amp;" ["&amp;H2671&amp;"]",B2671&amp;" "&amp;C2671&amp;" "&amp;D2671&amp;" "&amp;E2671&amp;" "&amp;F2671&amp;" ["&amp;H2671&amp;"]"))</f>
        <v/>
      </c>
      <c r="J2671" s="7" t="inlineStr">
        <is>
          <t>머렐 멜란지퍼플 아웃도어반팔카라티 [S]</t>
        </is>
      </c>
      <c r="K2671" s="7" t="inlineStr">
        <is>
          <t>머렐 멜란지퍼플 아웃도어반팔카라티</t>
        </is>
      </c>
      <c r="L2671" s="7">
        <f>IF(B2671="보세",C2671&amp;" "&amp;F2671,B2671&amp;" "&amp;F2671)</f>
        <v/>
      </c>
      <c r="M2671" s="8" t="inlineStr">
        <is>
          <t>멜란지퍼플   아웃도어반팔카라티</t>
        </is>
      </c>
      <c r="N2671" s="8" t="inlineStr">
        <is>
          <t>멜란지퍼플   아웃도어반팔카라티</t>
        </is>
      </c>
      <c r="O2671" s="8" t="inlineStr">
        <is>
          <t>멜란지퍼플   아웃도어반팔카라티</t>
        </is>
      </c>
    </row>
    <row r="2672" ht="16.5" customHeight="1" s="16">
      <c r="A2672" s="7" t="n">
        <v>13109443</v>
      </c>
      <c r="B2672" s="7" t="inlineStr">
        <is>
          <t>머렐</t>
        </is>
      </c>
      <c r="C2672" s="7" t="inlineStr">
        <is>
          <t>카키</t>
        </is>
      </c>
      <c r="D2672" s="7" t="inlineStr">
        <is>
          <t>무지</t>
        </is>
      </c>
      <c r="E2672" s="7" t="inlineStr">
        <is>
          <t>폴리</t>
        </is>
      </c>
      <c r="F2672" s="7" t="inlineStr">
        <is>
          <t>절개투톤반팔집업티</t>
        </is>
      </c>
      <c r="G2672" s="7" t="inlineStr">
        <is>
          <t>KOR</t>
        </is>
      </c>
      <c r="H2672" s="7" t="inlineStr">
        <is>
          <t>95</t>
        </is>
      </c>
      <c r="I2672" s="7">
        <f>IF(B2672="보세",C2672&amp;" "&amp;D2672&amp;" "&amp;E2672&amp;" "&amp;F2672&amp;" ["&amp;H2672&amp;"]",IF(G2672="JPN","[JPN] "&amp;B2672&amp;" "&amp;C2672&amp;" "&amp;D2672&amp;" "&amp;E2672&amp;" "&amp;F2672&amp;" ["&amp;H2672&amp;"]",B2672&amp;" "&amp;C2672&amp;" "&amp;D2672&amp;" "&amp;E2672&amp;" "&amp;F2672&amp;" ["&amp;H2672&amp;"]"))</f>
        <v/>
      </c>
      <c r="J2672" s="7" t="inlineStr">
        <is>
          <t>머렐 카키 절개투톤반팔집업티 [95]</t>
        </is>
      </c>
      <c r="K2672" s="7" t="inlineStr">
        <is>
          <t>머렐 카키 절개투톤반팔집업티</t>
        </is>
      </c>
      <c r="L2672" s="7">
        <f>IF(B2672="보세",C2672&amp;" "&amp;F2672,B2672&amp;" "&amp;F2672)</f>
        <v/>
      </c>
      <c r="M2672" s="8" t="inlineStr">
        <is>
          <t>카키   절개투톤반팔집업티</t>
        </is>
      </c>
      <c r="N2672" s="8" t="inlineStr">
        <is>
          <t>카키   절개투톤반팔집업티</t>
        </is>
      </c>
      <c r="O2672" s="8" t="inlineStr">
        <is>
          <t>카키   절개투톤반팔집업티</t>
        </is>
      </c>
    </row>
    <row r="2673" ht="16.5" customHeight="1" s="16">
      <c r="A2673" s="7" t="n">
        <v>13109444</v>
      </c>
      <c r="B2673" s="7" t="inlineStr">
        <is>
          <t>코데즈컴바인</t>
        </is>
      </c>
      <c r="C2673" s="7" t="inlineStr">
        <is>
          <t>카키</t>
        </is>
      </c>
      <c r="D2673" s="7" t="inlineStr">
        <is>
          <t>무지</t>
        </is>
      </c>
      <c r="E2673" s="7" t="inlineStr">
        <is>
          <t>폴리</t>
        </is>
      </c>
      <c r="F2673" s="7" t="inlineStr">
        <is>
          <t>물결퀼팅아웃포켓경량점퍼</t>
        </is>
      </c>
      <c r="G2673" s="7" t="inlineStr">
        <is>
          <t>KOR</t>
        </is>
      </c>
      <c r="H2673" s="7" t="inlineStr">
        <is>
          <t>Free</t>
        </is>
      </c>
      <c r="I2673" s="7">
        <f>IF(B2673="보세",C2673&amp;" "&amp;D2673&amp;" "&amp;E2673&amp;" "&amp;F2673&amp;" ["&amp;H2673&amp;"]",IF(G2673="JPN","[JPN] "&amp;B2673&amp;" "&amp;C2673&amp;" "&amp;D2673&amp;" "&amp;E2673&amp;" "&amp;F2673&amp;" ["&amp;H2673&amp;"]",B2673&amp;" "&amp;C2673&amp;" "&amp;D2673&amp;" "&amp;E2673&amp;" "&amp;F2673&amp;" ["&amp;H2673&amp;"]"))</f>
        <v/>
      </c>
      <c r="J2673" s="7" t="inlineStr">
        <is>
          <t>코데즈컴바인 카키 물결퀼팅아웃포켓경량점퍼 [Free]</t>
        </is>
      </c>
      <c r="K2673" s="7" t="inlineStr">
        <is>
          <t>코데즈컴바인 카키 물결퀼팅아웃포켓경량점퍼</t>
        </is>
      </c>
      <c r="L2673" s="7">
        <f>IF(B2673="보세",C2673&amp;" "&amp;F2673,B2673&amp;" "&amp;F2673)</f>
        <v/>
      </c>
      <c r="M2673" s="8" t="inlineStr">
        <is>
          <t>카키   물결퀼팅아웃포켓경량점퍼</t>
        </is>
      </c>
      <c r="N2673" s="8" t="inlineStr">
        <is>
          <t>카키   물결퀼팅아웃포켓경량점퍼</t>
        </is>
      </c>
      <c r="O2673" s="8" t="inlineStr">
        <is>
          <t>카키   물결퀼팅아웃포켓경량점퍼</t>
        </is>
      </c>
    </row>
    <row r="2674" ht="16.5" customHeight="1" s="16">
      <c r="A2674" s="7" t="n">
        <v>13109445</v>
      </c>
      <c r="B2674" s="7" t="inlineStr">
        <is>
          <t>h&amp;m</t>
        </is>
      </c>
      <c r="C2674" s="7" t="inlineStr">
        <is>
          <t>핑크네이비</t>
        </is>
      </c>
      <c r="D2674" s="7" t="inlineStr">
        <is>
          <t>체크</t>
        </is>
      </c>
      <c r="E2674" s="7" t="inlineStr">
        <is>
          <t>면</t>
        </is>
      </c>
      <c r="F2674" s="7" t="inlineStr">
        <is>
          <t>레귤러핏긴팔셔츠</t>
        </is>
      </c>
      <c r="G2674" s="7" t="inlineStr">
        <is>
          <t>KOR</t>
        </is>
      </c>
      <c r="H2674" s="7" t="inlineStr">
        <is>
          <t>S</t>
        </is>
      </c>
      <c r="I2674" s="7">
        <f>IF(B2674="보세",C2674&amp;" "&amp;D2674&amp;" "&amp;E2674&amp;" "&amp;F2674&amp;" ["&amp;H2674&amp;"]",IF(G2674="JPN","[JPN] "&amp;B2674&amp;" "&amp;C2674&amp;" "&amp;D2674&amp;" "&amp;E2674&amp;" "&amp;F2674&amp;" ["&amp;H2674&amp;"]",B2674&amp;" "&amp;C2674&amp;" "&amp;D2674&amp;" "&amp;E2674&amp;" "&amp;F2674&amp;" ["&amp;H2674&amp;"]"))</f>
        <v/>
      </c>
      <c r="J2674" s="7" t="inlineStr">
        <is>
          <t>h&amp;m 핑크네이비 체크 면 레귤러핏긴팔셔츠 [S]</t>
        </is>
      </c>
      <c r="K2674" s="7" t="inlineStr">
        <is>
          <t>h&amp;m 핑크네이비 체크 면 레귤러핏긴팔셔츠</t>
        </is>
      </c>
      <c r="L2674" s="7">
        <f>IF(B2674="보세",C2674&amp;" "&amp;F2674,B2674&amp;" "&amp;F2674)</f>
        <v/>
      </c>
      <c r="M2674" s="8" t="inlineStr">
        <is>
          <t>핑크네이비 체크 면 레귤러핏긴팔셔츠</t>
        </is>
      </c>
      <c r="N2674" s="8" t="inlineStr">
        <is>
          <t>핑크네이비 체크 코튼 레귤러핏긴팔셔츠</t>
        </is>
      </c>
      <c r="O2674" s="8" t="inlineStr">
        <is>
          <t>핑크네이비 체크 면직물 레귤러핏긴팔셔츠</t>
        </is>
      </c>
    </row>
    <row r="2675" ht="16.5" customHeight="1" s="16">
      <c r="A2675" s="7" t="n">
        <v>13109446</v>
      </c>
      <c r="B2675" s="7" t="inlineStr">
        <is>
          <t>지오다노</t>
        </is>
      </c>
      <c r="C2675" s="7" t="inlineStr">
        <is>
          <t>네이비</t>
        </is>
      </c>
      <c r="D2675" s="7" t="inlineStr">
        <is>
          <t>스트라이프</t>
        </is>
      </c>
      <c r="E2675" s="7" t="inlineStr">
        <is>
          <t>린넨혼방</t>
        </is>
      </c>
      <c r="F2675" s="7" t="inlineStr">
        <is>
          <t>베이직긴팔셔츠</t>
        </is>
      </c>
      <c r="G2675" s="7" t="inlineStr">
        <is>
          <t>KOR</t>
        </is>
      </c>
      <c r="H2675" s="7" t="inlineStr">
        <is>
          <t>L</t>
        </is>
      </c>
      <c r="I2675" s="7">
        <f>IF(B2675="보세",C2675&amp;" "&amp;D2675&amp;" "&amp;E2675&amp;" "&amp;F2675&amp;" ["&amp;H2675&amp;"]",IF(G2675="JPN","[JPN] "&amp;B2675&amp;" "&amp;C2675&amp;" "&amp;D2675&amp;" "&amp;E2675&amp;" "&amp;F2675&amp;" ["&amp;H2675&amp;"]",B2675&amp;" "&amp;C2675&amp;" "&amp;D2675&amp;" "&amp;E2675&amp;" "&amp;F2675&amp;" ["&amp;H2675&amp;"]"))</f>
        <v/>
      </c>
      <c r="J2675" s="7" t="inlineStr">
        <is>
          <t>지오다노 네이비 스트라이프 린넨혼방 베이직긴팔셔츠 [L]</t>
        </is>
      </c>
      <c r="K2675" s="7" t="inlineStr">
        <is>
          <t>지오다노 네이비 스트라이프 린넨혼방 베이직긴팔셔츠</t>
        </is>
      </c>
      <c r="L2675" s="7">
        <f>IF(B2675="보세",C2675&amp;" "&amp;F2675,B2675&amp;" "&amp;F2675)</f>
        <v/>
      </c>
      <c r="M2675" s="8" t="inlineStr">
        <is>
          <t>네이비 스트라이프 린넨혼방 베이직긴팔셔츠</t>
        </is>
      </c>
      <c r="N2675" s="8" t="inlineStr">
        <is>
          <t>NAVY 스트라이프 린넨혼방 베이직긴팔셔츠</t>
        </is>
      </c>
      <c r="O2675" s="8" t="inlineStr">
        <is>
          <t>곤색 스트라이프 린넨혼방 베이직긴팔셔츠</t>
        </is>
      </c>
    </row>
    <row r="2676" ht="16.5" customHeight="1" s="16">
      <c r="A2676" s="7" t="n">
        <v>13109447</v>
      </c>
      <c r="B2676" s="7" t="inlineStr">
        <is>
          <t>리안뉴욕</t>
        </is>
      </c>
      <c r="C2676" s="7" t="inlineStr">
        <is>
          <t>블랙</t>
        </is>
      </c>
      <c r="D2676" s="7" t="inlineStr">
        <is>
          <t>스트라이프</t>
        </is>
      </c>
      <c r="E2676" s="7" t="inlineStr">
        <is>
          <t>폴리</t>
        </is>
      </c>
      <c r="F2676" s="7" t="inlineStr">
        <is>
          <t>넥슬릿핀턱드레이프셔츠</t>
        </is>
      </c>
      <c r="G2676" s="7" t="inlineStr">
        <is>
          <t>KOR</t>
        </is>
      </c>
      <c r="H2676" s="7" t="inlineStr">
        <is>
          <t>Free</t>
        </is>
      </c>
      <c r="I2676" s="7">
        <f>IF(B2676="보세",C2676&amp;" "&amp;D2676&amp;" "&amp;E2676&amp;" "&amp;F2676&amp;" ["&amp;H2676&amp;"]",IF(G2676="JPN","[JPN] "&amp;B2676&amp;" "&amp;C2676&amp;" "&amp;D2676&amp;" "&amp;E2676&amp;" "&amp;F2676&amp;" ["&amp;H2676&amp;"]",B2676&amp;" "&amp;C2676&amp;" "&amp;D2676&amp;" "&amp;E2676&amp;" "&amp;F2676&amp;" ["&amp;H2676&amp;"]"))</f>
        <v/>
      </c>
      <c r="J2676" s="7" t="inlineStr">
        <is>
          <t>리안뉴욕 블랙 스트라이프 넥슬릿핀턱드레이프셔츠 [Free]</t>
        </is>
      </c>
      <c r="K2676" s="7" t="inlineStr">
        <is>
          <t>리안뉴욕 블랙 스트라이프 넥슬릿핀턱드레이프셔츠</t>
        </is>
      </c>
      <c r="L2676" s="7">
        <f>IF(B2676="보세",C2676&amp;" "&amp;F2676,B2676&amp;" "&amp;F2676)</f>
        <v/>
      </c>
      <c r="M2676" s="8" t="inlineStr">
        <is>
          <t>블랙 스트라이프  넥슬릿핀턱드레이프셔츠</t>
        </is>
      </c>
      <c r="N2676" s="8" t="inlineStr">
        <is>
          <t>블랙 스트라이프  넥슬릿핀턱드레이프셔츠</t>
        </is>
      </c>
      <c r="O2676" s="8" t="inlineStr">
        <is>
          <t>블랙 스트라이프  넥슬릿핀턱드레이프셔츠</t>
        </is>
      </c>
    </row>
    <row r="2677" ht="16.5" customHeight="1" s="16">
      <c r="A2677" s="7" t="n">
        <v>13109448</v>
      </c>
      <c r="B2677" s="7" t="inlineStr">
        <is>
          <t>무신사스탠다드</t>
        </is>
      </c>
      <c r="C2677" s="7" t="inlineStr">
        <is>
          <t>블랙화이트</t>
        </is>
      </c>
      <c r="D2677" s="7" t="inlineStr">
        <is>
          <t>스트라이프</t>
        </is>
      </c>
      <c r="E2677" s="7" t="inlineStr">
        <is>
          <t>면</t>
        </is>
      </c>
      <c r="F2677" s="7" t="inlineStr">
        <is>
          <t>크롭긴소매티</t>
        </is>
      </c>
      <c r="G2677" s="7" t="inlineStr">
        <is>
          <t>KOR</t>
        </is>
      </c>
      <c r="H2677" s="7" t="inlineStr">
        <is>
          <t>XS</t>
        </is>
      </c>
      <c r="I2677" s="7">
        <f>IF(B2677="보세",C2677&amp;" "&amp;D2677&amp;" "&amp;E2677&amp;" "&amp;F2677&amp;" ["&amp;H2677&amp;"]",IF(G2677="JPN","[JPN] "&amp;B2677&amp;" "&amp;C2677&amp;" "&amp;D2677&amp;" "&amp;E2677&amp;" "&amp;F2677&amp;" ["&amp;H2677&amp;"]",B2677&amp;" "&amp;C2677&amp;" "&amp;D2677&amp;" "&amp;E2677&amp;" "&amp;F2677&amp;" ["&amp;H2677&amp;"]"))</f>
        <v/>
      </c>
      <c r="J2677" s="7" t="inlineStr">
        <is>
          <t>무신사스탠다드 블랙화이트 스트라이프 면 크롭긴소매티 [XS]</t>
        </is>
      </c>
      <c r="K2677" s="7" t="inlineStr">
        <is>
          <t>무신사스탠다드 블랙화이트 스트라이프 면 크롭긴소매티</t>
        </is>
      </c>
      <c r="L2677" s="7">
        <f>IF(B2677="보세",C2677&amp;" "&amp;F2677,B2677&amp;" "&amp;F2677)</f>
        <v/>
      </c>
      <c r="M2677" s="8" t="inlineStr">
        <is>
          <t>블랙화이트 스트라이프 면 크롭긴소매티</t>
        </is>
      </c>
      <c r="N2677" s="8" t="inlineStr">
        <is>
          <t>블랙화이트 스트라이프 코튼 크롭긴소매티</t>
        </is>
      </c>
      <c r="O2677" s="8" t="inlineStr">
        <is>
          <t>블랙화이트 스트라이프 면직물 크롭긴소매티</t>
        </is>
      </c>
    </row>
    <row r="2678" ht="16.5" customHeight="1" s="16">
      <c r="A2678" s="7" t="n">
        <v>13109449</v>
      </c>
      <c r="B2678" s="7" t="inlineStr">
        <is>
          <t>자라</t>
        </is>
      </c>
      <c r="C2678" s="7" t="inlineStr">
        <is>
          <t>베이지</t>
        </is>
      </c>
      <c r="D2678" s="7" t="inlineStr">
        <is>
          <t>무지</t>
        </is>
      </c>
      <c r="E2678" s="7" t="inlineStr">
        <is>
          <t>린넨혼방</t>
        </is>
      </c>
      <c r="F2678" s="7" t="inlineStr">
        <is>
          <t>오버핏더블블레이저</t>
        </is>
      </c>
      <c r="G2678" s="7" t="inlineStr">
        <is>
          <t>KOR</t>
        </is>
      </c>
      <c r="H2678" s="7" t="inlineStr">
        <is>
          <t>S</t>
        </is>
      </c>
      <c r="I2678" s="7">
        <f>IF(B2678="보세",C2678&amp;" "&amp;D2678&amp;" "&amp;E2678&amp;" "&amp;F2678&amp;" ["&amp;H2678&amp;"]",IF(G2678="JPN","[JPN] "&amp;B2678&amp;" "&amp;C2678&amp;" "&amp;D2678&amp;" "&amp;E2678&amp;" "&amp;F2678&amp;" ["&amp;H2678&amp;"]",B2678&amp;" "&amp;C2678&amp;" "&amp;D2678&amp;" "&amp;E2678&amp;" "&amp;F2678&amp;" ["&amp;H2678&amp;"]"))</f>
        <v/>
      </c>
      <c r="J2678" s="7" t="inlineStr">
        <is>
          <t>자라 베이지 린넨혼방 오버핏더블블레이저 [S]</t>
        </is>
      </c>
      <c r="K2678" s="7" t="inlineStr">
        <is>
          <t>자라 베이지 린넨혼방 오버핏더블블레이저</t>
        </is>
      </c>
      <c r="L2678" s="7">
        <f>IF(B2678="보세",C2678&amp;" "&amp;F2678,B2678&amp;" "&amp;F2678)</f>
        <v/>
      </c>
      <c r="M2678" s="8" t="inlineStr">
        <is>
          <t>베이지  린넨혼방 오버핏더블블레이저</t>
        </is>
      </c>
      <c r="N2678" s="8" t="inlineStr">
        <is>
          <t>베이지  린넨혼방 오버핏더블블레이저</t>
        </is>
      </c>
      <c r="O2678" s="8" t="inlineStr">
        <is>
          <t>베이지  린넨혼방 오버핏더블블레이저</t>
        </is>
      </c>
    </row>
    <row r="2679" ht="16.5" customHeight="1" s="16">
      <c r="A2679" s="7" t="n">
        <v>13109450</v>
      </c>
      <c r="B2679" s="7" t="inlineStr">
        <is>
          <t>에잇세컨즈</t>
        </is>
      </c>
      <c r="C2679" s="7" t="inlineStr">
        <is>
          <t>라이트라일락</t>
        </is>
      </c>
      <c r="D2679" s="7" t="inlineStr">
        <is>
          <t>무지</t>
        </is>
      </c>
      <c r="E2679" s="7" t="inlineStr">
        <is>
          <t>폴리</t>
        </is>
      </c>
      <c r="F2679" s="7" t="inlineStr">
        <is>
          <t>소매배색오버핏스웨터</t>
        </is>
      </c>
      <c r="G2679" s="7" t="inlineStr">
        <is>
          <t>KOR</t>
        </is>
      </c>
      <c r="H2679" s="7" t="inlineStr">
        <is>
          <t>S</t>
        </is>
      </c>
      <c r="I2679" s="7">
        <f>IF(B2679="보세",C2679&amp;" "&amp;D2679&amp;" "&amp;E2679&amp;" "&amp;F2679&amp;" ["&amp;H2679&amp;"]",IF(G2679="JPN","[JPN] "&amp;B2679&amp;" "&amp;C2679&amp;" "&amp;D2679&amp;" "&amp;E2679&amp;" "&amp;F2679&amp;" ["&amp;H2679&amp;"]",B2679&amp;" "&amp;C2679&amp;" "&amp;D2679&amp;" "&amp;E2679&amp;" "&amp;F2679&amp;" ["&amp;H2679&amp;"]"))</f>
        <v/>
      </c>
      <c r="J2679" s="7" t="inlineStr">
        <is>
          <t>에잇세컨즈 라이트라일락 소매배색오버핏스웨터 [S]</t>
        </is>
      </c>
      <c r="K2679" s="7" t="inlineStr">
        <is>
          <t>에잇세컨즈 라이트라일락 소매배색오버핏스웨터</t>
        </is>
      </c>
      <c r="L2679" s="7">
        <f>IF(B2679="보세",C2679&amp;" "&amp;F2679,B2679&amp;" "&amp;F2679)</f>
        <v/>
      </c>
      <c r="M2679" s="8" t="inlineStr">
        <is>
          <t>라이트라일락   소매배색오버핏스웨터</t>
        </is>
      </c>
      <c r="N2679" s="8" t="inlineStr">
        <is>
          <t>라이트라일락   소매배색오버핏스웨터</t>
        </is>
      </c>
      <c r="O2679" s="8" t="inlineStr">
        <is>
          <t>라이트라일락   소매배색오버핏스웨터</t>
        </is>
      </c>
    </row>
    <row r="2680" ht="16.5" customHeight="1" s="16">
      <c r="A2680" s="7" t="n">
        <v>13109451</v>
      </c>
      <c r="B2680" s="7" t="inlineStr">
        <is>
          <t>나이키</t>
        </is>
      </c>
      <c r="C2680" s="7" t="inlineStr">
        <is>
          <t>블루그레이</t>
        </is>
      </c>
      <c r="D2680" s="7" t="inlineStr">
        <is>
          <t>무지</t>
        </is>
      </c>
      <c r="E2680" s="7" t="inlineStr">
        <is>
          <t>드라이핏</t>
        </is>
      </c>
      <c r="F2680" s="7" t="inlineStr">
        <is>
          <t>모크넥반집업스포츠티</t>
        </is>
      </c>
      <c r="G2680" s="7" t="inlineStr">
        <is>
          <t>KOR</t>
        </is>
      </c>
      <c r="H2680" s="7" t="inlineStr">
        <is>
          <t>M</t>
        </is>
      </c>
      <c r="I2680" s="7">
        <f>IF(B2680="보세",C2680&amp;" "&amp;D2680&amp;" "&amp;E2680&amp;" "&amp;F2680&amp;" ["&amp;H2680&amp;"]",IF(G2680="JPN","[JPN] "&amp;B2680&amp;" "&amp;C2680&amp;" "&amp;D2680&amp;" "&amp;E2680&amp;" "&amp;F2680&amp;" ["&amp;H2680&amp;"]",B2680&amp;" "&amp;C2680&amp;" "&amp;D2680&amp;" "&amp;E2680&amp;" "&amp;F2680&amp;" ["&amp;H2680&amp;"]"))</f>
        <v/>
      </c>
      <c r="J2680" s="7" t="inlineStr">
        <is>
          <t>나이키 블루그레이 드라이핏 모크넥반집업스포츠티 [M]</t>
        </is>
      </c>
      <c r="K2680" s="7" t="inlineStr">
        <is>
          <t>나이키 블루그레이 드라이핏 모크넥반집업스포츠티</t>
        </is>
      </c>
      <c r="L2680" s="7">
        <f>IF(B2680="보세",C2680&amp;" "&amp;F2680,B2680&amp;" "&amp;F2680)</f>
        <v/>
      </c>
      <c r="M2680" s="8" t="inlineStr">
        <is>
          <t>블루그레이  드라이핏 모크넥반집업스포츠티</t>
        </is>
      </c>
      <c r="N2680" s="8" t="inlineStr">
        <is>
          <t>블루그레이  드라이핏 모크넥반집업스포츠티</t>
        </is>
      </c>
      <c r="O2680" s="8" t="inlineStr">
        <is>
          <t>블루그레이  드라이핏 모크넥반집업스포츠티</t>
        </is>
      </c>
    </row>
    <row r="2681" ht="16.5" customHeight="1" s="16">
      <c r="A2681" s="7" t="n">
        <v>13109452</v>
      </c>
      <c r="B2681" s="7" t="inlineStr">
        <is>
          <t>나이키</t>
        </is>
      </c>
      <c r="C2681" s="7" t="inlineStr">
        <is>
          <t>멜란지그레이</t>
        </is>
      </c>
      <c r="D2681" s="7" t="inlineStr">
        <is>
          <t>무지</t>
        </is>
      </c>
      <c r="E2681" s="7" t="inlineStr">
        <is>
          <t>면혼방</t>
        </is>
      </c>
      <c r="F2681" s="7" t="inlineStr">
        <is>
          <t>오버핏오버로크나그랑맨투맨</t>
        </is>
      </c>
      <c r="G2681" s="7" t="inlineStr">
        <is>
          <t>KOR</t>
        </is>
      </c>
      <c r="H2681" s="7" t="inlineStr">
        <is>
          <t>L</t>
        </is>
      </c>
      <c r="I2681" s="7">
        <f>IF(B2681="보세",C2681&amp;" "&amp;D2681&amp;" "&amp;E2681&amp;" "&amp;F2681&amp;" ["&amp;H2681&amp;"]",IF(G2681="JPN","[JPN] "&amp;B2681&amp;" "&amp;C2681&amp;" "&amp;D2681&amp;" "&amp;E2681&amp;" "&amp;F2681&amp;" ["&amp;H2681&amp;"]",B2681&amp;" "&amp;C2681&amp;" "&amp;D2681&amp;" "&amp;E2681&amp;" "&amp;F2681&amp;" ["&amp;H2681&amp;"]"))</f>
        <v/>
      </c>
      <c r="J2681" s="7" t="inlineStr">
        <is>
          <t>나이키 멜란지그레이 면혼방 오버핏오버로크나그랑맨투맨 [L]</t>
        </is>
      </c>
      <c r="K2681" s="7" t="inlineStr">
        <is>
          <t>나이키 멜란지그레이 면혼방 오버핏오버로크나그랑맨투맨</t>
        </is>
      </c>
      <c r="L2681" s="7">
        <f>IF(B2681="보세",C2681&amp;" "&amp;F2681,B2681&amp;" "&amp;F2681)</f>
        <v/>
      </c>
      <c r="M2681" s="8" t="inlineStr">
        <is>
          <t>멜란지그레이  면혼방 오버핏오버로크나그랑맨투맨</t>
        </is>
      </c>
      <c r="N2681" s="8" t="inlineStr">
        <is>
          <t>멜란지그레이  코튼혼방 오버핏오버로크나그랑맨투맨</t>
        </is>
      </c>
      <c r="O2681" s="8" t="inlineStr">
        <is>
          <t>멜란지그레이  면믹스 오버핏오버로크나그랑맨투맨</t>
        </is>
      </c>
    </row>
    <row r="2682" ht="16.5" customHeight="1" s="16">
      <c r="A2682" s="7" t="n">
        <v>13109453</v>
      </c>
      <c r="B2682" s="7" t="inlineStr">
        <is>
          <t>세인트제임스</t>
        </is>
      </c>
      <c r="C2682" s="7" t="inlineStr">
        <is>
          <t>레드아이보리</t>
        </is>
      </c>
      <c r="D2682" s="7" t="inlineStr">
        <is>
          <t>스트라이프</t>
        </is>
      </c>
      <c r="E2682" s="7" t="inlineStr">
        <is>
          <t>면</t>
        </is>
      </c>
      <c r="F2682" s="7" t="inlineStr">
        <is>
          <t>보트넥슬리브</t>
        </is>
      </c>
      <c r="G2682" s="7" t="inlineStr">
        <is>
          <t>KOR</t>
        </is>
      </c>
      <c r="H2682" s="7" t="inlineStr">
        <is>
          <t>XXS</t>
        </is>
      </c>
      <c r="I2682" s="7">
        <f>IF(B2682="보세",C2682&amp;" "&amp;D2682&amp;" "&amp;E2682&amp;" "&amp;F2682&amp;" ["&amp;H2682&amp;"]",IF(G2682="JPN","[JPN] "&amp;B2682&amp;" "&amp;C2682&amp;" "&amp;D2682&amp;" "&amp;E2682&amp;" "&amp;F2682&amp;" ["&amp;H2682&amp;"]",B2682&amp;" "&amp;C2682&amp;" "&amp;D2682&amp;" "&amp;E2682&amp;" "&amp;F2682&amp;" ["&amp;H2682&amp;"]"))</f>
        <v/>
      </c>
      <c r="J2682" s="7" t="inlineStr">
        <is>
          <t>세인트제임스 레드아이보리 스트라이프 면 보트넥슬리브 [XXS]</t>
        </is>
      </c>
      <c r="K2682" s="7" t="inlineStr">
        <is>
          <t>세인트제임스 레드아이보리 스트라이프 면 보트넥슬리브</t>
        </is>
      </c>
      <c r="L2682" s="7">
        <f>IF(B2682="보세",C2682&amp;" "&amp;F2682,B2682&amp;" "&amp;F2682)</f>
        <v/>
      </c>
      <c r="M2682" s="8" t="inlineStr">
        <is>
          <t>레드아이보리 스트라이프 면 보트넥슬리브</t>
        </is>
      </c>
      <c r="N2682" s="8" t="inlineStr">
        <is>
          <t>레드아이보리 스트라이프 코튼 보트넥슬리브</t>
        </is>
      </c>
      <c r="O2682" s="8" t="inlineStr">
        <is>
          <t>레드아이보리 스트라이프 면직물 보트넥슬리브</t>
        </is>
      </c>
    </row>
    <row r="2683" ht="16.5" customHeight="1" s="16">
      <c r="A2683" s="7" t="n">
        <v>13109454</v>
      </c>
      <c r="B2683" s="7" t="inlineStr">
        <is>
          <t>엠폴햄</t>
        </is>
      </c>
      <c r="C2683" s="7" t="inlineStr">
        <is>
          <t>아이보리버건디</t>
        </is>
      </c>
      <c r="D2683" s="7" t="inlineStr">
        <is>
          <t>스트라이프</t>
        </is>
      </c>
      <c r="E2683" s="7" t="inlineStr">
        <is>
          <t>면혼방</t>
        </is>
      </c>
      <c r="F2683" s="7" t="inlineStr">
        <is>
          <t>짜임시보리니트</t>
        </is>
      </c>
      <c r="G2683" s="7" t="inlineStr">
        <is>
          <t>KOR</t>
        </is>
      </c>
      <c r="H2683" s="7" t="inlineStr">
        <is>
          <t>95</t>
        </is>
      </c>
      <c r="I2683" s="7">
        <f>IF(B2683="보세",C2683&amp;" "&amp;D2683&amp;" "&amp;E2683&amp;" "&amp;F2683&amp;" ["&amp;H2683&amp;"]",IF(G2683="JPN","[JPN] "&amp;B2683&amp;" "&amp;C2683&amp;" "&amp;D2683&amp;" "&amp;E2683&amp;" "&amp;F2683&amp;" ["&amp;H2683&amp;"]",B2683&amp;" "&amp;C2683&amp;" "&amp;D2683&amp;" "&amp;E2683&amp;" "&amp;F2683&amp;" ["&amp;H2683&amp;"]"))</f>
        <v/>
      </c>
      <c r="J2683" s="7" t="inlineStr">
        <is>
          <t>엠폴햄 아이보리버건디 스트라이프 면혼방 짜임시보리니트 [95]</t>
        </is>
      </c>
      <c r="K2683" s="7" t="inlineStr">
        <is>
          <t>엠폴햄 아이보리버건디 스트라이프 면혼방 짜임시보리니트</t>
        </is>
      </c>
      <c r="L2683" s="7">
        <f>IF(B2683="보세",C2683&amp;" "&amp;F2683,B2683&amp;" "&amp;F2683)</f>
        <v/>
      </c>
      <c r="M2683" s="8" t="inlineStr">
        <is>
          <t>아이보리버건디 스트라이프 면혼방 짜임시보리니트</t>
        </is>
      </c>
      <c r="N2683" s="8" t="inlineStr">
        <is>
          <t>아이보리버건디 스트라이프 코튼혼방 짜임시보리니트</t>
        </is>
      </c>
      <c r="O2683" s="8" t="inlineStr">
        <is>
          <t>아이보리버건디 스트라이프 면믹스 짜임시보리니트</t>
        </is>
      </c>
    </row>
    <row r="2684" ht="16.5" customHeight="1" s="16">
      <c r="A2684" s="7" t="n">
        <v>13109455</v>
      </c>
      <c r="B2684" s="7" t="inlineStr">
        <is>
          <t>mixxo</t>
        </is>
      </c>
      <c r="C2684" s="7" t="inlineStr">
        <is>
          <t>텐더터치핑크</t>
        </is>
      </c>
      <c r="D2684" s="7" t="inlineStr">
        <is>
          <t>무지</t>
        </is>
      </c>
      <c r="E2684" s="7" t="inlineStr">
        <is>
          <t>폴리</t>
        </is>
      </c>
      <c r="F2684" s="7" t="inlineStr">
        <is>
          <t>어깨슬릿버튼랩시보리니트</t>
        </is>
      </c>
      <c r="G2684" s="7" t="inlineStr">
        <is>
          <t>KOR</t>
        </is>
      </c>
      <c r="H2684" s="7" t="inlineStr">
        <is>
          <t>S</t>
        </is>
      </c>
      <c r="I2684" s="7">
        <f>IF(B2684="보세",C2684&amp;" "&amp;D2684&amp;" "&amp;E2684&amp;" "&amp;F2684&amp;" ["&amp;H2684&amp;"]",IF(G2684="JPN","[JPN] "&amp;B2684&amp;" "&amp;C2684&amp;" "&amp;D2684&amp;" "&amp;E2684&amp;" "&amp;F2684&amp;" ["&amp;H2684&amp;"]",B2684&amp;" "&amp;C2684&amp;" "&amp;D2684&amp;" "&amp;E2684&amp;" "&amp;F2684&amp;" ["&amp;H2684&amp;"]"))</f>
        <v/>
      </c>
      <c r="J2684" s="7" t="inlineStr">
        <is>
          <t>mixxo 텐더터치핑크 어깨슬릿버튼랩시보리니트 [S]</t>
        </is>
      </c>
      <c r="K2684" s="7" t="inlineStr">
        <is>
          <t>mixxo 텐더터치핑크 어깨슬릿버튼랩시보리니트</t>
        </is>
      </c>
      <c r="L2684" s="7">
        <f>IF(B2684="보세",C2684&amp;" "&amp;F2684,B2684&amp;" "&amp;F2684)</f>
        <v/>
      </c>
      <c r="M2684" s="8" t="inlineStr">
        <is>
          <t>텐더터치핑크   어깨슬릿버튼랩시보리니트</t>
        </is>
      </c>
      <c r="N2684" s="8" t="inlineStr">
        <is>
          <t>텐더터치핑크   어깨슬릿버튼랩시보리니트</t>
        </is>
      </c>
      <c r="O2684" s="8" t="inlineStr">
        <is>
          <t>텐더터치핑크   어깨슬릿버튼랩시보리니트</t>
        </is>
      </c>
    </row>
    <row r="2685" ht="16.5" customHeight="1" s="16">
      <c r="A2685" s="7" t="n">
        <v>13109456</v>
      </c>
      <c r="B2685" s="7" t="inlineStr">
        <is>
          <t>더엣지</t>
        </is>
      </c>
      <c r="C2685" s="7" t="inlineStr">
        <is>
          <t>퍼플로즈</t>
        </is>
      </c>
      <c r="D2685" s="7" t="inlineStr">
        <is>
          <t>무지</t>
        </is>
      </c>
      <c r="E2685" s="7" t="inlineStr">
        <is>
          <t>폴리</t>
        </is>
      </c>
      <c r="F2685" s="7" t="inlineStr">
        <is>
          <t>골지시보리카라가디건</t>
        </is>
      </c>
      <c r="G2685" s="7" t="inlineStr">
        <is>
          <t>KOR</t>
        </is>
      </c>
      <c r="H2685" s="7" t="inlineStr">
        <is>
          <t>85</t>
        </is>
      </c>
      <c r="I2685" s="7">
        <f>IF(B2685="보세",C2685&amp;" "&amp;D2685&amp;" "&amp;E2685&amp;" "&amp;F2685&amp;" ["&amp;H2685&amp;"]",IF(G2685="JPN","[JPN] "&amp;B2685&amp;" "&amp;C2685&amp;" "&amp;D2685&amp;" "&amp;E2685&amp;" "&amp;F2685&amp;" ["&amp;H2685&amp;"]",B2685&amp;" "&amp;C2685&amp;" "&amp;D2685&amp;" "&amp;E2685&amp;" "&amp;F2685&amp;" ["&amp;H2685&amp;"]"))</f>
        <v/>
      </c>
      <c r="J2685" s="7" t="inlineStr">
        <is>
          <t>더엣지 퍼플로즈 골지시보리카라가디건 [85]</t>
        </is>
      </c>
      <c r="K2685" s="7" t="inlineStr">
        <is>
          <t>더엣지 퍼플로즈 골지시보리카라가디건</t>
        </is>
      </c>
      <c r="L2685" s="7">
        <f>IF(B2685="보세",C2685&amp;" "&amp;F2685,B2685&amp;" "&amp;F2685)</f>
        <v/>
      </c>
      <c r="M2685" s="8" t="inlineStr">
        <is>
          <t>퍼플로즈   골지시보리카라가디건</t>
        </is>
      </c>
      <c r="N2685" s="8" t="inlineStr">
        <is>
          <t>퍼플로즈   골지시보리카라가디건</t>
        </is>
      </c>
      <c r="O2685" s="8" t="inlineStr">
        <is>
          <t>퍼플로즈   골지시보리카라가디건</t>
        </is>
      </c>
    </row>
    <row r="2686" ht="16.5" customHeight="1" s="16">
      <c r="A2686" s="7" t="n">
        <v>13109457</v>
      </c>
      <c r="B2686" s="7" t="inlineStr">
        <is>
          <t>에잇세컨즈</t>
        </is>
      </c>
      <c r="C2686" s="7" t="inlineStr">
        <is>
          <t>라이트베이지</t>
        </is>
      </c>
      <c r="D2686" s="7" t="inlineStr">
        <is>
          <t>무지</t>
        </is>
      </c>
      <c r="E2686" s="7" t="inlineStr">
        <is>
          <t>폴리</t>
        </is>
      </c>
      <c r="F2686" s="7" t="inlineStr">
        <is>
          <t>넥슬릿오버핏셔츠</t>
        </is>
      </c>
      <c r="G2686" s="7" t="inlineStr">
        <is>
          <t>KOR</t>
        </is>
      </c>
      <c r="H2686" s="7" t="inlineStr">
        <is>
          <t>L</t>
        </is>
      </c>
      <c r="I2686" s="7">
        <f>IF(B2686="보세",C2686&amp;" "&amp;D2686&amp;" "&amp;E2686&amp;" "&amp;F2686&amp;" ["&amp;H2686&amp;"]",IF(G2686="JPN","[JPN] "&amp;B2686&amp;" "&amp;C2686&amp;" "&amp;D2686&amp;" "&amp;E2686&amp;" "&amp;F2686&amp;" ["&amp;H2686&amp;"]",B2686&amp;" "&amp;C2686&amp;" "&amp;D2686&amp;" "&amp;E2686&amp;" "&amp;F2686&amp;" ["&amp;H2686&amp;"]"))</f>
        <v/>
      </c>
      <c r="J2686" s="7" t="inlineStr">
        <is>
          <t>에잇세컨즈 라이트베이지 넥슬릿오버핏셔츠 [L]</t>
        </is>
      </c>
      <c r="K2686" s="7" t="inlineStr">
        <is>
          <t>에잇세컨즈 라이트베이지 넥슬릿오버핏셔츠</t>
        </is>
      </c>
      <c r="L2686" s="7">
        <f>IF(B2686="보세",C2686&amp;" "&amp;F2686,B2686&amp;" "&amp;F2686)</f>
        <v/>
      </c>
      <c r="M2686" s="8" t="inlineStr">
        <is>
          <t>라이트베이지   넥슬릿오버핏셔츠</t>
        </is>
      </c>
      <c r="N2686" s="8" t="inlineStr">
        <is>
          <t>라이트베이지   넥슬릿오버핏셔츠</t>
        </is>
      </c>
      <c r="O2686" s="8" t="inlineStr">
        <is>
          <t>라이트베이지   넥슬릿오버핏셔츠</t>
        </is>
      </c>
    </row>
    <row r="2687" ht="16.5" customHeight="1" s="16">
      <c r="A2687" s="7" t="n">
        <v>13109458</v>
      </c>
      <c r="B2687" s="7" t="inlineStr">
        <is>
          <t>랄프로렌</t>
        </is>
      </c>
      <c r="C2687" s="7" t="inlineStr">
        <is>
          <t>오트밀</t>
        </is>
      </c>
      <c r="D2687" s="7" t="inlineStr">
        <is>
          <t>무지</t>
        </is>
      </c>
      <c r="E2687" s="7" t="inlineStr">
        <is>
          <t>면혼방</t>
        </is>
      </c>
      <c r="F2687" s="7" t="inlineStr">
        <is>
          <t>버튼숄카라배색가디건</t>
        </is>
      </c>
      <c r="G2687" s="7" t="inlineStr">
        <is>
          <t>KOR</t>
        </is>
      </c>
      <c r="H2687" s="7" t="inlineStr">
        <is>
          <t>S</t>
        </is>
      </c>
      <c r="I2687" s="7">
        <f>IF(B2687="보세",C2687&amp;" "&amp;D2687&amp;" "&amp;E2687&amp;" "&amp;F2687&amp;" ["&amp;H2687&amp;"]",IF(G2687="JPN","[JPN] "&amp;B2687&amp;" "&amp;C2687&amp;" "&amp;D2687&amp;" "&amp;E2687&amp;" "&amp;F2687&amp;" ["&amp;H2687&amp;"]",B2687&amp;" "&amp;C2687&amp;" "&amp;D2687&amp;" "&amp;E2687&amp;" "&amp;F2687&amp;" ["&amp;H2687&amp;"]"))</f>
        <v/>
      </c>
      <c r="J2687" s="7" t="inlineStr">
        <is>
          <t>랄프로렌 오트밀 면혼방 버튼숄카라배색가디건 [S]</t>
        </is>
      </c>
      <c r="K2687" s="7" t="inlineStr">
        <is>
          <t>랄프로렌 오트밀 면혼방 버튼숄카라배색가디건</t>
        </is>
      </c>
      <c r="L2687" s="7">
        <f>IF(B2687="보세",C2687&amp;" "&amp;F2687,B2687&amp;" "&amp;F2687)</f>
        <v/>
      </c>
      <c r="M2687" s="8" t="inlineStr">
        <is>
          <t>오트밀  면혼방 버튼숄카라배색가디건</t>
        </is>
      </c>
      <c r="N2687" s="8" t="inlineStr">
        <is>
          <t>오트밀  코튼혼방 버튼숄카라배색가디건</t>
        </is>
      </c>
      <c r="O2687" s="8" t="inlineStr">
        <is>
          <t>오트밀  면믹스 버튼숄카라배색가디건</t>
        </is>
      </c>
    </row>
    <row r="2688" ht="16.5" customHeight="1" s="16">
      <c r="A2688" s="7" t="n">
        <v>13109459</v>
      </c>
      <c r="B2688" s="7" t="inlineStr">
        <is>
          <t>베네통</t>
        </is>
      </c>
      <c r="C2688" s="7" t="inlineStr">
        <is>
          <t>블루</t>
        </is>
      </c>
      <c r="D2688" s="7" t="inlineStr">
        <is>
          <t>스트라이프</t>
        </is>
      </c>
      <c r="E2688" s="7" t="inlineStr">
        <is>
          <t>면</t>
        </is>
      </c>
      <c r="F2688" s="7" t="inlineStr">
        <is>
          <t>소매배색오버핏셔츠</t>
        </is>
      </c>
      <c r="G2688" s="7" t="inlineStr">
        <is>
          <t>KOR</t>
        </is>
      </c>
      <c r="H2688" s="7" t="inlineStr">
        <is>
          <t>44</t>
        </is>
      </c>
      <c r="I2688" s="7">
        <f>IF(B2688="보세",C2688&amp;" "&amp;D2688&amp;" "&amp;E2688&amp;" "&amp;F2688&amp;" ["&amp;H2688&amp;"]",IF(G2688="JPN","[JPN] "&amp;B2688&amp;" "&amp;C2688&amp;" "&amp;D2688&amp;" "&amp;E2688&amp;" "&amp;F2688&amp;" ["&amp;H2688&amp;"]",B2688&amp;" "&amp;C2688&amp;" "&amp;D2688&amp;" "&amp;E2688&amp;" "&amp;F2688&amp;" ["&amp;H2688&amp;"]"))</f>
        <v/>
      </c>
      <c r="J2688" s="7" t="inlineStr">
        <is>
          <t>베네통 블루 스트라이프 면 소매배색오버핏셔츠 [44]</t>
        </is>
      </c>
      <c r="K2688" s="7" t="inlineStr">
        <is>
          <t>베네통 블루 스트라이프 면 소매배색오버핏셔츠</t>
        </is>
      </c>
      <c r="L2688" s="7">
        <f>IF(B2688="보세",C2688&amp;" "&amp;F2688,B2688&amp;" "&amp;F2688)</f>
        <v/>
      </c>
      <c r="M2688" s="8" t="inlineStr">
        <is>
          <t>블루 스트라이프 면 소매배색오버핏셔츠</t>
        </is>
      </c>
      <c r="N2688" s="8" t="inlineStr">
        <is>
          <t>블루 스트라이프 코튼 소매배색오버핏셔츠</t>
        </is>
      </c>
      <c r="O2688" s="8" t="inlineStr">
        <is>
          <t>블루 스트라이프 면직물 소매배색오버핏셔츠</t>
        </is>
      </c>
    </row>
    <row r="2689" ht="16.5" customHeight="1" s="16">
      <c r="A2689" s="7" t="n">
        <v>13109460</v>
      </c>
      <c r="B2689" s="7" t="inlineStr">
        <is>
          <t>타미힐피거</t>
        </is>
      </c>
      <c r="C2689" s="7" t="inlineStr">
        <is>
          <t>그린</t>
        </is>
      </c>
      <c r="D2689" s="7" t="inlineStr">
        <is>
          <t>잔꽃패턴</t>
        </is>
      </c>
      <c r="E2689" s="7" t="inlineStr">
        <is>
          <t>면</t>
        </is>
      </c>
      <c r="F2689" s="7" t="inlineStr">
        <is>
          <t>슬림핏7부셔츠</t>
        </is>
      </c>
      <c r="G2689" s="7" t="inlineStr">
        <is>
          <t>KOR</t>
        </is>
      </c>
      <c r="H2689" s="7" t="inlineStr">
        <is>
          <t>S</t>
        </is>
      </c>
      <c r="I2689" s="7">
        <f>IF(B2689="보세",C2689&amp;" "&amp;D2689&amp;" "&amp;E2689&amp;" "&amp;F2689&amp;" ["&amp;H2689&amp;"]",IF(G2689="JPN","[JPN] "&amp;B2689&amp;" "&amp;C2689&amp;" "&amp;D2689&amp;" "&amp;E2689&amp;" "&amp;F2689&amp;" ["&amp;H2689&amp;"]",B2689&amp;" "&amp;C2689&amp;" "&amp;D2689&amp;" "&amp;E2689&amp;" "&amp;F2689&amp;" ["&amp;H2689&amp;"]"))</f>
        <v/>
      </c>
      <c r="J2689" s="7" t="inlineStr">
        <is>
          <t>타미힐피거 그린 잔꽃패턴 면 슬림핏7부셔츠 [S]</t>
        </is>
      </c>
      <c r="K2689" s="7" t="inlineStr">
        <is>
          <t>타미힐피거 그린 잔꽃패턴 면 슬림핏7부셔츠</t>
        </is>
      </c>
      <c r="L2689" s="7">
        <f>IF(B2689="보세",C2689&amp;" "&amp;F2689,B2689&amp;" "&amp;F2689)</f>
        <v/>
      </c>
      <c r="M2689" s="8" t="inlineStr">
        <is>
          <t>그린 잔꽃패턴 면 슬림핏7부셔츠</t>
        </is>
      </c>
      <c r="N2689" s="8" t="inlineStr">
        <is>
          <t>그린 잔꽃패턴 코튼 슬림핏7부셔츠</t>
        </is>
      </c>
      <c r="O2689" s="8" t="inlineStr">
        <is>
          <t>그린 잔꽃패턴 면직물 슬림핏7부셔츠</t>
        </is>
      </c>
    </row>
    <row r="2690" ht="16.5" customHeight="1" s="16">
      <c r="A2690" s="7" t="n">
        <v>13109461</v>
      </c>
      <c r="B2690" s="7" t="inlineStr">
        <is>
          <t>지크</t>
        </is>
      </c>
      <c r="C2690" s="7" t="inlineStr">
        <is>
          <t>네이비</t>
        </is>
      </c>
      <c r="D2690" s="7" t="inlineStr">
        <is>
          <t>무지</t>
        </is>
      </c>
      <c r="E2690" s="7" t="inlineStr">
        <is>
          <t>울혼방</t>
        </is>
      </c>
      <c r="F2690" s="7" t="inlineStr">
        <is>
          <t>와플트위드라인코트</t>
        </is>
      </c>
      <c r="G2690" s="7" t="inlineStr">
        <is>
          <t>KOR</t>
        </is>
      </c>
      <c r="H2690" s="7" t="inlineStr">
        <is>
          <t>110</t>
        </is>
      </c>
      <c r="I2690" s="7">
        <f>IF(B2690="보세",C2690&amp;" "&amp;D2690&amp;" "&amp;E2690&amp;" "&amp;F2690&amp;" ["&amp;H2690&amp;"]",IF(G2690="JPN","[JPN] "&amp;B2690&amp;" "&amp;C2690&amp;" "&amp;D2690&amp;" "&amp;E2690&amp;" "&amp;F2690&amp;" ["&amp;H2690&amp;"]",B2690&amp;" "&amp;C2690&amp;" "&amp;D2690&amp;" "&amp;E2690&amp;" "&amp;F2690&amp;" ["&amp;H2690&amp;"]"))</f>
        <v/>
      </c>
      <c r="J2690" s="7" t="inlineStr">
        <is>
          <t>지크 네이비 울혼방 와플트위드라인코트 [110]</t>
        </is>
      </c>
      <c r="K2690" s="7" t="inlineStr">
        <is>
          <t>지크 네이비 울혼방 와플트위드라인코트</t>
        </is>
      </c>
      <c r="L2690" s="7">
        <f>IF(B2690="보세",C2690&amp;" "&amp;F2690,B2690&amp;" "&amp;F2690)</f>
        <v/>
      </c>
      <c r="M2690" s="8" t="inlineStr">
        <is>
          <t>네이비  울혼방 와플트위드라인코트</t>
        </is>
      </c>
      <c r="N2690" s="8" t="inlineStr">
        <is>
          <t>NAVY  울혼방 와플트위드라인코트</t>
        </is>
      </c>
      <c r="O2690" s="8" t="inlineStr">
        <is>
          <t>곤색  울혼방 와플트위드라인코트</t>
        </is>
      </c>
    </row>
    <row r="2691" ht="16.5" customHeight="1" s="16">
      <c r="A2691" s="7" t="n">
        <v>13109462</v>
      </c>
      <c r="B2691" s="7" t="inlineStr">
        <is>
          <t>입생로랑</t>
        </is>
      </c>
      <c r="C2691" s="7" t="inlineStr">
        <is>
          <t>블랙</t>
        </is>
      </c>
      <c r="D2691" s="7" t="inlineStr">
        <is>
          <t>무지</t>
        </is>
      </c>
      <c r="E2691" s="7" t="inlineStr">
        <is>
          <t>폴리</t>
        </is>
      </c>
      <c r="F2691" s="7" t="inlineStr">
        <is>
          <t>공단카라원버튼블레이저</t>
        </is>
      </c>
      <c r="G2691" s="7" t="inlineStr">
        <is>
          <t>KOR</t>
        </is>
      </c>
      <c r="H2691" s="7" t="inlineStr">
        <is>
          <t>34</t>
        </is>
      </c>
      <c r="I2691" s="7">
        <f>IF(B2691="보세",C2691&amp;" "&amp;D2691&amp;" "&amp;E2691&amp;" "&amp;F2691&amp;" ["&amp;H2691&amp;"]",IF(G2691="JPN","[JPN] "&amp;B2691&amp;" "&amp;C2691&amp;" "&amp;D2691&amp;" "&amp;E2691&amp;" "&amp;F2691&amp;" ["&amp;H2691&amp;"]",B2691&amp;" "&amp;C2691&amp;" "&amp;D2691&amp;" "&amp;E2691&amp;" "&amp;F2691&amp;" ["&amp;H2691&amp;"]"))</f>
        <v/>
      </c>
      <c r="J2691" s="7" t="inlineStr">
        <is>
          <t>입생로랑 블랙 공단카라원버튼블레이저 [34]</t>
        </is>
      </c>
      <c r="K2691" s="7" t="inlineStr">
        <is>
          <t>입생로랑 블랙 공단카라원버튼블레이저</t>
        </is>
      </c>
      <c r="L2691" s="7">
        <f>IF(B2691="보세",C2691&amp;" "&amp;F2691,B2691&amp;" "&amp;F2691)</f>
        <v/>
      </c>
      <c r="M2691" s="8" t="inlineStr">
        <is>
          <t>블랙   공단카라원버튼블레이저</t>
        </is>
      </c>
      <c r="N2691" s="8" t="inlineStr">
        <is>
          <t>블랙   공단카라원버튼블레이저</t>
        </is>
      </c>
      <c r="O2691" s="8" t="inlineStr">
        <is>
          <t>블랙   공단카라원버튼블레이저</t>
        </is>
      </c>
    </row>
    <row r="2692" ht="16.5" customHeight="1" s="16">
      <c r="A2692" s="7" t="n">
        <v>13109463</v>
      </c>
      <c r="B2692" s="7" t="inlineStr">
        <is>
          <t>폴햄</t>
        </is>
      </c>
      <c r="C2692" s="7" t="inlineStr">
        <is>
          <t>브라운</t>
        </is>
      </c>
      <c r="D2692" s="7" t="inlineStr">
        <is>
          <t>하운드체크</t>
        </is>
      </c>
      <c r="E2692" s="7" t="inlineStr">
        <is>
          <t>울</t>
        </is>
      </c>
      <c r="F2692" s="7" t="inlineStr">
        <is>
          <t>어깨배색모직재킷</t>
        </is>
      </c>
      <c r="G2692" s="7" t="inlineStr">
        <is>
          <t>KOR</t>
        </is>
      </c>
      <c r="H2692" s="7" t="inlineStr">
        <is>
          <t>L</t>
        </is>
      </c>
      <c r="I2692" s="7">
        <f>IF(B2692="보세",C2692&amp;" "&amp;D2692&amp;" "&amp;E2692&amp;" "&amp;F2692&amp;" ["&amp;H2692&amp;"]",IF(G2692="JPN","[JPN] "&amp;B2692&amp;" "&amp;C2692&amp;" "&amp;D2692&amp;" "&amp;E2692&amp;" "&amp;F2692&amp;" ["&amp;H2692&amp;"]",B2692&amp;" "&amp;C2692&amp;" "&amp;D2692&amp;" "&amp;E2692&amp;" "&amp;F2692&amp;" ["&amp;H2692&amp;"]"))</f>
        <v/>
      </c>
      <c r="J2692" s="7" t="inlineStr">
        <is>
          <t>폴햄 브라운 하운드체크 울 어깨배색모직재킷 [L]</t>
        </is>
      </c>
      <c r="K2692" s="7" t="inlineStr">
        <is>
          <t>폴햄 브라운 하운드체크 울 어깨배색모직재킷</t>
        </is>
      </c>
      <c r="L2692" s="7">
        <f>IF(B2692="보세",C2692&amp;" "&amp;F2692,B2692&amp;" "&amp;F2692)</f>
        <v/>
      </c>
      <c r="M2692" s="8" t="inlineStr">
        <is>
          <t>브라운 하운드체크 울 어깨배색모직재킷</t>
        </is>
      </c>
      <c r="N2692" s="8" t="inlineStr">
        <is>
          <t>브라운 하운드체크 울 어깨배색모직재킷</t>
        </is>
      </c>
      <c r="O2692" s="8" t="inlineStr">
        <is>
          <t>브라운 하운드체크 울 어깨배색모직재킷</t>
        </is>
      </c>
    </row>
    <row r="2693" ht="16.5" customHeight="1" s="16">
      <c r="A2693" s="7" t="n">
        <v>13109464</v>
      </c>
      <c r="B2693" s="7" t="inlineStr">
        <is>
          <t>어스앤뎀</t>
        </is>
      </c>
      <c r="C2693" s="7" t="inlineStr">
        <is>
          <t>브라운</t>
        </is>
      </c>
      <c r="D2693" s="7" t="inlineStr">
        <is>
          <t>사선스트라이프</t>
        </is>
      </c>
      <c r="E2693" s="7" t="inlineStr">
        <is>
          <t>울혼방</t>
        </is>
      </c>
      <c r="F2693" s="7" t="inlineStr">
        <is>
          <t>보카시하이넥하프코트</t>
        </is>
      </c>
      <c r="G2693" s="7" t="inlineStr">
        <is>
          <t>KOR</t>
        </is>
      </c>
      <c r="H2693" s="7" t="inlineStr">
        <is>
          <t>100</t>
        </is>
      </c>
      <c r="I2693" s="7">
        <f>IF(B2693="보세",C2693&amp;" "&amp;D2693&amp;" "&amp;E2693&amp;" "&amp;F2693&amp;" ["&amp;H2693&amp;"]",IF(G2693="JPN","[JPN] "&amp;B2693&amp;" "&amp;C2693&amp;" "&amp;D2693&amp;" "&amp;E2693&amp;" "&amp;F2693&amp;" ["&amp;H2693&amp;"]",B2693&amp;" "&amp;C2693&amp;" "&amp;D2693&amp;" "&amp;E2693&amp;" "&amp;F2693&amp;" ["&amp;H2693&amp;"]"))</f>
        <v/>
      </c>
      <c r="J2693" s="7" t="inlineStr">
        <is>
          <t>어스앤뎀 브라운 사선스트라이프 울혼방 보카시하이넥하프코트 [100]</t>
        </is>
      </c>
      <c r="K2693" s="7" t="inlineStr">
        <is>
          <t>어스앤뎀 브라운 사선스트라이프 울혼방 보카시하이넥하프코트</t>
        </is>
      </c>
      <c r="L2693" s="7">
        <f>IF(B2693="보세",C2693&amp;" "&amp;F2693,B2693&amp;" "&amp;F2693)</f>
        <v/>
      </c>
      <c r="M2693" s="8" t="inlineStr">
        <is>
          <t>브라운 사선스트라이프 울혼방 보카시하이넥하프코트</t>
        </is>
      </c>
      <c r="N2693" s="8" t="inlineStr">
        <is>
          <t>브라운 사선스트라이프 울혼방 보카시하이넥하프코트</t>
        </is>
      </c>
      <c r="O2693" s="8" t="inlineStr">
        <is>
          <t>브라운 사선스트라이프 울혼방 보카시하이넥하프코트</t>
        </is>
      </c>
    </row>
    <row r="2694" ht="16.5" customHeight="1" s="16">
      <c r="A2694" s="7" t="n">
        <v>13109465</v>
      </c>
      <c r="B2694" s="7" t="inlineStr">
        <is>
          <t>해리스톤</t>
        </is>
      </c>
      <c r="C2694" s="7" t="inlineStr">
        <is>
          <t>브라운</t>
        </is>
      </c>
      <c r="D2694" s="7" t="inlineStr">
        <is>
          <t>체크</t>
        </is>
      </c>
      <c r="E2694" s="7" t="inlineStr">
        <is>
          <t>울혼방</t>
        </is>
      </c>
      <c r="F2694" s="7" t="inlineStr">
        <is>
          <t>쓰리버튼모직블레이저</t>
        </is>
      </c>
      <c r="G2694" s="7" t="inlineStr">
        <is>
          <t>KOR</t>
        </is>
      </c>
      <c r="H2694" s="7" t="inlineStr">
        <is>
          <t>없음</t>
        </is>
      </c>
      <c r="I2694" s="7">
        <f>IF(B2694="보세",C2694&amp;" "&amp;D2694&amp;" "&amp;E2694&amp;" "&amp;F2694&amp;" ["&amp;H2694&amp;"]",IF(G2694="JPN","[JPN] "&amp;B2694&amp;" "&amp;C2694&amp;" "&amp;D2694&amp;" "&amp;E2694&amp;" "&amp;F2694&amp;" ["&amp;H2694&amp;"]",B2694&amp;" "&amp;C2694&amp;" "&amp;D2694&amp;" "&amp;E2694&amp;" "&amp;F2694&amp;" ["&amp;H2694&amp;"]"))</f>
        <v/>
      </c>
      <c r="J2694" s="7" t="inlineStr">
        <is>
          <t xml:space="preserve">해리스톤 브라운 체크 울혼방 쓰리버튼모직블레이저 </t>
        </is>
      </c>
      <c r="K2694" s="7" t="inlineStr">
        <is>
          <t xml:space="preserve">해리스톤 브라운 체크 울혼방 쓰리버튼모직블레이저 </t>
        </is>
      </c>
      <c r="L2694" s="7">
        <f>IF(B2694="보세",C2694&amp;" "&amp;F2694,B2694&amp;" "&amp;F2694)</f>
        <v/>
      </c>
      <c r="M2694" s="8" t="inlineStr">
        <is>
          <t>브라운 체크 울혼방 쓰리버튼모직블레이저</t>
        </is>
      </c>
      <c r="N2694" s="8" t="inlineStr">
        <is>
          <t>브라운 체크 울혼방 쓰리버튼모직블레이저</t>
        </is>
      </c>
      <c r="O2694" s="8" t="inlineStr">
        <is>
          <t>브라운 체크 울혼방 쓰리버튼모직블레이저</t>
        </is>
      </c>
    </row>
    <row r="2695" ht="16.5" customHeight="1" s="16">
      <c r="A2695" s="7" t="n">
        <v>13109466</v>
      </c>
      <c r="B2695" s="7" t="inlineStr">
        <is>
          <t>입생로랑</t>
        </is>
      </c>
      <c r="C2695" s="7" t="inlineStr">
        <is>
          <t>다크차콜</t>
        </is>
      </c>
      <c r="D2695" s="7" t="inlineStr">
        <is>
          <t>무지</t>
        </is>
      </c>
      <c r="E2695" s="7" t="inlineStr">
        <is>
          <t>울</t>
        </is>
      </c>
      <c r="F2695" s="7" t="inlineStr">
        <is>
          <t>투버튼블레이저</t>
        </is>
      </c>
      <c r="G2695" s="7" t="inlineStr">
        <is>
          <t>KOR</t>
        </is>
      </c>
      <c r="H2695" s="7" t="inlineStr">
        <is>
          <t>106-94</t>
        </is>
      </c>
      <c r="I2695" s="7">
        <f>IF(B2695="보세",C2695&amp;" "&amp;D2695&amp;" "&amp;E2695&amp;" "&amp;F2695&amp;" ["&amp;H2695&amp;"]",IF(G2695="JPN","[JPN] "&amp;B2695&amp;" "&amp;C2695&amp;" "&amp;D2695&amp;" "&amp;E2695&amp;" "&amp;F2695&amp;" ["&amp;H2695&amp;"]",B2695&amp;" "&amp;C2695&amp;" "&amp;D2695&amp;" "&amp;E2695&amp;" "&amp;F2695&amp;" ["&amp;H2695&amp;"]"))</f>
        <v/>
      </c>
      <c r="J2695" s="7" t="inlineStr">
        <is>
          <t>입생로랑 다크차콜 울 투버튼블레이저 [106-94]</t>
        </is>
      </c>
      <c r="K2695" s="7" t="inlineStr">
        <is>
          <t>입생로랑 다크차콜 울 투버튼블레이저</t>
        </is>
      </c>
      <c r="L2695" s="7">
        <f>IF(B2695="보세",C2695&amp;" "&amp;F2695,B2695&amp;" "&amp;F2695)</f>
        <v/>
      </c>
      <c r="M2695" s="8" t="inlineStr">
        <is>
          <t>다크차콜  울 투버튼블레이저</t>
        </is>
      </c>
      <c r="N2695" s="8" t="inlineStr">
        <is>
          <t>다크차콜  울 투버튼블레이저</t>
        </is>
      </c>
      <c r="O2695" s="8" t="inlineStr">
        <is>
          <t>다크차콜  울 투버튼블레이저</t>
        </is>
      </c>
    </row>
    <row r="2696" ht="16.5" customHeight="1" s="16">
      <c r="A2696" s="7" t="n">
        <v>13109467</v>
      </c>
      <c r="B2696" s="7" t="inlineStr">
        <is>
          <t>basso</t>
        </is>
      </c>
      <c r="C2696" s="7" t="inlineStr">
        <is>
          <t>네이비</t>
        </is>
      </c>
      <c r="D2696" s="7" t="inlineStr">
        <is>
          <t>무지</t>
        </is>
      </c>
      <c r="E2696" s="7" t="inlineStr">
        <is>
          <t>울</t>
        </is>
      </c>
      <c r="F2696" s="7" t="inlineStr">
        <is>
          <t>투버튼블레이저</t>
        </is>
      </c>
      <c r="G2696" s="7" t="inlineStr">
        <is>
          <t>KOR</t>
        </is>
      </c>
      <c r="H2696" s="7" t="inlineStr">
        <is>
          <t>103-91</t>
        </is>
      </c>
      <c r="I2696" s="7">
        <f>IF(B2696="보세",C2696&amp;" "&amp;D2696&amp;" "&amp;E2696&amp;" "&amp;F2696&amp;" ["&amp;H2696&amp;"]",IF(G2696="JPN","[JPN] "&amp;B2696&amp;" "&amp;C2696&amp;" "&amp;D2696&amp;" "&amp;E2696&amp;" "&amp;F2696&amp;" ["&amp;H2696&amp;"]",B2696&amp;" "&amp;C2696&amp;" "&amp;D2696&amp;" "&amp;E2696&amp;" "&amp;F2696&amp;" ["&amp;H2696&amp;"]"))</f>
        <v/>
      </c>
      <c r="J2696" s="7" t="inlineStr">
        <is>
          <t>basso 네이비 울 투버튼블레이저 [103-91]</t>
        </is>
      </c>
      <c r="K2696" s="7" t="inlineStr">
        <is>
          <t>basso 네이비 울 투버튼블레이저</t>
        </is>
      </c>
      <c r="L2696" s="7">
        <f>IF(B2696="보세",C2696&amp;" "&amp;F2696,B2696&amp;" "&amp;F2696)</f>
        <v/>
      </c>
      <c r="M2696" s="8" t="inlineStr">
        <is>
          <t>네이비  울 투버튼블레이저</t>
        </is>
      </c>
      <c r="N2696" s="8" t="inlineStr">
        <is>
          <t>NAVY  울 투버튼블레이저</t>
        </is>
      </c>
      <c r="O2696" s="8" t="inlineStr">
        <is>
          <t>곤색  울 투버튼블레이저</t>
        </is>
      </c>
    </row>
    <row r="2697" ht="16.5" customHeight="1" s="16">
      <c r="A2697" s="7" t="n">
        <v>13109468</v>
      </c>
      <c r="B2697" s="7" t="inlineStr">
        <is>
          <t>닥스</t>
        </is>
      </c>
      <c r="C2697" s="7" t="inlineStr">
        <is>
          <t>플럼퍼펙트와인</t>
        </is>
      </c>
      <c r="D2697" s="7" t="inlineStr">
        <is>
          <t>스트라이프</t>
        </is>
      </c>
      <c r="E2697" s="7" t="inlineStr">
        <is>
          <t>울</t>
        </is>
      </c>
      <c r="F2697" s="7" t="inlineStr">
        <is>
          <t>투버튼블레이저</t>
        </is>
      </c>
      <c r="G2697" s="7" t="inlineStr">
        <is>
          <t>KOR</t>
        </is>
      </c>
      <c r="H2697" s="7" t="inlineStr">
        <is>
          <t>109-94</t>
        </is>
      </c>
      <c r="I2697" s="7">
        <f>IF(B2697="보세",C2697&amp;" "&amp;D2697&amp;" "&amp;E2697&amp;" "&amp;F2697&amp;" ["&amp;H2697&amp;"]",IF(G2697="JPN","[JPN] "&amp;B2697&amp;" "&amp;C2697&amp;" "&amp;D2697&amp;" "&amp;E2697&amp;" "&amp;F2697&amp;" ["&amp;H2697&amp;"]",B2697&amp;" "&amp;C2697&amp;" "&amp;D2697&amp;" "&amp;E2697&amp;" "&amp;F2697&amp;" ["&amp;H2697&amp;"]"))</f>
        <v/>
      </c>
      <c r="J2697" s="7" t="inlineStr">
        <is>
          <t>닥스 플럼퍼펙트와인 스트라이프 울 투버튼블레이저 [109-94]</t>
        </is>
      </c>
      <c r="K2697" s="7" t="inlineStr">
        <is>
          <t>닥스 플럼퍼펙트와인 스트라이프 울 투버튼블레이저</t>
        </is>
      </c>
      <c r="L2697" s="7">
        <f>IF(B2697="보세",C2697&amp;" "&amp;F2697,B2697&amp;" "&amp;F2697)</f>
        <v/>
      </c>
      <c r="M2697" s="8" t="inlineStr">
        <is>
          <t>플럼퍼펙트와인 스트라이프 울 투버튼블레이저</t>
        </is>
      </c>
      <c r="N2697" s="8" t="inlineStr">
        <is>
          <t>플럼퍼펙트와인 스트라이프 울 투버튼블레이저</t>
        </is>
      </c>
      <c r="O2697" s="8" t="inlineStr">
        <is>
          <t>플럼퍼펙트와인 스트라이프 울 투버튼블레이저</t>
        </is>
      </c>
    </row>
    <row r="2698" ht="16.5" customHeight="1" s="16">
      <c r="A2698" s="7" t="n">
        <v>13109469</v>
      </c>
      <c r="B2698" s="7" t="inlineStr">
        <is>
          <t>엠포리오아르마니</t>
        </is>
      </c>
      <c r="C2698" s="7" t="inlineStr">
        <is>
          <t>블랙</t>
        </is>
      </c>
      <c r="D2698" s="7" t="inlineStr">
        <is>
          <t>도트스트라이프</t>
        </is>
      </c>
      <c r="E2698" s="7" t="inlineStr">
        <is>
          <t>울혼방</t>
        </is>
      </c>
      <c r="F2698" s="7" t="inlineStr">
        <is>
          <t>절개라인블레이저</t>
        </is>
      </c>
      <c r="G2698" s="7" t="inlineStr">
        <is>
          <t>KOR</t>
        </is>
      </c>
      <c r="H2698" s="7" t="inlineStr">
        <is>
          <t>42</t>
        </is>
      </c>
      <c r="I2698" s="7">
        <f>IF(B2698="보세",C2698&amp;" "&amp;D2698&amp;" "&amp;E2698&amp;" "&amp;F2698&amp;" ["&amp;H2698&amp;"]",IF(G2698="JPN","[JPN] "&amp;B2698&amp;" "&amp;C2698&amp;" "&amp;D2698&amp;" "&amp;E2698&amp;" "&amp;F2698&amp;" ["&amp;H2698&amp;"]",B2698&amp;" "&amp;C2698&amp;" "&amp;D2698&amp;" "&amp;E2698&amp;" "&amp;F2698&amp;" ["&amp;H2698&amp;"]"))</f>
        <v/>
      </c>
      <c r="J2698" s="7" t="inlineStr">
        <is>
          <t>엠포리오아르마니 블랙 도트스트라이프 울혼방 절개라인블레이저 [42]</t>
        </is>
      </c>
      <c r="K2698" s="7" t="inlineStr">
        <is>
          <t>엠포리오아르마니 블랙 도트스트라이프 울혼방 절개라인블레이저</t>
        </is>
      </c>
      <c r="L2698" s="7">
        <f>IF(B2698="보세",C2698&amp;" "&amp;F2698,B2698&amp;" "&amp;F2698)</f>
        <v/>
      </c>
      <c r="M2698" s="8" t="inlineStr">
        <is>
          <t>블랙 도트스트라이프 울혼방 절개라인블레이저</t>
        </is>
      </c>
      <c r="N2698" s="8" t="inlineStr">
        <is>
          <t>블랙 도트스트라이프 울혼방 절개라인블레이저</t>
        </is>
      </c>
      <c r="O2698" s="8" t="inlineStr">
        <is>
          <t>블랙 도트스트라이프 울혼방 절개라인블레이저</t>
        </is>
      </c>
    </row>
    <row r="2699" ht="16.5" customHeight="1" s="16">
      <c r="A2699" s="7" t="n">
        <v>13109470</v>
      </c>
      <c r="B2699" s="7" t="inlineStr">
        <is>
          <t>조이너스</t>
        </is>
      </c>
      <c r="C2699" s="7" t="inlineStr">
        <is>
          <t>네이비</t>
        </is>
      </c>
      <c r="D2699" s="7" t="inlineStr">
        <is>
          <t>무지</t>
        </is>
      </c>
      <c r="E2699" s="7" t="inlineStr">
        <is>
          <t>폴리</t>
        </is>
      </c>
      <c r="F2699" s="7" t="inlineStr">
        <is>
          <t>하이넥빅포켓패딩점퍼</t>
        </is>
      </c>
      <c r="G2699" s="7" t="inlineStr">
        <is>
          <t>KOR</t>
        </is>
      </c>
      <c r="H2699" s="7" t="inlineStr">
        <is>
          <t>55</t>
        </is>
      </c>
      <c r="I2699" s="7">
        <f>IF(B2699="보세",C2699&amp;" "&amp;D2699&amp;" "&amp;E2699&amp;" "&amp;F2699&amp;" ["&amp;H2699&amp;"]",IF(G2699="JPN","[JPN] "&amp;B2699&amp;" "&amp;C2699&amp;" "&amp;D2699&amp;" "&amp;E2699&amp;" "&amp;F2699&amp;" ["&amp;H2699&amp;"]",B2699&amp;" "&amp;C2699&amp;" "&amp;D2699&amp;" "&amp;E2699&amp;" "&amp;F2699&amp;" ["&amp;H2699&amp;"]"))</f>
        <v/>
      </c>
      <c r="J2699" s="7" t="inlineStr">
        <is>
          <t>조이너스 네이비 하이넥빅포켓패딩점퍼 [55]</t>
        </is>
      </c>
      <c r="K2699" s="7" t="inlineStr">
        <is>
          <t>조이너스 네이비 하이넥빅포켓패딩점퍼</t>
        </is>
      </c>
      <c r="L2699" s="7">
        <f>IF(B2699="보세",C2699&amp;" "&amp;F2699,B2699&amp;" "&amp;F2699)</f>
        <v/>
      </c>
      <c r="M2699" s="8" t="inlineStr">
        <is>
          <t>네이비   하이넥빅포켓패딩점퍼</t>
        </is>
      </c>
      <c r="N2699" s="8" t="inlineStr">
        <is>
          <t>NAVY   하이넥빅포켓패딩점퍼</t>
        </is>
      </c>
      <c r="O2699" s="8" t="inlineStr">
        <is>
          <t>곤색   하이넥빅포켓패딩점퍼</t>
        </is>
      </c>
    </row>
    <row r="2700" ht="16.5" customHeight="1" s="16">
      <c r="A2700" s="7" t="n">
        <v>13109471</v>
      </c>
      <c r="B2700" s="7" t="inlineStr">
        <is>
          <t>게스</t>
        </is>
      </c>
      <c r="C2700" s="7" t="inlineStr">
        <is>
          <t>블랙</t>
        </is>
      </c>
      <c r="D2700" s="7" t="inlineStr">
        <is>
          <t>무지</t>
        </is>
      </c>
      <c r="E2700" s="7" t="inlineStr">
        <is>
          <t>덕다운</t>
        </is>
      </c>
      <c r="F2700" s="7" t="inlineStr">
        <is>
          <t>솔리드후드패딩점퍼</t>
        </is>
      </c>
      <c r="G2700" s="7" t="inlineStr">
        <is>
          <t>KOR</t>
        </is>
      </c>
      <c r="H2700" s="7" t="inlineStr">
        <is>
          <t>M</t>
        </is>
      </c>
      <c r="I2700" s="7">
        <f>IF(B2700="보세",C2700&amp;" "&amp;D2700&amp;" "&amp;E2700&amp;" "&amp;F2700&amp;" ["&amp;H2700&amp;"]",IF(G2700="JPN","[JPN] "&amp;B2700&amp;" "&amp;C2700&amp;" "&amp;D2700&amp;" "&amp;E2700&amp;" "&amp;F2700&amp;" ["&amp;H2700&amp;"]",B2700&amp;" "&amp;C2700&amp;" "&amp;D2700&amp;" "&amp;E2700&amp;" "&amp;F2700&amp;" ["&amp;H2700&amp;"]"))</f>
        <v/>
      </c>
      <c r="J2700" s="7" t="inlineStr">
        <is>
          <t>게스 블랙 덕다운 솔리드후드패딩점퍼 [M]</t>
        </is>
      </c>
      <c r="K2700" s="7" t="inlineStr">
        <is>
          <t>게스 블랙 덕다운 솔리드후드패딩점퍼</t>
        </is>
      </c>
      <c r="L2700" s="7">
        <f>IF(B2700="보세",C2700&amp;" "&amp;F2700,B2700&amp;" "&amp;F2700)</f>
        <v/>
      </c>
      <c r="M2700" s="8" t="inlineStr">
        <is>
          <t>블랙  덕다운 솔리드후드패딩점퍼</t>
        </is>
      </c>
      <c r="N2700" s="8" t="inlineStr">
        <is>
          <t>블랙  덕다운 솔리드후드패딩점퍼</t>
        </is>
      </c>
      <c r="O2700" s="8" t="inlineStr">
        <is>
          <t>블랙  덕다운 솔리드후드패딩점퍼</t>
        </is>
      </c>
    </row>
    <row r="2701" ht="16.5" customHeight="1" s="16">
      <c r="A2701" s="7" t="n">
        <v>13109472</v>
      </c>
      <c r="B2701" s="7" t="inlineStr">
        <is>
          <t>디키즈</t>
        </is>
      </c>
      <c r="C2701" s="7" t="inlineStr">
        <is>
          <t>레드네이비</t>
        </is>
      </c>
      <c r="D2701" s="7" t="inlineStr">
        <is>
          <t>무지</t>
        </is>
      </c>
      <c r="E2701" s="7" t="inlineStr">
        <is>
          <t>덕다운</t>
        </is>
      </c>
      <c r="F2701" s="7" t="inlineStr">
        <is>
          <t>투톤퀼팅숏패딩점퍼</t>
        </is>
      </c>
      <c r="G2701" s="7" t="inlineStr">
        <is>
          <t>KOR</t>
        </is>
      </c>
      <c r="H2701" s="7" t="inlineStr">
        <is>
          <t>L</t>
        </is>
      </c>
      <c r="I2701" s="7">
        <f>IF(B2701="보세",C2701&amp;" "&amp;D2701&amp;" "&amp;E2701&amp;" "&amp;F2701&amp;" ["&amp;H2701&amp;"]",IF(G2701="JPN","[JPN] "&amp;B2701&amp;" "&amp;C2701&amp;" "&amp;D2701&amp;" "&amp;E2701&amp;" "&amp;F2701&amp;" ["&amp;H2701&amp;"]",B2701&amp;" "&amp;C2701&amp;" "&amp;D2701&amp;" "&amp;E2701&amp;" "&amp;F2701&amp;" ["&amp;H2701&amp;"]"))</f>
        <v/>
      </c>
      <c r="J2701" s="7" t="inlineStr">
        <is>
          <t>디키즈 레드네이비 덕다운 투톤퀼팅숏패딩점퍼 [L]</t>
        </is>
      </c>
      <c r="K2701" s="7" t="inlineStr">
        <is>
          <t>디키즈 레드네이비 덕다운 투톤퀼팅숏패딩점퍼</t>
        </is>
      </c>
      <c r="L2701" s="7">
        <f>IF(B2701="보세",C2701&amp;" "&amp;F2701,B2701&amp;" "&amp;F2701)</f>
        <v/>
      </c>
      <c r="M2701" s="8" t="inlineStr">
        <is>
          <t>레드네이비  덕다운 투톤퀼팅숏패딩점퍼</t>
        </is>
      </c>
      <c r="N2701" s="8" t="inlineStr">
        <is>
          <t>레드네이비  덕다운 투톤퀼팅숏패딩점퍼</t>
        </is>
      </c>
      <c r="O2701" s="8" t="inlineStr">
        <is>
          <t>레드네이비  덕다운 투톤퀼팅숏패딩점퍼</t>
        </is>
      </c>
    </row>
    <row r="2702" ht="16.5" customHeight="1" s="16">
      <c r="A2702" s="7" t="n">
        <v>13109473</v>
      </c>
      <c r="B2702" s="7" t="inlineStr">
        <is>
          <t>후아유</t>
        </is>
      </c>
      <c r="C2702" s="7" t="inlineStr">
        <is>
          <t>버건디</t>
        </is>
      </c>
      <c r="D2702" s="7" t="inlineStr">
        <is>
          <t>무지</t>
        </is>
      </c>
      <c r="E2702" s="7" t="inlineStr">
        <is>
          <t>덕다운</t>
        </is>
      </c>
      <c r="F2702" s="7" t="inlineStr">
        <is>
          <t>퀼팅패딩베스트</t>
        </is>
      </c>
      <c r="G2702" s="7" t="inlineStr">
        <is>
          <t>KOR</t>
        </is>
      </c>
      <c r="H2702" s="7" t="inlineStr">
        <is>
          <t>M</t>
        </is>
      </c>
      <c r="I2702" s="7">
        <f>IF(B2702="보세",C2702&amp;" "&amp;D2702&amp;" "&amp;E2702&amp;" "&amp;F2702&amp;" ["&amp;H2702&amp;"]",IF(G2702="JPN","[JPN] "&amp;B2702&amp;" "&amp;C2702&amp;" "&amp;D2702&amp;" "&amp;E2702&amp;" "&amp;F2702&amp;" ["&amp;H2702&amp;"]",B2702&amp;" "&amp;C2702&amp;" "&amp;D2702&amp;" "&amp;E2702&amp;" "&amp;F2702&amp;" ["&amp;H2702&amp;"]"))</f>
        <v/>
      </c>
      <c r="J2702" s="7" t="inlineStr">
        <is>
          <t>후아유 버건디 덕다운 퀼팅패딩베스트 [M]</t>
        </is>
      </c>
      <c r="K2702" s="7" t="inlineStr">
        <is>
          <t>후아유 버건디 덕다운 퀼팅패딩베스트</t>
        </is>
      </c>
      <c r="L2702" s="7">
        <f>IF(B2702="보세",C2702&amp;" "&amp;F2702,B2702&amp;" "&amp;F2702)</f>
        <v/>
      </c>
      <c r="M2702" s="8" t="inlineStr">
        <is>
          <t>버건디  덕다운 퀼팅패딩베스트</t>
        </is>
      </c>
      <c r="N2702" s="8" t="inlineStr">
        <is>
          <t>버건디  덕다운 퀼팅패딩베스트</t>
        </is>
      </c>
      <c r="O2702" s="8" t="inlineStr">
        <is>
          <t>버건디  덕다운 퀼팅패딩베스트</t>
        </is>
      </c>
    </row>
    <row r="2703" ht="16.5" customHeight="1" s="16">
      <c r="A2703" s="7" t="n">
        <v>13109474</v>
      </c>
      <c r="B2703" s="7" t="inlineStr">
        <is>
          <t>빈폴</t>
        </is>
      </c>
      <c r="C2703" s="7" t="inlineStr">
        <is>
          <t>브라운</t>
        </is>
      </c>
      <c r="D2703" s="7" t="inlineStr">
        <is>
          <t>무지</t>
        </is>
      </c>
      <c r="E2703" s="7" t="inlineStr">
        <is>
          <t>폴리</t>
        </is>
      </c>
      <c r="F2703" s="7" t="inlineStr">
        <is>
          <t>워싱후드패딩점퍼</t>
        </is>
      </c>
      <c r="G2703" s="7" t="inlineStr">
        <is>
          <t>KOR</t>
        </is>
      </c>
      <c r="H2703" s="7" t="inlineStr">
        <is>
          <t>105</t>
        </is>
      </c>
      <c r="I2703" s="7">
        <f>IF(B2703="보세",C2703&amp;" "&amp;D2703&amp;" "&amp;E2703&amp;" "&amp;F2703&amp;" ["&amp;H2703&amp;"]",IF(G2703="JPN","[JPN] "&amp;B2703&amp;" "&amp;C2703&amp;" "&amp;D2703&amp;" "&amp;E2703&amp;" "&amp;F2703&amp;" ["&amp;H2703&amp;"]",B2703&amp;" "&amp;C2703&amp;" "&amp;D2703&amp;" "&amp;E2703&amp;" "&amp;F2703&amp;" ["&amp;H2703&amp;"]"))</f>
        <v/>
      </c>
      <c r="J2703" s="7" t="inlineStr">
        <is>
          <t>빈폴 브라운 워싱후드패딩점퍼 [105]</t>
        </is>
      </c>
      <c r="K2703" s="7" t="inlineStr">
        <is>
          <t>빈폴 브라운 워싱후드패딩점퍼</t>
        </is>
      </c>
      <c r="L2703" s="7">
        <f>IF(B2703="보세",C2703&amp;" "&amp;F2703,B2703&amp;" "&amp;F2703)</f>
        <v/>
      </c>
      <c r="M2703" s="8" t="inlineStr">
        <is>
          <t>브라운   워싱후드패딩점퍼</t>
        </is>
      </c>
      <c r="N2703" s="8" t="inlineStr">
        <is>
          <t>브라운   워싱후드패딩점퍼</t>
        </is>
      </c>
      <c r="O2703" s="8" t="inlineStr">
        <is>
          <t>브라운   워싱후드패딩점퍼</t>
        </is>
      </c>
    </row>
    <row r="2704" ht="16.5" customHeight="1" s="16">
      <c r="A2704" s="7" t="n">
        <v>13109475</v>
      </c>
      <c r="B2704" s="7" t="inlineStr">
        <is>
          <t>아디다스골프</t>
        </is>
      </c>
      <c r="C2704" s="7" t="inlineStr">
        <is>
          <t>그레이</t>
        </is>
      </c>
      <c r="D2704" s="7" t="inlineStr">
        <is>
          <t>도트카모플라쥬</t>
        </is>
      </c>
      <c r="E2704" s="7" t="inlineStr">
        <is>
          <t>폴리</t>
        </is>
      </c>
      <c r="F2704" s="7" t="inlineStr">
        <is>
          <t>패딩배색퀼팅집업</t>
        </is>
      </c>
      <c r="G2704" s="7" t="inlineStr">
        <is>
          <t>KOR</t>
        </is>
      </c>
      <c r="H2704" s="7" t="inlineStr">
        <is>
          <t>XL</t>
        </is>
      </c>
      <c r="I2704" s="7">
        <f>IF(B2704="보세",C2704&amp;" "&amp;D2704&amp;" "&amp;E2704&amp;" "&amp;F2704&amp;" ["&amp;H2704&amp;"]",IF(G2704="JPN","[JPN] "&amp;B2704&amp;" "&amp;C2704&amp;" "&amp;D2704&amp;" "&amp;E2704&amp;" "&amp;F2704&amp;" ["&amp;H2704&amp;"]",B2704&amp;" "&amp;C2704&amp;" "&amp;D2704&amp;" "&amp;E2704&amp;" "&amp;F2704&amp;" ["&amp;H2704&amp;"]"))</f>
        <v/>
      </c>
      <c r="J2704" s="7" t="inlineStr">
        <is>
          <t>아디다스골프 그레이 도트카모플라쥬 패딩배색퀼팅집업 [XL]</t>
        </is>
      </c>
      <c r="K2704" s="7" t="inlineStr">
        <is>
          <t>아디다스골프 그레이 도트카모플라쥬 패딩배색퀼팅집업</t>
        </is>
      </c>
      <c r="L2704" s="7">
        <f>IF(B2704="보세",C2704&amp;" "&amp;F2704,B2704&amp;" "&amp;F2704)</f>
        <v/>
      </c>
      <c r="M2704" s="8" t="inlineStr">
        <is>
          <t>그레이 도트카모플라쥬  패딩배색퀼팅집업</t>
        </is>
      </c>
      <c r="N2704" s="8" t="inlineStr">
        <is>
          <t>회색 도트카모플라쥬  패딩배색퀼팅집업</t>
        </is>
      </c>
      <c r="O2704" s="8" t="inlineStr">
        <is>
          <t>GRAY 도트카모플라쥬  패딩배색퀼팅집업</t>
        </is>
      </c>
    </row>
    <row r="2705" ht="16.5" customHeight="1" s="16">
      <c r="A2705" s="7" t="n">
        <v>13109476</v>
      </c>
      <c r="B2705" s="7" t="inlineStr">
        <is>
          <t>밀레</t>
        </is>
      </c>
      <c r="C2705" s="7" t="inlineStr">
        <is>
          <t>베이지</t>
        </is>
      </c>
      <c r="D2705" s="7" t="inlineStr">
        <is>
          <t>무지</t>
        </is>
      </c>
      <c r="E2705" s="7" t="inlineStr">
        <is>
          <t>덕다운</t>
        </is>
      </c>
      <c r="F2705" s="7" t="inlineStr">
        <is>
          <t>후드하프헤비패딩점퍼</t>
        </is>
      </c>
      <c r="G2705" s="7" t="inlineStr">
        <is>
          <t>KOR</t>
        </is>
      </c>
      <c r="H2705" s="7" t="inlineStr">
        <is>
          <t>95</t>
        </is>
      </c>
      <c r="I2705" s="7">
        <f>IF(B2705="보세",C2705&amp;" "&amp;D2705&amp;" "&amp;E2705&amp;" "&amp;F2705&amp;" ["&amp;H2705&amp;"]",IF(G2705="JPN","[JPN] "&amp;B2705&amp;" "&amp;C2705&amp;" "&amp;D2705&amp;" "&amp;E2705&amp;" "&amp;F2705&amp;" ["&amp;H2705&amp;"]",B2705&amp;" "&amp;C2705&amp;" "&amp;D2705&amp;" "&amp;E2705&amp;" "&amp;F2705&amp;" ["&amp;H2705&amp;"]"))</f>
        <v/>
      </c>
      <c r="J2705" s="7" t="inlineStr">
        <is>
          <t>밀레 베이지 덕다운 후드하프헤비패딩점퍼 [95]</t>
        </is>
      </c>
      <c r="K2705" s="7" t="inlineStr">
        <is>
          <t>밀레 베이지 덕다운 후드하프헤비패딩점퍼</t>
        </is>
      </c>
      <c r="L2705" s="7">
        <f>IF(B2705="보세",C2705&amp;" "&amp;F2705,B2705&amp;" "&amp;F2705)</f>
        <v/>
      </c>
      <c r="M2705" s="8" t="inlineStr">
        <is>
          <t>베이지  덕다운 후드하프헤비패딩점퍼</t>
        </is>
      </c>
      <c r="N2705" s="8" t="inlineStr">
        <is>
          <t>베이지  덕다운 후드하프헤비패딩점퍼</t>
        </is>
      </c>
      <c r="O2705" s="8" t="inlineStr">
        <is>
          <t>베이지  덕다운 후드하프헤비패딩점퍼</t>
        </is>
      </c>
    </row>
    <row r="2706" ht="16.5" customHeight="1" s="16">
      <c r="A2706" s="7" t="n">
        <v>13109477</v>
      </c>
      <c r="B2706" s="7" t="inlineStr">
        <is>
          <t>레드페이스</t>
        </is>
      </c>
      <c r="C2706" s="7" t="inlineStr">
        <is>
          <t>스모키바이올렛</t>
        </is>
      </c>
      <c r="D2706" s="7" t="inlineStr">
        <is>
          <t>무지</t>
        </is>
      </c>
      <c r="E2706" s="7" t="inlineStr">
        <is>
          <t>구스다운</t>
        </is>
      </c>
      <c r="F2706" s="7" t="inlineStr">
        <is>
          <t>퀼팅하이넥패딩베스트</t>
        </is>
      </c>
      <c r="G2706" s="7" t="inlineStr">
        <is>
          <t>KOR</t>
        </is>
      </c>
      <c r="H2706" s="7" t="inlineStr">
        <is>
          <t>95</t>
        </is>
      </c>
      <c r="I2706" s="7">
        <f>IF(B2706="보세",C2706&amp;" "&amp;D2706&amp;" "&amp;E2706&amp;" "&amp;F2706&amp;" ["&amp;H2706&amp;"]",IF(G2706="JPN","[JPN] "&amp;B2706&amp;" "&amp;C2706&amp;" "&amp;D2706&amp;" "&amp;E2706&amp;" "&amp;F2706&amp;" ["&amp;H2706&amp;"]",B2706&amp;" "&amp;C2706&amp;" "&amp;D2706&amp;" "&amp;E2706&amp;" "&amp;F2706&amp;" ["&amp;H2706&amp;"]"))</f>
        <v/>
      </c>
      <c r="J2706" s="7" t="inlineStr">
        <is>
          <t>레드페이스 스모키바이올렛 구스다운 퀼팅하이넥패딩베스트 [95]</t>
        </is>
      </c>
      <c r="K2706" s="7" t="inlineStr">
        <is>
          <t>레드페이스 스모키바이올렛 구스다운 퀼팅하이넥패딩베스트</t>
        </is>
      </c>
      <c r="L2706" s="7">
        <f>IF(B2706="보세",C2706&amp;" "&amp;F2706,B2706&amp;" "&amp;F2706)</f>
        <v/>
      </c>
      <c r="M2706" s="8" t="inlineStr">
        <is>
          <t>스모키바이올렛  구스다운 퀼팅하이넥패딩베스트</t>
        </is>
      </c>
      <c r="N2706" s="8" t="inlineStr">
        <is>
          <t>스모키바이올렛  구스다운 퀼팅하이넥패딩베스트</t>
        </is>
      </c>
      <c r="O2706" s="8" t="inlineStr">
        <is>
          <t>스모키바이올렛  구스다운 퀼팅하이넥패딩베스트</t>
        </is>
      </c>
    </row>
    <row r="2707" ht="16.5" customHeight="1" s="16">
      <c r="A2707" s="7" t="n">
        <v>13109478</v>
      </c>
      <c r="B2707" s="7" t="inlineStr">
        <is>
          <t>mixxo</t>
        </is>
      </c>
      <c r="C2707" s="7" t="inlineStr">
        <is>
          <t>아이보리</t>
        </is>
      </c>
      <c r="D2707" s="7" t="inlineStr">
        <is>
          <t>무지</t>
        </is>
      </c>
      <c r="E2707" s="7" t="inlineStr">
        <is>
          <t>폴리</t>
        </is>
      </c>
      <c r="F2707" s="7" t="inlineStr">
        <is>
          <t>플랩포켓빅카라숏코트</t>
        </is>
      </c>
      <c r="G2707" s="7" t="inlineStr">
        <is>
          <t>KOR</t>
        </is>
      </c>
      <c r="H2707" s="7" t="inlineStr">
        <is>
          <t>S</t>
        </is>
      </c>
      <c r="I2707" s="7">
        <f>IF(B2707="보세",C2707&amp;" "&amp;D2707&amp;" "&amp;E2707&amp;" "&amp;F2707&amp;" ["&amp;H2707&amp;"]",IF(G2707="JPN","[JPN] "&amp;B2707&amp;" "&amp;C2707&amp;" "&amp;D2707&amp;" "&amp;E2707&amp;" "&amp;F2707&amp;" ["&amp;H2707&amp;"]",B2707&amp;" "&amp;C2707&amp;" "&amp;D2707&amp;" "&amp;E2707&amp;" "&amp;F2707&amp;" ["&amp;H2707&amp;"]"))</f>
        <v/>
      </c>
      <c r="J2707" s="7" t="inlineStr">
        <is>
          <t>mixxo 아이보리 플랩포켓빅카라숏코트 [S]</t>
        </is>
      </c>
      <c r="K2707" s="7" t="inlineStr">
        <is>
          <t>mixxo 아이보리 플랩포켓빅카라숏코트</t>
        </is>
      </c>
      <c r="L2707" s="7">
        <f>IF(B2707="보세",C2707&amp;" "&amp;F2707,B2707&amp;" "&amp;F2707)</f>
        <v/>
      </c>
      <c r="M2707" s="8" t="inlineStr">
        <is>
          <t>아이보리   플랩포켓빅카라숏코트</t>
        </is>
      </c>
      <c r="N2707" s="8" t="inlineStr">
        <is>
          <t>아이보리   플랩포켓빅카라숏코트</t>
        </is>
      </c>
      <c r="O2707" s="8" t="inlineStr">
        <is>
          <t>아이보리   플랩포켓빅카라숏코트</t>
        </is>
      </c>
    </row>
    <row r="2708" ht="16.5" customHeight="1" s="16">
      <c r="A2708" s="7" t="n">
        <v>13109479</v>
      </c>
      <c r="B2708" s="7" t="inlineStr">
        <is>
          <t>게스</t>
        </is>
      </c>
      <c r="C2708" s="7" t="inlineStr">
        <is>
          <t>화이트</t>
        </is>
      </c>
      <c r="D2708" s="7" t="inlineStr">
        <is>
          <t>무지</t>
        </is>
      </c>
      <c r="E2708" s="7" t="inlineStr">
        <is>
          <t>면</t>
        </is>
      </c>
      <c r="F2708" s="7" t="inlineStr">
        <is>
          <t>양각빅로고스웨트셔츠</t>
        </is>
      </c>
      <c r="G2708" s="7" t="inlineStr">
        <is>
          <t>KOR</t>
        </is>
      </c>
      <c r="H2708" s="7" t="inlineStr">
        <is>
          <t>S</t>
        </is>
      </c>
      <c r="I2708" s="7">
        <f>IF(B2708="보세",C2708&amp;" "&amp;D2708&amp;" "&amp;E2708&amp;" "&amp;F2708&amp;" ["&amp;H2708&amp;"]",IF(G2708="JPN","[JPN] "&amp;B2708&amp;" "&amp;C2708&amp;" "&amp;D2708&amp;" "&amp;E2708&amp;" "&amp;F2708&amp;" ["&amp;H2708&amp;"]",B2708&amp;" "&amp;C2708&amp;" "&amp;D2708&amp;" "&amp;E2708&amp;" "&amp;F2708&amp;" ["&amp;H2708&amp;"]"))</f>
        <v/>
      </c>
      <c r="J2708" s="7" t="inlineStr">
        <is>
          <t>게스 화이트 면 양각빅로고스웨트셔츠 [S]</t>
        </is>
      </c>
      <c r="K2708" s="7" t="inlineStr">
        <is>
          <t>게스 화이트 면 양각빅로고스웨트셔츠</t>
        </is>
      </c>
      <c r="L2708" s="7">
        <f>IF(B2708="보세",C2708&amp;" "&amp;F2708,B2708&amp;" "&amp;F2708)</f>
        <v/>
      </c>
      <c r="M2708" s="8" t="inlineStr">
        <is>
          <t>화이트  면 양각빅로고스웨트셔츠</t>
        </is>
      </c>
      <c r="N2708" s="8" t="inlineStr">
        <is>
          <t>화이트  코튼 양각빅로고스웨트셔츠</t>
        </is>
      </c>
      <c r="O2708" s="8" t="inlineStr">
        <is>
          <t>화이트  면직물 양각빅로고스웨트셔츠</t>
        </is>
      </c>
    </row>
    <row r="2709" ht="16.5" customHeight="1" s="16">
      <c r="A2709" s="7" t="n">
        <v>13109480</v>
      </c>
      <c r="B2709" s="7" t="inlineStr">
        <is>
          <t>게스</t>
        </is>
      </c>
      <c r="C2709" s="7" t="inlineStr">
        <is>
          <t>화이트</t>
        </is>
      </c>
      <c r="D2709" s="7" t="inlineStr">
        <is>
          <t>프린팅</t>
        </is>
      </c>
      <c r="E2709" s="7" t="inlineStr">
        <is>
          <t>면</t>
        </is>
      </c>
      <c r="F2709" s="7" t="inlineStr">
        <is>
          <t>포인트로고스웨트셔츠</t>
        </is>
      </c>
      <c r="G2709" s="7" t="inlineStr">
        <is>
          <t>KOR</t>
        </is>
      </c>
      <c r="H2709" s="7" t="inlineStr">
        <is>
          <t>L</t>
        </is>
      </c>
      <c r="I2709" s="7">
        <f>IF(B2709="보세",C2709&amp;" "&amp;D2709&amp;" "&amp;E2709&amp;" "&amp;F2709&amp;" ["&amp;H2709&amp;"]",IF(G2709="JPN","[JPN] "&amp;B2709&amp;" "&amp;C2709&amp;" "&amp;D2709&amp;" "&amp;E2709&amp;" "&amp;F2709&amp;" ["&amp;H2709&amp;"]",B2709&amp;" "&amp;C2709&amp;" "&amp;D2709&amp;" "&amp;E2709&amp;" "&amp;F2709&amp;" ["&amp;H2709&amp;"]"))</f>
        <v/>
      </c>
      <c r="J2709" s="7" t="inlineStr">
        <is>
          <t>게스 화이트 프린팅 면 포인트로고스웨트셔츠 [L]</t>
        </is>
      </c>
      <c r="K2709" s="7" t="inlineStr">
        <is>
          <t>게스 화이트 프린팅 면 포인트로고스웨트셔츠</t>
        </is>
      </c>
      <c r="L2709" s="7">
        <f>IF(B2709="보세",C2709&amp;" "&amp;F2709,B2709&amp;" "&amp;F2709)</f>
        <v/>
      </c>
      <c r="M2709" s="8" t="inlineStr">
        <is>
          <t>화이트 프린팅 면 포인트로고스웨트셔츠</t>
        </is>
      </c>
      <c r="N2709" s="8" t="inlineStr">
        <is>
          <t>화이트 프린팅 코튼 포인트로고스웨트셔츠</t>
        </is>
      </c>
      <c r="O2709" s="8" t="inlineStr">
        <is>
          <t>화이트 프린팅 면직물 포인트로고스웨트셔츠</t>
        </is>
      </c>
    </row>
    <row r="2710" ht="16.5" customHeight="1" s="16">
      <c r="A2710" s="7" t="n">
        <v>13109481</v>
      </c>
      <c r="B2710" s="7" t="inlineStr">
        <is>
          <t>앤드지</t>
        </is>
      </c>
      <c r="C2710" s="7" t="inlineStr">
        <is>
          <t>화이트</t>
        </is>
      </c>
      <c r="D2710" s="7" t="inlineStr">
        <is>
          <t>스트라이프</t>
        </is>
      </c>
      <c r="E2710" s="7" t="inlineStr">
        <is>
          <t>린넨혼방</t>
        </is>
      </c>
      <c r="F2710" s="7" t="inlineStr">
        <is>
          <t>차이나카라긴소매셔츠</t>
        </is>
      </c>
      <c r="G2710" s="7" t="inlineStr">
        <is>
          <t>KOR</t>
        </is>
      </c>
      <c r="H2710" s="7" t="inlineStr">
        <is>
          <t>105</t>
        </is>
      </c>
      <c r="I2710" s="7">
        <f>IF(B2710="보세",C2710&amp;" "&amp;D2710&amp;" "&amp;E2710&amp;" "&amp;F2710&amp;" ["&amp;H2710&amp;"]",IF(G2710="JPN","[JPN] "&amp;B2710&amp;" "&amp;C2710&amp;" "&amp;D2710&amp;" "&amp;E2710&amp;" "&amp;F2710&amp;" ["&amp;H2710&amp;"]",B2710&amp;" "&amp;C2710&amp;" "&amp;D2710&amp;" "&amp;E2710&amp;" "&amp;F2710&amp;" ["&amp;H2710&amp;"]"))</f>
        <v/>
      </c>
      <c r="J2710" s="7" t="inlineStr">
        <is>
          <t>앤드지 화이트 스트라이프 린넨혼방 차이나카라긴소매셔츠 [105]</t>
        </is>
      </c>
      <c r="K2710" s="7" t="inlineStr">
        <is>
          <t>앤드지 화이트 스트라이프 린넨혼방 차이나카라긴소매셔츠</t>
        </is>
      </c>
      <c r="L2710" s="7">
        <f>IF(B2710="보세",C2710&amp;" "&amp;F2710,B2710&amp;" "&amp;F2710)</f>
        <v/>
      </c>
      <c r="M2710" s="8" t="inlineStr">
        <is>
          <t>화이트 스트라이프 린넨혼방 차이나카라긴소매셔츠</t>
        </is>
      </c>
      <c r="N2710" s="8" t="inlineStr">
        <is>
          <t>화이트 스트라이프 린넨혼방 차이나카라긴소매셔츠</t>
        </is>
      </c>
      <c r="O2710" s="8" t="inlineStr">
        <is>
          <t>화이트 스트라이프 린넨혼방 차이나카라긴소매셔츠</t>
        </is>
      </c>
    </row>
    <row r="2711" ht="16.5" customHeight="1" s="16">
      <c r="A2711" s="7" t="n">
        <v>13109482</v>
      </c>
      <c r="B2711" s="7" t="inlineStr">
        <is>
          <t>조던</t>
        </is>
      </c>
      <c r="C2711" s="7" t="inlineStr">
        <is>
          <t>화이트</t>
        </is>
      </c>
      <c r="D2711" s="7" t="inlineStr">
        <is>
          <t>프린팅</t>
        </is>
      </c>
      <c r="E2711" s="7" t="inlineStr">
        <is>
          <t>면혼방</t>
        </is>
      </c>
      <c r="F2711" s="7" t="inlineStr">
        <is>
          <t>에어마이크크루넥티</t>
        </is>
      </c>
      <c r="G2711" s="7" t="inlineStr">
        <is>
          <t>KOR</t>
        </is>
      </c>
      <c r="H2711" s="7" t="inlineStr">
        <is>
          <t>M</t>
        </is>
      </c>
      <c r="I2711" s="7">
        <f>IF(B2711="보세",C2711&amp;" "&amp;D2711&amp;" "&amp;E2711&amp;" "&amp;F2711&amp;" ["&amp;H2711&amp;"]",IF(G2711="JPN","[JPN] "&amp;B2711&amp;" "&amp;C2711&amp;" "&amp;D2711&amp;" "&amp;E2711&amp;" "&amp;F2711&amp;" ["&amp;H2711&amp;"]",B2711&amp;" "&amp;C2711&amp;" "&amp;D2711&amp;" "&amp;E2711&amp;" "&amp;F2711&amp;" ["&amp;H2711&amp;"]"))</f>
        <v/>
      </c>
      <c r="J2711" s="7" t="inlineStr">
        <is>
          <t>조던 화이트 프린팅 면혼방 에어마이크크루넥티 [M]</t>
        </is>
      </c>
      <c r="K2711" s="7" t="inlineStr">
        <is>
          <t>조던 화이트 프린팅 면혼방 에어마이크크루넥티</t>
        </is>
      </c>
      <c r="L2711" s="7">
        <f>IF(B2711="보세",C2711&amp;" "&amp;F2711,B2711&amp;" "&amp;F2711)</f>
        <v/>
      </c>
      <c r="M2711" s="8" t="inlineStr">
        <is>
          <t>화이트 프린팅 면혼방 에어마이크크루넥티</t>
        </is>
      </c>
      <c r="N2711" s="8" t="inlineStr">
        <is>
          <t>화이트 프린팅 코튼혼방 에어마이크크루넥티</t>
        </is>
      </c>
      <c r="O2711" s="8" t="inlineStr">
        <is>
          <t>화이트 프린팅 면믹스 에어마이크크루넥티</t>
        </is>
      </c>
    </row>
    <row r="2712" ht="16.5" customHeight="1" s="16">
      <c r="A2712" s="7" t="n">
        <v>13109483</v>
      </c>
      <c r="B2712" s="7" t="inlineStr">
        <is>
          <t>에잇세컨즈</t>
        </is>
      </c>
      <c r="C2712" s="7" t="inlineStr">
        <is>
          <t>아이보리</t>
        </is>
      </c>
      <c r="D2712" s="7" t="inlineStr">
        <is>
          <t>무지</t>
        </is>
      </c>
      <c r="E2712" s="7" t="inlineStr">
        <is>
          <t>폴리</t>
        </is>
      </c>
      <c r="F2712" s="7" t="inlineStr">
        <is>
          <t>경량패딩블루종</t>
        </is>
      </c>
      <c r="G2712" s="7" t="inlineStr">
        <is>
          <t>KOR</t>
        </is>
      </c>
      <c r="H2712" s="7" t="inlineStr">
        <is>
          <t>M</t>
        </is>
      </c>
      <c r="I2712" s="7">
        <f>IF(B2712="보세",C2712&amp;" "&amp;D2712&amp;" "&amp;E2712&amp;" "&amp;F2712&amp;" ["&amp;H2712&amp;"]",IF(G2712="JPN","[JPN] "&amp;B2712&amp;" "&amp;C2712&amp;" "&amp;D2712&amp;" "&amp;E2712&amp;" "&amp;F2712&amp;" ["&amp;H2712&amp;"]",B2712&amp;" "&amp;C2712&amp;" "&amp;D2712&amp;" "&amp;E2712&amp;" "&amp;F2712&amp;" ["&amp;H2712&amp;"]"))</f>
        <v/>
      </c>
      <c r="J2712" s="7" t="inlineStr">
        <is>
          <t>에잇세컨즈 아이보리 경량패딩블루종 [M]</t>
        </is>
      </c>
      <c r="K2712" s="7" t="inlineStr">
        <is>
          <t>에잇세컨즈 아이보리 경량패딩블루종</t>
        </is>
      </c>
      <c r="L2712" s="7">
        <f>IF(B2712="보세",C2712&amp;" "&amp;F2712,B2712&amp;" "&amp;F2712)</f>
        <v/>
      </c>
      <c r="M2712" s="8" t="inlineStr">
        <is>
          <t>아이보리   경량패딩블루종</t>
        </is>
      </c>
      <c r="N2712" s="8" t="inlineStr">
        <is>
          <t>아이보리   경량패딩블루종</t>
        </is>
      </c>
      <c r="O2712" s="8" t="inlineStr">
        <is>
          <t>아이보리   경량패딩블루종</t>
        </is>
      </c>
    </row>
    <row r="2713" ht="16.5" customHeight="1" s="16">
      <c r="A2713" s="7" t="n">
        <v>13109484</v>
      </c>
      <c r="B2713" s="7" t="inlineStr">
        <is>
          <t>타이틀리스트</t>
        </is>
      </c>
      <c r="C2713" s="7" t="inlineStr">
        <is>
          <t>화이트블랙</t>
        </is>
      </c>
      <c r="D2713" s="7" t="inlineStr">
        <is>
          <t>프린팅</t>
        </is>
      </c>
      <c r="E2713" s="7" t="inlineStr">
        <is>
          <t>폴리</t>
        </is>
      </c>
      <c r="F2713" s="7" t="inlineStr">
        <is>
          <t>투톤나그랑홑겹집업</t>
        </is>
      </c>
      <c r="G2713" s="7" t="inlineStr">
        <is>
          <t>KOR</t>
        </is>
      </c>
      <c r="H2713" s="7" t="inlineStr">
        <is>
          <t>95</t>
        </is>
      </c>
      <c r="I2713" s="7">
        <f>IF(B2713="보세",C2713&amp;" "&amp;D2713&amp;" "&amp;E2713&amp;" "&amp;F2713&amp;" ["&amp;H2713&amp;"]",IF(G2713="JPN","[JPN] "&amp;B2713&amp;" "&amp;C2713&amp;" "&amp;D2713&amp;" "&amp;E2713&amp;" "&amp;F2713&amp;" ["&amp;H2713&amp;"]",B2713&amp;" "&amp;C2713&amp;" "&amp;D2713&amp;" "&amp;E2713&amp;" "&amp;F2713&amp;" ["&amp;H2713&amp;"]"))</f>
        <v/>
      </c>
      <c r="J2713" s="7" t="inlineStr">
        <is>
          <t>타이틀리스트 화이트블랙 프린팅 투톤나그랑홑겹집업 [95]</t>
        </is>
      </c>
      <c r="K2713" s="7" t="inlineStr">
        <is>
          <t>타이틀리스트 화이트블랙 프린팅 투톤나그랑홑겹집업</t>
        </is>
      </c>
      <c r="L2713" s="7">
        <f>IF(B2713="보세",C2713&amp;" "&amp;F2713,B2713&amp;" "&amp;F2713)</f>
        <v/>
      </c>
      <c r="M2713" s="8" t="inlineStr">
        <is>
          <t>화이트블랙 프린팅  투톤나그랑홑겹집업</t>
        </is>
      </c>
      <c r="N2713" s="8" t="inlineStr">
        <is>
          <t>화이트블랙 프린팅  투톤나그랑홑겹집업</t>
        </is>
      </c>
      <c r="O2713" s="8" t="inlineStr">
        <is>
          <t>화이트블랙 프린팅  투톤나그랑홑겹집업</t>
        </is>
      </c>
    </row>
    <row r="2714" ht="16.5" customHeight="1" s="16">
      <c r="A2714" s="7" t="n">
        <v>13109485</v>
      </c>
      <c r="B2714" s="7" t="inlineStr">
        <is>
          <t>지프</t>
        </is>
      </c>
      <c r="C2714" s="7" t="inlineStr">
        <is>
          <t>오트밀</t>
        </is>
      </c>
      <c r="D2714" s="7" t="inlineStr">
        <is>
          <t>프린팅</t>
        </is>
      </c>
      <c r="E2714" s="7" t="inlineStr">
        <is>
          <t>면혼방</t>
        </is>
      </c>
      <c r="F2714" s="7" t="inlineStr">
        <is>
          <t>EXPLORE스웨트셔츠</t>
        </is>
      </c>
      <c r="G2714" s="7" t="inlineStr">
        <is>
          <t>KOR</t>
        </is>
      </c>
      <c r="H2714" s="7" t="inlineStr">
        <is>
          <t>L</t>
        </is>
      </c>
      <c r="I2714" s="7">
        <f>IF(B2714="보세",C2714&amp;" "&amp;D2714&amp;" "&amp;E2714&amp;" "&amp;F2714&amp;" ["&amp;H2714&amp;"]",IF(G2714="JPN","[JPN] "&amp;B2714&amp;" "&amp;C2714&amp;" "&amp;D2714&amp;" "&amp;E2714&amp;" "&amp;F2714&amp;" ["&amp;H2714&amp;"]",B2714&amp;" "&amp;C2714&amp;" "&amp;D2714&amp;" "&amp;E2714&amp;" "&amp;F2714&amp;" ["&amp;H2714&amp;"]"))</f>
        <v/>
      </c>
      <c r="J2714" s="7" t="inlineStr">
        <is>
          <t>지프 오트밀 프린팅 면혼방 EXPLORE스웨트셔츠 [L]</t>
        </is>
      </c>
      <c r="K2714" s="7" t="inlineStr">
        <is>
          <t>지프 오트밀 프린팅 면혼방 EXPLORE스웨트셔츠</t>
        </is>
      </c>
      <c r="L2714" s="7">
        <f>IF(B2714="보세",C2714&amp;" "&amp;F2714,B2714&amp;" "&amp;F2714)</f>
        <v/>
      </c>
      <c r="M2714" s="8" t="inlineStr">
        <is>
          <t>오트밀 프린팅 면혼방 EXPLORE스웨트셔츠</t>
        </is>
      </c>
      <c r="N2714" s="8" t="inlineStr">
        <is>
          <t>오트밀 프린팅 코튼혼방 EXPLORE스웨트셔츠</t>
        </is>
      </c>
      <c r="O2714" s="8" t="inlineStr">
        <is>
          <t>오트밀 프린팅 면믹스 EXPLORE스웨트셔츠</t>
        </is>
      </c>
    </row>
    <row r="2715" ht="16.5" customHeight="1" s="16">
      <c r="A2715" s="7" t="n">
        <v>13109486</v>
      </c>
      <c r="B2715" s="7" t="inlineStr">
        <is>
          <t>르꼬끄</t>
        </is>
      </c>
      <c r="C2715" s="7" t="inlineStr">
        <is>
          <t>화이트블랙</t>
        </is>
      </c>
      <c r="D2715" s="7" t="inlineStr">
        <is>
          <t>무지</t>
        </is>
      </c>
      <c r="E2715" s="7" t="inlineStr">
        <is>
          <t>폴리</t>
        </is>
      </c>
      <c r="F2715" s="7" t="inlineStr">
        <is>
          <t>하이넥바람막이집업</t>
        </is>
      </c>
      <c r="G2715" s="7" t="inlineStr">
        <is>
          <t>KOR</t>
        </is>
      </c>
      <c r="H2715" s="7" t="inlineStr">
        <is>
          <t>90</t>
        </is>
      </c>
      <c r="I2715" s="7">
        <f>IF(B2715="보세",C2715&amp;" "&amp;D2715&amp;" "&amp;E2715&amp;" "&amp;F2715&amp;" ["&amp;H2715&amp;"]",IF(G2715="JPN","[JPN] "&amp;B2715&amp;" "&amp;C2715&amp;" "&amp;D2715&amp;" "&amp;E2715&amp;" "&amp;F2715&amp;" ["&amp;H2715&amp;"]",B2715&amp;" "&amp;C2715&amp;" "&amp;D2715&amp;" "&amp;E2715&amp;" "&amp;F2715&amp;" ["&amp;H2715&amp;"]"))</f>
        <v/>
      </c>
      <c r="J2715" s="7" t="inlineStr">
        <is>
          <t>르꼬끄 화이트블랙 하이넥바람막이집업 [90]</t>
        </is>
      </c>
      <c r="K2715" s="7" t="inlineStr">
        <is>
          <t>르꼬끄 화이트블랙 하이넥바람막이집업</t>
        </is>
      </c>
      <c r="L2715" s="7">
        <f>IF(B2715="보세",C2715&amp;" "&amp;F2715,B2715&amp;" "&amp;F2715)</f>
        <v/>
      </c>
      <c r="M2715" s="8" t="inlineStr">
        <is>
          <t>화이트블랙   하이넥바람막이집업</t>
        </is>
      </c>
      <c r="N2715" s="8" t="inlineStr">
        <is>
          <t>화이트블랙   하이넥바람막이집업</t>
        </is>
      </c>
      <c r="O2715" s="8" t="inlineStr">
        <is>
          <t>화이트블랙   하이넥바람막이집업</t>
        </is>
      </c>
    </row>
    <row r="2716" ht="16.5" customHeight="1" s="16">
      <c r="A2716" s="7" t="n">
        <v>13109487</v>
      </c>
      <c r="B2716" s="7" t="inlineStr">
        <is>
          <t>카파</t>
        </is>
      </c>
      <c r="C2716" s="7" t="inlineStr">
        <is>
          <t>화이트</t>
        </is>
      </c>
      <c r="D2716" s="7" t="inlineStr">
        <is>
          <t>무지</t>
        </is>
      </c>
      <c r="E2716" s="7" t="inlineStr">
        <is>
          <t>폴리</t>
        </is>
      </c>
      <c r="F2716" s="7" t="inlineStr">
        <is>
          <t>절개배색바람막이</t>
        </is>
      </c>
      <c r="G2716" s="7" t="inlineStr">
        <is>
          <t>KOR</t>
        </is>
      </c>
      <c r="H2716" s="7" t="inlineStr">
        <is>
          <t>XL</t>
        </is>
      </c>
      <c r="I2716" s="7">
        <f>IF(B2716="보세",C2716&amp;" "&amp;D2716&amp;" "&amp;E2716&amp;" "&amp;F2716&amp;" ["&amp;H2716&amp;"]",IF(G2716="JPN","[JPN] "&amp;B2716&amp;" "&amp;C2716&amp;" "&amp;D2716&amp;" "&amp;E2716&amp;" "&amp;F2716&amp;" ["&amp;H2716&amp;"]",B2716&amp;" "&amp;C2716&amp;" "&amp;D2716&amp;" "&amp;E2716&amp;" "&amp;F2716&amp;" ["&amp;H2716&amp;"]"))</f>
        <v/>
      </c>
      <c r="J2716" s="7" t="inlineStr">
        <is>
          <t>카파 화이트 절개배색바람막이 [XL]</t>
        </is>
      </c>
      <c r="K2716" s="7" t="inlineStr">
        <is>
          <t>카파 화이트 절개배색바람막이</t>
        </is>
      </c>
      <c r="L2716" s="7">
        <f>IF(B2716="보세",C2716&amp;" "&amp;F2716,B2716&amp;" "&amp;F2716)</f>
        <v/>
      </c>
      <c r="M2716" s="8" t="inlineStr">
        <is>
          <t>화이트   절개배색바람막이</t>
        </is>
      </c>
      <c r="N2716" s="8" t="inlineStr">
        <is>
          <t>화이트   절개배색바람막이</t>
        </is>
      </c>
      <c r="O2716" s="8" t="inlineStr">
        <is>
          <t>화이트   절개배색바람막이</t>
        </is>
      </c>
    </row>
    <row r="2717" ht="16.5" customHeight="1" s="16">
      <c r="A2717" s="7" t="n">
        <v>13109488</v>
      </c>
      <c r="B2717" s="7" t="inlineStr">
        <is>
          <t>에잇세컨즈</t>
        </is>
      </c>
      <c r="C2717" s="7" t="inlineStr">
        <is>
          <t>화이트</t>
        </is>
      </c>
      <c r="D2717" s="7" t="inlineStr">
        <is>
          <t>무지</t>
        </is>
      </c>
      <c r="E2717" s="7" t="inlineStr">
        <is>
          <t>면</t>
        </is>
      </c>
      <c r="F2717" s="7" t="inlineStr">
        <is>
          <t>히든버튼롱셔츠</t>
        </is>
      </c>
      <c r="G2717" s="7" t="inlineStr">
        <is>
          <t>KOR</t>
        </is>
      </c>
      <c r="H2717" s="7" t="inlineStr">
        <is>
          <t>S</t>
        </is>
      </c>
      <c r="I2717" s="7">
        <f>IF(B2717="보세",C2717&amp;" "&amp;D2717&amp;" "&amp;E2717&amp;" "&amp;F2717&amp;" ["&amp;H2717&amp;"]",IF(G2717="JPN","[JPN] "&amp;B2717&amp;" "&amp;C2717&amp;" "&amp;D2717&amp;" "&amp;E2717&amp;" "&amp;F2717&amp;" ["&amp;H2717&amp;"]",B2717&amp;" "&amp;C2717&amp;" "&amp;D2717&amp;" "&amp;E2717&amp;" "&amp;F2717&amp;" ["&amp;H2717&amp;"]"))</f>
        <v/>
      </c>
      <c r="J2717" s="7" t="inlineStr">
        <is>
          <t>에잇세컨즈 화이트 면 히든버튼롱셔츠 [S]</t>
        </is>
      </c>
      <c r="K2717" s="7" t="inlineStr">
        <is>
          <t>에잇세컨즈 화이트 면 히든버튼롱셔츠</t>
        </is>
      </c>
      <c r="L2717" s="7">
        <f>IF(B2717="보세",C2717&amp;" "&amp;F2717,B2717&amp;" "&amp;F2717)</f>
        <v/>
      </c>
      <c r="M2717" s="8" t="inlineStr">
        <is>
          <t>화이트  면 히든버튼롱셔츠</t>
        </is>
      </c>
      <c r="N2717" s="8" t="inlineStr">
        <is>
          <t>화이트  코튼 히든버튼롱셔츠</t>
        </is>
      </c>
      <c r="O2717" s="8" t="inlineStr">
        <is>
          <t>화이트  면직물 히든버튼롱셔츠</t>
        </is>
      </c>
    </row>
    <row r="2718" ht="16.5" customHeight="1" s="16">
      <c r="A2718" s="7" t="n">
        <v>13109489</v>
      </c>
      <c r="B2718" s="7" t="inlineStr">
        <is>
          <t>스파오</t>
        </is>
      </c>
      <c r="C2718" s="7" t="inlineStr">
        <is>
          <t>아이보리</t>
        </is>
      </c>
      <c r="D2718" s="7" t="inlineStr">
        <is>
          <t>무지</t>
        </is>
      </c>
      <c r="E2718" s="7" t="inlineStr">
        <is>
          <t>폴리</t>
        </is>
      </c>
      <c r="F2718" s="7" t="inlineStr">
        <is>
          <t>하이넥플리스집업</t>
        </is>
      </c>
      <c r="G2718" s="7" t="inlineStr">
        <is>
          <t>KOR</t>
        </is>
      </c>
      <c r="H2718" s="7" t="inlineStr">
        <is>
          <t>M</t>
        </is>
      </c>
      <c r="I2718" s="7">
        <f>IF(B2718="보세",C2718&amp;" "&amp;D2718&amp;" "&amp;E2718&amp;" "&amp;F2718&amp;" ["&amp;H2718&amp;"]",IF(G2718="JPN","[JPN] "&amp;B2718&amp;" "&amp;C2718&amp;" "&amp;D2718&amp;" "&amp;E2718&amp;" "&amp;F2718&amp;" ["&amp;H2718&amp;"]",B2718&amp;" "&amp;C2718&amp;" "&amp;D2718&amp;" "&amp;E2718&amp;" "&amp;F2718&amp;" ["&amp;H2718&amp;"]"))</f>
        <v/>
      </c>
      <c r="J2718" s="7" t="inlineStr">
        <is>
          <t>스파오 아이보리 하이넥플리스집업 [M]</t>
        </is>
      </c>
      <c r="K2718" s="7" t="inlineStr">
        <is>
          <t>스파오 아이보리 하이넥플리스집업</t>
        </is>
      </c>
      <c r="L2718" s="7">
        <f>IF(B2718="보세",C2718&amp;" "&amp;F2718,B2718&amp;" "&amp;F2718)</f>
        <v/>
      </c>
      <c r="M2718" s="8" t="inlineStr">
        <is>
          <t>아이보리   하이넥플리스집업</t>
        </is>
      </c>
      <c r="N2718" s="8" t="inlineStr">
        <is>
          <t>아이보리   하이넥플리스집업</t>
        </is>
      </c>
      <c r="O2718" s="8" t="inlineStr">
        <is>
          <t>아이보리   하이넥플리스집업</t>
        </is>
      </c>
    </row>
    <row r="2719" ht="16.5" customHeight="1" s="16">
      <c r="A2719" s="7" t="n">
        <v>13109490</v>
      </c>
      <c r="B2719" s="7" t="inlineStr">
        <is>
          <t>마블</t>
        </is>
      </c>
      <c r="C2719" s="7" t="inlineStr">
        <is>
          <t>화이트</t>
        </is>
      </c>
      <c r="D2719" s="7" t="inlineStr">
        <is>
          <t>프린팅</t>
        </is>
      </c>
      <c r="E2719" s="7" t="inlineStr">
        <is>
          <t>면</t>
        </is>
      </c>
      <c r="F2719" s="7" t="inlineStr">
        <is>
          <t>캡틴아메리카크루넥스웨트셔츠</t>
        </is>
      </c>
      <c r="G2719" s="7" t="inlineStr">
        <is>
          <t>KOR</t>
        </is>
      </c>
      <c r="H2719" s="7" t="inlineStr">
        <is>
          <t>110</t>
        </is>
      </c>
      <c r="I2719" s="7">
        <f>IF(B2719="보세",C2719&amp;" "&amp;D2719&amp;" "&amp;E2719&amp;" "&amp;F2719&amp;" ["&amp;H2719&amp;"]",IF(G2719="JPN","[JPN] "&amp;B2719&amp;" "&amp;C2719&amp;" "&amp;D2719&amp;" "&amp;E2719&amp;" "&amp;F2719&amp;" ["&amp;H2719&amp;"]",B2719&amp;" "&amp;C2719&amp;" "&amp;D2719&amp;" "&amp;E2719&amp;" "&amp;F2719&amp;" ["&amp;H2719&amp;"]"))</f>
        <v/>
      </c>
      <c r="J2719" s="7" t="inlineStr">
        <is>
          <t>마블 화이트 프린팅 면 캡틴아메리카크루넥스웨트셔츠 [110]</t>
        </is>
      </c>
      <c r="K2719" s="7" t="inlineStr">
        <is>
          <t>마블 화이트 프린팅 면 캡틴아메리카크루넥스웨트셔츠</t>
        </is>
      </c>
      <c r="L2719" s="7">
        <f>IF(B2719="보세",C2719&amp;" "&amp;F2719,B2719&amp;" "&amp;F2719)</f>
        <v/>
      </c>
      <c r="M2719" s="8" t="inlineStr">
        <is>
          <t>화이트 프린팅 면 캡틴아메리카크루넥스웨트셔츠</t>
        </is>
      </c>
      <c r="N2719" s="8" t="inlineStr">
        <is>
          <t>화이트 프린팅 코튼 캡틴아메리카크루넥스웨트셔츠</t>
        </is>
      </c>
      <c r="O2719" s="8" t="inlineStr">
        <is>
          <t>화이트 프린팅 면직물 캡틴아메리카크루넥스웨트셔츠</t>
        </is>
      </c>
    </row>
    <row r="2720" ht="16.5" customHeight="1" s="16">
      <c r="A2720" s="7" t="n">
        <v>13109491</v>
      </c>
      <c r="B2720" s="7" t="inlineStr">
        <is>
          <t>아디다스오리지널</t>
        </is>
      </c>
      <c r="C2720" s="7" t="inlineStr">
        <is>
          <t>화이트</t>
        </is>
      </c>
      <c r="D2720" s="7" t="inlineStr">
        <is>
          <t>프린팅</t>
        </is>
      </c>
      <c r="E2720" s="7" t="inlineStr">
        <is>
          <t>면</t>
        </is>
      </c>
      <c r="F2720" s="7" t="inlineStr">
        <is>
          <t>나그랑크루넥스웨트셔츠</t>
        </is>
      </c>
      <c r="G2720" s="7" t="inlineStr">
        <is>
          <t>KOR</t>
        </is>
      </c>
      <c r="H2720" s="7" t="inlineStr">
        <is>
          <t>XL</t>
        </is>
      </c>
      <c r="I2720" s="7">
        <f>IF(B2720="보세",C2720&amp;" "&amp;D2720&amp;" "&amp;E2720&amp;" "&amp;F2720&amp;" ["&amp;H2720&amp;"]",IF(G2720="JPN","[JPN] "&amp;B2720&amp;" "&amp;C2720&amp;" "&amp;D2720&amp;" "&amp;E2720&amp;" "&amp;F2720&amp;" ["&amp;H2720&amp;"]",B2720&amp;" "&amp;C2720&amp;" "&amp;D2720&amp;" "&amp;E2720&amp;" "&amp;F2720&amp;" ["&amp;H2720&amp;"]"))</f>
        <v/>
      </c>
      <c r="J2720" s="7" t="inlineStr">
        <is>
          <t>아디다스오리지널 화이트 프린팅 면 나그랑크루넥스웨트셔츠 [XL]</t>
        </is>
      </c>
      <c r="K2720" s="7" t="inlineStr">
        <is>
          <t>아디다스오리지널 화이트 프린팅 면 나그랑크루넥스웨트셔츠</t>
        </is>
      </c>
      <c r="L2720" s="7">
        <f>IF(B2720="보세",C2720&amp;" "&amp;F2720,B2720&amp;" "&amp;F2720)</f>
        <v/>
      </c>
      <c r="M2720" s="8" t="inlineStr">
        <is>
          <t>화이트 프린팅 면 나그랑크루넥스웨트셔츠</t>
        </is>
      </c>
      <c r="N2720" s="8" t="inlineStr">
        <is>
          <t>화이트 프린팅 코튼 나그랑크루넥스웨트셔츠</t>
        </is>
      </c>
      <c r="O2720" s="8" t="inlineStr">
        <is>
          <t>화이트 프린팅 면직물 나그랑크루넥스웨트셔츠</t>
        </is>
      </c>
    </row>
    <row r="2721" ht="16.5" customHeight="1" s="16">
      <c r="A2721" s="7" t="n">
        <v>13109492</v>
      </c>
      <c r="B2721" s="7" t="inlineStr">
        <is>
          <t>노스페이스</t>
        </is>
      </c>
      <c r="C2721" s="7" t="inlineStr">
        <is>
          <t>라이트핑크블랙</t>
        </is>
      </c>
      <c r="D2721" s="7" t="inlineStr">
        <is>
          <t>무지</t>
        </is>
      </c>
      <c r="E2721" s="7" t="inlineStr">
        <is>
          <t>폴리</t>
        </is>
      </c>
      <c r="F2721" s="7" t="inlineStr">
        <is>
          <t>반집업투톤바람막이</t>
        </is>
      </c>
      <c r="G2721" s="7" t="inlineStr">
        <is>
          <t>KOR</t>
        </is>
      </c>
      <c r="H2721" s="7" t="inlineStr">
        <is>
          <t>XL</t>
        </is>
      </c>
      <c r="I2721" s="7">
        <f>IF(B2721="보세",C2721&amp;" "&amp;D2721&amp;" "&amp;E2721&amp;" "&amp;F2721&amp;" ["&amp;H2721&amp;"]",IF(G2721="JPN","[JPN] "&amp;B2721&amp;" "&amp;C2721&amp;" "&amp;D2721&amp;" "&amp;E2721&amp;" "&amp;F2721&amp;" ["&amp;H2721&amp;"]",B2721&amp;" "&amp;C2721&amp;" "&amp;D2721&amp;" "&amp;E2721&amp;" "&amp;F2721&amp;" ["&amp;H2721&amp;"]"))</f>
        <v/>
      </c>
      <c r="J2721" s="7" t="inlineStr">
        <is>
          <t>노스페이스 라이트핑크블랙 반집업투톤바람막이 [XL]</t>
        </is>
      </c>
      <c r="K2721" s="7" t="inlineStr">
        <is>
          <t>노스페이스 라이트핑크블랙 반집업투톤바람막이</t>
        </is>
      </c>
      <c r="L2721" s="7">
        <f>IF(B2721="보세",C2721&amp;" "&amp;F2721,B2721&amp;" "&amp;F2721)</f>
        <v/>
      </c>
      <c r="M2721" s="8" t="inlineStr">
        <is>
          <t>라이트핑크블랙   반집업투톤바람막이</t>
        </is>
      </c>
      <c r="N2721" s="8" t="inlineStr">
        <is>
          <t>라이트핑크블랙   반집업투톤바람막이</t>
        </is>
      </c>
      <c r="O2721" s="8" t="inlineStr">
        <is>
          <t>라이트핑크블랙   반집업투톤바람막이</t>
        </is>
      </c>
    </row>
    <row r="2722" ht="16.5" customHeight="1" s="16">
      <c r="A2722" s="7" t="n">
        <v>13109493</v>
      </c>
      <c r="B2722" s="7" t="inlineStr">
        <is>
          <t>뉴발란스</t>
        </is>
      </c>
      <c r="C2722" s="7" t="inlineStr">
        <is>
          <t>형광주황</t>
        </is>
      </c>
      <c r="D2722" s="7" t="inlineStr">
        <is>
          <t>프린팅</t>
        </is>
      </c>
      <c r="E2722" s="7" t="inlineStr">
        <is>
          <t>폴리</t>
        </is>
      </c>
      <c r="F2722" s="7" t="inlineStr">
        <is>
          <t>백레터링레글런스포츠티</t>
        </is>
      </c>
      <c r="G2722" s="7" t="inlineStr">
        <is>
          <t>KOR</t>
        </is>
      </c>
      <c r="H2722" s="7" t="inlineStr">
        <is>
          <t>M</t>
        </is>
      </c>
      <c r="I2722" s="7">
        <f>IF(B2722="보세",C2722&amp;" "&amp;D2722&amp;" "&amp;E2722&amp;" "&amp;F2722&amp;" ["&amp;H2722&amp;"]",IF(G2722="JPN","[JPN] "&amp;B2722&amp;" "&amp;C2722&amp;" "&amp;D2722&amp;" "&amp;E2722&amp;" "&amp;F2722&amp;" ["&amp;H2722&amp;"]",B2722&amp;" "&amp;C2722&amp;" "&amp;D2722&amp;" "&amp;E2722&amp;" "&amp;F2722&amp;" ["&amp;H2722&amp;"]"))</f>
        <v/>
      </c>
      <c r="J2722" s="7" t="inlineStr">
        <is>
          <t>뉴발란스 형광주황 프린팅 백레터링레글런스포츠티 [M]</t>
        </is>
      </c>
      <c r="K2722" s="7" t="inlineStr">
        <is>
          <t>뉴발란스 형광주황 프린팅 백레터링레글런스포츠티</t>
        </is>
      </c>
      <c r="L2722" s="7">
        <f>IF(B2722="보세",C2722&amp;" "&amp;F2722,B2722&amp;" "&amp;F2722)</f>
        <v/>
      </c>
      <c r="M2722" s="8" t="inlineStr">
        <is>
          <t>형광주황 프린팅  백레터링레글런스포츠티</t>
        </is>
      </c>
      <c r="N2722" s="8" t="inlineStr">
        <is>
          <t>형광주황 프린팅  백레터링레글런스포츠티</t>
        </is>
      </c>
      <c r="O2722" s="8" t="inlineStr">
        <is>
          <t>형광주황 프린팅  백레터링레글런스포츠티</t>
        </is>
      </c>
    </row>
    <row r="2723" ht="16.5" customHeight="1" s="16">
      <c r="A2723" s="7" t="n">
        <v>13109494</v>
      </c>
      <c r="B2723" s="7" t="inlineStr">
        <is>
          <t>마시모두띠</t>
        </is>
      </c>
      <c r="C2723" s="7" t="inlineStr">
        <is>
          <t>아이보리</t>
        </is>
      </c>
      <c r="D2723" s="7" t="inlineStr">
        <is>
          <t>무지</t>
        </is>
      </c>
      <c r="E2723" s="7" t="inlineStr">
        <is>
          <t>면혼방</t>
        </is>
      </c>
      <c r="F2723" s="7" t="inlineStr">
        <is>
          <t>레글런돌돌이크롭짜임니트</t>
        </is>
      </c>
      <c r="G2723" s="7" t="inlineStr">
        <is>
          <t>KOR</t>
        </is>
      </c>
      <c r="H2723" s="7" t="inlineStr">
        <is>
          <t>S</t>
        </is>
      </c>
      <c r="I2723" s="7">
        <f>IF(B2723="보세",C2723&amp;" "&amp;D2723&amp;" "&amp;E2723&amp;" "&amp;F2723&amp;" ["&amp;H2723&amp;"]",IF(G2723="JPN","[JPN] "&amp;B2723&amp;" "&amp;C2723&amp;" "&amp;D2723&amp;" "&amp;E2723&amp;" "&amp;F2723&amp;" ["&amp;H2723&amp;"]",B2723&amp;" "&amp;C2723&amp;" "&amp;D2723&amp;" "&amp;E2723&amp;" "&amp;F2723&amp;" ["&amp;H2723&amp;"]"))</f>
        <v/>
      </c>
      <c r="J2723" s="7" t="inlineStr">
        <is>
          <t>마시모두띠 아이보리 면혼방 레글런돌돌이크롭짜임니트 [S]</t>
        </is>
      </c>
      <c r="K2723" s="7" t="inlineStr">
        <is>
          <t>마시모두띠 아이보리 면혼방 레글런돌돌이크롭짜임니트</t>
        </is>
      </c>
      <c r="L2723" s="7">
        <f>IF(B2723="보세",C2723&amp;" "&amp;F2723,B2723&amp;" "&amp;F2723)</f>
        <v/>
      </c>
      <c r="M2723" s="8" t="inlineStr">
        <is>
          <t>아이보리  면혼방 레글런돌돌이크롭짜임니트</t>
        </is>
      </c>
      <c r="N2723" s="8" t="inlineStr">
        <is>
          <t>아이보리  코튼혼방 레글런돌돌이크롭짜임니트</t>
        </is>
      </c>
      <c r="O2723" s="8" t="inlineStr">
        <is>
          <t>아이보리  면믹스 레글런돌돌이크롭짜임니트</t>
        </is>
      </c>
    </row>
    <row r="2724" ht="16.5" customHeight="1" s="16">
      <c r="A2724" s="7" t="n">
        <v>13109495</v>
      </c>
      <c r="B2724" s="7" t="inlineStr">
        <is>
          <t>르꼬끄골프</t>
        </is>
      </c>
      <c r="C2724" s="7" t="inlineStr">
        <is>
          <t>네이비화이트</t>
        </is>
      </c>
      <c r="D2724" s="7" t="inlineStr">
        <is>
          <t>프린팅</t>
        </is>
      </c>
      <c r="E2724" s="7" t="inlineStr">
        <is>
          <t>폴리</t>
        </is>
      </c>
      <c r="F2724" s="7" t="inlineStr">
        <is>
          <t>사선절개반집업모크넥티</t>
        </is>
      </c>
      <c r="G2724" s="7" t="inlineStr">
        <is>
          <t>KOR</t>
        </is>
      </c>
      <c r="H2724" s="7" t="inlineStr">
        <is>
          <t>S</t>
        </is>
      </c>
      <c r="I2724" s="7">
        <f>IF(B2724="보세",C2724&amp;" "&amp;D2724&amp;" "&amp;E2724&amp;" "&amp;F2724&amp;" ["&amp;H2724&amp;"]",IF(G2724="JPN","[JPN] "&amp;B2724&amp;" "&amp;C2724&amp;" "&amp;D2724&amp;" "&amp;E2724&amp;" "&amp;F2724&amp;" ["&amp;H2724&amp;"]",B2724&amp;" "&amp;C2724&amp;" "&amp;D2724&amp;" "&amp;E2724&amp;" "&amp;F2724&amp;" ["&amp;H2724&amp;"]"))</f>
        <v/>
      </c>
      <c r="J2724" s="7" t="inlineStr">
        <is>
          <t>르꼬끄골프 네이비화이트 프린팅 사선절개반집업모크넥티 [S]</t>
        </is>
      </c>
      <c r="K2724" s="7" t="inlineStr">
        <is>
          <t>르꼬끄골프 네이비화이트 프린팅 사선절개반집업모크넥티</t>
        </is>
      </c>
      <c r="L2724" s="7">
        <f>IF(B2724="보세",C2724&amp;" "&amp;F2724,B2724&amp;" "&amp;F2724)</f>
        <v/>
      </c>
      <c r="M2724" s="8" t="inlineStr">
        <is>
          <t>네이비화이트 프린팅  사선절개반집업모크넥티</t>
        </is>
      </c>
      <c r="N2724" s="8" t="inlineStr">
        <is>
          <t>네이비화이트 프린팅  사선절개반집업모크넥티</t>
        </is>
      </c>
      <c r="O2724" s="8" t="inlineStr">
        <is>
          <t>네이비화이트 프린팅  사선절개반집업모크넥티</t>
        </is>
      </c>
    </row>
    <row r="2725" ht="16.5" customHeight="1" s="16">
      <c r="A2725" s="7" t="n">
        <v>13109496</v>
      </c>
      <c r="B2725" s="7" t="inlineStr">
        <is>
          <t>mixxo</t>
        </is>
      </c>
      <c r="C2725" s="7" t="inlineStr">
        <is>
          <t>아이보리</t>
        </is>
      </c>
      <c r="D2725" s="7" t="inlineStr">
        <is>
          <t>무지</t>
        </is>
      </c>
      <c r="E2725" s="7" t="inlineStr">
        <is>
          <t>폴리</t>
        </is>
      </c>
      <c r="F2725" s="7" t="inlineStr">
        <is>
          <t>브이넥언발가디건</t>
        </is>
      </c>
      <c r="G2725" s="7" t="inlineStr">
        <is>
          <t>KOR</t>
        </is>
      </c>
      <c r="H2725" s="7" t="inlineStr">
        <is>
          <t>M</t>
        </is>
      </c>
      <c r="I2725" s="7">
        <f>IF(B2725="보세",C2725&amp;" "&amp;D2725&amp;" "&amp;E2725&amp;" "&amp;F2725&amp;" ["&amp;H2725&amp;"]",IF(G2725="JPN","[JPN] "&amp;B2725&amp;" "&amp;C2725&amp;" "&amp;D2725&amp;" "&amp;E2725&amp;" "&amp;F2725&amp;" ["&amp;H2725&amp;"]",B2725&amp;" "&amp;C2725&amp;" "&amp;D2725&amp;" "&amp;E2725&amp;" "&amp;F2725&amp;" ["&amp;H2725&amp;"]"))</f>
        <v/>
      </c>
      <c r="J2725" s="7" t="inlineStr">
        <is>
          <t>mixxo 아이보리 브이넥언발가디건 [M]</t>
        </is>
      </c>
      <c r="K2725" s="7" t="inlineStr">
        <is>
          <t>mixxo 아이보리 브이넥언발가디건</t>
        </is>
      </c>
      <c r="L2725" s="7">
        <f>IF(B2725="보세",C2725&amp;" "&amp;F2725,B2725&amp;" "&amp;F2725)</f>
        <v/>
      </c>
      <c r="M2725" s="8" t="inlineStr">
        <is>
          <t>아이보리   브이넥언발가디건</t>
        </is>
      </c>
      <c r="N2725" s="8" t="inlineStr">
        <is>
          <t>아이보리   브이넥언발가디건</t>
        </is>
      </c>
      <c r="O2725" s="8" t="inlineStr">
        <is>
          <t>아이보리   브이넥언발가디건</t>
        </is>
      </c>
    </row>
    <row r="2726" ht="16.5" customHeight="1" s="16">
      <c r="A2726" s="7" t="n">
        <v>13109497</v>
      </c>
      <c r="B2726" s="7" t="inlineStr">
        <is>
          <t>유니클로</t>
        </is>
      </c>
      <c r="C2726" s="7" t="inlineStr">
        <is>
          <t>화이트</t>
        </is>
      </c>
      <c r="D2726" s="7" t="inlineStr">
        <is>
          <t>무지</t>
        </is>
      </c>
      <c r="E2726" s="7" t="inlineStr">
        <is>
          <t>면혼방</t>
        </is>
      </c>
      <c r="F2726" s="7" t="inlineStr">
        <is>
          <t>슬림핏긴소매셔츠</t>
        </is>
      </c>
      <c r="G2726" s="7" t="inlineStr">
        <is>
          <t>KOR</t>
        </is>
      </c>
      <c r="H2726" s="7" t="inlineStr">
        <is>
          <t>M</t>
        </is>
      </c>
      <c r="I2726" s="7">
        <f>IF(B2726="보세",C2726&amp;" "&amp;D2726&amp;" "&amp;E2726&amp;" "&amp;F2726&amp;" ["&amp;H2726&amp;"]",IF(G2726="JPN","[JPN] "&amp;B2726&amp;" "&amp;C2726&amp;" "&amp;D2726&amp;" "&amp;E2726&amp;" "&amp;F2726&amp;" ["&amp;H2726&amp;"]",B2726&amp;" "&amp;C2726&amp;" "&amp;D2726&amp;" "&amp;E2726&amp;" "&amp;F2726&amp;" ["&amp;H2726&amp;"]"))</f>
        <v/>
      </c>
      <c r="J2726" s="7" t="inlineStr">
        <is>
          <t>유니클로 화이트 면혼방 슬림핏긴소매셔츠 [M]</t>
        </is>
      </c>
      <c r="K2726" s="7" t="inlineStr">
        <is>
          <t>유니클로 화이트 면혼방 슬림핏긴소매셔츠</t>
        </is>
      </c>
      <c r="L2726" s="7">
        <f>IF(B2726="보세",C2726&amp;" "&amp;F2726,B2726&amp;" "&amp;F2726)</f>
        <v/>
      </c>
      <c r="M2726" s="8" t="inlineStr">
        <is>
          <t>화이트  면혼방 슬림핏긴소매셔츠</t>
        </is>
      </c>
      <c r="N2726" s="8" t="inlineStr">
        <is>
          <t>화이트  코튼혼방 슬림핏긴소매셔츠</t>
        </is>
      </c>
      <c r="O2726" s="8" t="inlineStr">
        <is>
          <t>화이트  면믹스 슬림핏긴소매셔츠</t>
        </is>
      </c>
    </row>
    <row r="2727" ht="16.5" customHeight="1" s="16">
      <c r="A2727" s="7" t="n">
        <v>13109498</v>
      </c>
      <c r="B2727" s="7" t="inlineStr">
        <is>
          <t>엘르</t>
        </is>
      </c>
      <c r="C2727" s="7" t="inlineStr">
        <is>
          <t>형광핑크블랙</t>
        </is>
      </c>
      <c r="D2727" s="7" t="inlineStr">
        <is>
          <t>프린팅</t>
        </is>
      </c>
      <c r="E2727" s="7" t="inlineStr">
        <is>
          <t>폴리</t>
        </is>
      </c>
      <c r="F2727" s="7" t="inlineStr">
        <is>
          <t>야자수나그랑래쉬가드상의</t>
        </is>
      </c>
      <c r="G2727" s="7" t="inlineStr">
        <is>
          <t>KOR</t>
        </is>
      </c>
      <c r="H2727" s="7" t="inlineStr">
        <is>
          <t>105</t>
        </is>
      </c>
      <c r="I2727" s="7">
        <f>IF(B2727="보세",C2727&amp;" "&amp;D2727&amp;" "&amp;E2727&amp;" "&amp;F2727&amp;" ["&amp;H2727&amp;"]",IF(G2727="JPN","[JPN] "&amp;B2727&amp;" "&amp;C2727&amp;" "&amp;D2727&amp;" "&amp;E2727&amp;" "&amp;F2727&amp;" ["&amp;H2727&amp;"]",B2727&amp;" "&amp;C2727&amp;" "&amp;D2727&amp;" "&amp;E2727&amp;" "&amp;F2727&amp;" ["&amp;H2727&amp;"]"))</f>
        <v/>
      </c>
      <c r="J2727" s="7" t="inlineStr">
        <is>
          <t>엘르 형광핑크블랙 프린팅 야자수나그랑래쉬가드상의 [105]</t>
        </is>
      </c>
      <c r="K2727" s="7" t="inlineStr">
        <is>
          <t>엘르 형광핑크블랙 프린팅 야자수나그랑래쉬가드상의</t>
        </is>
      </c>
      <c r="L2727" s="7">
        <f>IF(B2727="보세",C2727&amp;" "&amp;F2727,B2727&amp;" "&amp;F2727)</f>
        <v/>
      </c>
      <c r="M2727" s="8" t="inlineStr">
        <is>
          <t>형광핑크블랙 프린팅  야자수나그랑래쉬가드상의</t>
        </is>
      </c>
      <c r="N2727" s="8" t="inlineStr">
        <is>
          <t>형광핑크블랙 프린팅  야자수나그랑래쉬가드상의</t>
        </is>
      </c>
      <c r="O2727" s="8" t="inlineStr">
        <is>
          <t>형광핑크블랙 프린팅  야자수나그랑래쉬가드상의</t>
        </is>
      </c>
    </row>
    <row r="2728" ht="16.5" customHeight="1" s="16">
      <c r="A2728" s="7" t="n">
        <v>13109499</v>
      </c>
      <c r="B2728" s="7" t="inlineStr">
        <is>
          <t>지크</t>
        </is>
      </c>
      <c r="C2728" s="7" t="inlineStr">
        <is>
          <t>화이트</t>
        </is>
      </c>
      <c r="D2728" s="7" t="inlineStr">
        <is>
          <t>무지</t>
        </is>
      </c>
      <c r="E2728" s="7" t="inlineStr">
        <is>
          <t>면혼방</t>
        </is>
      </c>
      <c r="F2728" s="7" t="inlineStr">
        <is>
          <t>스탠다드컷어웨이긴소매셔츠</t>
        </is>
      </c>
      <c r="G2728" s="7" t="inlineStr">
        <is>
          <t>KOR</t>
        </is>
      </c>
      <c r="H2728" s="7" t="inlineStr">
        <is>
          <t>105</t>
        </is>
      </c>
      <c r="I2728" s="7">
        <f>IF(B2728="보세",C2728&amp;" "&amp;D2728&amp;" "&amp;E2728&amp;" "&amp;F2728&amp;" ["&amp;H2728&amp;"]",IF(G2728="JPN","[JPN] "&amp;B2728&amp;" "&amp;C2728&amp;" "&amp;D2728&amp;" "&amp;E2728&amp;" "&amp;F2728&amp;" ["&amp;H2728&amp;"]",B2728&amp;" "&amp;C2728&amp;" "&amp;D2728&amp;" "&amp;E2728&amp;" "&amp;F2728&amp;" ["&amp;H2728&amp;"]"))</f>
        <v/>
      </c>
      <c r="J2728" s="7" t="inlineStr">
        <is>
          <t>지크 화이트 면혼방 스탠다드컷어웨이긴소매셔츠 [105]</t>
        </is>
      </c>
      <c r="K2728" s="7" t="inlineStr">
        <is>
          <t>지크 화이트 면혼방 스탠다드컷어웨이긴소매셔츠</t>
        </is>
      </c>
      <c r="L2728" s="7">
        <f>IF(B2728="보세",C2728&amp;" "&amp;F2728,B2728&amp;" "&amp;F2728)</f>
        <v/>
      </c>
      <c r="M2728" s="8" t="inlineStr">
        <is>
          <t>화이트  면혼방 스탠다드컷어웨이긴소매셔츠</t>
        </is>
      </c>
      <c r="N2728" s="8" t="inlineStr">
        <is>
          <t>화이트  코튼혼방 스탠다드컷어웨이긴소매셔츠</t>
        </is>
      </c>
      <c r="O2728" s="8" t="inlineStr">
        <is>
          <t>화이트  면믹스 스탠다드컷어웨이긴소매셔츠</t>
        </is>
      </c>
    </row>
    <row r="2729" ht="16.5" customHeight="1" s="16">
      <c r="A2729" s="7" t="n">
        <v>13109500</v>
      </c>
      <c r="B2729" s="7" t="inlineStr">
        <is>
          <t>에잇세컨즈</t>
        </is>
      </c>
      <c r="C2729" s="7" t="inlineStr">
        <is>
          <t>화이트</t>
        </is>
      </c>
      <c r="D2729" s="7" t="inlineStr">
        <is>
          <t>무지</t>
        </is>
      </c>
      <c r="E2729" s="7" t="inlineStr">
        <is>
          <t>면</t>
        </is>
      </c>
      <c r="F2729" s="7" t="inlineStr">
        <is>
          <t>핀턱와이드소매플레어셔츠</t>
        </is>
      </c>
      <c r="G2729" s="7" t="inlineStr">
        <is>
          <t>KOR</t>
        </is>
      </c>
      <c r="H2729" s="7" t="inlineStr">
        <is>
          <t>M</t>
        </is>
      </c>
      <c r="I2729" s="7">
        <f>IF(B2729="보세",C2729&amp;" "&amp;D2729&amp;" "&amp;E2729&amp;" "&amp;F2729&amp;" ["&amp;H2729&amp;"]",IF(G2729="JPN","[JPN] "&amp;B2729&amp;" "&amp;C2729&amp;" "&amp;D2729&amp;" "&amp;E2729&amp;" "&amp;F2729&amp;" ["&amp;H2729&amp;"]",B2729&amp;" "&amp;C2729&amp;" "&amp;D2729&amp;" "&amp;E2729&amp;" "&amp;F2729&amp;" ["&amp;H2729&amp;"]"))</f>
        <v/>
      </c>
      <c r="J2729" s="7" t="inlineStr">
        <is>
          <t>에잇세컨즈 화이트 면 핀턱와이드소매플레어셔츠 [M]</t>
        </is>
      </c>
      <c r="K2729" s="7" t="inlineStr">
        <is>
          <t>에잇세컨즈 화이트 면 핀턱와이드소매플레어셔츠</t>
        </is>
      </c>
      <c r="L2729" s="7">
        <f>IF(B2729="보세",C2729&amp;" "&amp;F2729,B2729&amp;" "&amp;F2729)</f>
        <v/>
      </c>
      <c r="M2729" s="8" t="inlineStr">
        <is>
          <t>화이트  면 핀턱와이드소매플레어셔츠</t>
        </is>
      </c>
      <c r="N2729" s="8" t="inlineStr">
        <is>
          <t>화이트  코튼 핀턱와이드소매플레어셔츠</t>
        </is>
      </c>
      <c r="O2729" s="8" t="inlineStr">
        <is>
          <t>화이트  면직물 핀턱와이드소매플레어셔츠</t>
        </is>
      </c>
    </row>
    <row r="2730" ht="16.5" customHeight="1" s="16">
      <c r="A2730" s="7" t="n">
        <v>13109501</v>
      </c>
      <c r="B2730" s="7" t="inlineStr">
        <is>
          <t>타미힐피거</t>
        </is>
      </c>
      <c r="C2730" s="7" t="inlineStr">
        <is>
          <t>화이트</t>
        </is>
      </c>
      <c r="D2730" s="7" t="inlineStr">
        <is>
          <t>무지</t>
        </is>
      </c>
      <c r="E2730" s="7" t="inlineStr">
        <is>
          <t>면혼방</t>
        </is>
      </c>
      <c r="F2730" s="7" t="inlineStr">
        <is>
          <t>스몰로고슬림셔츠</t>
        </is>
      </c>
      <c r="G2730" s="7" t="inlineStr">
        <is>
          <t>KOR</t>
        </is>
      </c>
      <c r="H2730" s="7" t="inlineStr">
        <is>
          <t>S</t>
        </is>
      </c>
      <c r="I2730" s="7">
        <f>IF(B2730="보세",C2730&amp;" "&amp;D2730&amp;" "&amp;E2730&amp;" "&amp;F2730&amp;" ["&amp;H2730&amp;"]",IF(G2730="JPN","[JPN] "&amp;B2730&amp;" "&amp;C2730&amp;" "&amp;D2730&amp;" "&amp;E2730&amp;" "&amp;F2730&amp;" ["&amp;H2730&amp;"]",B2730&amp;" "&amp;C2730&amp;" "&amp;D2730&amp;" "&amp;E2730&amp;" "&amp;F2730&amp;" ["&amp;H2730&amp;"]"))</f>
        <v/>
      </c>
      <c r="J2730" s="7" t="inlineStr">
        <is>
          <t>타미힐피거 화이트 면혼방 스몰로고슬림셔츠 [S]</t>
        </is>
      </c>
      <c r="K2730" s="7" t="inlineStr">
        <is>
          <t>타미힐피거 화이트 면혼방 스몰로고슬림셔츠</t>
        </is>
      </c>
      <c r="L2730" s="7">
        <f>IF(B2730="보세",C2730&amp;" "&amp;F2730,B2730&amp;" "&amp;F2730)</f>
        <v/>
      </c>
      <c r="M2730" s="8" t="inlineStr">
        <is>
          <t>화이트  면혼방 스몰로고슬림셔츠</t>
        </is>
      </c>
      <c r="N2730" s="8" t="inlineStr">
        <is>
          <t>화이트  코튼혼방 스몰로고슬림셔츠</t>
        </is>
      </c>
      <c r="O2730" s="8" t="inlineStr">
        <is>
          <t>화이트  면믹스 스몰로고슬림셔츠</t>
        </is>
      </c>
    </row>
    <row r="2731" ht="16.5" customHeight="1" s="16">
      <c r="A2731" s="7" t="n">
        <v>13109502</v>
      </c>
      <c r="B2731" s="7" t="inlineStr">
        <is>
          <t>랄프로렌</t>
        </is>
      </c>
      <c r="C2731" s="7" t="inlineStr">
        <is>
          <t>화이트</t>
        </is>
      </c>
      <c r="D2731" s="7" t="inlineStr">
        <is>
          <t>무지</t>
        </is>
      </c>
      <c r="E2731" s="7" t="inlineStr">
        <is>
          <t>면혼방</t>
        </is>
      </c>
      <c r="F2731" s="7" t="inlineStr">
        <is>
          <t>슈퍼슬림핏긴팔셔츠</t>
        </is>
      </c>
      <c r="G2731" s="7" t="inlineStr">
        <is>
          <t>KOR</t>
        </is>
      </c>
      <c r="H2731" s="7" t="inlineStr">
        <is>
          <t>2</t>
        </is>
      </c>
      <c r="I2731" s="7">
        <f>IF(B2731="보세",C2731&amp;" "&amp;D2731&amp;" "&amp;E2731&amp;" "&amp;F2731&amp;" ["&amp;H2731&amp;"]",IF(G2731="JPN","[JPN] "&amp;B2731&amp;" "&amp;C2731&amp;" "&amp;D2731&amp;" "&amp;E2731&amp;" "&amp;F2731&amp;" ["&amp;H2731&amp;"]",B2731&amp;" "&amp;C2731&amp;" "&amp;D2731&amp;" "&amp;E2731&amp;" "&amp;F2731&amp;" ["&amp;H2731&amp;"]"))</f>
        <v/>
      </c>
      <c r="J2731" s="7" t="inlineStr">
        <is>
          <t>랄프로렌 화이트 면혼방 슈퍼슬림핏긴팔셔츠 [2]</t>
        </is>
      </c>
      <c r="K2731" s="7" t="inlineStr">
        <is>
          <t>랄프로렌 화이트 면혼방 슈퍼슬림핏긴팔셔츠</t>
        </is>
      </c>
      <c r="L2731" s="7">
        <f>IF(B2731="보세",C2731&amp;" "&amp;F2731,B2731&amp;" "&amp;F2731)</f>
        <v/>
      </c>
      <c r="M2731" s="8" t="inlineStr">
        <is>
          <t>화이트  면혼방 슈퍼슬림핏긴팔셔츠</t>
        </is>
      </c>
      <c r="N2731" s="8" t="inlineStr">
        <is>
          <t>화이트  코튼혼방 슈퍼슬림핏긴팔셔츠</t>
        </is>
      </c>
      <c r="O2731" s="8" t="inlineStr">
        <is>
          <t>화이트  면믹스 슈퍼슬림핏긴팔셔츠</t>
        </is>
      </c>
    </row>
    <row r="2732" ht="16.5" customHeight="1" s="16">
      <c r="A2732" s="7" t="n">
        <v>13109503</v>
      </c>
      <c r="B2732" s="7" t="inlineStr">
        <is>
          <t>탑텐</t>
        </is>
      </c>
      <c r="C2732" s="7" t="inlineStr">
        <is>
          <t>네이비브라운</t>
        </is>
      </c>
      <c r="D2732" s="7" t="inlineStr">
        <is>
          <t>체크</t>
        </is>
      </c>
      <c r="E2732" s="7" t="inlineStr">
        <is>
          <t>면혼방</t>
        </is>
      </c>
      <c r="F2732" s="7" t="inlineStr">
        <is>
          <t>긴팔셔츠</t>
        </is>
      </c>
      <c r="G2732" s="7" t="inlineStr">
        <is>
          <t>KOR</t>
        </is>
      </c>
      <c r="H2732" s="7" t="inlineStr">
        <is>
          <t>90</t>
        </is>
      </c>
      <c r="I2732" s="7">
        <f>IF(B2732="보세",C2732&amp;" "&amp;D2732&amp;" "&amp;E2732&amp;" "&amp;F2732&amp;" ["&amp;H2732&amp;"]",IF(G2732="JPN","[JPN] "&amp;B2732&amp;" "&amp;C2732&amp;" "&amp;D2732&amp;" "&amp;E2732&amp;" "&amp;F2732&amp;" ["&amp;H2732&amp;"]",B2732&amp;" "&amp;C2732&amp;" "&amp;D2732&amp;" "&amp;E2732&amp;" "&amp;F2732&amp;" ["&amp;H2732&amp;"]"))</f>
        <v/>
      </c>
      <c r="J2732" s="7" t="inlineStr">
        <is>
          <t>탑텐 네이비브라운 체크 면혼방 긴팔셔츠 [90]</t>
        </is>
      </c>
      <c r="K2732" s="7" t="inlineStr">
        <is>
          <t>탑텐 네이비브라운 체크 면혼방 긴팔셔츠</t>
        </is>
      </c>
      <c r="L2732" s="7">
        <f>IF(B2732="보세",C2732&amp;" "&amp;F2732,B2732&amp;" "&amp;F2732)</f>
        <v/>
      </c>
      <c r="M2732" s="8" t="inlineStr">
        <is>
          <t>네이비브라운 체크 면혼방 긴팔셔츠</t>
        </is>
      </c>
      <c r="N2732" s="8" t="inlineStr">
        <is>
          <t>네이비브라운 체크 코튼혼방 긴팔셔츠</t>
        </is>
      </c>
      <c r="O2732" s="8" t="inlineStr">
        <is>
          <t>네이비브라운 체크 면믹스 긴팔셔츠</t>
        </is>
      </c>
    </row>
    <row r="2733" ht="16.5" customHeight="1" s="16">
      <c r="A2733" s="7" t="n">
        <v>13109504</v>
      </c>
      <c r="B2733" s="7" t="inlineStr">
        <is>
          <t>지이크</t>
        </is>
      </c>
      <c r="C2733" s="7" t="inlineStr">
        <is>
          <t>레드</t>
        </is>
      </c>
      <c r="D2733" s="7" t="inlineStr">
        <is>
          <t>무지</t>
        </is>
      </c>
      <c r="E2733" s="7" t="inlineStr">
        <is>
          <t>울혼방</t>
        </is>
      </c>
      <c r="F2733" s="7" t="inlineStr">
        <is>
          <t>라운드니트</t>
        </is>
      </c>
      <c r="G2733" s="7" t="inlineStr">
        <is>
          <t>KOR</t>
        </is>
      </c>
      <c r="H2733" s="7" t="inlineStr">
        <is>
          <t>105</t>
        </is>
      </c>
      <c r="I2733" s="7">
        <f>IF(B2733="보세",C2733&amp;" "&amp;D2733&amp;" "&amp;E2733&amp;" "&amp;F2733&amp;" ["&amp;H2733&amp;"]",IF(G2733="JPN","[JPN] "&amp;B2733&amp;" "&amp;C2733&amp;" "&amp;D2733&amp;" "&amp;E2733&amp;" "&amp;F2733&amp;" ["&amp;H2733&amp;"]",B2733&amp;" "&amp;C2733&amp;" "&amp;D2733&amp;" "&amp;E2733&amp;" "&amp;F2733&amp;" ["&amp;H2733&amp;"]"))</f>
        <v/>
      </c>
      <c r="J2733" s="7" t="inlineStr">
        <is>
          <t>지이크 레드 울혼방 라운드니트 [105]</t>
        </is>
      </c>
      <c r="K2733" s="7" t="inlineStr">
        <is>
          <t>지이크 레드 울혼방 라운드니트</t>
        </is>
      </c>
      <c r="L2733" s="7">
        <f>IF(B2733="보세",C2733&amp;" "&amp;F2733,B2733&amp;" "&amp;F2733)</f>
        <v/>
      </c>
      <c r="M2733" s="8" t="inlineStr">
        <is>
          <t>레드  울혼방 라운드니트</t>
        </is>
      </c>
      <c r="N2733" s="8" t="inlineStr">
        <is>
          <t>레드  울혼방 라운드니트</t>
        </is>
      </c>
      <c r="O2733" s="8" t="inlineStr">
        <is>
          <t>레드  울혼방 라운드니트</t>
        </is>
      </c>
    </row>
    <row r="2734" ht="16.5" customHeight="1" s="16">
      <c r="A2734" s="7" t="n">
        <v>13109505</v>
      </c>
      <c r="B2734" s="7" t="inlineStr">
        <is>
          <t>챔피언</t>
        </is>
      </c>
      <c r="C2734" s="7" t="inlineStr">
        <is>
          <t>레드</t>
        </is>
      </c>
      <c r="D2734" s="7" t="inlineStr">
        <is>
          <t>무지</t>
        </is>
      </c>
      <c r="E2734" s="7" t="inlineStr">
        <is>
          <t>면혼방</t>
        </is>
      </c>
      <c r="F2734" s="7" t="inlineStr">
        <is>
          <t>맨투맨티</t>
        </is>
      </c>
      <c r="G2734" s="7" t="inlineStr">
        <is>
          <t>KOR</t>
        </is>
      </c>
      <c r="H2734" s="7" t="inlineStr">
        <is>
          <t>Free</t>
        </is>
      </c>
      <c r="I2734" s="7">
        <f>IF(B2734="보세",C2734&amp;" "&amp;D2734&amp;" "&amp;E2734&amp;" "&amp;F2734&amp;" ["&amp;H2734&amp;"]",IF(G2734="JPN","[JPN] "&amp;B2734&amp;" "&amp;C2734&amp;" "&amp;D2734&amp;" "&amp;E2734&amp;" "&amp;F2734&amp;" ["&amp;H2734&amp;"]",B2734&amp;" "&amp;C2734&amp;" "&amp;D2734&amp;" "&amp;E2734&amp;" "&amp;F2734&amp;" ["&amp;H2734&amp;"]"))</f>
        <v/>
      </c>
      <c r="J2734" s="7" t="inlineStr">
        <is>
          <t>챔피언 레드 면혼방 맨투맨티 [Free]</t>
        </is>
      </c>
      <c r="K2734" s="7" t="inlineStr">
        <is>
          <t>챔피언 레드 면혼방 맨투맨티</t>
        </is>
      </c>
      <c r="L2734" s="7">
        <f>IF(B2734="보세",C2734&amp;" "&amp;F2734,B2734&amp;" "&amp;F2734)</f>
        <v/>
      </c>
      <c r="M2734" s="8" t="inlineStr">
        <is>
          <t>레드  면혼방 맨투맨티</t>
        </is>
      </c>
      <c r="N2734" s="8" t="inlineStr">
        <is>
          <t>레드  코튼혼방 맨투맨티</t>
        </is>
      </c>
      <c r="O2734" s="8" t="inlineStr">
        <is>
          <t>레드  면믹스 맨투맨티</t>
        </is>
      </c>
    </row>
    <row r="2735" ht="16.5" customHeight="1" s="16">
      <c r="A2735" s="7" t="n">
        <v>13109506</v>
      </c>
      <c r="B2735" s="7" t="inlineStr">
        <is>
          <t>에잇세컨즈</t>
        </is>
      </c>
      <c r="C2735" s="7" t="inlineStr">
        <is>
          <t>블랙</t>
        </is>
      </c>
      <c r="D2735" s="7" t="inlineStr">
        <is>
          <t>무지</t>
        </is>
      </c>
      <c r="E2735" s="7" t="inlineStr">
        <is>
          <t>면혼방</t>
        </is>
      </c>
      <c r="F2735" s="7" t="inlineStr">
        <is>
          <t>롱니트가디건</t>
        </is>
      </c>
      <c r="G2735" s="7" t="inlineStr">
        <is>
          <t>KOR</t>
        </is>
      </c>
      <c r="H2735" s="7" t="inlineStr">
        <is>
          <t>XL</t>
        </is>
      </c>
      <c r="I2735" s="7">
        <f>IF(B2735="보세",C2735&amp;" "&amp;D2735&amp;" "&amp;E2735&amp;" "&amp;F2735&amp;" ["&amp;H2735&amp;"]",IF(G2735="JPN","[JPN] "&amp;B2735&amp;" "&amp;C2735&amp;" "&amp;D2735&amp;" "&amp;E2735&amp;" "&amp;F2735&amp;" ["&amp;H2735&amp;"]",B2735&amp;" "&amp;C2735&amp;" "&amp;D2735&amp;" "&amp;E2735&amp;" "&amp;F2735&amp;" ["&amp;H2735&amp;"]"))</f>
        <v/>
      </c>
      <c r="J2735" s="7" t="inlineStr">
        <is>
          <t>에잇세컨즈 블랙 면혼방 롱니트가디건 [XL]</t>
        </is>
      </c>
      <c r="K2735" s="7" t="inlineStr">
        <is>
          <t>에잇세컨즈 블랙 면혼방 롱니트가디건</t>
        </is>
      </c>
      <c r="L2735" s="7">
        <f>IF(B2735="보세",C2735&amp;" "&amp;F2735,B2735&amp;" "&amp;F2735)</f>
        <v/>
      </c>
      <c r="M2735" s="8" t="inlineStr">
        <is>
          <t>블랙  면혼방 롱니트가디건</t>
        </is>
      </c>
      <c r="N2735" s="8" t="inlineStr">
        <is>
          <t>블랙  코튼혼방 롱니트가디건</t>
        </is>
      </c>
      <c r="O2735" s="8" t="inlineStr">
        <is>
          <t>블랙  면믹스 롱니트가디건</t>
        </is>
      </c>
    </row>
    <row r="2736" ht="16.5" customHeight="1" s="16">
      <c r="A2736" s="7" t="n">
        <v>13109507</v>
      </c>
      <c r="B2736" s="7" t="inlineStr">
        <is>
          <t>스파오</t>
        </is>
      </c>
      <c r="C2736" s="7" t="inlineStr">
        <is>
          <t>오트밀브라운</t>
        </is>
      </c>
      <c r="D2736" s="7" t="inlineStr">
        <is>
          <t>스트라이프</t>
        </is>
      </c>
      <c r="E2736" s="7" t="inlineStr">
        <is>
          <t>면</t>
        </is>
      </c>
      <c r="F2736" s="7" t="inlineStr">
        <is>
          <t>긴팔셔츠</t>
        </is>
      </c>
      <c r="G2736" s="7" t="inlineStr">
        <is>
          <t>KOR</t>
        </is>
      </c>
      <c r="H2736" s="7" t="inlineStr">
        <is>
          <t>L</t>
        </is>
      </c>
      <c r="I2736" s="7">
        <f>IF(B2736="보세",C2736&amp;" "&amp;D2736&amp;" "&amp;E2736&amp;" "&amp;F2736&amp;" ["&amp;H2736&amp;"]",IF(G2736="JPN","[JPN] "&amp;B2736&amp;" "&amp;C2736&amp;" "&amp;D2736&amp;" "&amp;E2736&amp;" "&amp;F2736&amp;" ["&amp;H2736&amp;"]",B2736&amp;" "&amp;C2736&amp;" "&amp;D2736&amp;" "&amp;E2736&amp;" "&amp;F2736&amp;" ["&amp;H2736&amp;"]"))</f>
        <v/>
      </c>
      <c r="J2736" s="7" t="inlineStr">
        <is>
          <t>스파오 오트밀브라운 스트라이프 면 긴팔셔츠 [L]</t>
        </is>
      </c>
      <c r="K2736" s="7" t="inlineStr">
        <is>
          <t>스파오 오트밀브라운 스트라이프 면 긴팔셔츠</t>
        </is>
      </c>
      <c r="L2736" s="7">
        <f>IF(B2736="보세",C2736&amp;" "&amp;F2736,B2736&amp;" "&amp;F2736)</f>
        <v/>
      </c>
      <c r="M2736" s="8" t="inlineStr">
        <is>
          <t>오트밀브라운 스트라이프 면 긴팔셔츠</t>
        </is>
      </c>
      <c r="N2736" s="8" t="inlineStr">
        <is>
          <t>오트밀브라운 스트라이프 코튼 긴팔셔츠</t>
        </is>
      </c>
      <c r="O2736" s="8" t="inlineStr">
        <is>
          <t>오트밀브라운 스트라이프 면직물 긴팔셔츠</t>
        </is>
      </c>
    </row>
    <row r="2737" ht="16.5" customHeight="1" s="16">
      <c r="A2737" s="7" t="n">
        <v>13109508</v>
      </c>
      <c r="B2737" s="7" t="inlineStr">
        <is>
          <t>콜롬비아</t>
        </is>
      </c>
      <c r="C2737" s="7" t="inlineStr">
        <is>
          <t>블랙</t>
        </is>
      </c>
      <c r="D2737" s="7" t="inlineStr">
        <is>
          <t>무지</t>
        </is>
      </c>
      <c r="E2737" s="7" t="inlineStr">
        <is>
          <t>폴리</t>
        </is>
      </c>
      <c r="F2737" s="7" t="inlineStr">
        <is>
          <t>라운드티셔츠</t>
        </is>
      </c>
      <c r="G2737" s="7" t="inlineStr">
        <is>
          <t>KOR</t>
        </is>
      </c>
      <c r="H2737" s="7" t="inlineStr">
        <is>
          <t>XL</t>
        </is>
      </c>
      <c r="I2737" s="7">
        <f>IF(B2737="보세",C2737&amp;" "&amp;D2737&amp;" "&amp;E2737&amp;" "&amp;F2737&amp;" ["&amp;H2737&amp;"]",IF(G2737="JPN","[JPN] "&amp;B2737&amp;" "&amp;C2737&amp;" "&amp;D2737&amp;" "&amp;E2737&amp;" "&amp;F2737&amp;" ["&amp;H2737&amp;"]",B2737&amp;" "&amp;C2737&amp;" "&amp;D2737&amp;" "&amp;E2737&amp;" "&amp;F2737&amp;" ["&amp;H2737&amp;"]"))</f>
        <v/>
      </c>
      <c r="J2737" s="7" t="inlineStr">
        <is>
          <t>콜롬비아 블랙 라운드티셔츠 [XL]</t>
        </is>
      </c>
      <c r="K2737" s="7" t="inlineStr">
        <is>
          <t>콜롬비아 블랙 라운드티셔츠</t>
        </is>
      </c>
      <c r="L2737" s="7">
        <f>IF(B2737="보세",C2737&amp;" "&amp;F2737,B2737&amp;" "&amp;F2737)</f>
        <v/>
      </c>
      <c r="M2737" s="8" t="inlineStr">
        <is>
          <t>블랙   라운드티셔츠</t>
        </is>
      </c>
      <c r="N2737" s="8" t="inlineStr">
        <is>
          <t>블랙   라운드티셔츠</t>
        </is>
      </c>
      <c r="O2737" s="8" t="inlineStr">
        <is>
          <t>블랙   라운드티셔츠</t>
        </is>
      </c>
    </row>
    <row r="2738" ht="16.5" customHeight="1" s="16">
      <c r="A2738" s="7" t="n">
        <v>13109509</v>
      </c>
      <c r="B2738" s="7" t="inlineStr">
        <is>
          <t>애드호크</t>
        </is>
      </c>
      <c r="C2738" s="7" t="inlineStr">
        <is>
          <t>겨자색</t>
        </is>
      </c>
      <c r="D2738" s="7" t="inlineStr">
        <is>
          <t>무지</t>
        </is>
      </c>
      <c r="E2738" s="7" t="inlineStr">
        <is>
          <t>면</t>
        </is>
      </c>
      <c r="F2738" s="7" t="inlineStr">
        <is>
          <t>사파리자켓</t>
        </is>
      </c>
      <c r="G2738" s="7" t="inlineStr">
        <is>
          <t>KOR</t>
        </is>
      </c>
      <c r="H2738" s="7" t="inlineStr">
        <is>
          <t>100</t>
        </is>
      </c>
      <c r="I2738" s="7">
        <f>IF(B2738="보세",C2738&amp;" "&amp;D2738&amp;" "&amp;E2738&amp;" "&amp;F2738&amp;" ["&amp;H2738&amp;"]",IF(G2738="JPN","[JPN] "&amp;B2738&amp;" "&amp;C2738&amp;" "&amp;D2738&amp;" "&amp;E2738&amp;" "&amp;F2738&amp;" ["&amp;H2738&amp;"]",B2738&amp;" "&amp;C2738&amp;" "&amp;D2738&amp;" "&amp;E2738&amp;" "&amp;F2738&amp;" ["&amp;H2738&amp;"]"))</f>
        <v/>
      </c>
      <c r="J2738" s="7" t="inlineStr">
        <is>
          <t>애드호크 겨자색 면 사파리자켓 [100]</t>
        </is>
      </c>
      <c r="K2738" s="7" t="inlineStr">
        <is>
          <t>애드호크 겨자색 면 사파리자켓</t>
        </is>
      </c>
      <c r="L2738" s="7">
        <f>IF(B2738="보세",C2738&amp;" "&amp;F2738,B2738&amp;" "&amp;F2738)</f>
        <v/>
      </c>
      <c r="M2738" s="8" t="inlineStr">
        <is>
          <t>겨자색  면 사파리자켓</t>
        </is>
      </c>
      <c r="N2738" s="8" t="inlineStr">
        <is>
          <t>겨자색  코튼 사파리자켓</t>
        </is>
      </c>
      <c r="O2738" s="8" t="inlineStr">
        <is>
          <t>겨자색  면직물 사파리자켓</t>
        </is>
      </c>
    </row>
    <row r="2739" ht="16.5" customHeight="1" s="16">
      <c r="A2739" s="7" t="n">
        <v>13109510</v>
      </c>
      <c r="B2739" s="7" t="inlineStr">
        <is>
          <t>NBA</t>
        </is>
      </c>
      <c r="C2739" s="7" t="inlineStr">
        <is>
          <t>그레이</t>
        </is>
      </c>
      <c r="D2739" s="7" t="inlineStr">
        <is>
          <t>무지</t>
        </is>
      </c>
      <c r="E2739" s="7" t="inlineStr">
        <is>
          <t>면혼방</t>
        </is>
      </c>
      <c r="F2739" s="7" t="inlineStr">
        <is>
          <t>후드집업</t>
        </is>
      </c>
      <c r="G2739" s="7" t="inlineStr">
        <is>
          <t>KOR</t>
        </is>
      </c>
      <c r="H2739" s="7" t="inlineStr">
        <is>
          <t>XL</t>
        </is>
      </c>
      <c r="I2739" s="7">
        <f>IF(B2739="보세",C2739&amp;" "&amp;D2739&amp;" "&amp;E2739&amp;" "&amp;F2739&amp;" ["&amp;H2739&amp;"]",IF(G2739="JPN","[JPN] "&amp;B2739&amp;" "&amp;C2739&amp;" "&amp;D2739&amp;" "&amp;E2739&amp;" "&amp;F2739&amp;" ["&amp;H2739&amp;"]",B2739&amp;" "&amp;C2739&amp;" "&amp;D2739&amp;" "&amp;E2739&amp;" "&amp;F2739&amp;" ["&amp;H2739&amp;"]"))</f>
        <v/>
      </c>
      <c r="J2739" s="7" t="inlineStr">
        <is>
          <t>NBA 그레이 면혼방 후드집업 [XL]</t>
        </is>
      </c>
      <c r="K2739" s="7" t="inlineStr">
        <is>
          <t>NBA 그레이 면혼방 후드집업</t>
        </is>
      </c>
      <c r="L2739" s="7">
        <f>IF(B2739="보세",C2739&amp;" "&amp;F2739,B2739&amp;" "&amp;F2739)</f>
        <v/>
      </c>
      <c r="M2739" s="8" t="inlineStr">
        <is>
          <t>그레이  면혼방 후드집업</t>
        </is>
      </c>
      <c r="N2739" s="8" t="inlineStr">
        <is>
          <t>회색  면혼방 후드집업</t>
        </is>
      </c>
      <c r="O2739" s="8" t="inlineStr">
        <is>
          <t>GRAY  면혼방 후드집업</t>
        </is>
      </c>
    </row>
    <row r="2740" ht="16.5" customHeight="1" s="16">
      <c r="A2740" s="7" t="n">
        <v>13109511</v>
      </c>
      <c r="B2740" s="7" t="inlineStr">
        <is>
          <t>콜롬비아</t>
        </is>
      </c>
      <c r="C2740" s="7" t="inlineStr">
        <is>
          <t>화이트</t>
        </is>
      </c>
      <c r="D2740" s="7" t="inlineStr">
        <is>
          <t>무지</t>
        </is>
      </c>
      <c r="E2740" s="7" t="inlineStr">
        <is>
          <t>폴리</t>
        </is>
      </c>
      <c r="F2740" s="7" t="inlineStr">
        <is>
          <t>폴라리스집업</t>
        </is>
      </c>
      <c r="G2740" s="7" t="inlineStr">
        <is>
          <t>KOR</t>
        </is>
      </c>
      <c r="H2740" s="7" t="inlineStr">
        <is>
          <t>XS</t>
        </is>
      </c>
      <c r="I2740" s="7">
        <f>IF(B2740="보세",C2740&amp;" "&amp;D2740&amp;" "&amp;E2740&amp;" "&amp;F2740&amp;" ["&amp;H2740&amp;"]",IF(G2740="JPN","[JPN] "&amp;B2740&amp;" "&amp;C2740&amp;" "&amp;D2740&amp;" "&amp;E2740&amp;" "&amp;F2740&amp;" ["&amp;H2740&amp;"]",B2740&amp;" "&amp;C2740&amp;" "&amp;D2740&amp;" "&amp;E2740&amp;" "&amp;F2740&amp;" ["&amp;H2740&amp;"]"))</f>
        <v/>
      </c>
      <c r="J2740" s="7" t="inlineStr">
        <is>
          <t>콜롬비아 화이트 폴라리스집업 [XS]</t>
        </is>
      </c>
      <c r="K2740" s="7" t="inlineStr">
        <is>
          <t>콜롬비아 화이트 폴라리스집업</t>
        </is>
      </c>
      <c r="L2740" s="7">
        <f>IF(B2740="보세",C2740&amp;" "&amp;F2740,B2740&amp;" "&amp;F2740)</f>
        <v/>
      </c>
      <c r="M2740" s="8" t="inlineStr">
        <is>
          <t>화이트   폴라리스집업</t>
        </is>
      </c>
      <c r="N2740" s="8" t="inlineStr">
        <is>
          <t>화이트   후드집업</t>
        </is>
      </c>
      <c r="O2740" s="8" t="inlineStr">
        <is>
          <t>화이트   플리스집업</t>
        </is>
      </c>
    </row>
    <row r="2741" ht="16.5" customHeight="1" s="16">
      <c r="A2741" s="7" t="n">
        <v>13109512</v>
      </c>
      <c r="B2741" s="7" t="inlineStr">
        <is>
          <t>네파</t>
        </is>
      </c>
      <c r="C2741" s="7" t="inlineStr">
        <is>
          <t>옐로우</t>
        </is>
      </c>
      <c r="D2741" s="7" t="inlineStr">
        <is>
          <t>무지</t>
        </is>
      </c>
      <c r="E2741" s="7" t="inlineStr">
        <is>
          <t>구스다운</t>
        </is>
      </c>
      <c r="F2741" s="7" t="inlineStr">
        <is>
          <t>숏패딩</t>
        </is>
      </c>
      <c r="G2741" s="7" t="inlineStr">
        <is>
          <t>KOR</t>
        </is>
      </c>
      <c r="H2741" s="7" t="inlineStr">
        <is>
          <t>95</t>
        </is>
      </c>
      <c r="I2741" s="7">
        <f>IF(B2741="보세",C2741&amp;" "&amp;D2741&amp;" "&amp;E2741&amp;" "&amp;F2741&amp;" ["&amp;H2741&amp;"]",IF(G2741="JPN","[JPN] "&amp;B2741&amp;" "&amp;C2741&amp;" "&amp;D2741&amp;" "&amp;E2741&amp;" "&amp;F2741&amp;" ["&amp;H2741&amp;"]",B2741&amp;" "&amp;C2741&amp;" "&amp;D2741&amp;" "&amp;E2741&amp;" "&amp;F2741&amp;" ["&amp;H2741&amp;"]"))</f>
        <v/>
      </c>
      <c r="J2741" s="7" t="inlineStr">
        <is>
          <t>네파 옐로우 구스다운 숏패딩 [95]</t>
        </is>
      </c>
      <c r="K2741" s="7" t="inlineStr">
        <is>
          <t>네파 옐로우 구스다운 숏패딩</t>
        </is>
      </c>
      <c r="L2741" s="7">
        <f>IF(B2741="보세",C2741&amp;" "&amp;F2741,B2741&amp;" "&amp;F2741)</f>
        <v/>
      </c>
      <c r="M2741" s="8" t="inlineStr">
        <is>
          <t>옐로우  구스다운 숏패딩</t>
        </is>
      </c>
      <c r="N2741" s="8" t="inlineStr">
        <is>
          <t>옐로우  구스다운 숏패딩</t>
        </is>
      </c>
      <c r="O2741" s="8" t="inlineStr">
        <is>
          <t>옐로우  구스다운 숏패딩</t>
        </is>
      </c>
    </row>
    <row r="2742" ht="16.5" customHeight="1" s="16">
      <c r="A2742" s="7" t="n">
        <v>13109513</v>
      </c>
      <c r="B2742" s="7" t="inlineStr">
        <is>
          <t>탑텐</t>
        </is>
      </c>
      <c r="C2742" s="7" t="inlineStr">
        <is>
          <t>차콜그레이</t>
        </is>
      </c>
      <c r="D2742" s="7" t="inlineStr">
        <is>
          <t>무지</t>
        </is>
      </c>
      <c r="E2742" s="7" t="inlineStr">
        <is>
          <t>폴리</t>
        </is>
      </c>
      <c r="F2742" s="7" t="inlineStr">
        <is>
          <t>패딩조끼</t>
        </is>
      </c>
      <c r="G2742" s="7" t="inlineStr">
        <is>
          <t>KOR</t>
        </is>
      </c>
      <c r="H2742" s="7" t="inlineStr">
        <is>
          <t>90</t>
        </is>
      </c>
      <c r="I2742" s="7">
        <f>IF(B2742="보세",C2742&amp;" "&amp;D2742&amp;" "&amp;E2742&amp;" "&amp;F2742&amp;" ["&amp;H2742&amp;"]",IF(G2742="JPN","[JPN] "&amp;B2742&amp;" "&amp;C2742&amp;" "&amp;D2742&amp;" "&amp;E2742&amp;" "&amp;F2742&amp;" ["&amp;H2742&amp;"]",B2742&amp;" "&amp;C2742&amp;" "&amp;D2742&amp;" "&amp;E2742&amp;" "&amp;F2742&amp;" ["&amp;H2742&amp;"]"))</f>
        <v/>
      </c>
      <c r="J2742" s="7" t="inlineStr">
        <is>
          <t>탑텐 차콜그레이 패딩조끼 [90]</t>
        </is>
      </c>
      <c r="K2742" s="7" t="inlineStr">
        <is>
          <t>탑텐 차콜그레이 패딩조끼</t>
        </is>
      </c>
      <c r="L2742" s="7">
        <f>IF(B2742="보세",C2742&amp;" "&amp;F2742,B2742&amp;" "&amp;F2742)</f>
        <v/>
      </c>
      <c r="M2742" s="8" t="inlineStr">
        <is>
          <t>차콜그레이   패딩조끼</t>
        </is>
      </c>
      <c r="N2742" s="8" t="inlineStr">
        <is>
          <t>차콜그레이   패딩조끼</t>
        </is>
      </c>
      <c r="O2742" s="8" t="inlineStr">
        <is>
          <t>차콜그레이   패딩조끼</t>
        </is>
      </c>
    </row>
    <row r="2743" ht="16.5" customHeight="1" s="16">
      <c r="A2743" s="7" t="n">
        <v>13109514</v>
      </c>
      <c r="B2743" s="7" t="inlineStr">
        <is>
          <t>유니클로</t>
        </is>
      </c>
      <c r="C2743" s="7" t="inlineStr">
        <is>
          <t>베이지</t>
        </is>
      </c>
      <c r="D2743" s="7" t="inlineStr">
        <is>
          <t>무지</t>
        </is>
      </c>
      <c r="E2743" s="7" t="inlineStr">
        <is>
          <t>면혼방</t>
        </is>
      </c>
      <c r="F2743" s="7" t="inlineStr">
        <is>
          <t>셔츠자켓</t>
        </is>
      </c>
      <c r="G2743" s="7" t="inlineStr">
        <is>
          <t>KOR</t>
        </is>
      </c>
      <c r="H2743" s="7" t="inlineStr">
        <is>
          <t>M</t>
        </is>
      </c>
      <c r="I2743" s="7">
        <f>IF(B2743="보세",C2743&amp;" "&amp;D2743&amp;" "&amp;E2743&amp;" "&amp;F2743&amp;" ["&amp;H2743&amp;"]",IF(G2743="JPN","[JPN] "&amp;B2743&amp;" "&amp;C2743&amp;" "&amp;D2743&amp;" "&amp;E2743&amp;" "&amp;F2743&amp;" ["&amp;H2743&amp;"]",B2743&amp;" "&amp;C2743&amp;" "&amp;D2743&amp;" "&amp;E2743&amp;" "&amp;F2743&amp;" ["&amp;H2743&amp;"]"))</f>
        <v/>
      </c>
      <c r="J2743" s="7" t="inlineStr">
        <is>
          <t>유니클로 베이지 면혼방 셔츠자켓 [M]</t>
        </is>
      </c>
      <c r="K2743" s="7" t="inlineStr">
        <is>
          <t>유니클로 베이지 면혼방 셔츠자켓</t>
        </is>
      </c>
      <c r="L2743" s="7">
        <f>IF(B2743="보세",C2743&amp;" "&amp;F2743,B2743&amp;" "&amp;F2743)</f>
        <v/>
      </c>
      <c r="M2743" s="8" t="inlineStr">
        <is>
          <t>베이지  면혼방 셔츠자켓</t>
        </is>
      </c>
      <c r="N2743" s="8" t="inlineStr">
        <is>
          <t>베이지  코튼혼방 셔츠자켓</t>
        </is>
      </c>
      <c r="O2743" s="8" t="inlineStr">
        <is>
          <t>베이지  면믹스 셔츠자켓</t>
        </is>
      </c>
    </row>
    <row r="2744" ht="16.5" customHeight="1" s="16">
      <c r="A2744" s="7" t="n">
        <v>13109515</v>
      </c>
      <c r="B2744" s="7" t="inlineStr">
        <is>
          <t>지오투</t>
        </is>
      </c>
      <c r="C2744" s="7" t="inlineStr">
        <is>
          <t>네이비</t>
        </is>
      </c>
      <c r="D2744" s="7" t="inlineStr">
        <is>
          <t>무지</t>
        </is>
      </c>
      <c r="E2744" s="7" t="inlineStr">
        <is>
          <t>폴리</t>
        </is>
      </c>
      <c r="F2744" s="7" t="inlineStr">
        <is>
          <t>바람막이자켓</t>
        </is>
      </c>
      <c r="G2744" s="7" t="inlineStr">
        <is>
          <t>KOR</t>
        </is>
      </c>
      <c r="H2744" s="7" t="inlineStr">
        <is>
          <t>105</t>
        </is>
      </c>
      <c r="I2744" s="7">
        <f>IF(B2744="보세",C2744&amp;" "&amp;D2744&amp;" "&amp;E2744&amp;" "&amp;F2744&amp;" ["&amp;H2744&amp;"]",IF(G2744="JPN","[JPN] "&amp;B2744&amp;" "&amp;C2744&amp;" "&amp;D2744&amp;" "&amp;E2744&amp;" "&amp;F2744&amp;" ["&amp;H2744&amp;"]",B2744&amp;" "&amp;C2744&amp;" "&amp;D2744&amp;" "&amp;E2744&amp;" "&amp;F2744&amp;" ["&amp;H2744&amp;"]"))</f>
        <v/>
      </c>
      <c r="J2744" s="7" t="inlineStr">
        <is>
          <t>지오투 네이비 바람막이자켓 [105]</t>
        </is>
      </c>
      <c r="K2744" s="7" t="inlineStr">
        <is>
          <t>지오투 네이비 바람막이자켓</t>
        </is>
      </c>
      <c r="L2744" s="7">
        <f>IF(B2744="보세",C2744&amp;" "&amp;F2744,B2744&amp;" "&amp;F2744)</f>
        <v/>
      </c>
      <c r="M2744" s="8" t="inlineStr">
        <is>
          <t>네이비   바람막이자켓</t>
        </is>
      </c>
      <c r="N2744" s="8" t="inlineStr">
        <is>
          <t>NAVY   바람막이자켓</t>
        </is>
      </c>
      <c r="O2744" s="8" t="inlineStr">
        <is>
          <t>곤색   바람막이자켓</t>
        </is>
      </c>
    </row>
    <row r="2745" ht="16.5" customHeight="1" s="16">
      <c r="A2745" s="7" t="n">
        <v>13109516</v>
      </c>
      <c r="B2745" s="7" t="inlineStr">
        <is>
          <t>런던포그</t>
        </is>
      </c>
      <c r="C2745" s="7" t="inlineStr">
        <is>
          <t>네이비</t>
        </is>
      </c>
      <c r="D2745" s="7" t="inlineStr">
        <is>
          <t>무지</t>
        </is>
      </c>
      <c r="E2745" s="7" t="inlineStr">
        <is>
          <t>폴리</t>
        </is>
      </c>
      <c r="F2745" s="7" t="inlineStr">
        <is>
          <t>누빔자켓</t>
        </is>
      </c>
      <c r="G2745" s="7" t="inlineStr">
        <is>
          <t>KOR</t>
        </is>
      </c>
      <c r="H2745" s="7" t="inlineStr">
        <is>
          <t>M</t>
        </is>
      </c>
      <c r="I2745" s="7">
        <f>IF(B2745="보세",C2745&amp;" "&amp;D2745&amp;" "&amp;E2745&amp;" "&amp;F2745&amp;" ["&amp;H2745&amp;"]",IF(G2745="JPN","[JPN] "&amp;B2745&amp;" "&amp;C2745&amp;" "&amp;D2745&amp;" "&amp;E2745&amp;" "&amp;F2745&amp;" ["&amp;H2745&amp;"]",B2745&amp;" "&amp;C2745&amp;" "&amp;D2745&amp;" "&amp;E2745&amp;" "&amp;F2745&amp;" ["&amp;H2745&amp;"]"))</f>
        <v/>
      </c>
      <c r="J2745" s="7" t="inlineStr">
        <is>
          <t>런던포그 네이비 누빔자켓 [M]</t>
        </is>
      </c>
      <c r="K2745" s="7" t="inlineStr">
        <is>
          <t>런던포그 네이비 누빔자켓</t>
        </is>
      </c>
      <c r="L2745" s="7">
        <f>IF(B2745="보세",C2745&amp;" "&amp;F2745,B2745&amp;" "&amp;F2745)</f>
        <v/>
      </c>
      <c r="M2745" s="8" t="inlineStr">
        <is>
          <t>네이비   누빔자켓</t>
        </is>
      </c>
      <c r="N2745" s="8" t="inlineStr">
        <is>
          <t>NAVY   누빔자켓</t>
        </is>
      </c>
      <c r="O2745" s="8" t="inlineStr">
        <is>
          <t>곤색   누빔자켓</t>
        </is>
      </c>
    </row>
    <row r="2746" ht="16.5" customHeight="1" s="16">
      <c r="A2746" s="7" t="n">
        <v>13109517</v>
      </c>
      <c r="B2746" s="7" t="inlineStr">
        <is>
          <t>MLB</t>
        </is>
      </c>
      <c r="C2746" s="7" t="inlineStr">
        <is>
          <t>블랙</t>
        </is>
      </c>
      <c r="D2746" s="7" t="inlineStr">
        <is>
          <t>무지</t>
        </is>
      </c>
      <c r="E2746" s="7" t="inlineStr">
        <is>
          <t>면</t>
        </is>
      </c>
      <c r="F2746" s="7" t="inlineStr">
        <is>
          <t>라운드반팔티</t>
        </is>
      </c>
      <c r="G2746" s="7" t="inlineStr">
        <is>
          <t>KOR</t>
        </is>
      </c>
      <c r="H2746" s="7" t="inlineStr">
        <is>
          <t>XL</t>
        </is>
      </c>
      <c r="I2746" s="7">
        <f>IF(B2746="보세",C2746&amp;" "&amp;D2746&amp;" "&amp;E2746&amp;" "&amp;F2746&amp;" ["&amp;H2746&amp;"]",IF(G2746="JPN","[JPN] "&amp;B2746&amp;" "&amp;C2746&amp;" "&amp;D2746&amp;" "&amp;E2746&amp;" "&amp;F2746&amp;" ["&amp;H2746&amp;"]",B2746&amp;" "&amp;C2746&amp;" "&amp;D2746&amp;" "&amp;E2746&amp;" "&amp;F2746&amp;" ["&amp;H2746&amp;"]"))</f>
        <v/>
      </c>
      <c r="J2746" s="7" t="inlineStr">
        <is>
          <t>MLB 블랙 면 라운드반팔티 [XL]</t>
        </is>
      </c>
      <c r="K2746" s="7" t="inlineStr">
        <is>
          <t>MLB 블랙 면 라운드반팔티</t>
        </is>
      </c>
      <c r="L2746" s="7">
        <f>IF(B2746="보세",C2746&amp;" "&amp;F2746,B2746&amp;" "&amp;F2746)</f>
        <v/>
      </c>
      <c r="M2746" s="8" t="inlineStr">
        <is>
          <t>블랙  면 라운드반팔티</t>
        </is>
      </c>
      <c r="N2746" s="8" t="inlineStr">
        <is>
          <t>블랙  코튼 라운드반팔티</t>
        </is>
      </c>
      <c r="O2746" s="8" t="inlineStr">
        <is>
          <t>블랙  면직물 라운드반팔티</t>
        </is>
      </c>
    </row>
    <row r="2747" ht="16.5" customHeight="1" s="16">
      <c r="A2747" s="7" t="n">
        <v>13109518</v>
      </c>
      <c r="B2747" s="7" t="inlineStr">
        <is>
          <t>퓨마</t>
        </is>
      </c>
      <c r="C2747" s="7" t="inlineStr">
        <is>
          <t>블루</t>
        </is>
      </c>
      <c r="D2747" s="7" t="inlineStr">
        <is>
          <t>무지</t>
        </is>
      </c>
      <c r="E2747" s="7" t="inlineStr">
        <is>
          <t>면혼방</t>
        </is>
      </c>
      <c r="F2747" s="7" t="inlineStr">
        <is>
          <t>후드티셔츠</t>
        </is>
      </c>
      <c r="G2747" s="7" t="inlineStr">
        <is>
          <t>KOR</t>
        </is>
      </c>
      <c r="H2747" s="7" t="inlineStr">
        <is>
          <t>L</t>
        </is>
      </c>
      <c r="I2747" s="7">
        <f>IF(B2747="보세",C2747&amp;" "&amp;D2747&amp;" "&amp;E2747&amp;" "&amp;F2747&amp;" ["&amp;H2747&amp;"]",IF(G2747="JPN","[JPN] "&amp;B2747&amp;" "&amp;C2747&amp;" "&amp;D2747&amp;" "&amp;E2747&amp;" "&amp;F2747&amp;" ["&amp;H2747&amp;"]",B2747&amp;" "&amp;C2747&amp;" "&amp;D2747&amp;" "&amp;E2747&amp;" "&amp;F2747&amp;" ["&amp;H2747&amp;"]"))</f>
        <v/>
      </c>
      <c r="J2747" s="7" t="inlineStr">
        <is>
          <t>퓨마 블루 면혼방 후드티셔츠 [L]</t>
        </is>
      </c>
      <c r="K2747" s="7" t="inlineStr">
        <is>
          <t>퓨마 블루 면혼방 후드티셔츠</t>
        </is>
      </c>
      <c r="L2747" s="7">
        <f>IF(B2747="보세",C2747&amp;" "&amp;F2747,B2747&amp;" "&amp;F2747)</f>
        <v/>
      </c>
      <c r="M2747" s="8" t="inlineStr">
        <is>
          <t>블루  면혼방 후드티셔츠</t>
        </is>
      </c>
      <c r="N2747" s="8" t="inlineStr">
        <is>
          <t>블루  코튼혼방 후드티셔츠</t>
        </is>
      </c>
      <c r="O2747" s="8" t="inlineStr">
        <is>
          <t>블루  면믹스 후드티셔츠</t>
        </is>
      </c>
    </row>
    <row r="2748" ht="16.5" customHeight="1" s="16">
      <c r="A2748" s="7" t="n">
        <v>13109519</v>
      </c>
      <c r="B2748" s="7" t="inlineStr">
        <is>
          <t>노스페이스</t>
        </is>
      </c>
      <c r="C2748" s="7" t="inlineStr">
        <is>
          <t>그린</t>
        </is>
      </c>
      <c r="D2748" s="7" t="inlineStr">
        <is>
          <t>무지</t>
        </is>
      </c>
      <c r="E2748" s="7" t="inlineStr">
        <is>
          <t>면혼방</t>
        </is>
      </c>
      <c r="F2748" s="7" t="inlineStr">
        <is>
          <t>카라반팔티</t>
        </is>
      </c>
      <c r="G2748" s="7" t="inlineStr">
        <is>
          <t>KOR</t>
        </is>
      </c>
      <c r="H2748" s="7" t="inlineStr">
        <is>
          <t>XL</t>
        </is>
      </c>
      <c r="I2748" s="7">
        <f>IF(B2748="보세",C2748&amp;" "&amp;D2748&amp;" "&amp;E2748&amp;" "&amp;F2748&amp;" ["&amp;H2748&amp;"]",IF(G2748="JPN","[JPN] "&amp;B2748&amp;" "&amp;C2748&amp;" "&amp;D2748&amp;" "&amp;E2748&amp;" "&amp;F2748&amp;" ["&amp;H2748&amp;"]",B2748&amp;" "&amp;C2748&amp;" "&amp;D2748&amp;" "&amp;E2748&amp;" "&amp;F2748&amp;" ["&amp;H2748&amp;"]"))</f>
        <v/>
      </c>
      <c r="J2748" s="7" t="inlineStr">
        <is>
          <t>노스페이스 그린 면혼방 카라반팔티 [XL]</t>
        </is>
      </c>
      <c r="K2748" s="7" t="inlineStr">
        <is>
          <t>노스페이스 그린 면혼방 카라반팔티</t>
        </is>
      </c>
      <c r="L2748" s="7">
        <f>IF(B2748="보세",C2748&amp;" "&amp;F2748,B2748&amp;" "&amp;F2748)</f>
        <v/>
      </c>
      <c r="M2748" s="8" t="inlineStr">
        <is>
          <t>그린  면혼방 카라반팔티</t>
        </is>
      </c>
      <c r="N2748" s="8" t="inlineStr">
        <is>
          <t>그린  코튼혼방 카라반팔티</t>
        </is>
      </c>
      <c r="O2748" s="8" t="inlineStr">
        <is>
          <t>그린  면믹스 카라반팔티</t>
        </is>
      </c>
    </row>
    <row r="2749" ht="16.5" customHeight="1" s="16">
      <c r="A2749" s="7" t="n">
        <v>13109520</v>
      </c>
      <c r="B2749" s="7" t="inlineStr">
        <is>
          <t>헤지스</t>
        </is>
      </c>
      <c r="C2749" s="7" t="inlineStr">
        <is>
          <t>아이보리</t>
        </is>
      </c>
      <c r="D2749" s="7" t="inlineStr">
        <is>
          <t>스트라이프</t>
        </is>
      </c>
      <c r="E2749" s="7" t="inlineStr">
        <is>
          <t>폴리</t>
        </is>
      </c>
      <c r="F2749" s="7" t="inlineStr">
        <is>
          <t>집업가디건</t>
        </is>
      </c>
      <c r="G2749" s="7" t="inlineStr">
        <is>
          <t>KOR</t>
        </is>
      </c>
      <c r="H2749" s="7" t="inlineStr">
        <is>
          <t>85</t>
        </is>
      </c>
      <c r="I2749" s="7">
        <f>IF(B2749="보세",C2749&amp;" "&amp;D2749&amp;" "&amp;E2749&amp;" "&amp;F2749&amp;" ["&amp;H2749&amp;"]",IF(G2749="JPN","[JPN] "&amp;B2749&amp;" "&amp;C2749&amp;" "&amp;D2749&amp;" "&amp;E2749&amp;" "&amp;F2749&amp;" ["&amp;H2749&amp;"]",B2749&amp;" "&amp;C2749&amp;" "&amp;D2749&amp;" "&amp;E2749&amp;" "&amp;F2749&amp;" ["&amp;H2749&amp;"]"))</f>
        <v/>
      </c>
      <c r="J2749" s="7" t="inlineStr">
        <is>
          <t>헤지스 아이보리 스트라이프 집업가디건 [85]</t>
        </is>
      </c>
      <c r="K2749" s="7" t="inlineStr">
        <is>
          <t>헤지스 아이보리 스트라이프 집업가디건</t>
        </is>
      </c>
      <c r="L2749" s="7">
        <f>IF(B2749="보세",C2749&amp;" "&amp;F2749,B2749&amp;" "&amp;F2749)</f>
        <v/>
      </c>
      <c r="M2749" s="8" t="inlineStr">
        <is>
          <t>아이보리 스트라이프  집업가디건</t>
        </is>
      </c>
      <c r="N2749" s="8" t="inlineStr">
        <is>
          <t>아이보리 스트라이프  집업가디건</t>
        </is>
      </c>
      <c r="O2749" s="8" t="inlineStr">
        <is>
          <t>아이보리 스트라이프  집업가디건</t>
        </is>
      </c>
    </row>
    <row r="2750" ht="16.5" customHeight="1" s="16">
      <c r="A2750" s="7" t="n">
        <v>13109521</v>
      </c>
      <c r="B2750" s="7" t="inlineStr">
        <is>
          <t>질스튜어트</t>
        </is>
      </c>
      <c r="C2750" s="7" t="inlineStr">
        <is>
          <t>진청</t>
        </is>
      </c>
      <c r="D2750" s="7" t="inlineStr">
        <is>
          <t>테트리스자수</t>
        </is>
      </c>
      <c r="E2750" s="7" t="inlineStr">
        <is>
          <t>데님</t>
        </is>
      </c>
      <c r="F2750" s="7" t="inlineStr">
        <is>
          <t>긴팔셔츠</t>
        </is>
      </c>
      <c r="G2750" s="7" t="inlineStr">
        <is>
          <t>KOR</t>
        </is>
      </c>
      <c r="H2750" s="7" t="inlineStr">
        <is>
          <t>M</t>
        </is>
      </c>
      <c r="I2750" s="7">
        <f>IF(B2750="보세",C2750&amp;" "&amp;D2750&amp;" "&amp;E2750&amp;" "&amp;F2750&amp;" ["&amp;H2750&amp;"]",IF(G2750="JPN","[JPN] "&amp;B2750&amp;" "&amp;C2750&amp;" "&amp;D2750&amp;" "&amp;E2750&amp;" "&amp;F2750&amp;" ["&amp;H2750&amp;"]",B2750&amp;" "&amp;C2750&amp;" "&amp;D2750&amp;" "&amp;E2750&amp;" "&amp;F2750&amp;" ["&amp;H2750&amp;"]"))</f>
        <v/>
      </c>
      <c r="J2750" s="7" t="inlineStr">
        <is>
          <t>질스튜어트 진청 테트리스자수 데님 긴팔셔츠 [M]</t>
        </is>
      </c>
      <c r="K2750" s="7" t="inlineStr">
        <is>
          <t>질스튜어트 진청 테트리스자수 데님 긴팔셔츠</t>
        </is>
      </c>
      <c r="L2750" s="7">
        <f>IF(B2750="보세",C2750&amp;" "&amp;F2750,B2750&amp;" "&amp;F2750)</f>
        <v/>
      </c>
      <c r="M2750" s="8" t="inlineStr">
        <is>
          <t>진청 테트리스자수 데님 긴팔셔츠</t>
        </is>
      </c>
      <c r="N2750" s="8" t="inlineStr">
        <is>
          <t>진청 테트리스자수 데님 긴팔셔츠</t>
        </is>
      </c>
      <c r="O2750" s="8" t="inlineStr">
        <is>
          <t>진청 테트리스자수 데님 긴팔셔츠</t>
        </is>
      </c>
    </row>
    <row r="2751" ht="16.5" customHeight="1" s="16">
      <c r="A2751" s="7" t="n">
        <v>13109522</v>
      </c>
      <c r="B2751" s="7" t="inlineStr">
        <is>
          <t>디즈니</t>
        </is>
      </c>
      <c r="C2751" s="7" t="inlineStr">
        <is>
          <t>네이비</t>
        </is>
      </c>
      <c r="D2751" s="7" t="inlineStr">
        <is>
          <t>무지</t>
        </is>
      </c>
      <c r="E2751" s="7" t="inlineStr">
        <is>
          <t>폴리</t>
        </is>
      </c>
      <c r="F2751" s="7" t="inlineStr">
        <is>
          <t>롱패딩</t>
        </is>
      </c>
      <c r="G2751" s="7" t="inlineStr">
        <is>
          <t>KOR</t>
        </is>
      </c>
      <c r="H2751" s="7" t="inlineStr">
        <is>
          <t>90</t>
        </is>
      </c>
      <c r="I2751" s="7">
        <f>IF(B2751="보세",C2751&amp;" "&amp;D2751&amp;" "&amp;E2751&amp;" "&amp;F2751&amp;" ["&amp;H2751&amp;"]",IF(G2751="JPN","[JPN] "&amp;B2751&amp;" "&amp;C2751&amp;" "&amp;D2751&amp;" "&amp;E2751&amp;" "&amp;F2751&amp;" ["&amp;H2751&amp;"]",B2751&amp;" "&amp;C2751&amp;" "&amp;D2751&amp;" "&amp;E2751&amp;" "&amp;F2751&amp;" ["&amp;H2751&amp;"]"))</f>
        <v/>
      </c>
      <c r="J2751" s="7" t="inlineStr">
        <is>
          <t>디즈니 네이비 롱패딩 [90]</t>
        </is>
      </c>
      <c r="K2751" s="7" t="inlineStr">
        <is>
          <t>디즈니 네이비 롱패딩</t>
        </is>
      </c>
      <c r="L2751" s="7">
        <f>IF(B2751="보세",C2751&amp;" "&amp;F2751,B2751&amp;" "&amp;F2751)</f>
        <v/>
      </c>
      <c r="M2751" s="8" t="inlineStr">
        <is>
          <t>네이비   롱패딩</t>
        </is>
      </c>
      <c r="N2751" s="8" t="inlineStr">
        <is>
          <t>NAVY   롱패딩</t>
        </is>
      </c>
      <c r="O2751" s="8" t="inlineStr">
        <is>
          <t>곤색   롱패딩</t>
        </is>
      </c>
    </row>
    <row r="2752" ht="16.5" customHeight="1" s="16">
      <c r="A2752" s="7" t="n">
        <v>13109523</v>
      </c>
      <c r="B2752" s="7" t="inlineStr">
        <is>
          <t>자라</t>
        </is>
      </c>
      <c r="C2752" s="7" t="inlineStr">
        <is>
          <t>베이지</t>
        </is>
      </c>
      <c r="D2752" s="7" t="inlineStr">
        <is>
          <t>호피무늬</t>
        </is>
      </c>
      <c r="E2752" s="7" t="inlineStr">
        <is>
          <t>면혼방</t>
        </is>
      </c>
      <c r="F2752" s="7" t="inlineStr">
        <is>
          <t>롱원피스</t>
        </is>
      </c>
      <c r="G2752" s="7" t="inlineStr">
        <is>
          <t>KOR</t>
        </is>
      </c>
      <c r="H2752" s="7" t="inlineStr">
        <is>
          <t>L</t>
        </is>
      </c>
      <c r="I2752" s="7">
        <f>IF(B2752="보세",C2752&amp;" "&amp;D2752&amp;" "&amp;E2752&amp;" "&amp;F2752&amp;" ["&amp;H2752&amp;"]",IF(G2752="JPN","[JPN] "&amp;B2752&amp;" "&amp;C2752&amp;" "&amp;D2752&amp;" "&amp;E2752&amp;" "&amp;F2752&amp;" ["&amp;H2752&amp;"]",B2752&amp;" "&amp;C2752&amp;" "&amp;D2752&amp;" "&amp;E2752&amp;" "&amp;F2752&amp;" ["&amp;H2752&amp;"]"))</f>
        <v/>
      </c>
      <c r="J2752" s="7" t="inlineStr">
        <is>
          <t>자라 베이지 호피무늬 면혼방 롱원피스 [L]</t>
        </is>
      </c>
      <c r="K2752" s="7" t="inlineStr">
        <is>
          <t>자라 베이지 호피무늬 면혼방 롱원피스</t>
        </is>
      </c>
      <c r="L2752" s="7">
        <f>IF(B2752="보세",C2752&amp;" "&amp;F2752,B2752&amp;" "&amp;F2752)</f>
        <v/>
      </c>
      <c r="M2752" s="8" t="inlineStr">
        <is>
          <t>베이지 호피무늬 면혼방 롱원피스</t>
        </is>
      </c>
      <c r="N2752" s="8" t="inlineStr">
        <is>
          <t>베이지 호피무늬 코튼혼방 롱원피스</t>
        </is>
      </c>
      <c r="O2752" s="8" t="inlineStr">
        <is>
          <t>베이지 호피무늬 면믹스 롱원피스</t>
        </is>
      </c>
    </row>
    <row r="2753" ht="16.5" customHeight="1" s="16">
      <c r="A2753" s="7" t="n">
        <v>13109524</v>
      </c>
      <c r="B2753" s="7" t="inlineStr">
        <is>
          <t>아디다스</t>
        </is>
      </c>
      <c r="C2753" s="7" t="inlineStr">
        <is>
          <t>네이비</t>
        </is>
      </c>
      <c r="D2753" s="7" t="inlineStr">
        <is>
          <t>무지</t>
        </is>
      </c>
      <c r="E2753" s="7" t="inlineStr">
        <is>
          <t>면혼방</t>
        </is>
      </c>
      <c r="F2753" s="7" t="inlineStr">
        <is>
          <t>트레이닝팬츠</t>
        </is>
      </c>
      <c r="G2753" s="7" t="inlineStr">
        <is>
          <t>KOR</t>
        </is>
      </c>
      <c r="H2753" s="7" t="inlineStr">
        <is>
          <t>90</t>
        </is>
      </c>
      <c r="I2753" s="7">
        <f>IF(B2753="보세",C2753&amp;" "&amp;D2753&amp;" "&amp;E2753&amp;" "&amp;F2753&amp;" ["&amp;H2753&amp;"]",IF(G2753="JPN","[JPN] "&amp;B2753&amp;" "&amp;C2753&amp;" "&amp;D2753&amp;" "&amp;E2753&amp;" "&amp;F2753&amp;" ["&amp;H2753&amp;"]",B2753&amp;" "&amp;C2753&amp;" "&amp;D2753&amp;" "&amp;E2753&amp;" "&amp;F2753&amp;" ["&amp;H2753&amp;"]"))</f>
        <v/>
      </c>
      <c r="J2753" s="7" t="inlineStr">
        <is>
          <t>아디다스 네이비 면혼방 트레이닝팬츠 [90]</t>
        </is>
      </c>
      <c r="K2753" s="7" t="inlineStr">
        <is>
          <t>아디다스 네이비 면혼방 트레이닝팬츠</t>
        </is>
      </c>
      <c r="L2753" s="7">
        <f>IF(B2753="보세",C2753&amp;" "&amp;F2753,B2753&amp;" "&amp;F2753)</f>
        <v/>
      </c>
      <c r="M2753" s="8" t="inlineStr">
        <is>
          <t>네이비  면혼방 트레이닝팬츠</t>
        </is>
      </c>
      <c r="N2753" s="8" t="inlineStr">
        <is>
          <t>NAVY  면혼방 트레이닝팬츠</t>
        </is>
      </c>
      <c r="O2753" s="8" t="inlineStr">
        <is>
          <t>곤색  면혼방 트레이닝팬츠</t>
        </is>
      </c>
    </row>
    <row r="2754" ht="16.5" customHeight="1" s="16">
      <c r="A2754" s="7" t="n">
        <v>13109525</v>
      </c>
      <c r="B2754" s="7" t="inlineStr">
        <is>
          <t>아디다스</t>
        </is>
      </c>
      <c r="C2754" s="7" t="inlineStr">
        <is>
          <t>블랙</t>
        </is>
      </c>
      <c r="D2754" s="7" t="inlineStr">
        <is>
          <t>무지</t>
        </is>
      </c>
      <c r="E2754" s="7" t="inlineStr">
        <is>
          <t>면혼방</t>
        </is>
      </c>
      <c r="F2754" s="7" t="inlineStr">
        <is>
          <t>트레이닝팬츠</t>
        </is>
      </c>
      <c r="G2754" s="7" t="inlineStr">
        <is>
          <t>KOR</t>
        </is>
      </c>
      <c r="H2754" s="7" t="inlineStr">
        <is>
          <t>100</t>
        </is>
      </c>
      <c r="I2754" s="7">
        <f>IF(B2754="보세",C2754&amp;" "&amp;D2754&amp;" "&amp;E2754&amp;" "&amp;F2754&amp;" ["&amp;H2754&amp;"]",IF(G2754="JPN","[JPN] "&amp;B2754&amp;" "&amp;C2754&amp;" "&amp;D2754&amp;" "&amp;E2754&amp;" "&amp;F2754&amp;" ["&amp;H2754&amp;"]",B2754&amp;" "&amp;C2754&amp;" "&amp;D2754&amp;" "&amp;E2754&amp;" "&amp;F2754&amp;" ["&amp;H2754&amp;"]"))</f>
        <v/>
      </c>
      <c r="J2754" s="7" t="inlineStr">
        <is>
          <t>아디다스 블랙 면혼방 트레이닝팬츠 [100]</t>
        </is>
      </c>
      <c r="K2754" s="7" t="inlineStr">
        <is>
          <t>아디다스 블랙 면혼방 트레이닝팬츠</t>
        </is>
      </c>
      <c r="L2754" s="7">
        <f>IF(B2754="보세",C2754&amp;" "&amp;F2754,B2754&amp;" "&amp;F2754)</f>
        <v/>
      </c>
      <c r="M2754" s="8" t="inlineStr">
        <is>
          <t>블랙  면혼방 트레이닝팬츠</t>
        </is>
      </c>
      <c r="N2754" s="8" t="inlineStr">
        <is>
          <t>블랙  코튼혼방 트레이닝팬츠</t>
        </is>
      </c>
      <c r="O2754" s="8" t="inlineStr">
        <is>
          <t>블랙  면믹스 트레이닝팬츠</t>
        </is>
      </c>
    </row>
    <row r="2755" ht="16.5" customHeight="1" s="16">
      <c r="A2755" s="7" t="n">
        <v>13109526</v>
      </c>
      <c r="B2755" s="7" t="inlineStr">
        <is>
          <t>지프</t>
        </is>
      </c>
      <c r="C2755" s="7" t="inlineStr">
        <is>
          <t>중청</t>
        </is>
      </c>
      <c r="D2755" s="7" t="inlineStr">
        <is>
          <t>무지</t>
        </is>
      </c>
      <c r="E2755" s="7" t="inlineStr">
        <is>
          <t>데님</t>
        </is>
      </c>
      <c r="F2755" s="7" t="inlineStr">
        <is>
          <t>디스트로이드진</t>
        </is>
      </c>
      <c r="G2755" s="7" t="inlineStr">
        <is>
          <t>KOR</t>
        </is>
      </c>
      <c r="H2755" s="7" t="inlineStr">
        <is>
          <t>없음</t>
        </is>
      </c>
      <c r="I2755" s="7">
        <f>IF(B2755="보세",C2755&amp;" "&amp;D2755&amp;" "&amp;E2755&amp;" "&amp;F2755&amp;" ["&amp;H2755&amp;"]",IF(G2755="JPN","[JPN] "&amp;B2755&amp;" "&amp;C2755&amp;" "&amp;D2755&amp;" "&amp;E2755&amp;" "&amp;F2755&amp;" ["&amp;H2755&amp;"]",B2755&amp;" "&amp;C2755&amp;" "&amp;D2755&amp;" "&amp;E2755&amp;" "&amp;F2755&amp;" ["&amp;H2755&amp;"]"))</f>
        <v/>
      </c>
      <c r="J2755" s="7" t="inlineStr">
        <is>
          <t xml:space="preserve">지프 중청 데님 디스트로이드진 </t>
        </is>
      </c>
      <c r="K2755" s="7" t="inlineStr">
        <is>
          <t xml:space="preserve">지프 중청 데님 디스트로이드진 </t>
        </is>
      </c>
      <c r="L2755" s="7">
        <f>IF(B2755="보세",C2755&amp;" "&amp;F2755,B2755&amp;" "&amp;F2755)</f>
        <v/>
      </c>
      <c r="M2755" s="8" t="inlineStr">
        <is>
          <t>중청  데님 디스트로이드진</t>
        </is>
      </c>
      <c r="N2755" s="8" t="inlineStr">
        <is>
          <t>중청  데님 디스트로이드진</t>
        </is>
      </c>
      <c r="O2755" s="8" t="inlineStr">
        <is>
          <t>중청  데님 디스트로이드진</t>
        </is>
      </c>
    </row>
    <row r="2756" ht="16.5" customHeight="1" s="16">
      <c r="A2756" s="7" t="n">
        <v>13109527</v>
      </c>
      <c r="B2756" s="7" t="inlineStr">
        <is>
          <t>코스</t>
        </is>
      </c>
      <c r="C2756" s="7" t="inlineStr">
        <is>
          <t>아이보리</t>
        </is>
      </c>
      <c r="D2756" s="7" t="inlineStr">
        <is>
          <t>무지</t>
        </is>
      </c>
      <c r="E2756" s="7" t="inlineStr">
        <is>
          <t>린넨혼방</t>
        </is>
      </c>
      <c r="F2756" s="7" t="inlineStr">
        <is>
          <t>배기핏바지</t>
        </is>
      </c>
      <c r="G2756" s="7" t="inlineStr">
        <is>
          <t>KOR</t>
        </is>
      </c>
      <c r="H2756" s="7" t="inlineStr">
        <is>
          <t>S</t>
        </is>
      </c>
      <c r="I2756" s="7">
        <f>IF(B2756="보세",C2756&amp;" "&amp;D2756&amp;" "&amp;E2756&amp;" "&amp;F2756&amp;" ["&amp;H2756&amp;"]",IF(G2756="JPN","[JPN] "&amp;B2756&amp;" "&amp;C2756&amp;" "&amp;D2756&amp;" "&amp;E2756&amp;" "&amp;F2756&amp;" ["&amp;H2756&amp;"]",B2756&amp;" "&amp;C2756&amp;" "&amp;D2756&amp;" "&amp;E2756&amp;" "&amp;F2756&amp;" ["&amp;H2756&amp;"]"))</f>
        <v/>
      </c>
      <c r="J2756" s="7" t="inlineStr">
        <is>
          <t>코스 아이보리 린넨혼방 배기핏바지 [S]</t>
        </is>
      </c>
      <c r="K2756" s="7" t="inlineStr">
        <is>
          <t>코스 아이보리 린넨혼방 배기핏바지</t>
        </is>
      </c>
      <c r="L2756" s="7">
        <f>IF(B2756="보세",C2756&amp;" "&amp;F2756,B2756&amp;" "&amp;F2756)</f>
        <v/>
      </c>
      <c r="M2756" s="8" t="inlineStr">
        <is>
          <t>아이보리  린넨혼방 배기핏바지</t>
        </is>
      </c>
      <c r="N2756" s="8" t="inlineStr">
        <is>
          <t>아이보리  린넨혼방 배기핏바지</t>
        </is>
      </c>
      <c r="O2756" s="8" t="inlineStr">
        <is>
          <t>아이보리  린넨혼방 배기핏바지</t>
        </is>
      </c>
    </row>
    <row r="2757" ht="16.5" customHeight="1" s="16">
      <c r="A2757" s="7" t="n">
        <v>13109528</v>
      </c>
      <c r="B2757" s="7" t="inlineStr">
        <is>
          <t>파리게이츠</t>
        </is>
      </c>
      <c r="C2757" s="7" t="inlineStr">
        <is>
          <t>아이보리</t>
        </is>
      </c>
      <c r="D2757" s="7" t="inlineStr">
        <is>
          <t>무지</t>
        </is>
      </c>
      <c r="E2757" s="7" t="inlineStr">
        <is>
          <t>면혼방</t>
        </is>
      </c>
      <c r="F2757" s="7" t="inlineStr">
        <is>
          <t>골프롤업팬츠</t>
        </is>
      </c>
      <c r="G2757" s="7" t="inlineStr">
        <is>
          <t>KOR</t>
        </is>
      </c>
      <c r="H2757" s="7" t="inlineStr">
        <is>
          <t>4</t>
        </is>
      </c>
      <c r="I2757" s="7">
        <f>IF(B2757="보세",C2757&amp;" "&amp;D2757&amp;" "&amp;E2757&amp;" "&amp;F2757&amp;" ["&amp;H2757&amp;"]",IF(G2757="JPN","[JPN] "&amp;B2757&amp;" "&amp;C2757&amp;" "&amp;D2757&amp;" "&amp;E2757&amp;" "&amp;F2757&amp;" ["&amp;H2757&amp;"]",B2757&amp;" "&amp;C2757&amp;" "&amp;D2757&amp;" "&amp;E2757&amp;" "&amp;F2757&amp;" ["&amp;H2757&amp;"]"))</f>
        <v/>
      </c>
      <c r="J2757" s="7" t="inlineStr">
        <is>
          <t>파리게이츠 아이보리 면혼방 골프롤업팬츠 [4]</t>
        </is>
      </c>
      <c r="K2757" s="7" t="inlineStr">
        <is>
          <t>파리게이츠 아이보리 면혼방 골프롤업팬츠</t>
        </is>
      </c>
      <c r="L2757" s="7">
        <f>IF(B2757="보세",C2757&amp;" "&amp;F2757,B2757&amp;" "&amp;F2757)</f>
        <v/>
      </c>
      <c r="M2757" s="8" t="inlineStr">
        <is>
          <t>아이보리  면혼방 골프롤업팬츠</t>
        </is>
      </c>
      <c r="N2757" s="8" t="inlineStr">
        <is>
          <t>아이보리  코튼혼방 골프롤업팬츠</t>
        </is>
      </c>
      <c r="O2757" s="8" t="inlineStr">
        <is>
          <t>아이보리  면믹스 골프롤업팬츠</t>
        </is>
      </c>
    </row>
    <row r="2758" ht="16.5" customHeight="1" s="16">
      <c r="A2758" s="7" t="n">
        <v>13109529</v>
      </c>
      <c r="B2758" s="7" t="inlineStr">
        <is>
          <t>자라</t>
        </is>
      </c>
      <c r="C2758" s="7" t="inlineStr">
        <is>
          <t>베이지</t>
        </is>
      </c>
      <c r="D2758" s="7" t="inlineStr">
        <is>
          <t>무지</t>
        </is>
      </c>
      <c r="E2758" s="7" t="inlineStr">
        <is>
          <t>비스코스</t>
        </is>
      </c>
      <c r="F2758" s="7" t="inlineStr">
        <is>
          <t>랩치마바지</t>
        </is>
      </c>
      <c r="G2758" s="7" t="inlineStr">
        <is>
          <t>KOR</t>
        </is>
      </c>
      <c r="H2758" s="7" t="inlineStr">
        <is>
          <t>L</t>
        </is>
      </c>
      <c r="I2758" s="7">
        <f>IF(B2758="보세",C2758&amp;" "&amp;D2758&amp;" "&amp;E2758&amp;" "&amp;F2758&amp;" ["&amp;H2758&amp;"]",IF(G2758="JPN","[JPN] "&amp;B2758&amp;" "&amp;C2758&amp;" "&amp;D2758&amp;" "&amp;E2758&amp;" "&amp;F2758&amp;" ["&amp;H2758&amp;"]",B2758&amp;" "&amp;C2758&amp;" "&amp;D2758&amp;" "&amp;E2758&amp;" "&amp;F2758&amp;" ["&amp;H2758&amp;"]"))</f>
        <v/>
      </c>
      <c r="J2758" s="7" t="inlineStr">
        <is>
          <t>자라 베이지 비스코스 랩치마바지 [L]</t>
        </is>
      </c>
      <c r="K2758" s="7" t="inlineStr">
        <is>
          <t>자라 베이지 비스코스 랩치마바지</t>
        </is>
      </c>
      <c r="L2758" s="7">
        <f>IF(B2758="보세",C2758&amp;" "&amp;F2758,B2758&amp;" "&amp;F2758)</f>
        <v/>
      </c>
      <c r="M2758" s="8" t="inlineStr">
        <is>
          <t>베이지  비스코스 랩치마바지</t>
        </is>
      </c>
      <c r="N2758" s="8" t="inlineStr">
        <is>
          <t>베이지  레이온 랩치마바지</t>
        </is>
      </c>
      <c r="O2758" s="8" t="inlineStr">
        <is>
          <t>베이지  인견 랩치마바지</t>
        </is>
      </c>
    </row>
    <row r="2759" ht="16.5" customHeight="1" s="16">
      <c r="A2759" s="7" t="n">
        <v>13109530</v>
      </c>
      <c r="B2759" s="7" t="inlineStr">
        <is>
          <t>타미힐피거</t>
        </is>
      </c>
      <c r="C2759" s="7" t="inlineStr">
        <is>
          <t>카키</t>
        </is>
      </c>
      <c r="D2759" s="7" t="inlineStr">
        <is>
          <t>무지</t>
        </is>
      </c>
      <c r="E2759" s="7" t="inlineStr">
        <is>
          <t>면혼방</t>
        </is>
      </c>
      <c r="F2759" s="7" t="inlineStr">
        <is>
          <t>카고팬츠</t>
        </is>
      </c>
      <c r="G2759" s="7" t="inlineStr">
        <is>
          <t>KOR</t>
        </is>
      </c>
      <c r="H2759" s="7" t="inlineStr">
        <is>
          <t>없음</t>
        </is>
      </c>
      <c r="I2759" s="7">
        <f>IF(B2759="보세",C2759&amp;" "&amp;D2759&amp;" "&amp;E2759&amp;" "&amp;F2759&amp;" ["&amp;H2759&amp;"]",IF(G2759="JPN","[JPN] "&amp;B2759&amp;" "&amp;C2759&amp;" "&amp;D2759&amp;" "&amp;E2759&amp;" "&amp;F2759&amp;" ["&amp;H2759&amp;"]",B2759&amp;" "&amp;C2759&amp;" "&amp;D2759&amp;" "&amp;E2759&amp;" "&amp;F2759&amp;" ["&amp;H2759&amp;"]"))</f>
        <v/>
      </c>
      <c r="J2759" s="7" t="inlineStr">
        <is>
          <t xml:space="preserve">타미힐피거 카키 면혼방 카고팬츠 </t>
        </is>
      </c>
      <c r="K2759" s="7" t="inlineStr">
        <is>
          <t xml:space="preserve">타미힐피거 카키 면혼방 카고팬츠 </t>
        </is>
      </c>
      <c r="L2759" s="7">
        <f>IF(B2759="보세",C2759&amp;" "&amp;F2759,B2759&amp;" "&amp;F2759)</f>
        <v/>
      </c>
      <c r="M2759" s="8" t="inlineStr">
        <is>
          <t>카키  면혼방 카고팬츠</t>
        </is>
      </c>
      <c r="N2759" s="8" t="inlineStr">
        <is>
          <t>카키  코튼혼방 카고팬츠</t>
        </is>
      </c>
      <c r="O2759" s="8" t="inlineStr">
        <is>
          <t>카키  면믹스 카고팬츠</t>
        </is>
      </c>
    </row>
    <row r="2760" ht="16.5" customHeight="1" s="16">
      <c r="A2760" s="7" t="n">
        <v>13109531</v>
      </c>
      <c r="B2760" s="7" t="inlineStr">
        <is>
          <t>헤지스</t>
        </is>
      </c>
      <c r="C2760" s="7" t="inlineStr">
        <is>
          <t>화이트</t>
        </is>
      </c>
      <c r="D2760" s="7" t="inlineStr">
        <is>
          <t>무지</t>
        </is>
      </c>
      <c r="E2760" s="7" t="inlineStr">
        <is>
          <t>면</t>
        </is>
      </c>
      <c r="F2760" s="7" t="inlineStr">
        <is>
          <t>옥스퍼드셔츠</t>
        </is>
      </c>
      <c r="G2760" s="7" t="inlineStr">
        <is>
          <t>KOR</t>
        </is>
      </c>
      <c r="H2760" s="7" t="inlineStr">
        <is>
          <t>85</t>
        </is>
      </c>
      <c r="I2760" s="7">
        <f>IF(B2760="보세",C2760&amp;" "&amp;D2760&amp;" "&amp;E2760&amp;" "&amp;F2760&amp;" ["&amp;H2760&amp;"]",IF(G2760="JPN","[JPN] "&amp;B2760&amp;" "&amp;C2760&amp;" "&amp;D2760&amp;" "&amp;E2760&amp;" "&amp;F2760&amp;" ["&amp;H2760&amp;"]",B2760&amp;" "&amp;C2760&amp;" "&amp;D2760&amp;" "&amp;E2760&amp;" "&amp;F2760&amp;" ["&amp;H2760&amp;"]"))</f>
        <v/>
      </c>
      <c r="J2760" s="7" t="inlineStr">
        <is>
          <t>헤지스 화이트 면 옥스퍼드셔츠 [85]</t>
        </is>
      </c>
      <c r="K2760" s="7" t="inlineStr">
        <is>
          <t>헤지스 화이트 면 옥스퍼드셔츠</t>
        </is>
      </c>
      <c r="L2760" s="7">
        <f>IF(B2760="보세",C2760&amp;" "&amp;F2760,B2760&amp;" "&amp;F2760)</f>
        <v/>
      </c>
      <c r="M2760" s="8" t="inlineStr">
        <is>
          <t>화이트  면 옥스퍼드셔츠</t>
        </is>
      </c>
      <c r="N2760" s="8" t="inlineStr">
        <is>
          <t>화이트  코튼 옥스퍼드셔츠</t>
        </is>
      </c>
      <c r="O2760" s="8" t="inlineStr">
        <is>
          <t>화이트  면직물 옥스퍼드셔츠</t>
        </is>
      </c>
    </row>
    <row r="2761" ht="16.5" customHeight="1" s="16">
      <c r="A2761" s="7" t="n">
        <v>13109532</v>
      </c>
      <c r="B2761" s="7" t="inlineStr">
        <is>
          <t>아디다스</t>
        </is>
      </c>
      <c r="C2761" s="7" t="inlineStr">
        <is>
          <t>차콜그레이</t>
        </is>
      </c>
      <c r="D2761" s="7" t="inlineStr">
        <is>
          <t>무지</t>
        </is>
      </c>
      <c r="E2761" s="7" t="inlineStr">
        <is>
          <t>폴리</t>
        </is>
      </c>
      <c r="F2761" s="7" t="inlineStr">
        <is>
          <t>트랙자켓</t>
        </is>
      </c>
      <c r="G2761" s="7" t="inlineStr">
        <is>
          <t>KOR</t>
        </is>
      </c>
      <c r="H2761" s="7" t="inlineStr">
        <is>
          <t>79</t>
        </is>
      </c>
      <c r="I2761" s="7">
        <f>IF(B2761="보세",C2761&amp;" "&amp;D2761&amp;" "&amp;E2761&amp;" "&amp;F2761&amp;" ["&amp;H2761&amp;"]",IF(G2761="JPN","[JPN] "&amp;B2761&amp;" "&amp;C2761&amp;" "&amp;D2761&amp;" "&amp;E2761&amp;" "&amp;F2761&amp;" ["&amp;H2761&amp;"]",B2761&amp;" "&amp;C2761&amp;" "&amp;D2761&amp;" "&amp;E2761&amp;" "&amp;F2761&amp;" ["&amp;H2761&amp;"]"))</f>
        <v/>
      </c>
      <c r="J2761" s="7" t="inlineStr">
        <is>
          <t>아디다스 차콜그레이 트랙자켓 [79]</t>
        </is>
      </c>
      <c r="K2761" s="7" t="inlineStr">
        <is>
          <t>아디다스 차콜그레이 트랙자켓</t>
        </is>
      </c>
      <c r="L2761" s="7">
        <f>IF(B2761="보세",C2761&amp;" "&amp;F2761,B2761&amp;" "&amp;F2761)</f>
        <v/>
      </c>
      <c r="M2761" s="8" t="inlineStr">
        <is>
          <t>차콜그레이   트랙자켓</t>
        </is>
      </c>
      <c r="N2761" s="8" t="inlineStr">
        <is>
          <t>차콜그레이   트랙자켓</t>
        </is>
      </c>
      <c r="O2761" s="8" t="inlineStr">
        <is>
          <t>차콜그레이   트랙자켓</t>
        </is>
      </c>
    </row>
    <row r="2762" ht="16.5" customHeight="1" s="16">
      <c r="A2762" s="7" t="n">
        <v>13109533</v>
      </c>
      <c r="B2762" s="7" t="inlineStr">
        <is>
          <t>커버낫</t>
        </is>
      </c>
      <c r="C2762" s="7" t="inlineStr">
        <is>
          <t>카키베이지</t>
        </is>
      </c>
      <c r="D2762" s="7" t="inlineStr">
        <is>
          <t>무지</t>
        </is>
      </c>
      <c r="E2762" s="7" t="inlineStr">
        <is>
          <t>구스다운</t>
        </is>
      </c>
      <c r="F2762" s="7" t="inlineStr">
        <is>
          <t>경량패딩</t>
        </is>
      </c>
      <c r="G2762" s="7" t="inlineStr">
        <is>
          <t>KOR</t>
        </is>
      </c>
      <c r="H2762" s="7" t="inlineStr">
        <is>
          <t>M</t>
        </is>
      </c>
      <c r="I2762" s="7">
        <f>IF(B2762="보세",C2762&amp;" "&amp;D2762&amp;" "&amp;E2762&amp;" "&amp;F2762&amp;" ["&amp;H2762&amp;"]",IF(G2762="JPN","[JPN] "&amp;B2762&amp;" "&amp;C2762&amp;" "&amp;D2762&amp;" "&amp;E2762&amp;" "&amp;F2762&amp;" ["&amp;H2762&amp;"]",B2762&amp;" "&amp;C2762&amp;" "&amp;D2762&amp;" "&amp;E2762&amp;" "&amp;F2762&amp;" ["&amp;H2762&amp;"]"))</f>
        <v/>
      </c>
      <c r="J2762" s="7" t="inlineStr">
        <is>
          <t>커버낫 카키베이지 구스다운 경량패딩 [M]</t>
        </is>
      </c>
      <c r="K2762" s="7" t="inlineStr">
        <is>
          <t>커버낫 카키베이지 구스다운 경량패딩</t>
        </is>
      </c>
      <c r="L2762" s="7">
        <f>IF(B2762="보세",C2762&amp;" "&amp;F2762,B2762&amp;" "&amp;F2762)</f>
        <v/>
      </c>
      <c r="M2762" s="8" t="inlineStr">
        <is>
          <t>카키베이지  구스다운 경량패딩</t>
        </is>
      </c>
      <c r="N2762" s="8" t="inlineStr">
        <is>
          <t>카키베이지  구스다운 경량패딩</t>
        </is>
      </c>
      <c r="O2762" s="8" t="inlineStr">
        <is>
          <t>카키베이지  구스다운 경량패딩</t>
        </is>
      </c>
    </row>
    <row r="2763" ht="16.5" customHeight="1" s="16">
      <c r="A2763" s="7" t="n">
        <v>13109534</v>
      </c>
      <c r="B2763" s="7" t="inlineStr">
        <is>
          <t>노스페이스</t>
        </is>
      </c>
      <c r="C2763" s="7" t="inlineStr">
        <is>
          <t>네이비</t>
        </is>
      </c>
      <c r="D2763" s="7" t="inlineStr">
        <is>
          <t>무지</t>
        </is>
      </c>
      <c r="E2763" s="7" t="inlineStr">
        <is>
          <t>폴리</t>
        </is>
      </c>
      <c r="F2763" s="7" t="inlineStr">
        <is>
          <t>바람막이재킷</t>
        </is>
      </c>
      <c r="G2763" s="7" t="inlineStr">
        <is>
          <t>KOR</t>
        </is>
      </c>
      <c r="H2763" s="7" t="inlineStr">
        <is>
          <t>XL</t>
        </is>
      </c>
      <c r="I2763" s="7">
        <f>IF(B2763="보세",C2763&amp;" "&amp;D2763&amp;" "&amp;E2763&amp;" "&amp;F2763&amp;" ["&amp;H2763&amp;"]",IF(G2763="JPN","[JPN] "&amp;B2763&amp;" "&amp;C2763&amp;" "&amp;D2763&amp;" "&amp;E2763&amp;" "&amp;F2763&amp;" ["&amp;H2763&amp;"]",B2763&amp;" "&amp;C2763&amp;" "&amp;D2763&amp;" "&amp;E2763&amp;" "&amp;F2763&amp;" ["&amp;H2763&amp;"]"))</f>
        <v/>
      </c>
      <c r="J2763" s="7" t="inlineStr">
        <is>
          <t>노스페이스 네이비 바람막이재킷 [XL]</t>
        </is>
      </c>
      <c r="K2763" s="7" t="inlineStr">
        <is>
          <t>노스페이스 네이비 바람막이재킷</t>
        </is>
      </c>
      <c r="L2763" s="7">
        <f>IF(B2763="보세",C2763&amp;" "&amp;F2763,B2763&amp;" "&amp;F2763)</f>
        <v/>
      </c>
      <c r="M2763" s="8" t="inlineStr">
        <is>
          <t>네이비   바람막이재킷</t>
        </is>
      </c>
      <c r="N2763" s="8" t="inlineStr">
        <is>
          <t>NAVY   바람막이재킷</t>
        </is>
      </c>
      <c r="O2763" s="8" t="inlineStr">
        <is>
          <t>곤색   바람막이재킷</t>
        </is>
      </c>
    </row>
    <row r="2764" ht="16.5" customHeight="1" s="16">
      <c r="A2764" s="7" t="n">
        <v>13109535</v>
      </c>
      <c r="B2764" s="7" t="inlineStr">
        <is>
          <t>노스페이스</t>
        </is>
      </c>
      <c r="C2764" s="7" t="inlineStr">
        <is>
          <t>핫핑크</t>
        </is>
      </c>
      <c r="D2764" s="7" t="inlineStr">
        <is>
          <t>무지</t>
        </is>
      </c>
      <c r="E2764" s="7" t="inlineStr">
        <is>
          <t>폴리</t>
        </is>
      </c>
      <c r="F2764" s="7" t="inlineStr">
        <is>
          <t>바람막이자켓</t>
        </is>
      </c>
      <c r="G2764" s="7" t="inlineStr">
        <is>
          <t>KOR</t>
        </is>
      </c>
      <c r="H2764" s="7" t="inlineStr">
        <is>
          <t>95</t>
        </is>
      </c>
      <c r="I2764" s="7">
        <f>IF(B2764="보세",C2764&amp;" "&amp;D2764&amp;" "&amp;E2764&amp;" "&amp;F2764&amp;" ["&amp;H2764&amp;"]",IF(G2764="JPN","[JPN] "&amp;B2764&amp;" "&amp;C2764&amp;" "&amp;D2764&amp;" "&amp;E2764&amp;" "&amp;F2764&amp;" ["&amp;H2764&amp;"]",B2764&amp;" "&amp;C2764&amp;" "&amp;D2764&amp;" "&amp;E2764&amp;" "&amp;F2764&amp;" ["&amp;H2764&amp;"]"))</f>
        <v/>
      </c>
      <c r="J2764" s="7" t="inlineStr">
        <is>
          <t>노스페이스 핫핑크 바람막이자켓 [95]</t>
        </is>
      </c>
      <c r="K2764" s="7" t="inlineStr">
        <is>
          <t>노스페이스 핫핑크 바람막이자켓</t>
        </is>
      </c>
      <c r="L2764" s="7">
        <f>IF(B2764="보세",C2764&amp;" "&amp;F2764,B2764&amp;" "&amp;F2764)</f>
        <v/>
      </c>
      <c r="M2764" s="8" t="inlineStr">
        <is>
          <t>핫핑크   바람막이자켓</t>
        </is>
      </c>
      <c r="N2764" s="8" t="inlineStr">
        <is>
          <t>핫핑크   바람막이자켓</t>
        </is>
      </c>
      <c r="O2764" s="8" t="inlineStr">
        <is>
          <t>핫핑크   바람막이자켓</t>
        </is>
      </c>
    </row>
    <row r="2765" ht="16.5" customHeight="1" s="16">
      <c r="A2765" s="7" t="n">
        <v>13109536</v>
      </c>
      <c r="B2765" s="7" t="inlineStr">
        <is>
          <t>노스페이스</t>
        </is>
      </c>
      <c r="C2765" s="7" t="inlineStr">
        <is>
          <t>스카이블루</t>
        </is>
      </c>
      <c r="D2765" s="7" t="inlineStr">
        <is>
          <t>무지</t>
        </is>
      </c>
      <c r="E2765" s="7" t="inlineStr">
        <is>
          <t>폴리</t>
        </is>
      </c>
      <c r="F2765" s="7" t="inlineStr">
        <is>
          <t>경량패딩</t>
        </is>
      </c>
      <c r="G2765" s="7" t="inlineStr">
        <is>
          <t>KOR</t>
        </is>
      </c>
      <c r="H2765" s="7" t="inlineStr">
        <is>
          <t>없음</t>
        </is>
      </c>
      <c r="I2765" s="7">
        <f>IF(B2765="보세",C2765&amp;" "&amp;D2765&amp;" "&amp;E2765&amp;" "&amp;F2765&amp;" ["&amp;H2765&amp;"]",IF(G2765="JPN","[JPN] "&amp;B2765&amp;" "&amp;C2765&amp;" "&amp;D2765&amp;" "&amp;E2765&amp;" "&amp;F2765&amp;" ["&amp;H2765&amp;"]",B2765&amp;" "&amp;C2765&amp;" "&amp;D2765&amp;" "&amp;E2765&amp;" "&amp;F2765&amp;" ["&amp;H2765&amp;"]"))</f>
        <v/>
      </c>
      <c r="J2765" s="7" t="inlineStr">
        <is>
          <t xml:space="preserve">노스페이스 스카이블루 경량패딩 </t>
        </is>
      </c>
      <c r="K2765" s="7" t="inlineStr">
        <is>
          <t xml:space="preserve">노스페이스 스카이블루 경량패딩 </t>
        </is>
      </c>
      <c r="L2765" s="7">
        <f>IF(B2765="보세",C2765&amp;" "&amp;F2765,B2765&amp;" "&amp;F2765)</f>
        <v/>
      </c>
      <c r="M2765" s="8" t="inlineStr">
        <is>
          <t>스카이블루   경량패딩</t>
        </is>
      </c>
      <c r="N2765" s="8" t="inlineStr">
        <is>
          <t>스카이블루   경량패딩</t>
        </is>
      </c>
      <c r="O2765" s="8" t="inlineStr">
        <is>
          <t>스카이블루   경량패딩</t>
        </is>
      </c>
    </row>
    <row r="2766" ht="16.5" customHeight="1" s="16">
      <c r="A2766" s="7" t="n">
        <v>13109537</v>
      </c>
      <c r="B2766" s="7" t="inlineStr">
        <is>
          <t>스파오</t>
        </is>
      </c>
      <c r="C2766" s="7" t="inlineStr">
        <is>
          <t>네이비</t>
        </is>
      </c>
      <c r="D2766" s="7" t="inlineStr">
        <is>
          <t>무지</t>
        </is>
      </c>
      <c r="E2766" s="7" t="inlineStr">
        <is>
          <t>덕다운</t>
        </is>
      </c>
      <c r="F2766" s="7" t="inlineStr">
        <is>
          <t>패딩베스트</t>
        </is>
      </c>
      <c r="G2766" s="7" t="inlineStr">
        <is>
          <t>KOR</t>
        </is>
      </c>
      <c r="H2766" s="7" t="inlineStr">
        <is>
          <t>M</t>
        </is>
      </c>
      <c r="I2766" s="7">
        <f>IF(B2766="보세",C2766&amp;" "&amp;D2766&amp;" "&amp;E2766&amp;" "&amp;F2766&amp;" ["&amp;H2766&amp;"]",IF(G2766="JPN","[JPN] "&amp;B2766&amp;" "&amp;C2766&amp;" "&amp;D2766&amp;" "&amp;E2766&amp;" "&amp;F2766&amp;" ["&amp;H2766&amp;"]",B2766&amp;" "&amp;C2766&amp;" "&amp;D2766&amp;" "&amp;E2766&amp;" "&amp;F2766&amp;" ["&amp;H2766&amp;"]"))</f>
        <v/>
      </c>
      <c r="J2766" s="7" t="inlineStr">
        <is>
          <t>스파오 네이비 덕다운 패딩베스트 [M]</t>
        </is>
      </c>
      <c r="K2766" s="7" t="inlineStr">
        <is>
          <t>스파오 네이비 덕다운 패딩베스트</t>
        </is>
      </c>
      <c r="L2766" s="7">
        <f>IF(B2766="보세",C2766&amp;" "&amp;F2766,B2766&amp;" "&amp;F2766)</f>
        <v/>
      </c>
      <c r="M2766" s="8" t="inlineStr">
        <is>
          <t>네이비  덕다운 패딩베스트</t>
        </is>
      </c>
      <c r="N2766" s="8" t="inlineStr">
        <is>
          <t>NAVY  덕다운 패딩베스트</t>
        </is>
      </c>
      <c r="O2766" s="8" t="inlineStr">
        <is>
          <t>곤색  덕다운 패딩베스트</t>
        </is>
      </c>
    </row>
    <row r="2767" ht="16.5" customHeight="1" s="16">
      <c r="A2767" s="7" t="n">
        <v>13109538</v>
      </c>
      <c r="B2767" s="7" t="inlineStr">
        <is>
          <t>유니클로</t>
        </is>
      </c>
      <c r="C2767" s="7" t="inlineStr">
        <is>
          <t>블랙</t>
        </is>
      </c>
      <c r="D2767" s="7" t="inlineStr">
        <is>
          <t>무지</t>
        </is>
      </c>
      <c r="E2767" s="7" t="inlineStr">
        <is>
          <t>면혼방</t>
        </is>
      </c>
      <c r="F2767" s="7" t="inlineStr">
        <is>
          <t>후드집업</t>
        </is>
      </c>
      <c r="G2767" s="7" t="inlineStr">
        <is>
          <t>KOR</t>
        </is>
      </c>
      <c r="H2767" s="7" t="inlineStr">
        <is>
          <t>L</t>
        </is>
      </c>
      <c r="I2767" s="7">
        <f>IF(B2767="보세",C2767&amp;" "&amp;D2767&amp;" "&amp;E2767&amp;" "&amp;F2767&amp;" ["&amp;H2767&amp;"]",IF(G2767="JPN","[JPN] "&amp;B2767&amp;" "&amp;C2767&amp;" "&amp;D2767&amp;" "&amp;E2767&amp;" "&amp;F2767&amp;" ["&amp;H2767&amp;"]",B2767&amp;" "&amp;C2767&amp;" "&amp;D2767&amp;" "&amp;E2767&amp;" "&amp;F2767&amp;" ["&amp;H2767&amp;"]"))</f>
        <v/>
      </c>
      <c r="J2767" s="7" t="inlineStr">
        <is>
          <t>유니클로 블랙 면혼방 후드집업 [L]</t>
        </is>
      </c>
      <c r="K2767" s="7" t="inlineStr">
        <is>
          <t>유니클로 블랙 면혼방 후드집업</t>
        </is>
      </c>
      <c r="L2767" s="7">
        <f>IF(B2767="보세",C2767&amp;" "&amp;F2767,B2767&amp;" "&amp;F2767)</f>
        <v/>
      </c>
      <c r="M2767" s="8" t="inlineStr">
        <is>
          <t>블랙  면혼방 후드집업</t>
        </is>
      </c>
      <c r="N2767" s="8" t="inlineStr">
        <is>
          <t>블랙  코튼혼방 후드집업</t>
        </is>
      </c>
      <c r="O2767" s="8" t="inlineStr">
        <is>
          <t>블랙  면믹스 후드집업</t>
        </is>
      </c>
    </row>
    <row r="2768" ht="16.5" customHeight="1" s="16">
      <c r="A2768" s="7" t="n">
        <v>13109539</v>
      </c>
      <c r="B2768" s="7" t="inlineStr">
        <is>
          <t>스파오</t>
        </is>
      </c>
      <c r="C2768" s="7" t="inlineStr">
        <is>
          <t>브라운</t>
        </is>
      </c>
      <c r="D2768" s="7" t="inlineStr">
        <is>
          <t>무지</t>
        </is>
      </c>
      <c r="E2768" s="7" t="inlineStr">
        <is>
          <t>면혼방</t>
        </is>
      </c>
      <c r="F2768" s="7" t="inlineStr">
        <is>
          <t>양털후드집업</t>
        </is>
      </c>
      <c r="G2768" s="7" t="inlineStr">
        <is>
          <t>KOR</t>
        </is>
      </c>
      <c r="H2768" s="7" t="inlineStr">
        <is>
          <t>XL</t>
        </is>
      </c>
      <c r="I2768" s="7">
        <f>IF(B2768="보세",C2768&amp;" "&amp;D2768&amp;" "&amp;E2768&amp;" "&amp;F2768&amp;" ["&amp;H2768&amp;"]",IF(G2768="JPN","[JPN] "&amp;B2768&amp;" "&amp;C2768&amp;" "&amp;D2768&amp;" "&amp;E2768&amp;" "&amp;F2768&amp;" ["&amp;H2768&amp;"]",B2768&amp;" "&amp;C2768&amp;" "&amp;D2768&amp;" "&amp;E2768&amp;" "&amp;F2768&amp;" ["&amp;H2768&amp;"]"))</f>
        <v/>
      </c>
      <c r="J2768" s="7" t="inlineStr">
        <is>
          <t>스파오 브라운 면혼방 양털후드집업 [XL]</t>
        </is>
      </c>
      <c r="K2768" s="7" t="inlineStr">
        <is>
          <t>스파오 브라운 면혼방 양털후드집업</t>
        </is>
      </c>
      <c r="L2768" s="7">
        <f>IF(B2768="보세",C2768&amp;" "&amp;F2768,B2768&amp;" "&amp;F2768)</f>
        <v/>
      </c>
      <c r="M2768" s="8" t="inlineStr">
        <is>
          <t>브라운  면혼방 양털후드집업</t>
        </is>
      </c>
      <c r="N2768" s="8" t="inlineStr">
        <is>
          <t>브라운  코튼혼방 양털후드집업</t>
        </is>
      </c>
      <c r="O2768" s="8" t="inlineStr">
        <is>
          <t>브라운  면믹스 양털후드집업</t>
        </is>
      </c>
    </row>
    <row r="2769" ht="16.5" customHeight="1" s="16">
      <c r="A2769" s="7" t="n">
        <v>13109540</v>
      </c>
      <c r="B2769" s="7" t="inlineStr">
        <is>
          <t>라퓨마</t>
        </is>
      </c>
      <c r="C2769" s="7" t="inlineStr">
        <is>
          <t>옐로우</t>
        </is>
      </c>
      <c r="D2769" s="7" t="inlineStr">
        <is>
          <t>무지</t>
        </is>
      </c>
      <c r="E2769" s="7" t="inlineStr">
        <is>
          <t>폴리</t>
        </is>
      </c>
      <c r="F2769" s="7" t="inlineStr">
        <is>
          <t>집업자켓</t>
        </is>
      </c>
      <c r="G2769" s="7" t="inlineStr">
        <is>
          <t>KOR</t>
        </is>
      </c>
      <c r="H2769" s="7" t="inlineStr">
        <is>
          <t>100</t>
        </is>
      </c>
      <c r="I2769" s="7">
        <f>IF(B2769="보세",C2769&amp;" "&amp;D2769&amp;" "&amp;E2769&amp;" "&amp;F2769&amp;" ["&amp;H2769&amp;"]",IF(G2769="JPN","[JPN] "&amp;B2769&amp;" "&amp;C2769&amp;" "&amp;D2769&amp;" "&amp;E2769&amp;" "&amp;F2769&amp;" ["&amp;H2769&amp;"]",B2769&amp;" "&amp;C2769&amp;" "&amp;D2769&amp;" "&amp;E2769&amp;" "&amp;F2769&amp;" ["&amp;H2769&amp;"]"))</f>
        <v/>
      </c>
      <c r="J2769" s="7" t="inlineStr">
        <is>
          <t>라퓨마 옐로우 집업자켓 [100]</t>
        </is>
      </c>
      <c r="K2769" s="7" t="inlineStr">
        <is>
          <t>라퓨마 옐로우 집업자켓</t>
        </is>
      </c>
      <c r="L2769" s="7">
        <f>IF(B2769="보세",C2769&amp;" "&amp;F2769,B2769&amp;" "&amp;F2769)</f>
        <v/>
      </c>
      <c r="M2769" s="8" t="inlineStr">
        <is>
          <t>옐로우   집업자켓</t>
        </is>
      </c>
      <c r="N2769" s="8" t="inlineStr">
        <is>
          <t>옐로우   집업자켓</t>
        </is>
      </c>
      <c r="O2769" s="8" t="inlineStr">
        <is>
          <t>옐로우   집업자켓</t>
        </is>
      </c>
    </row>
    <row r="2770" ht="16.5" customHeight="1" s="16">
      <c r="A2770" s="7" t="n">
        <v>13109541</v>
      </c>
      <c r="B2770" s="7" t="inlineStr">
        <is>
          <t>코데즈컴바인</t>
        </is>
      </c>
      <c r="C2770" s="7" t="inlineStr">
        <is>
          <t>흑청</t>
        </is>
      </c>
      <c r="D2770" s="7" t="inlineStr">
        <is>
          <t>무지</t>
        </is>
      </c>
      <c r="E2770" s="7" t="inlineStr">
        <is>
          <t>데님</t>
        </is>
      </c>
      <c r="F2770" s="7" t="inlineStr">
        <is>
          <t>가오리핏데님자켓</t>
        </is>
      </c>
      <c r="G2770" s="7" t="inlineStr">
        <is>
          <t>KOR</t>
        </is>
      </c>
      <c r="H2770" s="7" t="inlineStr">
        <is>
          <t>Free</t>
        </is>
      </c>
      <c r="I2770" s="7">
        <f>IF(B2770="보세",C2770&amp;" "&amp;D2770&amp;" "&amp;E2770&amp;" "&amp;F2770&amp;" ["&amp;H2770&amp;"]",IF(G2770="JPN","[JPN] "&amp;B2770&amp;" "&amp;C2770&amp;" "&amp;D2770&amp;" "&amp;E2770&amp;" "&amp;F2770&amp;" ["&amp;H2770&amp;"]",B2770&amp;" "&amp;C2770&amp;" "&amp;D2770&amp;" "&amp;E2770&amp;" "&amp;F2770&amp;" ["&amp;H2770&amp;"]"))</f>
        <v/>
      </c>
      <c r="J2770" s="7" t="inlineStr">
        <is>
          <t>코데즈컴바인 흑청 데님 가오리핏데님자켓 [Free]</t>
        </is>
      </c>
      <c r="K2770" s="7" t="inlineStr">
        <is>
          <t>코데즈컴바인 흑청 데님 가오리핏데님자켓</t>
        </is>
      </c>
      <c r="L2770" s="7">
        <f>IF(B2770="보세",C2770&amp;" "&amp;F2770,B2770&amp;" "&amp;F2770)</f>
        <v/>
      </c>
      <c r="M2770" s="8" t="inlineStr">
        <is>
          <t>흑청  데님 가오리핏데님자켓</t>
        </is>
      </c>
      <c r="N2770" s="8" t="inlineStr">
        <is>
          <t>흑청  데님 가오리핏데님자켓</t>
        </is>
      </c>
      <c r="O2770" s="8" t="inlineStr">
        <is>
          <t>흑청  데님 가오리핏데님자켓</t>
        </is>
      </c>
    </row>
    <row r="2771" ht="16.5" customHeight="1" s="16">
      <c r="A2771" s="7" t="n">
        <v>13109542</v>
      </c>
      <c r="B2771" s="7" t="inlineStr">
        <is>
          <t>아디다스</t>
        </is>
      </c>
      <c r="C2771" s="7" t="inlineStr">
        <is>
          <t>블루그레이</t>
        </is>
      </c>
      <c r="D2771" s="7" t="inlineStr">
        <is>
          <t>무지</t>
        </is>
      </c>
      <c r="E2771" s="7" t="inlineStr">
        <is>
          <t>면혼방</t>
        </is>
      </c>
      <c r="F2771" s="7" t="inlineStr">
        <is>
          <t>집업베스트</t>
        </is>
      </c>
      <c r="G2771" s="7" t="inlineStr">
        <is>
          <t>KOR</t>
        </is>
      </c>
      <c r="H2771" s="7" t="inlineStr">
        <is>
          <t>48</t>
        </is>
      </c>
      <c r="I2771" s="7">
        <f>IF(B2771="보세",C2771&amp;" "&amp;D2771&amp;" "&amp;E2771&amp;" "&amp;F2771&amp;" ["&amp;H2771&amp;"]",IF(G2771="JPN","[JPN] "&amp;B2771&amp;" "&amp;C2771&amp;" "&amp;D2771&amp;" "&amp;E2771&amp;" "&amp;F2771&amp;" ["&amp;H2771&amp;"]",B2771&amp;" "&amp;C2771&amp;" "&amp;D2771&amp;" "&amp;E2771&amp;" "&amp;F2771&amp;" ["&amp;H2771&amp;"]"))</f>
        <v/>
      </c>
      <c r="J2771" s="7" t="inlineStr">
        <is>
          <t>아디다스 블루그레이 면혼방 집업베스트 [48]</t>
        </is>
      </c>
      <c r="K2771" s="7" t="inlineStr">
        <is>
          <t>아디다스 블루그레이 면혼방 집업베스트</t>
        </is>
      </c>
      <c r="L2771" s="7">
        <f>IF(B2771="보세",C2771&amp;" "&amp;F2771,B2771&amp;" "&amp;F2771)</f>
        <v/>
      </c>
      <c r="M2771" s="8" t="inlineStr">
        <is>
          <t>블루그레이  면혼방 집업베스트</t>
        </is>
      </c>
      <c r="N2771" s="8" t="inlineStr">
        <is>
          <t>블루그레이  코튼혼방 집업베스트</t>
        </is>
      </c>
      <c r="O2771" s="8" t="inlineStr">
        <is>
          <t>블루그레이  면믹스 집업베스트</t>
        </is>
      </c>
    </row>
    <row r="2772" ht="16.5" customHeight="1" s="16">
      <c r="A2772" s="7" t="n">
        <v>13109543</v>
      </c>
      <c r="B2772" s="7" t="inlineStr">
        <is>
          <t>NBA</t>
        </is>
      </c>
      <c r="C2772" s="7" t="inlineStr">
        <is>
          <t>그레이</t>
        </is>
      </c>
      <c r="D2772" s="7" t="inlineStr">
        <is>
          <t>밀리터리</t>
        </is>
      </c>
      <c r="E2772" s="7" t="inlineStr">
        <is>
          <t>면혼방</t>
        </is>
      </c>
      <c r="F2772" s="7" t="inlineStr">
        <is>
          <t>나그랑티셔츠</t>
        </is>
      </c>
      <c r="G2772" s="7" t="inlineStr">
        <is>
          <t>KOR</t>
        </is>
      </c>
      <c r="H2772" s="7" t="inlineStr">
        <is>
          <t>XL</t>
        </is>
      </c>
      <c r="I2772" s="7">
        <f>IF(B2772="보세",C2772&amp;" "&amp;D2772&amp;" "&amp;E2772&amp;" "&amp;F2772&amp;" ["&amp;H2772&amp;"]",IF(G2772="JPN","[JPN] "&amp;B2772&amp;" "&amp;C2772&amp;" "&amp;D2772&amp;" "&amp;E2772&amp;" "&amp;F2772&amp;" ["&amp;H2772&amp;"]",B2772&amp;" "&amp;C2772&amp;" "&amp;D2772&amp;" "&amp;E2772&amp;" "&amp;F2772&amp;" ["&amp;H2772&amp;"]"))</f>
        <v/>
      </c>
      <c r="J2772" s="7" t="inlineStr">
        <is>
          <t>NBA 그레이 밀리터리 면혼방 나그랑티셔츠 [XL]</t>
        </is>
      </c>
      <c r="K2772" s="7" t="inlineStr">
        <is>
          <t>NBA 그레이 밀리터리 면혼방 나그랑티셔츠</t>
        </is>
      </c>
      <c r="L2772" s="7">
        <f>IF(B2772="보세",C2772&amp;" "&amp;F2772,B2772&amp;" "&amp;F2772)</f>
        <v/>
      </c>
      <c r="M2772" s="8" t="inlineStr">
        <is>
          <t>그레이 밀리터리 면혼방 나그랑티셔츠</t>
        </is>
      </c>
      <c r="N2772" s="8" t="inlineStr">
        <is>
          <t>회색 밀리터리 면혼방 나그랑티셔츠</t>
        </is>
      </c>
      <c r="O2772" s="8" t="inlineStr">
        <is>
          <t>GRAY 밀리터리 면혼방 나그랑티셔츠</t>
        </is>
      </c>
    </row>
    <row r="2773" ht="16.5" customHeight="1" s="16">
      <c r="A2773" s="7" t="n">
        <v>13109544</v>
      </c>
      <c r="B2773" s="7" t="inlineStr">
        <is>
          <t>JJjigott</t>
        </is>
      </c>
      <c r="C2773" s="7" t="inlineStr">
        <is>
          <t>그레이</t>
        </is>
      </c>
      <c r="D2773" s="7" t="inlineStr">
        <is>
          <t>하운드체크</t>
        </is>
      </c>
      <c r="E2773" s="7" t="inlineStr">
        <is>
          <t>폴리</t>
        </is>
      </c>
      <c r="F2773" s="7" t="inlineStr">
        <is>
          <t>셔링원피스</t>
        </is>
      </c>
      <c r="G2773" s="7" t="inlineStr">
        <is>
          <t>KOR</t>
        </is>
      </c>
      <c r="H2773" s="7" t="inlineStr">
        <is>
          <t>없음</t>
        </is>
      </c>
      <c r="I2773" s="7">
        <f>IF(B2773="보세",C2773&amp;" "&amp;D2773&amp;" "&amp;E2773&amp;" "&amp;F2773&amp;" ["&amp;H2773&amp;"]",IF(G2773="JPN","[JPN] "&amp;B2773&amp;" "&amp;C2773&amp;" "&amp;D2773&amp;" "&amp;E2773&amp;" "&amp;F2773&amp;" ["&amp;H2773&amp;"]",B2773&amp;" "&amp;C2773&amp;" "&amp;D2773&amp;" "&amp;E2773&amp;" "&amp;F2773&amp;" ["&amp;H2773&amp;"]"))</f>
        <v/>
      </c>
      <c r="J2773" s="7" t="inlineStr">
        <is>
          <t xml:space="preserve">JJjigott 그레이 하운드체크 셔링원피스 </t>
        </is>
      </c>
      <c r="K2773" s="7" t="inlineStr">
        <is>
          <t xml:space="preserve">JJjigott 그레이 하운드체크 셔링원피스 </t>
        </is>
      </c>
      <c r="L2773" s="7">
        <f>IF(B2773="보세",C2773&amp;" "&amp;F2773,B2773&amp;" "&amp;F2773)</f>
        <v/>
      </c>
      <c r="M2773" s="8" t="inlineStr">
        <is>
          <t>그레이 하운드체크  셔링원피스</t>
        </is>
      </c>
      <c r="N2773" s="8" t="inlineStr">
        <is>
          <t>회색 하운드체크  셔링원피스</t>
        </is>
      </c>
      <c r="O2773" s="8" t="inlineStr">
        <is>
          <t>GRAY 하운드체크  셔링원피스</t>
        </is>
      </c>
    </row>
    <row r="2774" ht="16.5" customHeight="1" s="16">
      <c r="A2774" s="7" t="n">
        <v>13109545</v>
      </c>
      <c r="B2774" s="7" t="inlineStr">
        <is>
          <t>헨리코튼골프</t>
        </is>
      </c>
      <c r="C2774" s="7" t="inlineStr">
        <is>
          <t>네이비</t>
        </is>
      </c>
      <c r="D2774" s="7" t="inlineStr">
        <is>
          <t>무지</t>
        </is>
      </c>
      <c r="E2774" s="7" t="inlineStr">
        <is>
          <t>면혼방</t>
        </is>
      </c>
      <c r="F2774" s="7" t="inlineStr">
        <is>
          <t>투버튼자켓</t>
        </is>
      </c>
      <c r="G2774" s="7" t="inlineStr">
        <is>
          <t>KOR</t>
        </is>
      </c>
      <c r="H2774" s="7" t="inlineStr">
        <is>
          <t>105</t>
        </is>
      </c>
      <c r="I2774" s="7">
        <f>IF(B2774="보세",C2774&amp;" "&amp;D2774&amp;" "&amp;E2774&amp;" "&amp;F2774&amp;" ["&amp;H2774&amp;"]",IF(G2774="JPN","[JPN] "&amp;B2774&amp;" "&amp;C2774&amp;" "&amp;D2774&amp;" "&amp;E2774&amp;" "&amp;F2774&amp;" ["&amp;H2774&amp;"]",B2774&amp;" "&amp;C2774&amp;" "&amp;D2774&amp;" "&amp;E2774&amp;" "&amp;F2774&amp;" ["&amp;H2774&amp;"]"))</f>
        <v/>
      </c>
      <c r="J2774" s="7" t="inlineStr">
        <is>
          <t>헨리코튼골프 네이비 면혼방 투버튼자켓 [105]</t>
        </is>
      </c>
      <c r="K2774" s="7" t="inlineStr">
        <is>
          <t>헨리코튼골프 네이비 면혼방 투버튼자켓</t>
        </is>
      </c>
      <c r="L2774" s="7">
        <f>IF(B2774="보세",C2774&amp;" "&amp;F2774,B2774&amp;" "&amp;F2774)</f>
        <v/>
      </c>
      <c r="M2774" s="8" t="inlineStr">
        <is>
          <t>네이비  면혼방 투버튼자켓</t>
        </is>
      </c>
      <c r="N2774" s="8" t="inlineStr">
        <is>
          <t>NAVY  면혼방 투버튼자켓</t>
        </is>
      </c>
      <c r="O2774" s="8" t="inlineStr">
        <is>
          <t>곤색  면혼방 투버튼자켓</t>
        </is>
      </c>
    </row>
    <row r="2775" ht="16.5" customHeight="1" s="16">
      <c r="A2775" s="7" t="n">
        <v>13109546</v>
      </c>
      <c r="B2775" s="7" t="inlineStr">
        <is>
          <t>아디다스</t>
        </is>
      </c>
      <c r="C2775" s="7" t="inlineStr">
        <is>
          <t>그레이</t>
        </is>
      </c>
      <c r="D2775" s="7" t="inlineStr">
        <is>
          <t>무지</t>
        </is>
      </c>
      <c r="E2775" s="7" t="inlineStr">
        <is>
          <t>면혼방</t>
        </is>
      </c>
      <c r="F2775" s="7" t="inlineStr">
        <is>
          <t>가오리핏런집후드</t>
        </is>
      </c>
      <c r="G2775" s="7" t="inlineStr">
        <is>
          <t>KOR</t>
        </is>
      </c>
      <c r="H2775" s="7" t="inlineStr">
        <is>
          <t>85</t>
        </is>
      </c>
      <c r="I2775" s="7">
        <f>IF(B2775="보세",C2775&amp;" "&amp;D2775&amp;" "&amp;E2775&amp;" "&amp;F2775&amp;" ["&amp;H2775&amp;"]",IF(G2775="JPN","[JPN] "&amp;B2775&amp;" "&amp;C2775&amp;" "&amp;D2775&amp;" "&amp;E2775&amp;" "&amp;F2775&amp;" ["&amp;H2775&amp;"]",B2775&amp;" "&amp;C2775&amp;" "&amp;D2775&amp;" "&amp;E2775&amp;" "&amp;F2775&amp;" ["&amp;H2775&amp;"]"))</f>
        <v/>
      </c>
      <c r="J2775" s="7" t="inlineStr">
        <is>
          <t>아디다스 그레이 면혼방 가오리핏런집후드 [85]</t>
        </is>
      </c>
      <c r="K2775" s="7" t="inlineStr">
        <is>
          <t>아디다스 그레이 면혼방 가오리핏런집후드</t>
        </is>
      </c>
      <c r="L2775" s="7">
        <f>IF(B2775="보세",C2775&amp;" "&amp;F2775,B2775&amp;" "&amp;F2775)</f>
        <v/>
      </c>
      <c r="M2775" s="8" t="inlineStr">
        <is>
          <t>그레이  면혼방 가오리핏런집후드</t>
        </is>
      </c>
      <c r="N2775" s="8" t="inlineStr">
        <is>
          <t>회색  면혼방 가오리핏런집후드</t>
        </is>
      </c>
      <c r="O2775" s="8" t="inlineStr">
        <is>
          <t>GRAY  면혼방 가오리핏런집후드</t>
        </is>
      </c>
    </row>
    <row r="2776" ht="16.5" customHeight="1" s="16">
      <c r="A2776" s="7" t="n">
        <v>13109547</v>
      </c>
      <c r="B2776" s="7" t="inlineStr">
        <is>
          <t>나이키</t>
        </is>
      </c>
      <c r="C2776" s="7" t="inlineStr">
        <is>
          <t>청록</t>
        </is>
      </c>
      <c r="D2776" s="7" t="inlineStr">
        <is>
          <t>무지</t>
        </is>
      </c>
      <c r="E2776" s="7" t="inlineStr">
        <is>
          <t>면혼방</t>
        </is>
      </c>
      <c r="F2776" s="7" t="inlineStr">
        <is>
          <t>후드티셔츠</t>
        </is>
      </c>
      <c r="G2776" s="7" t="inlineStr">
        <is>
          <t>KOR</t>
        </is>
      </c>
      <c r="H2776" s="7" t="inlineStr">
        <is>
          <t>XL</t>
        </is>
      </c>
      <c r="I2776" s="7">
        <f>IF(B2776="보세",C2776&amp;" "&amp;D2776&amp;" "&amp;E2776&amp;" "&amp;F2776&amp;" ["&amp;H2776&amp;"]",IF(G2776="JPN","[JPN] "&amp;B2776&amp;" "&amp;C2776&amp;" "&amp;D2776&amp;" "&amp;E2776&amp;" "&amp;F2776&amp;" ["&amp;H2776&amp;"]",B2776&amp;" "&amp;C2776&amp;" "&amp;D2776&amp;" "&amp;E2776&amp;" "&amp;F2776&amp;" ["&amp;H2776&amp;"]"))</f>
        <v/>
      </c>
      <c r="J2776" s="7" t="inlineStr">
        <is>
          <t>나이키 청록 면혼방 후드티셔츠 [XL]</t>
        </is>
      </c>
      <c r="K2776" s="7" t="inlineStr">
        <is>
          <t>나이키 청록 면혼방 후드티셔츠</t>
        </is>
      </c>
      <c r="L2776" s="7">
        <f>IF(B2776="보세",C2776&amp;" "&amp;F2776,B2776&amp;" "&amp;F2776)</f>
        <v/>
      </c>
      <c r="M2776" s="8" t="inlineStr">
        <is>
          <t>청록  면혼방 후드티셔츠</t>
        </is>
      </c>
      <c r="N2776" s="8" t="inlineStr">
        <is>
          <t>청록  코튼혼방 후드티셔츠</t>
        </is>
      </c>
      <c r="O2776" s="8" t="inlineStr">
        <is>
          <t>청록  면믹스 후드티셔츠</t>
        </is>
      </c>
    </row>
    <row r="2777" ht="16.5" customHeight="1" s="16">
      <c r="A2777" s="7" t="n">
        <v>13109548</v>
      </c>
      <c r="B2777" s="7" t="inlineStr">
        <is>
          <t>내셔널지오그래픽</t>
        </is>
      </c>
      <c r="C2777" s="7" t="inlineStr">
        <is>
          <t>블랙</t>
        </is>
      </c>
      <c r="D2777" s="7" t="inlineStr">
        <is>
          <t>무지</t>
        </is>
      </c>
      <c r="E2777" s="7" t="inlineStr">
        <is>
          <t>폴리</t>
        </is>
      </c>
      <c r="F2777" s="7" t="inlineStr">
        <is>
          <t>아노락</t>
        </is>
      </c>
      <c r="G2777" s="7" t="inlineStr">
        <is>
          <t>KOR</t>
        </is>
      </c>
      <c r="H2777" s="7" t="inlineStr">
        <is>
          <t>100</t>
        </is>
      </c>
      <c r="I2777" s="7">
        <f>IF(B2777="보세",C2777&amp;" "&amp;D2777&amp;" "&amp;E2777&amp;" "&amp;F2777&amp;" ["&amp;H2777&amp;"]",IF(G2777="JPN","[JPN] "&amp;B2777&amp;" "&amp;C2777&amp;" "&amp;D2777&amp;" "&amp;E2777&amp;" "&amp;F2777&amp;" ["&amp;H2777&amp;"]",B2777&amp;" "&amp;C2777&amp;" "&amp;D2777&amp;" "&amp;E2777&amp;" "&amp;F2777&amp;" ["&amp;H2777&amp;"]"))</f>
        <v/>
      </c>
      <c r="J2777" s="7" t="inlineStr">
        <is>
          <t>내셔널지오그래픽 블랙 아노락 [100]</t>
        </is>
      </c>
      <c r="K2777" s="7" t="inlineStr">
        <is>
          <t>내셔널지오그래픽 블랙 아노락</t>
        </is>
      </c>
      <c r="L2777" s="7">
        <f>IF(B2777="보세",C2777&amp;" "&amp;F2777,B2777&amp;" "&amp;F2777)</f>
        <v/>
      </c>
      <c r="M2777" s="8" t="inlineStr">
        <is>
          <t>블랙   아노락</t>
        </is>
      </c>
      <c r="N2777" s="8" t="inlineStr">
        <is>
          <t>블랙   아노락</t>
        </is>
      </c>
      <c r="O2777" s="8" t="inlineStr">
        <is>
          <t>블랙   아노락</t>
        </is>
      </c>
    </row>
    <row r="2778" ht="16.5" customHeight="1" s="16">
      <c r="A2778" s="7" t="n">
        <v>13109549</v>
      </c>
      <c r="B2778" s="7" t="inlineStr">
        <is>
          <t>레드페이스</t>
        </is>
      </c>
      <c r="C2778" s="7" t="inlineStr">
        <is>
          <t>레몬그린</t>
        </is>
      </c>
      <c r="D2778" s="7" t="inlineStr">
        <is>
          <t>무지</t>
        </is>
      </c>
      <c r="E2778" s="7" t="inlineStr">
        <is>
          <t>폴리</t>
        </is>
      </c>
      <c r="F2778" s="7" t="inlineStr">
        <is>
          <t>에어프리즘우먼베스트</t>
        </is>
      </c>
      <c r="G2778" s="7" t="inlineStr">
        <is>
          <t>KOR</t>
        </is>
      </c>
      <c r="H2778" s="7" t="inlineStr">
        <is>
          <t>95</t>
        </is>
      </c>
      <c r="I2778" s="7">
        <f>IF(B2778="보세",C2778&amp;" "&amp;D2778&amp;" "&amp;E2778&amp;" "&amp;F2778&amp;" ["&amp;H2778&amp;"]",IF(G2778="JPN","[JPN] "&amp;B2778&amp;" "&amp;C2778&amp;" "&amp;D2778&amp;" "&amp;E2778&amp;" "&amp;F2778&amp;" ["&amp;H2778&amp;"]",B2778&amp;" "&amp;C2778&amp;" "&amp;D2778&amp;" "&amp;E2778&amp;" "&amp;F2778&amp;" ["&amp;H2778&amp;"]"))</f>
        <v/>
      </c>
      <c r="J2778" s="7" t="inlineStr">
        <is>
          <t>레드페이스 레몬그린 에어프리즘우먼베스트 [95]</t>
        </is>
      </c>
      <c r="K2778" s="7" t="inlineStr">
        <is>
          <t>레드페이스 레몬그린 에어프리즘우먼베스트</t>
        </is>
      </c>
      <c r="L2778" s="7">
        <f>IF(B2778="보세",C2778&amp;" "&amp;F2778,B2778&amp;" "&amp;F2778)</f>
        <v/>
      </c>
      <c r="M2778" s="8" t="inlineStr">
        <is>
          <t>레몬그린   에어프리즘우먼베스트</t>
        </is>
      </c>
      <c r="N2778" s="8" t="inlineStr">
        <is>
          <t>레몬그린   에어프리즘우먼베스트</t>
        </is>
      </c>
      <c r="O2778" s="8" t="inlineStr">
        <is>
          <t>레몬그린   에어프리즘우먼베스트</t>
        </is>
      </c>
    </row>
    <row r="2779" ht="16.5" customHeight="1" s="16">
      <c r="A2779" s="7" t="n">
        <v>13109550</v>
      </c>
      <c r="B2779" s="7" t="inlineStr">
        <is>
          <t>탑텐</t>
        </is>
      </c>
      <c r="C2779" s="7" t="inlineStr">
        <is>
          <t>아이보리</t>
        </is>
      </c>
      <c r="D2779" s="7" t="inlineStr">
        <is>
          <t>무지</t>
        </is>
      </c>
      <c r="E2779" s="7" t="inlineStr">
        <is>
          <t>폴리</t>
        </is>
      </c>
      <c r="F2779" s="7" t="inlineStr">
        <is>
          <t>후리스자켓</t>
        </is>
      </c>
      <c r="G2779" s="7" t="inlineStr">
        <is>
          <t>KOR</t>
        </is>
      </c>
      <c r="H2779" s="7" t="inlineStr">
        <is>
          <t>110</t>
        </is>
      </c>
      <c r="I2779" s="7">
        <f>IF(B2779="보세",C2779&amp;" "&amp;D2779&amp;" "&amp;E2779&amp;" "&amp;F2779&amp;" ["&amp;H2779&amp;"]",IF(G2779="JPN","[JPN] "&amp;B2779&amp;" "&amp;C2779&amp;" "&amp;D2779&amp;" "&amp;E2779&amp;" "&amp;F2779&amp;" ["&amp;H2779&amp;"]",B2779&amp;" "&amp;C2779&amp;" "&amp;D2779&amp;" "&amp;E2779&amp;" "&amp;F2779&amp;" ["&amp;H2779&amp;"]"))</f>
        <v/>
      </c>
      <c r="J2779" s="7" t="inlineStr">
        <is>
          <t>탑텐 아이보리 후리스자켓 [110]</t>
        </is>
      </c>
      <c r="K2779" s="7" t="inlineStr">
        <is>
          <t>탑텐 아이보리 후리스자켓</t>
        </is>
      </c>
      <c r="L2779" s="7">
        <f>IF(B2779="보세",C2779&amp;" "&amp;F2779,B2779&amp;" "&amp;F2779)</f>
        <v/>
      </c>
      <c r="M2779" s="8" t="inlineStr">
        <is>
          <t>아이보리   후리스자켓</t>
        </is>
      </c>
      <c r="N2779" s="8" t="inlineStr">
        <is>
          <t>아이보리   후리스자켓</t>
        </is>
      </c>
      <c r="O2779" s="8" t="inlineStr">
        <is>
          <t>아이보리   후리스자켓</t>
        </is>
      </c>
    </row>
    <row r="2780" ht="16.5" customHeight="1" s="16">
      <c r="A2780" s="7" t="n">
        <v>13109551</v>
      </c>
      <c r="B2780" s="7" t="inlineStr">
        <is>
          <t>지오다노</t>
        </is>
      </c>
      <c r="C2780" s="7" t="inlineStr">
        <is>
          <t>네이비</t>
        </is>
      </c>
      <c r="D2780" s="7" t="inlineStr">
        <is>
          <t>무지</t>
        </is>
      </c>
      <c r="E2780" s="7" t="inlineStr">
        <is>
          <t>면혼방</t>
        </is>
      </c>
      <c r="F2780" s="7" t="inlineStr">
        <is>
          <t>트렌치코트</t>
        </is>
      </c>
      <c r="G2780" s="7" t="inlineStr">
        <is>
          <t>KOR</t>
        </is>
      </c>
      <c r="H2780" s="7" t="inlineStr">
        <is>
          <t>105</t>
        </is>
      </c>
      <c r="I2780" s="7">
        <f>IF(B2780="보세",C2780&amp;" "&amp;D2780&amp;" "&amp;E2780&amp;" "&amp;F2780&amp;" ["&amp;H2780&amp;"]",IF(G2780="JPN","[JPN] "&amp;B2780&amp;" "&amp;C2780&amp;" "&amp;D2780&amp;" "&amp;E2780&amp;" "&amp;F2780&amp;" ["&amp;H2780&amp;"]",B2780&amp;" "&amp;C2780&amp;" "&amp;D2780&amp;" "&amp;E2780&amp;" "&amp;F2780&amp;" ["&amp;H2780&amp;"]"))</f>
        <v/>
      </c>
      <c r="J2780" s="7" t="inlineStr">
        <is>
          <t>지오다노 네이비 면혼방 트렌치코트 [105]</t>
        </is>
      </c>
      <c r="K2780" s="7" t="inlineStr">
        <is>
          <t>지오다노 네이비 면혼방 트렌치코트</t>
        </is>
      </c>
      <c r="L2780" s="7">
        <f>IF(B2780="보세",C2780&amp;" "&amp;F2780,B2780&amp;" "&amp;F2780)</f>
        <v/>
      </c>
      <c r="M2780" s="8" t="inlineStr">
        <is>
          <t>네이비  면혼방 트렌치코트</t>
        </is>
      </c>
      <c r="N2780" s="8" t="inlineStr">
        <is>
          <t>NAVY  면혼방 트렌치코트</t>
        </is>
      </c>
      <c r="O2780" s="8" t="inlineStr">
        <is>
          <t>곤색  면혼방 트렌치코트</t>
        </is>
      </c>
    </row>
    <row r="2781" ht="16.5" customHeight="1" s="16">
      <c r="A2781" s="7" t="n">
        <v>13109552</v>
      </c>
      <c r="B2781" s="7" t="inlineStr">
        <is>
          <t>타미힐피거</t>
        </is>
      </c>
      <c r="C2781" s="7" t="inlineStr">
        <is>
          <t>브라운</t>
        </is>
      </c>
      <c r="D2781" s="7" t="inlineStr">
        <is>
          <t>하운드체크</t>
        </is>
      </c>
      <c r="E2781" s="7" t="inlineStr">
        <is>
          <t>울</t>
        </is>
      </c>
      <c r="F2781" s="7" t="inlineStr">
        <is>
          <t>라운드니트</t>
        </is>
      </c>
      <c r="G2781" s="7" t="inlineStr">
        <is>
          <t>KOR</t>
        </is>
      </c>
      <c r="H2781" s="7" t="inlineStr">
        <is>
          <t>S</t>
        </is>
      </c>
      <c r="I2781" s="7">
        <f>IF(B2781="보세",C2781&amp;" "&amp;D2781&amp;" "&amp;E2781&amp;" "&amp;F2781&amp;" ["&amp;H2781&amp;"]",IF(G2781="JPN","[JPN] "&amp;B2781&amp;" "&amp;C2781&amp;" "&amp;D2781&amp;" "&amp;E2781&amp;" "&amp;F2781&amp;" ["&amp;H2781&amp;"]",B2781&amp;" "&amp;C2781&amp;" "&amp;D2781&amp;" "&amp;E2781&amp;" "&amp;F2781&amp;" ["&amp;H2781&amp;"]"))</f>
        <v/>
      </c>
      <c r="J2781" s="7" t="inlineStr">
        <is>
          <t>타미힐피거 브라운 하운드체크 울 라운드니트 [S]</t>
        </is>
      </c>
      <c r="K2781" s="7" t="inlineStr">
        <is>
          <t>타미힐피거 브라운 하운드체크 울 라운드니트</t>
        </is>
      </c>
      <c r="L2781" s="7">
        <f>IF(B2781="보세",C2781&amp;" "&amp;F2781,B2781&amp;" "&amp;F2781)</f>
        <v/>
      </c>
      <c r="M2781" s="8" t="inlineStr">
        <is>
          <t>브라운 하운드체크 울 라운드니트</t>
        </is>
      </c>
      <c r="N2781" s="8" t="inlineStr">
        <is>
          <t>브라운 하운드체크 울 라운드니트</t>
        </is>
      </c>
      <c r="O2781" s="8" t="inlineStr">
        <is>
          <t>브라운 하운드체크 울 라운드니트</t>
        </is>
      </c>
    </row>
    <row r="2782" ht="16.5" customHeight="1" s="16">
      <c r="A2782" s="7" t="n">
        <v>13109553</v>
      </c>
      <c r="B2782" s="7" t="inlineStr">
        <is>
          <t>벤시몽</t>
        </is>
      </c>
      <c r="C2782" s="7" t="inlineStr">
        <is>
          <t>녹색</t>
        </is>
      </c>
      <c r="D2782" s="7" t="inlineStr">
        <is>
          <t>꽈배기패턴</t>
        </is>
      </c>
      <c r="E2782" s="7" t="inlineStr">
        <is>
          <t>폴리</t>
        </is>
      </c>
      <c r="F2782" s="7" t="inlineStr">
        <is>
          <t>라운드니트</t>
        </is>
      </c>
      <c r="G2782" s="7" t="inlineStr">
        <is>
          <t>KOR</t>
        </is>
      </c>
      <c r="H2782" s="7" t="inlineStr">
        <is>
          <t>L</t>
        </is>
      </c>
      <c r="I2782" s="7">
        <f>IF(B2782="보세",C2782&amp;" "&amp;D2782&amp;" "&amp;E2782&amp;" "&amp;F2782&amp;" ["&amp;H2782&amp;"]",IF(G2782="JPN","[JPN] "&amp;B2782&amp;" "&amp;C2782&amp;" "&amp;D2782&amp;" "&amp;E2782&amp;" "&amp;F2782&amp;" ["&amp;H2782&amp;"]",B2782&amp;" "&amp;C2782&amp;" "&amp;D2782&amp;" "&amp;E2782&amp;" "&amp;F2782&amp;" ["&amp;H2782&amp;"]"))</f>
        <v/>
      </c>
      <c r="J2782" s="7" t="inlineStr">
        <is>
          <t>벤시몽 녹색 꽈배기패턴 라운드니트 [L]</t>
        </is>
      </c>
      <c r="K2782" s="7" t="inlineStr">
        <is>
          <t>벤시몽 녹색 꽈배기패턴 라운드니트</t>
        </is>
      </c>
      <c r="L2782" s="7">
        <f>IF(B2782="보세",C2782&amp;" "&amp;F2782,B2782&amp;" "&amp;F2782)</f>
        <v/>
      </c>
      <c r="M2782" s="8" t="inlineStr">
        <is>
          <t>녹색 꽈배기패턴  라운드니트</t>
        </is>
      </c>
      <c r="N2782" s="8" t="inlineStr">
        <is>
          <t>녹색 꽈배기무늬  라운드니트</t>
        </is>
      </c>
      <c r="O2782" s="8" t="inlineStr">
        <is>
          <t>녹색 꽈배기짜임  라운드니트</t>
        </is>
      </c>
    </row>
    <row r="2783" ht="16.5" customHeight="1" s="16">
      <c r="A2783" s="7" t="n">
        <v>13109554</v>
      </c>
      <c r="B2783" s="7" t="inlineStr">
        <is>
          <t>네파</t>
        </is>
      </c>
      <c r="C2783" s="7" t="inlineStr">
        <is>
          <t>블랙</t>
        </is>
      </c>
      <c r="D2783" s="7" t="inlineStr">
        <is>
          <t>무지</t>
        </is>
      </c>
      <c r="E2783" s="7" t="inlineStr">
        <is>
          <t>폴리</t>
        </is>
      </c>
      <c r="F2783" s="7" t="inlineStr">
        <is>
          <t>집업자켓</t>
        </is>
      </c>
      <c r="G2783" s="7" t="inlineStr">
        <is>
          <t>KOR</t>
        </is>
      </c>
      <c r="H2783" s="7" t="inlineStr">
        <is>
          <t>L</t>
        </is>
      </c>
      <c r="I2783" s="7">
        <f>IF(B2783="보세",C2783&amp;" "&amp;D2783&amp;" "&amp;E2783&amp;" "&amp;F2783&amp;" ["&amp;H2783&amp;"]",IF(G2783="JPN","[JPN] "&amp;B2783&amp;" "&amp;C2783&amp;" "&amp;D2783&amp;" "&amp;E2783&amp;" "&amp;F2783&amp;" ["&amp;H2783&amp;"]",B2783&amp;" "&amp;C2783&amp;" "&amp;D2783&amp;" "&amp;E2783&amp;" "&amp;F2783&amp;" ["&amp;H2783&amp;"]"))</f>
        <v/>
      </c>
      <c r="J2783" s="7" t="inlineStr">
        <is>
          <t>네파 블랙 집업자켓 [L]</t>
        </is>
      </c>
      <c r="K2783" s="7" t="inlineStr">
        <is>
          <t>네파 블랙 집업자켓</t>
        </is>
      </c>
      <c r="L2783" s="7">
        <f>IF(B2783="보세",C2783&amp;" "&amp;F2783,B2783&amp;" "&amp;F2783)</f>
        <v/>
      </c>
      <c r="M2783" s="8" t="inlineStr">
        <is>
          <t>블랙   집업자켓</t>
        </is>
      </c>
      <c r="N2783" s="8" t="inlineStr">
        <is>
          <t>블랙   집업자켓</t>
        </is>
      </c>
      <c r="O2783" s="8" t="inlineStr">
        <is>
          <t>블랙   집업자켓</t>
        </is>
      </c>
    </row>
    <row r="2784" ht="16.5" customHeight="1" s="16">
      <c r="A2784" s="7" t="n">
        <v>13109555</v>
      </c>
      <c r="B2784" s="7" t="inlineStr">
        <is>
          <t>헤지스</t>
        </is>
      </c>
      <c r="C2784" s="7" t="inlineStr">
        <is>
          <t>버건디</t>
        </is>
      </c>
      <c r="D2784" s="7" t="inlineStr">
        <is>
          <t>무지</t>
        </is>
      </c>
      <c r="E2784" s="7" t="inlineStr">
        <is>
          <t>면</t>
        </is>
      </c>
      <c r="F2784" s="7" t="inlineStr">
        <is>
          <t>카라반팔티</t>
        </is>
      </c>
      <c r="G2784" s="7" t="inlineStr">
        <is>
          <t>KOR</t>
        </is>
      </c>
      <c r="H2784" s="7" t="inlineStr">
        <is>
          <t>110</t>
        </is>
      </c>
      <c r="I2784" s="7">
        <f>IF(B2784="보세",C2784&amp;" "&amp;D2784&amp;" "&amp;E2784&amp;" "&amp;F2784&amp;" ["&amp;H2784&amp;"]",IF(G2784="JPN","[JPN] "&amp;B2784&amp;" "&amp;C2784&amp;" "&amp;D2784&amp;" "&amp;E2784&amp;" "&amp;F2784&amp;" ["&amp;H2784&amp;"]",B2784&amp;" "&amp;C2784&amp;" "&amp;D2784&amp;" "&amp;E2784&amp;" "&amp;F2784&amp;" ["&amp;H2784&amp;"]"))</f>
        <v/>
      </c>
      <c r="J2784" s="7" t="inlineStr">
        <is>
          <t>헤지스 버건디 면 카라반팔티 [110]</t>
        </is>
      </c>
      <c r="K2784" s="7" t="inlineStr">
        <is>
          <t>헤지스 버건디 면 카라반팔티</t>
        </is>
      </c>
      <c r="L2784" s="7">
        <f>IF(B2784="보세",C2784&amp;" "&amp;F2784,B2784&amp;" "&amp;F2784)</f>
        <v/>
      </c>
      <c r="M2784" s="8" t="inlineStr">
        <is>
          <t>버건디  면 카라반팔티</t>
        </is>
      </c>
      <c r="N2784" s="8" t="inlineStr">
        <is>
          <t>버건디  코튼 카라반팔티</t>
        </is>
      </c>
      <c r="O2784" s="8" t="inlineStr">
        <is>
          <t>버건디  면직물 카라반팔티</t>
        </is>
      </c>
    </row>
    <row r="2785" ht="16.5" customHeight="1" s="16">
      <c r="A2785" s="7" t="n">
        <v>13109556</v>
      </c>
      <c r="B2785" s="7" t="inlineStr">
        <is>
          <t>플루크</t>
        </is>
      </c>
      <c r="C2785" s="7" t="inlineStr">
        <is>
          <t>블랙</t>
        </is>
      </c>
      <c r="D2785" s="7" t="inlineStr">
        <is>
          <t>무지</t>
        </is>
      </c>
      <c r="E2785" s="7" t="inlineStr">
        <is>
          <t>면</t>
        </is>
      </c>
      <c r="F2785" s="7" t="inlineStr">
        <is>
          <t>프린팅후드집업</t>
        </is>
      </c>
      <c r="G2785" s="7" t="inlineStr">
        <is>
          <t>KOR</t>
        </is>
      </c>
      <c r="H2785" s="7" t="inlineStr">
        <is>
          <t>L</t>
        </is>
      </c>
      <c r="I2785" s="7">
        <f>IF(B2785="보세",C2785&amp;" "&amp;D2785&amp;" "&amp;E2785&amp;" "&amp;F2785&amp;" ["&amp;H2785&amp;"]",IF(G2785="JPN","[JPN] "&amp;B2785&amp;" "&amp;C2785&amp;" "&amp;D2785&amp;" "&amp;E2785&amp;" "&amp;F2785&amp;" ["&amp;H2785&amp;"]",B2785&amp;" "&amp;C2785&amp;" "&amp;D2785&amp;" "&amp;E2785&amp;" "&amp;F2785&amp;" ["&amp;H2785&amp;"]"))</f>
        <v/>
      </c>
      <c r="J2785" s="7" t="inlineStr">
        <is>
          <t>플루크 블랙 면 프린팅후드집업 [L]</t>
        </is>
      </c>
      <c r="K2785" s="7" t="inlineStr">
        <is>
          <t>플루크 블랙 면 프린팅후드집업</t>
        </is>
      </c>
      <c r="L2785" s="7">
        <f>IF(B2785="보세",C2785&amp;" "&amp;F2785,B2785&amp;" "&amp;F2785)</f>
        <v/>
      </c>
      <c r="M2785" s="8" t="inlineStr">
        <is>
          <t>블랙  면 프린팅후드집업</t>
        </is>
      </c>
      <c r="N2785" s="8" t="inlineStr">
        <is>
          <t>블랙  코튼 프린팅후드집업</t>
        </is>
      </c>
      <c r="O2785" s="8" t="inlineStr">
        <is>
          <t>블랙  면직물 프린팅후드집업</t>
        </is>
      </c>
    </row>
    <row r="2786" ht="16.5" customHeight="1" s="16">
      <c r="A2786" s="7" t="n">
        <v>13109557</v>
      </c>
      <c r="B2786" s="7" t="inlineStr">
        <is>
          <t>띠어리</t>
        </is>
      </c>
      <c r="C2786" s="7" t="inlineStr">
        <is>
          <t>블랙</t>
        </is>
      </c>
      <c r="D2786" s="7" t="inlineStr">
        <is>
          <t>무지</t>
        </is>
      </c>
      <c r="E2786" s="7" t="inlineStr">
        <is>
          <t>비스코스</t>
        </is>
      </c>
      <c r="F2786" s="7" t="inlineStr">
        <is>
          <t>면바지</t>
        </is>
      </c>
      <c r="G2786" s="7" t="inlineStr">
        <is>
          <t>KOR</t>
        </is>
      </c>
      <c r="H2786" s="7" t="inlineStr">
        <is>
          <t>S</t>
        </is>
      </c>
      <c r="I2786" s="7">
        <f>IF(B2786="보세",C2786&amp;" "&amp;D2786&amp;" "&amp;E2786&amp;" "&amp;F2786&amp;" ["&amp;H2786&amp;"]",IF(G2786="JPN","[JPN] "&amp;B2786&amp;" "&amp;C2786&amp;" "&amp;D2786&amp;" "&amp;E2786&amp;" "&amp;F2786&amp;" ["&amp;H2786&amp;"]",B2786&amp;" "&amp;C2786&amp;" "&amp;D2786&amp;" "&amp;E2786&amp;" "&amp;F2786&amp;" ["&amp;H2786&amp;"]"))</f>
        <v/>
      </c>
      <c r="J2786" s="7" t="inlineStr">
        <is>
          <t>띠어리 블랙 비스코스 면바지 [S]</t>
        </is>
      </c>
      <c r="K2786" s="7" t="inlineStr">
        <is>
          <t>띠어리 블랙 비스코스 면바지</t>
        </is>
      </c>
      <c r="L2786" s="7">
        <f>IF(B2786="보세",C2786&amp;" "&amp;F2786,B2786&amp;" "&amp;F2786)</f>
        <v/>
      </c>
      <c r="M2786" s="8" t="inlineStr">
        <is>
          <t>블랙  비스코스 면바지</t>
        </is>
      </c>
      <c r="N2786" s="8" t="inlineStr">
        <is>
          <t>블랙  레이온 면바지</t>
        </is>
      </c>
      <c r="O2786" s="8" t="inlineStr">
        <is>
          <t>블랙  인견 면바지</t>
        </is>
      </c>
    </row>
    <row r="2787" ht="16.5" customHeight="1" s="16">
      <c r="A2787" s="7" t="n">
        <v>13109558</v>
      </c>
      <c r="B2787" s="7" t="inlineStr">
        <is>
          <t>아디다스</t>
        </is>
      </c>
      <c r="C2787" s="7" t="inlineStr">
        <is>
          <t>블랙</t>
        </is>
      </c>
      <c r="D2787" s="7" t="inlineStr">
        <is>
          <t>무지</t>
        </is>
      </c>
      <c r="E2787" s="7" t="inlineStr">
        <is>
          <t>폴리</t>
        </is>
      </c>
      <c r="F2787" s="7" t="inlineStr">
        <is>
          <t>트레이닝팬츠</t>
        </is>
      </c>
      <c r="G2787" s="7" t="inlineStr">
        <is>
          <t>KOR</t>
        </is>
      </c>
      <c r="H2787" s="7" t="inlineStr">
        <is>
          <t>110</t>
        </is>
      </c>
      <c r="I2787" s="7">
        <f>IF(B2787="보세",C2787&amp;" "&amp;D2787&amp;" "&amp;E2787&amp;" "&amp;F2787&amp;" ["&amp;H2787&amp;"]",IF(G2787="JPN","[JPN] "&amp;B2787&amp;" "&amp;C2787&amp;" "&amp;D2787&amp;" "&amp;E2787&amp;" "&amp;F2787&amp;" ["&amp;H2787&amp;"]",B2787&amp;" "&amp;C2787&amp;" "&amp;D2787&amp;" "&amp;E2787&amp;" "&amp;F2787&amp;" ["&amp;H2787&amp;"]"))</f>
        <v/>
      </c>
      <c r="J2787" s="7" t="inlineStr">
        <is>
          <t>아디다스 블랙 트레이닝팬츠 [110]</t>
        </is>
      </c>
      <c r="K2787" s="7" t="inlineStr">
        <is>
          <t>아디다스 블랙 트레이닝팬츠</t>
        </is>
      </c>
      <c r="L2787" s="7">
        <f>IF(B2787="보세",C2787&amp;" "&amp;F2787,B2787&amp;" "&amp;F2787)</f>
        <v/>
      </c>
      <c r="M2787" s="8" t="inlineStr">
        <is>
          <t>블랙   트레이닝팬츠</t>
        </is>
      </c>
      <c r="N2787" s="8" t="inlineStr">
        <is>
          <t>블랙   트레이닝팬츠</t>
        </is>
      </c>
      <c r="O2787" s="8" t="inlineStr">
        <is>
          <t>블랙   트레이닝팬츠</t>
        </is>
      </c>
    </row>
    <row r="2788" ht="16.5" customHeight="1" s="16">
      <c r="A2788" s="7" t="n">
        <v>13109559</v>
      </c>
      <c r="B2788" s="7" t="inlineStr">
        <is>
          <t>캘빈클라인</t>
        </is>
      </c>
      <c r="C2788" s="7" t="inlineStr">
        <is>
          <t>중청</t>
        </is>
      </c>
      <c r="D2788" s="7" t="inlineStr">
        <is>
          <t>무지</t>
        </is>
      </c>
      <c r="E2788" s="7" t="inlineStr">
        <is>
          <t>데님</t>
        </is>
      </c>
      <c r="F2788" s="7" t="inlineStr">
        <is>
          <t>스키니진</t>
        </is>
      </c>
      <c r="G2788" s="7" t="inlineStr">
        <is>
          <t>KOR</t>
        </is>
      </c>
      <c r="H2788" s="7" t="inlineStr">
        <is>
          <t>26</t>
        </is>
      </c>
      <c r="I2788" s="7">
        <f>IF(B2788="보세",C2788&amp;" "&amp;D2788&amp;" "&amp;E2788&amp;" "&amp;F2788&amp;" ["&amp;H2788&amp;"]",IF(G2788="JPN","[JPN] "&amp;B2788&amp;" "&amp;C2788&amp;" "&amp;D2788&amp;" "&amp;E2788&amp;" "&amp;F2788&amp;" ["&amp;H2788&amp;"]",B2788&amp;" "&amp;C2788&amp;" "&amp;D2788&amp;" "&amp;E2788&amp;" "&amp;F2788&amp;" ["&amp;H2788&amp;"]"))</f>
        <v/>
      </c>
      <c r="J2788" s="7" t="inlineStr">
        <is>
          <t>캘빈클라인 중청 데님 스키니진 [26]</t>
        </is>
      </c>
      <c r="K2788" s="7" t="inlineStr">
        <is>
          <t>캘빈클라인 중청 데님 스키니진</t>
        </is>
      </c>
      <c r="L2788" s="7">
        <f>IF(B2788="보세",C2788&amp;" "&amp;F2788,B2788&amp;" "&amp;F2788)</f>
        <v/>
      </c>
      <c r="M2788" s="8" t="inlineStr">
        <is>
          <t>중청  데님 스키니진</t>
        </is>
      </c>
      <c r="N2788" s="8" t="inlineStr">
        <is>
          <t>중청  데님 스키니진</t>
        </is>
      </c>
      <c r="O2788" s="8" t="inlineStr">
        <is>
          <t>중청  데님 스키니진</t>
        </is>
      </c>
    </row>
    <row r="2789" ht="16.5" customHeight="1" s="16">
      <c r="A2789" s="7" t="n">
        <v>13109560</v>
      </c>
      <c r="B2789" s="7" t="inlineStr">
        <is>
          <t>데상트</t>
        </is>
      </c>
      <c r="C2789" s="7" t="inlineStr">
        <is>
          <t>블랙</t>
        </is>
      </c>
      <c r="D2789" s="7" t="inlineStr">
        <is>
          <t>무지</t>
        </is>
      </c>
      <c r="E2789" s="7" t="inlineStr">
        <is>
          <t>폴리</t>
        </is>
      </c>
      <c r="F2789" s="7" t="inlineStr">
        <is>
          <t>트레이닝팬츠</t>
        </is>
      </c>
      <c r="G2789" s="7" t="inlineStr">
        <is>
          <t>KOR</t>
        </is>
      </c>
      <c r="H2789" s="7" t="inlineStr">
        <is>
          <t>M</t>
        </is>
      </c>
      <c r="I2789" s="7">
        <f>IF(B2789="보세",C2789&amp;" "&amp;D2789&amp;" "&amp;E2789&amp;" "&amp;F2789&amp;" ["&amp;H2789&amp;"]",IF(G2789="JPN","[JPN] "&amp;B2789&amp;" "&amp;C2789&amp;" "&amp;D2789&amp;" "&amp;E2789&amp;" "&amp;F2789&amp;" ["&amp;H2789&amp;"]",B2789&amp;" "&amp;C2789&amp;" "&amp;D2789&amp;" "&amp;E2789&amp;" "&amp;F2789&amp;" ["&amp;H2789&amp;"]"))</f>
        <v/>
      </c>
      <c r="J2789" s="7" t="inlineStr">
        <is>
          <t>데상트 블랙 트레이닝팬츠 [M]</t>
        </is>
      </c>
      <c r="K2789" s="7" t="inlineStr">
        <is>
          <t>데상트 블랙 트레이닝팬츠</t>
        </is>
      </c>
      <c r="L2789" s="7">
        <f>IF(B2789="보세",C2789&amp;" "&amp;F2789,B2789&amp;" "&amp;F2789)</f>
        <v/>
      </c>
      <c r="M2789" s="8" t="inlineStr">
        <is>
          <t>블랙   트레이닝팬츠</t>
        </is>
      </c>
      <c r="N2789" s="8" t="inlineStr">
        <is>
          <t>블랙   트레이닝팬츠</t>
        </is>
      </c>
      <c r="O2789" s="8" t="inlineStr">
        <is>
          <t>블랙   트레이닝팬츠</t>
        </is>
      </c>
    </row>
    <row r="2790" ht="16.5" customHeight="1" s="16">
      <c r="A2790" s="7" t="n">
        <v>13109561</v>
      </c>
      <c r="B2790" s="7" t="inlineStr">
        <is>
          <t>캘빈클라인</t>
        </is>
      </c>
      <c r="C2790" s="7" t="inlineStr">
        <is>
          <t>중청</t>
        </is>
      </c>
      <c r="D2790" s="7" t="inlineStr">
        <is>
          <t>무지</t>
        </is>
      </c>
      <c r="E2790" s="7" t="inlineStr">
        <is>
          <t>데님</t>
        </is>
      </c>
      <c r="F2790" s="7" t="inlineStr">
        <is>
          <t>스트레이트핏진</t>
        </is>
      </c>
      <c r="G2790" s="7" t="inlineStr">
        <is>
          <t>KOR</t>
        </is>
      </c>
      <c r="H2790" s="7" t="inlineStr">
        <is>
          <t>30</t>
        </is>
      </c>
      <c r="I2790" s="7">
        <f>IF(B2790="보세",C2790&amp;" "&amp;D2790&amp;" "&amp;E2790&amp;" "&amp;F2790&amp;" ["&amp;H2790&amp;"]",IF(G2790="JPN","[JPN] "&amp;B2790&amp;" "&amp;C2790&amp;" "&amp;D2790&amp;" "&amp;E2790&amp;" "&amp;F2790&amp;" ["&amp;H2790&amp;"]",B2790&amp;" "&amp;C2790&amp;" "&amp;D2790&amp;" "&amp;E2790&amp;" "&amp;F2790&amp;" ["&amp;H2790&amp;"]"))</f>
        <v/>
      </c>
      <c r="J2790" s="7" t="inlineStr">
        <is>
          <t>캘빈클라인 중청 데님 스트레이트핏진 [30]</t>
        </is>
      </c>
      <c r="K2790" s="7" t="inlineStr">
        <is>
          <t>캘빈클라인 중청 데님 스트레이트핏진</t>
        </is>
      </c>
      <c r="L2790" s="7">
        <f>IF(B2790="보세",C2790&amp;" "&amp;F2790,B2790&amp;" "&amp;F2790)</f>
        <v/>
      </c>
      <c r="M2790" s="8" t="inlineStr">
        <is>
          <t>중청  데님 스트레이트핏진</t>
        </is>
      </c>
      <c r="N2790" s="8" t="inlineStr">
        <is>
          <t>중청  데님 스트레이트핏진</t>
        </is>
      </c>
      <c r="O2790" s="8" t="inlineStr">
        <is>
          <t>중청  데님 스트레이트핏진</t>
        </is>
      </c>
    </row>
    <row r="2791" ht="16.5" customHeight="1" s="16">
      <c r="A2791" s="7" t="n">
        <v>13109562</v>
      </c>
      <c r="B2791" s="7" t="inlineStr">
        <is>
          <t>갭</t>
        </is>
      </c>
      <c r="C2791" s="7" t="inlineStr">
        <is>
          <t>베이지</t>
        </is>
      </c>
      <c r="D2791" s="7" t="inlineStr">
        <is>
          <t>무지</t>
        </is>
      </c>
      <c r="E2791" s="7" t="inlineStr">
        <is>
          <t>면</t>
        </is>
      </c>
      <c r="F2791" s="7" t="inlineStr">
        <is>
          <t>면바지</t>
        </is>
      </c>
      <c r="G2791" s="7" t="inlineStr">
        <is>
          <t>KOR</t>
        </is>
      </c>
      <c r="H2791" s="7" t="inlineStr">
        <is>
          <t>없음</t>
        </is>
      </c>
      <c r="I2791" s="7">
        <f>IF(B2791="보세",C2791&amp;" "&amp;D2791&amp;" "&amp;E2791&amp;" "&amp;F2791&amp;" ["&amp;H2791&amp;"]",IF(G2791="JPN","[JPN] "&amp;B2791&amp;" "&amp;C2791&amp;" "&amp;D2791&amp;" "&amp;E2791&amp;" "&amp;F2791&amp;" ["&amp;H2791&amp;"]",B2791&amp;" "&amp;C2791&amp;" "&amp;D2791&amp;" "&amp;E2791&amp;" "&amp;F2791&amp;" ["&amp;H2791&amp;"]"))</f>
        <v/>
      </c>
      <c r="J2791" s="7" t="inlineStr">
        <is>
          <t xml:space="preserve">갭 베이지 면 면바지 </t>
        </is>
      </c>
      <c r="K2791" s="7" t="inlineStr">
        <is>
          <t xml:space="preserve">갭 베이지 면 면바지 </t>
        </is>
      </c>
      <c r="L2791" s="7">
        <f>IF(B2791="보세",C2791&amp;" "&amp;F2791,B2791&amp;" "&amp;F2791)</f>
        <v/>
      </c>
      <c r="M2791" s="8" t="inlineStr">
        <is>
          <t>베이지  면 면바지</t>
        </is>
      </c>
      <c r="N2791" s="8" t="inlineStr">
        <is>
          <t>베이지  코튼 면바지</t>
        </is>
      </c>
      <c r="O2791" s="8" t="inlineStr">
        <is>
          <t>베이지  면직물 면바지</t>
        </is>
      </c>
    </row>
    <row r="2792" ht="16.5" customHeight="1" s="16">
      <c r="A2792" s="7" t="n">
        <v>13109563</v>
      </c>
      <c r="B2792" s="7" t="inlineStr">
        <is>
          <t>뉴발란스</t>
        </is>
      </c>
      <c r="C2792" s="7" t="inlineStr">
        <is>
          <t>블랙</t>
        </is>
      </c>
      <c r="D2792" s="7" t="inlineStr">
        <is>
          <t>무지</t>
        </is>
      </c>
      <c r="E2792" s="7" t="inlineStr">
        <is>
          <t>폴리</t>
        </is>
      </c>
      <c r="F2792" s="7" t="inlineStr">
        <is>
          <t>트레이닝팬츠</t>
        </is>
      </c>
      <c r="G2792" s="7" t="inlineStr">
        <is>
          <t>KOR</t>
        </is>
      </c>
      <c r="H2792" s="7" t="inlineStr">
        <is>
          <t>M</t>
        </is>
      </c>
      <c r="I2792" s="7">
        <f>IF(B2792="보세",C2792&amp;" "&amp;D2792&amp;" "&amp;E2792&amp;" "&amp;F2792&amp;" ["&amp;H2792&amp;"]",IF(G2792="JPN","[JPN] "&amp;B2792&amp;" "&amp;C2792&amp;" "&amp;D2792&amp;" "&amp;E2792&amp;" "&amp;F2792&amp;" ["&amp;H2792&amp;"]",B2792&amp;" "&amp;C2792&amp;" "&amp;D2792&amp;" "&amp;E2792&amp;" "&amp;F2792&amp;" ["&amp;H2792&amp;"]"))</f>
        <v/>
      </c>
      <c r="J2792" s="7" t="inlineStr">
        <is>
          <t>뉴발란스 블랙 트레이닝팬츠 [M]</t>
        </is>
      </c>
      <c r="K2792" s="7" t="inlineStr">
        <is>
          <t>뉴발란스 블랙 트레이닝팬츠</t>
        </is>
      </c>
      <c r="L2792" s="7">
        <f>IF(B2792="보세",C2792&amp;" "&amp;F2792,B2792&amp;" "&amp;F2792)</f>
        <v/>
      </c>
      <c r="M2792" s="8" t="inlineStr">
        <is>
          <t>블랙   트레이닝팬츠</t>
        </is>
      </c>
      <c r="N2792" s="8" t="inlineStr">
        <is>
          <t>블랙   트레이닝팬츠</t>
        </is>
      </c>
      <c r="O2792" s="8" t="inlineStr">
        <is>
          <t>블랙   트레이닝팬츠</t>
        </is>
      </c>
    </row>
    <row r="2793" ht="16.5" customHeight="1" s="16">
      <c r="A2793" s="7" t="n">
        <v>13109564</v>
      </c>
      <c r="B2793" s="7" t="inlineStr">
        <is>
          <t>지프</t>
        </is>
      </c>
      <c r="C2793" s="7" t="inlineStr">
        <is>
          <t>중청</t>
        </is>
      </c>
      <c r="D2793" s="7" t="inlineStr">
        <is>
          <t>무지</t>
        </is>
      </c>
      <c r="E2793" s="7" t="inlineStr">
        <is>
          <t>데님</t>
        </is>
      </c>
      <c r="F2793" s="7" t="inlineStr">
        <is>
          <t>디스트로이드진</t>
        </is>
      </c>
      <c r="G2793" s="7" t="inlineStr">
        <is>
          <t>KOR</t>
        </is>
      </c>
      <c r="H2793" s="7" t="inlineStr">
        <is>
          <t>없음</t>
        </is>
      </c>
      <c r="I2793" s="7">
        <f>IF(B2793="보세",C2793&amp;" "&amp;D2793&amp;" "&amp;E2793&amp;" "&amp;F2793&amp;" ["&amp;H2793&amp;"]",IF(G2793="JPN","[JPN] "&amp;B2793&amp;" "&amp;C2793&amp;" "&amp;D2793&amp;" "&amp;E2793&amp;" "&amp;F2793&amp;" ["&amp;H2793&amp;"]",B2793&amp;" "&amp;C2793&amp;" "&amp;D2793&amp;" "&amp;E2793&amp;" "&amp;F2793&amp;" ["&amp;H2793&amp;"]"))</f>
        <v/>
      </c>
      <c r="J2793" s="7" t="inlineStr">
        <is>
          <t xml:space="preserve">지프 중청 데님 디스트로이드진 </t>
        </is>
      </c>
      <c r="K2793" s="7" t="inlineStr">
        <is>
          <t xml:space="preserve">지프 중청 데님 디스트로이드진 </t>
        </is>
      </c>
      <c r="L2793" s="7">
        <f>IF(B2793="보세",C2793&amp;" "&amp;F2793,B2793&amp;" "&amp;F2793)</f>
        <v/>
      </c>
      <c r="M2793" s="8" t="inlineStr">
        <is>
          <t>중청  데님 디스트로이드진</t>
        </is>
      </c>
      <c r="N2793" s="8" t="inlineStr">
        <is>
          <t>중청  데님 디스트로이드진</t>
        </is>
      </c>
      <c r="O2793" s="8" t="inlineStr">
        <is>
          <t>중청  데님 디스트로이드진</t>
        </is>
      </c>
    </row>
    <row r="2794" ht="16.5" customHeight="1" s="16">
      <c r="A2794" s="7" t="n">
        <v>13109565</v>
      </c>
      <c r="B2794" s="7" t="inlineStr">
        <is>
          <t>아디다스오리지널</t>
        </is>
      </c>
      <c r="C2794" s="7" t="inlineStr">
        <is>
          <t>블랙</t>
        </is>
      </c>
      <c r="D2794" s="7" t="inlineStr">
        <is>
          <t>골지</t>
        </is>
      </c>
      <c r="E2794" s="7" t="inlineStr">
        <is>
          <t>폴리</t>
        </is>
      </c>
      <c r="F2794" s="7" t="inlineStr">
        <is>
          <t>부츠컷레깅스</t>
        </is>
      </c>
      <c r="G2794" s="7" t="inlineStr">
        <is>
          <t>KOR</t>
        </is>
      </c>
      <c r="H2794" s="7" t="inlineStr">
        <is>
          <t>XS</t>
        </is>
      </c>
      <c r="I2794" s="7">
        <f>IF(B2794="보세",C2794&amp;" "&amp;D2794&amp;" "&amp;E2794&amp;" "&amp;F2794&amp;" ["&amp;H2794&amp;"]",IF(G2794="JPN","[JPN] "&amp;B2794&amp;" "&amp;C2794&amp;" "&amp;D2794&amp;" "&amp;E2794&amp;" "&amp;F2794&amp;" ["&amp;H2794&amp;"]",B2794&amp;" "&amp;C2794&amp;" "&amp;D2794&amp;" "&amp;E2794&amp;" "&amp;F2794&amp;" ["&amp;H2794&amp;"]"))</f>
        <v/>
      </c>
      <c r="J2794" s="7" t="inlineStr">
        <is>
          <t>아디다스오리지널 블랙 골지 부츠컷레깅스 [XS]</t>
        </is>
      </c>
      <c r="K2794" s="7" t="inlineStr">
        <is>
          <t>아디다스오리지널 블랙 골지 부츠컷레깅스</t>
        </is>
      </c>
      <c r="L2794" s="7">
        <f>IF(B2794="보세",C2794&amp;" "&amp;F2794,B2794&amp;" "&amp;F2794)</f>
        <v/>
      </c>
      <c r="M2794" s="8" t="inlineStr">
        <is>
          <t>블랙 골지  부츠컷레깅스</t>
        </is>
      </c>
      <c r="N2794" s="8" t="inlineStr">
        <is>
          <t>블랙 골지  부츠컷레깅스</t>
        </is>
      </c>
      <c r="O2794" s="8" t="inlineStr">
        <is>
          <t>블랙 골지  부츠컷레깅스</t>
        </is>
      </c>
    </row>
    <row r="2795" ht="16.5" customHeight="1" s="16">
      <c r="A2795" s="7" t="n">
        <v>13109566</v>
      </c>
      <c r="B2795" s="7" t="inlineStr">
        <is>
          <t>블랙야크</t>
        </is>
      </c>
      <c r="C2795" s="7" t="inlineStr">
        <is>
          <t>블랙</t>
        </is>
      </c>
      <c r="D2795" s="7" t="inlineStr">
        <is>
          <t>호피무늬</t>
        </is>
      </c>
      <c r="E2795" s="7" t="inlineStr">
        <is>
          <t>폴리</t>
        </is>
      </c>
      <c r="F2795" s="7" t="inlineStr">
        <is>
          <t>등산팬츠</t>
        </is>
      </c>
      <c r="G2795" s="7" t="inlineStr">
        <is>
          <t>KOR</t>
        </is>
      </c>
      <c r="H2795" s="7" t="inlineStr">
        <is>
          <t>27</t>
        </is>
      </c>
      <c r="I2795" s="7">
        <f>IF(B2795="보세",C2795&amp;" "&amp;D2795&amp;" "&amp;E2795&amp;" "&amp;F2795&amp;" ["&amp;H2795&amp;"]",IF(G2795="JPN","[JPN] "&amp;B2795&amp;" "&amp;C2795&amp;" "&amp;D2795&amp;" "&amp;E2795&amp;" "&amp;F2795&amp;" ["&amp;H2795&amp;"]",B2795&amp;" "&amp;C2795&amp;" "&amp;D2795&amp;" "&amp;E2795&amp;" "&amp;F2795&amp;" ["&amp;H2795&amp;"]"))</f>
        <v/>
      </c>
      <c r="J2795" s="7" t="inlineStr">
        <is>
          <t>블랙야크 블랙 호피무늬 등산팬츠 [27]</t>
        </is>
      </c>
      <c r="K2795" s="7" t="inlineStr">
        <is>
          <t>블랙야크 블랙 호피무늬 등산팬츠</t>
        </is>
      </c>
      <c r="L2795" s="7">
        <f>IF(B2795="보세",C2795&amp;" "&amp;F2795,B2795&amp;" "&amp;F2795)</f>
        <v/>
      </c>
      <c r="M2795" s="8" t="inlineStr">
        <is>
          <t>블랙 호피무늬  등산팬츠</t>
        </is>
      </c>
      <c r="N2795" s="8" t="inlineStr">
        <is>
          <t>블랙 호피무늬  등산팬츠</t>
        </is>
      </c>
      <c r="O2795" s="8" t="inlineStr">
        <is>
          <t>블랙 호피무늬  등산팬츠</t>
        </is>
      </c>
    </row>
    <row r="2796" ht="16.5" customHeight="1" s="16">
      <c r="A2796" s="7" t="n">
        <v>13109567</v>
      </c>
      <c r="B2796" s="7" t="inlineStr">
        <is>
          <t>필라펩시</t>
        </is>
      </c>
      <c r="C2796" s="7" t="inlineStr">
        <is>
          <t>네이비</t>
        </is>
      </c>
      <c r="D2796" s="7" t="inlineStr">
        <is>
          <t>무지</t>
        </is>
      </c>
      <c r="E2796" s="7" t="inlineStr">
        <is>
          <t>면혼방</t>
        </is>
      </c>
      <c r="F2796" s="7" t="inlineStr">
        <is>
          <t>트레이닝팬츠</t>
        </is>
      </c>
      <c r="G2796" s="7" t="inlineStr">
        <is>
          <t>KOR</t>
        </is>
      </c>
      <c r="H2796" s="7" t="inlineStr">
        <is>
          <t>S</t>
        </is>
      </c>
      <c r="I2796" s="7">
        <f>IF(B2796="보세",C2796&amp;" "&amp;D2796&amp;" "&amp;E2796&amp;" "&amp;F2796&amp;" ["&amp;H2796&amp;"]",IF(G2796="JPN","[JPN] "&amp;B2796&amp;" "&amp;C2796&amp;" "&amp;D2796&amp;" "&amp;E2796&amp;" "&amp;F2796&amp;" ["&amp;H2796&amp;"]",B2796&amp;" "&amp;C2796&amp;" "&amp;D2796&amp;" "&amp;E2796&amp;" "&amp;F2796&amp;" ["&amp;H2796&amp;"]"))</f>
        <v/>
      </c>
      <c r="J2796" s="7" t="inlineStr">
        <is>
          <t>필라펩시 네이비 면혼방 트레이닝팬츠 [S]</t>
        </is>
      </c>
      <c r="K2796" s="7" t="inlineStr">
        <is>
          <t>필라펩시 네이비 면혼방 트레이닝팬츠</t>
        </is>
      </c>
      <c r="L2796" s="7">
        <f>IF(B2796="보세",C2796&amp;" "&amp;F2796,B2796&amp;" "&amp;F2796)</f>
        <v/>
      </c>
      <c r="M2796" s="8" t="inlineStr">
        <is>
          <t>네이비  면혼방 트레이닝팬츠</t>
        </is>
      </c>
      <c r="N2796" s="8" t="inlineStr">
        <is>
          <t>NAVY  면혼방 트레이닝팬츠</t>
        </is>
      </c>
      <c r="O2796" s="8" t="inlineStr">
        <is>
          <t>곤색  면혼방 트레이닝팬츠</t>
        </is>
      </c>
    </row>
    <row r="2797" ht="16.5" customHeight="1" s="16">
      <c r="A2797" s="7" t="n">
        <v>13109568</v>
      </c>
      <c r="B2797" s="7" t="inlineStr">
        <is>
          <t>h&amp;m</t>
        </is>
      </c>
      <c r="C2797" s="7" t="inlineStr">
        <is>
          <t>블랙</t>
        </is>
      </c>
      <c r="D2797" s="7" t="inlineStr">
        <is>
          <t>무지</t>
        </is>
      </c>
      <c r="E2797" s="7" t="inlineStr">
        <is>
          <t>폴리</t>
        </is>
      </c>
      <c r="F2797" s="7" t="inlineStr">
        <is>
          <t>미니스커트</t>
        </is>
      </c>
      <c r="G2797" s="7" t="inlineStr">
        <is>
          <t>KOR</t>
        </is>
      </c>
      <c r="H2797" s="7" t="inlineStr">
        <is>
          <t>xxs</t>
        </is>
      </c>
      <c r="I2797" s="7">
        <f>IF(B2797="보세",C2797&amp;" "&amp;D2797&amp;" "&amp;E2797&amp;" "&amp;F2797&amp;" ["&amp;H2797&amp;"]",IF(G2797="JPN","[JPN] "&amp;B2797&amp;" "&amp;C2797&amp;" "&amp;D2797&amp;" "&amp;E2797&amp;" "&amp;F2797&amp;" ["&amp;H2797&amp;"]",B2797&amp;" "&amp;C2797&amp;" "&amp;D2797&amp;" "&amp;E2797&amp;" "&amp;F2797&amp;" ["&amp;H2797&amp;"]"))</f>
        <v/>
      </c>
      <c r="J2797" s="7" t="inlineStr">
        <is>
          <t>h&amp;m 블랙 미니스커트 [xxs]</t>
        </is>
      </c>
      <c r="K2797" s="7" t="inlineStr">
        <is>
          <t>h&amp;m 블랙 미니스커트</t>
        </is>
      </c>
      <c r="L2797" s="7">
        <f>IF(B2797="보세",C2797&amp;" "&amp;F2797,B2797&amp;" "&amp;F2797)</f>
        <v/>
      </c>
      <c r="M2797" s="8" t="inlineStr">
        <is>
          <t>블랙   미니스커트</t>
        </is>
      </c>
      <c r="N2797" s="8" t="inlineStr">
        <is>
          <t>블랙   미니스커트</t>
        </is>
      </c>
      <c r="O2797" s="8" t="inlineStr">
        <is>
          <t>블랙   미니스커트</t>
        </is>
      </c>
    </row>
    <row r="2798" ht="16.5" customHeight="1" s="16">
      <c r="A2798" s="7" t="n">
        <v>13109569</v>
      </c>
      <c r="B2798" s="7" t="inlineStr">
        <is>
          <t>빈폴</t>
        </is>
      </c>
      <c r="C2798" s="7" t="inlineStr">
        <is>
          <t>중청</t>
        </is>
      </c>
      <c r="D2798" s="7" t="inlineStr">
        <is>
          <t>무지</t>
        </is>
      </c>
      <c r="E2798" s="7" t="inlineStr">
        <is>
          <t>데님</t>
        </is>
      </c>
      <c r="F2798" s="7" t="inlineStr">
        <is>
          <t>스트레이트진</t>
        </is>
      </c>
      <c r="G2798" s="7" t="inlineStr">
        <is>
          <t>KOR</t>
        </is>
      </c>
      <c r="H2798" s="7" t="inlineStr">
        <is>
          <t>76</t>
        </is>
      </c>
      <c r="I2798" s="7">
        <f>IF(B2798="보세",C2798&amp;" "&amp;D2798&amp;" "&amp;E2798&amp;" "&amp;F2798&amp;" ["&amp;H2798&amp;"]",IF(G2798="JPN","[JPN] "&amp;B2798&amp;" "&amp;C2798&amp;" "&amp;D2798&amp;" "&amp;E2798&amp;" "&amp;F2798&amp;" ["&amp;H2798&amp;"]",B2798&amp;" "&amp;C2798&amp;" "&amp;D2798&amp;" "&amp;E2798&amp;" "&amp;F2798&amp;" ["&amp;H2798&amp;"]"))</f>
        <v/>
      </c>
      <c r="J2798" s="7" t="inlineStr">
        <is>
          <t>빈폴 중청 데님 스트레이트진 [76]</t>
        </is>
      </c>
      <c r="K2798" s="7" t="inlineStr">
        <is>
          <t>빈폴 중청 데님 스트레이트진</t>
        </is>
      </c>
      <c r="L2798" s="7">
        <f>IF(B2798="보세",C2798&amp;" "&amp;F2798,B2798&amp;" "&amp;F2798)</f>
        <v/>
      </c>
      <c r="M2798" s="8" t="inlineStr">
        <is>
          <t>중청  데님 스트레이트진</t>
        </is>
      </c>
      <c r="N2798" s="8" t="inlineStr">
        <is>
          <t>중청  데님 스트레이트진</t>
        </is>
      </c>
      <c r="O2798" s="8" t="inlineStr">
        <is>
          <t>중청  데님 스트레이트진</t>
        </is>
      </c>
    </row>
    <row r="2799" ht="16.5" customHeight="1" s="16">
      <c r="A2799" s="7" t="n">
        <v>13109570</v>
      </c>
      <c r="B2799" s="7" t="inlineStr">
        <is>
          <t>조군샵</t>
        </is>
      </c>
      <c r="C2799" s="7" t="inlineStr">
        <is>
          <t>연청</t>
        </is>
      </c>
      <c r="D2799" s="7" t="inlineStr">
        <is>
          <t>무지</t>
        </is>
      </c>
      <c r="E2799" s="7" t="inlineStr">
        <is>
          <t>데님</t>
        </is>
      </c>
      <c r="F2799" s="7" t="inlineStr">
        <is>
          <t>디스트로이드진</t>
        </is>
      </c>
      <c r="G2799" s="7" t="inlineStr">
        <is>
          <t>KOR</t>
        </is>
      </c>
      <c r="H2799" s="7" t="inlineStr">
        <is>
          <t>L</t>
        </is>
      </c>
      <c r="I2799" s="7">
        <f>IF(B2799="보세",C2799&amp;" "&amp;D2799&amp;" "&amp;E2799&amp;" "&amp;F2799&amp;" ["&amp;H2799&amp;"]",IF(G2799="JPN","[JPN] "&amp;B2799&amp;" "&amp;C2799&amp;" "&amp;D2799&amp;" "&amp;E2799&amp;" "&amp;F2799&amp;" ["&amp;H2799&amp;"]",B2799&amp;" "&amp;C2799&amp;" "&amp;D2799&amp;" "&amp;E2799&amp;" "&amp;F2799&amp;" ["&amp;H2799&amp;"]"))</f>
        <v/>
      </c>
      <c r="J2799" s="7" t="inlineStr">
        <is>
          <t>조군샵 연청 데님 디스트로이드진 [L]</t>
        </is>
      </c>
      <c r="K2799" s="7" t="inlineStr">
        <is>
          <t>조군샵 연청 데님 디스트로이드진</t>
        </is>
      </c>
      <c r="L2799" s="7">
        <f>IF(B2799="보세",C2799&amp;" "&amp;F2799,B2799&amp;" "&amp;F2799)</f>
        <v/>
      </c>
      <c r="M2799" s="8" t="inlineStr">
        <is>
          <t>연청  데님 디스트로이드진</t>
        </is>
      </c>
      <c r="N2799" s="8" t="inlineStr">
        <is>
          <t>연청  데님 디스트로이드진</t>
        </is>
      </c>
      <c r="O2799" s="8" t="inlineStr">
        <is>
          <t>연청  데님 디스트로이드진</t>
        </is>
      </c>
    </row>
    <row r="2800" ht="16.5" customHeight="1" s="16">
      <c r="A2800" s="7" t="n">
        <v>13109572</v>
      </c>
      <c r="B2800" s="7" t="inlineStr">
        <is>
          <t>플랙진</t>
        </is>
      </c>
      <c r="C2800" s="7" t="inlineStr">
        <is>
          <t>진청</t>
        </is>
      </c>
      <c r="D2800" s="7" t="inlineStr">
        <is>
          <t>무지</t>
        </is>
      </c>
      <c r="E2800" s="7" t="inlineStr">
        <is>
          <t>데님</t>
        </is>
      </c>
      <c r="F2800" s="7" t="inlineStr">
        <is>
          <t>스키니진</t>
        </is>
      </c>
      <c r="G2800" s="7" t="inlineStr">
        <is>
          <t>KOR</t>
        </is>
      </c>
      <c r="H2800" s="7" t="inlineStr">
        <is>
          <t>27</t>
        </is>
      </c>
      <c r="I2800" s="7">
        <f>IF(B2800="보세",C2800&amp;" "&amp;D2800&amp;" "&amp;E2800&amp;" "&amp;F2800&amp;" ["&amp;H2800&amp;"]",IF(G2800="JPN","[JPN] "&amp;B2800&amp;" "&amp;C2800&amp;" "&amp;D2800&amp;" "&amp;E2800&amp;" "&amp;F2800&amp;" ["&amp;H2800&amp;"]",B2800&amp;" "&amp;C2800&amp;" "&amp;D2800&amp;" "&amp;E2800&amp;" "&amp;F2800&amp;" ["&amp;H2800&amp;"]"))</f>
        <v/>
      </c>
      <c r="J2800" s="7" t="inlineStr">
        <is>
          <t>플랙진 진청 데님 스키니진 [27]</t>
        </is>
      </c>
      <c r="K2800" s="7" t="inlineStr">
        <is>
          <t>플랙진 진청 데님 스키니진</t>
        </is>
      </c>
      <c r="L2800" s="7">
        <f>IF(B2800="보세",C2800&amp;" "&amp;F2800,B2800&amp;" "&amp;F2800)</f>
        <v/>
      </c>
      <c r="M2800" s="8" t="inlineStr">
        <is>
          <t>진청  데님 스키니진</t>
        </is>
      </c>
      <c r="N2800" s="8" t="inlineStr">
        <is>
          <t>진청  데님 스키니진</t>
        </is>
      </c>
      <c r="O2800" s="8" t="inlineStr">
        <is>
          <t>진청  데님 스키니진</t>
        </is>
      </c>
    </row>
    <row r="2801" ht="16.5" customHeight="1" s="16">
      <c r="A2801" s="7" t="n">
        <v>13109573</v>
      </c>
      <c r="B2801" s="7" t="inlineStr">
        <is>
          <t>캠브리지멤버스</t>
        </is>
      </c>
      <c r="C2801" s="7" t="inlineStr">
        <is>
          <t>블랙</t>
        </is>
      </c>
      <c r="D2801" s="7" t="inlineStr">
        <is>
          <t>무지</t>
        </is>
      </c>
      <c r="E2801" s="7" t="inlineStr">
        <is>
          <t>울혼방</t>
        </is>
      </c>
      <c r="F2801" s="7" t="inlineStr">
        <is>
          <t>트렌치코트</t>
        </is>
      </c>
      <c r="G2801" s="7" t="inlineStr">
        <is>
          <t>KOR</t>
        </is>
      </c>
      <c r="H2801" s="7" t="inlineStr">
        <is>
          <t>없음</t>
        </is>
      </c>
      <c r="I2801" s="7">
        <f>IF(B2801="보세",C2801&amp;" "&amp;D2801&amp;" "&amp;E2801&amp;" "&amp;F2801&amp;" ["&amp;H2801&amp;"]",IF(G2801="JPN","[JPN] "&amp;B2801&amp;" "&amp;C2801&amp;" "&amp;D2801&amp;" "&amp;E2801&amp;" "&amp;F2801&amp;" ["&amp;H2801&amp;"]",B2801&amp;" "&amp;C2801&amp;" "&amp;D2801&amp;" "&amp;E2801&amp;" "&amp;F2801&amp;" ["&amp;H2801&amp;"]"))</f>
        <v/>
      </c>
      <c r="J2801" s="7" t="inlineStr">
        <is>
          <t xml:space="preserve">캠브리지멤버스 블랙 울혼방 트렌치코트 </t>
        </is>
      </c>
      <c r="K2801" s="7" t="inlineStr">
        <is>
          <t xml:space="preserve">캠브리지멤버스 블랙 울혼방 트렌치코트 </t>
        </is>
      </c>
      <c r="L2801" s="7">
        <f>IF(B2801="보세",C2801&amp;" "&amp;F2801,B2801&amp;" "&amp;F2801)</f>
        <v/>
      </c>
      <c r="M2801" s="8" t="inlineStr">
        <is>
          <t>블랙  울혼방 트렌치코트</t>
        </is>
      </c>
      <c r="N2801" s="8" t="inlineStr">
        <is>
          <t>블랙  울혼방 트렌치코트</t>
        </is>
      </c>
      <c r="O2801" s="8" t="inlineStr">
        <is>
          <t>블랙  울혼방 트렌치코트</t>
        </is>
      </c>
    </row>
    <row r="2802" ht="16.5" customHeight="1" s="16">
      <c r="A2802" s="7" t="n">
        <v>13109574</v>
      </c>
      <c r="B2802" s="7" t="inlineStr">
        <is>
          <t>자라베이직</t>
        </is>
      </c>
      <c r="C2802" s="7" t="inlineStr">
        <is>
          <t>브라운블랙</t>
        </is>
      </c>
      <c r="D2802" s="7" t="inlineStr">
        <is>
          <t>체크</t>
        </is>
      </c>
      <c r="E2802" s="7" t="inlineStr">
        <is>
          <t>면혼방</t>
        </is>
      </c>
      <c r="F2802" s="7" t="inlineStr">
        <is>
          <t>롱원피스</t>
        </is>
      </c>
      <c r="G2802" s="7" t="inlineStr">
        <is>
          <t>KOR</t>
        </is>
      </c>
      <c r="H2802" s="7" t="inlineStr">
        <is>
          <t>M</t>
        </is>
      </c>
      <c r="I2802" s="7">
        <f>IF(B2802="보세",C2802&amp;" "&amp;D2802&amp;" "&amp;E2802&amp;" "&amp;F2802&amp;" ["&amp;H2802&amp;"]",IF(G2802="JPN","[JPN] "&amp;B2802&amp;" "&amp;C2802&amp;" "&amp;D2802&amp;" "&amp;E2802&amp;" "&amp;F2802&amp;" ["&amp;H2802&amp;"]",B2802&amp;" "&amp;C2802&amp;" "&amp;D2802&amp;" "&amp;E2802&amp;" "&amp;F2802&amp;" ["&amp;H2802&amp;"]"))</f>
        <v/>
      </c>
      <c r="J2802" s="7" t="inlineStr">
        <is>
          <t>자라베이직 브라운블랙 체크 면혼방 롱원피스 [M]</t>
        </is>
      </c>
      <c r="K2802" s="7" t="inlineStr">
        <is>
          <t>자라베이직 브라운블랙 체크 면혼방 롱원피스</t>
        </is>
      </c>
      <c r="L2802" s="7">
        <f>IF(B2802="보세",C2802&amp;" "&amp;F2802,B2802&amp;" "&amp;F2802)</f>
        <v/>
      </c>
      <c r="M2802" s="8" t="inlineStr">
        <is>
          <t>브라운블랙 체크 면혼방 롱원피스</t>
        </is>
      </c>
      <c r="N2802" s="8" t="inlineStr">
        <is>
          <t>브라운블랙 체크 코튼혼방 롱원피스</t>
        </is>
      </c>
      <c r="O2802" s="8" t="inlineStr">
        <is>
          <t>브라운블랙 체크 면믹스 롱원피스</t>
        </is>
      </c>
    </row>
    <row r="2803" ht="16.5" customHeight="1" s="16">
      <c r="A2803" s="7" t="n">
        <v>13109575</v>
      </c>
      <c r="B2803" s="7" t="inlineStr">
        <is>
          <t>에잇세컨즈</t>
        </is>
      </c>
      <c r="C2803" s="7" t="inlineStr">
        <is>
          <t>블랙</t>
        </is>
      </c>
      <c r="D2803" s="7" t="inlineStr">
        <is>
          <t>무지</t>
        </is>
      </c>
      <c r="E2803" s="7" t="inlineStr">
        <is>
          <t>폴리</t>
        </is>
      </c>
      <c r="F2803" s="7" t="inlineStr">
        <is>
          <t>롱셔츠원피스</t>
        </is>
      </c>
      <c r="G2803" s="7" t="inlineStr">
        <is>
          <t>KOR</t>
        </is>
      </c>
      <c r="H2803" s="7" t="inlineStr">
        <is>
          <t>M</t>
        </is>
      </c>
      <c r="I2803" s="7">
        <f>IF(B2803="보세",C2803&amp;" "&amp;D2803&amp;" "&amp;E2803&amp;" "&amp;F2803&amp;" ["&amp;H2803&amp;"]",IF(G2803="JPN","[JPN] "&amp;B2803&amp;" "&amp;C2803&amp;" "&amp;D2803&amp;" "&amp;E2803&amp;" "&amp;F2803&amp;" ["&amp;H2803&amp;"]",B2803&amp;" "&amp;C2803&amp;" "&amp;D2803&amp;" "&amp;E2803&amp;" "&amp;F2803&amp;" ["&amp;H2803&amp;"]"))</f>
        <v/>
      </c>
      <c r="J2803" s="7" t="inlineStr">
        <is>
          <t>에잇세컨즈 블랙 롱셔츠원피스 [M]</t>
        </is>
      </c>
      <c r="K2803" s="7" t="inlineStr">
        <is>
          <t>에잇세컨즈 블랙 롱셔츠원피스</t>
        </is>
      </c>
      <c r="L2803" s="7">
        <f>IF(B2803="보세",C2803&amp;" "&amp;F2803,B2803&amp;" "&amp;F2803)</f>
        <v/>
      </c>
      <c r="M2803" s="8" t="inlineStr">
        <is>
          <t>블랙   롱셔츠원피스</t>
        </is>
      </c>
      <c r="N2803" s="8" t="inlineStr">
        <is>
          <t>블랙   롱셔츠원피스</t>
        </is>
      </c>
      <c r="O2803" s="8" t="inlineStr">
        <is>
          <t>블랙   롱셔츠원피스</t>
        </is>
      </c>
    </row>
    <row r="2804" ht="16.5" customHeight="1" s="16">
      <c r="A2804" s="7" t="n">
        <v>13109576</v>
      </c>
      <c r="B2804" s="7" t="inlineStr">
        <is>
          <t>랩</t>
        </is>
      </c>
      <c r="C2804" s="7" t="inlineStr">
        <is>
          <t>그린레드</t>
        </is>
      </c>
      <c r="D2804" s="7" t="inlineStr">
        <is>
          <t>체크</t>
        </is>
      </c>
      <c r="E2804" s="7" t="inlineStr">
        <is>
          <t>면혼방</t>
        </is>
      </c>
      <c r="F2804" s="7" t="inlineStr">
        <is>
          <t>브이넥원피스</t>
        </is>
      </c>
      <c r="G2804" s="7" t="inlineStr">
        <is>
          <t>KOR</t>
        </is>
      </c>
      <c r="H2804" s="7" t="inlineStr">
        <is>
          <t>Free</t>
        </is>
      </c>
      <c r="I2804" s="7">
        <f>IF(B2804="보세",C2804&amp;" "&amp;D2804&amp;" "&amp;E2804&amp;" "&amp;F2804&amp;" ["&amp;H2804&amp;"]",IF(G2804="JPN","[JPN] "&amp;B2804&amp;" "&amp;C2804&amp;" "&amp;D2804&amp;" "&amp;E2804&amp;" "&amp;F2804&amp;" ["&amp;H2804&amp;"]",B2804&amp;" "&amp;C2804&amp;" "&amp;D2804&amp;" "&amp;E2804&amp;" "&amp;F2804&amp;" ["&amp;H2804&amp;"]"))</f>
        <v/>
      </c>
      <c r="J2804" s="7" t="inlineStr">
        <is>
          <t>랩 그린레드 체크 면혼방 브이넥원피스 [Free]</t>
        </is>
      </c>
      <c r="K2804" s="7" t="inlineStr">
        <is>
          <t>랩 그린레드 체크 면혼방 브이넥원피스</t>
        </is>
      </c>
      <c r="L2804" s="7">
        <f>IF(B2804="보세",C2804&amp;" "&amp;F2804,B2804&amp;" "&amp;F2804)</f>
        <v/>
      </c>
      <c r="M2804" s="8" t="inlineStr">
        <is>
          <t>그린레드 체크 면혼방 브이넥원피스</t>
        </is>
      </c>
      <c r="N2804" s="8" t="inlineStr">
        <is>
          <t>그린레드 체크 코튼혼방 브이넥원피스</t>
        </is>
      </c>
      <c r="O2804" s="8" t="inlineStr">
        <is>
          <t>그린레드 체크 면믹스 브이넥원피스</t>
        </is>
      </c>
    </row>
    <row r="2805" ht="16.5" customHeight="1" s="16">
      <c r="A2805" s="7" t="n">
        <v>13109577</v>
      </c>
      <c r="B2805" s="7" t="inlineStr">
        <is>
          <t>에어워크</t>
        </is>
      </c>
      <c r="C2805" s="7" t="inlineStr">
        <is>
          <t>블랙</t>
        </is>
      </c>
      <c r="D2805" s="7" t="inlineStr">
        <is>
          <t>무지</t>
        </is>
      </c>
      <c r="E2805" s="7" t="inlineStr">
        <is>
          <t>구스다운</t>
        </is>
      </c>
      <c r="F2805" s="7" t="inlineStr">
        <is>
          <t>롱패딩</t>
        </is>
      </c>
      <c r="G2805" s="7" t="inlineStr">
        <is>
          <t>KOR</t>
        </is>
      </c>
      <c r="H2805" s="7" t="inlineStr">
        <is>
          <t>XL</t>
        </is>
      </c>
      <c r="I2805" s="7">
        <f>IF(B2805="보세",C2805&amp;" "&amp;D2805&amp;" "&amp;E2805&amp;" "&amp;F2805&amp;" ["&amp;H2805&amp;"]",IF(G2805="JPN","[JPN] "&amp;B2805&amp;" "&amp;C2805&amp;" "&amp;D2805&amp;" "&amp;E2805&amp;" "&amp;F2805&amp;" ["&amp;H2805&amp;"]",B2805&amp;" "&amp;C2805&amp;" "&amp;D2805&amp;" "&amp;E2805&amp;" "&amp;F2805&amp;" ["&amp;H2805&amp;"]"))</f>
        <v/>
      </c>
      <c r="J2805" s="7" t="inlineStr">
        <is>
          <t>에어워크 블랙 구스다운 롱패딩 [XL]</t>
        </is>
      </c>
      <c r="K2805" s="7" t="inlineStr">
        <is>
          <t>에어워크 블랙 구스다운 롱패딩</t>
        </is>
      </c>
      <c r="L2805" s="7">
        <f>IF(B2805="보세",C2805&amp;" "&amp;F2805,B2805&amp;" "&amp;F2805)</f>
        <v/>
      </c>
      <c r="M2805" s="8" t="inlineStr">
        <is>
          <t>블랙  구스다운 롱패딩</t>
        </is>
      </c>
      <c r="N2805" s="8" t="inlineStr">
        <is>
          <t>블랙  구스다운 롱패딩</t>
        </is>
      </c>
      <c r="O2805" s="8" t="inlineStr">
        <is>
          <t>블랙  구스다운 롱패딩</t>
        </is>
      </c>
    </row>
    <row r="2806" ht="16.5" customHeight="1" s="16">
      <c r="A2806" s="7" t="n">
        <v>13109578</v>
      </c>
      <c r="B2806" s="7" t="inlineStr">
        <is>
          <t>JDX</t>
        </is>
      </c>
      <c r="C2806" s="7" t="inlineStr">
        <is>
          <t>퍼플</t>
        </is>
      </c>
      <c r="D2806" s="7" t="inlineStr">
        <is>
          <t>무지</t>
        </is>
      </c>
      <c r="E2806" s="7" t="inlineStr">
        <is>
          <t>폴리</t>
        </is>
      </c>
      <c r="F2806" s="7" t="inlineStr">
        <is>
          <t>골프바지</t>
        </is>
      </c>
      <c r="G2806" s="7" t="inlineStr">
        <is>
          <t>KOR</t>
        </is>
      </c>
      <c r="H2806" s="7" t="inlineStr">
        <is>
          <t>68</t>
        </is>
      </c>
      <c r="I2806" s="7">
        <f>IF(B2806="보세",C2806&amp;" "&amp;D2806&amp;" "&amp;E2806&amp;" "&amp;F2806&amp;" ["&amp;H2806&amp;"]",IF(G2806="JPN","[JPN] "&amp;B2806&amp;" "&amp;C2806&amp;" "&amp;D2806&amp;" "&amp;E2806&amp;" "&amp;F2806&amp;" ["&amp;H2806&amp;"]",B2806&amp;" "&amp;C2806&amp;" "&amp;D2806&amp;" "&amp;E2806&amp;" "&amp;F2806&amp;" ["&amp;H2806&amp;"]"))</f>
        <v/>
      </c>
      <c r="J2806" s="7" t="inlineStr">
        <is>
          <t>JDX 퍼플 골프바지 [68]</t>
        </is>
      </c>
      <c r="K2806" s="7" t="inlineStr">
        <is>
          <t>JDX 퍼플 골프바지</t>
        </is>
      </c>
      <c r="L2806" s="7">
        <f>IF(B2806="보세",C2806&amp;" "&amp;F2806,B2806&amp;" "&amp;F2806)</f>
        <v/>
      </c>
      <c r="M2806" s="8" t="inlineStr">
        <is>
          <t>퍼플   골프바지</t>
        </is>
      </c>
      <c r="N2806" s="8" t="inlineStr">
        <is>
          <t>퍼플   골프바지</t>
        </is>
      </c>
      <c r="O2806" s="8" t="inlineStr">
        <is>
          <t>퍼플   골프바지</t>
        </is>
      </c>
    </row>
    <row r="2807" ht="16.5" customHeight="1" s="16">
      <c r="A2807" s="7" t="n">
        <v>13109579</v>
      </c>
      <c r="B2807" s="7" t="inlineStr">
        <is>
          <t>유니클로</t>
        </is>
      </c>
      <c r="C2807" s="7" t="inlineStr">
        <is>
          <t>카키</t>
        </is>
      </c>
      <c r="D2807" s="7" t="inlineStr">
        <is>
          <t>무지</t>
        </is>
      </c>
      <c r="E2807" s="7" t="inlineStr">
        <is>
          <t>면</t>
        </is>
      </c>
      <c r="F2807" s="7" t="inlineStr">
        <is>
          <t>면바지</t>
        </is>
      </c>
      <c r="G2807" s="7" t="inlineStr">
        <is>
          <t>KOR</t>
        </is>
      </c>
      <c r="H2807" s="7" t="inlineStr">
        <is>
          <t>76</t>
        </is>
      </c>
      <c r="I2807" s="7">
        <f>IF(B2807="보세",C2807&amp;" "&amp;D2807&amp;" "&amp;E2807&amp;" "&amp;F2807&amp;" ["&amp;H2807&amp;"]",IF(G2807="JPN","[JPN] "&amp;B2807&amp;" "&amp;C2807&amp;" "&amp;D2807&amp;" "&amp;E2807&amp;" "&amp;F2807&amp;" ["&amp;H2807&amp;"]",B2807&amp;" "&amp;C2807&amp;" "&amp;D2807&amp;" "&amp;E2807&amp;" "&amp;F2807&amp;" ["&amp;H2807&amp;"]"))</f>
        <v/>
      </c>
      <c r="J2807" s="7" t="inlineStr">
        <is>
          <t>유니클로 카키 면 면바지 [76]</t>
        </is>
      </c>
      <c r="K2807" s="7" t="inlineStr">
        <is>
          <t>유니클로 카키 면 면바지</t>
        </is>
      </c>
      <c r="L2807" s="7">
        <f>IF(B2807="보세",C2807&amp;" "&amp;F2807,B2807&amp;" "&amp;F2807)</f>
        <v/>
      </c>
      <c r="M2807" s="8" t="inlineStr">
        <is>
          <t>카키  면 면바지</t>
        </is>
      </c>
      <c r="N2807" s="8" t="inlineStr">
        <is>
          <t>카키  코튼 면바지</t>
        </is>
      </c>
      <c r="O2807" s="8" t="inlineStr">
        <is>
          <t>카키  면직물 면바지</t>
        </is>
      </c>
    </row>
    <row r="2808" ht="16.5" customHeight="1" s="16">
      <c r="A2808" s="7" t="n">
        <v>13109580</v>
      </c>
      <c r="B2808" s="7" t="inlineStr">
        <is>
          <t>노스페이스</t>
        </is>
      </c>
      <c r="C2808" s="7" t="inlineStr">
        <is>
          <t>청록</t>
        </is>
      </c>
      <c r="D2808" s="7" t="inlineStr">
        <is>
          <t>무지</t>
        </is>
      </c>
      <c r="E2808" s="7" t="inlineStr">
        <is>
          <t>폴리</t>
        </is>
      </c>
      <c r="F2808" s="7" t="inlineStr">
        <is>
          <t>등산바지</t>
        </is>
      </c>
      <c r="G2808" s="7" t="inlineStr">
        <is>
          <t>KOR</t>
        </is>
      </c>
      <c r="H2808" s="7" t="inlineStr">
        <is>
          <t>76</t>
        </is>
      </c>
      <c r="I2808" s="7">
        <f>IF(B2808="보세",C2808&amp;" "&amp;D2808&amp;" "&amp;E2808&amp;" "&amp;F2808&amp;" ["&amp;H2808&amp;"]",IF(G2808="JPN","[JPN] "&amp;B2808&amp;" "&amp;C2808&amp;" "&amp;D2808&amp;" "&amp;E2808&amp;" "&amp;F2808&amp;" ["&amp;H2808&amp;"]",B2808&amp;" "&amp;C2808&amp;" "&amp;D2808&amp;" "&amp;E2808&amp;" "&amp;F2808&amp;" ["&amp;H2808&amp;"]"))</f>
        <v/>
      </c>
      <c r="J2808" s="7" t="inlineStr">
        <is>
          <t>노스페이스 청록 등산바지 [76]</t>
        </is>
      </c>
      <c r="K2808" s="7" t="inlineStr">
        <is>
          <t>노스페이스 청록 등산바지</t>
        </is>
      </c>
      <c r="L2808" s="7">
        <f>IF(B2808="보세",C2808&amp;" "&amp;F2808,B2808&amp;" "&amp;F2808)</f>
        <v/>
      </c>
      <c r="M2808" s="8" t="inlineStr">
        <is>
          <t>청록   등산바지</t>
        </is>
      </c>
      <c r="N2808" s="8" t="inlineStr">
        <is>
          <t>청록   등산바지</t>
        </is>
      </c>
      <c r="O2808" s="8" t="inlineStr">
        <is>
          <t>청록   등산바지</t>
        </is>
      </c>
    </row>
    <row r="2809" ht="16.5" customHeight="1" s="16">
      <c r="A2809" s="7" t="n">
        <v>13109581</v>
      </c>
      <c r="B2809" s="7" t="inlineStr">
        <is>
          <t>자라맨</t>
        </is>
      </c>
      <c r="C2809" s="7" t="inlineStr">
        <is>
          <t>네이비</t>
        </is>
      </c>
      <c r="D2809" s="7" t="inlineStr">
        <is>
          <t>무지</t>
        </is>
      </c>
      <c r="E2809" s="7" t="inlineStr">
        <is>
          <t>알파카혼방</t>
        </is>
      </c>
      <c r="F2809" s="7" t="inlineStr">
        <is>
          <t>더블코트</t>
        </is>
      </c>
      <c r="G2809" s="7" t="inlineStr">
        <is>
          <t>KOR</t>
        </is>
      </c>
      <c r="H2809" s="7" t="inlineStr">
        <is>
          <t>없음</t>
        </is>
      </c>
      <c r="I2809" s="7">
        <f>IF(B2809="보세",C2809&amp;" "&amp;D2809&amp;" "&amp;E2809&amp;" "&amp;F2809&amp;" ["&amp;H2809&amp;"]",IF(G2809="JPN","[JPN] "&amp;B2809&amp;" "&amp;C2809&amp;" "&amp;D2809&amp;" "&amp;E2809&amp;" "&amp;F2809&amp;" ["&amp;H2809&amp;"]",B2809&amp;" "&amp;C2809&amp;" "&amp;D2809&amp;" "&amp;E2809&amp;" "&amp;F2809&amp;" ["&amp;H2809&amp;"]"))</f>
        <v/>
      </c>
      <c r="J2809" s="7" t="inlineStr">
        <is>
          <t xml:space="preserve">자라맨 네이비 알파카혼방 더블코트 </t>
        </is>
      </c>
      <c r="K2809" s="7" t="inlineStr">
        <is>
          <t xml:space="preserve">자라맨 네이비 알파카혼방 더블코트 </t>
        </is>
      </c>
      <c r="L2809" s="7">
        <f>IF(B2809="보세",C2809&amp;" "&amp;F2809,B2809&amp;" "&amp;F2809)</f>
        <v/>
      </c>
      <c r="M2809" s="8" t="inlineStr">
        <is>
          <t>네이비  알파카혼방 더블코트</t>
        </is>
      </c>
      <c r="N2809" s="8" t="inlineStr">
        <is>
          <t>NAVY  알파카혼방 더블코트</t>
        </is>
      </c>
      <c r="O2809" s="8" t="inlineStr">
        <is>
          <t>곤색  알파카혼방 더블코트</t>
        </is>
      </c>
    </row>
    <row r="2810" ht="16.5" customHeight="1" s="16">
      <c r="A2810" s="7" t="n">
        <v>13109582</v>
      </c>
      <c r="B2810" s="7" t="inlineStr">
        <is>
          <t>자라</t>
        </is>
      </c>
      <c r="C2810" s="7" t="inlineStr">
        <is>
          <t>블랙</t>
        </is>
      </c>
      <c r="D2810" s="7" t="inlineStr">
        <is>
          <t>무지</t>
        </is>
      </c>
      <c r="E2810" s="7" t="inlineStr">
        <is>
          <t>비스코스</t>
        </is>
      </c>
      <c r="F2810" s="7" t="inlineStr">
        <is>
          <t>랩스커트</t>
        </is>
      </c>
      <c r="G2810" s="7" t="inlineStr">
        <is>
          <t>KOR</t>
        </is>
      </c>
      <c r="H2810" s="7" t="inlineStr">
        <is>
          <t>M</t>
        </is>
      </c>
      <c r="I2810" s="7">
        <f>IF(B2810="보세",C2810&amp;" "&amp;D2810&amp;" "&amp;E2810&amp;" "&amp;F2810&amp;" ["&amp;H2810&amp;"]",IF(G2810="JPN","[JPN] "&amp;B2810&amp;" "&amp;C2810&amp;" "&amp;D2810&amp;" "&amp;E2810&amp;" "&amp;F2810&amp;" ["&amp;H2810&amp;"]",B2810&amp;" "&amp;C2810&amp;" "&amp;D2810&amp;" "&amp;E2810&amp;" "&amp;F2810&amp;" ["&amp;H2810&amp;"]"))</f>
        <v/>
      </c>
      <c r="J2810" s="7" t="inlineStr">
        <is>
          <t>자라 블랙 비스코스 랩스커트 [M]</t>
        </is>
      </c>
      <c r="K2810" s="7" t="inlineStr">
        <is>
          <t>자라 블랙 비스코스 랩스커트</t>
        </is>
      </c>
      <c r="L2810" s="7">
        <f>IF(B2810="보세",C2810&amp;" "&amp;F2810,B2810&amp;" "&amp;F2810)</f>
        <v/>
      </c>
      <c r="M2810" s="8" t="inlineStr">
        <is>
          <t>블랙  비스코스 랩스커트</t>
        </is>
      </c>
      <c r="N2810" s="8" t="inlineStr">
        <is>
          <t>블랙  레이온 랩스커트</t>
        </is>
      </c>
      <c r="O2810" s="8" t="inlineStr">
        <is>
          <t>블랙  인견 랩스커트</t>
        </is>
      </c>
    </row>
    <row r="2811" ht="16.5" customHeight="1" s="16">
      <c r="A2811" s="7" t="n">
        <v>13109583</v>
      </c>
      <c r="B2811" s="7" t="inlineStr">
        <is>
          <t>타이틀리스트</t>
        </is>
      </c>
      <c r="C2811" s="7" t="inlineStr">
        <is>
          <t>블랙</t>
        </is>
      </c>
      <c r="D2811" s="7" t="inlineStr">
        <is>
          <t>무지</t>
        </is>
      </c>
      <c r="E2811" s="7" t="inlineStr">
        <is>
          <t>폴리</t>
        </is>
      </c>
      <c r="F2811" s="7" t="inlineStr">
        <is>
          <t>웜슬림핏골프팬츠</t>
        </is>
      </c>
      <c r="G2811" s="7" t="inlineStr">
        <is>
          <t>KOR</t>
        </is>
      </c>
      <c r="H2811" s="7" t="inlineStr">
        <is>
          <t>XL</t>
        </is>
      </c>
      <c r="I2811" s="7">
        <f>IF(B2811="보세",C2811&amp;" "&amp;D2811&amp;" "&amp;E2811&amp;" "&amp;F2811&amp;" ["&amp;H2811&amp;"]",IF(G2811="JPN","[JPN] "&amp;B2811&amp;" "&amp;C2811&amp;" "&amp;D2811&amp;" "&amp;E2811&amp;" "&amp;F2811&amp;" ["&amp;H2811&amp;"]",B2811&amp;" "&amp;C2811&amp;" "&amp;D2811&amp;" "&amp;E2811&amp;" "&amp;F2811&amp;" ["&amp;H2811&amp;"]"))</f>
        <v/>
      </c>
      <c r="J2811" s="7" t="inlineStr">
        <is>
          <t>타이틀리스트 블랙 웜슬림핏골프팬츠 [XL]</t>
        </is>
      </c>
      <c r="K2811" s="7" t="inlineStr">
        <is>
          <t>타이틀리스트 블랙 웜슬림핏골프팬츠</t>
        </is>
      </c>
      <c r="L2811" s="7">
        <f>IF(B2811="보세",C2811&amp;" "&amp;F2811,B2811&amp;" "&amp;F2811)</f>
        <v/>
      </c>
      <c r="M2811" s="8" t="inlineStr">
        <is>
          <t>블랙   웜슬림핏골프팬츠</t>
        </is>
      </c>
      <c r="N2811" s="8" t="inlineStr">
        <is>
          <t>블랙   웜슬림핏골프팬츠</t>
        </is>
      </c>
      <c r="O2811" s="8" t="inlineStr">
        <is>
          <t>블랙   웜슬림핏골프팬츠</t>
        </is>
      </c>
    </row>
    <row r="2812" ht="16.5" customHeight="1" s="16">
      <c r="A2812" s="7" t="n">
        <v>13109584</v>
      </c>
      <c r="B2812" s="7" t="inlineStr">
        <is>
          <t>디키즈</t>
        </is>
      </c>
      <c r="C2812" s="7" t="inlineStr">
        <is>
          <t>블랙</t>
        </is>
      </c>
      <c r="D2812" s="7" t="inlineStr">
        <is>
          <t>무지</t>
        </is>
      </c>
      <c r="E2812" s="7" t="inlineStr">
        <is>
          <t>면혼방</t>
        </is>
      </c>
      <c r="F2812" s="7" t="inlineStr">
        <is>
          <t>워커베이직팬츠</t>
        </is>
      </c>
      <c r="G2812" s="7" t="inlineStr">
        <is>
          <t>KOR</t>
        </is>
      </c>
      <c r="H2812" s="7" t="inlineStr">
        <is>
          <t>34</t>
        </is>
      </c>
      <c r="I2812" s="7">
        <f>IF(B2812="보세",C2812&amp;" "&amp;D2812&amp;" "&amp;E2812&amp;" "&amp;F2812&amp;" ["&amp;H2812&amp;"]",IF(G2812="JPN","[JPN] "&amp;B2812&amp;" "&amp;C2812&amp;" "&amp;D2812&amp;" "&amp;E2812&amp;" "&amp;F2812&amp;" ["&amp;H2812&amp;"]",B2812&amp;" "&amp;C2812&amp;" "&amp;D2812&amp;" "&amp;E2812&amp;" "&amp;F2812&amp;" ["&amp;H2812&amp;"]"))</f>
        <v/>
      </c>
      <c r="J2812" s="7" t="inlineStr">
        <is>
          <t>디키즈 블랙 면혼방 워커베이직팬츠 [34]</t>
        </is>
      </c>
      <c r="K2812" s="7" t="inlineStr">
        <is>
          <t>디키즈 블랙 면혼방 워커베이직팬츠</t>
        </is>
      </c>
      <c r="L2812" s="7">
        <f>IF(B2812="보세",C2812&amp;" "&amp;F2812,B2812&amp;" "&amp;F2812)</f>
        <v/>
      </c>
      <c r="M2812" s="8" t="inlineStr">
        <is>
          <t>블랙  면혼방 워커베이직팬츠</t>
        </is>
      </c>
      <c r="N2812" s="8" t="inlineStr">
        <is>
          <t>블랙  코튼혼방 워커베이직팬츠</t>
        </is>
      </c>
      <c r="O2812" s="8" t="inlineStr">
        <is>
          <t>블랙  면믹스 워커베이직팬츠</t>
        </is>
      </c>
    </row>
    <row r="2813" ht="16.5" customHeight="1" s="16">
      <c r="A2813" s="7" t="n">
        <v>13109585</v>
      </c>
      <c r="B2813" s="7" t="inlineStr">
        <is>
          <t>drawFit</t>
        </is>
      </c>
      <c r="C2813" s="7" t="inlineStr">
        <is>
          <t>다크베이지</t>
        </is>
      </c>
      <c r="D2813" s="7" t="inlineStr">
        <is>
          <t>스트라이프</t>
        </is>
      </c>
      <c r="E2813" s="7" t="inlineStr">
        <is>
          <t>면</t>
        </is>
      </c>
      <c r="F2813" s="7" t="inlineStr">
        <is>
          <t>라이트골덴와이드팬츠</t>
        </is>
      </c>
      <c r="G2813" s="7" t="inlineStr">
        <is>
          <t>KOR</t>
        </is>
      </c>
      <c r="H2813" s="7" t="inlineStr">
        <is>
          <t>XL</t>
        </is>
      </c>
      <c r="I2813" s="7">
        <f>IF(B2813="보세",C2813&amp;" "&amp;D2813&amp;" "&amp;E2813&amp;" "&amp;F2813&amp;" ["&amp;H2813&amp;"]",IF(G2813="JPN","[JPN] "&amp;B2813&amp;" "&amp;C2813&amp;" "&amp;D2813&amp;" "&amp;E2813&amp;" "&amp;F2813&amp;" ["&amp;H2813&amp;"]",B2813&amp;" "&amp;C2813&amp;" "&amp;D2813&amp;" "&amp;E2813&amp;" "&amp;F2813&amp;" ["&amp;H2813&amp;"]"))</f>
        <v/>
      </c>
      <c r="J2813" s="7" t="inlineStr">
        <is>
          <t>drawFit 다크베이지 스트라이프 면 라이트골덴와이드팬츠 [XL]</t>
        </is>
      </c>
      <c r="K2813" s="7" t="inlineStr">
        <is>
          <t>drawFit 다크베이지 스트라이프 면 라이트골덴와이드팬츠</t>
        </is>
      </c>
      <c r="L2813" s="7">
        <f>IF(B2813="보세",C2813&amp;" "&amp;F2813,B2813&amp;" "&amp;F2813)</f>
        <v/>
      </c>
      <c r="M2813" s="8" t="inlineStr">
        <is>
          <t>다크베이지 스트라이프 면 라이트골덴와이드팬츠</t>
        </is>
      </c>
      <c r="N2813" s="8" t="inlineStr">
        <is>
          <t>다크베이지 스트라이프 코튼 라이트골덴와이드팬츠</t>
        </is>
      </c>
      <c r="O2813" s="8" t="inlineStr">
        <is>
          <t>다크베이지 스트라이프 면직물 라이트골덴와이드팬츠</t>
        </is>
      </c>
    </row>
    <row r="2814" ht="16.5" customHeight="1" s="16">
      <c r="A2814" s="7" t="n">
        <v>13109586</v>
      </c>
      <c r="B2814" s="7" t="inlineStr">
        <is>
          <t>자라우먼</t>
        </is>
      </c>
      <c r="C2814" s="7" t="inlineStr">
        <is>
          <t>진청</t>
        </is>
      </c>
      <c r="D2814" s="7" t="inlineStr">
        <is>
          <t>무지</t>
        </is>
      </c>
      <c r="E2814" s="7" t="inlineStr">
        <is>
          <t>데님</t>
        </is>
      </c>
      <c r="F2814" s="7" t="inlineStr">
        <is>
          <t>무릎데미지커팅스키니진</t>
        </is>
      </c>
      <c r="G2814" s="7" t="inlineStr">
        <is>
          <t>KOR</t>
        </is>
      </c>
      <c r="H2814" s="7" t="inlineStr">
        <is>
          <t>26</t>
        </is>
      </c>
      <c r="I2814" s="7">
        <f>IF(B2814="보세",C2814&amp;" "&amp;D2814&amp;" "&amp;E2814&amp;" "&amp;F2814&amp;" ["&amp;H2814&amp;"]",IF(G2814="JPN","[JPN] "&amp;B2814&amp;" "&amp;C2814&amp;" "&amp;D2814&amp;" "&amp;E2814&amp;" "&amp;F2814&amp;" ["&amp;H2814&amp;"]",B2814&amp;" "&amp;C2814&amp;" "&amp;D2814&amp;" "&amp;E2814&amp;" "&amp;F2814&amp;" ["&amp;H2814&amp;"]"))</f>
        <v/>
      </c>
      <c r="J2814" s="7" t="inlineStr">
        <is>
          <t>자라우먼 진청 데님 무릎데미지커팅스키니진 [26]</t>
        </is>
      </c>
      <c r="K2814" s="7" t="inlineStr">
        <is>
          <t>자라우먼 진청 데님 무릎데미지커팅스키니진</t>
        </is>
      </c>
      <c r="L2814" s="7">
        <f>IF(B2814="보세",C2814&amp;" "&amp;F2814,B2814&amp;" "&amp;F2814)</f>
        <v/>
      </c>
      <c r="M2814" s="8" t="inlineStr">
        <is>
          <t>진청  데님 무릎데미지커팅스키니진</t>
        </is>
      </c>
      <c r="N2814" s="8" t="inlineStr">
        <is>
          <t>진청  데님 무릎데미지커팅스키니진</t>
        </is>
      </c>
      <c r="O2814" s="8" t="inlineStr">
        <is>
          <t>진청  데님 무릎데미지커팅스키니진</t>
        </is>
      </c>
    </row>
    <row r="2815" ht="16.5" customHeight="1" s="16">
      <c r="A2815" s="7" t="n">
        <v>13109587</v>
      </c>
      <c r="B2815" s="7" t="inlineStr">
        <is>
          <t>타미힐피거</t>
        </is>
      </c>
      <c r="C2815" s="7" t="inlineStr">
        <is>
          <t>네이비</t>
        </is>
      </c>
      <c r="D2815" s="7" t="inlineStr">
        <is>
          <t>무지</t>
        </is>
      </c>
      <c r="E2815" s="7" t="inlineStr">
        <is>
          <t>면혼방</t>
        </is>
      </c>
      <c r="F2815" s="7" t="inlineStr">
        <is>
          <t>치노h라인스커트</t>
        </is>
      </c>
      <c r="G2815" s="7" t="inlineStr">
        <is>
          <t>KOR</t>
        </is>
      </c>
      <c r="H2815" s="7" t="inlineStr">
        <is>
          <t>4</t>
        </is>
      </c>
      <c r="I2815" s="7">
        <f>IF(B2815="보세",C2815&amp;" "&amp;D2815&amp;" "&amp;E2815&amp;" "&amp;F2815&amp;" ["&amp;H2815&amp;"]",IF(G2815="JPN","[JPN] "&amp;B2815&amp;" "&amp;C2815&amp;" "&amp;D2815&amp;" "&amp;E2815&amp;" "&amp;F2815&amp;" ["&amp;H2815&amp;"]",B2815&amp;" "&amp;C2815&amp;" "&amp;D2815&amp;" "&amp;E2815&amp;" "&amp;F2815&amp;" ["&amp;H2815&amp;"]"))</f>
        <v/>
      </c>
      <c r="J2815" s="7" t="inlineStr">
        <is>
          <t>타미힐피거 네이비 면혼방 치노h라인스커트 [4]</t>
        </is>
      </c>
      <c r="K2815" s="7" t="inlineStr">
        <is>
          <t>타미힐피거 네이비 면혼방 치노h라인스커트</t>
        </is>
      </c>
      <c r="L2815" s="7">
        <f>IF(B2815="보세",C2815&amp;" "&amp;F2815,B2815&amp;" "&amp;F2815)</f>
        <v/>
      </c>
      <c r="M2815" s="8" t="inlineStr">
        <is>
          <t>네이비  면혼방 치노h라인스커트</t>
        </is>
      </c>
      <c r="N2815" s="8" t="inlineStr">
        <is>
          <t>NAVY  면혼방 치노h라인스커트</t>
        </is>
      </c>
      <c r="O2815" s="8" t="inlineStr">
        <is>
          <t>곤색  면혼방 치노h라인스커트</t>
        </is>
      </c>
    </row>
    <row r="2816" ht="16.5" customHeight="1" s="16">
      <c r="A2816" s="7" t="n">
        <v>13109588</v>
      </c>
      <c r="B2816" s="7" t="inlineStr">
        <is>
          <t>앤드지</t>
        </is>
      </c>
      <c r="C2816" s="7" t="inlineStr">
        <is>
          <t>다크그레이</t>
        </is>
      </c>
      <c r="D2816" s="7" t="inlineStr">
        <is>
          <t>무지</t>
        </is>
      </c>
      <c r="E2816" s="7" t="inlineStr">
        <is>
          <t>폴리</t>
        </is>
      </c>
      <c r="F2816" s="7" t="inlineStr">
        <is>
          <t>스트레치라이트하프슬랙스</t>
        </is>
      </c>
      <c r="G2816" s="7" t="inlineStr">
        <is>
          <t>KOR</t>
        </is>
      </c>
      <c r="H2816" s="7" t="inlineStr">
        <is>
          <t>84</t>
        </is>
      </c>
      <c r="I2816" s="7">
        <f>IF(B2816="보세",C2816&amp;" "&amp;D2816&amp;" "&amp;E2816&amp;" "&amp;F2816&amp;" ["&amp;H2816&amp;"]",IF(G2816="JPN","[JPN] "&amp;B2816&amp;" "&amp;C2816&amp;" "&amp;D2816&amp;" "&amp;E2816&amp;" "&amp;F2816&amp;" ["&amp;H2816&amp;"]",B2816&amp;" "&amp;C2816&amp;" "&amp;D2816&amp;" "&amp;E2816&amp;" "&amp;F2816&amp;" ["&amp;H2816&amp;"]"))</f>
        <v/>
      </c>
      <c r="J2816" s="7" t="inlineStr">
        <is>
          <t>앤드지 다크그레이 스트레치라이트하프슬랙스 [84]</t>
        </is>
      </c>
      <c r="K2816" s="7" t="inlineStr">
        <is>
          <t>앤드지 다크그레이 스트레치라이트하프슬랙스</t>
        </is>
      </c>
      <c r="L2816" s="7">
        <f>IF(B2816="보세",C2816&amp;" "&amp;F2816,B2816&amp;" "&amp;F2816)</f>
        <v/>
      </c>
      <c r="M2816" s="8" t="inlineStr">
        <is>
          <t>다크그레이   스트레치라이트하프슬랙스</t>
        </is>
      </c>
      <c r="N2816" s="8" t="inlineStr">
        <is>
          <t>다크그레이   스트레치라이트하프슬랙스</t>
        </is>
      </c>
      <c r="O2816" s="8" t="inlineStr">
        <is>
          <t>다크그레이   스트레치라이트하프슬랙스</t>
        </is>
      </c>
    </row>
    <row r="2817" ht="16.5" customHeight="1" s="16">
      <c r="A2817" s="7" t="n">
        <v>13109589</v>
      </c>
      <c r="B2817" s="7" t="inlineStr">
        <is>
          <t>안다르</t>
        </is>
      </c>
      <c r="C2817" s="7" t="inlineStr">
        <is>
          <t>릴렉스드블루</t>
        </is>
      </c>
      <c r="D2817" s="7" t="inlineStr">
        <is>
          <t>무지</t>
        </is>
      </c>
      <c r="E2817" s="7" t="inlineStr">
        <is>
          <t>폴리</t>
        </is>
      </c>
      <c r="F2817" s="7" t="inlineStr">
        <is>
          <t>라이트쿨스포츠조거팬츠</t>
        </is>
      </c>
      <c r="G2817" s="7" t="inlineStr">
        <is>
          <t>KOR</t>
        </is>
      </c>
      <c r="H2817" s="7" t="inlineStr">
        <is>
          <t>2XL</t>
        </is>
      </c>
      <c r="I2817" s="7">
        <f>IF(B2817="보세",C2817&amp;" "&amp;D2817&amp;" "&amp;E2817&amp;" "&amp;F2817&amp;" ["&amp;H2817&amp;"]",IF(G2817="JPN","[JPN] "&amp;B2817&amp;" "&amp;C2817&amp;" "&amp;D2817&amp;" "&amp;E2817&amp;" "&amp;F2817&amp;" ["&amp;H2817&amp;"]",B2817&amp;" "&amp;C2817&amp;" "&amp;D2817&amp;" "&amp;E2817&amp;" "&amp;F2817&amp;" ["&amp;H2817&amp;"]"))</f>
        <v/>
      </c>
      <c r="J2817" s="7" t="inlineStr">
        <is>
          <t>안다르 릴렉스드블루 라이트쿨스포츠조거팬츠 [2XL]</t>
        </is>
      </c>
      <c r="K2817" s="7" t="inlineStr">
        <is>
          <t>안다르 릴렉스드블루 라이트쿨스포츠조거팬츠</t>
        </is>
      </c>
      <c r="L2817" s="7">
        <f>IF(B2817="보세",C2817&amp;" "&amp;F2817,B2817&amp;" "&amp;F2817)</f>
        <v/>
      </c>
      <c r="M2817" s="8" t="inlineStr">
        <is>
          <t>릴렉스드블루   라이트쿨스포츠조거팬츠</t>
        </is>
      </c>
      <c r="N2817" s="8" t="inlineStr">
        <is>
          <t>릴렉스드블루   라이트쿨스포츠조거팬츠</t>
        </is>
      </c>
      <c r="O2817" s="8" t="inlineStr">
        <is>
          <t>릴렉스드블루   라이트쿨스포츠조거팬츠</t>
        </is>
      </c>
    </row>
    <row r="2818" ht="16.5" customHeight="1" s="16">
      <c r="A2818" s="7" t="n">
        <v>13109590</v>
      </c>
      <c r="B2818" s="7" t="inlineStr">
        <is>
          <t>랄프로렌</t>
        </is>
      </c>
      <c r="C2818" s="7" t="inlineStr">
        <is>
          <t>딥샌드베이지</t>
        </is>
      </c>
      <c r="D2818" s="7" t="inlineStr">
        <is>
          <t>무지</t>
        </is>
      </c>
      <c r="E2818" s="7" t="inlineStr">
        <is>
          <t>면혼방</t>
        </is>
      </c>
      <c r="F2818" s="7" t="inlineStr">
        <is>
          <t>치노하프슬림팬츠</t>
        </is>
      </c>
      <c r="G2818" s="7" t="inlineStr">
        <is>
          <t>KOR</t>
        </is>
      </c>
      <c r="H2818" s="7" t="inlineStr">
        <is>
          <t>2XL</t>
        </is>
      </c>
      <c r="I2818" s="7">
        <f>IF(B2818="보세",C2818&amp;" "&amp;D2818&amp;" "&amp;E2818&amp;" "&amp;F2818&amp;" ["&amp;H2818&amp;"]",IF(G2818="JPN","[JPN] "&amp;B2818&amp;" "&amp;C2818&amp;" "&amp;D2818&amp;" "&amp;E2818&amp;" "&amp;F2818&amp;" ["&amp;H2818&amp;"]",B2818&amp;" "&amp;C2818&amp;" "&amp;D2818&amp;" "&amp;E2818&amp;" "&amp;F2818&amp;" ["&amp;H2818&amp;"]"))</f>
        <v/>
      </c>
      <c r="J2818" s="7" t="inlineStr">
        <is>
          <t>랄프로렌 딥샌드베이지 면혼방 치노하프슬림팬츠 [2XL]</t>
        </is>
      </c>
      <c r="K2818" s="7" t="inlineStr">
        <is>
          <t>랄프로렌 딥샌드베이지 면혼방 치노하프슬림팬츠</t>
        </is>
      </c>
      <c r="L2818" s="7">
        <f>IF(B2818="보세",C2818&amp;" "&amp;F2818,B2818&amp;" "&amp;F2818)</f>
        <v/>
      </c>
      <c r="M2818" s="8" t="inlineStr">
        <is>
          <t>딥샌드베이지  면혼방 치노하프슬림팬츠</t>
        </is>
      </c>
      <c r="N2818" s="8" t="inlineStr">
        <is>
          <t>딥샌드베이지  코튼혼방 치노하프슬림팬츠</t>
        </is>
      </c>
      <c r="O2818" s="8" t="inlineStr">
        <is>
          <t>딥샌드베이지  면믹스 치노하프슬림팬츠</t>
        </is>
      </c>
    </row>
    <row r="2819" ht="16.5" customHeight="1" s="16">
      <c r="A2819" s="7" t="n">
        <v>13109591</v>
      </c>
      <c r="B2819" s="7" t="inlineStr">
        <is>
          <t>캘빈클라인</t>
        </is>
      </c>
      <c r="C2819" s="7" t="inlineStr">
        <is>
          <t>진청</t>
        </is>
      </c>
      <c r="D2819" s="7" t="inlineStr">
        <is>
          <t>무지</t>
        </is>
      </c>
      <c r="E2819" s="7" t="inlineStr">
        <is>
          <t>데님</t>
        </is>
      </c>
      <c r="F2819" s="7" t="inlineStr">
        <is>
          <t>슈퍼스키니워시드진</t>
        </is>
      </c>
      <c r="G2819" s="7" t="inlineStr">
        <is>
          <t>KOR</t>
        </is>
      </c>
      <c r="H2819" s="7" t="inlineStr">
        <is>
          <t>26</t>
        </is>
      </c>
      <c r="I2819" s="7">
        <f>IF(B2819="보세",C2819&amp;" "&amp;D2819&amp;" "&amp;E2819&amp;" "&amp;F2819&amp;" ["&amp;H2819&amp;"]",IF(G2819="JPN","[JPN] "&amp;B2819&amp;" "&amp;C2819&amp;" "&amp;D2819&amp;" "&amp;E2819&amp;" "&amp;F2819&amp;" ["&amp;H2819&amp;"]",B2819&amp;" "&amp;C2819&amp;" "&amp;D2819&amp;" "&amp;E2819&amp;" "&amp;F2819&amp;" ["&amp;H2819&amp;"]"))</f>
        <v/>
      </c>
      <c r="J2819" s="7" t="inlineStr">
        <is>
          <t>캘빈클라인 진청 데님 슈퍼스키니워시드진 [26]</t>
        </is>
      </c>
      <c r="K2819" s="7" t="inlineStr">
        <is>
          <t>캘빈클라인 진청 데님 슈퍼스키니워시드진</t>
        </is>
      </c>
      <c r="L2819" s="7">
        <f>IF(B2819="보세",C2819&amp;" "&amp;F2819,B2819&amp;" "&amp;F2819)</f>
        <v/>
      </c>
      <c r="M2819" s="8" t="inlineStr">
        <is>
          <t>진청  데님 슈퍼스키니워시드진</t>
        </is>
      </c>
      <c r="N2819" s="8" t="inlineStr">
        <is>
          <t>진청  데님 슈퍼스키니워시드진</t>
        </is>
      </c>
      <c r="O2819" s="8" t="inlineStr">
        <is>
          <t>진청  데님 슈퍼스키니워시드진</t>
        </is>
      </c>
    </row>
    <row r="2820" ht="16.5" customHeight="1" s="16">
      <c r="A2820" s="7" t="n">
        <v>13109592</v>
      </c>
      <c r="B2820" s="7" t="inlineStr">
        <is>
          <t>dohc</t>
        </is>
      </c>
      <c r="C2820" s="7" t="inlineStr">
        <is>
          <t>진청</t>
        </is>
      </c>
      <c r="D2820" s="7" t="inlineStr">
        <is>
          <t>무지</t>
        </is>
      </c>
      <c r="E2820" s="7" t="inlineStr">
        <is>
          <t>데님</t>
        </is>
      </c>
      <c r="F2820" s="7" t="inlineStr">
        <is>
          <t>크랙워시드총알데미지진</t>
        </is>
      </c>
      <c r="G2820" s="7" t="inlineStr">
        <is>
          <t>KOR</t>
        </is>
      </c>
      <c r="H2820" s="7" t="inlineStr">
        <is>
          <t>30</t>
        </is>
      </c>
      <c r="I2820" s="7">
        <f>IF(B2820="보세",C2820&amp;" "&amp;D2820&amp;" "&amp;E2820&amp;" "&amp;F2820&amp;" ["&amp;H2820&amp;"]",IF(G2820="JPN","[JPN] "&amp;B2820&amp;" "&amp;C2820&amp;" "&amp;D2820&amp;" "&amp;E2820&amp;" "&amp;F2820&amp;" ["&amp;H2820&amp;"]",B2820&amp;" "&amp;C2820&amp;" "&amp;D2820&amp;" "&amp;E2820&amp;" "&amp;F2820&amp;" ["&amp;H2820&amp;"]"))</f>
        <v/>
      </c>
      <c r="J2820" s="7" t="inlineStr">
        <is>
          <t>dohc 진청 데님 크랙워시드총알데미지진 [30]</t>
        </is>
      </c>
      <c r="K2820" s="7" t="inlineStr">
        <is>
          <t>dohc 진청 데님 크랙워시드총알데미지진</t>
        </is>
      </c>
      <c r="L2820" s="7">
        <f>IF(B2820="보세",C2820&amp;" "&amp;F2820,B2820&amp;" "&amp;F2820)</f>
        <v/>
      </c>
      <c r="M2820" s="8" t="inlineStr">
        <is>
          <t>진청  데님 크랙워시드총알데미지진</t>
        </is>
      </c>
      <c r="N2820" s="8" t="inlineStr">
        <is>
          <t>진청  데님 크랙워시드총알데미지진</t>
        </is>
      </c>
      <c r="O2820" s="8" t="inlineStr">
        <is>
          <t>진청  데님 크랙워시드총알데미지진</t>
        </is>
      </c>
    </row>
    <row r="2821" ht="16.5" customHeight="1" s="16">
      <c r="A2821" s="7" t="n">
        <v>13109593</v>
      </c>
      <c r="B2821" s="7" t="inlineStr">
        <is>
          <t>221B 베이커스트리트</t>
        </is>
      </c>
      <c r="C2821" s="7" t="inlineStr">
        <is>
          <t>오트밀</t>
        </is>
      </c>
      <c r="D2821" s="7" t="inlineStr">
        <is>
          <t>무지</t>
        </is>
      </c>
      <c r="E2821" s="7" t="inlineStr">
        <is>
          <t>폴리</t>
        </is>
      </c>
      <c r="F2821" s="7" t="inlineStr">
        <is>
          <t>투턱롤업버클슬랙스</t>
        </is>
      </c>
      <c r="G2821" s="7" t="inlineStr">
        <is>
          <t>KOR</t>
        </is>
      </c>
      <c r="H2821" s="7" t="inlineStr">
        <is>
          <t>46</t>
        </is>
      </c>
      <c r="I2821" s="7">
        <f>IF(B2821="보세",C2821&amp;" "&amp;D2821&amp;" "&amp;E2821&amp;" "&amp;F2821&amp;" ["&amp;H2821&amp;"]",IF(G2821="JPN","[JPN] "&amp;B2821&amp;" "&amp;C2821&amp;" "&amp;D2821&amp;" "&amp;E2821&amp;" "&amp;F2821&amp;" ["&amp;H2821&amp;"]",B2821&amp;" "&amp;C2821&amp;" "&amp;D2821&amp;" "&amp;E2821&amp;" "&amp;F2821&amp;" ["&amp;H2821&amp;"]"))</f>
        <v/>
      </c>
      <c r="J2821" s="7" t="inlineStr">
        <is>
          <t>221B 베이커스트리트 오트밀 투턱롤업버클슬랙스 [46]</t>
        </is>
      </c>
      <c r="K2821" s="7" t="inlineStr">
        <is>
          <t>221B 베이커스트리트 오트밀 투턱롤업버클슬랙스</t>
        </is>
      </c>
      <c r="L2821" s="7">
        <f>IF(B2821="보세",C2821&amp;" "&amp;F2821,B2821&amp;" "&amp;F2821)</f>
        <v/>
      </c>
      <c r="M2821" s="8" t="inlineStr">
        <is>
          <t>오트밀   투턱롤업버클슬랙스</t>
        </is>
      </c>
      <c r="N2821" s="8" t="inlineStr">
        <is>
          <t>오트밀   투턱롤업버클슬랙스</t>
        </is>
      </c>
      <c r="O2821" s="8" t="inlineStr">
        <is>
          <t>오트밀   투턱롤업버클슬랙스</t>
        </is>
      </c>
    </row>
    <row r="2822" ht="16.5" customHeight="1" s="16">
      <c r="A2822" s="7" t="n">
        <v>13109594</v>
      </c>
      <c r="B2822" s="7" t="inlineStr">
        <is>
          <t>자라</t>
        </is>
      </c>
      <c r="C2822" s="7" t="inlineStr">
        <is>
          <t>연청</t>
        </is>
      </c>
      <c r="D2822" s="7" t="inlineStr">
        <is>
          <t>무지</t>
        </is>
      </c>
      <c r="E2822" s="7" t="inlineStr">
        <is>
          <t>데님</t>
        </is>
      </c>
      <c r="F2822" s="7" t="inlineStr">
        <is>
          <t>워시드커팅하이하프진</t>
        </is>
      </c>
      <c r="G2822" s="7" t="inlineStr">
        <is>
          <t>KOR</t>
        </is>
      </c>
      <c r="H2822" s="7" t="inlineStr">
        <is>
          <t>24</t>
        </is>
      </c>
      <c r="I2822" s="7">
        <f>IF(B2822="보세",C2822&amp;" "&amp;D2822&amp;" "&amp;E2822&amp;" "&amp;F2822&amp;" ["&amp;H2822&amp;"]",IF(G2822="JPN","[JPN] "&amp;B2822&amp;" "&amp;C2822&amp;" "&amp;D2822&amp;" "&amp;E2822&amp;" "&amp;F2822&amp;" ["&amp;H2822&amp;"]",B2822&amp;" "&amp;C2822&amp;" "&amp;D2822&amp;" "&amp;E2822&amp;" "&amp;F2822&amp;" ["&amp;H2822&amp;"]"))</f>
        <v/>
      </c>
      <c r="J2822" s="7" t="inlineStr">
        <is>
          <t>자라 연청 데님 워시드커팅하이하프진 [24]</t>
        </is>
      </c>
      <c r="K2822" s="7" t="inlineStr">
        <is>
          <t>자라 연청 데님 워시드커팅하이하프진</t>
        </is>
      </c>
      <c r="L2822" s="7">
        <f>IF(B2822="보세",C2822&amp;" "&amp;F2822,B2822&amp;" "&amp;F2822)</f>
        <v/>
      </c>
      <c r="M2822" s="8" t="inlineStr">
        <is>
          <t>연청  데님 워시드커팅하이하프진</t>
        </is>
      </c>
      <c r="N2822" s="8" t="inlineStr">
        <is>
          <t>연청  데님 워시드커팅하이하프진</t>
        </is>
      </c>
      <c r="O2822" s="8" t="inlineStr">
        <is>
          <t>연청  데님 워시드커팅하이하프진</t>
        </is>
      </c>
    </row>
    <row r="2823" ht="16.5" customHeight="1" s="16">
      <c r="A2823" s="7" t="n">
        <v>13109595</v>
      </c>
      <c r="B2823" s="7" t="inlineStr">
        <is>
          <t>콜롬비아</t>
        </is>
      </c>
      <c r="C2823" s="7" t="inlineStr">
        <is>
          <t>펜넬씨드그린</t>
        </is>
      </c>
      <c r="D2823" s="7" t="inlineStr">
        <is>
          <t>무지</t>
        </is>
      </c>
      <c r="E2823" s="7" t="inlineStr">
        <is>
          <t>폴리</t>
        </is>
      </c>
      <c r="F2823" s="7" t="inlineStr">
        <is>
          <t>아웃도어7부라이트팬츠</t>
        </is>
      </c>
      <c r="G2823" s="7" t="inlineStr">
        <is>
          <t>KOR</t>
        </is>
      </c>
      <c r="H2823" s="7" t="inlineStr">
        <is>
          <t>없음</t>
        </is>
      </c>
      <c r="I2823" s="7">
        <f>IF(B2823="보세",C2823&amp;" "&amp;D2823&amp;" "&amp;E2823&amp;" "&amp;F2823&amp;" ["&amp;H2823&amp;"]",IF(G2823="JPN","[JPN] "&amp;B2823&amp;" "&amp;C2823&amp;" "&amp;D2823&amp;" "&amp;E2823&amp;" "&amp;F2823&amp;" ["&amp;H2823&amp;"]",B2823&amp;" "&amp;C2823&amp;" "&amp;D2823&amp;" "&amp;E2823&amp;" "&amp;F2823&amp;" ["&amp;H2823&amp;"]"))</f>
        <v/>
      </c>
      <c r="J2823" s="7" t="inlineStr">
        <is>
          <t xml:space="preserve">콜롬비아 펜넬씨드그린 아웃도어7부라이트팬츠 </t>
        </is>
      </c>
      <c r="K2823" s="7" t="inlineStr">
        <is>
          <t xml:space="preserve">콜롬비아 펜넬씨드그린 아웃도어7부라이트팬츠 </t>
        </is>
      </c>
      <c r="L2823" s="7">
        <f>IF(B2823="보세",C2823&amp;" "&amp;F2823,B2823&amp;" "&amp;F2823)</f>
        <v/>
      </c>
      <c r="M2823" s="8" t="inlineStr">
        <is>
          <t>펜넬씨드그린   아웃도어7부라이트팬츠</t>
        </is>
      </c>
      <c r="N2823" s="8" t="inlineStr">
        <is>
          <t>펜넬씨드그린   아웃도어7부라이트팬츠</t>
        </is>
      </c>
      <c r="O2823" s="8" t="inlineStr">
        <is>
          <t>펜넬씨드그린   아웃도어7부라이트팬츠</t>
        </is>
      </c>
    </row>
    <row r="2824" ht="16.5" customHeight="1" s="16">
      <c r="A2824" s="7" t="n">
        <v>13109596</v>
      </c>
      <c r="B2824" s="7" t="inlineStr">
        <is>
          <t>아디다스</t>
        </is>
      </c>
      <c r="C2824" s="7" t="inlineStr">
        <is>
          <t>블랙</t>
        </is>
      </c>
      <c r="D2824" s="7" t="inlineStr">
        <is>
          <t>무지</t>
        </is>
      </c>
      <c r="E2824" s="7" t="inlineStr">
        <is>
          <t>면혼방</t>
        </is>
      </c>
      <c r="F2824" s="7" t="inlineStr">
        <is>
          <t>테이퍼드트레이닝팬츠</t>
        </is>
      </c>
      <c r="G2824" s="7" t="inlineStr">
        <is>
          <t>KOR</t>
        </is>
      </c>
      <c r="H2824" s="7" t="inlineStr">
        <is>
          <t>L</t>
        </is>
      </c>
      <c r="I2824" s="7">
        <f>IF(B2824="보세",C2824&amp;" "&amp;D2824&amp;" "&amp;E2824&amp;" "&amp;F2824&amp;" ["&amp;H2824&amp;"]",IF(G2824="JPN","[JPN] "&amp;B2824&amp;" "&amp;C2824&amp;" "&amp;D2824&amp;" "&amp;E2824&amp;" "&amp;F2824&amp;" ["&amp;H2824&amp;"]",B2824&amp;" "&amp;C2824&amp;" "&amp;D2824&amp;" "&amp;E2824&amp;" "&amp;F2824&amp;" ["&amp;H2824&amp;"]"))</f>
        <v/>
      </c>
      <c r="J2824" s="7" t="inlineStr">
        <is>
          <t>아디다스 블랙 면혼방 테이퍼드트레이닝팬츠 [L]</t>
        </is>
      </c>
      <c r="K2824" s="7" t="inlineStr">
        <is>
          <t>아디다스 블랙 면혼방 테이퍼드트레이닝팬츠</t>
        </is>
      </c>
      <c r="L2824" s="7">
        <f>IF(B2824="보세",C2824&amp;" "&amp;F2824,B2824&amp;" "&amp;F2824)</f>
        <v/>
      </c>
      <c r="M2824" s="8" t="inlineStr">
        <is>
          <t>블랙  면혼방 테이퍼드트레이닝팬츠</t>
        </is>
      </c>
      <c r="N2824" s="8" t="inlineStr">
        <is>
          <t>블랙  코튼혼방 테이퍼드트레이닝팬츠</t>
        </is>
      </c>
      <c r="O2824" s="8" t="inlineStr">
        <is>
          <t>블랙  면믹스 테이퍼드트레이닝팬츠</t>
        </is>
      </c>
    </row>
    <row r="2825" ht="16.5" customHeight="1" s="16">
      <c r="A2825" s="7" t="n">
        <v>13109597</v>
      </c>
      <c r="B2825" s="7" t="inlineStr">
        <is>
          <t>maisonblanche</t>
        </is>
      </c>
      <c r="C2825" s="7" t="inlineStr">
        <is>
          <t>미드나잇블루</t>
        </is>
      </c>
      <c r="D2825" s="7" t="inlineStr">
        <is>
          <t>무지</t>
        </is>
      </c>
      <c r="E2825" s="7" t="inlineStr">
        <is>
          <t>폴리</t>
        </is>
      </c>
      <c r="F2825" s="7" t="inlineStr">
        <is>
          <t>절개라인트임부츠컷슬랙스</t>
        </is>
      </c>
      <c r="G2825" s="7" t="inlineStr">
        <is>
          <t>KOR</t>
        </is>
      </c>
      <c r="H2825" s="7" t="inlineStr">
        <is>
          <t>67-92</t>
        </is>
      </c>
      <c r="I2825" s="7">
        <f>IF(B2825="보세",C2825&amp;" "&amp;D2825&amp;" "&amp;E2825&amp;" "&amp;F2825&amp;" ["&amp;H2825&amp;"]",IF(G2825="JPN","[JPN] "&amp;B2825&amp;" "&amp;C2825&amp;" "&amp;D2825&amp;" "&amp;E2825&amp;" "&amp;F2825&amp;" ["&amp;H2825&amp;"]",B2825&amp;" "&amp;C2825&amp;" "&amp;D2825&amp;" "&amp;E2825&amp;" "&amp;F2825&amp;" ["&amp;H2825&amp;"]"))</f>
        <v/>
      </c>
      <c r="J2825" s="7" t="inlineStr">
        <is>
          <t>maisonblanche 미드나잇블루 절개라인트임부츠컷슬랙스 [67-92]</t>
        </is>
      </c>
      <c r="K2825" s="7" t="inlineStr">
        <is>
          <t>maisonblanche 미드나잇블루 절개라인트임부츠컷슬랙스</t>
        </is>
      </c>
      <c r="L2825" s="7">
        <f>IF(B2825="보세",C2825&amp;" "&amp;F2825,B2825&amp;" "&amp;F2825)</f>
        <v/>
      </c>
      <c r="M2825" s="8" t="inlineStr">
        <is>
          <t>미드나잇블루   절개라인트임부츠컷슬랙스</t>
        </is>
      </c>
      <c r="N2825" s="8" t="inlineStr">
        <is>
          <t>미드나잇블루   절개라인트임부츠컷슬랙스</t>
        </is>
      </c>
      <c r="O2825" s="8" t="inlineStr">
        <is>
          <t>미드나잇블루   절개라인트임부츠컷슬랙스</t>
        </is>
      </c>
    </row>
    <row r="2826" ht="16.5" customHeight="1" s="16">
      <c r="A2826" s="7" t="n">
        <v>13109598</v>
      </c>
      <c r="B2826" s="7" t="inlineStr">
        <is>
          <t>지오다노</t>
        </is>
      </c>
      <c r="C2826" s="7" t="inlineStr">
        <is>
          <t>딥차콜</t>
        </is>
      </c>
      <c r="D2826" s="7" t="inlineStr">
        <is>
          <t>무지</t>
        </is>
      </c>
      <c r="E2826" s="7" t="inlineStr">
        <is>
          <t>면혼방</t>
        </is>
      </c>
      <c r="F2826" s="7" t="inlineStr">
        <is>
          <t>슬랙스</t>
        </is>
      </c>
      <c r="G2826" s="7" t="inlineStr">
        <is>
          <t>KOR</t>
        </is>
      </c>
      <c r="H2826" s="7" t="inlineStr">
        <is>
          <t>79</t>
        </is>
      </c>
      <c r="I2826" s="7">
        <f>IF(B2826="보세",C2826&amp;" "&amp;D2826&amp;" "&amp;E2826&amp;" "&amp;F2826&amp;" ["&amp;H2826&amp;"]",IF(G2826="JPN","[JPN] "&amp;B2826&amp;" "&amp;C2826&amp;" "&amp;D2826&amp;" "&amp;E2826&amp;" "&amp;F2826&amp;" ["&amp;H2826&amp;"]",B2826&amp;" "&amp;C2826&amp;" "&amp;D2826&amp;" "&amp;E2826&amp;" "&amp;F2826&amp;" ["&amp;H2826&amp;"]"))</f>
        <v/>
      </c>
      <c r="J2826" s="7" t="inlineStr">
        <is>
          <t>지오다노 딥차콜 면혼방 슬랙스 [79]</t>
        </is>
      </c>
      <c r="K2826" s="7" t="inlineStr">
        <is>
          <t>지오다노 딥차콜 면혼방 슬랙스</t>
        </is>
      </c>
      <c r="L2826" s="7">
        <f>IF(B2826="보세",C2826&amp;" "&amp;F2826,B2826&amp;" "&amp;F2826)</f>
        <v/>
      </c>
      <c r="M2826" s="8" t="inlineStr">
        <is>
          <t>딥차콜  면혼방 슬랙스</t>
        </is>
      </c>
      <c r="N2826" s="8" t="inlineStr">
        <is>
          <t>딥차콜  코튼혼방 슬랙스</t>
        </is>
      </c>
      <c r="O2826" s="8" t="inlineStr">
        <is>
          <t>딥차콜  면믹스 슬랙스</t>
        </is>
      </c>
    </row>
    <row r="2827" ht="16.5" customHeight="1" s="16">
      <c r="A2827" s="7" t="n">
        <v>13109599</v>
      </c>
      <c r="B2827" s="7" t="inlineStr">
        <is>
          <t>아이젠버그</t>
        </is>
      </c>
      <c r="C2827" s="7" t="inlineStr">
        <is>
          <t>카키</t>
        </is>
      </c>
      <c r="D2827" s="7" t="inlineStr">
        <is>
          <t>무지</t>
        </is>
      </c>
      <c r="E2827" s="7" t="inlineStr">
        <is>
          <t>폴리</t>
        </is>
      </c>
      <c r="F2827" s="7" t="inlineStr">
        <is>
          <t>사이드포켓클라임팬츠</t>
        </is>
      </c>
      <c r="G2827" s="7" t="inlineStr">
        <is>
          <t>KOR</t>
        </is>
      </c>
      <c r="H2827" s="7" t="inlineStr">
        <is>
          <t>100</t>
        </is>
      </c>
      <c r="I2827" s="7">
        <f>IF(B2827="보세",C2827&amp;" "&amp;D2827&amp;" "&amp;E2827&amp;" "&amp;F2827&amp;" ["&amp;H2827&amp;"]",IF(G2827="JPN","[JPN] "&amp;B2827&amp;" "&amp;C2827&amp;" "&amp;D2827&amp;" "&amp;E2827&amp;" "&amp;F2827&amp;" ["&amp;H2827&amp;"]",B2827&amp;" "&amp;C2827&amp;" "&amp;D2827&amp;" "&amp;E2827&amp;" "&amp;F2827&amp;" ["&amp;H2827&amp;"]"))</f>
        <v/>
      </c>
      <c r="J2827" s="7" t="inlineStr">
        <is>
          <t>아이젠버그 카키 사이드포켓클라임팬츠 [100]</t>
        </is>
      </c>
      <c r="K2827" s="7" t="inlineStr">
        <is>
          <t>아이젠버그 카키 사이드포켓클라임팬츠</t>
        </is>
      </c>
      <c r="L2827" s="7">
        <f>IF(B2827="보세",C2827&amp;" "&amp;F2827,B2827&amp;" "&amp;F2827)</f>
        <v/>
      </c>
      <c r="M2827" s="8" t="inlineStr">
        <is>
          <t>카키   사이드포켓클라임팬츠</t>
        </is>
      </c>
      <c r="N2827" s="8" t="inlineStr">
        <is>
          <t>카키   사이드포켓클라임팬츠</t>
        </is>
      </c>
      <c r="O2827" s="8" t="inlineStr">
        <is>
          <t>카키   사이드포켓클라임팬츠</t>
        </is>
      </c>
    </row>
    <row r="2828" ht="16.5" customHeight="1" s="16">
      <c r="A2828" s="7" t="n">
        <v>13109600</v>
      </c>
      <c r="B2828" s="7" t="inlineStr">
        <is>
          <t>뉴발란스</t>
        </is>
      </c>
      <c r="C2828" s="7" t="inlineStr">
        <is>
          <t>블랙</t>
        </is>
      </c>
      <c r="D2828" s="7" t="inlineStr">
        <is>
          <t>무지</t>
        </is>
      </c>
      <c r="E2828" s="7" t="inlineStr">
        <is>
          <t>면혼방</t>
        </is>
      </c>
      <c r="F2828" s="7" t="inlineStr">
        <is>
          <t>사이드로고띠조거트레이닝팬츠</t>
        </is>
      </c>
      <c r="G2828" s="7" t="inlineStr">
        <is>
          <t>KOR</t>
        </is>
      </c>
      <c r="H2828" s="7" t="inlineStr">
        <is>
          <t>M</t>
        </is>
      </c>
      <c r="I2828" s="7">
        <f>IF(B2828="보세",C2828&amp;" "&amp;D2828&amp;" "&amp;E2828&amp;" "&amp;F2828&amp;" ["&amp;H2828&amp;"]",IF(G2828="JPN","[JPN] "&amp;B2828&amp;" "&amp;C2828&amp;" "&amp;D2828&amp;" "&amp;E2828&amp;" "&amp;F2828&amp;" ["&amp;H2828&amp;"]",B2828&amp;" "&amp;C2828&amp;" "&amp;D2828&amp;" "&amp;E2828&amp;" "&amp;F2828&amp;" ["&amp;H2828&amp;"]"))</f>
        <v/>
      </c>
      <c r="J2828" s="7" t="inlineStr">
        <is>
          <t>뉴발란스 블랙 면혼방 사이드로고띠조거트레이닝팬츠 [M]</t>
        </is>
      </c>
      <c r="K2828" s="7" t="inlineStr">
        <is>
          <t>뉴발란스 블랙 면혼방 사이드로고띠조거트레이닝팬츠</t>
        </is>
      </c>
      <c r="L2828" s="7">
        <f>IF(B2828="보세",C2828&amp;" "&amp;F2828,B2828&amp;" "&amp;F2828)</f>
        <v/>
      </c>
      <c r="M2828" s="8" t="inlineStr">
        <is>
          <t>블랙  면혼방 사이드로고띠조거트레이닝팬츠</t>
        </is>
      </c>
      <c r="N2828" s="8" t="inlineStr">
        <is>
          <t>블랙  코튼혼방 사이드로고띠조거트레이닝팬츠</t>
        </is>
      </c>
      <c r="O2828" s="8" t="inlineStr">
        <is>
          <t>블랙  면믹스 사이드로고띠조거트레이닝팬츠</t>
        </is>
      </c>
    </row>
    <row r="2829" ht="16.5" customHeight="1" s="16">
      <c r="A2829" s="7" t="n">
        <v>13109601</v>
      </c>
      <c r="B2829" s="7" t="inlineStr">
        <is>
          <t>ping</t>
        </is>
      </c>
      <c r="C2829" s="7" t="inlineStr">
        <is>
          <t>딥그레이</t>
        </is>
      </c>
      <c r="D2829" s="7" t="inlineStr">
        <is>
          <t>스트라이프</t>
        </is>
      </c>
      <c r="E2829" s="7" t="inlineStr">
        <is>
          <t>폴리</t>
        </is>
      </c>
      <c r="F2829" s="7" t="inlineStr">
        <is>
          <t>핀턱웜스트레이트골프슬랙스</t>
        </is>
      </c>
      <c r="G2829" s="7" t="inlineStr">
        <is>
          <t>KOR</t>
        </is>
      </c>
      <c r="H2829" s="7" t="inlineStr">
        <is>
          <t>없음</t>
        </is>
      </c>
      <c r="I2829" s="7">
        <f>IF(B2829="보세",C2829&amp;" "&amp;D2829&amp;" "&amp;E2829&amp;" "&amp;F2829&amp;" ["&amp;H2829&amp;"]",IF(G2829="JPN","[JPN] "&amp;B2829&amp;" "&amp;C2829&amp;" "&amp;D2829&amp;" "&amp;E2829&amp;" "&amp;F2829&amp;" ["&amp;H2829&amp;"]",B2829&amp;" "&amp;C2829&amp;" "&amp;D2829&amp;" "&amp;E2829&amp;" "&amp;F2829&amp;" ["&amp;H2829&amp;"]"))</f>
        <v/>
      </c>
      <c r="J2829" s="7" t="inlineStr">
        <is>
          <t xml:space="preserve">ping 딥그레이 스트라이프 핀턱웜스트레이트골프슬랙스 </t>
        </is>
      </c>
      <c r="K2829" s="7" t="inlineStr">
        <is>
          <t xml:space="preserve">ping 딥그레이 스트라이프 핀턱웜스트레이트골프슬랙스 </t>
        </is>
      </c>
      <c r="L2829" s="7">
        <f>IF(B2829="보세",C2829&amp;" "&amp;F2829,B2829&amp;" "&amp;F2829)</f>
        <v/>
      </c>
      <c r="M2829" s="8" t="inlineStr">
        <is>
          <t>딥그레이 스트라이프  핀턱웜스트레이트골프슬랙스</t>
        </is>
      </c>
      <c r="N2829" s="8" t="inlineStr">
        <is>
          <t>딥그레이 스트라이프  핀턱웜스트레이트골프슬랙스</t>
        </is>
      </c>
      <c r="O2829" s="8" t="inlineStr">
        <is>
          <t>딥그레이 스트라이프  핀턱웜스트레이트골프슬랙스</t>
        </is>
      </c>
    </row>
    <row r="2830" ht="16.5" customHeight="1" s="16">
      <c r="A2830" s="7" t="n">
        <v>13109602</v>
      </c>
      <c r="B2830" s="7" t="inlineStr">
        <is>
          <t>바나나리퍼블릭</t>
        </is>
      </c>
      <c r="C2830" s="7" t="inlineStr">
        <is>
          <t>블랙</t>
        </is>
      </c>
      <c r="D2830" s="7" t="inlineStr">
        <is>
          <t>무지</t>
        </is>
      </c>
      <c r="E2830" s="7" t="inlineStr">
        <is>
          <t>면혼방</t>
        </is>
      </c>
      <c r="F2830" s="7" t="inlineStr">
        <is>
          <t>트레이닝조거팬츠</t>
        </is>
      </c>
      <c r="G2830" s="7" t="inlineStr">
        <is>
          <t>KOR</t>
        </is>
      </c>
      <c r="H2830" s="7" t="inlineStr">
        <is>
          <t>2XL</t>
        </is>
      </c>
      <c r="I2830" s="7">
        <f>IF(B2830="보세",C2830&amp;" "&amp;D2830&amp;" "&amp;E2830&amp;" "&amp;F2830&amp;" ["&amp;H2830&amp;"]",IF(G2830="JPN","[JPN] "&amp;B2830&amp;" "&amp;C2830&amp;" "&amp;D2830&amp;" "&amp;E2830&amp;" "&amp;F2830&amp;" ["&amp;H2830&amp;"]",B2830&amp;" "&amp;C2830&amp;" "&amp;D2830&amp;" "&amp;E2830&amp;" "&amp;F2830&amp;" ["&amp;H2830&amp;"]"))</f>
        <v/>
      </c>
      <c r="J2830" s="7" t="inlineStr">
        <is>
          <t>바나나리퍼블릭 블랙 면혼방 트레이닝조거팬츠 [2XL]</t>
        </is>
      </c>
      <c r="K2830" s="7" t="inlineStr">
        <is>
          <t>바나나리퍼블릭 블랙 면혼방 트레이닝조거팬츠</t>
        </is>
      </c>
      <c r="L2830" s="7">
        <f>IF(B2830="보세",C2830&amp;" "&amp;F2830,B2830&amp;" "&amp;F2830)</f>
        <v/>
      </c>
      <c r="M2830" s="8" t="inlineStr">
        <is>
          <t>블랙  면혼방 트레이닝조거팬츠</t>
        </is>
      </c>
      <c r="N2830" s="8" t="inlineStr">
        <is>
          <t>블랙  코튼혼방 트레이닝조거팬츠</t>
        </is>
      </c>
      <c r="O2830" s="8" t="inlineStr">
        <is>
          <t>블랙  면믹스 트레이닝조거팬츠</t>
        </is>
      </c>
    </row>
    <row r="2831" ht="16.5" customHeight="1" s="16">
      <c r="A2831" s="7" t="n">
        <v>13109603</v>
      </c>
      <c r="B2831" s="7" t="inlineStr">
        <is>
          <t>미쏘</t>
        </is>
      </c>
      <c r="C2831" s="7" t="inlineStr">
        <is>
          <t>다크그레이</t>
        </is>
      </c>
      <c r="D2831" s="7" t="inlineStr">
        <is>
          <t>무지</t>
        </is>
      </c>
      <c r="E2831" s="7" t="inlineStr">
        <is>
          <t>폴리</t>
        </is>
      </c>
      <c r="F2831" s="7" t="inlineStr">
        <is>
          <t>크롭슬랙스</t>
        </is>
      </c>
      <c r="G2831" s="7" t="inlineStr">
        <is>
          <t>KOR</t>
        </is>
      </c>
      <c r="H2831" s="7" t="inlineStr">
        <is>
          <t>28</t>
        </is>
      </c>
      <c r="I2831" s="7">
        <f>IF(B2831="보세",C2831&amp;" "&amp;D2831&amp;" "&amp;E2831&amp;" "&amp;F2831&amp;" ["&amp;H2831&amp;"]",IF(G2831="JPN","[JPN] "&amp;B2831&amp;" "&amp;C2831&amp;" "&amp;D2831&amp;" "&amp;E2831&amp;" "&amp;F2831&amp;" ["&amp;H2831&amp;"]",B2831&amp;" "&amp;C2831&amp;" "&amp;D2831&amp;" "&amp;E2831&amp;" "&amp;F2831&amp;" ["&amp;H2831&amp;"]"))</f>
        <v/>
      </c>
      <c r="J2831" s="7" t="inlineStr">
        <is>
          <t>미쏘 다크그레이 크롭슬랙스 [28]</t>
        </is>
      </c>
      <c r="K2831" s="7" t="inlineStr">
        <is>
          <t>미쏘 다크그레이 크롭슬랙스</t>
        </is>
      </c>
      <c r="L2831" s="7">
        <f>IF(B2831="보세",C2831&amp;" "&amp;F2831,B2831&amp;" "&amp;F2831)</f>
        <v/>
      </c>
      <c r="M2831" s="8" t="inlineStr">
        <is>
          <t>다크그레이   크롭슬랙스</t>
        </is>
      </c>
      <c r="N2831" s="8" t="inlineStr">
        <is>
          <t>다크그레이   크롭슬랙스</t>
        </is>
      </c>
      <c r="O2831" s="8" t="inlineStr">
        <is>
          <t>다크그레이   크롭슬랙스</t>
        </is>
      </c>
    </row>
    <row r="2832" ht="16.5" customHeight="1" s="16">
      <c r="A2832" s="7" t="n">
        <v>13109604</v>
      </c>
      <c r="B2832" s="7" t="inlineStr">
        <is>
          <t>monoChrome</t>
        </is>
      </c>
      <c r="C2832" s="7" t="inlineStr">
        <is>
          <t>베이지쉬그레이</t>
        </is>
      </c>
      <c r="D2832" s="7" t="inlineStr">
        <is>
          <t>무지</t>
        </is>
      </c>
      <c r="E2832" s="7" t="inlineStr">
        <is>
          <t>데님</t>
        </is>
      </c>
      <c r="F2832" s="7" t="inlineStr">
        <is>
          <t>테이퍼릴렉스핏진</t>
        </is>
      </c>
      <c r="G2832" s="7" t="inlineStr">
        <is>
          <t>KOR</t>
        </is>
      </c>
      <c r="H2832" s="7" t="inlineStr">
        <is>
          <t>없음</t>
        </is>
      </c>
      <c r="I2832" s="7">
        <f>IF(B2832="보세",C2832&amp;" "&amp;D2832&amp;" "&amp;E2832&amp;" "&amp;F2832&amp;" ["&amp;H2832&amp;"]",IF(G2832="JPN","[JPN] "&amp;B2832&amp;" "&amp;C2832&amp;" "&amp;D2832&amp;" "&amp;E2832&amp;" "&amp;F2832&amp;" ["&amp;H2832&amp;"]",B2832&amp;" "&amp;C2832&amp;" "&amp;D2832&amp;" "&amp;E2832&amp;" "&amp;F2832&amp;" ["&amp;H2832&amp;"]"))</f>
        <v/>
      </c>
      <c r="J2832" s="7" t="inlineStr">
        <is>
          <t xml:space="preserve">monoChrome 베이지쉬그레이 데님 테이퍼릴렉스핏진 </t>
        </is>
      </c>
      <c r="K2832" s="7" t="inlineStr">
        <is>
          <t xml:space="preserve">monoChrome 베이지쉬그레이 데님 테이퍼릴렉스핏진 </t>
        </is>
      </c>
      <c r="L2832" s="7">
        <f>IF(B2832="보세",C2832&amp;" "&amp;F2832,B2832&amp;" "&amp;F2832)</f>
        <v/>
      </c>
      <c r="M2832" s="8" t="inlineStr">
        <is>
          <t>베이지쉬그레이  데님 테이퍼릴렉스핏진</t>
        </is>
      </c>
      <c r="N2832" s="8" t="inlineStr">
        <is>
          <t>베이지쉬그레이  데님 테이퍼릴렉스핏진</t>
        </is>
      </c>
      <c r="O2832" s="8" t="inlineStr">
        <is>
          <t>베이지쉬그레이  데님 테이퍼릴렉스핏진</t>
        </is>
      </c>
    </row>
    <row r="2833" ht="16.5" customHeight="1" s="16">
      <c r="A2833" s="7" t="n">
        <v>13109605</v>
      </c>
      <c r="B2833" s="7" t="inlineStr">
        <is>
          <t>푸마</t>
        </is>
      </c>
      <c r="C2833" s="7" t="inlineStr">
        <is>
          <t>멜란지미디움그레이</t>
        </is>
      </c>
      <c r="D2833" s="7" t="inlineStr">
        <is>
          <t>무지</t>
        </is>
      </c>
      <c r="E2833" s="7" t="inlineStr">
        <is>
          <t>면혼방</t>
        </is>
      </c>
      <c r="F2833" s="7" t="inlineStr">
        <is>
          <t>배색조거트레이닝팬츠</t>
        </is>
      </c>
      <c r="G2833" s="7" t="inlineStr">
        <is>
          <t>KOR</t>
        </is>
      </c>
      <c r="H2833" s="7" t="inlineStr">
        <is>
          <t>M</t>
        </is>
      </c>
      <c r="I2833" s="7">
        <f>IF(B2833="보세",C2833&amp;" "&amp;D2833&amp;" "&amp;E2833&amp;" "&amp;F2833&amp;" ["&amp;H2833&amp;"]",IF(G2833="JPN","[JPN] "&amp;B2833&amp;" "&amp;C2833&amp;" "&amp;D2833&amp;" "&amp;E2833&amp;" "&amp;F2833&amp;" ["&amp;H2833&amp;"]",B2833&amp;" "&amp;C2833&amp;" "&amp;D2833&amp;" "&amp;E2833&amp;" "&amp;F2833&amp;" ["&amp;H2833&amp;"]"))</f>
        <v/>
      </c>
      <c r="J2833" s="7" t="inlineStr">
        <is>
          <t>푸마 멜란지미디움그레이 면혼방 배색조거트레이닝팬츠 [M]</t>
        </is>
      </c>
      <c r="K2833" s="7" t="inlineStr">
        <is>
          <t>푸마 멜란지미디움그레이 면혼방 배색조거트레이닝팬츠</t>
        </is>
      </c>
      <c r="L2833" s="7">
        <f>IF(B2833="보세",C2833&amp;" "&amp;F2833,B2833&amp;" "&amp;F2833)</f>
        <v/>
      </c>
      <c r="M2833" s="8" t="inlineStr">
        <is>
          <t>멜란지미디움그레이  면혼방 배색조거트레이닝팬츠</t>
        </is>
      </c>
      <c r="N2833" s="8" t="inlineStr">
        <is>
          <t>멜란지미디움그레이  코튼혼방 배색조거트레이닝팬츠</t>
        </is>
      </c>
      <c r="O2833" s="8" t="inlineStr">
        <is>
          <t>멜란지미디움그레이  면믹스 배색조거트레이닝팬츠</t>
        </is>
      </c>
    </row>
    <row r="2834" ht="16.5" customHeight="1" s="16">
      <c r="A2834" s="7" t="n">
        <v>13109606</v>
      </c>
      <c r="B2834" s="7" t="inlineStr">
        <is>
          <t>리바이스511</t>
        </is>
      </c>
      <c r="C2834" s="7" t="inlineStr">
        <is>
          <t>진청</t>
        </is>
      </c>
      <c r="D2834" s="7" t="inlineStr">
        <is>
          <t>무지</t>
        </is>
      </c>
      <c r="E2834" s="7" t="inlineStr">
        <is>
          <t>데님</t>
        </is>
      </c>
      <c r="F2834" s="7" t="inlineStr">
        <is>
          <t>워싱슬림진</t>
        </is>
      </c>
      <c r="G2834" s="7" t="inlineStr">
        <is>
          <t>KOR</t>
        </is>
      </c>
      <c r="H2834" s="7" t="inlineStr">
        <is>
          <t>32</t>
        </is>
      </c>
      <c r="I2834" s="7">
        <f>IF(B2834="보세",C2834&amp;" "&amp;D2834&amp;" "&amp;E2834&amp;" "&amp;F2834&amp;" ["&amp;H2834&amp;"]",IF(G2834="JPN","[JPN] "&amp;B2834&amp;" "&amp;C2834&amp;" "&amp;D2834&amp;" "&amp;E2834&amp;" "&amp;F2834&amp;" ["&amp;H2834&amp;"]",B2834&amp;" "&amp;C2834&amp;" "&amp;D2834&amp;" "&amp;E2834&amp;" "&amp;F2834&amp;" ["&amp;H2834&amp;"]"))</f>
        <v/>
      </c>
      <c r="J2834" s="7" t="inlineStr">
        <is>
          <t>리바이스511 진청 데님 워싱슬림진 [32]</t>
        </is>
      </c>
      <c r="K2834" s="7" t="inlineStr">
        <is>
          <t>리바이스511 진청 데님 워싱슬림진</t>
        </is>
      </c>
      <c r="L2834" s="7">
        <f>IF(B2834="보세",C2834&amp;" "&amp;F2834,B2834&amp;" "&amp;F2834)</f>
        <v/>
      </c>
      <c r="M2834" s="8" t="inlineStr">
        <is>
          <t>진청  데님 워싱슬림진</t>
        </is>
      </c>
      <c r="N2834" s="8" t="inlineStr">
        <is>
          <t>진청  데님 워싱슬림진</t>
        </is>
      </c>
      <c r="O2834" s="8" t="inlineStr">
        <is>
          <t>진청  데님 워싱슬림진</t>
        </is>
      </c>
    </row>
    <row r="2835" ht="16.5" customHeight="1" s="16">
      <c r="A2835" s="7" t="n">
        <v>13109607</v>
      </c>
      <c r="B2835" s="7" t="inlineStr">
        <is>
          <t>씨위</t>
        </is>
      </c>
      <c r="C2835" s="7" t="inlineStr">
        <is>
          <t>진청</t>
        </is>
      </c>
      <c r="D2835" s="7" t="inlineStr">
        <is>
          <t>무지</t>
        </is>
      </c>
      <c r="E2835" s="7" t="inlineStr">
        <is>
          <t>데님</t>
        </is>
      </c>
      <c r="F2835" s="7" t="inlineStr">
        <is>
          <t>워시드웜크롭진</t>
        </is>
      </c>
      <c r="G2835" s="7" t="inlineStr">
        <is>
          <t>KOR</t>
        </is>
      </c>
      <c r="H2835" s="7" t="inlineStr">
        <is>
          <t>27</t>
        </is>
      </c>
      <c r="I2835" s="7">
        <f>IF(B2835="보세",C2835&amp;" "&amp;D2835&amp;" "&amp;E2835&amp;" "&amp;F2835&amp;" ["&amp;H2835&amp;"]",IF(G2835="JPN","[JPN] "&amp;B2835&amp;" "&amp;C2835&amp;" "&amp;D2835&amp;" "&amp;E2835&amp;" "&amp;F2835&amp;" ["&amp;H2835&amp;"]",B2835&amp;" "&amp;C2835&amp;" "&amp;D2835&amp;" "&amp;E2835&amp;" "&amp;F2835&amp;" ["&amp;H2835&amp;"]"))</f>
        <v/>
      </c>
      <c r="J2835" s="7" t="inlineStr">
        <is>
          <t>씨위 진청 데님 워시드웜크롭진 [27]</t>
        </is>
      </c>
      <c r="K2835" s="7" t="inlineStr">
        <is>
          <t>씨위 진청 데님 워시드웜크롭진</t>
        </is>
      </c>
      <c r="L2835" s="7">
        <f>IF(B2835="보세",C2835&amp;" "&amp;F2835,B2835&amp;" "&amp;F2835)</f>
        <v/>
      </c>
      <c r="M2835" s="8" t="inlineStr">
        <is>
          <t>진청  데님 워시드웜크롭진</t>
        </is>
      </c>
      <c r="N2835" s="8" t="inlineStr">
        <is>
          <t>진청  데님 워시드웜크롭진</t>
        </is>
      </c>
      <c r="O2835" s="8" t="inlineStr">
        <is>
          <t>진청  데님 워시드웜크롭진</t>
        </is>
      </c>
    </row>
    <row r="2836" ht="16.5" customHeight="1" s="16">
      <c r="A2836" s="7" t="n">
        <v>13109608</v>
      </c>
      <c r="B2836" s="7" t="inlineStr">
        <is>
          <t>언더아머</t>
        </is>
      </c>
      <c r="C2836" s="7" t="inlineStr">
        <is>
          <t>블랙</t>
        </is>
      </c>
      <c r="D2836" s="7" t="inlineStr">
        <is>
          <t>무지</t>
        </is>
      </c>
      <c r="E2836" s="7" t="inlineStr">
        <is>
          <t>폴리</t>
        </is>
      </c>
      <c r="F2836" s="7" t="inlineStr">
        <is>
          <t>로고조거트레이닝팬츠</t>
        </is>
      </c>
      <c r="G2836" s="7" t="inlineStr">
        <is>
          <t>KOR</t>
        </is>
      </c>
      <c r="H2836" s="7" t="inlineStr">
        <is>
          <t>L</t>
        </is>
      </c>
      <c r="I2836" s="7">
        <f>IF(B2836="보세",C2836&amp;" "&amp;D2836&amp;" "&amp;E2836&amp;" "&amp;F2836&amp;" ["&amp;H2836&amp;"]",IF(G2836="JPN","[JPN] "&amp;B2836&amp;" "&amp;C2836&amp;" "&amp;D2836&amp;" "&amp;E2836&amp;" "&amp;F2836&amp;" ["&amp;H2836&amp;"]",B2836&amp;" "&amp;C2836&amp;" "&amp;D2836&amp;" "&amp;E2836&amp;" "&amp;F2836&amp;" ["&amp;H2836&amp;"]"))</f>
        <v/>
      </c>
      <c r="J2836" s="7" t="inlineStr">
        <is>
          <t>언더아머 블랙 로고조거트레이닝팬츠 [L]</t>
        </is>
      </c>
      <c r="K2836" s="7" t="inlineStr">
        <is>
          <t>언더아머 블랙 로고조거트레이닝팬츠</t>
        </is>
      </c>
      <c r="L2836" s="7">
        <f>IF(B2836="보세",C2836&amp;" "&amp;F2836,B2836&amp;" "&amp;F2836)</f>
        <v/>
      </c>
      <c r="M2836" s="8" t="inlineStr">
        <is>
          <t>블랙   로고조거트레이닝팬츠</t>
        </is>
      </c>
      <c r="N2836" s="8" t="inlineStr">
        <is>
          <t>블랙   로고조거트레이닝팬츠</t>
        </is>
      </c>
      <c r="O2836" s="8" t="inlineStr">
        <is>
          <t>블랙   로고조거트레이닝팬츠</t>
        </is>
      </c>
    </row>
    <row r="2837" ht="16.5" customHeight="1" s="16">
      <c r="A2837" s="7" t="n">
        <v>13109609</v>
      </c>
      <c r="B2837" s="7" t="inlineStr">
        <is>
          <t>코오롱스포츠</t>
        </is>
      </c>
      <c r="C2837" s="7" t="inlineStr">
        <is>
          <t>블랙</t>
        </is>
      </c>
      <c r="D2837" s="7" t="inlineStr">
        <is>
          <t>무지</t>
        </is>
      </c>
      <c r="E2837" s="7" t="inlineStr">
        <is>
          <t>폴리</t>
        </is>
      </c>
      <c r="F2837" s="7" t="inlineStr">
        <is>
          <t>아웃도어팬츠</t>
        </is>
      </c>
      <c r="G2837" s="7" t="inlineStr">
        <is>
          <t>KOR</t>
        </is>
      </c>
      <c r="H2837" s="7" t="inlineStr">
        <is>
          <t>없음</t>
        </is>
      </c>
      <c r="I2837" s="7">
        <f>IF(B2837="보세",C2837&amp;" "&amp;D2837&amp;" "&amp;E2837&amp;" "&amp;F2837&amp;" ["&amp;H2837&amp;"]",IF(G2837="JPN","[JPN] "&amp;B2837&amp;" "&amp;C2837&amp;" "&amp;D2837&amp;" "&amp;E2837&amp;" "&amp;F2837&amp;" ["&amp;H2837&amp;"]",B2837&amp;" "&amp;C2837&amp;" "&amp;D2837&amp;" "&amp;E2837&amp;" "&amp;F2837&amp;" ["&amp;H2837&amp;"]"))</f>
        <v/>
      </c>
      <c r="J2837" s="7" t="inlineStr">
        <is>
          <t xml:space="preserve">코오롱스포츠 블랙 아웃도어팬츠 </t>
        </is>
      </c>
      <c r="K2837" s="7" t="inlineStr">
        <is>
          <t xml:space="preserve">코오롱스포츠 블랙 아웃도어팬츠 </t>
        </is>
      </c>
      <c r="L2837" s="7">
        <f>IF(B2837="보세",C2837&amp;" "&amp;F2837,B2837&amp;" "&amp;F2837)</f>
        <v/>
      </c>
      <c r="M2837" s="8" t="inlineStr">
        <is>
          <t>블랙   아웃도어팬츠</t>
        </is>
      </c>
      <c r="N2837" s="8" t="inlineStr">
        <is>
          <t>블랙   아웃도어팬츠</t>
        </is>
      </c>
      <c r="O2837" s="8" t="inlineStr">
        <is>
          <t>블랙   아웃도어팬츠</t>
        </is>
      </c>
    </row>
    <row r="2838" ht="16.5" customHeight="1" s="16">
      <c r="A2838" s="7" t="n">
        <v>13109610</v>
      </c>
      <c r="B2838" s="7" t="inlineStr">
        <is>
          <t>아디다스</t>
        </is>
      </c>
      <c r="C2838" s="7" t="inlineStr">
        <is>
          <t>네이비</t>
        </is>
      </c>
      <c r="D2838" s="7" t="inlineStr">
        <is>
          <t>다이아체크</t>
        </is>
      </c>
      <c r="E2838" s="7" t="inlineStr">
        <is>
          <t>폴리</t>
        </is>
      </c>
      <c r="F2838" s="7" t="inlineStr">
        <is>
          <t>스포츠슬림일자팬츠</t>
        </is>
      </c>
      <c r="G2838" s="7" t="inlineStr">
        <is>
          <t>KOR</t>
        </is>
      </c>
      <c r="H2838" s="7" t="inlineStr">
        <is>
          <t>L</t>
        </is>
      </c>
      <c r="I2838" s="7">
        <f>IF(B2838="보세",C2838&amp;" "&amp;D2838&amp;" "&amp;E2838&amp;" "&amp;F2838&amp;" ["&amp;H2838&amp;"]",IF(G2838="JPN","[JPN] "&amp;B2838&amp;" "&amp;C2838&amp;" "&amp;D2838&amp;" "&amp;E2838&amp;" "&amp;F2838&amp;" ["&amp;H2838&amp;"]",B2838&amp;" "&amp;C2838&amp;" "&amp;D2838&amp;" "&amp;E2838&amp;" "&amp;F2838&amp;" ["&amp;H2838&amp;"]"))</f>
        <v/>
      </c>
      <c r="J2838" s="7" t="inlineStr">
        <is>
          <t>아디다스 네이비 다이아체크 스포츠슬림일자팬츠 [L]</t>
        </is>
      </c>
      <c r="K2838" s="7" t="inlineStr">
        <is>
          <t>아디다스 네이비 다이아체크 스포츠슬림일자팬츠</t>
        </is>
      </c>
      <c r="L2838" s="7">
        <f>IF(B2838="보세",C2838&amp;" "&amp;F2838,B2838&amp;" "&amp;F2838)</f>
        <v/>
      </c>
      <c r="M2838" s="8" t="inlineStr">
        <is>
          <t>네이비 다이아체크  스포츠슬림일자팬츠</t>
        </is>
      </c>
      <c r="N2838" s="8" t="inlineStr">
        <is>
          <t>NAVY 다이아체크  스포츠슬림일자팬츠</t>
        </is>
      </c>
      <c r="O2838" s="8" t="inlineStr">
        <is>
          <t>곤색 다이아체크  스포츠슬림일자팬츠</t>
        </is>
      </c>
    </row>
    <row r="2839" ht="16.5" customHeight="1" s="16">
      <c r="A2839" s="7" t="n">
        <v>13109611</v>
      </c>
      <c r="B2839" s="7" t="inlineStr">
        <is>
          <t>자라</t>
        </is>
      </c>
      <c r="C2839" s="7" t="inlineStr">
        <is>
          <t>중청</t>
        </is>
      </c>
      <c r="D2839" s="7" t="inlineStr">
        <is>
          <t>무지</t>
        </is>
      </c>
      <c r="E2839" s="7" t="inlineStr">
        <is>
          <t>데님</t>
        </is>
      </c>
      <c r="F2839" s="7" t="inlineStr">
        <is>
          <t>돌청워시드커팅일자진</t>
        </is>
      </c>
      <c r="G2839" s="7" t="inlineStr">
        <is>
          <t>KOR</t>
        </is>
      </c>
      <c r="H2839" s="7" t="inlineStr">
        <is>
          <t>28</t>
        </is>
      </c>
      <c r="I2839" s="7">
        <f>IF(B2839="보세",C2839&amp;" "&amp;D2839&amp;" "&amp;E2839&amp;" "&amp;F2839&amp;" ["&amp;H2839&amp;"]",IF(G2839="JPN","[JPN] "&amp;B2839&amp;" "&amp;C2839&amp;" "&amp;D2839&amp;" "&amp;E2839&amp;" "&amp;F2839&amp;" ["&amp;H2839&amp;"]",B2839&amp;" "&amp;C2839&amp;" "&amp;D2839&amp;" "&amp;E2839&amp;" "&amp;F2839&amp;" ["&amp;H2839&amp;"]"))</f>
        <v/>
      </c>
      <c r="J2839" s="7" t="inlineStr">
        <is>
          <t>자라 중청 데님 돌청워시드커팅일자진 [28]</t>
        </is>
      </c>
      <c r="K2839" s="7" t="inlineStr">
        <is>
          <t>자라 중청 데님 돌청워시드커팅일자진</t>
        </is>
      </c>
      <c r="L2839" s="7">
        <f>IF(B2839="보세",C2839&amp;" "&amp;F2839,B2839&amp;" "&amp;F2839)</f>
        <v/>
      </c>
      <c r="M2839" s="8" t="inlineStr">
        <is>
          <t>중청  데님 돌청워시드커팅일자진</t>
        </is>
      </c>
      <c r="N2839" s="8" t="inlineStr">
        <is>
          <t>중청  데님 돌청워시드커팅일자진</t>
        </is>
      </c>
      <c r="O2839" s="8" t="inlineStr">
        <is>
          <t>중청  데님 돌청워시드커팅일자진</t>
        </is>
      </c>
    </row>
    <row r="2840" ht="16.5" customHeight="1" s="16">
      <c r="A2840" s="7" t="n">
        <v>13109612</v>
      </c>
      <c r="B2840" s="7" t="inlineStr">
        <is>
          <t>유니폼브릿지</t>
        </is>
      </c>
      <c r="C2840" s="7" t="inlineStr">
        <is>
          <t>중청</t>
        </is>
      </c>
      <c r="D2840" s="7" t="inlineStr">
        <is>
          <t>무지</t>
        </is>
      </c>
      <c r="E2840" s="7" t="inlineStr">
        <is>
          <t>데님</t>
        </is>
      </c>
      <c r="F2840" s="7" t="inlineStr">
        <is>
          <t>워시드스키니진</t>
        </is>
      </c>
      <c r="G2840" s="7" t="inlineStr">
        <is>
          <t>KOR</t>
        </is>
      </c>
      <c r="H2840" s="7" t="inlineStr">
        <is>
          <t>M</t>
        </is>
      </c>
      <c r="I2840" s="7">
        <f>IF(B2840="보세",C2840&amp;" "&amp;D2840&amp;" "&amp;E2840&amp;" "&amp;F2840&amp;" ["&amp;H2840&amp;"]",IF(G2840="JPN","[JPN] "&amp;B2840&amp;" "&amp;C2840&amp;" "&amp;D2840&amp;" "&amp;E2840&amp;" "&amp;F2840&amp;" ["&amp;H2840&amp;"]",B2840&amp;" "&amp;C2840&amp;" "&amp;D2840&amp;" "&amp;E2840&amp;" "&amp;F2840&amp;" ["&amp;H2840&amp;"]"))</f>
        <v/>
      </c>
      <c r="J2840" s="7" t="inlineStr">
        <is>
          <t>유니폼브릿지 중청 데님 워시드스키니진 [M]</t>
        </is>
      </c>
      <c r="K2840" s="7" t="inlineStr">
        <is>
          <t>유니폼브릿지 중청 데님 워시드스키니진</t>
        </is>
      </c>
      <c r="L2840" s="7">
        <f>IF(B2840="보세",C2840&amp;" "&amp;F2840,B2840&amp;" "&amp;F2840)</f>
        <v/>
      </c>
      <c r="M2840" s="8" t="inlineStr">
        <is>
          <t>중청  데님 워시드스키니진</t>
        </is>
      </c>
      <c r="N2840" s="8" t="inlineStr">
        <is>
          <t>중청  데님 워시드스키니진</t>
        </is>
      </c>
      <c r="O2840" s="8" t="inlineStr">
        <is>
          <t>중청  데님 워시드스키니진</t>
        </is>
      </c>
    </row>
    <row r="2841" ht="16.5" customHeight="1" s="16">
      <c r="A2841" s="7" t="n">
        <v>13109613</v>
      </c>
      <c r="B2841" s="7" t="inlineStr">
        <is>
          <t>자라</t>
        </is>
      </c>
      <c r="C2841" s="7" t="inlineStr">
        <is>
          <t>카키</t>
        </is>
      </c>
      <c r="D2841" s="7" t="inlineStr">
        <is>
          <t>무지</t>
        </is>
      </c>
      <c r="E2841" s="7" t="inlineStr">
        <is>
          <t>면혼방</t>
        </is>
      </c>
      <c r="F2841" s="7" t="inlineStr">
        <is>
          <t>조거건빵팬츠</t>
        </is>
      </c>
      <c r="G2841" s="7" t="inlineStr">
        <is>
          <t>KOR</t>
        </is>
      </c>
      <c r="H2841" s="7" t="inlineStr">
        <is>
          <t>31</t>
        </is>
      </c>
      <c r="I2841" s="7">
        <f>IF(B2841="보세",C2841&amp;" "&amp;D2841&amp;" "&amp;E2841&amp;" "&amp;F2841&amp;" ["&amp;H2841&amp;"]",IF(G2841="JPN","[JPN] "&amp;B2841&amp;" "&amp;C2841&amp;" "&amp;D2841&amp;" "&amp;E2841&amp;" "&amp;F2841&amp;" ["&amp;H2841&amp;"]",B2841&amp;" "&amp;C2841&amp;" "&amp;D2841&amp;" "&amp;E2841&amp;" "&amp;F2841&amp;" ["&amp;H2841&amp;"]"))</f>
        <v/>
      </c>
      <c r="J2841" s="7" t="inlineStr">
        <is>
          <t>자라 카키 면혼방 조거건빵팬츠 [31]</t>
        </is>
      </c>
      <c r="K2841" s="7" t="inlineStr">
        <is>
          <t>자라 카키 면혼방 조거건빵팬츠</t>
        </is>
      </c>
      <c r="L2841" s="7">
        <f>IF(B2841="보세",C2841&amp;" "&amp;F2841,B2841&amp;" "&amp;F2841)</f>
        <v/>
      </c>
      <c r="M2841" s="8" t="inlineStr">
        <is>
          <t>카키  면혼방 조거건빵팬츠</t>
        </is>
      </c>
      <c r="N2841" s="8" t="inlineStr">
        <is>
          <t>카키  코튼혼방 조거건빵팬츠</t>
        </is>
      </c>
      <c r="O2841" s="8" t="inlineStr">
        <is>
          <t>카키  면믹스 조거건빵팬츠</t>
        </is>
      </c>
    </row>
    <row r="2842" ht="16.5" customHeight="1" s="16">
      <c r="A2842" s="7" t="n">
        <v>13109614</v>
      </c>
      <c r="B2842" s="7" t="inlineStr">
        <is>
          <t>나이키</t>
        </is>
      </c>
      <c r="C2842" s="7" t="inlineStr">
        <is>
          <t>네이비</t>
        </is>
      </c>
      <c r="D2842" s="7" t="inlineStr">
        <is>
          <t>무지</t>
        </is>
      </c>
      <c r="E2842" s="7" t="inlineStr">
        <is>
          <t>면혼방</t>
        </is>
      </c>
      <c r="F2842" s="7" t="inlineStr">
        <is>
          <t>무릎절개라인트레이닝조거팬츠</t>
        </is>
      </c>
      <c r="G2842" s="7" t="inlineStr">
        <is>
          <t>KOR</t>
        </is>
      </c>
      <c r="H2842" s="7" t="inlineStr">
        <is>
          <t>90</t>
        </is>
      </c>
      <c r="I2842" s="7">
        <f>IF(B2842="보세",C2842&amp;" "&amp;D2842&amp;" "&amp;E2842&amp;" "&amp;F2842&amp;" ["&amp;H2842&amp;"]",IF(G2842="JPN","[JPN] "&amp;B2842&amp;" "&amp;C2842&amp;" "&amp;D2842&amp;" "&amp;E2842&amp;" "&amp;F2842&amp;" ["&amp;H2842&amp;"]",B2842&amp;" "&amp;C2842&amp;" "&amp;D2842&amp;" "&amp;E2842&amp;" "&amp;F2842&amp;" ["&amp;H2842&amp;"]"))</f>
        <v/>
      </c>
      <c r="J2842" s="7" t="inlineStr">
        <is>
          <t>나이키 네이비 면혼방 무릎절개라인트레이닝조거팬츠 [90]</t>
        </is>
      </c>
      <c r="K2842" s="7" t="inlineStr">
        <is>
          <t>나이키 네이비 면혼방 무릎절개라인트레이닝조거팬츠</t>
        </is>
      </c>
      <c r="L2842" s="7">
        <f>IF(B2842="보세",C2842&amp;" "&amp;F2842,B2842&amp;" "&amp;F2842)</f>
        <v/>
      </c>
      <c r="M2842" s="8" t="inlineStr">
        <is>
          <t>네이비  면혼방 무릎절개라인트레이닝조거팬츠</t>
        </is>
      </c>
      <c r="N2842" s="8" t="inlineStr">
        <is>
          <t>NAVY  면혼방 무릎절개라인트레이닝조거팬츠</t>
        </is>
      </c>
      <c r="O2842" s="8" t="inlineStr">
        <is>
          <t>곤색  면혼방 무릎절개라인트레이닝조거팬츠</t>
        </is>
      </c>
    </row>
    <row r="2843" ht="16.5" customHeight="1" s="16">
      <c r="A2843" s="7" t="n">
        <v>13109615</v>
      </c>
      <c r="B2843" s="7" t="inlineStr">
        <is>
          <t>나이키</t>
        </is>
      </c>
      <c r="C2843" s="7" t="inlineStr">
        <is>
          <t>다크차콜</t>
        </is>
      </c>
      <c r="D2843" s="7" t="inlineStr">
        <is>
          <t>무지</t>
        </is>
      </c>
      <c r="E2843" s="7" t="inlineStr">
        <is>
          <t>드라이핏</t>
        </is>
      </c>
      <c r="F2843" s="7" t="inlineStr">
        <is>
          <t>7부일자레깅스</t>
        </is>
      </c>
      <c r="G2843" s="7" t="inlineStr">
        <is>
          <t>KOR</t>
        </is>
      </c>
      <c r="H2843" s="7" t="inlineStr">
        <is>
          <t>L</t>
        </is>
      </c>
      <c r="I2843" s="7">
        <f>IF(B2843="보세",C2843&amp;" "&amp;D2843&amp;" "&amp;E2843&amp;" "&amp;F2843&amp;" ["&amp;H2843&amp;"]",IF(G2843="JPN","[JPN] "&amp;B2843&amp;" "&amp;C2843&amp;" "&amp;D2843&amp;" "&amp;E2843&amp;" "&amp;F2843&amp;" ["&amp;H2843&amp;"]",B2843&amp;" "&amp;C2843&amp;" "&amp;D2843&amp;" "&amp;E2843&amp;" "&amp;F2843&amp;" ["&amp;H2843&amp;"]"))</f>
        <v/>
      </c>
      <c r="J2843" s="7" t="inlineStr">
        <is>
          <t>나이키 다크차콜 드라이핏 7부일자레깅스 [L]</t>
        </is>
      </c>
      <c r="K2843" s="7" t="inlineStr">
        <is>
          <t>나이키 다크차콜 드라이핏 7부일자레깅스</t>
        </is>
      </c>
      <c r="L2843" s="7">
        <f>IF(B2843="보세",C2843&amp;" "&amp;F2843,B2843&amp;" "&amp;F2843)</f>
        <v/>
      </c>
      <c r="M2843" s="8" t="inlineStr">
        <is>
          <t>다크차콜  드라이핏 7부일자레깅스</t>
        </is>
      </c>
      <c r="N2843" s="8" t="inlineStr">
        <is>
          <t>다크차콜  드라이핏 7부일자레깅스</t>
        </is>
      </c>
      <c r="O2843" s="8" t="inlineStr">
        <is>
          <t>다크차콜  드라이핏 7부일자레깅스</t>
        </is>
      </c>
    </row>
    <row r="2844" ht="16.5" customHeight="1" s="16">
      <c r="A2844" s="7" t="n">
        <v>13109616</v>
      </c>
      <c r="B2844" s="7" t="inlineStr">
        <is>
          <t>자라맨</t>
        </is>
      </c>
      <c r="C2844" s="7" t="inlineStr">
        <is>
          <t>네이비</t>
        </is>
      </c>
      <c r="D2844" s="7" t="inlineStr">
        <is>
          <t>무지</t>
        </is>
      </c>
      <c r="E2844" s="7" t="inlineStr">
        <is>
          <t>폴리</t>
        </is>
      </c>
      <c r="F2844" s="7" t="inlineStr">
        <is>
          <t>스키니핏슬랙스</t>
        </is>
      </c>
      <c r="G2844" s="7" t="inlineStr">
        <is>
          <t>KOR</t>
        </is>
      </c>
      <c r="H2844" s="7" t="inlineStr">
        <is>
          <t>31</t>
        </is>
      </c>
      <c r="I2844" s="7">
        <f>IF(B2844="보세",C2844&amp;" "&amp;D2844&amp;" "&amp;E2844&amp;" "&amp;F2844&amp;" ["&amp;H2844&amp;"]",IF(G2844="JPN","[JPN] "&amp;B2844&amp;" "&amp;C2844&amp;" "&amp;D2844&amp;" "&amp;E2844&amp;" "&amp;F2844&amp;" ["&amp;H2844&amp;"]",B2844&amp;" "&amp;C2844&amp;" "&amp;D2844&amp;" "&amp;E2844&amp;" "&amp;F2844&amp;" ["&amp;H2844&amp;"]"))</f>
        <v/>
      </c>
      <c r="J2844" s="7" t="inlineStr">
        <is>
          <t>자라맨 네이비 스키니핏슬랙스 [31]</t>
        </is>
      </c>
      <c r="K2844" s="7" t="inlineStr">
        <is>
          <t>자라맨 네이비 스키니핏슬랙스</t>
        </is>
      </c>
      <c r="L2844" s="7">
        <f>IF(B2844="보세",C2844&amp;" "&amp;F2844,B2844&amp;" "&amp;F2844)</f>
        <v/>
      </c>
      <c r="M2844" s="8" t="inlineStr">
        <is>
          <t>네이비   스키니핏슬랙스</t>
        </is>
      </c>
      <c r="N2844" s="8" t="inlineStr">
        <is>
          <t>NAVY   스키니핏슬랙스</t>
        </is>
      </c>
      <c r="O2844" s="8" t="inlineStr">
        <is>
          <t>곤색   스키니핏슬랙스</t>
        </is>
      </c>
    </row>
    <row r="2845" ht="16.5" customHeight="1" s="16">
      <c r="A2845" s="7" t="n">
        <v>13109617</v>
      </c>
      <c r="B2845" s="7" t="inlineStr">
        <is>
          <t>노스페이스</t>
        </is>
      </c>
      <c r="C2845" s="7" t="inlineStr">
        <is>
          <t>블랙</t>
        </is>
      </c>
      <c r="D2845" s="7" t="inlineStr">
        <is>
          <t>무지</t>
        </is>
      </c>
      <c r="E2845" s="7" t="inlineStr">
        <is>
          <t>폴리</t>
        </is>
      </c>
      <c r="F2845" s="7" t="inlineStr">
        <is>
          <t>클라임핀턱라이트팬츠</t>
        </is>
      </c>
      <c r="G2845" s="7" t="inlineStr">
        <is>
          <t>KOR</t>
        </is>
      </c>
      <c r="H2845" s="7" t="inlineStr">
        <is>
          <t>없음</t>
        </is>
      </c>
      <c r="I2845" s="7">
        <f>IF(B2845="보세",C2845&amp;" "&amp;D2845&amp;" "&amp;E2845&amp;" "&amp;F2845&amp;" ["&amp;H2845&amp;"]",IF(G2845="JPN","[JPN] "&amp;B2845&amp;" "&amp;C2845&amp;" "&amp;D2845&amp;" "&amp;E2845&amp;" "&amp;F2845&amp;" ["&amp;H2845&amp;"]",B2845&amp;" "&amp;C2845&amp;" "&amp;D2845&amp;" "&amp;E2845&amp;" "&amp;F2845&amp;" ["&amp;H2845&amp;"]"))</f>
        <v/>
      </c>
      <c r="J2845" s="7" t="inlineStr">
        <is>
          <t xml:space="preserve">노스페이스 블랙 클라임핀턱라이트팬츠 </t>
        </is>
      </c>
      <c r="K2845" s="7" t="inlineStr">
        <is>
          <t xml:space="preserve">노스페이스 블랙 클라임핀턱라이트팬츠 </t>
        </is>
      </c>
      <c r="L2845" s="7">
        <f>IF(B2845="보세",C2845&amp;" "&amp;F2845,B2845&amp;" "&amp;F2845)</f>
        <v/>
      </c>
      <c r="M2845" s="8" t="inlineStr">
        <is>
          <t>블랙   클라임핀턱라이트팬츠</t>
        </is>
      </c>
      <c r="N2845" s="8" t="inlineStr">
        <is>
          <t>블랙   클라임핀턱라이트팬츠</t>
        </is>
      </c>
      <c r="O2845" s="8" t="inlineStr">
        <is>
          <t>블랙   클라임핀턱라이트팬츠</t>
        </is>
      </c>
    </row>
    <row r="2846" ht="16.5" customHeight="1" s="16">
      <c r="A2846" s="7" t="n">
        <v>13109618</v>
      </c>
      <c r="B2846" s="7" t="inlineStr">
        <is>
          <t>바나나리퍼블릭</t>
        </is>
      </c>
      <c r="C2846" s="7" t="inlineStr">
        <is>
          <t>베이지</t>
        </is>
      </c>
      <c r="D2846" s="7" t="inlineStr">
        <is>
          <t>무지</t>
        </is>
      </c>
      <c r="E2846" s="7" t="inlineStr">
        <is>
          <t>면혼방</t>
        </is>
      </c>
      <c r="F2846" s="7" t="inlineStr">
        <is>
          <t>해리슨스트레치치노팬츠</t>
        </is>
      </c>
      <c r="G2846" s="7" t="inlineStr">
        <is>
          <t>KOR</t>
        </is>
      </c>
      <c r="H2846" s="7" t="inlineStr">
        <is>
          <t>4</t>
        </is>
      </c>
      <c r="I2846" s="7">
        <f>IF(B2846="보세",C2846&amp;" "&amp;D2846&amp;" "&amp;E2846&amp;" "&amp;F2846&amp;" ["&amp;H2846&amp;"]",IF(G2846="JPN","[JPN] "&amp;B2846&amp;" "&amp;C2846&amp;" "&amp;D2846&amp;" "&amp;E2846&amp;" "&amp;F2846&amp;" ["&amp;H2846&amp;"]",B2846&amp;" "&amp;C2846&amp;" "&amp;D2846&amp;" "&amp;E2846&amp;" "&amp;F2846&amp;" ["&amp;H2846&amp;"]"))</f>
        <v/>
      </c>
      <c r="J2846" s="7" t="inlineStr">
        <is>
          <t>바나나리퍼블릭 베이지 면혼방 해리슨스트레치치노팬츠 [4]</t>
        </is>
      </c>
      <c r="K2846" s="7" t="inlineStr">
        <is>
          <t>바나나리퍼블릭 베이지 면혼방 해리슨스트레치치노팬츠</t>
        </is>
      </c>
      <c r="L2846" s="7">
        <f>IF(B2846="보세",C2846&amp;" "&amp;F2846,B2846&amp;" "&amp;F2846)</f>
        <v/>
      </c>
      <c r="M2846" s="8" t="inlineStr">
        <is>
          <t>베이지  면혼방 해리슨스트레치치노팬츠</t>
        </is>
      </c>
      <c r="N2846" s="8" t="inlineStr">
        <is>
          <t>베이지  코튼혼방 해리슨스트레치치노팬츠</t>
        </is>
      </c>
      <c r="O2846" s="8" t="inlineStr">
        <is>
          <t>베이지  면믹스 해리슨스트레치치노팬츠</t>
        </is>
      </c>
    </row>
    <row r="2847" ht="16.5" customHeight="1" s="16">
      <c r="A2847" s="7" t="n">
        <v>13109619</v>
      </c>
      <c r="B2847" s="7" t="inlineStr">
        <is>
          <t>안다르</t>
        </is>
      </c>
      <c r="C2847" s="7" t="inlineStr">
        <is>
          <t>네이비</t>
        </is>
      </c>
      <c r="D2847" s="7" t="inlineStr">
        <is>
          <t>무지</t>
        </is>
      </c>
      <c r="E2847" s="7" t="inlineStr">
        <is>
          <t>폴리</t>
        </is>
      </c>
      <c r="F2847" s="7" t="inlineStr">
        <is>
          <t>웜8부하이밴딩레깅스</t>
        </is>
      </c>
      <c r="G2847" s="7" t="inlineStr">
        <is>
          <t>KOR</t>
        </is>
      </c>
      <c r="H2847" s="7" t="inlineStr">
        <is>
          <t>2XL</t>
        </is>
      </c>
      <c r="I2847" s="7">
        <f>IF(B2847="보세",C2847&amp;" "&amp;D2847&amp;" "&amp;E2847&amp;" "&amp;F2847&amp;" ["&amp;H2847&amp;"]",IF(G2847="JPN","[JPN] "&amp;B2847&amp;" "&amp;C2847&amp;" "&amp;D2847&amp;" "&amp;E2847&amp;" "&amp;F2847&amp;" ["&amp;H2847&amp;"]",B2847&amp;" "&amp;C2847&amp;" "&amp;D2847&amp;" "&amp;E2847&amp;" "&amp;F2847&amp;" ["&amp;H2847&amp;"]"))</f>
        <v/>
      </c>
      <c r="J2847" s="7" t="inlineStr">
        <is>
          <t>안다르 네이비 웜8부하이밴딩레깅스 [2XL]</t>
        </is>
      </c>
      <c r="K2847" s="7" t="inlineStr">
        <is>
          <t>안다르 네이비 웜8부하이밴딩레깅스</t>
        </is>
      </c>
      <c r="L2847" s="7">
        <f>IF(B2847="보세",C2847&amp;" "&amp;F2847,B2847&amp;" "&amp;F2847)</f>
        <v/>
      </c>
      <c r="M2847" s="8" t="inlineStr">
        <is>
          <t>네이비   웜8부하이밴딩레깅스</t>
        </is>
      </c>
      <c r="N2847" s="8" t="inlineStr">
        <is>
          <t>NAVY   웜8부하이밴딩레깅스</t>
        </is>
      </c>
      <c r="O2847" s="8" t="inlineStr">
        <is>
          <t>곤색   웜8부하이밴딩레깅스</t>
        </is>
      </c>
    </row>
    <row r="2848" ht="16.5" customHeight="1" s="16">
      <c r="A2848" s="7" t="n">
        <v>13109620</v>
      </c>
      <c r="B2848" s="7" t="inlineStr">
        <is>
          <t>아디다스</t>
        </is>
      </c>
      <c r="C2848" s="7" t="inlineStr">
        <is>
          <t>네이비</t>
        </is>
      </c>
      <c r="D2848" s="7" t="inlineStr">
        <is>
          <t>무지</t>
        </is>
      </c>
      <c r="E2848" s="7" t="inlineStr">
        <is>
          <t>폴리</t>
        </is>
      </c>
      <c r="F2848" s="7" t="inlineStr">
        <is>
          <t>스포츠라이트일자팬츠</t>
        </is>
      </c>
      <c r="G2848" s="7" t="inlineStr">
        <is>
          <t>KOR</t>
        </is>
      </c>
      <c r="H2848" s="7" t="inlineStr">
        <is>
          <t>92</t>
        </is>
      </c>
      <c r="I2848" s="7">
        <f>IF(B2848="보세",C2848&amp;" "&amp;D2848&amp;" "&amp;E2848&amp;" "&amp;F2848&amp;" ["&amp;H2848&amp;"]",IF(G2848="JPN","[JPN] "&amp;B2848&amp;" "&amp;C2848&amp;" "&amp;D2848&amp;" "&amp;E2848&amp;" "&amp;F2848&amp;" ["&amp;H2848&amp;"]",B2848&amp;" "&amp;C2848&amp;" "&amp;D2848&amp;" "&amp;E2848&amp;" "&amp;F2848&amp;" ["&amp;H2848&amp;"]"))</f>
        <v/>
      </c>
      <c r="J2848" s="7" t="inlineStr">
        <is>
          <t>아디다스 네이비 스포츠라이트일자팬츠 [92]</t>
        </is>
      </c>
      <c r="K2848" s="7" t="inlineStr">
        <is>
          <t>아디다스 네이비 스포츠라이트일자팬츠</t>
        </is>
      </c>
      <c r="L2848" s="7">
        <f>IF(B2848="보세",C2848&amp;" "&amp;F2848,B2848&amp;" "&amp;F2848)</f>
        <v/>
      </c>
      <c r="M2848" s="8" t="inlineStr">
        <is>
          <t>네이비   스포츠라이트일자팬츠</t>
        </is>
      </c>
      <c r="N2848" s="8" t="inlineStr">
        <is>
          <t>NAVY   스포츠라이트일자팬츠</t>
        </is>
      </c>
      <c r="O2848" s="8" t="inlineStr">
        <is>
          <t>곤색   스포츠라이트일자팬츠</t>
        </is>
      </c>
    </row>
    <row r="2849" ht="16.5" customHeight="1" s="16">
      <c r="A2849" s="7" t="n">
        <v>13109621</v>
      </c>
      <c r="B2849" s="7" t="inlineStr">
        <is>
          <t>젝시믹스</t>
        </is>
      </c>
      <c r="C2849" s="7" t="inlineStr">
        <is>
          <t>다크올리브그린</t>
        </is>
      </c>
      <c r="D2849" s="7" t="inlineStr">
        <is>
          <t>무지</t>
        </is>
      </c>
      <c r="E2849" s="7" t="inlineStr">
        <is>
          <t>폴리</t>
        </is>
      </c>
      <c r="F2849" s="7" t="inlineStr">
        <is>
          <t>하이밴딩레깅스</t>
        </is>
      </c>
      <c r="G2849" s="7" t="inlineStr">
        <is>
          <t>KOR</t>
        </is>
      </c>
      <c r="H2849" s="7" t="inlineStr">
        <is>
          <t>M</t>
        </is>
      </c>
      <c r="I2849" s="7">
        <f>IF(B2849="보세",C2849&amp;" "&amp;D2849&amp;" "&amp;E2849&amp;" "&amp;F2849&amp;" ["&amp;H2849&amp;"]",IF(G2849="JPN","[JPN] "&amp;B2849&amp;" "&amp;C2849&amp;" "&amp;D2849&amp;" "&amp;E2849&amp;" "&amp;F2849&amp;" ["&amp;H2849&amp;"]",B2849&amp;" "&amp;C2849&amp;" "&amp;D2849&amp;" "&amp;E2849&amp;" "&amp;F2849&amp;" ["&amp;H2849&amp;"]"))</f>
        <v/>
      </c>
      <c r="J2849" s="7" t="inlineStr">
        <is>
          <t>젝시믹스 다크올리브그린 하이밴딩레깅스 [M]</t>
        </is>
      </c>
      <c r="K2849" s="7" t="inlineStr">
        <is>
          <t>젝시믹스 다크올리브그린 하이밴딩레깅스</t>
        </is>
      </c>
      <c r="L2849" s="7">
        <f>IF(B2849="보세",C2849&amp;" "&amp;F2849,B2849&amp;" "&amp;F2849)</f>
        <v/>
      </c>
      <c r="M2849" s="8" t="inlineStr">
        <is>
          <t>다크올리브그린   하이밴딩레깅스</t>
        </is>
      </c>
      <c r="N2849" s="8" t="inlineStr">
        <is>
          <t>다크올리브그린   하이밴딩레깅스</t>
        </is>
      </c>
      <c r="O2849" s="8" t="inlineStr">
        <is>
          <t>다크올리브그린   하이밴딩레깅스</t>
        </is>
      </c>
    </row>
    <row r="2850" ht="16.5" customHeight="1" s="16">
      <c r="A2850" s="7" t="n">
        <v>13109622</v>
      </c>
      <c r="B2850" s="7" t="inlineStr">
        <is>
          <t>젝시믹스</t>
        </is>
      </c>
      <c r="C2850" s="7" t="inlineStr">
        <is>
          <t>딥블루베리블루</t>
        </is>
      </c>
      <c r="D2850" s="7" t="inlineStr">
        <is>
          <t>무지</t>
        </is>
      </c>
      <c r="E2850" s="7" t="inlineStr">
        <is>
          <t>폴리</t>
        </is>
      </c>
      <c r="F2850" s="7" t="inlineStr">
        <is>
          <t>슈퍼하이밴딩7부레깅스</t>
        </is>
      </c>
      <c r="G2850" s="7" t="inlineStr">
        <is>
          <t>KOR</t>
        </is>
      </c>
      <c r="H2850" s="7" t="inlineStr">
        <is>
          <t>S</t>
        </is>
      </c>
      <c r="I2850" s="7">
        <f>IF(B2850="보세",C2850&amp;" "&amp;D2850&amp;" "&amp;E2850&amp;" "&amp;F2850&amp;" ["&amp;H2850&amp;"]",IF(G2850="JPN","[JPN] "&amp;B2850&amp;" "&amp;C2850&amp;" "&amp;D2850&amp;" "&amp;E2850&amp;" "&amp;F2850&amp;" ["&amp;H2850&amp;"]",B2850&amp;" "&amp;C2850&amp;" "&amp;D2850&amp;" "&amp;E2850&amp;" "&amp;F2850&amp;" ["&amp;H2850&amp;"]"))</f>
        <v/>
      </c>
      <c r="J2850" s="7" t="inlineStr">
        <is>
          <t>젝시믹스 딥블루베리블루 슈퍼하이밴딩7부레깅스 [S]</t>
        </is>
      </c>
      <c r="K2850" s="7" t="inlineStr">
        <is>
          <t>젝시믹스 딥블루베리블루 슈퍼하이밴딩7부레깅스</t>
        </is>
      </c>
      <c r="L2850" s="7">
        <f>IF(B2850="보세",C2850&amp;" "&amp;F2850,B2850&amp;" "&amp;F2850)</f>
        <v/>
      </c>
      <c r="M2850" s="8" t="inlineStr">
        <is>
          <t>딥블루베리블루   슈퍼하이밴딩7부레깅스</t>
        </is>
      </c>
      <c r="N2850" s="8" t="inlineStr">
        <is>
          <t>딥블루베리블루   슈퍼하이밴딩7부레깅스</t>
        </is>
      </c>
      <c r="O2850" s="8" t="inlineStr">
        <is>
          <t>딥블루베리블루   슈퍼하이밴딩7부레깅스</t>
        </is>
      </c>
    </row>
    <row r="2851" ht="16.5" customHeight="1" s="16">
      <c r="A2851" s="7" t="n">
        <v>13109623</v>
      </c>
      <c r="B2851" s="7" t="inlineStr">
        <is>
          <t>바나나리퍼블릭</t>
        </is>
      </c>
      <c r="C2851" s="7" t="inlineStr">
        <is>
          <t>카키</t>
        </is>
      </c>
      <c r="D2851" s="7" t="inlineStr">
        <is>
          <t>무지</t>
        </is>
      </c>
      <c r="E2851" s="7" t="inlineStr">
        <is>
          <t>면</t>
        </is>
      </c>
      <c r="F2851" s="7" t="inlineStr">
        <is>
          <t>부츠컷롤업크롭팬츠</t>
        </is>
      </c>
      <c r="G2851" s="7" t="inlineStr">
        <is>
          <t>KOR</t>
        </is>
      </c>
      <c r="H2851" s="7" t="inlineStr">
        <is>
          <t>4</t>
        </is>
      </c>
      <c r="I2851" s="7">
        <f>IF(B2851="보세",C2851&amp;" "&amp;D2851&amp;" "&amp;E2851&amp;" "&amp;F2851&amp;" ["&amp;H2851&amp;"]",IF(G2851="JPN","[JPN] "&amp;B2851&amp;" "&amp;C2851&amp;" "&amp;D2851&amp;" "&amp;E2851&amp;" "&amp;F2851&amp;" ["&amp;H2851&amp;"]",B2851&amp;" "&amp;C2851&amp;" "&amp;D2851&amp;" "&amp;E2851&amp;" "&amp;F2851&amp;" ["&amp;H2851&amp;"]"))</f>
        <v/>
      </c>
      <c r="J2851" s="7" t="inlineStr">
        <is>
          <t>바나나리퍼블릭 카키 면 부츠컷롤업크롭팬츠 [4]</t>
        </is>
      </c>
      <c r="K2851" s="7" t="inlineStr">
        <is>
          <t>바나나리퍼블릭 카키 면 부츠컷롤업크롭팬츠</t>
        </is>
      </c>
      <c r="L2851" s="7">
        <f>IF(B2851="보세",C2851&amp;" "&amp;F2851,B2851&amp;" "&amp;F2851)</f>
        <v/>
      </c>
      <c r="M2851" s="8" t="inlineStr">
        <is>
          <t>카키  면 부츠컷롤업크롭팬츠</t>
        </is>
      </c>
      <c r="N2851" s="8" t="inlineStr">
        <is>
          <t>카키  코튼 부츠컷롤업크롭팬츠</t>
        </is>
      </c>
      <c r="O2851" s="8" t="inlineStr">
        <is>
          <t>카키  면직물 부츠컷롤업크롭팬츠</t>
        </is>
      </c>
    </row>
    <row r="2852" ht="16.5" customHeight="1" s="16">
      <c r="A2852" s="7" t="n">
        <v>13109624</v>
      </c>
      <c r="B2852" s="7" t="inlineStr">
        <is>
          <t>아이잗바바</t>
        </is>
      </c>
      <c r="C2852" s="7" t="inlineStr">
        <is>
          <t>샌드캐슬베이지</t>
        </is>
      </c>
      <c r="D2852" s="7" t="inlineStr">
        <is>
          <t>무지</t>
        </is>
      </c>
      <c r="E2852" s="7" t="inlineStr">
        <is>
          <t>린넨혼방</t>
        </is>
      </c>
      <c r="F2852" s="7" t="inlineStr">
        <is>
          <t>하이더블버튼슬랙스</t>
        </is>
      </c>
      <c r="G2852" s="7" t="inlineStr">
        <is>
          <t>KOR</t>
        </is>
      </c>
      <c r="H2852" s="7" t="inlineStr">
        <is>
          <t>70-90</t>
        </is>
      </c>
      <c r="I2852" s="7">
        <f>IF(B2852="보세",C2852&amp;" "&amp;D2852&amp;" "&amp;E2852&amp;" "&amp;F2852&amp;" ["&amp;H2852&amp;"]",IF(G2852="JPN","[JPN] "&amp;B2852&amp;" "&amp;C2852&amp;" "&amp;D2852&amp;" "&amp;E2852&amp;" "&amp;F2852&amp;" ["&amp;H2852&amp;"]",B2852&amp;" "&amp;C2852&amp;" "&amp;D2852&amp;" "&amp;E2852&amp;" "&amp;F2852&amp;" ["&amp;H2852&amp;"]"))</f>
        <v/>
      </c>
      <c r="J2852" s="7" t="inlineStr">
        <is>
          <t>아이잗바바 샌드캐슬베이지 린넨혼방 하이더블버튼슬랙스 [70-90]</t>
        </is>
      </c>
      <c r="K2852" s="7" t="inlineStr">
        <is>
          <t>아이잗바바 샌드캐슬베이지 린넨혼방 하이더블버튼슬랙스</t>
        </is>
      </c>
      <c r="L2852" s="7">
        <f>IF(B2852="보세",C2852&amp;" "&amp;F2852,B2852&amp;" "&amp;F2852)</f>
        <v/>
      </c>
      <c r="M2852" s="8" t="inlineStr">
        <is>
          <t>샌드캐슬베이지  린넨혼방 하이더블버튼슬랙스</t>
        </is>
      </c>
      <c r="N2852" s="8" t="inlineStr">
        <is>
          <t>샌드캐슬베이지  린넨혼방 하이더블버튼슬랙스</t>
        </is>
      </c>
      <c r="O2852" s="8" t="inlineStr">
        <is>
          <t>샌드캐슬베이지  린넨혼방 하이더블버튼슬랙스</t>
        </is>
      </c>
    </row>
    <row r="2853" ht="16.5" customHeight="1" s="16">
      <c r="A2853" s="7" t="n">
        <v>13109625</v>
      </c>
      <c r="B2853" s="7" t="inlineStr">
        <is>
          <t>자라</t>
        </is>
      </c>
      <c r="C2853" s="7" t="inlineStr">
        <is>
          <t>크림</t>
        </is>
      </c>
      <c r="D2853" s="7" t="inlineStr">
        <is>
          <t>무지</t>
        </is>
      </c>
      <c r="E2853" s="7" t="inlineStr">
        <is>
          <t>면</t>
        </is>
      </c>
      <c r="F2853" s="7" t="inlineStr">
        <is>
          <t>조거핏와플트레이닝팬츠</t>
        </is>
      </c>
      <c r="G2853" s="7" t="inlineStr">
        <is>
          <t>KOR</t>
        </is>
      </c>
      <c r="H2853" s="7" t="inlineStr">
        <is>
          <t>XL</t>
        </is>
      </c>
      <c r="I2853" s="7">
        <f>IF(B2853="보세",C2853&amp;" "&amp;D2853&amp;" "&amp;E2853&amp;" "&amp;F2853&amp;" ["&amp;H2853&amp;"]",IF(G2853="JPN","[JPN] "&amp;B2853&amp;" "&amp;C2853&amp;" "&amp;D2853&amp;" "&amp;E2853&amp;" "&amp;F2853&amp;" ["&amp;H2853&amp;"]",B2853&amp;" "&amp;C2853&amp;" "&amp;D2853&amp;" "&amp;E2853&amp;" "&amp;F2853&amp;" ["&amp;H2853&amp;"]"))</f>
        <v/>
      </c>
      <c r="J2853" s="7" t="inlineStr">
        <is>
          <t>자라 크림 면 조거핏와플트레이닝팬츠 [XL]</t>
        </is>
      </c>
      <c r="K2853" s="7" t="inlineStr">
        <is>
          <t>자라 크림 면 조거핏와플트레이닝팬츠</t>
        </is>
      </c>
      <c r="L2853" s="7">
        <f>IF(B2853="보세",C2853&amp;" "&amp;F2853,B2853&amp;" "&amp;F2853)</f>
        <v/>
      </c>
      <c r="M2853" s="8" t="inlineStr">
        <is>
          <t>크림  면 조거핏와플트레이닝팬츠</t>
        </is>
      </c>
      <c r="N2853" s="8" t="inlineStr">
        <is>
          <t>크림  코튼 조거핏와플트레이닝팬츠</t>
        </is>
      </c>
      <c r="O2853" s="8" t="inlineStr">
        <is>
          <t>크림  면직물 조거핏와플트레이닝팬츠</t>
        </is>
      </c>
    </row>
    <row r="2854" ht="16.5" customHeight="1" s="16">
      <c r="A2854" s="7" t="n">
        <v>13109626</v>
      </c>
      <c r="B2854" s="7" t="inlineStr">
        <is>
          <t>자라</t>
        </is>
      </c>
      <c r="C2854" s="7" t="inlineStr">
        <is>
          <t>올리브그린</t>
        </is>
      </c>
      <c r="D2854" s="7" t="inlineStr">
        <is>
          <t>무지</t>
        </is>
      </c>
      <c r="E2854" s="7" t="inlineStr">
        <is>
          <t>덕다운</t>
        </is>
      </c>
      <c r="F2854" s="7" t="inlineStr">
        <is>
          <t>퍼배색더플패딩점퍼</t>
        </is>
      </c>
      <c r="G2854" s="7" t="inlineStr">
        <is>
          <t>KOR</t>
        </is>
      </c>
      <c r="H2854" s="7" t="inlineStr">
        <is>
          <t>M</t>
        </is>
      </c>
      <c r="I2854" s="7">
        <f>IF(B2854="보세",C2854&amp;" "&amp;D2854&amp;" "&amp;E2854&amp;" "&amp;F2854&amp;" ["&amp;H2854&amp;"]",IF(G2854="JPN","[JPN] "&amp;B2854&amp;" "&amp;C2854&amp;" "&amp;D2854&amp;" "&amp;E2854&amp;" "&amp;F2854&amp;" ["&amp;H2854&amp;"]",B2854&amp;" "&amp;C2854&amp;" "&amp;D2854&amp;" "&amp;E2854&amp;" "&amp;F2854&amp;" ["&amp;H2854&amp;"]"))</f>
        <v/>
      </c>
      <c r="J2854" s="7" t="inlineStr">
        <is>
          <t>자라 올리브그린 덕다운 퍼배색더플패딩점퍼 [M]</t>
        </is>
      </c>
      <c r="K2854" s="7" t="inlineStr">
        <is>
          <t>자라 올리브그린 덕다운 퍼배색더플패딩점퍼</t>
        </is>
      </c>
      <c r="L2854" s="7">
        <f>IF(B2854="보세",C2854&amp;" "&amp;F2854,B2854&amp;" "&amp;F2854)</f>
        <v/>
      </c>
      <c r="M2854" s="8" t="inlineStr">
        <is>
          <t>올리브그린  덕다운 퍼배색더플패딩점퍼</t>
        </is>
      </c>
      <c r="N2854" s="8" t="inlineStr">
        <is>
          <t>올리브그린  덕다운 퍼배색더플패딩점퍼</t>
        </is>
      </c>
      <c r="O2854" s="8" t="inlineStr">
        <is>
          <t>올리브그린  덕다운 퍼배색더플패딩점퍼</t>
        </is>
      </c>
    </row>
    <row r="2855" ht="16.5" customHeight="1" s="16">
      <c r="A2855" s="7" t="n">
        <v>13109627</v>
      </c>
      <c r="B2855" s="7" t="inlineStr">
        <is>
          <t>버커루</t>
        </is>
      </c>
      <c r="C2855" s="7" t="inlineStr">
        <is>
          <t>블랙</t>
        </is>
      </c>
      <c r="D2855" s="7" t="inlineStr">
        <is>
          <t>무지</t>
        </is>
      </c>
      <c r="E2855" s="7" t="inlineStr">
        <is>
          <t>양가죽</t>
        </is>
      </c>
      <c r="F2855" s="7" t="inlineStr">
        <is>
          <t>사선지퍼바이커양가죽자켓</t>
        </is>
      </c>
      <c r="G2855" s="7" t="inlineStr">
        <is>
          <t>KOR</t>
        </is>
      </c>
      <c r="H2855" s="7" t="inlineStr">
        <is>
          <t>L</t>
        </is>
      </c>
      <c r="I2855" s="7">
        <f>IF(B2855="보세",C2855&amp;" "&amp;D2855&amp;" "&amp;E2855&amp;" "&amp;F2855&amp;" ["&amp;H2855&amp;"]",IF(G2855="JPN","[JPN] "&amp;B2855&amp;" "&amp;C2855&amp;" "&amp;D2855&amp;" "&amp;E2855&amp;" "&amp;F2855&amp;" ["&amp;H2855&amp;"]",B2855&amp;" "&amp;C2855&amp;" "&amp;D2855&amp;" "&amp;E2855&amp;" "&amp;F2855&amp;" ["&amp;H2855&amp;"]"))</f>
        <v/>
      </c>
      <c r="J2855" s="7" t="inlineStr">
        <is>
          <t>버커루 블랙 양가죽 사선지퍼바이커양가죽자켓 [L]</t>
        </is>
      </c>
      <c r="K2855" s="7" t="inlineStr">
        <is>
          <t>버커루 블랙 양가죽 사선지퍼바이커양가죽자켓</t>
        </is>
      </c>
      <c r="L2855" s="7">
        <f>IF(B2855="보세",C2855&amp;" "&amp;F2855,B2855&amp;" "&amp;F2855)</f>
        <v/>
      </c>
      <c r="M2855" s="8" t="inlineStr">
        <is>
          <t>블랙  양가죽 사선지퍼바이커양가죽자켓</t>
        </is>
      </c>
      <c r="N2855" s="8" t="inlineStr">
        <is>
          <t>블랙  양가죽 사선지퍼바이커양가죽자켓</t>
        </is>
      </c>
      <c r="O2855" s="8" t="inlineStr">
        <is>
          <t>블랙  양가죽 사선지퍼바이커양가죽자켓</t>
        </is>
      </c>
    </row>
    <row r="2856" ht="16.5" customHeight="1" s="16">
      <c r="A2856" s="7" t="n">
        <v>13109628</v>
      </c>
      <c r="B2856" s="7" t="inlineStr">
        <is>
          <t>라푸마</t>
        </is>
      </c>
      <c r="C2856" s="7" t="inlineStr">
        <is>
          <t>다크그레이</t>
        </is>
      </c>
      <c r="D2856" s="7" t="inlineStr">
        <is>
          <t>무지</t>
        </is>
      </c>
      <c r="E2856" s="7" t="inlineStr">
        <is>
          <t>폴리</t>
        </is>
      </c>
      <c r="F2856" s="7" t="inlineStr">
        <is>
          <t>아웃도어자켓</t>
        </is>
      </c>
      <c r="G2856" s="7" t="inlineStr">
        <is>
          <t>KOR</t>
        </is>
      </c>
      <c r="H2856" s="7" t="inlineStr">
        <is>
          <t>90</t>
        </is>
      </c>
      <c r="I2856" s="7">
        <f>IF(B2856="보세",C2856&amp;" "&amp;D2856&amp;" "&amp;E2856&amp;" "&amp;F2856&amp;" ["&amp;H2856&amp;"]",IF(G2856="JPN","[JPN] "&amp;B2856&amp;" "&amp;C2856&amp;" "&amp;D2856&amp;" "&amp;E2856&amp;" "&amp;F2856&amp;" ["&amp;H2856&amp;"]",B2856&amp;" "&amp;C2856&amp;" "&amp;D2856&amp;" "&amp;E2856&amp;" "&amp;F2856&amp;" ["&amp;H2856&amp;"]"))</f>
        <v/>
      </c>
      <c r="J2856" s="7" t="inlineStr">
        <is>
          <t>라푸마 다크그레이 아웃도어자켓 [90]</t>
        </is>
      </c>
      <c r="K2856" s="7" t="inlineStr">
        <is>
          <t>라푸마 다크그레이 아웃도어자켓</t>
        </is>
      </c>
      <c r="L2856" s="7">
        <f>IF(B2856="보세",C2856&amp;" "&amp;F2856,B2856&amp;" "&amp;F2856)</f>
        <v/>
      </c>
      <c r="M2856" s="8" t="inlineStr">
        <is>
          <t>다크그레이   아웃도어자켓</t>
        </is>
      </c>
      <c r="N2856" s="8" t="inlineStr">
        <is>
          <t>다크그레이   아웃도어자켓</t>
        </is>
      </c>
      <c r="O2856" s="8" t="inlineStr">
        <is>
          <t>다크그레이   아웃도어자켓</t>
        </is>
      </c>
    </row>
    <row r="2857" ht="16.5" customHeight="1" s="16">
      <c r="A2857" s="7" t="n">
        <v>13109629</v>
      </c>
      <c r="B2857" s="7" t="inlineStr">
        <is>
          <t>캘빈클라인</t>
        </is>
      </c>
      <c r="C2857" s="7" t="inlineStr">
        <is>
          <t>다크핑크넥타</t>
        </is>
      </c>
      <c r="D2857" s="7" t="inlineStr">
        <is>
          <t>무지</t>
        </is>
      </c>
      <c r="E2857" s="7" t="inlineStr">
        <is>
          <t>폴리</t>
        </is>
      </c>
      <c r="F2857" s="7" t="inlineStr">
        <is>
          <t>하이넥로고포켓경량롱패딩</t>
        </is>
      </c>
      <c r="G2857" s="7" t="inlineStr">
        <is>
          <t>KOR</t>
        </is>
      </c>
      <c r="H2857" s="7" t="inlineStr">
        <is>
          <t>S</t>
        </is>
      </c>
      <c r="I2857" s="7">
        <f>IF(B2857="보세",C2857&amp;" "&amp;D2857&amp;" "&amp;E2857&amp;" "&amp;F2857&amp;" ["&amp;H2857&amp;"]",IF(G2857="JPN","[JPN] "&amp;B2857&amp;" "&amp;C2857&amp;" "&amp;D2857&amp;" "&amp;E2857&amp;" "&amp;F2857&amp;" ["&amp;H2857&amp;"]",B2857&amp;" "&amp;C2857&amp;" "&amp;D2857&amp;" "&amp;E2857&amp;" "&amp;F2857&amp;" ["&amp;H2857&amp;"]"))</f>
        <v/>
      </c>
      <c r="J2857" s="7" t="inlineStr">
        <is>
          <t>캘빈클라인 다크핑크넥타 하이넥로고포켓경량롱패딩 [S]</t>
        </is>
      </c>
      <c r="K2857" s="7" t="inlineStr">
        <is>
          <t>캘빈클라인 다크핑크넥타 하이넥로고포켓경량롱패딩</t>
        </is>
      </c>
      <c r="L2857" s="7">
        <f>IF(B2857="보세",C2857&amp;" "&amp;F2857,B2857&amp;" "&amp;F2857)</f>
        <v/>
      </c>
      <c r="M2857" s="8" t="inlineStr">
        <is>
          <t>다크핑크넥타   하이넥로고포켓경량롱패딩</t>
        </is>
      </c>
      <c r="N2857" s="8" t="inlineStr">
        <is>
          <t>다크핑크넥타   하이넥로고포켓경량롱패딩</t>
        </is>
      </c>
      <c r="O2857" s="8" t="inlineStr">
        <is>
          <t>다크핑크넥타   하이넥로고포켓경량롱패딩</t>
        </is>
      </c>
    </row>
    <row r="2858" ht="16.5" customHeight="1" s="16">
      <c r="A2858" s="7" t="n">
        <v>13109630</v>
      </c>
      <c r="B2858" s="7" t="inlineStr">
        <is>
          <t>폴스미스</t>
        </is>
      </c>
      <c r="C2858" s="7" t="inlineStr">
        <is>
          <t>블랙</t>
        </is>
      </c>
      <c r="D2858" s="7" t="inlineStr">
        <is>
          <t>무지</t>
        </is>
      </c>
      <c r="E2858" s="7" t="inlineStr">
        <is>
          <t>울</t>
        </is>
      </c>
      <c r="F2858" s="7" t="inlineStr">
        <is>
          <t>투버튼슬림롱블레이저</t>
        </is>
      </c>
      <c r="G2858" s="7" t="inlineStr">
        <is>
          <t>KOR</t>
        </is>
      </c>
      <c r="H2858" s="7" t="inlineStr">
        <is>
          <t>38</t>
        </is>
      </c>
      <c r="I2858" s="7">
        <f>IF(B2858="보세",C2858&amp;" "&amp;D2858&amp;" "&amp;E2858&amp;" "&amp;F2858&amp;" ["&amp;H2858&amp;"]",IF(G2858="JPN","[JPN] "&amp;B2858&amp;" "&amp;C2858&amp;" "&amp;D2858&amp;" "&amp;E2858&amp;" "&amp;F2858&amp;" ["&amp;H2858&amp;"]",B2858&amp;" "&amp;C2858&amp;" "&amp;D2858&amp;" "&amp;E2858&amp;" "&amp;F2858&amp;" ["&amp;H2858&amp;"]"))</f>
        <v/>
      </c>
      <c r="J2858" s="7" t="inlineStr">
        <is>
          <t>폴스미스 블랙 울 투버튼슬림롱블레이저 [38]</t>
        </is>
      </c>
      <c r="K2858" s="7" t="inlineStr">
        <is>
          <t>폴스미스 블랙 울 투버튼슬림롱블레이저</t>
        </is>
      </c>
      <c r="L2858" s="7">
        <f>IF(B2858="보세",C2858&amp;" "&amp;F2858,B2858&amp;" "&amp;F2858)</f>
        <v/>
      </c>
      <c r="M2858" s="8" t="inlineStr">
        <is>
          <t>블랙  울 투버튼슬림롱블레이저</t>
        </is>
      </c>
      <c r="N2858" s="8" t="inlineStr">
        <is>
          <t>블랙  울 투버튼슬림롱블레이저</t>
        </is>
      </c>
      <c r="O2858" s="8" t="inlineStr">
        <is>
          <t>블랙  울 투버튼슬림롱블레이저</t>
        </is>
      </c>
    </row>
    <row r="2859" ht="16.5" customHeight="1" s="16">
      <c r="A2859" s="7" t="n">
        <v>13109631</v>
      </c>
      <c r="B2859" s="7" t="inlineStr">
        <is>
          <t>compagna</t>
        </is>
      </c>
      <c r="C2859" s="7" t="inlineStr">
        <is>
          <t>멜란지그레이</t>
        </is>
      </c>
      <c r="D2859" s="7" t="inlineStr">
        <is>
          <t>무지</t>
        </is>
      </c>
      <c r="E2859" s="7" t="inlineStr">
        <is>
          <t>면혼방</t>
        </is>
      </c>
      <c r="F2859" s="7" t="inlineStr">
        <is>
          <t>고리버튼쿨블레이저</t>
        </is>
      </c>
      <c r="G2859" s="7" t="inlineStr">
        <is>
          <t>KOR</t>
        </is>
      </c>
      <c r="H2859" s="7" t="inlineStr">
        <is>
          <t>85-92-160</t>
        </is>
      </c>
      <c r="I2859" s="7">
        <f>IF(B2859="보세",C2859&amp;" "&amp;D2859&amp;" "&amp;E2859&amp;" "&amp;F2859&amp;" ["&amp;H2859&amp;"]",IF(G2859="JPN","[JPN] "&amp;B2859&amp;" "&amp;C2859&amp;" "&amp;D2859&amp;" "&amp;E2859&amp;" "&amp;F2859&amp;" ["&amp;H2859&amp;"]",B2859&amp;" "&amp;C2859&amp;" "&amp;D2859&amp;" "&amp;E2859&amp;" "&amp;F2859&amp;" ["&amp;H2859&amp;"]"))</f>
        <v/>
      </c>
      <c r="J2859" s="7" t="inlineStr">
        <is>
          <t>compagna 멜란지그레이 면혼방 고리버튼쿨블레이저 [85-92-160]</t>
        </is>
      </c>
      <c r="K2859" s="7" t="inlineStr">
        <is>
          <t>compagna 멜란지그레이 면혼방 고리버튼쿨블레이저</t>
        </is>
      </c>
      <c r="L2859" s="7">
        <f>IF(B2859="보세",C2859&amp;" "&amp;F2859,B2859&amp;" "&amp;F2859)</f>
        <v/>
      </c>
      <c r="M2859" s="8" t="inlineStr">
        <is>
          <t>멜란지그레이  면혼방 고리버튼쿨블레이저</t>
        </is>
      </c>
      <c r="N2859" s="8" t="inlineStr">
        <is>
          <t>멜란지그레이  코튼혼방 고리버튼쿨블레이저</t>
        </is>
      </c>
      <c r="O2859" s="8" t="inlineStr">
        <is>
          <t>멜란지그레이  면믹스 고리버튼쿨블레이저</t>
        </is>
      </c>
    </row>
    <row r="2860" ht="16.5" customHeight="1" s="16">
      <c r="A2860" s="7" t="n">
        <v>13109632</v>
      </c>
      <c r="B2860" s="7" t="inlineStr">
        <is>
          <t>나이키</t>
        </is>
      </c>
      <c r="C2860" s="7" t="inlineStr">
        <is>
          <t>로즈레드멜란지그레이</t>
        </is>
      </c>
      <c r="D2860" s="7" t="inlineStr">
        <is>
          <t>무지</t>
        </is>
      </c>
      <c r="E2860" s="7" t="inlineStr">
        <is>
          <t>면혼방</t>
        </is>
      </c>
      <c r="F2860" s="7" t="inlineStr">
        <is>
          <t>투톤나그랑후드집업</t>
        </is>
      </c>
      <c r="G2860" s="7" t="inlineStr">
        <is>
          <t>KOR</t>
        </is>
      </c>
      <c r="H2860" s="7" t="inlineStr">
        <is>
          <t>80</t>
        </is>
      </c>
      <c r="I2860" s="7">
        <f>IF(B2860="보세",C2860&amp;" "&amp;D2860&amp;" "&amp;E2860&amp;" "&amp;F2860&amp;" ["&amp;H2860&amp;"]",IF(G2860="JPN","[JPN] "&amp;B2860&amp;" "&amp;C2860&amp;" "&amp;D2860&amp;" "&amp;E2860&amp;" "&amp;F2860&amp;" ["&amp;H2860&amp;"]",B2860&amp;" "&amp;C2860&amp;" "&amp;D2860&amp;" "&amp;E2860&amp;" "&amp;F2860&amp;" ["&amp;H2860&amp;"]"))</f>
        <v/>
      </c>
      <c r="J2860" s="7" t="inlineStr">
        <is>
          <t>나이키 로즈레드멜란지그레이 면혼방 투톤나그랑후드집업 [80]</t>
        </is>
      </c>
      <c r="K2860" s="7" t="inlineStr">
        <is>
          <t>나이키 로즈레드멜란지그레이 면혼방 투톤나그랑후드집업</t>
        </is>
      </c>
      <c r="L2860" s="7">
        <f>IF(B2860="보세",C2860&amp;" "&amp;F2860,B2860&amp;" "&amp;F2860)</f>
        <v/>
      </c>
      <c r="M2860" s="8" t="inlineStr">
        <is>
          <t>로즈레드멜란지그레이  면혼방 투톤나그랑후드집업</t>
        </is>
      </c>
      <c r="N2860" s="8" t="inlineStr">
        <is>
          <t>로즈레드멜란지그레이  코튼혼방 투톤나그랑후드집업</t>
        </is>
      </c>
      <c r="O2860" s="8" t="inlineStr">
        <is>
          <t>로즈레드멜란지그레이  면믹스 투톤나그랑후드집업</t>
        </is>
      </c>
    </row>
    <row r="2861" ht="16.5" customHeight="1" s="16">
      <c r="A2861" s="7" t="n">
        <v>13109633</v>
      </c>
      <c r="B2861" s="7" t="inlineStr">
        <is>
          <t>라인</t>
        </is>
      </c>
      <c r="C2861" s="7" t="inlineStr">
        <is>
          <t>오렌지</t>
        </is>
      </c>
      <c r="D2861" s="7" t="inlineStr">
        <is>
          <t>무지</t>
        </is>
      </c>
      <c r="E2861" s="7" t="inlineStr">
        <is>
          <t>폴리</t>
        </is>
      </c>
      <c r="F2861" s="7" t="inlineStr">
        <is>
          <t>쿨숏가디건</t>
        </is>
      </c>
      <c r="G2861" s="7" t="inlineStr">
        <is>
          <t>KOR</t>
        </is>
      </c>
      <c r="H2861" s="7" t="inlineStr">
        <is>
          <t>Free</t>
        </is>
      </c>
      <c r="I2861" s="7">
        <f>IF(B2861="보세",C2861&amp;" "&amp;D2861&amp;" "&amp;E2861&amp;" "&amp;F2861&amp;" ["&amp;H2861&amp;"]",IF(G2861="JPN","[JPN] "&amp;B2861&amp;" "&amp;C2861&amp;" "&amp;D2861&amp;" "&amp;E2861&amp;" "&amp;F2861&amp;" ["&amp;H2861&amp;"]",B2861&amp;" "&amp;C2861&amp;" "&amp;D2861&amp;" "&amp;E2861&amp;" "&amp;F2861&amp;" ["&amp;H2861&amp;"]"))</f>
        <v/>
      </c>
      <c r="J2861" s="7" t="inlineStr">
        <is>
          <t>라인 오렌지 쿨숏가디건 [Free]</t>
        </is>
      </c>
      <c r="K2861" s="7" t="inlineStr">
        <is>
          <t>라인 오렌지 쿨숏가디건</t>
        </is>
      </c>
      <c r="L2861" s="7">
        <f>IF(B2861="보세",C2861&amp;" "&amp;F2861,B2861&amp;" "&amp;F2861)</f>
        <v/>
      </c>
      <c r="M2861" s="8" t="inlineStr">
        <is>
          <t>오렌지   쿨숏가디건</t>
        </is>
      </c>
      <c r="N2861" s="8" t="inlineStr">
        <is>
          <t>오렌지   쿨숏가디건</t>
        </is>
      </c>
      <c r="O2861" s="8" t="inlineStr">
        <is>
          <t>오렌지   쿨숏가디건</t>
        </is>
      </c>
    </row>
    <row r="2862" ht="16.5" customHeight="1" s="16">
      <c r="A2862" s="7" t="n">
        <v>13109634</v>
      </c>
      <c r="B2862" s="7" t="inlineStr">
        <is>
          <t>일꼬르소</t>
        </is>
      </c>
      <c r="C2862" s="7" t="inlineStr">
        <is>
          <t>그레이</t>
        </is>
      </c>
      <c r="D2862" s="7" t="inlineStr">
        <is>
          <t>무지</t>
        </is>
      </c>
      <c r="E2862" s="7" t="inlineStr">
        <is>
          <t>면</t>
        </is>
      </c>
      <c r="F2862" s="7" t="inlineStr">
        <is>
          <t>크루넥맨투맨</t>
        </is>
      </c>
      <c r="G2862" s="7" t="inlineStr">
        <is>
          <t>KOR</t>
        </is>
      </c>
      <c r="H2862" s="7" t="inlineStr">
        <is>
          <t>100</t>
        </is>
      </c>
      <c r="I2862" s="7">
        <f>IF(B2862="보세",C2862&amp;" "&amp;D2862&amp;" "&amp;E2862&amp;" "&amp;F2862&amp;" ["&amp;H2862&amp;"]",IF(G2862="JPN","[JPN] "&amp;B2862&amp;" "&amp;C2862&amp;" "&amp;D2862&amp;" "&amp;E2862&amp;" "&amp;F2862&amp;" ["&amp;H2862&amp;"]",B2862&amp;" "&amp;C2862&amp;" "&amp;D2862&amp;" "&amp;E2862&amp;" "&amp;F2862&amp;" ["&amp;H2862&amp;"]"))</f>
        <v/>
      </c>
      <c r="J2862" s="7" t="inlineStr">
        <is>
          <t>일꼬르소 그레이 면 크루넥맨투맨 [100]</t>
        </is>
      </c>
      <c r="K2862" s="7" t="inlineStr">
        <is>
          <t>일꼬르소 그레이 면 크루넥맨투맨</t>
        </is>
      </c>
      <c r="L2862" s="7">
        <f>IF(B2862="보세",C2862&amp;" "&amp;F2862,B2862&amp;" "&amp;F2862)</f>
        <v/>
      </c>
      <c r="M2862" s="8" t="inlineStr">
        <is>
          <t>그레이  면 크루넥맨투맨</t>
        </is>
      </c>
      <c r="N2862" s="8" t="inlineStr">
        <is>
          <t>회색  면 크루넥맨투맨</t>
        </is>
      </c>
      <c r="O2862" s="8" t="inlineStr">
        <is>
          <t>GRAY  면 크루넥맨투맨</t>
        </is>
      </c>
    </row>
    <row r="2863" ht="16.5" customHeight="1" s="16">
      <c r="A2863" s="7" t="n">
        <v>13109635</v>
      </c>
      <c r="B2863" s="7" t="inlineStr">
        <is>
          <t>예일</t>
        </is>
      </c>
      <c r="C2863" s="7" t="inlineStr">
        <is>
          <t>네이비</t>
        </is>
      </c>
      <c r="D2863" s="7" t="inlineStr">
        <is>
          <t>무지</t>
        </is>
      </c>
      <c r="E2863" s="7" t="inlineStr">
        <is>
          <t>면혼방</t>
        </is>
      </c>
      <c r="F2863" s="7" t="inlineStr">
        <is>
          <t>불독로고자수후드집업</t>
        </is>
      </c>
      <c r="G2863" s="7" t="inlineStr">
        <is>
          <t>KOR</t>
        </is>
      </c>
      <c r="H2863" s="7" t="inlineStr">
        <is>
          <t>XL</t>
        </is>
      </c>
      <c r="I2863" s="7">
        <f>IF(B2863="보세",C2863&amp;" "&amp;D2863&amp;" "&amp;E2863&amp;" "&amp;F2863&amp;" ["&amp;H2863&amp;"]",IF(G2863="JPN","[JPN] "&amp;B2863&amp;" "&amp;C2863&amp;" "&amp;D2863&amp;" "&amp;E2863&amp;" "&amp;F2863&amp;" ["&amp;H2863&amp;"]",B2863&amp;" "&amp;C2863&amp;" "&amp;D2863&amp;" "&amp;E2863&amp;" "&amp;F2863&amp;" ["&amp;H2863&amp;"]"))</f>
        <v/>
      </c>
      <c r="J2863" s="7" t="inlineStr">
        <is>
          <t>예일 네이비 면혼방 불독로고자수후드집업 [XL]</t>
        </is>
      </c>
      <c r="K2863" s="7" t="inlineStr">
        <is>
          <t>예일 네이비 면혼방 불독로고자수후드집업</t>
        </is>
      </c>
      <c r="L2863" s="7">
        <f>IF(B2863="보세",C2863&amp;" "&amp;F2863,B2863&amp;" "&amp;F2863)</f>
        <v/>
      </c>
      <c r="M2863" s="8" t="inlineStr">
        <is>
          <t>네이비  면혼방 불독로고자수후드집업</t>
        </is>
      </c>
      <c r="N2863" s="8" t="inlineStr">
        <is>
          <t>NAVY  면혼방 불독로고자수후드집업</t>
        </is>
      </c>
      <c r="O2863" s="8" t="inlineStr">
        <is>
          <t>곤색  면혼방 불독로고자수후드집업</t>
        </is>
      </c>
    </row>
    <row r="2864" ht="16.5" customHeight="1" s="16">
      <c r="A2864" s="7" t="n">
        <v>13109636</v>
      </c>
      <c r="B2864" s="7" t="inlineStr">
        <is>
          <t>빈폴</t>
        </is>
      </c>
      <c r="C2864" s="7" t="inlineStr">
        <is>
          <t>블랙</t>
        </is>
      </c>
      <c r="D2864" s="7" t="inlineStr">
        <is>
          <t>꽈배기패턴</t>
        </is>
      </c>
      <c r="E2864" s="7" t="inlineStr">
        <is>
          <t>캐시미어혼방</t>
        </is>
      </c>
      <c r="F2864" s="7" t="inlineStr">
        <is>
          <t>골드버튼카라가디건</t>
        </is>
      </c>
      <c r="G2864" s="7" t="inlineStr">
        <is>
          <t>KOR</t>
        </is>
      </c>
      <c r="H2864" s="7" t="inlineStr">
        <is>
          <t>100</t>
        </is>
      </c>
      <c r="I2864" s="7">
        <f>IF(B2864="보세",C2864&amp;" "&amp;D2864&amp;" "&amp;E2864&amp;" "&amp;F2864&amp;" ["&amp;H2864&amp;"]",IF(G2864="JPN","[JPN] "&amp;B2864&amp;" "&amp;C2864&amp;" "&amp;D2864&amp;" "&amp;E2864&amp;" "&amp;F2864&amp;" ["&amp;H2864&amp;"]",B2864&amp;" "&amp;C2864&amp;" "&amp;D2864&amp;" "&amp;E2864&amp;" "&amp;F2864&amp;" ["&amp;H2864&amp;"]"))</f>
        <v/>
      </c>
      <c r="J2864" s="7" t="inlineStr">
        <is>
          <t>빈폴 블랙 꽈배기패턴 캐시미어혼방 골드버튼카라가디건 [100]</t>
        </is>
      </c>
      <c r="K2864" s="7" t="inlineStr">
        <is>
          <t>빈폴 블랙 꽈배기패턴 캐시미어혼방 골드버튼카라가디건</t>
        </is>
      </c>
      <c r="L2864" s="7">
        <f>IF(B2864="보세",C2864&amp;" "&amp;F2864,B2864&amp;" "&amp;F2864)</f>
        <v/>
      </c>
      <c r="M2864" s="8" t="inlineStr">
        <is>
          <t>블랙 꽈배기패턴 캐시미어혼방 골드버튼카라가디건</t>
        </is>
      </c>
      <c r="N2864" s="8" t="inlineStr">
        <is>
          <t>블랙 꽈배기무늬 캐시미어혼방 골드버튼카라가디건</t>
        </is>
      </c>
      <c r="O2864" s="8" t="inlineStr">
        <is>
          <t>블랙 꽈배기짜임 캐시미어혼방 골드버튼카라가디건</t>
        </is>
      </c>
    </row>
    <row r="2865" ht="16.5" customHeight="1" s="16">
      <c r="A2865" s="7" t="n">
        <v>13109637</v>
      </c>
      <c r="B2865" s="7" t="inlineStr">
        <is>
          <t>아디다스오리지널</t>
        </is>
      </c>
      <c r="C2865" s="7" t="inlineStr">
        <is>
          <t>멜란지그레이</t>
        </is>
      </c>
      <c r="D2865" s="7" t="inlineStr">
        <is>
          <t>프린팅</t>
        </is>
      </c>
      <c r="E2865" s="7" t="inlineStr">
        <is>
          <t>면혼방</t>
        </is>
      </c>
      <c r="F2865" s="7" t="inlineStr">
        <is>
          <t>빅로고나그랑맨투맨</t>
        </is>
      </c>
      <c r="G2865" s="7" t="inlineStr">
        <is>
          <t>KOR</t>
        </is>
      </c>
      <c r="H2865" s="7" t="inlineStr">
        <is>
          <t>105</t>
        </is>
      </c>
      <c r="I2865" s="7">
        <f>IF(B2865="보세",C2865&amp;" "&amp;D2865&amp;" "&amp;E2865&amp;" "&amp;F2865&amp;" ["&amp;H2865&amp;"]",IF(G2865="JPN","[JPN] "&amp;B2865&amp;" "&amp;C2865&amp;" "&amp;D2865&amp;" "&amp;E2865&amp;" "&amp;F2865&amp;" ["&amp;H2865&amp;"]",B2865&amp;" "&amp;C2865&amp;" "&amp;D2865&amp;" "&amp;E2865&amp;" "&amp;F2865&amp;" ["&amp;H2865&amp;"]"))</f>
        <v/>
      </c>
      <c r="J2865" s="7" t="inlineStr">
        <is>
          <t>아디다스오리지널 멜란지그레이 프린팅 면혼방 빅로고나그랑맨투맨 [105]</t>
        </is>
      </c>
      <c r="K2865" s="7" t="inlineStr">
        <is>
          <t>아디다스오리지널 멜란지그레이 프린팅 면혼방 빅로고나그랑맨투맨</t>
        </is>
      </c>
      <c r="L2865" s="7">
        <f>IF(B2865="보세",C2865&amp;" "&amp;F2865,B2865&amp;" "&amp;F2865)</f>
        <v/>
      </c>
      <c r="M2865" s="8" t="inlineStr">
        <is>
          <t>멜란지그레이 프린팅 면혼방 빅로고나그랑맨투맨</t>
        </is>
      </c>
      <c r="N2865" s="8" t="inlineStr">
        <is>
          <t>멜란지그레이 프린팅 코튼혼방 빅로고나그랑맨투맨</t>
        </is>
      </c>
      <c r="O2865" s="8" t="inlineStr">
        <is>
          <t>멜란지그레이 프린팅 면믹스 빅로고나그랑맨투맨</t>
        </is>
      </c>
    </row>
    <row r="2866" ht="16.5" customHeight="1" s="16">
      <c r="A2866" s="7" t="n">
        <v>13109638</v>
      </c>
      <c r="B2866" s="7" t="inlineStr">
        <is>
          <t>블랙야크</t>
        </is>
      </c>
      <c r="C2866" s="7" t="inlineStr">
        <is>
          <t>딥네이비</t>
        </is>
      </c>
      <c r="D2866" s="7" t="inlineStr">
        <is>
          <t>무지</t>
        </is>
      </c>
      <c r="E2866" s="7" t="inlineStr">
        <is>
          <t>폴리</t>
        </is>
      </c>
      <c r="F2866" s="7" t="inlineStr">
        <is>
          <t>빅로고니트맨투맨</t>
        </is>
      </c>
      <c r="G2866" s="7" t="inlineStr">
        <is>
          <t>KOR</t>
        </is>
      </c>
      <c r="H2866" s="7" t="inlineStr">
        <is>
          <t>100</t>
        </is>
      </c>
      <c r="I2866" s="7">
        <f>IF(B2866="보세",C2866&amp;" "&amp;D2866&amp;" "&amp;E2866&amp;" "&amp;F2866&amp;" ["&amp;H2866&amp;"]",IF(G2866="JPN","[JPN] "&amp;B2866&amp;" "&amp;C2866&amp;" "&amp;D2866&amp;" "&amp;E2866&amp;" "&amp;F2866&amp;" ["&amp;H2866&amp;"]",B2866&amp;" "&amp;C2866&amp;" "&amp;D2866&amp;" "&amp;E2866&amp;" "&amp;F2866&amp;" ["&amp;H2866&amp;"]"))</f>
        <v/>
      </c>
      <c r="J2866" s="7" t="inlineStr">
        <is>
          <t>블랙야크 딥네이비 빅로고니트맨투맨 [100]</t>
        </is>
      </c>
      <c r="K2866" s="7" t="inlineStr">
        <is>
          <t>블랙야크 딥네이비 빅로고니트맨투맨</t>
        </is>
      </c>
      <c r="L2866" s="7">
        <f>IF(B2866="보세",C2866&amp;" "&amp;F2866,B2866&amp;" "&amp;F2866)</f>
        <v/>
      </c>
      <c r="M2866" s="8" t="inlineStr">
        <is>
          <t>딥네이비   빅로고니트맨투맨</t>
        </is>
      </c>
      <c r="N2866" s="8" t="inlineStr">
        <is>
          <t>딥네이비   빅로고니트맨투맨</t>
        </is>
      </c>
      <c r="O2866" s="8" t="inlineStr">
        <is>
          <t>딥네이비   빅로고니트맨투맨</t>
        </is>
      </c>
    </row>
    <row r="2867" ht="16.5" customHeight="1" s="16">
      <c r="A2867" s="7" t="n">
        <v>13109639</v>
      </c>
      <c r="B2867" s="7" t="inlineStr">
        <is>
          <t>keith</t>
        </is>
      </c>
      <c r="C2867" s="7" t="inlineStr">
        <is>
          <t>다크네이비</t>
        </is>
      </c>
      <c r="D2867" s="7" t="inlineStr">
        <is>
          <t>스트라이프</t>
        </is>
      </c>
      <c r="E2867" s="7" t="inlineStr">
        <is>
          <t>폴리</t>
        </is>
      </c>
      <c r="F2867" s="7" t="inlineStr">
        <is>
          <t>원버튼라이트블레이저</t>
        </is>
      </c>
      <c r="G2867" s="7" t="inlineStr">
        <is>
          <t>KOR</t>
        </is>
      </c>
      <c r="H2867" s="7" t="inlineStr">
        <is>
          <t>88-92-160</t>
        </is>
      </c>
      <c r="I2867" s="7">
        <f>IF(B2867="보세",C2867&amp;" "&amp;D2867&amp;" "&amp;E2867&amp;" "&amp;F2867&amp;" ["&amp;H2867&amp;"]",IF(G2867="JPN","[JPN] "&amp;B2867&amp;" "&amp;C2867&amp;" "&amp;D2867&amp;" "&amp;E2867&amp;" "&amp;F2867&amp;" ["&amp;H2867&amp;"]",B2867&amp;" "&amp;C2867&amp;" "&amp;D2867&amp;" "&amp;E2867&amp;" "&amp;F2867&amp;" ["&amp;H2867&amp;"]"))</f>
        <v/>
      </c>
      <c r="J2867" s="7" t="inlineStr">
        <is>
          <t>keith 다크네이비 스트라이프 원버튼라이트블레이저 [88-92-160]</t>
        </is>
      </c>
      <c r="K2867" s="7" t="inlineStr">
        <is>
          <t>keith 다크네이비 스트라이프 원버튼라이트블레이저</t>
        </is>
      </c>
      <c r="L2867" s="7">
        <f>IF(B2867="보세",C2867&amp;" "&amp;F2867,B2867&amp;" "&amp;F2867)</f>
        <v/>
      </c>
      <c r="M2867" s="8" t="inlineStr">
        <is>
          <t>다크네이비 스트라이프  원버튼라이트블레이저</t>
        </is>
      </c>
      <c r="N2867" s="8" t="inlineStr">
        <is>
          <t>DARK NAVY 스트라이프  원버튼라이트블레이저</t>
        </is>
      </c>
      <c r="O2867" s="8" t="inlineStr">
        <is>
          <t>딥네이비 스트라이프  원버튼라이트블레이저</t>
        </is>
      </c>
    </row>
    <row r="2868" ht="16.5" customHeight="1" s="16">
      <c r="A2868" s="7" t="n">
        <v>13109640</v>
      </c>
      <c r="B2868" s="7" t="inlineStr">
        <is>
          <t>SO.WOOL</t>
        </is>
      </c>
      <c r="C2868" s="7" t="inlineStr">
        <is>
          <t>피치블러썸</t>
        </is>
      </c>
      <c r="D2868" s="7" t="inlineStr">
        <is>
          <t>무지</t>
        </is>
      </c>
      <c r="E2868" s="7" t="inlineStr">
        <is>
          <t>울혼방</t>
        </is>
      </c>
      <c r="F2868" s="7" t="inlineStr">
        <is>
          <t>스티치노카라자켓</t>
        </is>
      </c>
      <c r="G2868" s="7" t="inlineStr">
        <is>
          <t>KOR</t>
        </is>
      </c>
      <c r="H2868" s="7" t="inlineStr">
        <is>
          <t>85</t>
        </is>
      </c>
      <c r="I2868" s="7">
        <f>IF(B2868="보세",C2868&amp;" "&amp;D2868&amp;" "&amp;E2868&amp;" "&amp;F2868&amp;" ["&amp;H2868&amp;"]",IF(G2868="JPN","[JPN] "&amp;B2868&amp;" "&amp;C2868&amp;" "&amp;D2868&amp;" "&amp;E2868&amp;" "&amp;F2868&amp;" ["&amp;H2868&amp;"]",B2868&amp;" "&amp;C2868&amp;" "&amp;D2868&amp;" "&amp;E2868&amp;" "&amp;F2868&amp;" ["&amp;H2868&amp;"]"))</f>
        <v/>
      </c>
      <c r="J2868" s="7" t="inlineStr">
        <is>
          <t>SO.WOOL 피치블러썸 울혼방 스티치노카라자켓 [85]</t>
        </is>
      </c>
      <c r="K2868" s="7" t="inlineStr">
        <is>
          <t>SO.WOOL 피치블러썸 울혼방 스티치노카라자켓</t>
        </is>
      </c>
      <c r="L2868" s="7">
        <f>IF(B2868="보세",C2868&amp;" "&amp;F2868,B2868&amp;" "&amp;F2868)</f>
        <v/>
      </c>
      <c r="M2868" s="8" t="inlineStr">
        <is>
          <t>피치블러썸  울혼방 스티치노카라자켓</t>
        </is>
      </c>
      <c r="N2868" s="8" t="inlineStr">
        <is>
          <t>피치블러썸  울혼방 스티치노카라자켓</t>
        </is>
      </c>
      <c r="O2868" s="8" t="inlineStr">
        <is>
          <t>피치블러썸  울혼방 스티치노카라자켓</t>
        </is>
      </c>
    </row>
    <row r="2869" ht="16.5" customHeight="1" s="16">
      <c r="A2869" s="7" t="n">
        <v>13109641</v>
      </c>
      <c r="B2869" s="7" t="inlineStr">
        <is>
          <t>아디다스오리지널</t>
        </is>
      </c>
      <c r="C2869" s="7" t="inlineStr">
        <is>
          <t>블랙</t>
        </is>
      </c>
      <c r="D2869" s="7" t="inlineStr">
        <is>
          <t>프린팅</t>
        </is>
      </c>
      <c r="E2869" s="7" t="inlineStr">
        <is>
          <t>면혼방</t>
        </is>
      </c>
      <c r="F2869" s="7" t="inlineStr">
        <is>
          <t>반목빅로고롱원피스</t>
        </is>
      </c>
      <c r="G2869" s="7" t="inlineStr">
        <is>
          <t>KOR</t>
        </is>
      </c>
      <c r="H2869" s="7" t="inlineStr">
        <is>
          <t>90</t>
        </is>
      </c>
      <c r="I2869" s="7">
        <f>IF(B2869="보세",C2869&amp;" "&amp;D2869&amp;" "&amp;E2869&amp;" "&amp;F2869&amp;" ["&amp;H2869&amp;"]",IF(G2869="JPN","[JPN] "&amp;B2869&amp;" "&amp;C2869&amp;" "&amp;D2869&amp;" "&amp;E2869&amp;" "&amp;F2869&amp;" ["&amp;H2869&amp;"]",B2869&amp;" "&amp;C2869&amp;" "&amp;D2869&amp;" "&amp;E2869&amp;" "&amp;F2869&amp;" ["&amp;H2869&amp;"]"))</f>
        <v/>
      </c>
      <c r="J2869" s="7" t="inlineStr">
        <is>
          <t>아디다스오리지널 블랙 프린팅 면혼방 반목빅로고롱원피스 [90]</t>
        </is>
      </c>
      <c r="K2869" s="7" t="inlineStr">
        <is>
          <t>아디다스오리지널 블랙 프린팅 면혼방 반목빅로고롱원피스</t>
        </is>
      </c>
      <c r="L2869" s="7">
        <f>IF(B2869="보세",C2869&amp;" "&amp;F2869,B2869&amp;" "&amp;F2869)</f>
        <v/>
      </c>
      <c r="M2869" s="8" t="inlineStr">
        <is>
          <t>블랙 프린팅 면혼방 반목빅로고롱원피스</t>
        </is>
      </c>
      <c r="N2869" s="8" t="inlineStr">
        <is>
          <t>블랙 프린팅 코튼혼방 반목빅로고롱원피스</t>
        </is>
      </c>
      <c r="O2869" s="8" t="inlineStr">
        <is>
          <t>블랙 프린팅 면믹스 반목빅로고롱원피스</t>
        </is>
      </c>
    </row>
    <row r="2870" ht="16.5" customHeight="1" s="16">
      <c r="A2870" s="7" t="n">
        <v>13109642</v>
      </c>
      <c r="B2870" s="7" t="inlineStr">
        <is>
          <t>바나나리퍼블릭</t>
        </is>
      </c>
      <c r="C2870" s="7" t="inlineStr">
        <is>
          <t>네이비</t>
        </is>
      </c>
      <c r="D2870" s="7" t="inlineStr">
        <is>
          <t>무지</t>
        </is>
      </c>
      <c r="E2870" s="7" t="inlineStr">
        <is>
          <t>울혼방</t>
        </is>
      </c>
      <c r="F2870" s="7" t="inlineStr">
        <is>
          <t>나그랑와플니트</t>
        </is>
      </c>
      <c r="G2870" s="7" t="inlineStr">
        <is>
          <t>KOR</t>
        </is>
      </c>
      <c r="H2870" s="7" t="inlineStr">
        <is>
          <t>L</t>
        </is>
      </c>
      <c r="I2870" s="7">
        <f>IF(B2870="보세",C2870&amp;" "&amp;D2870&amp;" "&amp;E2870&amp;" "&amp;F2870&amp;" ["&amp;H2870&amp;"]",IF(G2870="JPN","[JPN] "&amp;B2870&amp;" "&amp;C2870&amp;" "&amp;D2870&amp;" "&amp;E2870&amp;" "&amp;F2870&amp;" ["&amp;H2870&amp;"]",B2870&amp;" "&amp;C2870&amp;" "&amp;D2870&amp;" "&amp;E2870&amp;" "&amp;F2870&amp;" ["&amp;H2870&amp;"]"))</f>
        <v/>
      </c>
      <c r="J2870" s="7" t="inlineStr">
        <is>
          <t>바나나리퍼블릭 네이비 울혼방 나그랑와플니트 [L]</t>
        </is>
      </c>
      <c r="K2870" s="7" t="inlineStr">
        <is>
          <t>바나나리퍼블릭 네이비 울혼방 나그랑와플니트</t>
        </is>
      </c>
      <c r="L2870" s="7">
        <f>IF(B2870="보세",C2870&amp;" "&amp;F2870,B2870&amp;" "&amp;F2870)</f>
        <v/>
      </c>
      <c r="M2870" s="8" t="inlineStr">
        <is>
          <t>네이비  울혼방 나그랑와플니트</t>
        </is>
      </c>
      <c r="N2870" s="8" t="inlineStr">
        <is>
          <t>NAVY  울혼방 나그랑와플니트</t>
        </is>
      </c>
      <c r="O2870" s="8" t="inlineStr">
        <is>
          <t>곤색  울혼방 나그랑와플니트</t>
        </is>
      </c>
    </row>
    <row r="2871" ht="16.5" customHeight="1" s="16">
      <c r="A2871" s="7" t="n">
        <v>13109643</v>
      </c>
      <c r="B2871" s="7" t="inlineStr">
        <is>
          <t>푸마</t>
        </is>
      </c>
      <c r="C2871" s="7" t="inlineStr">
        <is>
          <t>블랙</t>
        </is>
      </c>
      <c r="D2871" s="7" t="inlineStr">
        <is>
          <t>무지</t>
        </is>
      </c>
      <c r="E2871" s="7" t="inlineStr">
        <is>
          <t>폴리</t>
        </is>
      </c>
      <c r="F2871" s="7" t="inlineStr">
        <is>
          <t>부클스웻셔츠</t>
        </is>
      </c>
      <c r="G2871" s="7" t="inlineStr">
        <is>
          <t>KOR</t>
        </is>
      </c>
      <c r="H2871" s="7" t="inlineStr">
        <is>
          <t>M</t>
        </is>
      </c>
      <c r="I2871" s="7">
        <f>IF(B2871="보세",C2871&amp;" "&amp;D2871&amp;" "&amp;E2871&amp;" "&amp;F2871&amp;" ["&amp;H2871&amp;"]",IF(G2871="JPN","[JPN] "&amp;B2871&amp;" "&amp;C2871&amp;" "&amp;D2871&amp;" "&amp;E2871&amp;" "&amp;F2871&amp;" ["&amp;H2871&amp;"]",B2871&amp;" "&amp;C2871&amp;" "&amp;D2871&amp;" "&amp;E2871&amp;" "&amp;F2871&amp;" ["&amp;H2871&amp;"]"))</f>
        <v/>
      </c>
      <c r="J2871" s="7" t="inlineStr">
        <is>
          <t>푸마 블랙 부클스웻셔츠 [M]</t>
        </is>
      </c>
      <c r="K2871" s="7" t="inlineStr">
        <is>
          <t>푸마 블랙 부클스웻셔츠</t>
        </is>
      </c>
      <c r="L2871" s="7">
        <f>IF(B2871="보세",C2871&amp;" "&amp;F2871,B2871&amp;" "&amp;F2871)</f>
        <v/>
      </c>
      <c r="M2871" s="8" t="inlineStr">
        <is>
          <t>블랙   부클스웻셔츠</t>
        </is>
      </c>
      <c r="N2871" s="8" t="inlineStr">
        <is>
          <t>블랙   부클스웻셔츠</t>
        </is>
      </c>
      <c r="O2871" s="8" t="inlineStr">
        <is>
          <t>블랙   부클스웻셔츠</t>
        </is>
      </c>
    </row>
    <row r="2872" ht="16.5" customHeight="1" s="16">
      <c r="A2872" s="7" t="n">
        <v>13109644</v>
      </c>
      <c r="B2872" s="7" t="inlineStr">
        <is>
          <t>아메리칸이글</t>
        </is>
      </c>
      <c r="C2872" s="7" t="inlineStr">
        <is>
          <t>네이비</t>
        </is>
      </c>
      <c r="D2872" s="7" t="inlineStr">
        <is>
          <t>체크</t>
        </is>
      </c>
      <c r="E2872" s="7" t="inlineStr">
        <is>
          <t>면</t>
        </is>
      </c>
      <c r="F2872" s="7" t="inlineStr">
        <is>
          <t>긴팔자수로고셔츠</t>
        </is>
      </c>
      <c r="G2872" s="7" t="inlineStr">
        <is>
          <t>KOR</t>
        </is>
      </c>
      <c r="H2872" s="7" t="inlineStr">
        <is>
          <t>S</t>
        </is>
      </c>
      <c r="I2872" s="7">
        <f>IF(B2872="보세",C2872&amp;" "&amp;D2872&amp;" "&amp;E2872&amp;" "&amp;F2872&amp;" ["&amp;H2872&amp;"]",IF(G2872="JPN","[JPN] "&amp;B2872&amp;" "&amp;C2872&amp;" "&amp;D2872&amp;" "&amp;E2872&amp;" "&amp;F2872&amp;" ["&amp;H2872&amp;"]",B2872&amp;" "&amp;C2872&amp;" "&amp;D2872&amp;" "&amp;E2872&amp;" "&amp;F2872&amp;" ["&amp;H2872&amp;"]"))</f>
        <v/>
      </c>
      <c r="J2872" s="7" t="inlineStr">
        <is>
          <t>아메리칸이글 네이비 체크 면 긴팔자수로고셔츠 [S]</t>
        </is>
      </c>
      <c r="K2872" s="7" t="inlineStr">
        <is>
          <t>아메리칸이글 네이비 체크 면 긴팔자수로고셔츠</t>
        </is>
      </c>
      <c r="L2872" s="7">
        <f>IF(B2872="보세",C2872&amp;" "&amp;F2872,B2872&amp;" "&amp;F2872)</f>
        <v/>
      </c>
      <c r="M2872" s="8" t="inlineStr">
        <is>
          <t>네이비 체크 면 긴팔자수로고셔츠</t>
        </is>
      </c>
      <c r="N2872" s="8" t="inlineStr">
        <is>
          <t>NAVY 체크 면 긴팔자수로고셔츠</t>
        </is>
      </c>
      <c r="O2872" s="8" t="inlineStr">
        <is>
          <t>곤색 체크 면 긴팔자수로고셔츠</t>
        </is>
      </c>
    </row>
    <row r="2873" ht="16.5" customHeight="1" s="16">
      <c r="A2873" s="7" t="n">
        <v>13109645</v>
      </c>
      <c r="B2873" s="7" t="inlineStr">
        <is>
          <t>데상트</t>
        </is>
      </c>
      <c r="C2873" s="7" t="inlineStr">
        <is>
          <t>블랙</t>
        </is>
      </c>
      <c r="D2873" s="7" t="inlineStr">
        <is>
          <t>무지</t>
        </is>
      </c>
      <c r="E2873" s="7" t="inlineStr">
        <is>
          <t>폴리</t>
        </is>
      </c>
      <c r="F2873" s="7" t="inlineStr">
        <is>
          <t>에슬레틱캡소매크롭티</t>
        </is>
      </c>
      <c r="G2873" s="7" t="inlineStr">
        <is>
          <t>KOR</t>
        </is>
      </c>
      <c r="H2873" s="7" t="inlineStr">
        <is>
          <t>85</t>
        </is>
      </c>
      <c r="I2873" s="7">
        <f>IF(B2873="보세",C2873&amp;" "&amp;D2873&amp;" "&amp;E2873&amp;" "&amp;F2873&amp;" ["&amp;H2873&amp;"]",IF(G2873="JPN","[JPN] "&amp;B2873&amp;" "&amp;C2873&amp;" "&amp;D2873&amp;" "&amp;E2873&amp;" "&amp;F2873&amp;" ["&amp;H2873&amp;"]",B2873&amp;" "&amp;C2873&amp;" "&amp;D2873&amp;" "&amp;E2873&amp;" "&amp;F2873&amp;" ["&amp;H2873&amp;"]"))</f>
        <v/>
      </c>
      <c r="J2873" s="7" t="inlineStr">
        <is>
          <t>데상트 블랙 에슬레틱캡소매크롭티 [85]</t>
        </is>
      </c>
      <c r="K2873" s="7" t="inlineStr">
        <is>
          <t>데상트 블랙 에슬레틱캡소매크롭티</t>
        </is>
      </c>
      <c r="L2873" s="7">
        <f>IF(B2873="보세",C2873&amp;" "&amp;F2873,B2873&amp;" "&amp;F2873)</f>
        <v/>
      </c>
      <c r="M2873" s="8" t="inlineStr">
        <is>
          <t>블랙   에슬레틱캡소매크롭티</t>
        </is>
      </c>
      <c r="N2873" s="8" t="inlineStr">
        <is>
          <t>블랙   에슬레틱캡소매크롭티</t>
        </is>
      </c>
      <c r="O2873" s="8" t="inlineStr">
        <is>
          <t>블랙   에슬레틱캡소매크롭티</t>
        </is>
      </c>
    </row>
    <row r="2874" ht="16.5" customHeight="1" s="16">
      <c r="A2874" s="7" t="n">
        <v>13109646</v>
      </c>
      <c r="B2874" s="7" t="inlineStr">
        <is>
          <t>자라</t>
        </is>
      </c>
      <c r="C2874" s="7" t="inlineStr">
        <is>
          <t>블랙</t>
        </is>
      </c>
      <c r="D2874" s="7" t="inlineStr">
        <is>
          <t>시스루</t>
        </is>
      </c>
      <c r="E2874" s="7" t="inlineStr">
        <is>
          <t>비스코스혼방</t>
        </is>
      </c>
      <c r="F2874" s="7" t="inlineStr">
        <is>
          <t>백절개라인라이트롱니트</t>
        </is>
      </c>
      <c r="G2874" s="7" t="inlineStr">
        <is>
          <t>KOR</t>
        </is>
      </c>
      <c r="H2874" s="7" t="inlineStr">
        <is>
          <t>S</t>
        </is>
      </c>
      <c r="I2874" s="7">
        <f>IF(B2874="보세",C2874&amp;" "&amp;D2874&amp;" "&amp;E2874&amp;" "&amp;F2874&amp;" ["&amp;H2874&amp;"]",IF(G2874="JPN","[JPN] "&amp;B2874&amp;" "&amp;C2874&amp;" "&amp;D2874&amp;" "&amp;E2874&amp;" "&amp;F2874&amp;" ["&amp;H2874&amp;"]",B2874&amp;" "&amp;C2874&amp;" "&amp;D2874&amp;" "&amp;E2874&amp;" "&amp;F2874&amp;" ["&amp;H2874&amp;"]"))</f>
        <v/>
      </c>
      <c r="J2874" s="7" t="inlineStr">
        <is>
          <t>자라 블랙 시스루 비스코스혼방 백절개라인라이트롱니트 [S]</t>
        </is>
      </c>
      <c r="K2874" s="7" t="inlineStr">
        <is>
          <t>자라 블랙 시스루 비스코스혼방 백절개라인라이트롱니트</t>
        </is>
      </c>
      <c r="L2874" s="7">
        <f>IF(B2874="보세",C2874&amp;" "&amp;F2874,B2874&amp;" "&amp;F2874)</f>
        <v/>
      </c>
      <c r="M2874" s="8" t="inlineStr">
        <is>
          <t>블랙 시스루 비스코스혼방 백절개라인라이트롱니트</t>
        </is>
      </c>
      <c r="N2874" s="8" t="inlineStr">
        <is>
          <t>블랙 시스루 비스코스혼방 백절개라인라이트롱니트</t>
        </is>
      </c>
      <c r="O2874" s="8" t="inlineStr">
        <is>
          <t>블랙 시스루 비스코스혼방 백절개라인라이트롱니트</t>
        </is>
      </c>
    </row>
    <row r="2875" ht="16.5" customHeight="1" s="16">
      <c r="A2875" s="7" t="n">
        <v>13109647</v>
      </c>
      <c r="B2875" s="7" t="inlineStr">
        <is>
          <t>나이키</t>
        </is>
      </c>
      <c r="C2875" s="7" t="inlineStr">
        <is>
          <t>블랙</t>
        </is>
      </c>
      <c r="D2875" s="7" t="inlineStr">
        <is>
          <t>프린팅</t>
        </is>
      </c>
      <c r="E2875" s="7" t="inlineStr">
        <is>
          <t>드라이핏</t>
        </is>
      </c>
      <c r="F2875" s="7" t="inlineStr">
        <is>
          <t>러닝기능성반팔티</t>
        </is>
      </c>
      <c r="G2875" s="7" t="inlineStr">
        <is>
          <t>KOR</t>
        </is>
      </c>
      <c r="H2875" s="7" t="inlineStr">
        <is>
          <t>80</t>
        </is>
      </c>
      <c r="I2875" s="7">
        <f>IF(B2875="보세",C2875&amp;" "&amp;D2875&amp;" "&amp;E2875&amp;" "&amp;F2875&amp;" ["&amp;H2875&amp;"]",IF(G2875="JPN","[JPN] "&amp;B2875&amp;" "&amp;C2875&amp;" "&amp;D2875&amp;" "&amp;E2875&amp;" "&amp;F2875&amp;" ["&amp;H2875&amp;"]",B2875&amp;" "&amp;C2875&amp;" "&amp;D2875&amp;" "&amp;E2875&amp;" "&amp;F2875&amp;" ["&amp;H2875&amp;"]"))</f>
        <v/>
      </c>
      <c r="J2875" s="7" t="inlineStr">
        <is>
          <t>나이키 블랙 프린팅 드라이핏 러닝기능성반팔티 [80]</t>
        </is>
      </c>
      <c r="K2875" s="7" t="inlineStr">
        <is>
          <t>나이키 블랙 프린팅 드라이핏 러닝기능성반팔티</t>
        </is>
      </c>
      <c r="L2875" s="7">
        <f>IF(B2875="보세",C2875&amp;" "&amp;F2875,B2875&amp;" "&amp;F2875)</f>
        <v/>
      </c>
      <c r="M2875" s="8" t="inlineStr">
        <is>
          <t>블랙 프린팅 드라이핏 러닝기능성반팔티</t>
        </is>
      </c>
      <c r="N2875" s="8" t="inlineStr">
        <is>
          <t>블랙 프린팅 드라이핏 러닝기능성반팔티</t>
        </is>
      </c>
      <c r="O2875" s="8" t="inlineStr">
        <is>
          <t>블랙 프린팅 드라이핏 러닝기능성반팔티</t>
        </is>
      </c>
    </row>
    <row r="2876" ht="16.5" customHeight="1" s="16">
      <c r="A2876" s="7" t="n">
        <v>13109648</v>
      </c>
      <c r="B2876" s="7" t="inlineStr">
        <is>
          <t>자라</t>
        </is>
      </c>
      <c r="C2876" s="7" t="inlineStr">
        <is>
          <t>블랙</t>
        </is>
      </c>
      <c r="D2876" s="7" t="inlineStr">
        <is>
          <t>잔꽈배기패턴</t>
        </is>
      </c>
      <c r="E2876" s="7" t="inlineStr">
        <is>
          <t>면</t>
        </is>
      </c>
      <c r="F2876" s="7" t="inlineStr">
        <is>
          <t>크루넥니트</t>
        </is>
      </c>
      <c r="G2876" s="7" t="inlineStr">
        <is>
          <t>KOR</t>
        </is>
      </c>
      <c r="H2876" s="7" t="inlineStr">
        <is>
          <t>L</t>
        </is>
      </c>
      <c r="I2876" s="7">
        <f>IF(B2876="보세",C2876&amp;" "&amp;D2876&amp;" "&amp;E2876&amp;" "&amp;F2876&amp;" ["&amp;H2876&amp;"]",IF(G2876="JPN","[JPN] "&amp;B2876&amp;" "&amp;C2876&amp;" "&amp;D2876&amp;" "&amp;E2876&amp;" "&amp;F2876&amp;" ["&amp;H2876&amp;"]",B2876&amp;" "&amp;C2876&amp;" "&amp;D2876&amp;" "&amp;E2876&amp;" "&amp;F2876&amp;" ["&amp;H2876&amp;"]"))</f>
        <v/>
      </c>
      <c r="J2876" s="7" t="inlineStr">
        <is>
          <t>자라 블랙 잔꽈배기패턴 면 크루넥니트 [L]</t>
        </is>
      </c>
      <c r="K2876" s="7" t="inlineStr">
        <is>
          <t>자라 블랙 잔꽈배기패턴 면 크루넥니트</t>
        </is>
      </c>
      <c r="L2876" s="7">
        <f>IF(B2876="보세",C2876&amp;" "&amp;F2876,B2876&amp;" "&amp;F2876)</f>
        <v/>
      </c>
      <c r="M2876" s="8" t="inlineStr">
        <is>
          <t>블랙 잔꽈배기패턴 면 크루넥니트</t>
        </is>
      </c>
      <c r="N2876" s="8" t="inlineStr">
        <is>
          <t>블랙 잔꽈배기패턴 코튼 크루넥니트</t>
        </is>
      </c>
      <c r="O2876" s="8" t="inlineStr">
        <is>
          <t>블랙 잔꽈배기패턴 면직물 크루넥니트</t>
        </is>
      </c>
    </row>
    <row r="2877" ht="16.5" customHeight="1" s="16">
      <c r="A2877" s="7" t="n">
        <v>13109649</v>
      </c>
      <c r="B2877" s="7" t="inlineStr">
        <is>
          <t>아디다스</t>
        </is>
      </c>
      <c r="C2877" s="7" t="inlineStr">
        <is>
          <t>블랙</t>
        </is>
      </c>
      <c r="D2877" s="7" t="inlineStr">
        <is>
          <t>무지</t>
        </is>
      </c>
      <c r="E2877" s="7" t="inlineStr">
        <is>
          <t>폴리</t>
        </is>
      </c>
      <c r="F2877" s="7" t="inlineStr">
        <is>
          <t>반목소매로고집업</t>
        </is>
      </c>
      <c r="G2877" s="7" t="inlineStr">
        <is>
          <t>KOR</t>
        </is>
      </c>
      <c r="H2877" s="7" t="inlineStr">
        <is>
          <t>XL</t>
        </is>
      </c>
      <c r="I2877" s="7">
        <f>IF(B2877="보세",C2877&amp;" "&amp;D2877&amp;" "&amp;E2877&amp;" "&amp;F2877&amp;" ["&amp;H2877&amp;"]",IF(G2877="JPN","[JPN] "&amp;B2877&amp;" "&amp;C2877&amp;" "&amp;D2877&amp;" "&amp;E2877&amp;" "&amp;F2877&amp;" ["&amp;H2877&amp;"]",B2877&amp;" "&amp;C2877&amp;" "&amp;D2877&amp;" "&amp;E2877&amp;" "&amp;F2877&amp;" ["&amp;H2877&amp;"]"))</f>
        <v/>
      </c>
      <c r="J2877" s="7" t="inlineStr">
        <is>
          <t>아디다스 블랙 반목소매로고집업 [XL]</t>
        </is>
      </c>
      <c r="K2877" s="7" t="inlineStr">
        <is>
          <t>아디다스 블랙 반목소매로고집업</t>
        </is>
      </c>
      <c r="L2877" s="7">
        <f>IF(B2877="보세",C2877&amp;" "&amp;F2877,B2877&amp;" "&amp;F2877)</f>
        <v/>
      </c>
      <c r="M2877" s="8" t="inlineStr">
        <is>
          <t>블랙   반목소매로고집업</t>
        </is>
      </c>
      <c r="N2877" s="8" t="inlineStr">
        <is>
          <t>블랙   반목소매로고집업</t>
        </is>
      </c>
      <c r="O2877" s="8" t="inlineStr">
        <is>
          <t>블랙   반목소매로고집업</t>
        </is>
      </c>
    </row>
    <row r="2878" ht="16.5" customHeight="1" s="16">
      <c r="A2878" s="7" t="n">
        <v>13109650</v>
      </c>
      <c r="B2878" s="7" t="inlineStr">
        <is>
          <t>아디다스</t>
        </is>
      </c>
      <c r="C2878" s="7" t="inlineStr">
        <is>
          <t>블랙</t>
        </is>
      </c>
      <c r="D2878" s="7" t="inlineStr">
        <is>
          <t>무지</t>
        </is>
      </c>
      <c r="E2878" s="7" t="inlineStr">
        <is>
          <t>클리마라이트</t>
        </is>
      </c>
      <c r="F2878" s="7" t="inlineStr">
        <is>
          <t>넥셔링스포츠집업</t>
        </is>
      </c>
      <c r="G2878" s="7" t="inlineStr">
        <is>
          <t>KOR</t>
        </is>
      </c>
      <c r="H2878" s="7" t="inlineStr">
        <is>
          <t>M</t>
        </is>
      </c>
      <c r="I2878" s="7">
        <f>IF(B2878="보세",C2878&amp;" "&amp;D2878&amp;" "&amp;E2878&amp;" "&amp;F2878&amp;" ["&amp;H2878&amp;"]",IF(G2878="JPN","[JPN] "&amp;B2878&amp;" "&amp;C2878&amp;" "&amp;D2878&amp;" "&amp;E2878&amp;" "&amp;F2878&amp;" ["&amp;H2878&amp;"]",B2878&amp;" "&amp;C2878&amp;" "&amp;D2878&amp;" "&amp;E2878&amp;" "&amp;F2878&amp;" ["&amp;H2878&amp;"]"))</f>
        <v/>
      </c>
      <c r="J2878" s="7" t="inlineStr">
        <is>
          <t>아디다스 블랙 클리마라이트 넥셔링스포츠집업 [M]</t>
        </is>
      </c>
      <c r="K2878" s="7" t="inlineStr">
        <is>
          <t>아디다스 블랙 클리마라이트 넥셔링스포츠집업</t>
        </is>
      </c>
      <c r="L2878" s="7">
        <f>IF(B2878="보세",C2878&amp;" "&amp;F2878,B2878&amp;" "&amp;F2878)</f>
        <v/>
      </c>
      <c r="M2878" s="8" t="inlineStr">
        <is>
          <t>블랙  클리마라이트 넥셔링스포츠집업</t>
        </is>
      </c>
      <c r="N2878" s="8" t="inlineStr">
        <is>
          <t>블랙  클리마라이트 넥셔링스포츠집업</t>
        </is>
      </c>
      <c r="O2878" s="8" t="inlineStr">
        <is>
          <t>블랙  클리마라이트 넥셔링스포츠집업</t>
        </is>
      </c>
    </row>
    <row r="2879" ht="16.5" customHeight="1" s="16">
      <c r="A2879" s="7" t="n">
        <v>13109651</v>
      </c>
      <c r="B2879" s="7" t="inlineStr">
        <is>
          <t>질스튜어트</t>
        </is>
      </c>
      <c r="C2879" s="7" t="inlineStr">
        <is>
          <t>블랙</t>
        </is>
      </c>
      <c r="D2879" s="7" t="inlineStr">
        <is>
          <t>무지</t>
        </is>
      </c>
      <c r="E2879" s="7" t="inlineStr">
        <is>
          <t>울혼방</t>
        </is>
      </c>
      <c r="F2879" s="7" t="inlineStr">
        <is>
          <t>진주버튼카라원피스</t>
        </is>
      </c>
      <c r="G2879" s="7" t="inlineStr">
        <is>
          <t>KOR</t>
        </is>
      </c>
      <c r="H2879" s="7" t="inlineStr">
        <is>
          <t>85-94-160</t>
        </is>
      </c>
      <c r="I2879" s="7">
        <f>IF(B2879="보세",C2879&amp;" "&amp;D2879&amp;" "&amp;E2879&amp;" "&amp;F2879&amp;" ["&amp;H2879&amp;"]",IF(G2879="JPN","[JPN] "&amp;B2879&amp;" "&amp;C2879&amp;" "&amp;D2879&amp;" "&amp;E2879&amp;" "&amp;F2879&amp;" ["&amp;H2879&amp;"]",B2879&amp;" "&amp;C2879&amp;" "&amp;D2879&amp;" "&amp;E2879&amp;" "&amp;F2879&amp;" ["&amp;H2879&amp;"]"))</f>
        <v/>
      </c>
      <c r="J2879" s="7" t="inlineStr">
        <is>
          <t>질스튜어트 블랙 울혼방 진주버튼카라원피스 [85-94-160]</t>
        </is>
      </c>
      <c r="K2879" s="7" t="inlineStr">
        <is>
          <t>질스튜어트 블랙 울혼방 진주버튼카라원피스</t>
        </is>
      </c>
      <c r="L2879" s="7">
        <f>IF(B2879="보세",C2879&amp;" "&amp;F2879,B2879&amp;" "&amp;F2879)</f>
        <v/>
      </c>
      <c r="M2879" s="8" t="inlineStr">
        <is>
          <t>블랙  울혼방 진주버튼카라원피스</t>
        </is>
      </c>
      <c r="N2879" s="8" t="inlineStr">
        <is>
          <t>블랙  울혼방 진주버튼카라원피스</t>
        </is>
      </c>
      <c r="O2879" s="8" t="inlineStr">
        <is>
          <t>블랙  울혼방 진주버튼카라원피스</t>
        </is>
      </c>
    </row>
    <row r="2880" ht="16.5" customHeight="1" s="16">
      <c r="A2880" s="7" t="n">
        <v>13109652</v>
      </c>
      <c r="B2880" s="7" t="inlineStr">
        <is>
          <t>젝시믹스</t>
        </is>
      </c>
      <c r="C2880" s="7" t="inlineStr">
        <is>
          <t>블랙</t>
        </is>
      </c>
      <c r="D2880" s="7" t="inlineStr">
        <is>
          <t>프린팅</t>
        </is>
      </c>
      <c r="E2880" s="7" t="inlineStr">
        <is>
          <t>폴리</t>
        </is>
      </c>
      <c r="F2880" s="7" t="inlineStr">
        <is>
          <t>빅로고기능성반팔티</t>
        </is>
      </c>
      <c r="G2880" s="7" t="inlineStr">
        <is>
          <t>KOR</t>
        </is>
      </c>
      <c r="H2880" s="7" t="inlineStr">
        <is>
          <t>L</t>
        </is>
      </c>
      <c r="I2880" s="7">
        <f>IF(B2880="보세",C2880&amp;" "&amp;D2880&amp;" "&amp;E2880&amp;" "&amp;F2880&amp;" ["&amp;H2880&amp;"]",IF(G2880="JPN","[JPN] "&amp;B2880&amp;" "&amp;C2880&amp;" "&amp;D2880&amp;" "&amp;E2880&amp;" "&amp;F2880&amp;" ["&amp;H2880&amp;"]",B2880&amp;" "&amp;C2880&amp;" "&amp;D2880&amp;" "&amp;E2880&amp;" "&amp;F2880&amp;" ["&amp;H2880&amp;"]"))</f>
        <v/>
      </c>
      <c r="J2880" s="7" t="inlineStr">
        <is>
          <t>젝시믹스 블랙 프린팅 빅로고기능성반팔티 [L]</t>
        </is>
      </c>
      <c r="K2880" s="7" t="inlineStr">
        <is>
          <t>젝시믹스 블랙 프린팅 빅로고기능성반팔티</t>
        </is>
      </c>
      <c r="L2880" s="7">
        <f>IF(B2880="보세",C2880&amp;" "&amp;F2880,B2880&amp;" "&amp;F2880)</f>
        <v/>
      </c>
      <c r="M2880" s="8" t="inlineStr">
        <is>
          <t>블랙 프린팅  빅로고기능성반팔티</t>
        </is>
      </c>
      <c r="N2880" s="8" t="inlineStr">
        <is>
          <t>블랙 프린팅  빅로고기능성반팔티</t>
        </is>
      </c>
      <c r="O2880" s="8" t="inlineStr">
        <is>
          <t>블랙 프린팅  빅로고기능성반팔티</t>
        </is>
      </c>
    </row>
    <row r="2881" ht="16.5" customHeight="1" s="16">
      <c r="A2881" s="7" t="n">
        <v>13109653</v>
      </c>
      <c r="B2881" s="7" t="inlineStr">
        <is>
          <t>뉴발란스</t>
        </is>
      </c>
      <c r="C2881" s="7" t="inlineStr">
        <is>
          <t>블랙</t>
        </is>
      </c>
      <c r="D2881" s="7" t="inlineStr">
        <is>
          <t>무지</t>
        </is>
      </c>
      <c r="E2881" s="7" t="inlineStr">
        <is>
          <t>면혼방</t>
        </is>
      </c>
      <c r="F2881" s="7" t="inlineStr">
        <is>
          <t>백빅로고스웻셔츠</t>
        </is>
      </c>
      <c r="G2881" s="7" t="inlineStr">
        <is>
          <t>KOR</t>
        </is>
      </c>
      <c r="H2881" s="7" t="inlineStr">
        <is>
          <t>95</t>
        </is>
      </c>
      <c r="I2881" s="7">
        <f>IF(B2881="보세",C2881&amp;" "&amp;D2881&amp;" "&amp;E2881&amp;" "&amp;F2881&amp;" ["&amp;H2881&amp;"]",IF(G2881="JPN","[JPN] "&amp;B2881&amp;" "&amp;C2881&amp;" "&amp;D2881&amp;" "&amp;E2881&amp;" "&amp;F2881&amp;" ["&amp;H2881&amp;"]",B2881&amp;" "&amp;C2881&amp;" "&amp;D2881&amp;" "&amp;E2881&amp;" "&amp;F2881&amp;" ["&amp;H2881&amp;"]"))</f>
        <v/>
      </c>
      <c r="J2881" s="7" t="inlineStr">
        <is>
          <t>뉴발란스 블랙 면혼방 백빅로고스웻셔츠 [95]</t>
        </is>
      </c>
      <c r="K2881" s="7" t="inlineStr">
        <is>
          <t>뉴발란스 블랙 면혼방 백빅로고스웻셔츠</t>
        </is>
      </c>
      <c r="L2881" s="7">
        <f>IF(B2881="보세",C2881&amp;" "&amp;F2881,B2881&amp;" "&amp;F2881)</f>
        <v/>
      </c>
      <c r="M2881" s="8" t="inlineStr">
        <is>
          <t>블랙  면혼방 백빅로고스웻셔츠</t>
        </is>
      </c>
      <c r="N2881" s="8" t="inlineStr">
        <is>
          <t>블랙  코튼혼방 백빅로고스웻셔츠</t>
        </is>
      </c>
      <c r="O2881" s="8" t="inlineStr">
        <is>
          <t>블랙  면믹스 백빅로고스웻셔츠</t>
        </is>
      </c>
    </row>
    <row r="2882" ht="16.5" customHeight="1" s="16">
      <c r="A2882" s="7" t="n">
        <v>13109654</v>
      </c>
      <c r="B2882" s="7" t="inlineStr">
        <is>
          <t>thehundreds</t>
        </is>
      </c>
      <c r="C2882" s="7" t="inlineStr">
        <is>
          <t>블랙</t>
        </is>
      </c>
      <c r="D2882" s="7" t="inlineStr">
        <is>
          <t>무지</t>
        </is>
      </c>
      <c r="E2882" s="7" t="inlineStr">
        <is>
          <t>면혼방</t>
        </is>
      </c>
      <c r="F2882" s="7" t="inlineStr">
        <is>
          <t>브이넥럭비티셔츠</t>
        </is>
      </c>
      <c r="G2882" s="7" t="inlineStr">
        <is>
          <t>KOR</t>
        </is>
      </c>
      <c r="H2882" s="7" t="inlineStr">
        <is>
          <t>XL</t>
        </is>
      </c>
      <c r="I2882" s="7">
        <f>IF(B2882="보세",C2882&amp;" "&amp;D2882&amp;" "&amp;E2882&amp;" "&amp;F2882&amp;" ["&amp;H2882&amp;"]",IF(G2882="JPN","[JPN] "&amp;B2882&amp;" "&amp;C2882&amp;" "&amp;D2882&amp;" "&amp;E2882&amp;" "&amp;F2882&amp;" ["&amp;H2882&amp;"]",B2882&amp;" "&amp;C2882&amp;" "&amp;D2882&amp;" "&amp;E2882&amp;" "&amp;F2882&amp;" ["&amp;H2882&amp;"]"))</f>
        <v/>
      </c>
      <c r="J2882" s="7" t="inlineStr">
        <is>
          <t>thehundreds 블랙 면혼방 브이넥럭비티셔츠 [XL]</t>
        </is>
      </c>
      <c r="K2882" s="7" t="inlineStr">
        <is>
          <t>thehundreds 블랙 면혼방 브이넥럭비티셔츠</t>
        </is>
      </c>
      <c r="L2882" s="7">
        <f>IF(B2882="보세",C2882&amp;" "&amp;F2882,B2882&amp;" "&amp;F2882)</f>
        <v/>
      </c>
      <c r="M2882" s="8" t="inlineStr">
        <is>
          <t>블랙  면혼방 브이넥럭비티셔츠</t>
        </is>
      </c>
      <c r="N2882" s="8" t="inlineStr">
        <is>
          <t>블랙  코튼혼방 브이넥럭비티셔츠</t>
        </is>
      </c>
      <c r="O2882" s="8" t="inlineStr">
        <is>
          <t>블랙  면믹스 브이넥럭비티셔츠</t>
        </is>
      </c>
    </row>
    <row r="2883" ht="16.5" customHeight="1" s="16">
      <c r="A2883" s="7" t="n">
        <v>13109655</v>
      </c>
      <c r="B2883" s="7" t="inlineStr">
        <is>
          <t>지고트</t>
        </is>
      </c>
      <c r="C2883" s="7" t="inlineStr">
        <is>
          <t>블랙</t>
        </is>
      </c>
      <c r="D2883" s="7" t="inlineStr">
        <is>
          <t>무지</t>
        </is>
      </c>
      <c r="E2883" s="7" t="inlineStr">
        <is>
          <t>폴리</t>
        </is>
      </c>
      <c r="F2883" s="7" t="inlineStr">
        <is>
          <t>입술넥레이어드정장원피스</t>
        </is>
      </c>
      <c r="G2883" s="7" t="inlineStr">
        <is>
          <t>KOR</t>
        </is>
      </c>
      <c r="H2883" s="7" t="inlineStr">
        <is>
          <t>없음</t>
        </is>
      </c>
      <c r="I2883" s="7">
        <f>IF(B2883="보세",C2883&amp;" "&amp;D2883&amp;" "&amp;E2883&amp;" "&amp;F2883&amp;" ["&amp;H2883&amp;"]",IF(G2883="JPN","[JPN] "&amp;B2883&amp;" "&amp;C2883&amp;" "&amp;D2883&amp;" "&amp;E2883&amp;" "&amp;F2883&amp;" ["&amp;H2883&amp;"]",B2883&amp;" "&amp;C2883&amp;" "&amp;D2883&amp;" "&amp;E2883&amp;" "&amp;F2883&amp;" ["&amp;H2883&amp;"]"))</f>
        <v/>
      </c>
      <c r="J2883" s="7" t="inlineStr">
        <is>
          <t xml:space="preserve">지고트 블랙 입술넥레이어드정장원피스 </t>
        </is>
      </c>
      <c r="K2883" s="7" t="inlineStr">
        <is>
          <t xml:space="preserve">지고트 블랙 입술넥레이어드정장원피스 </t>
        </is>
      </c>
      <c r="L2883" s="7">
        <f>IF(B2883="보세",C2883&amp;" "&amp;F2883,B2883&amp;" "&amp;F2883)</f>
        <v/>
      </c>
      <c r="M2883" s="8" t="inlineStr">
        <is>
          <t>블랙   입술넥레이어드정장원피스</t>
        </is>
      </c>
      <c r="N2883" s="8" t="inlineStr">
        <is>
          <t>블랙   입술넥레이어드정장원피스</t>
        </is>
      </c>
      <c r="O2883" s="8" t="inlineStr">
        <is>
          <t>블랙   입술넥레이어드정장원피스</t>
        </is>
      </c>
    </row>
    <row r="2884" ht="16.5" customHeight="1" s="16">
      <c r="A2884" s="7" t="n">
        <v>13109656</v>
      </c>
      <c r="B2884" s="7" t="inlineStr">
        <is>
          <t>lynx</t>
        </is>
      </c>
      <c r="C2884" s="7" t="inlineStr">
        <is>
          <t>다크네이비</t>
        </is>
      </c>
      <c r="D2884" s="7" t="inlineStr">
        <is>
          <t>하운드스트라이프</t>
        </is>
      </c>
      <c r="E2884" s="7" t="inlineStr">
        <is>
          <t>울</t>
        </is>
      </c>
      <c r="F2884" s="7" t="inlineStr">
        <is>
          <t>하프지퍼반목웜베스트</t>
        </is>
      </c>
      <c r="G2884" s="7" t="inlineStr">
        <is>
          <t>KOR</t>
        </is>
      </c>
      <c r="H2884" s="7" t="inlineStr">
        <is>
          <t>105</t>
        </is>
      </c>
      <c r="I2884" s="7">
        <f>IF(B2884="보세",C2884&amp;" "&amp;D2884&amp;" "&amp;E2884&amp;" "&amp;F2884&amp;" ["&amp;H2884&amp;"]",IF(G2884="JPN","[JPN] "&amp;B2884&amp;" "&amp;C2884&amp;" "&amp;D2884&amp;" "&amp;E2884&amp;" "&amp;F2884&amp;" ["&amp;H2884&amp;"]",B2884&amp;" "&amp;C2884&amp;" "&amp;D2884&amp;" "&amp;E2884&amp;" "&amp;F2884&amp;" ["&amp;H2884&amp;"]"))</f>
        <v/>
      </c>
      <c r="J2884" s="7" t="inlineStr">
        <is>
          <t>lynx 다크네이비 하운드스트라이프 울 하프지퍼반목웜베스트 [105]</t>
        </is>
      </c>
      <c r="K2884" s="7" t="inlineStr">
        <is>
          <t>lynx 다크네이비 하운드스트라이프 울 하프지퍼반목웜베스트</t>
        </is>
      </c>
      <c r="L2884" s="7">
        <f>IF(B2884="보세",C2884&amp;" "&amp;F2884,B2884&amp;" "&amp;F2884)</f>
        <v/>
      </c>
      <c r="M2884" s="8" t="inlineStr">
        <is>
          <t>다크네이비 하운드스트라이프 울 하프지퍼반목웜베스트</t>
        </is>
      </c>
      <c r="N2884" s="8" t="inlineStr">
        <is>
          <t>DARK NAVY 하운드스트라이프 울 하프지퍼반목웜베스트</t>
        </is>
      </c>
      <c r="O2884" s="8" t="inlineStr">
        <is>
          <t>딥네이비 하운드스트라이프 울 하프지퍼반목웜베스트</t>
        </is>
      </c>
    </row>
    <row r="2885" ht="16.5" customHeight="1" s="16">
      <c r="A2885" s="7" t="n">
        <v>13109657</v>
      </c>
      <c r="B2885" s="7" t="inlineStr">
        <is>
          <t>나인</t>
        </is>
      </c>
      <c r="C2885" s="7" t="inlineStr">
        <is>
          <t>네이비</t>
        </is>
      </c>
      <c r="D2885" s="7" t="inlineStr">
        <is>
          <t>무지</t>
        </is>
      </c>
      <c r="E2885" s="7" t="inlineStr">
        <is>
          <t>면혼방</t>
        </is>
      </c>
      <c r="F2885" s="7" t="inlineStr">
        <is>
          <t>커팅와이드7부티</t>
        </is>
      </c>
      <c r="G2885" s="7" t="inlineStr">
        <is>
          <t>KOR</t>
        </is>
      </c>
      <c r="H2885" s="7" t="inlineStr">
        <is>
          <t>Free</t>
        </is>
      </c>
      <c r="I2885" s="7">
        <f>IF(B2885="보세",C2885&amp;" "&amp;D2885&amp;" "&amp;E2885&amp;" "&amp;F2885&amp;" ["&amp;H2885&amp;"]",IF(G2885="JPN","[JPN] "&amp;B2885&amp;" "&amp;C2885&amp;" "&amp;D2885&amp;" "&amp;E2885&amp;" "&amp;F2885&amp;" ["&amp;H2885&amp;"]",B2885&amp;" "&amp;C2885&amp;" "&amp;D2885&amp;" "&amp;E2885&amp;" "&amp;F2885&amp;" ["&amp;H2885&amp;"]"))</f>
        <v/>
      </c>
      <c r="J2885" s="7" t="inlineStr">
        <is>
          <t>나인 네이비 면혼방 커팅와이드7부티 [Free]</t>
        </is>
      </c>
      <c r="K2885" s="7" t="inlineStr">
        <is>
          <t>나인 네이비 면혼방 커팅와이드7부티</t>
        </is>
      </c>
      <c r="L2885" s="7">
        <f>IF(B2885="보세",C2885&amp;" "&amp;F2885,B2885&amp;" "&amp;F2885)</f>
        <v/>
      </c>
      <c r="M2885" s="8" t="inlineStr">
        <is>
          <t>네이비  면혼방 커팅와이드7부티</t>
        </is>
      </c>
      <c r="N2885" s="8" t="inlineStr">
        <is>
          <t>NAVY  면혼방 커팅와이드7부티</t>
        </is>
      </c>
      <c r="O2885" s="8" t="inlineStr">
        <is>
          <t>곤색  면혼방 커팅와이드7부티</t>
        </is>
      </c>
    </row>
    <row r="2886" ht="16.5" customHeight="1" s="16">
      <c r="A2886" s="7" t="n">
        <v>13109658</v>
      </c>
      <c r="B2886" s="7" t="inlineStr">
        <is>
          <t>ayamorie</t>
        </is>
      </c>
      <c r="C2886" s="7" t="inlineStr">
        <is>
          <t>네이비</t>
        </is>
      </c>
      <c r="D2886" s="7" t="inlineStr">
        <is>
          <t>무지</t>
        </is>
      </c>
      <c r="E2886" s="7" t="inlineStr">
        <is>
          <t>폴리</t>
        </is>
      </c>
      <c r="F2886" s="7" t="inlineStr">
        <is>
          <t>크루넥니트</t>
        </is>
      </c>
      <c r="G2886" s="7" t="inlineStr">
        <is>
          <t>KOR</t>
        </is>
      </c>
      <c r="H2886" s="7" t="inlineStr">
        <is>
          <t>52</t>
        </is>
      </c>
      <c r="I2886" s="7">
        <f>IF(B2886="보세",C2886&amp;" "&amp;D2886&amp;" "&amp;E2886&amp;" "&amp;F2886&amp;" ["&amp;H2886&amp;"]",IF(G2886="JPN","[JPN] "&amp;B2886&amp;" "&amp;C2886&amp;" "&amp;D2886&amp;" "&amp;E2886&amp;" "&amp;F2886&amp;" ["&amp;H2886&amp;"]",B2886&amp;" "&amp;C2886&amp;" "&amp;D2886&amp;" "&amp;E2886&amp;" "&amp;F2886&amp;" ["&amp;H2886&amp;"]"))</f>
        <v/>
      </c>
      <c r="J2886" s="7" t="inlineStr">
        <is>
          <t>ayamorie 네이비 크루넥니트 [52]</t>
        </is>
      </c>
      <c r="K2886" s="7" t="inlineStr">
        <is>
          <t>ayamorie 네이비 크루넥니트</t>
        </is>
      </c>
      <c r="L2886" s="7">
        <f>IF(B2886="보세",C2886&amp;" "&amp;F2886,B2886&amp;" "&amp;F2886)</f>
        <v/>
      </c>
      <c r="M2886" s="8" t="inlineStr">
        <is>
          <t>네이비   크루넥니트</t>
        </is>
      </c>
      <c r="N2886" s="8" t="inlineStr">
        <is>
          <t>NAVY   크루넥니트</t>
        </is>
      </c>
      <c r="O2886" s="8" t="inlineStr">
        <is>
          <t>곤색   크루넥니트</t>
        </is>
      </c>
    </row>
    <row r="2887" ht="16.5" customHeight="1" s="16">
      <c r="A2887" s="7" t="n">
        <v>13109659</v>
      </c>
      <c r="B2887" s="7" t="inlineStr">
        <is>
          <t>미쏘</t>
        </is>
      </c>
      <c r="C2887" s="7" t="inlineStr">
        <is>
          <t>네이비</t>
        </is>
      </c>
      <c r="D2887" s="7" t="inlineStr">
        <is>
          <t>무지</t>
        </is>
      </c>
      <c r="E2887" s="7" t="inlineStr">
        <is>
          <t>폴리</t>
        </is>
      </c>
      <c r="F2887" s="7" t="inlineStr">
        <is>
          <t>레터링쿨크루넥반팔니트</t>
        </is>
      </c>
      <c r="G2887" s="7" t="inlineStr">
        <is>
          <t>KOR</t>
        </is>
      </c>
      <c r="H2887" s="7" t="inlineStr">
        <is>
          <t>L</t>
        </is>
      </c>
      <c r="I2887" s="7">
        <f>IF(B2887="보세",C2887&amp;" "&amp;D2887&amp;" "&amp;E2887&amp;" "&amp;F2887&amp;" ["&amp;H2887&amp;"]",IF(G2887="JPN","[JPN] "&amp;B2887&amp;" "&amp;C2887&amp;" "&amp;D2887&amp;" "&amp;E2887&amp;" "&amp;F2887&amp;" ["&amp;H2887&amp;"]",B2887&amp;" "&amp;C2887&amp;" "&amp;D2887&amp;" "&amp;E2887&amp;" "&amp;F2887&amp;" ["&amp;H2887&amp;"]"))</f>
        <v/>
      </c>
      <c r="J2887" s="7" t="inlineStr">
        <is>
          <t>미쏘 네이비 레터링쿨크루넥반팔니트 [L]</t>
        </is>
      </c>
      <c r="K2887" s="7" t="inlineStr">
        <is>
          <t>미쏘 네이비 레터링쿨크루넥반팔니트</t>
        </is>
      </c>
      <c r="L2887" s="7">
        <f>IF(B2887="보세",C2887&amp;" "&amp;F2887,B2887&amp;" "&amp;F2887)</f>
        <v/>
      </c>
      <c r="M2887" s="8" t="inlineStr">
        <is>
          <t>네이비   레터링쿨크루넥반팔니트</t>
        </is>
      </c>
      <c r="N2887" s="8" t="inlineStr">
        <is>
          <t>NAVY   레터링쿨크루넥반팔니트</t>
        </is>
      </c>
      <c r="O2887" s="8" t="inlineStr">
        <is>
          <t>곤색   레터링쿨크루넥반팔니트</t>
        </is>
      </c>
    </row>
    <row r="2888" ht="16.5" customHeight="1" s="16">
      <c r="A2888" s="7" t="n">
        <v>13109660</v>
      </c>
      <c r="B2888" s="7" t="inlineStr">
        <is>
          <t>콜롬비아</t>
        </is>
      </c>
      <c r="C2888" s="7" t="inlineStr">
        <is>
          <t>멜란지네이비</t>
        </is>
      </c>
      <c r="D2888" s="7" t="inlineStr">
        <is>
          <t>프린팅</t>
        </is>
      </c>
      <c r="E2888" s="7" t="inlineStr">
        <is>
          <t>면혼방</t>
        </is>
      </c>
      <c r="F2888" s="7" t="inlineStr">
        <is>
          <t>나그랑빅로고스웻트셔츠</t>
        </is>
      </c>
      <c r="G2888" s="7" t="inlineStr">
        <is>
          <t>KOR</t>
        </is>
      </c>
      <c r="H2888" s="7" t="inlineStr">
        <is>
          <t>2XL</t>
        </is>
      </c>
      <c r="I2888" s="7">
        <f>IF(B2888="보세",C2888&amp;" "&amp;D2888&amp;" "&amp;E2888&amp;" "&amp;F2888&amp;" ["&amp;H2888&amp;"]",IF(G2888="JPN","[JPN] "&amp;B2888&amp;" "&amp;C2888&amp;" "&amp;D2888&amp;" "&amp;E2888&amp;" "&amp;F2888&amp;" ["&amp;H2888&amp;"]",B2888&amp;" "&amp;C2888&amp;" "&amp;D2888&amp;" "&amp;E2888&amp;" "&amp;F2888&amp;" ["&amp;H2888&amp;"]"))</f>
        <v/>
      </c>
      <c r="J2888" s="7" t="inlineStr">
        <is>
          <t>콜롬비아 멜란지네이비 프린팅 면혼방 나그랑빅로고스웻트셔츠 [2XL]</t>
        </is>
      </c>
      <c r="K2888" s="7" t="inlineStr">
        <is>
          <t>콜롬비아 멜란지네이비 프린팅 면혼방 나그랑빅로고스웻트셔츠</t>
        </is>
      </c>
      <c r="L2888" s="7">
        <f>IF(B2888="보세",C2888&amp;" "&amp;F2888,B2888&amp;" "&amp;F2888)</f>
        <v/>
      </c>
      <c r="M2888" s="8" t="inlineStr">
        <is>
          <t>멜란지네이비 프린팅 면혼방 나그랑빅로고스웻트셔츠</t>
        </is>
      </c>
      <c r="N2888" s="8" t="inlineStr">
        <is>
          <t>멜란지네이비 프린팅 코튼혼방 나그랑빅로고스웻트셔츠</t>
        </is>
      </c>
      <c r="O2888" s="8" t="inlineStr">
        <is>
          <t>멜란지네이비 프린팅 면믹스 나그랑빅로고스웻트셔츠</t>
        </is>
      </c>
    </row>
    <row r="2889" ht="16.5" customHeight="1" s="16">
      <c r="A2889" s="7" t="n">
        <v>13109661</v>
      </c>
      <c r="B2889" s="7" t="inlineStr">
        <is>
          <t>마시모두띠</t>
        </is>
      </c>
      <c r="C2889" s="7" t="inlineStr">
        <is>
          <t>파인그로브그린</t>
        </is>
      </c>
      <c r="D2889" s="7" t="inlineStr">
        <is>
          <t>무지</t>
        </is>
      </c>
      <c r="E2889" s="7" t="inlineStr">
        <is>
          <t>면</t>
        </is>
      </c>
      <c r="F2889" s="7" t="inlineStr">
        <is>
          <t>PK반팔티</t>
        </is>
      </c>
      <c r="G2889" s="7" t="inlineStr">
        <is>
          <t>KOR</t>
        </is>
      </c>
      <c r="H2889" s="7" t="inlineStr">
        <is>
          <t>M</t>
        </is>
      </c>
      <c r="I2889" s="7">
        <f>IF(B2889="보세",C2889&amp;" "&amp;D2889&amp;" "&amp;E2889&amp;" "&amp;F2889&amp;" ["&amp;H2889&amp;"]",IF(G2889="JPN","[JPN] "&amp;B2889&amp;" "&amp;C2889&amp;" "&amp;D2889&amp;" "&amp;E2889&amp;" "&amp;F2889&amp;" ["&amp;H2889&amp;"]",B2889&amp;" "&amp;C2889&amp;" "&amp;D2889&amp;" "&amp;E2889&amp;" "&amp;F2889&amp;" ["&amp;H2889&amp;"]"))</f>
        <v/>
      </c>
      <c r="J2889" s="7" t="inlineStr">
        <is>
          <t>마시모두띠 파인그로브그린 면 PK반팔티 [M]</t>
        </is>
      </c>
      <c r="K2889" s="7" t="inlineStr">
        <is>
          <t>마시모두띠 파인그로브그린 면 PK반팔티</t>
        </is>
      </c>
      <c r="L2889" s="7">
        <f>IF(B2889="보세",C2889&amp;" "&amp;F2889,B2889&amp;" "&amp;F2889)</f>
        <v/>
      </c>
      <c r="M2889" s="8" t="inlineStr">
        <is>
          <t>파인그로브그린  면 PK반팔티</t>
        </is>
      </c>
      <c r="N2889" s="8" t="inlineStr">
        <is>
          <t>파인그로브그린  코튼 PK반팔티</t>
        </is>
      </c>
      <c r="O2889" s="8" t="inlineStr">
        <is>
          <t>파인그로브그린  면직물 PK반팔티</t>
        </is>
      </c>
    </row>
    <row r="2890" ht="16.5" customHeight="1" s="16">
      <c r="A2890" s="7" t="n">
        <v>13109662</v>
      </c>
      <c r="B2890" s="7" t="inlineStr">
        <is>
          <t>자라</t>
        </is>
      </c>
      <c r="C2890" s="7" t="inlineStr">
        <is>
          <t>리자드그린</t>
        </is>
      </c>
      <c r="D2890" s="7" t="inlineStr">
        <is>
          <t>무지</t>
        </is>
      </c>
      <c r="E2890" s="7" t="inlineStr">
        <is>
          <t>면혼방</t>
        </is>
      </c>
      <c r="F2890" s="7" t="inlineStr">
        <is>
          <t>셔링카라크롭니트티</t>
        </is>
      </c>
      <c r="G2890" s="7" t="inlineStr">
        <is>
          <t>KOR</t>
        </is>
      </c>
      <c r="H2890" s="7" t="inlineStr">
        <is>
          <t>S</t>
        </is>
      </c>
      <c r="I2890" s="7">
        <f>IF(B2890="보세",C2890&amp;" "&amp;D2890&amp;" "&amp;E2890&amp;" "&amp;F2890&amp;" ["&amp;H2890&amp;"]",IF(G2890="JPN","[JPN] "&amp;B2890&amp;" "&amp;C2890&amp;" "&amp;D2890&amp;" "&amp;E2890&amp;" "&amp;F2890&amp;" ["&amp;H2890&amp;"]",B2890&amp;" "&amp;C2890&amp;" "&amp;D2890&amp;" "&amp;E2890&amp;" "&amp;F2890&amp;" ["&amp;H2890&amp;"]"))</f>
        <v/>
      </c>
      <c r="J2890" s="7" t="inlineStr">
        <is>
          <t>자라 리자드그린 면혼방 셔링카라크롭니트티 [S]</t>
        </is>
      </c>
      <c r="K2890" s="7" t="inlineStr">
        <is>
          <t>자라 리자드그린 면혼방 셔링카라크롭니트티</t>
        </is>
      </c>
      <c r="L2890" s="7">
        <f>IF(B2890="보세",C2890&amp;" "&amp;F2890,B2890&amp;" "&amp;F2890)</f>
        <v/>
      </c>
      <c r="M2890" s="8" t="inlineStr">
        <is>
          <t>리자드그린  면혼방 셔링카라크롭니트티</t>
        </is>
      </c>
      <c r="N2890" s="8" t="inlineStr">
        <is>
          <t>리자드그린  코튼혼방 셔링카라크롭니트티</t>
        </is>
      </c>
      <c r="O2890" s="8" t="inlineStr">
        <is>
          <t>리자드그린  면믹스 셔링카라크롭니트티</t>
        </is>
      </c>
    </row>
    <row r="2891" ht="16.5" customHeight="1" s="16">
      <c r="A2891" s="7" t="n">
        <v>13109664</v>
      </c>
      <c r="B2891" s="7" t="inlineStr">
        <is>
          <t>gap</t>
        </is>
      </c>
      <c r="C2891" s="7" t="inlineStr">
        <is>
          <t>다크그레이</t>
        </is>
      </c>
      <c r="D2891" s="7" t="inlineStr">
        <is>
          <t>무지</t>
        </is>
      </c>
      <c r="E2891" s="7" t="inlineStr">
        <is>
          <t>면혼방</t>
        </is>
      </c>
      <c r="F2891" s="7" t="inlineStr">
        <is>
          <t>성조기빅로고후드티</t>
        </is>
      </c>
      <c r="G2891" s="7" t="inlineStr">
        <is>
          <t>KOR</t>
        </is>
      </c>
      <c r="H2891" s="7" t="inlineStr">
        <is>
          <t>XS</t>
        </is>
      </c>
      <c r="I2891" s="7">
        <f>IF(B2891="보세",C2891&amp;" "&amp;D2891&amp;" "&amp;E2891&amp;" "&amp;F2891&amp;" ["&amp;H2891&amp;"]",IF(G2891="JPN","[JPN] "&amp;B2891&amp;" "&amp;C2891&amp;" "&amp;D2891&amp;" "&amp;E2891&amp;" "&amp;F2891&amp;" ["&amp;H2891&amp;"]",B2891&amp;" "&amp;C2891&amp;" "&amp;D2891&amp;" "&amp;E2891&amp;" "&amp;F2891&amp;" ["&amp;H2891&amp;"]"))</f>
        <v/>
      </c>
      <c r="J2891" s="7" t="inlineStr">
        <is>
          <t>gap 다크그레이 면혼방 성조기빅로고후드티 [XS]</t>
        </is>
      </c>
      <c r="K2891" s="7" t="inlineStr">
        <is>
          <t>gap 다크그레이 면혼방 성조기빅로고후드티</t>
        </is>
      </c>
      <c r="L2891" s="7">
        <f>IF(B2891="보세",C2891&amp;" "&amp;F2891,B2891&amp;" "&amp;F2891)</f>
        <v/>
      </c>
      <c r="M2891" s="8" t="inlineStr">
        <is>
          <t>다크그레이  면혼방 성조기빅로고후드티</t>
        </is>
      </c>
      <c r="N2891" s="8" t="inlineStr">
        <is>
          <t>다크그레이  코튼혼방 성조기빅로고후드티</t>
        </is>
      </c>
      <c r="O2891" s="8" t="inlineStr">
        <is>
          <t>다크그레이  면믹스 성조기빅로고후드티</t>
        </is>
      </c>
    </row>
    <row r="2892" ht="16.5" customHeight="1" s="16">
      <c r="A2892" s="7" t="n">
        <v>13109665</v>
      </c>
      <c r="B2892" s="7" t="inlineStr">
        <is>
          <t>언더아머</t>
        </is>
      </c>
      <c r="C2892" s="7" t="inlineStr">
        <is>
          <t>다크그레이</t>
        </is>
      </c>
      <c r="D2892" s="7" t="inlineStr">
        <is>
          <t>무지</t>
        </is>
      </c>
      <c r="E2892" s="7" t="inlineStr">
        <is>
          <t>폴리</t>
        </is>
      </c>
      <c r="F2892" s="7" t="inlineStr">
        <is>
          <t>핏티드라이트바람막이</t>
        </is>
      </c>
      <c r="G2892" s="7" t="inlineStr">
        <is>
          <t>KOR</t>
        </is>
      </c>
      <c r="H2892" s="7" t="inlineStr">
        <is>
          <t>M</t>
        </is>
      </c>
      <c r="I2892" s="7">
        <f>IF(B2892="보세",C2892&amp;" "&amp;D2892&amp;" "&amp;E2892&amp;" "&amp;F2892&amp;" ["&amp;H2892&amp;"]",IF(G2892="JPN","[JPN] "&amp;B2892&amp;" "&amp;C2892&amp;" "&amp;D2892&amp;" "&amp;E2892&amp;" "&amp;F2892&amp;" ["&amp;H2892&amp;"]",B2892&amp;" "&amp;C2892&amp;" "&amp;D2892&amp;" "&amp;E2892&amp;" "&amp;F2892&amp;" ["&amp;H2892&amp;"]"))</f>
        <v/>
      </c>
      <c r="J2892" s="7" t="inlineStr">
        <is>
          <t>언더아머 다크그레이 핏티드라이트바람막이 [M]</t>
        </is>
      </c>
      <c r="K2892" s="7" t="inlineStr">
        <is>
          <t>언더아머 다크그레이 핏티드라이트바람막이</t>
        </is>
      </c>
      <c r="L2892" s="7">
        <f>IF(B2892="보세",C2892&amp;" "&amp;F2892,B2892&amp;" "&amp;F2892)</f>
        <v/>
      </c>
      <c r="M2892" s="8" t="inlineStr">
        <is>
          <t>다크그레이   핏티드라이트바람막이</t>
        </is>
      </c>
      <c r="N2892" s="8" t="inlineStr">
        <is>
          <t>다크그레이   핏티드라이트바람막이</t>
        </is>
      </c>
      <c r="O2892" s="8" t="inlineStr">
        <is>
          <t>다크그레이   핏티드라이트바람막이</t>
        </is>
      </c>
    </row>
    <row r="2893" ht="16.5" customHeight="1" s="16">
      <c r="A2893" s="7" t="n">
        <v>13109666</v>
      </c>
      <c r="B2893" s="7" t="inlineStr">
        <is>
          <t>라코스테</t>
        </is>
      </c>
      <c r="C2893" s="7" t="inlineStr">
        <is>
          <t>퀼트블루</t>
        </is>
      </c>
      <c r="D2893" s="7" t="inlineStr">
        <is>
          <t>무지</t>
        </is>
      </c>
      <c r="E2893" s="7" t="inlineStr">
        <is>
          <t>면</t>
        </is>
      </c>
      <c r="F2893" s="7" t="inlineStr">
        <is>
          <t>하프넥로고니트집업</t>
        </is>
      </c>
      <c r="G2893" s="7" t="inlineStr">
        <is>
          <t>KOR</t>
        </is>
      </c>
      <c r="H2893" s="7" t="inlineStr">
        <is>
          <t>105</t>
        </is>
      </c>
      <c r="I2893" s="7">
        <f>IF(B2893="보세",C2893&amp;" "&amp;D2893&amp;" "&amp;E2893&amp;" "&amp;F2893&amp;" ["&amp;H2893&amp;"]",IF(G2893="JPN","[JPN] "&amp;B2893&amp;" "&amp;C2893&amp;" "&amp;D2893&amp;" "&amp;E2893&amp;" "&amp;F2893&amp;" ["&amp;H2893&amp;"]",B2893&amp;" "&amp;C2893&amp;" "&amp;D2893&amp;" "&amp;E2893&amp;" "&amp;F2893&amp;" ["&amp;H2893&amp;"]"))</f>
        <v/>
      </c>
      <c r="J2893" s="7" t="inlineStr">
        <is>
          <t>라코스테 퀼트블루 면 하프넥로고니트집업 [105]</t>
        </is>
      </c>
      <c r="K2893" s="7" t="inlineStr">
        <is>
          <t>라코스테 퀼트블루 면 하프넥로고니트집업</t>
        </is>
      </c>
      <c r="L2893" s="7">
        <f>IF(B2893="보세",C2893&amp;" "&amp;F2893,B2893&amp;" "&amp;F2893)</f>
        <v/>
      </c>
      <c r="M2893" s="8" t="inlineStr">
        <is>
          <t>퀼트블루  면 하프넥로고니트집업</t>
        </is>
      </c>
      <c r="N2893" s="8" t="inlineStr">
        <is>
          <t>퀼트블루  코튼 하프넥로고니트집업</t>
        </is>
      </c>
      <c r="O2893" s="8" t="inlineStr">
        <is>
          <t>퀼트블루  면직물 하프넥로고니트집업</t>
        </is>
      </c>
    </row>
    <row r="2894" ht="16.5" customHeight="1" s="16">
      <c r="A2894" s="7" t="n">
        <v>13109667</v>
      </c>
      <c r="B2894" s="7" t="inlineStr">
        <is>
          <t>나이키</t>
        </is>
      </c>
      <c r="C2894" s="7" t="inlineStr">
        <is>
          <t>멜란지그레이</t>
        </is>
      </c>
      <c r="D2894" s="7" t="inlineStr">
        <is>
          <t>무지</t>
        </is>
      </c>
      <c r="E2894" s="7" t="inlineStr">
        <is>
          <t>면혼방</t>
        </is>
      </c>
      <c r="F2894" s="7" t="inlineStr">
        <is>
          <t>하프지퍼하이넥맨투맨</t>
        </is>
      </c>
      <c r="G2894" s="7" t="inlineStr">
        <is>
          <t>KOR</t>
        </is>
      </c>
      <c r="H2894" s="7" t="inlineStr">
        <is>
          <t>M</t>
        </is>
      </c>
      <c r="I2894" s="7">
        <f>IF(B2894="보세",C2894&amp;" "&amp;D2894&amp;" "&amp;E2894&amp;" "&amp;F2894&amp;" ["&amp;H2894&amp;"]",IF(G2894="JPN","[JPN] "&amp;B2894&amp;" "&amp;C2894&amp;" "&amp;D2894&amp;" "&amp;E2894&amp;" "&amp;F2894&amp;" ["&amp;H2894&amp;"]",B2894&amp;" "&amp;C2894&amp;" "&amp;D2894&amp;" "&amp;E2894&amp;" "&amp;F2894&amp;" ["&amp;H2894&amp;"]"))</f>
        <v/>
      </c>
      <c r="J2894" s="7" t="inlineStr">
        <is>
          <t>나이키 멜란지그레이 면혼방 하프지퍼하이넥맨투맨 [M]</t>
        </is>
      </c>
      <c r="K2894" s="7" t="inlineStr">
        <is>
          <t>나이키 멜란지그레이 면혼방 하프지퍼하이넥맨투맨</t>
        </is>
      </c>
      <c r="L2894" s="7">
        <f>IF(B2894="보세",C2894&amp;" "&amp;F2894,B2894&amp;" "&amp;F2894)</f>
        <v/>
      </c>
      <c r="M2894" s="8" t="inlineStr">
        <is>
          <t>멜란지그레이  면혼방 하프지퍼하이넥맨투맨</t>
        </is>
      </c>
      <c r="N2894" s="8" t="inlineStr">
        <is>
          <t>멜란지그레이  코튼혼방 하프지퍼하이넥맨투맨</t>
        </is>
      </c>
      <c r="O2894" s="8" t="inlineStr">
        <is>
          <t>멜란지그레이  면믹스 하프지퍼하이넥맨투맨</t>
        </is>
      </c>
    </row>
    <row r="2895" ht="16.5" customHeight="1" s="16">
      <c r="A2895" s="7" t="n">
        <v>13109668</v>
      </c>
      <c r="B2895" s="7" t="inlineStr">
        <is>
          <t>keith</t>
        </is>
      </c>
      <c r="C2895" s="7" t="inlineStr">
        <is>
          <t>그레이</t>
        </is>
      </c>
      <c r="D2895" s="7" t="inlineStr">
        <is>
          <t>스트라이프</t>
        </is>
      </c>
      <c r="E2895" s="7" t="inlineStr">
        <is>
          <t>울혼방</t>
        </is>
      </c>
      <c r="F2895" s="7" t="inlineStr">
        <is>
          <t>원버튼블레이저</t>
        </is>
      </c>
      <c r="G2895" s="7" t="inlineStr">
        <is>
          <t>KOR</t>
        </is>
      </c>
      <c r="H2895" s="7" t="inlineStr">
        <is>
          <t>85-90-160</t>
        </is>
      </c>
      <c r="I2895" s="7">
        <f>IF(B2895="보세",C2895&amp;" "&amp;D2895&amp;" "&amp;E2895&amp;" "&amp;F2895&amp;" ["&amp;H2895&amp;"]",IF(G2895="JPN","[JPN] "&amp;B2895&amp;" "&amp;C2895&amp;" "&amp;D2895&amp;" "&amp;E2895&amp;" "&amp;F2895&amp;" ["&amp;H2895&amp;"]",B2895&amp;" "&amp;C2895&amp;" "&amp;D2895&amp;" "&amp;E2895&amp;" "&amp;F2895&amp;" ["&amp;H2895&amp;"]"))</f>
        <v/>
      </c>
      <c r="J2895" s="7" t="inlineStr">
        <is>
          <t>keith 그레이 스트라이프 울혼방 원버튼블레이저 [85-90-160]</t>
        </is>
      </c>
      <c r="K2895" s="7" t="inlineStr">
        <is>
          <t>keith 그레이 스트라이프 울혼방 원버튼블레이저</t>
        </is>
      </c>
      <c r="L2895" s="7">
        <f>IF(B2895="보세",C2895&amp;" "&amp;F2895,B2895&amp;" "&amp;F2895)</f>
        <v/>
      </c>
      <c r="M2895" s="8" t="inlineStr">
        <is>
          <t>그레이 스트라이프 울혼방 원버튼블레이저</t>
        </is>
      </c>
      <c r="N2895" s="8" t="inlineStr">
        <is>
          <t>회색 스트라이프 울혼방 원버튼블레이저</t>
        </is>
      </c>
      <c r="O2895" s="8" t="inlineStr">
        <is>
          <t>GRAY 스트라이프 울혼방 원버튼블레이저</t>
        </is>
      </c>
    </row>
    <row r="2896" ht="16.5" customHeight="1" s="16">
      <c r="A2896" s="7" t="n">
        <v>13109669</v>
      </c>
      <c r="B2896" s="7" t="inlineStr">
        <is>
          <t>프랭크스톤</t>
        </is>
      </c>
      <c r="C2896" s="7" t="inlineStr">
        <is>
          <t>멜란지그레이</t>
        </is>
      </c>
      <c r="D2896" s="7" t="inlineStr">
        <is>
          <t>프린팅</t>
        </is>
      </c>
      <c r="E2896" s="7" t="inlineStr">
        <is>
          <t>면혼방</t>
        </is>
      </c>
      <c r="F2896" s="7" t="inlineStr">
        <is>
          <t>레터링스마일패치맨투맨</t>
        </is>
      </c>
      <c r="G2896" s="7" t="inlineStr">
        <is>
          <t>KOR</t>
        </is>
      </c>
      <c r="H2896" s="7" t="inlineStr">
        <is>
          <t>90</t>
        </is>
      </c>
      <c r="I2896" s="7">
        <f>IF(B2896="보세",C2896&amp;" "&amp;D2896&amp;" "&amp;E2896&amp;" "&amp;F2896&amp;" ["&amp;H2896&amp;"]",IF(G2896="JPN","[JPN] "&amp;B2896&amp;" "&amp;C2896&amp;" "&amp;D2896&amp;" "&amp;E2896&amp;" "&amp;F2896&amp;" ["&amp;H2896&amp;"]",B2896&amp;" "&amp;C2896&amp;" "&amp;D2896&amp;" "&amp;E2896&amp;" "&amp;F2896&amp;" ["&amp;H2896&amp;"]"))</f>
        <v/>
      </c>
      <c r="J2896" s="7" t="inlineStr">
        <is>
          <t>프랭크스톤 멜란지그레이 프린팅 면혼방 레터링스마일패치맨투맨 [90]</t>
        </is>
      </c>
      <c r="K2896" s="7" t="inlineStr">
        <is>
          <t>프랭크스톤 멜란지그레이 프린팅 면혼방 레터링스마일패치맨투맨</t>
        </is>
      </c>
      <c r="L2896" s="7">
        <f>IF(B2896="보세",C2896&amp;" "&amp;F2896,B2896&amp;" "&amp;F2896)</f>
        <v/>
      </c>
      <c r="M2896" s="8" t="inlineStr">
        <is>
          <t>멜란지그레이 프린팅 면혼방 레터링스마일패치맨투맨</t>
        </is>
      </c>
      <c r="N2896" s="8" t="inlineStr">
        <is>
          <t>멜란지그레이 프린팅 코튼혼방 레터링스마일패치맨투맨</t>
        </is>
      </c>
      <c r="O2896" s="8" t="inlineStr">
        <is>
          <t>멜란지그레이 프린팅 면믹스 레터링스마일패치맨투맨</t>
        </is>
      </c>
    </row>
    <row r="2897" ht="16.5" customHeight="1" s="16">
      <c r="A2897" s="7" t="n">
        <v>13109670</v>
      </c>
      <c r="B2897" s="7" t="inlineStr">
        <is>
          <t>코데즈컴바인</t>
        </is>
      </c>
      <c r="C2897" s="7" t="inlineStr">
        <is>
          <t>크리미오트밀</t>
        </is>
      </c>
      <c r="D2897" s="7" t="inlineStr">
        <is>
          <t>무지</t>
        </is>
      </c>
      <c r="E2897" s="7" t="inlineStr">
        <is>
          <t>울혼방</t>
        </is>
      </c>
      <c r="F2897" s="7" t="inlineStr">
        <is>
          <t>절개언발모직후드티</t>
        </is>
      </c>
      <c r="G2897" s="7" t="inlineStr">
        <is>
          <t>KOR</t>
        </is>
      </c>
      <c r="H2897" s="7" t="inlineStr">
        <is>
          <t>Free</t>
        </is>
      </c>
      <c r="I2897" s="7">
        <f>IF(B2897="보세",C2897&amp;" "&amp;D2897&amp;" "&amp;E2897&amp;" "&amp;F2897&amp;" ["&amp;H2897&amp;"]",IF(G2897="JPN","[JPN] "&amp;B2897&amp;" "&amp;C2897&amp;" "&amp;D2897&amp;" "&amp;E2897&amp;" "&amp;F2897&amp;" ["&amp;H2897&amp;"]",B2897&amp;" "&amp;C2897&amp;" "&amp;D2897&amp;" "&amp;E2897&amp;" "&amp;F2897&amp;" ["&amp;H2897&amp;"]"))</f>
        <v/>
      </c>
      <c r="J2897" s="7" t="inlineStr">
        <is>
          <t>코데즈컴바인 크리미오트밀 울혼방 절개언발모직후드티 [Free]</t>
        </is>
      </c>
      <c r="K2897" s="7" t="inlineStr">
        <is>
          <t>코데즈컴바인 크리미오트밀 울혼방 절개언발모직후드티</t>
        </is>
      </c>
      <c r="L2897" s="7">
        <f>IF(B2897="보세",C2897&amp;" "&amp;F2897,B2897&amp;" "&amp;F2897)</f>
        <v/>
      </c>
      <c r="M2897" s="8" t="inlineStr">
        <is>
          <t>크리미오트밀  울혼방 절개언발모직후드티</t>
        </is>
      </c>
      <c r="N2897" s="8" t="inlineStr">
        <is>
          <t>크리미오트밀  울혼방 절개언발모직후드티</t>
        </is>
      </c>
      <c r="O2897" s="8" t="inlineStr">
        <is>
          <t>크리미오트밀  울혼방 절개언발모직후드티</t>
        </is>
      </c>
    </row>
    <row r="2898" ht="16.5" customHeight="1" s="16">
      <c r="A2898" s="7" t="n">
        <v>13109671</v>
      </c>
      <c r="B2898" s="7" t="inlineStr">
        <is>
          <t>버커루</t>
        </is>
      </c>
      <c r="C2898" s="7" t="inlineStr">
        <is>
          <t>오트밀</t>
        </is>
      </c>
      <c r="D2898" s="7" t="inlineStr">
        <is>
          <t>무지</t>
        </is>
      </c>
      <c r="E2898" s="7" t="inlineStr">
        <is>
          <t>면혼방</t>
        </is>
      </c>
      <c r="F2898" s="7" t="inlineStr">
        <is>
          <t>자수로고맨투맨</t>
        </is>
      </c>
      <c r="G2898" s="7" t="inlineStr">
        <is>
          <t>KOR</t>
        </is>
      </c>
      <c r="H2898" s="7" t="inlineStr">
        <is>
          <t>L</t>
        </is>
      </c>
      <c r="I2898" s="7">
        <f>IF(B2898="보세",C2898&amp;" "&amp;D2898&amp;" "&amp;E2898&amp;" "&amp;F2898&amp;" ["&amp;H2898&amp;"]",IF(G2898="JPN","[JPN] "&amp;B2898&amp;" "&amp;C2898&amp;" "&amp;D2898&amp;" "&amp;E2898&amp;" "&amp;F2898&amp;" ["&amp;H2898&amp;"]",B2898&amp;" "&amp;C2898&amp;" "&amp;D2898&amp;" "&amp;E2898&amp;" "&amp;F2898&amp;" ["&amp;H2898&amp;"]"))</f>
        <v/>
      </c>
      <c r="J2898" s="7" t="inlineStr">
        <is>
          <t>버커루 오트밀 면혼방 자수로고맨투맨 [L]</t>
        </is>
      </c>
      <c r="K2898" s="7" t="inlineStr">
        <is>
          <t>버커루 오트밀 면혼방 자수로고맨투맨</t>
        </is>
      </c>
      <c r="L2898" s="7">
        <f>IF(B2898="보세",C2898&amp;" "&amp;F2898,B2898&amp;" "&amp;F2898)</f>
        <v/>
      </c>
      <c r="M2898" s="8" t="inlineStr">
        <is>
          <t>오트밀  면혼방 자수로고맨투맨</t>
        </is>
      </c>
      <c r="N2898" s="8" t="inlineStr">
        <is>
          <t>오트밀  코튼혼방 자수로고맨투맨</t>
        </is>
      </c>
      <c r="O2898" s="8" t="inlineStr">
        <is>
          <t>오트밀  면믹스 자수로고맨투맨</t>
        </is>
      </c>
    </row>
    <row r="2899" ht="16.5" customHeight="1" s="16">
      <c r="A2899" s="7" t="n">
        <v>13109672</v>
      </c>
      <c r="B2899" s="7" t="inlineStr">
        <is>
          <t>루이까스텔</t>
        </is>
      </c>
      <c r="C2899" s="7" t="inlineStr">
        <is>
          <t>다크네이비아이보리</t>
        </is>
      </c>
      <c r="D2899" s="7" t="inlineStr">
        <is>
          <t>무지</t>
        </is>
      </c>
      <c r="E2899" s="7" t="inlineStr">
        <is>
          <t>폴리</t>
        </is>
      </c>
      <c r="F2899" s="7" t="inlineStr">
        <is>
          <t>소매로고투톤반집업긴팔티</t>
        </is>
      </c>
      <c r="G2899" s="7" t="inlineStr">
        <is>
          <t>KOR</t>
        </is>
      </c>
      <c r="H2899" s="7" t="inlineStr">
        <is>
          <t>105</t>
        </is>
      </c>
      <c r="I2899" s="7">
        <f>IF(B2899="보세",C2899&amp;" "&amp;D2899&amp;" "&amp;E2899&amp;" "&amp;F2899&amp;" ["&amp;H2899&amp;"]",IF(G2899="JPN","[JPN] "&amp;B2899&amp;" "&amp;C2899&amp;" "&amp;D2899&amp;" "&amp;E2899&amp;" "&amp;F2899&amp;" ["&amp;H2899&amp;"]",B2899&amp;" "&amp;C2899&amp;" "&amp;D2899&amp;" "&amp;E2899&amp;" "&amp;F2899&amp;" ["&amp;H2899&amp;"]"))</f>
        <v/>
      </c>
      <c r="J2899" s="7" t="inlineStr">
        <is>
          <t>루이까스텔 다크네이비아이보리 소매로고투톤반집업긴팔티 [105]</t>
        </is>
      </c>
      <c r="K2899" s="7" t="inlineStr">
        <is>
          <t>루이까스텔 다크네이비아이보리 소매로고투톤반집업긴팔티</t>
        </is>
      </c>
      <c r="L2899" s="7">
        <f>IF(B2899="보세",C2899&amp;" "&amp;F2899,B2899&amp;" "&amp;F2899)</f>
        <v/>
      </c>
      <c r="M2899" s="8" t="inlineStr">
        <is>
          <t>다크네이비아이보리   소매로고투톤반집업긴팔티</t>
        </is>
      </c>
      <c r="N2899" s="8" t="inlineStr">
        <is>
          <t>다크네이비아이보리   소매로고투톤반집업긴팔티</t>
        </is>
      </c>
      <c r="O2899" s="8" t="inlineStr">
        <is>
          <t>다크네이비아이보리   소매로고투톤반집업긴팔티</t>
        </is>
      </c>
    </row>
    <row r="2900" ht="16.5" customHeight="1" s="16">
      <c r="A2900" s="7" t="n">
        <v>13109673</v>
      </c>
      <c r="B2900" s="7" t="inlineStr">
        <is>
          <t>랄프로렌</t>
        </is>
      </c>
      <c r="C2900" s="7" t="inlineStr">
        <is>
          <t>다크네이비</t>
        </is>
      </c>
      <c r="D2900" s="7" t="inlineStr">
        <is>
          <t>스트라이프</t>
        </is>
      </c>
      <c r="E2900" s="7" t="inlineStr">
        <is>
          <t>면</t>
        </is>
      </c>
      <c r="F2900" s="7" t="inlineStr">
        <is>
          <t>7부셔츠</t>
        </is>
      </c>
      <c r="G2900" s="7" t="inlineStr">
        <is>
          <t>KOR</t>
        </is>
      </c>
      <c r="H2900" s="7" t="inlineStr">
        <is>
          <t>2</t>
        </is>
      </c>
      <c r="I2900" s="7">
        <f>IF(B2900="보세",C2900&amp;" "&amp;D2900&amp;" "&amp;E2900&amp;" "&amp;F2900&amp;" ["&amp;H2900&amp;"]",IF(G2900="JPN","[JPN] "&amp;B2900&amp;" "&amp;C2900&amp;" "&amp;D2900&amp;" "&amp;E2900&amp;" "&amp;F2900&amp;" ["&amp;H2900&amp;"]",B2900&amp;" "&amp;C2900&amp;" "&amp;D2900&amp;" "&amp;E2900&amp;" "&amp;F2900&amp;" ["&amp;H2900&amp;"]"))</f>
        <v/>
      </c>
      <c r="J2900" s="7" t="inlineStr">
        <is>
          <t>랄프로렌 다크네이비 스트라이프 면 7부셔츠 [2]</t>
        </is>
      </c>
      <c r="K2900" s="7" t="inlineStr">
        <is>
          <t>랄프로렌 다크네이비 스트라이프 면 7부셔츠</t>
        </is>
      </c>
      <c r="L2900" s="7">
        <f>IF(B2900="보세",C2900&amp;" "&amp;F2900,B2900&amp;" "&amp;F2900)</f>
        <v/>
      </c>
      <c r="M2900" s="8" t="inlineStr">
        <is>
          <t>다크네이비 스트라이프 면 7부셔츠</t>
        </is>
      </c>
      <c r="N2900" s="8" t="inlineStr">
        <is>
          <t>DARK NAVY 스트라이프 면 7부셔츠</t>
        </is>
      </c>
      <c r="O2900" s="8" t="inlineStr">
        <is>
          <t>딥네이비 스트라이프 면 7부셔츠</t>
        </is>
      </c>
    </row>
    <row r="2901" ht="16.5" customHeight="1" s="16">
      <c r="A2901" s="7" t="n">
        <v>13109674</v>
      </c>
      <c r="B2901" s="7" t="inlineStr">
        <is>
          <t>자라</t>
        </is>
      </c>
      <c r="C2901" s="7" t="inlineStr">
        <is>
          <t>핫핑크</t>
        </is>
      </c>
      <c r="D2901" s="7" t="inlineStr">
        <is>
          <t>무지</t>
        </is>
      </c>
      <c r="E2901" s="7" t="inlineStr">
        <is>
          <t>비스코스혼방</t>
        </is>
      </c>
      <c r="F2901" s="7" t="inlineStr">
        <is>
          <t>스트레치니트크롭반팔티</t>
        </is>
      </c>
      <c r="G2901" s="7" t="inlineStr">
        <is>
          <t>KOR</t>
        </is>
      </c>
      <c r="H2901" s="7" t="inlineStr">
        <is>
          <t>M</t>
        </is>
      </c>
      <c r="I2901" s="7">
        <f>IF(B2901="보세",C2901&amp;" "&amp;D2901&amp;" "&amp;E2901&amp;" "&amp;F2901&amp;" ["&amp;H2901&amp;"]",IF(G2901="JPN","[JPN] "&amp;B2901&amp;" "&amp;C2901&amp;" "&amp;D2901&amp;" "&amp;E2901&amp;" "&amp;F2901&amp;" ["&amp;H2901&amp;"]",B2901&amp;" "&amp;C2901&amp;" "&amp;D2901&amp;" "&amp;E2901&amp;" "&amp;F2901&amp;" ["&amp;H2901&amp;"]"))</f>
        <v/>
      </c>
      <c r="J2901" s="7" t="inlineStr">
        <is>
          <t>자라 핫핑크 비스코스혼방 스트레치니트크롭반팔티 [M]</t>
        </is>
      </c>
      <c r="K2901" s="7" t="inlineStr">
        <is>
          <t>자라 핫핑크 비스코스혼방 스트레치니트크롭반팔티</t>
        </is>
      </c>
      <c r="L2901" s="7">
        <f>IF(B2901="보세",C2901&amp;" "&amp;F2901,B2901&amp;" "&amp;F2901)</f>
        <v/>
      </c>
      <c r="M2901" s="8" t="inlineStr">
        <is>
          <t>핫핑크  비스코스혼방 스트레치니트크롭반팔티</t>
        </is>
      </c>
      <c r="N2901" s="8" t="inlineStr">
        <is>
          <t>핫핑크  비스코스혼방 스트레치니트크롭반팔티</t>
        </is>
      </c>
      <c r="O2901" s="8" t="inlineStr">
        <is>
          <t>핫핑크  비스코스혼방 스트레치니트크롭반팔티</t>
        </is>
      </c>
    </row>
    <row r="2902" ht="16.5" customHeight="1" s="16">
      <c r="A2902" s="7" t="n">
        <v>13109675</v>
      </c>
      <c r="B2902" s="7" t="inlineStr">
        <is>
          <t>폴로랄프로렌</t>
        </is>
      </c>
      <c r="C2902" s="7" t="inlineStr">
        <is>
          <t>웜버건디</t>
        </is>
      </c>
      <c r="D2902" s="7" t="inlineStr">
        <is>
          <t>무지</t>
        </is>
      </c>
      <c r="E2902" s="7" t="inlineStr">
        <is>
          <t>면</t>
        </is>
      </c>
      <c r="F2902" s="7" t="inlineStr">
        <is>
          <t>브이넥포니긴팔티</t>
        </is>
      </c>
      <c r="G2902" s="7" t="inlineStr">
        <is>
          <t>KOR</t>
        </is>
      </c>
      <c r="H2902" s="7" t="inlineStr">
        <is>
          <t>M</t>
        </is>
      </c>
      <c r="I2902" s="7">
        <f>IF(B2902="보세",C2902&amp;" "&amp;D2902&amp;" "&amp;E2902&amp;" "&amp;F2902&amp;" ["&amp;H2902&amp;"]",IF(G2902="JPN","[JPN] "&amp;B2902&amp;" "&amp;C2902&amp;" "&amp;D2902&amp;" "&amp;E2902&amp;" "&amp;F2902&amp;" ["&amp;H2902&amp;"]",B2902&amp;" "&amp;C2902&amp;" "&amp;D2902&amp;" "&amp;E2902&amp;" "&amp;F2902&amp;" ["&amp;H2902&amp;"]"))</f>
        <v/>
      </c>
      <c r="J2902" s="7" t="inlineStr">
        <is>
          <t>폴로랄프로렌 웜버건디 면 브이넥포니긴팔티 [M]</t>
        </is>
      </c>
      <c r="K2902" s="7" t="inlineStr">
        <is>
          <t>폴로랄프로렌 웜버건디 면 브이넥포니긴팔티</t>
        </is>
      </c>
      <c r="L2902" s="7">
        <f>IF(B2902="보세",C2902&amp;" "&amp;F2902,B2902&amp;" "&amp;F2902)</f>
        <v/>
      </c>
      <c r="M2902" s="8" t="inlineStr">
        <is>
          <t>웜버건디  면 브이넥포니긴팔티</t>
        </is>
      </c>
      <c r="N2902" s="8" t="inlineStr">
        <is>
          <t>웜버건디  코튼 브이넥포니긴팔티</t>
        </is>
      </c>
      <c r="O2902" s="8" t="inlineStr">
        <is>
          <t>웜버건디  면직물 브이넥포니긴팔티</t>
        </is>
      </c>
    </row>
    <row r="2903" ht="16.5" customHeight="1" s="16">
      <c r="A2903" s="7" t="n">
        <v>13109676</v>
      </c>
      <c r="B2903" s="7" t="inlineStr">
        <is>
          <t>리복</t>
        </is>
      </c>
      <c r="C2903" s="7" t="inlineStr">
        <is>
          <t>정글그린</t>
        </is>
      </c>
      <c r="D2903" s="7" t="inlineStr">
        <is>
          <t>무지</t>
        </is>
      </c>
      <c r="E2903" s="7" t="inlineStr">
        <is>
          <t>폴리</t>
        </is>
      </c>
      <c r="F2903" s="7" t="inlineStr">
        <is>
          <t>이선나그랑집업</t>
        </is>
      </c>
      <c r="G2903" s="7" t="inlineStr">
        <is>
          <t>KOR</t>
        </is>
      </c>
      <c r="H2903" s="7" t="inlineStr">
        <is>
          <t>95</t>
        </is>
      </c>
      <c r="I2903" s="7">
        <f>IF(B2903="보세",C2903&amp;" "&amp;D2903&amp;" "&amp;E2903&amp;" "&amp;F2903&amp;" ["&amp;H2903&amp;"]",IF(G2903="JPN","[JPN] "&amp;B2903&amp;" "&amp;C2903&amp;" "&amp;D2903&amp;" "&amp;E2903&amp;" "&amp;F2903&amp;" ["&amp;H2903&amp;"]",B2903&amp;" "&amp;C2903&amp;" "&amp;D2903&amp;" "&amp;E2903&amp;" "&amp;F2903&amp;" ["&amp;H2903&amp;"]"))</f>
        <v/>
      </c>
      <c r="J2903" s="7" t="inlineStr">
        <is>
          <t>리복 정글그린 이선나그랑집업 [95]</t>
        </is>
      </c>
      <c r="K2903" s="7" t="inlineStr">
        <is>
          <t>리복 정글그린 이선나그랑집업</t>
        </is>
      </c>
      <c r="L2903" s="7">
        <f>IF(B2903="보세",C2903&amp;" "&amp;F2903,B2903&amp;" "&amp;F2903)</f>
        <v/>
      </c>
      <c r="M2903" s="8" t="inlineStr">
        <is>
          <t>정글그린   이선나그랑집업</t>
        </is>
      </c>
      <c r="N2903" s="8" t="inlineStr">
        <is>
          <t>정글그린   이선나그랑집업</t>
        </is>
      </c>
      <c r="O2903" s="8" t="inlineStr">
        <is>
          <t>정글그린   이선나그랑집업</t>
        </is>
      </c>
    </row>
    <row r="2904" ht="16.5" customHeight="1" s="16">
      <c r="A2904" s="7" t="n">
        <v>13109677</v>
      </c>
      <c r="B2904" s="7" t="inlineStr">
        <is>
          <t>루이까스텔</t>
        </is>
      </c>
      <c r="C2904" s="7" t="inlineStr">
        <is>
          <t>제뉴어리포레스트블루</t>
        </is>
      </c>
      <c r="D2904" s="7" t="inlineStr">
        <is>
          <t>도트</t>
        </is>
      </c>
      <c r="E2904" s="7" t="inlineStr">
        <is>
          <t>면혼방</t>
        </is>
      </c>
      <c r="F2904" s="7" t="inlineStr">
        <is>
          <t>피케골프쿨반팔티</t>
        </is>
      </c>
      <c r="G2904" s="7" t="inlineStr">
        <is>
          <t>KOR</t>
        </is>
      </c>
      <c r="H2904" s="7" t="inlineStr">
        <is>
          <t>105</t>
        </is>
      </c>
      <c r="I2904" s="7">
        <f>IF(B2904="보세",C2904&amp;" "&amp;D2904&amp;" "&amp;E2904&amp;" "&amp;F2904&amp;" ["&amp;H2904&amp;"]",IF(G2904="JPN","[JPN] "&amp;B2904&amp;" "&amp;C2904&amp;" "&amp;D2904&amp;" "&amp;E2904&amp;" "&amp;F2904&amp;" ["&amp;H2904&amp;"]",B2904&amp;" "&amp;C2904&amp;" "&amp;D2904&amp;" "&amp;E2904&amp;" "&amp;F2904&amp;" ["&amp;H2904&amp;"]"))</f>
        <v/>
      </c>
      <c r="J2904" s="7" t="inlineStr">
        <is>
          <t>루이까스텔 제뉴어리포레스트블루 도트 면혼방 피케골프쿨반팔티 [105]</t>
        </is>
      </c>
      <c r="K2904" s="7" t="inlineStr">
        <is>
          <t>루이까스텔 제뉴어리포레스트블루 도트 면혼방 피케골프쿨반팔티</t>
        </is>
      </c>
      <c r="L2904" s="7">
        <f>IF(B2904="보세",C2904&amp;" "&amp;F2904,B2904&amp;" "&amp;F2904)</f>
        <v/>
      </c>
      <c r="M2904" s="8" t="inlineStr">
        <is>
          <t>제뉴어리포레스트블루 도트 면혼방 피케골프쿨반팔티</t>
        </is>
      </c>
      <c r="N2904" s="8" t="inlineStr">
        <is>
          <t>제뉴어리포레스트블루 도트 코튼혼방 피케골프쿨반팔티</t>
        </is>
      </c>
      <c r="O2904" s="8" t="inlineStr">
        <is>
          <t>제뉴어리포레스트블루 도트 면믹스 피케골프쿨반팔티</t>
        </is>
      </c>
    </row>
    <row r="2905" ht="16.5" customHeight="1" s="16">
      <c r="A2905" s="7" t="n">
        <v>13109678</v>
      </c>
      <c r="B2905" s="7" t="inlineStr">
        <is>
          <t>닥스</t>
        </is>
      </c>
      <c r="C2905" s="7" t="inlineStr">
        <is>
          <t>파스텔오렌지화이트</t>
        </is>
      </c>
      <c r="D2905" s="7" t="inlineStr">
        <is>
          <t>패턴</t>
        </is>
      </c>
      <c r="E2905" s="7" t="inlineStr">
        <is>
          <t>폴리</t>
        </is>
      </c>
      <c r="F2905" s="7" t="inlineStr">
        <is>
          <t>골프쿨피케반팔티</t>
        </is>
      </c>
      <c r="G2905" s="7" t="inlineStr">
        <is>
          <t>KOR</t>
        </is>
      </c>
      <c r="H2905" s="7" t="inlineStr">
        <is>
          <t>105</t>
        </is>
      </c>
      <c r="I2905" s="7">
        <f>IF(B2905="보세",C2905&amp;" "&amp;D2905&amp;" "&amp;E2905&amp;" "&amp;F2905&amp;" ["&amp;H2905&amp;"]",IF(G2905="JPN","[JPN] "&amp;B2905&amp;" "&amp;C2905&amp;" "&amp;D2905&amp;" "&amp;E2905&amp;" "&amp;F2905&amp;" ["&amp;H2905&amp;"]",B2905&amp;" "&amp;C2905&amp;" "&amp;D2905&amp;" "&amp;E2905&amp;" "&amp;F2905&amp;" ["&amp;H2905&amp;"]"))</f>
        <v/>
      </c>
      <c r="J2905" s="7" t="inlineStr">
        <is>
          <t>닥스 파스텔오렌지화이트 골프쿨피케반팔티 [105]</t>
        </is>
      </c>
      <c r="K2905" s="7" t="inlineStr">
        <is>
          <t>닥스 파스텔오렌지화이트 골프쿨피케반팔티</t>
        </is>
      </c>
      <c r="L2905" s="7">
        <f>IF(B2905="보세",C2905&amp;" "&amp;F2905,B2905&amp;" "&amp;F2905)</f>
        <v/>
      </c>
      <c r="M2905" s="8" t="inlineStr">
        <is>
          <t>파스텔오렌지화이트   골프쿨피케반팔티</t>
        </is>
      </c>
      <c r="N2905" s="8" t="inlineStr">
        <is>
          <t>파스텔오렌지화이트   골프쿨피케반팔티</t>
        </is>
      </c>
      <c r="O2905" s="8" t="inlineStr">
        <is>
          <t>파스텔오렌지화이트   골프쿨피케반팔티</t>
        </is>
      </c>
    </row>
    <row r="2906" ht="16.5" customHeight="1" s="16">
      <c r="A2906" s="7" t="n">
        <v>13109679</v>
      </c>
      <c r="B2906" s="7" t="inlineStr">
        <is>
          <t>아디다스오리지널</t>
        </is>
      </c>
      <c r="C2906" s="7" t="inlineStr">
        <is>
          <t>라이트라일락</t>
        </is>
      </c>
      <c r="D2906" s="7" t="inlineStr">
        <is>
          <t>무지</t>
        </is>
      </c>
      <c r="E2906" s="7" t="inlineStr">
        <is>
          <t>면혼방</t>
        </is>
      </c>
      <c r="F2906" s="7" t="inlineStr">
        <is>
          <t>소매절개라인맨투맨</t>
        </is>
      </c>
      <c r="G2906" s="7" t="inlineStr">
        <is>
          <t>KOR</t>
        </is>
      </c>
      <c r="H2906" s="7" t="inlineStr">
        <is>
          <t>XS</t>
        </is>
      </c>
      <c r="I2906" s="7">
        <f>IF(B2906="보세",C2906&amp;" "&amp;D2906&amp;" "&amp;E2906&amp;" "&amp;F2906&amp;" ["&amp;H2906&amp;"]",IF(G2906="JPN","[JPN] "&amp;B2906&amp;" "&amp;C2906&amp;" "&amp;D2906&amp;" "&amp;E2906&amp;" "&amp;F2906&amp;" ["&amp;H2906&amp;"]",B2906&amp;" "&amp;C2906&amp;" "&amp;D2906&amp;" "&amp;E2906&amp;" "&amp;F2906&amp;" ["&amp;H2906&amp;"]"))</f>
        <v/>
      </c>
      <c r="J2906" s="7" t="inlineStr">
        <is>
          <t>아디다스오리지널 라이트라일락 면혼방 소매절개라인맨투맨 [XS]</t>
        </is>
      </c>
      <c r="K2906" s="7" t="inlineStr">
        <is>
          <t>아디다스오리지널 라이트라일락 면혼방 소매절개라인맨투맨</t>
        </is>
      </c>
      <c r="L2906" s="7">
        <f>IF(B2906="보세",C2906&amp;" "&amp;F2906,B2906&amp;" "&amp;F2906)</f>
        <v/>
      </c>
      <c r="M2906" s="8" t="inlineStr">
        <is>
          <t>라이트라일락  면혼방 소매절개라인맨투맨</t>
        </is>
      </c>
      <c r="N2906" s="8" t="inlineStr">
        <is>
          <t>라이트라일락  코튼혼방 소매절개라인맨투맨</t>
        </is>
      </c>
      <c r="O2906" s="8" t="inlineStr">
        <is>
          <t>라이트라일락  면믹스 소매절개라인맨투맨</t>
        </is>
      </c>
    </row>
    <row r="2907" ht="16.5" customHeight="1" s="16">
      <c r="A2907" s="7" t="n">
        <v>13109680</v>
      </c>
      <c r="B2907" s="7" t="inlineStr">
        <is>
          <t>JDX</t>
        </is>
      </c>
      <c r="C2907" s="7" t="inlineStr">
        <is>
          <t>화이트</t>
        </is>
      </c>
      <c r="D2907" s="7" t="inlineStr">
        <is>
          <t>무지</t>
        </is>
      </c>
      <c r="E2907" s="7" t="inlineStr">
        <is>
          <t>폴리</t>
        </is>
      </c>
      <c r="F2907" s="7" t="inlineStr">
        <is>
          <t>앞패딩배색니트후드자켓</t>
        </is>
      </c>
      <c r="G2907" s="7" t="inlineStr">
        <is>
          <t>KOR</t>
        </is>
      </c>
      <c r="H2907" s="7" t="inlineStr">
        <is>
          <t>100</t>
        </is>
      </c>
      <c r="I2907" s="7">
        <f>IF(B2907="보세",C2907&amp;" "&amp;D2907&amp;" "&amp;E2907&amp;" "&amp;F2907&amp;" ["&amp;H2907&amp;"]",IF(G2907="JPN","[JPN] "&amp;B2907&amp;" "&amp;C2907&amp;" "&amp;D2907&amp;" "&amp;E2907&amp;" "&amp;F2907&amp;" ["&amp;H2907&amp;"]",B2907&amp;" "&amp;C2907&amp;" "&amp;D2907&amp;" "&amp;E2907&amp;" "&amp;F2907&amp;" ["&amp;H2907&amp;"]"))</f>
        <v/>
      </c>
      <c r="J2907" s="7" t="inlineStr">
        <is>
          <t>JDX 화이트 앞패딩배색니트후드자켓 [100]</t>
        </is>
      </c>
      <c r="K2907" s="7" t="inlineStr">
        <is>
          <t>JDX 화이트 앞패딩배색니트후드자켓</t>
        </is>
      </c>
      <c r="L2907" s="7">
        <f>IF(B2907="보세",C2907&amp;" "&amp;F2907,B2907&amp;" "&amp;F2907)</f>
        <v/>
      </c>
      <c r="M2907" s="8" t="inlineStr">
        <is>
          <t>화이트   앞패딩배색니트후드자켓</t>
        </is>
      </c>
      <c r="N2907" s="8" t="inlineStr">
        <is>
          <t>화이트   앞패딩배색니트후드자켓</t>
        </is>
      </c>
      <c r="O2907" s="8" t="inlineStr">
        <is>
          <t>화이트   앞패딩배색니트후드자켓</t>
        </is>
      </c>
    </row>
    <row r="2908" ht="16.5" customHeight="1" s="16">
      <c r="A2908" s="7" t="n">
        <v>13109681</v>
      </c>
      <c r="B2908" s="7" t="inlineStr">
        <is>
          <t>MLB</t>
        </is>
      </c>
      <c r="C2908" s="7" t="inlineStr">
        <is>
          <t>화이트</t>
        </is>
      </c>
      <c r="D2908" s="7" t="inlineStr">
        <is>
          <t>프린팅</t>
        </is>
      </c>
      <c r="E2908" s="7" t="inlineStr">
        <is>
          <t>면혼방</t>
        </is>
      </c>
      <c r="F2908" s="7" t="inlineStr">
        <is>
          <t>메이저리그반팔티</t>
        </is>
      </c>
      <c r="G2908" s="7" t="inlineStr">
        <is>
          <t>KOR</t>
        </is>
      </c>
      <c r="H2908" s="7" t="inlineStr">
        <is>
          <t>95</t>
        </is>
      </c>
      <c r="I2908" s="7">
        <f>IF(B2908="보세",C2908&amp;" "&amp;D2908&amp;" "&amp;E2908&amp;" "&amp;F2908&amp;" ["&amp;H2908&amp;"]",IF(G2908="JPN","[JPN] "&amp;B2908&amp;" "&amp;C2908&amp;" "&amp;D2908&amp;" "&amp;E2908&amp;" "&amp;F2908&amp;" ["&amp;H2908&amp;"]",B2908&amp;" "&amp;C2908&amp;" "&amp;D2908&amp;" "&amp;E2908&amp;" "&amp;F2908&amp;" ["&amp;H2908&amp;"]"))</f>
        <v/>
      </c>
      <c r="J2908" s="7" t="inlineStr">
        <is>
          <t>MLB 화이트 프린팅 면혼방 메이저리그반팔티 [95]</t>
        </is>
      </c>
      <c r="K2908" s="7" t="inlineStr">
        <is>
          <t>MLB 화이트 프린팅 면혼방 메이저리그반팔티</t>
        </is>
      </c>
      <c r="L2908" s="7">
        <f>IF(B2908="보세",C2908&amp;" "&amp;F2908,B2908&amp;" "&amp;F2908)</f>
        <v/>
      </c>
      <c r="M2908" s="8" t="inlineStr">
        <is>
          <t>화이트 프린팅 면혼방 메이저리그반팔티</t>
        </is>
      </c>
      <c r="N2908" s="8" t="inlineStr">
        <is>
          <t>화이트 프린팅 코튼혼방 메이저리그반팔티</t>
        </is>
      </c>
      <c r="O2908" s="8" t="inlineStr">
        <is>
          <t>화이트 프린팅 면믹스 메이저리그반팔티</t>
        </is>
      </c>
    </row>
    <row r="2909" ht="16.5" customHeight="1" s="16">
      <c r="A2909" s="7" t="n">
        <v>13109682</v>
      </c>
      <c r="B2909" s="7" t="inlineStr">
        <is>
          <t>코스</t>
        </is>
      </c>
      <c r="C2909" s="7" t="inlineStr">
        <is>
          <t>아이보리</t>
        </is>
      </c>
      <c r="D2909" s="7" t="inlineStr">
        <is>
          <t>스트라이프</t>
        </is>
      </c>
      <c r="E2909" s="7" t="inlineStr">
        <is>
          <t>면</t>
        </is>
      </c>
      <c r="F2909" s="7" t="inlineStr">
        <is>
          <t>스키퍼니트</t>
        </is>
      </c>
      <c r="G2909" s="7" t="inlineStr">
        <is>
          <t>KOR</t>
        </is>
      </c>
      <c r="H2909" s="7" t="inlineStr">
        <is>
          <t>L</t>
        </is>
      </c>
      <c r="I2909" s="7">
        <f>IF(B2909="보세",C2909&amp;" "&amp;D2909&amp;" "&amp;E2909&amp;" "&amp;F2909&amp;" ["&amp;H2909&amp;"]",IF(G2909="JPN","[JPN] "&amp;B2909&amp;" "&amp;C2909&amp;" "&amp;D2909&amp;" "&amp;E2909&amp;" "&amp;F2909&amp;" ["&amp;H2909&amp;"]",B2909&amp;" "&amp;C2909&amp;" "&amp;D2909&amp;" "&amp;E2909&amp;" "&amp;F2909&amp;" ["&amp;H2909&amp;"]"))</f>
        <v/>
      </c>
      <c r="J2909" s="7" t="inlineStr">
        <is>
          <t>코스 아이보리 스트라이프 면 스키퍼니트 [L]</t>
        </is>
      </c>
      <c r="K2909" s="7" t="inlineStr">
        <is>
          <t>코스 아이보리 스트라이프 면 스키퍼니트</t>
        </is>
      </c>
      <c r="L2909" s="7">
        <f>IF(B2909="보세",C2909&amp;" "&amp;F2909,B2909&amp;" "&amp;F2909)</f>
        <v/>
      </c>
      <c r="M2909" s="8" t="inlineStr">
        <is>
          <t>아이보리 스트라이프 면 스키퍼니트</t>
        </is>
      </c>
      <c r="N2909" s="8" t="inlineStr">
        <is>
          <t>아이보리 스트라이프 코튼 스키퍼니트</t>
        </is>
      </c>
      <c r="O2909" s="8" t="inlineStr">
        <is>
          <t>아이보리 스트라이프 면직물 스키퍼니트</t>
        </is>
      </c>
    </row>
    <row r="2910" ht="16.5" customHeight="1" s="16">
      <c r="A2910" s="7" t="n">
        <v>13109683</v>
      </c>
      <c r="B2910" s="7" t="inlineStr">
        <is>
          <t>푸마</t>
        </is>
      </c>
      <c r="C2910" s="7" t="inlineStr">
        <is>
          <t>아이보리</t>
        </is>
      </c>
      <c r="D2910" s="7" t="inlineStr">
        <is>
          <t>무지</t>
        </is>
      </c>
      <c r="E2910" s="7" t="inlineStr">
        <is>
          <t>면혼방</t>
        </is>
      </c>
      <c r="F2910" s="7" t="inlineStr">
        <is>
          <t>하프지퍼나그랑하이넥맨투맨</t>
        </is>
      </c>
      <c r="G2910" s="7" t="inlineStr">
        <is>
          <t>KOR</t>
        </is>
      </c>
      <c r="H2910" s="7" t="inlineStr">
        <is>
          <t>XL</t>
        </is>
      </c>
      <c r="I2910" s="7">
        <f>IF(B2910="보세",C2910&amp;" "&amp;D2910&amp;" "&amp;E2910&amp;" "&amp;F2910&amp;" ["&amp;H2910&amp;"]",IF(G2910="JPN","[JPN] "&amp;B2910&amp;" "&amp;C2910&amp;" "&amp;D2910&amp;" "&amp;E2910&amp;" "&amp;F2910&amp;" ["&amp;H2910&amp;"]",B2910&amp;" "&amp;C2910&amp;" "&amp;D2910&amp;" "&amp;E2910&amp;" "&amp;F2910&amp;" ["&amp;H2910&amp;"]"))</f>
        <v/>
      </c>
      <c r="J2910" s="7" t="inlineStr">
        <is>
          <t>푸마 아이보리 면혼방 하프지퍼나그랑하이넥맨투맨 [XL]</t>
        </is>
      </c>
      <c r="K2910" s="7" t="inlineStr">
        <is>
          <t>푸마 아이보리 면혼방 하프지퍼나그랑하이넥맨투맨</t>
        </is>
      </c>
      <c r="L2910" s="7">
        <f>IF(B2910="보세",C2910&amp;" "&amp;F2910,B2910&amp;" "&amp;F2910)</f>
        <v/>
      </c>
      <c r="M2910" s="8" t="inlineStr">
        <is>
          <t>아이보리  면혼방 하프지퍼나그랑하이넥맨투맨</t>
        </is>
      </c>
      <c r="N2910" s="8" t="inlineStr">
        <is>
          <t>아이보리  코튼혼방 하프지퍼나그랑하이넥맨투맨</t>
        </is>
      </c>
      <c r="O2910" s="8" t="inlineStr">
        <is>
          <t>아이보리  면믹스 하프지퍼나그랑하이넥맨투맨</t>
        </is>
      </c>
    </row>
    <row r="2911" ht="16.5" customHeight="1" s="16">
      <c r="A2911" s="7" t="n">
        <v>13109684</v>
      </c>
      <c r="B2911" s="7" t="inlineStr">
        <is>
          <t>그루브라임</t>
        </is>
      </c>
      <c r="C2911" s="7" t="inlineStr">
        <is>
          <t>화이트</t>
        </is>
      </c>
      <c r="D2911" s="7" t="inlineStr">
        <is>
          <t>무지</t>
        </is>
      </c>
      <c r="E2911" s="7" t="inlineStr">
        <is>
          <t>면</t>
        </is>
      </c>
      <c r="F2911" s="7" t="inlineStr">
        <is>
          <t>산타모니카반팔티</t>
        </is>
      </c>
      <c r="G2911" s="7" t="inlineStr">
        <is>
          <t>KOR</t>
        </is>
      </c>
      <c r="H2911" s="7" t="inlineStr">
        <is>
          <t>M</t>
        </is>
      </c>
      <c r="I2911" s="7">
        <f>IF(B2911="보세",C2911&amp;" "&amp;D2911&amp;" "&amp;E2911&amp;" "&amp;F2911&amp;" ["&amp;H2911&amp;"]",IF(G2911="JPN","[JPN] "&amp;B2911&amp;" "&amp;C2911&amp;" "&amp;D2911&amp;" "&amp;E2911&amp;" "&amp;F2911&amp;" ["&amp;H2911&amp;"]",B2911&amp;" "&amp;C2911&amp;" "&amp;D2911&amp;" "&amp;E2911&amp;" "&amp;F2911&amp;" ["&amp;H2911&amp;"]"))</f>
        <v/>
      </c>
      <c r="J2911" s="7" t="inlineStr">
        <is>
          <t>그루브라임 화이트 면 산타모니카반팔티 [M]</t>
        </is>
      </c>
      <c r="K2911" s="7" t="inlineStr">
        <is>
          <t>그루브라임 화이트 면 산타모니카반팔티</t>
        </is>
      </c>
      <c r="L2911" s="7">
        <f>IF(B2911="보세",C2911&amp;" "&amp;F2911,B2911&amp;" "&amp;F2911)</f>
        <v/>
      </c>
      <c r="M2911" s="8" t="inlineStr">
        <is>
          <t>화이트  면 산타모니카반팔티</t>
        </is>
      </c>
      <c r="N2911" s="8" t="inlineStr">
        <is>
          <t>화이트  코튼 산타모니카반팔티</t>
        </is>
      </c>
      <c r="O2911" s="8" t="inlineStr">
        <is>
          <t>화이트  면직물 산타모니카반팔티</t>
        </is>
      </c>
    </row>
    <row r="2912" ht="16.5" customHeight="1" s="16">
      <c r="A2912" s="7" t="n">
        <v>13109685</v>
      </c>
      <c r="B2912" s="7" t="inlineStr">
        <is>
          <t>닥스</t>
        </is>
      </c>
      <c r="C2912" s="7" t="inlineStr">
        <is>
          <t>화이트</t>
        </is>
      </c>
      <c r="D2912" s="7" t="inlineStr">
        <is>
          <t>스트라이프</t>
        </is>
      </c>
      <c r="E2912" s="7" t="inlineStr">
        <is>
          <t>폴리</t>
        </is>
      </c>
      <c r="F2912" s="7" t="inlineStr">
        <is>
          <t>라이트긴팔셔츠</t>
        </is>
      </c>
      <c r="G2912" s="7" t="inlineStr">
        <is>
          <t>KOR</t>
        </is>
      </c>
      <c r="H2912" s="7" t="inlineStr">
        <is>
          <t>105</t>
        </is>
      </c>
      <c r="I2912" s="7">
        <f>IF(B2912="보세",C2912&amp;" "&amp;D2912&amp;" "&amp;E2912&amp;" "&amp;F2912&amp;" ["&amp;H2912&amp;"]",IF(G2912="JPN","[JPN] "&amp;B2912&amp;" "&amp;C2912&amp;" "&amp;D2912&amp;" "&amp;E2912&amp;" "&amp;F2912&amp;" ["&amp;H2912&amp;"]",B2912&amp;" "&amp;C2912&amp;" "&amp;D2912&amp;" "&amp;E2912&amp;" "&amp;F2912&amp;" ["&amp;H2912&amp;"]"))</f>
        <v/>
      </c>
      <c r="J2912" s="7" t="inlineStr">
        <is>
          <t>닥스 화이트 스트라이프 라이트긴팔셔츠 [105]</t>
        </is>
      </c>
      <c r="K2912" s="7" t="inlineStr">
        <is>
          <t>닥스 화이트 스트라이프 라이트긴팔셔츠</t>
        </is>
      </c>
      <c r="L2912" s="7">
        <f>IF(B2912="보세",C2912&amp;" "&amp;F2912,B2912&amp;" "&amp;F2912)</f>
        <v/>
      </c>
      <c r="M2912" s="8" t="inlineStr">
        <is>
          <t>화이트 스트라이프  라이트긴팔셔츠</t>
        </is>
      </c>
      <c r="N2912" s="8" t="inlineStr">
        <is>
          <t>화이트 스트라이프  라이트긴팔셔츠</t>
        </is>
      </c>
      <c r="O2912" s="8" t="inlineStr">
        <is>
          <t>화이트 스트라이프  라이트긴팔셔츠</t>
        </is>
      </c>
    </row>
    <row r="2913" ht="16.5" customHeight="1" s="16">
      <c r="A2913" s="7" t="n">
        <v>13109686</v>
      </c>
      <c r="B2913" s="7" t="inlineStr">
        <is>
          <t>cos</t>
        </is>
      </c>
      <c r="C2913" s="7" t="inlineStr">
        <is>
          <t>화이트</t>
        </is>
      </c>
      <c r="D2913" s="7" t="inlineStr">
        <is>
          <t>무지</t>
        </is>
      </c>
      <c r="E2913" s="7" t="inlineStr">
        <is>
          <t>면</t>
        </is>
      </c>
      <c r="F2913" s="7" t="inlineStr">
        <is>
          <t>라운드긴팔티</t>
        </is>
      </c>
      <c r="G2913" s="7" t="inlineStr">
        <is>
          <t>KOR</t>
        </is>
      </c>
      <c r="H2913" s="7" t="inlineStr">
        <is>
          <t>M</t>
        </is>
      </c>
      <c r="I2913" s="7">
        <f>IF(B2913="보세",C2913&amp;" "&amp;D2913&amp;" "&amp;E2913&amp;" "&amp;F2913&amp;" ["&amp;H2913&amp;"]",IF(G2913="JPN","[JPN] "&amp;B2913&amp;" "&amp;C2913&amp;" "&amp;D2913&amp;" "&amp;E2913&amp;" "&amp;F2913&amp;" ["&amp;H2913&amp;"]",B2913&amp;" "&amp;C2913&amp;" "&amp;D2913&amp;" "&amp;E2913&amp;" "&amp;F2913&amp;" ["&amp;H2913&amp;"]"))</f>
        <v/>
      </c>
      <c r="J2913" s="7" t="inlineStr">
        <is>
          <t>cos 화이트 면 라운드긴팔티 [M]</t>
        </is>
      </c>
      <c r="K2913" s="7" t="inlineStr">
        <is>
          <t>cos 화이트 면 라운드긴팔티</t>
        </is>
      </c>
      <c r="L2913" s="7">
        <f>IF(B2913="보세",C2913&amp;" "&amp;F2913,B2913&amp;" "&amp;F2913)</f>
        <v/>
      </c>
      <c r="M2913" s="8" t="inlineStr">
        <is>
          <t>화이트  면 라운드긴팔티</t>
        </is>
      </c>
      <c r="N2913" s="8" t="inlineStr">
        <is>
          <t>화이트  코튼 라운드긴팔티</t>
        </is>
      </c>
      <c r="O2913" s="8" t="inlineStr">
        <is>
          <t>화이트  면직물 라운드긴팔티</t>
        </is>
      </c>
    </row>
    <row r="2914" ht="16.5" customHeight="1" s="16">
      <c r="A2914" s="7" t="n">
        <v>13109687</v>
      </c>
      <c r="B2914" s="7" t="inlineStr">
        <is>
          <t>아디다스</t>
        </is>
      </c>
      <c r="C2914" s="7" t="inlineStr">
        <is>
          <t>블랙</t>
        </is>
      </c>
      <c r="D2914" s="7" t="inlineStr">
        <is>
          <t>무지</t>
        </is>
      </c>
      <c r="E2914" s="7" t="inlineStr">
        <is>
          <t>폴리</t>
        </is>
      </c>
      <c r="F2914" s="7" t="inlineStr">
        <is>
          <t>반집업포르쉐디자인긴팔티</t>
        </is>
      </c>
      <c r="G2914" s="7" t="inlineStr">
        <is>
          <t>KOR</t>
        </is>
      </c>
      <c r="H2914" s="7" t="inlineStr">
        <is>
          <t>M</t>
        </is>
      </c>
      <c r="I2914" s="7">
        <f>IF(B2914="보세",C2914&amp;" "&amp;D2914&amp;" "&amp;E2914&amp;" "&amp;F2914&amp;" ["&amp;H2914&amp;"]",IF(G2914="JPN","[JPN] "&amp;B2914&amp;" "&amp;C2914&amp;" "&amp;D2914&amp;" "&amp;E2914&amp;" "&amp;F2914&amp;" ["&amp;H2914&amp;"]",B2914&amp;" "&amp;C2914&amp;" "&amp;D2914&amp;" "&amp;E2914&amp;" "&amp;F2914&amp;" ["&amp;H2914&amp;"]"))</f>
        <v/>
      </c>
      <c r="J2914" s="7" t="inlineStr">
        <is>
          <t>아디다스 블랙 반집업포르쉐디자인긴팔티 [M]</t>
        </is>
      </c>
      <c r="K2914" s="7" t="inlineStr">
        <is>
          <t>아디다스 블랙 반집업포르쉐디자인긴팔티</t>
        </is>
      </c>
      <c r="L2914" s="7">
        <f>IF(B2914="보세",C2914&amp;" "&amp;F2914,B2914&amp;" "&amp;F2914)</f>
        <v/>
      </c>
      <c r="M2914" s="8" t="inlineStr">
        <is>
          <t>블랙   반집업포르쉐디자인긴팔티</t>
        </is>
      </c>
      <c r="N2914" s="8" t="inlineStr">
        <is>
          <t>블랙   반집업포르쉐디자인긴팔티</t>
        </is>
      </c>
      <c r="O2914" s="8" t="inlineStr">
        <is>
          <t>블랙   반집업포르쉐디자인긴팔티</t>
        </is>
      </c>
    </row>
    <row r="2915" ht="16.5" customHeight="1" s="16">
      <c r="A2915" s="7" t="n">
        <v>13109688</v>
      </c>
      <c r="B2915" s="7" t="inlineStr">
        <is>
          <t>아디다스오리지널</t>
        </is>
      </c>
      <c r="C2915" s="7" t="inlineStr">
        <is>
          <t>블랙</t>
        </is>
      </c>
      <c r="D2915" s="7" t="inlineStr">
        <is>
          <t>무지</t>
        </is>
      </c>
      <c r="E2915" s="7" t="inlineStr">
        <is>
          <t>폴리</t>
        </is>
      </c>
      <c r="F2915" s="7" t="inlineStr">
        <is>
          <t>유광하이넥로고패딩베스트</t>
        </is>
      </c>
      <c r="G2915" s="7" t="inlineStr">
        <is>
          <t>KOR</t>
        </is>
      </c>
      <c r="H2915" s="7" t="inlineStr">
        <is>
          <t>85</t>
        </is>
      </c>
      <c r="I2915" s="7">
        <f>IF(B2915="보세",C2915&amp;" "&amp;D2915&amp;" "&amp;E2915&amp;" "&amp;F2915&amp;" ["&amp;H2915&amp;"]",IF(G2915="JPN","[JPN] "&amp;B2915&amp;" "&amp;C2915&amp;" "&amp;D2915&amp;" "&amp;E2915&amp;" "&amp;F2915&amp;" ["&amp;H2915&amp;"]",B2915&amp;" "&amp;C2915&amp;" "&amp;D2915&amp;" "&amp;E2915&amp;" "&amp;F2915&amp;" ["&amp;H2915&amp;"]"))</f>
        <v/>
      </c>
      <c r="J2915" s="7" t="inlineStr">
        <is>
          <t>아디다스오리지널 블랙 유광하이넥로고패딩베스트 [85]</t>
        </is>
      </c>
      <c r="K2915" s="7" t="inlineStr">
        <is>
          <t>아디다스오리지널 블랙 유광하이넥로고패딩베스트</t>
        </is>
      </c>
      <c r="L2915" s="7">
        <f>IF(B2915="보세",C2915&amp;" "&amp;F2915,B2915&amp;" "&amp;F2915)</f>
        <v/>
      </c>
      <c r="M2915" s="8" t="inlineStr">
        <is>
          <t>블랙   유광하이넥로고패딩베스트</t>
        </is>
      </c>
      <c r="N2915" s="8" t="inlineStr">
        <is>
          <t>블랙   유광하이넥로고패딩베스트</t>
        </is>
      </c>
      <c r="O2915" s="8" t="inlineStr">
        <is>
          <t>블랙   유광하이넥로고패딩베스트</t>
        </is>
      </c>
    </row>
    <row r="2916" ht="16.5" customHeight="1" s="16">
      <c r="A2916" s="7" t="n">
        <v>13109689</v>
      </c>
      <c r="B2916" s="7" t="inlineStr">
        <is>
          <t>ab.f.z</t>
        </is>
      </c>
      <c r="C2916" s="7" t="inlineStr">
        <is>
          <t>블랙</t>
        </is>
      </c>
      <c r="D2916" s="7" t="inlineStr">
        <is>
          <t>무지</t>
        </is>
      </c>
      <c r="E2916" s="7" t="inlineStr">
        <is>
          <t>울혼방</t>
        </is>
      </c>
      <c r="F2916" s="7" t="inlineStr">
        <is>
          <t>허리묶음숄카라코트</t>
        </is>
      </c>
      <c r="G2916" s="7" t="inlineStr">
        <is>
          <t>KOR</t>
        </is>
      </c>
      <c r="H2916" s="7" t="inlineStr">
        <is>
          <t>88-96-165</t>
        </is>
      </c>
      <c r="I2916" s="7">
        <f>IF(B2916="보세",C2916&amp;" "&amp;D2916&amp;" "&amp;E2916&amp;" "&amp;F2916&amp;" ["&amp;H2916&amp;"]",IF(G2916="JPN","[JPN] "&amp;B2916&amp;" "&amp;C2916&amp;" "&amp;D2916&amp;" "&amp;E2916&amp;" "&amp;F2916&amp;" ["&amp;H2916&amp;"]",B2916&amp;" "&amp;C2916&amp;" "&amp;D2916&amp;" "&amp;E2916&amp;" "&amp;F2916&amp;" ["&amp;H2916&amp;"]"))</f>
        <v/>
      </c>
      <c r="J2916" s="7" t="inlineStr">
        <is>
          <t>ab.f.z 블랙 울혼방 허리묶음숄카라코트 [88-96-165]</t>
        </is>
      </c>
      <c r="K2916" s="7" t="inlineStr">
        <is>
          <t>ab.f.z 블랙 울혼방 허리묶음숄카라코트</t>
        </is>
      </c>
      <c r="L2916" s="7">
        <f>IF(B2916="보세",C2916&amp;" "&amp;F2916,B2916&amp;" "&amp;F2916)</f>
        <v/>
      </c>
      <c r="M2916" s="8" t="inlineStr">
        <is>
          <t>블랙  울혼방 허리묶음숄카라코트</t>
        </is>
      </c>
      <c r="N2916" s="8" t="inlineStr">
        <is>
          <t>블랙  울혼방 허리묶음숄카라코트</t>
        </is>
      </c>
      <c r="O2916" s="8" t="inlineStr">
        <is>
          <t>블랙  울혼방 허리묶음숄카라코트</t>
        </is>
      </c>
    </row>
    <row r="2917" ht="16.5" customHeight="1" s="16">
      <c r="A2917" s="7" t="n">
        <v>13109690</v>
      </c>
      <c r="B2917" s="7" t="inlineStr">
        <is>
          <t>폴로랄프로렌</t>
        </is>
      </c>
      <c r="C2917" s="7" t="inlineStr">
        <is>
          <t>블랙</t>
        </is>
      </c>
      <c r="D2917" s="7" t="inlineStr">
        <is>
          <t>무지</t>
        </is>
      </c>
      <c r="E2917" s="7" t="inlineStr">
        <is>
          <t>면</t>
        </is>
      </c>
      <c r="F2917" s="7" t="inlineStr">
        <is>
          <t>포니자수가디건</t>
        </is>
      </c>
      <c r="G2917" s="7" t="inlineStr">
        <is>
          <t>KOR</t>
        </is>
      </c>
      <c r="H2917" s="7" t="inlineStr">
        <is>
          <t>M</t>
        </is>
      </c>
      <c r="I2917" s="7">
        <f>IF(B2917="보세",C2917&amp;" "&amp;D2917&amp;" "&amp;E2917&amp;" "&amp;F2917&amp;" ["&amp;H2917&amp;"]",IF(G2917="JPN","[JPN] "&amp;B2917&amp;" "&amp;C2917&amp;" "&amp;D2917&amp;" "&amp;E2917&amp;" "&amp;F2917&amp;" ["&amp;H2917&amp;"]",B2917&amp;" "&amp;C2917&amp;" "&amp;D2917&amp;" "&amp;E2917&amp;" "&amp;F2917&amp;" ["&amp;H2917&amp;"]"))</f>
        <v/>
      </c>
      <c r="J2917" s="7" t="inlineStr">
        <is>
          <t>폴로랄프로렌 블랙 면 포니자수가디건 [M]</t>
        </is>
      </c>
      <c r="K2917" s="7" t="inlineStr">
        <is>
          <t>폴로랄프로렌 블랙 면 포니자수가디건</t>
        </is>
      </c>
      <c r="L2917" s="7">
        <f>IF(B2917="보세",C2917&amp;" "&amp;F2917,B2917&amp;" "&amp;F2917)</f>
        <v/>
      </c>
      <c r="M2917" s="8" t="inlineStr">
        <is>
          <t>블랙  면 포니자수가디건</t>
        </is>
      </c>
      <c r="N2917" s="8" t="inlineStr">
        <is>
          <t>블랙  코튼 포니자수가디건</t>
        </is>
      </c>
      <c r="O2917" s="8" t="inlineStr">
        <is>
          <t>블랙  면직물 포니자수가디건</t>
        </is>
      </c>
    </row>
    <row r="2918" ht="16.5" customHeight="1" s="16">
      <c r="A2918" s="7" t="n">
        <v>13109691</v>
      </c>
      <c r="B2918" s="7" t="inlineStr">
        <is>
          <t>아디다스</t>
        </is>
      </c>
      <c r="C2918" s="7" t="inlineStr">
        <is>
          <t>매트블랙</t>
        </is>
      </c>
      <c r="D2918" s="7" t="inlineStr">
        <is>
          <t>무지</t>
        </is>
      </c>
      <c r="E2918" s="7" t="inlineStr">
        <is>
          <t>폴리</t>
        </is>
      </c>
      <c r="F2918" s="7" t="inlineStr">
        <is>
          <t>소매로고삼선포인트집업</t>
        </is>
      </c>
      <c r="G2918" s="7" t="inlineStr">
        <is>
          <t>KOR</t>
        </is>
      </c>
      <c r="H2918" s="7" t="inlineStr">
        <is>
          <t>90</t>
        </is>
      </c>
      <c r="I2918" s="7">
        <f>IF(B2918="보세",C2918&amp;" "&amp;D2918&amp;" "&amp;E2918&amp;" "&amp;F2918&amp;" ["&amp;H2918&amp;"]",IF(G2918="JPN","[JPN] "&amp;B2918&amp;" "&amp;C2918&amp;" "&amp;D2918&amp;" "&amp;E2918&amp;" "&amp;F2918&amp;" ["&amp;H2918&amp;"]",B2918&amp;" "&amp;C2918&amp;" "&amp;D2918&amp;" "&amp;E2918&amp;" "&amp;F2918&amp;" ["&amp;H2918&amp;"]"))</f>
        <v/>
      </c>
      <c r="J2918" s="7" t="inlineStr">
        <is>
          <t>아디다스 매트블랙 소매로고삼선포인트집업 [90]</t>
        </is>
      </c>
      <c r="K2918" s="7" t="inlineStr">
        <is>
          <t>아디다스 매트블랙 소매로고삼선포인트집업</t>
        </is>
      </c>
      <c r="L2918" s="7">
        <f>IF(B2918="보세",C2918&amp;" "&amp;F2918,B2918&amp;" "&amp;F2918)</f>
        <v/>
      </c>
      <c r="M2918" s="8" t="inlineStr">
        <is>
          <t>매트블랙   소매로고삼선포인트집업</t>
        </is>
      </c>
      <c r="N2918" s="8" t="inlineStr">
        <is>
          <t>매트블랙   소매로고삼선포인트집업</t>
        </is>
      </c>
      <c r="O2918" s="8" t="inlineStr">
        <is>
          <t>매트블랙   소매로고삼선포인트집업</t>
        </is>
      </c>
    </row>
    <row r="2919" ht="16.5" customHeight="1" s="16">
      <c r="A2919" s="7" t="n">
        <v>13109692</v>
      </c>
      <c r="B2919" s="7" t="inlineStr">
        <is>
          <t>아디다스오리지널</t>
        </is>
      </c>
      <c r="C2919" s="7" t="inlineStr">
        <is>
          <t>네이비</t>
        </is>
      </c>
      <c r="D2919" s="7" t="inlineStr">
        <is>
          <t>무지</t>
        </is>
      </c>
      <c r="E2919" s="7" t="inlineStr">
        <is>
          <t>면혼방</t>
        </is>
      </c>
      <c r="F2919" s="7" t="inlineStr">
        <is>
          <t>삼선유로파트랙자켓</t>
        </is>
      </c>
      <c r="G2919" s="7" t="inlineStr">
        <is>
          <t>KOR</t>
        </is>
      </c>
      <c r="H2919" s="7" t="inlineStr">
        <is>
          <t>110</t>
        </is>
      </c>
      <c r="I2919" s="7">
        <f>IF(B2919="보세",C2919&amp;" "&amp;D2919&amp;" "&amp;E2919&amp;" "&amp;F2919&amp;" ["&amp;H2919&amp;"]",IF(G2919="JPN","[JPN] "&amp;B2919&amp;" "&amp;C2919&amp;" "&amp;D2919&amp;" "&amp;E2919&amp;" "&amp;F2919&amp;" ["&amp;H2919&amp;"]",B2919&amp;" "&amp;C2919&amp;" "&amp;D2919&amp;" "&amp;E2919&amp;" "&amp;F2919&amp;" ["&amp;H2919&amp;"]"))</f>
        <v/>
      </c>
      <c r="J2919" s="7" t="inlineStr">
        <is>
          <t>아디다스오리지널 네이비 면혼방 삼선유로파트랙자켓 [110]</t>
        </is>
      </c>
      <c r="K2919" s="7" t="inlineStr">
        <is>
          <t>아디다스오리지널 네이비 면혼방 삼선유로파트랙자켓</t>
        </is>
      </c>
      <c r="L2919" s="7">
        <f>IF(B2919="보세",C2919&amp;" "&amp;F2919,B2919&amp;" "&amp;F2919)</f>
        <v/>
      </c>
      <c r="M2919" s="8" t="inlineStr">
        <is>
          <t>네이비  면혼방 삼선유로파트랙자켓</t>
        </is>
      </c>
      <c r="N2919" s="8" t="inlineStr">
        <is>
          <t>NAVY  면혼방 삼선유로파트랙자켓</t>
        </is>
      </c>
      <c r="O2919" s="8" t="inlineStr">
        <is>
          <t>곤색  면혼방 삼선유로파트랙자켓</t>
        </is>
      </c>
    </row>
    <row r="2920" ht="16.5" customHeight="1" s="16">
      <c r="A2920" s="7" t="n">
        <v>13109693</v>
      </c>
      <c r="B2920" s="7" t="inlineStr">
        <is>
          <t>아디다스</t>
        </is>
      </c>
      <c r="C2920" s="7" t="inlineStr">
        <is>
          <t>네이비</t>
        </is>
      </c>
      <c r="D2920" s="7" t="inlineStr">
        <is>
          <t>무지</t>
        </is>
      </c>
      <c r="E2920" s="7" t="inlineStr">
        <is>
          <t>면혼방</t>
        </is>
      </c>
      <c r="F2920" s="7" t="inlineStr">
        <is>
          <t>삼선트랙탑저지</t>
        </is>
      </c>
      <c r="G2920" s="7" t="inlineStr">
        <is>
          <t>KOR</t>
        </is>
      </c>
      <c r="H2920" s="7" t="inlineStr">
        <is>
          <t>90</t>
        </is>
      </c>
      <c r="I2920" s="7">
        <f>IF(B2920="보세",C2920&amp;" "&amp;D2920&amp;" "&amp;E2920&amp;" "&amp;F2920&amp;" ["&amp;H2920&amp;"]",IF(G2920="JPN","[JPN] "&amp;B2920&amp;" "&amp;C2920&amp;" "&amp;D2920&amp;" "&amp;E2920&amp;" "&amp;F2920&amp;" ["&amp;H2920&amp;"]",B2920&amp;" "&amp;C2920&amp;" "&amp;D2920&amp;" "&amp;E2920&amp;" "&amp;F2920&amp;" ["&amp;H2920&amp;"]"))</f>
        <v/>
      </c>
      <c r="J2920" s="7" t="inlineStr">
        <is>
          <t>아디다스 네이비 면혼방 삼선트랙탑저지 [90]</t>
        </is>
      </c>
      <c r="K2920" s="7" t="inlineStr">
        <is>
          <t>아디다스 네이비 면혼방 삼선트랙탑저지</t>
        </is>
      </c>
      <c r="L2920" s="7">
        <f>IF(B2920="보세",C2920&amp;" "&amp;F2920,B2920&amp;" "&amp;F2920)</f>
        <v/>
      </c>
      <c r="M2920" s="8" t="inlineStr">
        <is>
          <t>네이비  면혼방 삼선트랙탑저지</t>
        </is>
      </c>
      <c r="N2920" s="8" t="inlineStr">
        <is>
          <t>NAVY  면혼방 삼선트랙탑저지</t>
        </is>
      </c>
      <c r="O2920" s="8" t="inlineStr">
        <is>
          <t>곤색  면혼방 삼선트랙탑저지</t>
        </is>
      </c>
    </row>
    <row r="2921" ht="16.5" customHeight="1" s="16">
      <c r="A2921" s="7" t="n">
        <v>13109694</v>
      </c>
      <c r="B2921" s="7" t="inlineStr">
        <is>
          <t>네파</t>
        </is>
      </c>
      <c r="C2921" s="7" t="inlineStr">
        <is>
          <t>다크그레이</t>
        </is>
      </c>
      <c r="D2921" s="7" t="inlineStr">
        <is>
          <t>무지</t>
        </is>
      </c>
      <c r="E2921" s="7" t="inlineStr">
        <is>
          <t>폴리</t>
        </is>
      </c>
      <c r="F2921" s="7" t="inlineStr">
        <is>
          <t>반목클라임니트집업</t>
        </is>
      </c>
      <c r="G2921" s="7" t="inlineStr">
        <is>
          <t>KOR</t>
        </is>
      </c>
      <c r="H2921" s="7" t="inlineStr">
        <is>
          <t>M</t>
        </is>
      </c>
      <c r="I2921" s="7">
        <f>IF(B2921="보세",C2921&amp;" "&amp;D2921&amp;" "&amp;E2921&amp;" "&amp;F2921&amp;" ["&amp;H2921&amp;"]",IF(G2921="JPN","[JPN] "&amp;B2921&amp;" "&amp;C2921&amp;" "&amp;D2921&amp;" "&amp;E2921&amp;" "&amp;F2921&amp;" ["&amp;H2921&amp;"]",B2921&amp;" "&amp;C2921&amp;" "&amp;D2921&amp;" "&amp;E2921&amp;" "&amp;F2921&amp;" ["&amp;H2921&amp;"]"))</f>
        <v/>
      </c>
      <c r="J2921" s="7" t="inlineStr">
        <is>
          <t>네파 다크그레이 반목클라임니트집업 [M]</t>
        </is>
      </c>
      <c r="K2921" s="7" t="inlineStr">
        <is>
          <t>네파 다크그레이 반목클라임니트집업</t>
        </is>
      </c>
      <c r="L2921" s="7">
        <f>IF(B2921="보세",C2921&amp;" "&amp;F2921,B2921&amp;" "&amp;F2921)</f>
        <v/>
      </c>
      <c r="M2921" s="8" t="inlineStr">
        <is>
          <t>다크그레이   반목클라임니트집업</t>
        </is>
      </c>
      <c r="N2921" s="8" t="inlineStr">
        <is>
          <t>다크그레이   반목클라임니트집업</t>
        </is>
      </c>
      <c r="O2921" s="8" t="inlineStr">
        <is>
          <t>다크그레이   반목클라임니트집업</t>
        </is>
      </c>
    </row>
    <row r="2922" ht="16.5" customHeight="1" s="16">
      <c r="A2922" s="7" t="n">
        <v>13109695</v>
      </c>
      <c r="B2922" s="7" t="inlineStr">
        <is>
          <t>오브제</t>
        </is>
      </c>
      <c r="C2922" s="9" t="inlineStr">
        <is>
          <t>라이트그레이</t>
        </is>
      </c>
      <c r="D2922" s="7" t="inlineStr">
        <is>
          <t>사선스트라이프</t>
        </is>
      </c>
      <c r="E2922" s="7" t="inlineStr">
        <is>
          <t>울혼방</t>
        </is>
      </c>
      <c r="F2922" s="7" t="inlineStr">
        <is>
          <t>빅버튼포인트롱코트</t>
        </is>
      </c>
      <c r="G2922" s="7" t="inlineStr">
        <is>
          <t>KOR</t>
        </is>
      </c>
      <c r="H2922" s="7" t="inlineStr">
        <is>
          <t>88-98-165</t>
        </is>
      </c>
      <c r="I2922" s="7">
        <f>IF(B2922="보세",C2922&amp;" "&amp;D2922&amp;" "&amp;E2922&amp;" "&amp;F2922&amp;" ["&amp;H2922&amp;"]",IF(G2922="JPN","[JPN] "&amp;B2922&amp;" "&amp;C2922&amp;" "&amp;D2922&amp;" "&amp;E2922&amp;" "&amp;F2922&amp;" ["&amp;H2922&amp;"]",B2922&amp;" "&amp;C2922&amp;" "&amp;D2922&amp;" "&amp;E2922&amp;" "&amp;F2922&amp;" ["&amp;H2922&amp;"]"))</f>
        <v/>
      </c>
      <c r="J2922" s="7" t="inlineStr">
        <is>
          <t>오브제 라이트그레이 사선스트라이프 울혼방 빅버튼포인트롱코트 [88-98-165]</t>
        </is>
      </c>
      <c r="K2922" s="7" t="inlineStr">
        <is>
          <t>오브제 라이트그레이 사선스트라이프 울혼방 빅버튼포인트롱코트</t>
        </is>
      </c>
      <c r="L2922" s="7">
        <f>IF(B2922="보세",C2922&amp;" "&amp;F2922,B2922&amp;" "&amp;F2922)</f>
        <v/>
      </c>
      <c r="M2922" s="8" t="inlineStr">
        <is>
          <t>라이트그레이 사선스트라이프 울혼방 빅버튼포인트롱코트</t>
        </is>
      </c>
      <c r="N2922" s="8" t="inlineStr">
        <is>
          <t>라이트그레이 사선스트라이프 울혼방 빅버튼포인트롱코트</t>
        </is>
      </c>
      <c r="O2922" s="8" t="inlineStr">
        <is>
          <t>라이트그레이 사선스트라이프 울혼방 빅버튼포인트롱코트</t>
        </is>
      </c>
    </row>
    <row r="2923" ht="16.5" customHeight="1" s="16">
      <c r="A2923" s="7" t="n">
        <v>13109696</v>
      </c>
      <c r="B2923" s="7" t="inlineStr">
        <is>
          <t>빈폴</t>
        </is>
      </c>
      <c r="C2923" s="7" t="inlineStr">
        <is>
          <t>네이비</t>
        </is>
      </c>
      <c r="D2923" s="7" t="inlineStr">
        <is>
          <t>무지</t>
        </is>
      </c>
      <c r="E2923" s="7" t="inlineStr">
        <is>
          <t>면혼방</t>
        </is>
      </c>
      <c r="F2923" s="7" t="inlineStr">
        <is>
          <t>카라체크폴라티</t>
        </is>
      </c>
      <c r="G2923" s="7" t="inlineStr">
        <is>
          <t>KOR</t>
        </is>
      </c>
      <c r="H2923" s="7" t="inlineStr">
        <is>
          <t>100</t>
        </is>
      </c>
      <c r="I2923" s="7">
        <f>IF(B2923="보세",C2923&amp;" "&amp;D2923&amp;" "&amp;E2923&amp;" "&amp;F2923&amp;" ["&amp;H2923&amp;"]",IF(G2923="JPN","[JPN] "&amp;B2923&amp;" "&amp;C2923&amp;" "&amp;D2923&amp;" "&amp;E2923&amp;" "&amp;F2923&amp;" ["&amp;H2923&amp;"]",B2923&amp;" "&amp;C2923&amp;" "&amp;D2923&amp;" "&amp;E2923&amp;" "&amp;F2923&amp;" ["&amp;H2923&amp;"]"))</f>
        <v/>
      </c>
      <c r="J2923" s="7" t="inlineStr">
        <is>
          <t>빈폴 네이비 면혼방 카라체크폴라티 [100]</t>
        </is>
      </c>
      <c r="K2923" s="7" t="inlineStr">
        <is>
          <t>빈폴 네이비 면혼방 카라체크폴라티</t>
        </is>
      </c>
      <c r="L2923" s="7">
        <f>IF(B2923="보세",C2923&amp;" "&amp;F2923,B2923&amp;" "&amp;F2923)</f>
        <v/>
      </c>
      <c r="M2923" s="8" t="inlineStr">
        <is>
          <t>네이비  면혼방 카라체크폴라티</t>
        </is>
      </c>
      <c r="N2923" s="8" t="inlineStr">
        <is>
          <t>NAVY  면혼방 카라체크폴라티</t>
        </is>
      </c>
      <c r="O2923" s="8" t="inlineStr">
        <is>
          <t>곤색  면혼방 카라체크폴라티</t>
        </is>
      </c>
    </row>
    <row r="2924" ht="16.5" customHeight="1" s="16">
      <c r="A2924" s="7" t="n">
        <v>13109697</v>
      </c>
      <c r="B2924" s="7" t="inlineStr">
        <is>
          <t>빈폴</t>
        </is>
      </c>
      <c r="C2924" s="7" t="inlineStr">
        <is>
          <t>콘플라워블루다크네이비</t>
        </is>
      </c>
      <c r="D2924" s="7" t="inlineStr">
        <is>
          <t>스트라이프</t>
        </is>
      </c>
      <c r="E2924" s="7" t="inlineStr">
        <is>
          <t>면</t>
        </is>
      </c>
      <c r="F2924" s="7" t="inlineStr">
        <is>
          <t>N핏반팔피케티</t>
        </is>
      </c>
      <c r="G2924" s="7" t="inlineStr">
        <is>
          <t>KOR</t>
        </is>
      </c>
      <c r="H2924" s="7" t="inlineStr">
        <is>
          <t>95</t>
        </is>
      </c>
      <c r="I2924" s="7">
        <f>IF(B2924="보세",C2924&amp;" "&amp;D2924&amp;" "&amp;E2924&amp;" "&amp;F2924&amp;" ["&amp;H2924&amp;"]",IF(G2924="JPN","[JPN] "&amp;B2924&amp;" "&amp;C2924&amp;" "&amp;D2924&amp;" "&amp;E2924&amp;" "&amp;F2924&amp;" ["&amp;H2924&amp;"]",B2924&amp;" "&amp;C2924&amp;" "&amp;D2924&amp;" "&amp;E2924&amp;" "&amp;F2924&amp;" ["&amp;H2924&amp;"]"))</f>
        <v/>
      </c>
      <c r="J2924" s="7" t="inlineStr">
        <is>
          <t>빈폴 콘플라워블루다크네이비 스트라이프 면 N핏반팔피케티 [95]</t>
        </is>
      </c>
      <c r="K2924" s="7" t="inlineStr">
        <is>
          <t>빈폴 콘플라워블루다크네이비 스트라이프 면 N핏반팔피케티</t>
        </is>
      </c>
      <c r="L2924" s="7">
        <f>IF(B2924="보세",C2924&amp;" "&amp;F2924,B2924&amp;" "&amp;F2924)</f>
        <v/>
      </c>
      <c r="M2924" s="8" t="inlineStr">
        <is>
          <t>콘플라워블루다크네이비 스트라이프 면 N핏반팔피케티</t>
        </is>
      </c>
      <c r="N2924" s="8" t="inlineStr">
        <is>
          <t>콘플라워블루다크네이비 스트라이프 코튼 N핏반팔피케티</t>
        </is>
      </c>
      <c r="O2924" s="8" t="inlineStr">
        <is>
          <t>콘플라워블루다크네이비 스트라이프 면직물 N핏반팔피케티</t>
        </is>
      </c>
    </row>
    <row r="2925" ht="16.5" customHeight="1" s="16">
      <c r="A2925" s="7" t="n">
        <v>13109698</v>
      </c>
      <c r="B2925" s="7" t="inlineStr">
        <is>
          <t>블랙야크</t>
        </is>
      </c>
      <c r="C2925" s="7" t="inlineStr">
        <is>
          <t>딥그레이퍼플믹스</t>
        </is>
      </c>
      <c r="D2925" s="7" t="inlineStr">
        <is>
          <t>무지</t>
        </is>
      </c>
      <c r="E2925" s="7" t="inlineStr">
        <is>
          <t>폴리</t>
        </is>
      </c>
      <c r="F2925" s="7" t="inlineStr">
        <is>
          <t>클라임라이트패딩자켓</t>
        </is>
      </c>
      <c r="G2925" s="7" t="inlineStr">
        <is>
          <t>KOR</t>
        </is>
      </c>
      <c r="H2925" s="7" t="inlineStr">
        <is>
          <t>95</t>
        </is>
      </c>
      <c r="I2925" s="7">
        <f>IF(B2925="보세",C2925&amp;" "&amp;D2925&amp;" "&amp;E2925&amp;" "&amp;F2925&amp;" ["&amp;H2925&amp;"]",IF(G2925="JPN","[JPN] "&amp;B2925&amp;" "&amp;C2925&amp;" "&amp;D2925&amp;" "&amp;E2925&amp;" "&amp;F2925&amp;" ["&amp;H2925&amp;"]",B2925&amp;" "&amp;C2925&amp;" "&amp;D2925&amp;" "&amp;E2925&amp;" "&amp;F2925&amp;" ["&amp;H2925&amp;"]"))</f>
        <v/>
      </c>
      <c r="J2925" s="7" t="inlineStr">
        <is>
          <t>블랙야크 딥그레이퍼플믹스 클라임라이트패딩자켓 [95]</t>
        </is>
      </c>
      <c r="K2925" s="7" t="inlineStr">
        <is>
          <t>블랙야크 딥그레이퍼플믹스 클라임라이트패딩자켓</t>
        </is>
      </c>
      <c r="L2925" s="7">
        <f>IF(B2925="보세",C2925&amp;" "&amp;F2925,B2925&amp;" "&amp;F2925)</f>
        <v/>
      </c>
      <c r="M2925" s="8" t="inlineStr">
        <is>
          <t>딥그레이퍼플믹스   클라임라이트패딩자켓</t>
        </is>
      </c>
      <c r="N2925" s="8" t="inlineStr">
        <is>
          <t>딥그레이퍼플믹스   클라임라이트패딩자켓</t>
        </is>
      </c>
      <c r="O2925" s="8" t="inlineStr">
        <is>
          <t>딥그레이퍼플믹스   클라임라이트패딩자켓</t>
        </is>
      </c>
    </row>
    <row r="2926" ht="16.5" customHeight="1" s="16">
      <c r="A2926" s="7" t="n">
        <v>13109699</v>
      </c>
      <c r="B2926" s="7" t="inlineStr">
        <is>
          <t>노스페이스</t>
        </is>
      </c>
      <c r="C2926" s="7" t="inlineStr">
        <is>
          <t>유광딥퍼플</t>
        </is>
      </c>
      <c r="D2926" s="7" t="inlineStr">
        <is>
          <t>무지</t>
        </is>
      </c>
      <c r="E2926" s="7" t="inlineStr">
        <is>
          <t>덕다운</t>
        </is>
      </c>
      <c r="F2926" s="7" t="inlineStr">
        <is>
          <t>하이넥패딩점퍼</t>
        </is>
      </c>
      <c r="G2926" s="7" t="inlineStr">
        <is>
          <t>KOR</t>
        </is>
      </c>
      <c r="H2926" s="7" t="inlineStr">
        <is>
          <t>S</t>
        </is>
      </c>
      <c r="I2926" s="7">
        <f>IF(B2926="보세",C2926&amp;" "&amp;D2926&amp;" "&amp;E2926&amp;" "&amp;F2926&amp;" ["&amp;H2926&amp;"]",IF(G2926="JPN","[JPN] "&amp;B2926&amp;" "&amp;C2926&amp;" "&amp;D2926&amp;" "&amp;E2926&amp;" "&amp;F2926&amp;" ["&amp;H2926&amp;"]",B2926&amp;" "&amp;C2926&amp;" "&amp;D2926&amp;" "&amp;E2926&amp;" "&amp;F2926&amp;" ["&amp;H2926&amp;"]"))</f>
        <v/>
      </c>
      <c r="J2926" s="7" t="inlineStr">
        <is>
          <t>노스페이스 유광딥퍼플 덕다운 하이넥패딩점퍼 [S]</t>
        </is>
      </c>
      <c r="K2926" s="7" t="inlineStr">
        <is>
          <t>노스페이스 유광딥퍼플 덕다운 하이넥패딩점퍼</t>
        </is>
      </c>
      <c r="L2926" s="7">
        <f>IF(B2926="보세",C2926&amp;" "&amp;F2926,B2926&amp;" "&amp;F2926)</f>
        <v/>
      </c>
      <c r="M2926" s="8" t="inlineStr">
        <is>
          <t>유광딥퍼플  덕다운 하이넥패딩점퍼</t>
        </is>
      </c>
      <c r="N2926" s="8" t="inlineStr">
        <is>
          <t>유광딥퍼플  덕다운 하이넥패딩점퍼</t>
        </is>
      </c>
      <c r="O2926" s="8" t="inlineStr">
        <is>
          <t>유광딥퍼플  덕다운 하이넥패딩점퍼</t>
        </is>
      </c>
    </row>
    <row r="2927" ht="16.5" customHeight="1" s="16">
      <c r="A2927" s="7" t="n">
        <v>13109700</v>
      </c>
      <c r="B2927" s="7" t="inlineStr">
        <is>
          <t>빈폴</t>
        </is>
      </c>
      <c r="C2927" s="7" t="inlineStr">
        <is>
          <t>울트라바이올렛</t>
        </is>
      </c>
      <c r="D2927" s="7" t="inlineStr">
        <is>
          <t>스트라이프</t>
        </is>
      </c>
      <c r="E2927" s="7" t="inlineStr">
        <is>
          <t>면혼방</t>
        </is>
      </c>
      <c r="F2927" s="7" t="inlineStr">
        <is>
          <t>긴팔셔츠</t>
        </is>
      </c>
      <c r="G2927" s="7" t="inlineStr">
        <is>
          <t>KOR</t>
        </is>
      </c>
      <c r="H2927" s="7" t="inlineStr">
        <is>
          <t>100</t>
        </is>
      </c>
      <c r="I2927" s="7">
        <f>IF(B2927="보세",C2927&amp;" "&amp;D2927&amp;" "&amp;E2927&amp;" "&amp;F2927&amp;" ["&amp;H2927&amp;"]",IF(G2927="JPN","[JPN] "&amp;B2927&amp;" "&amp;C2927&amp;" "&amp;D2927&amp;" "&amp;E2927&amp;" "&amp;F2927&amp;" ["&amp;H2927&amp;"]",B2927&amp;" "&amp;C2927&amp;" "&amp;D2927&amp;" "&amp;E2927&amp;" "&amp;F2927&amp;" ["&amp;H2927&amp;"]"))</f>
        <v/>
      </c>
      <c r="J2927" s="7" t="inlineStr">
        <is>
          <t>빈폴 울트라바이올렛 스트라이프 면혼방 긴팔셔츠 [100]</t>
        </is>
      </c>
      <c r="K2927" s="7" t="inlineStr">
        <is>
          <t>빈폴 울트라바이올렛 스트라이프 면혼방 긴팔셔츠</t>
        </is>
      </c>
      <c r="L2927" s="7">
        <f>IF(B2927="보세",C2927&amp;" "&amp;F2927,B2927&amp;" "&amp;F2927)</f>
        <v/>
      </c>
      <c r="M2927" s="8" t="inlineStr">
        <is>
          <t>울트라바이올렛 스트라이프 면혼방 긴팔셔츠</t>
        </is>
      </c>
      <c r="N2927" s="8" t="inlineStr">
        <is>
          <t>울트라바이올렛 스트라이프 코튼혼방 긴팔셔츠</t>
        </is>
      </c>
      <c r="O2927" s="8" t="inlineStr">
        <is>
          <t>울트라바이올렛 스트라이프 면믹스 긴팔셔츠</t>
        </is>
      </c>
    </row>
    <row r="2928" ht="16.5" customHeight="1" s="16">
      <c r="A2928" s="7" t="n">
        <v>13109701</v>
      </c>
      <c r="B2928" s="7" t="inlineStr">
        <is>
          <t>코오롱스포츠</t>
        </is>
      </c>
      <c r="C2928" s="7" t="inlineStr">
        <is>
          <t>딥블루</t>
        </is>
      </c>
      <c r="D2928" s="7" t="inlineStr">
        <is>
          <t>무지</t>
        </is>
      </c>
      <c r="E2928" s="7" t="inlineStr">
        <is>
          <t>폴리</t>
        </is>
      </c>
      <c r="F2928" s="7" t="inlineStr">
        <is>
          <t>라이트클라임바람막이</t>
        </is>
      </c>
      <c r="G2928" s="7" t="inlineStr">
        <is>
          <t>KOR</t>
        </is>
      </c>
      <c r="H2928" s="7" t="inlineStr">
        <is>
          <t>없음</t>
        </is>
      </c>
      <c r="I2928" s="7">
        <f>IF(B2928="보세",C2928&amp;" "&amp;D2928&amp;" "&amp;E2928&amp;" "&amp;F2928&amp;" ["&amp;H2928&amp;"]",IF(G2928="JPN","[JPN] "&amp;B2928&amp;" "&amp;C2928&amp;" "&amp;D2928&amp;" "&amp;E2928&amp;" "&amp;F2928&amp;" ["&amp;H2928&amp;"]",B2928&amp;" "&amp;C2928&amp;" "&amp;D2928&amp;" "&amp;E2928&amp;" "&amp;F2928&amp;" ["&amp;H2928&amp;"]"))</f>
        <v/>
      </c>
      <c r="J2928" s="7" t="inlineStr">
        <is>
          <t xml:space="preserve">코오롱스포츠 딥블루 라이트클라임바람막이 </t>
        </is>
      </c>
      <c r="K2928" s="7" t="inlineStr">
        <is>
          <t xml:space="preserve">코오롱스포츠 딥블루 라이트클라임바람막이 </t>
        </is>
      </c>
      <c r="L2928" s="7">
        <f>IF(B2928="보세",C2928&amp;" "&amp;F2928,B2928&amp;" "&amp;F2928)</f>
        <v/>
      </c>
      <c r="M2928" s="8" t="inlineStr">
        <is>
          <t>딥블루   라이트클라임바람막이</t>
        </is>
      </c>
      <c r="N2928" s="8" t="inlineStr">
        <is>
          <t>딥블루   라이트클라임바람막이</t>
        </is>
      </c>
      <c r="O2928" s="8" t="inlineStr">
        <is>
          <t>딥블루   라이트클라임바람막이</t>
        </is>
      </c>
    </row>
    <row r="2929" ht="16.5" customHeight="1" s="16">
      <c r="A2929" s="7" t="n">
        <v>13109702</v>
      </c>
      <c r="B2929" s="7" t="inlineStr">
        <is>
          <t>아디다스</t>
        </is>
      </c>
      <c r="C2929" s="7" t="inlineStr">
        <is>
          <t>코발트블루</t>
        </is>
      </c>
      <c r="D2929" s="7" t="inlineStr">
        <is>
          <t>무지</t>
        </is>
      </c>
      <c r="E2929" s="7" t="inlineStr">
        <is>
          <t>폴리</t>
        </is>
      </c>
      <c r="F2929" s="7" t="inlineStr">
        <is>
          <t>삼선로고자수반팔티</t>
        </is>
      </c>
      <c r="G2929" s="7" t="inlineStr">
        <is>
          <t>KOR</t>
        </is>
      </c>
      <c r="H2929" s="7" t="inlineStr">
        <is>
          <t>105</t>
        </is>
      </c>
      <c r="I2929" s="7">
        <f>IF(B2929="보세",C2929&amp;" "&amp;D2929&amp;" "&amp;E2929&amp;" "&amp;F2929&amp;" ["&amp;H2929&amp;"]",IF(G2929="JPN","[JPN] "&amp;B2929&amp;" "&amp;C2929&amp;" "&amp;D2929&amp;" "&amp;E2929&amp;" "&amp;F2929&amp;" ["&amp;H2929&amp;"]",B2929&amp;" "&amp;C2929&amp;" "&amp;D2929&amp;" "&amp;E2929&amp;" "&amp;F2929&amp;" ["&amp;H2929&amp;"]"))</f>
        <v/>
      </c>
      <c r="J2929" s="7" t="inlineStr">
        <is>
          <t>아디다스 코발트블루 삼선로고자수반팔티 [105]</t>
        </is>
      </c>
      <c r="K2929" s="7" t="inlineStr">
        <is>
          <t>아디다스 코발트블루 삼선로고자수반팔티</t>
        </is>
      </c>
      <c r="L2929" s="7">
        <f>IF(B2929="보세",C2929&amp;" "&amp;F2929,B2929&amp;" "&amp;F2929)</f>
        <v/>
      </c>
      <c r="M2929" s="8" t="inlineStr">
        <is>
          <t>코발트블루   삼선로고자수반팔티</t>
        </is>
      </c>
      <c r="N2929" s="8" t="inlineStr">
        <is>
          <t>코발트블루   삼선로고자수반팔티</t>
        </is>
      </c>
      <c r="O2929" s="8" t="inlineStr">
        <is>
          <t>코발트블루   삼선로고자수반팔티</t>
        </is>
      </c>
    </row>
    <row r="2930" ht="16.5" customHeight="1" s="16">
      <c r="A2930" s="7" t="n">
        <v>13109703</v>
      </c>
      <c r="B2930" s="7" t="inlineStr">
        <is>
          <t>아디다스</t>
        </is>
      </c>
      <c r="C2930" s="7" t="inlineStr">
        <is>
          <t>퍼플</t>
        </is>
      </c>
      <c r="D2930" s="7" t="inlineStr">
        <is>
          <t>무지</t>
        </is>
      </c>
      <c r="E2930" s="7" t="inlineStr">
        <is>
          <t>덕다운</t>
        </is>
      </c>
      <c r="F2930" s="7" t="inlineStr">
        <is>
          <t>발열패딩자켓</t>
        </is>
      </c>
      <c r="G2930" s="7" t="inlineStr">
        <is>
          <t>KOR</t>
        </is>
      </c>
      <c r="H2930" s="7" t="inlineStr">
        <is>
          <t>85</t>
        </is>
      </c>
      <c r="I2930" s="7">
        <f>IF(B2930="보세",C2930&amp;" "&amp;D2930&amp;" "&amp;E2930&amp;" "&amp;F2930&amp;" ["&amp;H2930&amp;"]",IF(G2930="JPN","[JPN] "&amp;B2930&amp;" "&amp;C2930&amp;" "&amp;D2930&amp;" "&amp;E2930&amp;" "&amp;F2930&amp;" ["&amp;H2930&amp;"]",B2930&amp;" "&amp;C2930&amp;" "&amp;D2930&amp;" "&amp;E2930&amp;" "&amp;F2930&amp;" ["&amp;H2930&amp;"]"))</f>
        <v/>
      </c>
      <c r="J2930" s="7" t="inlineStr">
        <is>
          <t>아디다스 퍼플 덕다운 발열패딩자켓 [85]</t>
        </is>
      </c>
      <c r="K2930" s="7" t="inlineStr">
        <is>
          <t>아디다스 퍼플 덕다운 발열패딩자켓</t>
        </is>
      </c>
      <c r="L2930" s="7">
        <f>IF(B2930="보세",C2930&amp;" "&amp;F2930,B2930&amp;" "&amp;F2930)</f>
        <v/>
      </c>
      <c r="M2930" s="8" t="inlineStr">
        <is>
          <t>퍼플  덕다운 발열패딩자켓</t>
        </is>
      </c>
      <c r="N2930" s="8" t="inlineStr">
        <is>
          <t>퍼플  덕다운 발열패딩자켓</t>
        </is>
      </c>
      <c r="O2930" s="8" t="inlineStr">
        <is>
          <t>퍼플  덕다운 발열패딩자켓</t>
        </is>
      </c>
    </row>
    <row r="2931" ht="16.5" customHeight="1" s="16">
      <c r="A2931" s="7" t="n">
        <v>13109704</v>
      </c>
      <c r="B2931" s="7" t="inlineStr">
        <is>
          <t>k2</t>
        </is>
      </c>
      <c r="C2931" s="7" t="inlineStr">
        <is>
          <t>뱀파이어레드블랙</t>
        </is>
      </c>
      <c r="D2931" s="7" t="inlineStr">
        <is>
          <t>무지</t>
        </is>
      </c>
      <c r="E2931" s="7" t="inlineStr">
        <is>
          <t>구스다운</t>
        </is>
      </c>
      <c r="F2931" s="7" t="inlineStr">
        <is>
          <t>투톤하이넥800필패딩</t>
        </is>
      </c>
      <c r="G2931" s="7" t="inlineStr">
        <is>
          <t>KOR</t>
        </is>
      </c>
      <c r="H2931" s="7" t="inlineStr">
        <is>
          <t>110</t>
        </is>
      </c>
      <c r="I2931" s="7">
        <f>IF(B2931="보세",C2931&amp;" "&amp;D2931&amp;" "&amp;E2931&amp;" "&amp;F2931&amp;" ["&amp;H2931&amp;"]",IF(G2931="JPN","[JPN] "&amp;B2931&amp;" "&amp;C2931&amp;" "&amp;D2931&amp;" "&amp;E2931&amp;" "&amp;F2931&amp;" ["&amp;H2931&amp;"]",B2931&amp;" "&amp;C2931&amp;" "&amp;D2931&amp;" "&amp;E2931&amp;" "&amp;F2931&amp;" ["&amp;H2931&amp;"]"))</f>
        <v/>
      </c>
      <c r="J2931" s="7" t="inlineStr">
        <is>
          <t>k2 뱀파이어레드블랙 구스다운 투톤하이넥800필패딩 [110]</t>
        </is>
      </c>
      <c r="K2931" s="7" t="inlineStr">
        <is>
          <t>k2 뱀파이어레드블랙 구스다운 투톤하이넥800필패딩</t>
        </is>
      </c>
      <c r="L2931" s="7">
        <f>IF(B2931="보세",C2931&amp;" "&amp;F2931,B2931&amp;" "&amp;F2931)</f>
        <v/>
      </c>
      <c r="M2931" s="8" t="inlineStr">
        <is>
          <t>뱀파이어레드블랙  구스다운 투톤하이넥800필패딩</t>
        </is>
      </c>
      <c r="N2931" s="8" t="inlineStr">
        <is>
          <t>뱀파이어레드블랙  구스다운 투톤하이넥800필패딩</t>
        </is>
      </c>
      <c r="O2931" s="8" t="inlineStr">
        <is>
          <t>뱀파이어레드블랙  구스다운 투톤하이넥800필패딩</t>
        </is>
      </c>
    </row>
    <row r="2932" ht="16.5" customHeight="1" s="16">
      <c r="A2932" s="7" t="n">
        <v>13109705</v>
      </c>
      <c r="B2932" s="7" t="inlineStr">
        <is>
          <t>빈폴</t>
        </is>
      </c>
      <c r="C2932" s="7" t="inlineStr">
        <is>
          <t>레드</t>
        </is>
      </c>
      <c r="D2932" s="7" t="inlineStr">
        <is>
          <t>무지</t>
        </is>
      </c>
      <c r="E2932" s="7" t="inlineStr">
        <is>
          <t>구스다운</t>
        </is>
      </c>
      <c r="F2932" s="7" t="inlineStr">
        <is>
          <t>사파리매트패딩</t>
        </is>
      </c>
      <c r="G2932" s="7" t="inlineStr">
        <is>
          <t>KOR</t>
        </is>
      </c>
      <c r="H2932" s="7" t="inlineStr">
        <is>
          <t>100</t>
        </is>
      </c>
      <c r="I2932" s="7">
        <f>IF(B2932="보세",C2932&amp;" "&amp;D2932&amp;" "&amp;E2932&amp;" "&amp;F2932&amp;" ["&amp;H2932&amp;"]",IF(G2932="JPN","[JPN] "&amp;B2932&amp;" "&amp;C2932&amp;" "&amp;D2932&amp;" "&amp;E2932&amp;" "&amp;F2932&amp;" ["&amp;H2932&amp;"]",B2932&amp;" "&amp;C2932&amp;" "&amp;D2932&amp;" "&amp;E2932&amp;" "&amp;F2932&amp;" ["&amp;H2932&amp;"]"))</f>
        <v/>
      </c>
      <c r="J2932" s="7" t="inlineStr">
        <is>
          <t>빈폴 레드 구스다운 사파리매트패딩 [100]</t>
        </is>
      </c>
      <c r="K2932" s="7" t="inlineStr">
        <is>
          <t>빈폴 레드 구스다운 사파리매트패딩</t>
        </is>
      </c>
      <c r="L2932" s="7">
        <f>IF(B2932="보세",C2932&amp;" "&amp;F2932,B2932&amp;" "&amp;F2932)</f>
        <v/>
      </c>
      <c r="M2932" s="8" t="inlineStr">
        <is>
          <t>레드  구스다운 사파리매트패딩</t>
        </is>
      </c>
      <c r="N2932" s="8" t="inlineStr">
        <is>
          <t>레드  구스다운 사파리매트패딩</t>
        </is>
      </c>
      <c r="O2932" s="8" t="inlineStr">
        <is>
          <t>레드  구스다운 사파리매트패딩</t>
        </is>
      </c>
    </row>
    <row r="2933" ht="16.5" customHeight="1" s="16">
      <c r="A2933" s="7" t="n">
        <v>13109706</v>
      </c>
      <c r="B2933" s="7" t="inlineStr">
        <is>
          <t>헤지스</t>
        </is>
      </c>
      <c r="C2933" s="7" t="inlineStr">
        <is>
          <t>베이지</t>
        </is>
      </c>
      <c r="D2933" s="7" t="inlineStr">
        <is>
          <t>무지</t>
        </is>
      </c>
      <c r="E2933" s="7" t="inlineStr">
        <is>
          <t>폴리</t>
        </is>
      </c>
      <c r="F2933" s="7" t="inlineStr">
        <is>
          <t>웜트렌치자켓</t>
        </is>
      </c>
      <c r="G2933" s="7" t="inlineStr">
        <is>
          <t>KOR</t>
        </is>
      </c>
      <c r="H2933" s="7" t="inlineStr">
        <is>
          <t>100</t>
        </is>
      </c>
      <c r="I2933" s="7">
        <f>IF(B2933="보세",C2933&amp;" "&amp;D2933&amp;" "&amp;E2933&amp;" "&amp;F2933&amp;" ["&amp;H2933&amp;"]",IF(G2933="JPN","[JPN] "&amp;B2933&amp;" "&amp;C2933&amp;" "&amp;D2933&amp;" "&amp;E2933&amp;" "&amp;F2933&amp;" ["&amp;H2933&amp;"]",B2933&amp;" "&amp;C2933&amp;" "&amp;D2933&amp;" "&amp;E2933&amp;" "&amp;F2933&amp;" ["&amp;H2933&amp;"]"))</f>
        <v/>
      </c>
      <c r="J2933" s="7" t="inlineStr">
        <is>
          <t>헤지스 베이지 웜트렌치자켓 [100]</t>
        </is>
      </c>
      <c r="K2933" s="7" t="inlineStr">
        <is>
          <t>헤지스 베이지 웜트렌치자켓</t>
        </is>
      </c>
      <c r="L2933" s="7">
        <f>IF(B2933="보세",C2933&amp;" "&amp;F2933,B2933&amp;" "&amp;F2933)</f>
        <v/>
      </c>
      <c r="M2933" s="8" t="inlineStr">
        <is>
          <t>베이지   웜트렌치자켓</t>
        </is>
      </c>
      <c r="N2933" s="8" t="inlineStr">
        <is>
          <t>베이지   웜트렌치자켓</t>
        </is>
      </c>
      <c r="O2933" s="8" t="inlineStr">
        <is>
          <t>베이지   웜트렌치자켓</t>
        </is>
      </c>
    </row>
    <row r="2934" ht="16.5" customHeight="1" s="16">
      <c r="A2934" s="7" t="n">
        <v>13109707</v>
      </c>
      <c r="B2934" s="7" t="inlineStr">
        <is>
          <t>나이키</t>
        </is>
      </c>
      <c r="C2934" s="7" t="inlineStr">
        <is>
          <t>네온코랄</t>
        </is>
      </c>
      <c r="D2934" s="7" t="inlineStr">
        <is>
          <t>무지</t>
        </is>
      </c>
      <c r="E2934" s="7" t="inlineStr">
        <is>
          <t>드라이핏</t>
        </is>
      </c>
      <c r="F2934" s="7" t="inlineStr">
        <is>
          <t>하이넥나그랑스포츠후드집업</t>
        </is>
      </c>
      <c r="G2934" s="7" t="inlineStr">
        <is>
          <t>KOR</t>
        </is>
      </c>
      <c r="H2934" s="7" t="inlineStr">
        <is>
          <t>L</t>
        </is>
      </c>
      <c r="I2934" s="7">
        <f>IF(B2934="보세",C2934&amp;" "&amp;D2934&amp;" "&amp;E2934&amp;" "&amp;F2934&amp;" ["&amp;H2934&amp;"]",IF(G2934="JPN","[JPN] "&amp;B2934&amp;" "&amp;C2934&amp;" "&amp;D2934&amp;" "&amp;E2934&amp;" "&amp;F2934&amp;" ["&amp;H2934&amp;"]",B2934&amp;" "&amp;C2934&amp;" "&amp;D2934&amp;" "&amp;E2934&amp;" "&amp;F2934&amp;" ["&amp;H2934&amp;"]"))</f>
        <v/>
      </c>
      <c r="J2934" s="7" t="inlineStr">
        <is>
          <t>나이키 네온코랄 드라이핏 하이넥나그랑스포츠후드집업 [L]</t>
        </is>
      </c>
      <c r="K2934" s="7" t="inlineStr">
        <is>
          <t>나이키 네온코랄 드라이핏 하이넥나그랑스포츠후드집업</t>
        </is>
      </c>
      <c r="L2934" s="7">
        <f>IF(B2934="보세",C2934&amp;" "&amp;F2934,B2934&amp;" "&amp;F2934)</f>
        <v/>
      </c>
      <c r="M2934" s="8" t="inlineStr">
        <is>
          <t>네온코랄  드라이핏 하이넥나그랑스포츠후드집업</t>
        </is>
      </c>
      <c r="N2934" s="8" t="inlineStr">
        <is>
          <t>네온코랄  드라이핏 하이넥나그랑스포츠후드집업</t>
        </is>
      </c>
      <c r="O2934" s="8" t="inlineStr">
        <is>
          <t>네온코랄  드라이핏 하이넥나그랑스포츠후드집업</t>
        </is>
      </c>
    </row>
    <row r="2935" ht="16.5" customHeight="1" s="16">
      <c r="A2935" s="7" t="n">
        <v>13109708</v>
      </c>
      <c r="B2935" s="7" t="inlineStr">
        <is>
          <t>랙앤본</t>
        </is>
      </c>
      <c r="C2935" s="7" t="inlineStr">
        <is>
          <t>레드</t>
        </is>
      </c>
      <c r="D2935" s="7" t="inlineStr">
        <is>
          <t>스트라이프</t>
        </is>
      </c>
      <c r="E2935" s="7" t="inlineStr">
        <is>
          <t>실크혼방</t>
        </is>
      </c>
      <c r="F2935" s="7" t="inlineStr">
        <is>
          <t>소매배색언발롱셔츠</t>
        </is>
      </c>
      <c r="G2935" s="7" t="inlineStr">
        <is>
          <t>KOR</t>
        </is>
      </c>
      <c r="H2935" s="7" t="inlineStr">
        <is>
          <t>XS</t>
        </is>
      </c>
      <c r="I2935" s="7">
        <f>IF(B2935="보세",C2935&amp;" "&amp;D2935&amp;" "&amp;E2935&amp;" "&amp;F2935&amp;" ["&amp;H2935&amp;"]",IF(G2935="JPN","[JPN] "&amp;B2935&amp;" "&amp;C2935&amp;" "&amp;D2935&amp;" "&amp;E2935&amp;" "&amp;F2935&amp;" ["&amp;H2935&amp;"]",B2935&amp;" "&amp;C2935&amp;" "&amp;D2935&amp;" "&amp;E2935&amp;" "&amp;F2935&amp;" ["&amp;H2935&amp;"]"))</f>
        <v/>
      </c>
      <c r="J2935" s="7" t="inlineStr">
        <is>
          <t>랙앤본 레드 스트라이프 실크혼방 소매배색언발롱셔츠 [XS]</t>
        </is>
      </c>
      <c r="K2935" s="7" t="inlineStr">
        <is>
          <t>랙앤본 레드 스트라이프 실크혼방 소매배색언발롱셔츠</t>
        </is>
      </c>
      <c r="L2935" s="7">
        <f>IF(B2935="보세",C2935&amp;" "&amp;F2935,B2935&amp;" "&amp;F2935)</f>
        <v/>
      </c>
      <c r="M2935" s="8" t="inlineStr">
        <is>
          <t>레드 스트라이프 실크혼방 소매배색언발롱셔츠</t>
        </is>
      </c>
      <c r="N2935" s="8" t="inlineStr">
        <is>
          <t>레드 스트라이프 실크혼방 소매배색언발롱셔츠</t>
        </is>
      </c>
      <c r="O2935" s="8" t="inlineStr">
        <is>
          <t>레드 스트라이프 실크혼방 소매배색언발롱셔츠</t>
        </is>
      </c>
    </row>
    <row r="2936" ht="16.5" customHeight="1" s="16">
      <c r="A2936" s="7" t="n">
        <v>13109709</v>
      </c>
      <c r="B2936" s="7" t="inlineStr">
        <is>
          <t>노스페이스</t>
        </is>
      </c>
      <c r="C2936" s="7" t="inlineStr">
        <is>
          <t>완더링리버블루</t>
        </is>
      </c>
      <c r="D2936" s="7" t="inlineStr">
        <is>
          <t>스트라이프</t>
        </is>
      </c>
      <c r="E2936" s="7" t="inlineStr">
        <is>
          <t>폴리</t>
        </is>
      </c>
      <c r="F2936" s="7" t="inlineStr">
        <is>
          <t>슈퍼라이트등산셔츠</t>
        </is>
      </c>
      <c r="G2936" s="7" t="inlineStr">
        <is>
          <t>KOR</t>
        </is>
      </c>
      <c r="H2936" s="7" t="inlineStr">
        <is>
          <t>L</t>
        </is>
      </c>
      <c r="I2936" s="7">
        <f>IF(B2936="보세",C2936&amp;" "&amp;D2936&amp;" "&amp;E2936&amp;" "&amp;F2936&amp;" ["&amp;H2936&amp;"]",IF(G2936="JPN","[JPN] "&amp;B2936&amp;" "&amp;C2936&amp;" "&amp;D2936&amp;" "&amp;E2936&amp;" "&amp;F2936&amp;" ["&amp;H2936&amp;"]",B2936&amp;" "&amp;C2936&amp;" "&amp;D2936&amp;" "&amp;E2936&amp;" "&amp;F2936&amp;" ["&amp;H2936&amp;"]"))</f>
        <v/>
      </c>
      <c r="J2936" s="7" t="inlineStr">
        <is>
          <t>노스페이스 완더링리버블루 스트라이프 슈퍼라이트등산셔츠 [L]</t>
        </is>
      </c>
      <c r="K2936" s="7" t="inlineStr">
        <is>
          <t>노스페이스 완더링리버블루 스트라이프 슈퍼라이트등산셔츠</t>
        </is>
      </c>
      <c r="L2936" s="7">
        <f>IF(B2936="보세",C2936&amp;" "&amp;F2936,B2936&amp;" "&amp;F2936)</f>
        <v/>
      </c>
      <c r="M2936" s="8" t="inlineStr">
        <is>
          <t>완더링리버블루 스트라이프  슈퍼라이트등산셔츠</t>
        </is>
      </c>
      <c r="N2936" s="8" t="inlineStr">
        <is>
          <t>완더링리버블루 스트라이프  슈퍼라이트등산셔츠</t>
        </is>
      </c>
      <c r="O2936" s="8" t="inlineStr">
        <is>
          <t>완더링리버블루 스트라이프  슈퍼라이트등산셔츠</t>
        </is>
      </c>
    </row>
    <row r="2937" ht="16.5" customHeight="1" s="16">
      <c r="A2937" s="7" t="n">
        <v>13109710</v>
      </c>
      <c r="B2937" s="7" t="inlineStr">
        <is>
          <t>라푸마</t>
        </is>
      </c>
      <c r="C2937" s="7" t="inlineStr">
        <is>
          <t>옐로우</t>
        </is>
      </c>
      <c r="D2937" s="7" t="inlineStr">
        <is>
          <t>무지</t>
        </is>
      </c>
      <c r="E2937" s="7" t="inlineStr">
        <is>
          <t>폴리</t>
        </is>
      </c>
      <c r="F2937" s="7" t="inlineStr">
        <is>
          <t>슈퍼라이트아웃도어베스트</t>
        </is>
      </c>
      <c r="G2937" s="7" t="inlineStr">
        <is>
          <t>KOR</t>
        </is>
      </c>
      <c r="H2937" s="7" t="inlineStr">
        <is>
          <t>95</t>
        </is>
      </c>
      <c r="I2937" s="7">
        <f>IF(B2937="보세",C2937&amp;" "&amp;D2937&amp;" "&amp;E2937&amp;" "&amp;F2937&amp;" ["&amp;H2937&amp;"]",IF(G2937="JPN","[JPN] "&amp;B2937&amp;" "&amp;C2937&amp;" "&amp;D2937&amp;" "&amp;E2937&amp;" "&amp;F2937&amp;" ["&amp;H2937&amp;"]",B2937&amp;" "&amp;C2937&amp;" "&amp;D2937&amp;" "&amp;E2937&amp;" "&amp;F2937&amp;" ["&amp;H2937&amp;"]"))</f>
        <v/>
      </c>
      <c r="J2937" s="7" t="inlineStr">
        <is>
          <t>라푸마 옐로우 슈퍼라이트아웃도어베스트 [95]</t>
        </is>
      </c>
      <c r="K2937" s="7" t="inlineStr">
        <is>
          <t>라푸마 옐로우 슈퍼라이트아웃도어베스트</t>
        </is>
      </c>
      <c r="L2937" s="7">
        <f>IF(B2937="보세",C2937&amp;" "&amp;F2937,B2937&amp;" "&amp;F2937)</f>
        <v/>
      </c>
      <c r="M2937" s="8" t="inlineStr">
        <is>
          <t>옐로우   슈퍼라이트아웃도어베스트</t>
        </is>
      </c>
      <c r="N2937" s="8" t="inlineStr">
        <is>
          <t>옐로우   슈퍼라이트아웃도어베스트</t>
        </is>
      </c>
      <c r="O2937" s="8" t="inlineStr">
        <is>
          <t>옐로우   슈퍼라이트아웃도어베스트</t>
        </is>
      </c>
    </row>
    <row r="2938" ht="16.5" customHeight="1" s="16">
      <c r="A2938" s="7" t="n">
        <v>13109711</v>
      </c>
      <c r="B2938" s="7" t="inlineStr">
        <is>
          <t>폴로랄프로렌</t>
        </is>
      </c>
      <c r="C2938" s="7" t="inlineStr">
        <is>
          <t>디어브라운</t>
        </is>
      </c>
      <c r="D2938" s="7" t="inlineStr">
        <is>
          <t>무지</t>
        </is>
      </c>
      <c r="E2938" s="7" t="inlineStr">
        <is>
          <t>면</t>
        </is>
      </c>
      <c r="F2938" s="7" t="inlineStr">
        <is>
          <t>빅포니소매패치피케티</t>
        </is>
      </c>
      <c r="G2938" s="7" t="inlineStr">
        <is>
          <t>KOR</t>
        </is>
      </c>
      <c r="H2938" s="7" t="inlineStr">
        <is>
          <t>M</t>
        </is>
      </c>
      <c r="I2938" s="7">
        <f>IF(B2938="보세",C2938&amp;" "&amp;D2938&amp;" "&amp;E2938&amp;" "&amp;F2938&amp;" ["&amp;H2938&amp;"]",IF(G2938="JPN","[JPN] "&amp;B2938&amp;" "&amp;C2938&amp;" "&amp;D2938&amp;" "&amp;E2938&amp;" "&amp;F2938&amp;" ["&amp;H2938&amp;"]",B2938&amp;" "&amp;C2938&amp;" "&amp;D2938&amp;" "&amp;E2938&amp;" "&amp;F2938&amp;" ["&amp;H2938&amp;"]"))</f>
        <v/>
      </c>
      <c r="J2938" s="7" t="inlineStr">
        <is>
          <t>폴로랄프로렌 디어브라운 면 빅포니소매패치피케티 [M]</t>
        </is>
      </c>
      <c r="K2938" s="7" t="inlineStr">
        <is>
          <t>폴로랄프로렌 디어브라운 면 빅포니소매패치피케티</t>
        </is>
      </c>
      <c r="L2938" s="7">
        <f>IF(B2938="보세",C2938&amp;" "&amp;F2938,B2938&amp;" "&amp;F2938)</f>
        <v/>
      </c>
      <c r="M2938" s="8" t="inlineStr">
        <is>
          <t>디어브라운  면 빅포니소매패치피케티</t>
        </is>
      </c>
      <c r="N2938" s="8" t="inlineStr">
        <is>
          <t>디어브라운  코튼 빅포니소매패치피케티</t>
        </is>
      </c>
      <c r="O2938" s="8" t="inlineStr">
        <is>
          <t>디어브라운  면직물 빅포니소매패치피케티</t>
        </is>
      </c>
    </row>
    <row r="2939" ht="16.5" customHeight="1" s="16">
      <c r="A2939" s="7" t="n">
        <v>13109712</v>
      </c>
      <c r="B2939" s="7" t="inlineStr">
        <is>
          <t>마시모두띠</t>
        </is>
      </c>
      <c r="C2939" s="7" t="inlineStr">
        <is>
          <t>비틀브라운</t>
        </is>
      </c>
      <c r="D2939" s="7" t="inlineStr">
        <is>
          <t>무지</t>
        </is>
      </c>
      <c r="E2939" s="7" t="inlineStr">
        <is>
          <t>폴리</t>
        </is>
      </c>
      <c r="F2939" s="7" t="inlineStr">
        <is>
          <t>셔링캡소매언발실키블라우스</t>
        </is>
      </c>
      <c r="G2939" s="7" t="inlineStr">
        <is>
          <t>KOR</t>
        </is>
      </c>
      <c r="H2939" s="7" t="inlineStr">
        <is>
          <t>4</t>
        </is>
      </c>
      <c r="I2939" s="7">
        <f>IF(B2939="보세",C2939&amp;" "&amp;D2939&amp;" "&amp;E2939&amp;" "&amp;F2939&amp;" ["&amp;H2939&amp;"]",IF(G2939="JPN","[JPN] "&amp;B2939&amp;" "&amp;C2939&amp;" "&amp;D2939&amp;" "&amp;E2939&amp;" "&amp;F2939&amp;" ["&amp;H2939&amp;"]",B2939&amp;" "&amp;C2939&amp;" "&amp;D2939&amp;" "&amp;E2939&amp;" "&amp;F2939&amp;" ["&amp;H2939&amp;"]"))</f>
        <v/>
      </c>
      <c r="J2939" s="7" t="inlineStr">
        <is>
          <t>마시모두띠 비틀브라운 셔링캡소매언발실키블라우스 [4]</t>
        </is>
      </c>
      <c r="K2939" s="7" t="inlineStr">
        <is>
          <t>마시모두띠 비틀브라운 셔링캡소매언발실키블라우스</t>
        </is>
      </c>
      <c r="L2939" s="7">
        <f>IF(B2939="보세",C2939&amp;" "&amp;F2939,B2939&amp;" "&amp;F2939)</f>
        <v/>
      </c>
      <c r="M2939" s="8" t="inlineStr">
        <is>
          <t>비틀브라운   셔링캡소매언발실키블라우스</t>
        </is>
      </c>
      <c r="N2939" s="8" t="inlineStr">
        <is>
          <t>비틀브라운   셔링캡소매언발실키블라우스</t>
        </is>
      </c>
      <c r="O2939" s="8" t="inlineStr">
        <is>
          <t>비틀브라운   셔링캡소매언발실키블라우스</t>
        </is>
      </c>
    </row>
    <row r="2940" ht="16.5" customHeight="1" s="16">
      <c r="A2940" s="7" t="n">
        <v>13109713</v>
      </c>
      <c r="B2940" s="7" t="inlineStr">
        <is>
          <t>노스페이스</t>
        </is>
      </c>
      <c r="C2940" s="7" t="inlineStr">
        <is>
          <t>레드</t>
        </is>
      </c>
      <c r="D2940" s="7" t="inlineStr">
        <is>
          <t>스트라이프</t>
        </is>
      </c>
      <c r="E2940" s="7" t="inlineStr">
        <is>
          <t>폴리</t>
        </is>
      </c>
      <c r="F2940" s="7" t="inlineStr">
        <is>
          <t>등산로고쿨반팔피케티</t>
        </is>
      </c>
      <c r="G2940" s="7" t="inlineStr">
        <is>
          <t>KOR</t>
        </is>
      </c>
      <c r="H2940" s="7" t="inlineStr">
        <is>
          <t>L</t>
        </is>
      </c>
      <c r="I2940" s="7">
        <f>IF(B2940="보세",C2940&amp;" "&amp;D2940&amp;" "&amp;E2940&amp;" "&amp;F2940&amp;" ["&amp;H2940&amp;"]",IF(G2940="JPN","[JPN] "&amp;B2940&amp;" "&amp;C2940&amp;" "&amp;D2940&amp;" "&amp;E2940&amp;" "&amp;F2940&amp;" ["&amp;H2940&amp;"]",B2940&amp;" "&amp;C2940&amp;" "&amp;D2940&amp;" "&amp;E2940&amp;" "&amp;F2940&amp;" ["&amp;H2940&amp;"]"))</f>
        <v/>
      </c>
      <c r="J2940" s="7" t="inlineStr">
        <is>
          <t>노스페이스 레드 스트라이프 등산로고쿨반팔피케티 [L]</t>
        </is>
      </c>
      <c r="K2940" s="7" t="inlineStr">
        <is>
          <t>노스페이스 레드 스트라이프 등산로고쿨반팔피케티</t>
        </is>
      </c>
      <c r="L2940" s="7">
        <f>IF(B2940="보세",C2940&amp;" "&amp;F2940,B2940&amp;" "&amp;F2940)</f>
        <v/>
      </c>
      <c r="M2940" s="8" t="inlineStr">
        <is>
          <t>레드 스트라이프  등산로고쿨반팔피케티</t>
        </is>
      </c>
      <c r="N2940" s="8" t="inlineStr">
        <is>
          <t>레드 스트라이프  등산로고쿨반팔피케티</t>
        </is>
      </c>
      <c r="O2940" s="8" t="inlineStr">
        <is>
          <t>레드 스트라이프  등산로고쿨반팔피케티</t>
        </is>
      </c>
    </row>
    <row r="2941" ht="16.5" customHeight="1" s="16">
      <c r="A2941" s="7" t="n">
        <v>13109714</v>
      </c>
      <c r="B2941" s="7" t="inlineStr">
        <is>
          <t>타미힐피거</t>
        </is>
      </c>
      <c r="C2941" s="7" t="inlineStr">
        <is>
          <t>다크베이지</t>
        </is>
      </c>
      <c r="D2941" s="7" t="inlineStr">
        <is>
          <t>꽈배기패턴</t>
        </is>
      </c>
      <c r="E2941" s="7" t="inlineStr">
        <is>
          <t>울혼방</t>
        </is>
      </c>
      <c r="F2941" s="7" t="inlineStr">
        <is>
          <t>빅버튼터틀넥롱니트가디건</t>
        </is>
      </c>
      <c r="G2941" s="7" t="inlineStr">
        <is>
          <t>KOR</t>
        </is>
      </c>
      <c r="H2941" s="7" t="inlineStr">
        <is>
          <t>S</t>
        </is>
      </c>
      <c r="I2941" s="7">
        <f>IF(B2941="보세",C2941&amp;" "&amp;D2941&amp;" "&amp;E2941&amp;" "&amp;F2941&amp;" ["&amp;H2941&amp;"]",IF(G2941="JPN","[JPN] "&amp;B2941&amp;" "&amp;C2941&amp;" "&amp;D2941&amp;" "&amp;E2941&amp;" "&amp;F2941&amp;" ["&amp;H2941&amp;"]",B2941&amp;" "&amp;C2941&amp;" "&amp;D2941&amp;" "&amp;E2941&amp;" "&amp;F2941&amp;" ["&amp;H2941&amp;"]"))</f>
        <v/>
      </c>
      <c r="J2941" s="7" t="inlineStr">
        <is>
          <t>타미힐피거 다크베이지 꽈배기패턴 울혼방 빅버튼터틀넥롱니트가디건 [S]</t>
        </is>
      </c>
      <c r="K2941" s="7" t="inlineStr">
        <is>
          <t>타미힐피거 다크베이지 꽈배기패턴 울혼방 빅버튼터틀넥롱니트가디건</t>
        </is>
      </c>
      <c r="L2941" s="7">
        <f>IF(B2941="보세",C2941&amp;" "&amp;F2941,B2941&amp;" "&amp;F2941)</f>
        <v/>
      </c>
      <c r="M2941" s="8" t="inlineStr">
        <is>
          <t>다크베이지 꽈배기패턴 울혼방 빅버튼터틀넥롱니트가디건</t>
        </is>
      </c>
      <c r="N2941" s="8" t="inlineStr">
        <is>
          <t>다크베이지 꽈배기무늬 울혼방 빅버튼터틀넥롱니트가디건</t>
        </is>
      </c>
      <c r="O2941" s="8" t="inlineStr">
        <is>
          <t>다크베이지 꽈배기짜임 울혼방 빅버튼터틀넥롱니트가디건</t>
        </is>
      </c>
    </row>
    <row r="2942" ht="16.5" customHeight="1" s="16">
      <c r="A2942" s="7" t="n">
        <v>13109715</v>
      </c>
      <c r="B2942" s="7" t="inlineStr">
        <is>
          <t>네파</t>
        </is>
      </c>
      <c r="C2942" s="7" t="inlineStr">
        <is>
          <t>멜란지린넨베이지</t>
        </is>
      </c>
      <c r="D2942" s="7" t="inlineStr">
        <is>
          <t>무지</t>
        </is>
      </c>
      <c r="E2942" s="7" t="inlineStr">
        <is>
          <t>폴리</t>
        </is>
      </c>
      <c r="F2942" s="7" t="inlineStr">
        <is>
          <t>로고패치등산니트집업</t>
        </is>
      </c>
      <c r="G2942" s="7" t="inlineStr">
        <is>
          <t>KOR</t>
        </is>
      </c>
      <c r="H2942" s="7" t="inlineStr">
        <is>
          <t>XS</t>
        </is>
      </c>
      <c r="I2942" s="7">
        <f>IF(B2942="보세",C2942&amp;" "&amp;D2942&amp;" "&amp;E2942&amp;" "&amp;F2942&amp;" ["&amp;H2942&amp;"]",IF(G2942="JPN","[JPN] "&amp;B2942&amp;" "&amp;C2942&amp;" "&amp;D2942&amp;" "&amp;E2942&amp;" "&amp;F2942&amp;" ["&amp;H2942&amp;"]",B2942&amp;" "&amp;C2942&amp;" "&amp;D2942&amp;" "&amp;E2942&amp;" "&amp;F2942&amp;" ["&amp;H2942&amp;"]"))</f>
        <v/>
      </c>
      <c r="J2942" s="7" t="inlineStr">
        <is>
          <t>네파 멜란지린넨베이지 로고패치등산니트집업 [XS]</t>
        </is>
      </c>
      <c r="K2942" s="7" t="inlineStr">
        <is>
          <t>네파 멜란지린넨베이지 로고패치등산니트집업</t>
        </is>
      </c>
      <c r="L2942" s="7">
        <f>IF(B2942="보세",C2942&amp;" "&amp;F2942,B2942&amp;" "&amp;F2942)</f>
        <v/>
      </c>
      <c r="M2942" s="8" t="inlineStr">
        <is>
          <t>멜란지린넨베이지   로고패치등산니트집업</t>
        </is>
      </c>
      <c r="N2942" s="8" t="inlineStr">
        <is>
          <t>멜란지린넨베이지   로고패치등산니트집업</t>
        </is>
      </c>
      <c r="O2942" s="8" t="inlineStr">
        <is>
          <t>멜란지린넨베이지   로고패치등산니트집업</t>
        </is>
      </c>
    </row>
    <row r="2943" ht="16.5" customHeight="1" s="16">
      <c r="A2943" s="7" t="n">
        <v>13109716</v>
      </c>
      <c r="B2943" s="7" t="inlineStr">
        <is>
          <t>노스페이스</t>
        </is>
      </c>
      <c r="C2943" s="7" t="inlineStr">
        <is>
          <t>핑크</t>
        </is>
      </c>
      <c r="D2943" s="7" t="inlineStr">
        <is>
          <t>무지</t>
        </is>
      </c>
      <c r="E2943" s="7" t="inlineStr">
        <is>
          <t>폴리</t>
        </is>
      </c>
      <c r="F2943" s="7" t="inlineStr">
        <is>
          <t>등산피케로고쿨반팔티</t>
        </is>
      </c>
      <c r="G2943" s="7" t="inlineStr">
        <is>
          <t>KOR</t>
        </is>
      </c>
      <c r="H2943" s="7" t="inlineStr">
        <is>
          <t>M</t>
        </is>
      </c>
      <c r="I2943" s="7">
        <f>IF(B2943="보세",C2943&amp;" "&amp;D2943&amp;" "&amp;E2943&amp;" "&amp;F2943&amp;" ["&amp;H2943&amp;"]",IF(G2943="JPN","[JPN] "&amp;B2943&amp;" "&amp;C2943&amp;" "&amp;D2943&amp;" "&amp;E2943&amp;" "&amp;F2943&amp;" ["&amp;H2943&amp;"]",B2943&amp;" "&amp;C2943&amp;" "&amp;D2943&amp;" "&amp;E2943&amp;" "&amp;F2943&amp;" ["&amp;H2943&amp;"]"))</f>
        <v/>
      </c>
      <c r="J2943" s="7" t="inlineStr">
        <is>
          <t>노스페이스 핑크 등산피케로고쿨반팔티 [M]</t>
        </is>
      </c>
      <c r="K2943" s="7" t="inlineStr">
        <is>
          <t>노스페이스 핑크 등산피케로고쿨반팔티</t>
        </is>
      </c>
      <c r="L2943" s="7">
        <f>IF(B2943="보세",C2943&amp;" "&amp;F2943,B2943&amp;" "&amp;F2943)</f>
        <v/>
      </c>
      <c r="M2943" s="8" t="inlineStr">
        <is>
          <t>핑크   등산피케로고쿨반팔티</t>
        </is>
      </c>
      <c r="N2943" s="8" t="inlineStr">
        <is>
          <t>핑크   등산피케로고쿨반팔티</t>
        </is>
      </c>
      <c r="O2943" s="8" t="inlineStr">
        <is>
          <t>핑크   등산피케로고쿨반팔티</t>
        </is>
      </c>
    </row>
    <row r="2944" ht="16.5" customHeight="1" s="16">
      <c r="A2944" s="7" t="n">
        <v>13109717</v>
      </c>
      <c r="B2944" s="7" t="inlineStr">
        <is>
          <t>폴로랄프로렌</t>
        </is>
      </c>
      <c r="C2944" s="7" t="inlineStr">
        <is>
          <t>딥핑크</t>
        </is>
      </c>
      <c r="D2944" s="7" t="inlineStr">
        <is>
          <t>무지</t>
        </is>
      </c>
      <c r="E2944" s="7" t="inlineStr">
        <is>
          <t>면</t>
        </is>
      </c>
      <c r="F2944" s="7" t="inlineStr">
        <is>
          <t>포니피케반팔티</t>
        </is>
      </c>
      <c r="G2944" s="7" t="inlineStr">
        <is>
          <t>KOR</t>
        </is>
      </c>
      <c r="H2944" s="7" t="inlineStr">
        <is>
          <t>XL</t>
        </is>
      </c>
      <c r="I2944" s="7">
        <f>IF(B2944="보세",C2944&amp;" "&amp;D2944&amp;" "&amp;E2944&amp;" "&amp;F2944&amp;" ["&amp;H2944&amp;"]",IF(G2944="JPN","[JPN] "&amp;B2944&amp;" "&amp;C2944&amp;" "&amp;D2944&amp;" "&amp;E2944&amp;" "&amp;F2944&amp;" ["&amp;H2944&amp;"]",B2944&amp;" "&amp;C2944&amp;" "&amp;D2944&amp;" "&amp;E2944&amp;" "&amp;F2944&amp;" ["&amp;H2944&amp;"]"))</f>
        <v/>
      </c>
      <c r="J2944" s="7" t="inlineStr">
        <is>
          <t>폴로랄프로렌 딥핑크 면 포니피케반팔티 [XL]</t>
        </is>
      </c>
      <c r="K2944" s="7" t="inlineStr">
        <is>
          <t>폴로랄프로렌 딥핑크 면 포니피케반팔티</t>
        </is>
      </c>
      <c r="L2944" s="7">
        <f>IF(B2944="보세",C2944&amp;" "&amp;F2944,B2944&amp;" "&amp;F2944)</f>
        <v/>
      </c>
      <c r="M2944" s="8" t="inlineStr">
        <is>
          <t>딥핑크  면 포니피케반팔티</t>
        </is>
      </c>
      <c r="N2944" s="8" t="inlineStr">
        <is>
          <t>딥핑크  코튼 포니피케반팔티</t>
        </is>
      </c>
      <c r="O2944" s="8" t="inlineStr">
        <is>
          <t>딥핑크  면직물 포니피케반팔티</t>
        </is>
      </c>
    </row>
    <row r="2945" ht="16.5" customHeight="1" s="16">
      <c r="A2945" s="7" t="n">
        <v>13109718</v>
      </c>
      <c r="B2945" s="7" t="inlineStr">
        <is>
          <t>아디다스</t>
        </is>
      </c>
      <c r="C2945" s="7" t="inlineStr">
        <is>
          <t>네온피치다크그레이</t>
        </is>
      </c>
      <c r="D2945" s="7" t="inlineStr">
        <is>
          <t>무지</t>
        </is>
      </c>
      <c r="E2945" s="7" t="inlineStr">
        <is>
          <t>폴리</t>
        </is>
      </c>
      <c r="F2945" s="7" t="inlineStr">
        <is>
          <t>삼선투톤집업</t>
        </is>
      </c>
      <c r="G2945" s="7" t="inlineStr">
        <is>
          <t>KOR</t>
        </is>
      </c>
      <c r="H2945" s="7" t="inlineStr">
        <is>
          <t>100</t>
        </is>
      </c>
      <c r="I2945" s="7">
        <f>IF(B2945="보세",C2945&amp;" "&amp;D2945&amp;" "&amp;E2945&amp;" "&amp;F2945&amp;" ["&amp;H2945&amp;"]",IF(G2945="JPN","[JPN] "&amp;B2945&amp;" "&amp;C2945&amp;" "&amp;D2945&amp;" "&amp;E2945&amp;" "&amp;F2945&amp;" ["&amp;H2945&amp;"]",B2945&amp;" "&amp;C2945&amp;" "&amp;D2945&amp;" "&amp;E2945&amp;" "&amp;F2945&amp;" ["&amp;H2945&amp;"]"))</f>
        <v/>
      </c>
      <c r="J2945" s="7" t="inlineStr">
        <is>
          <t>아디다스 네온피치다크그레이 삼선투톤집업 [100]</t>
        </is>
      </c>
      <c r="K2945" s="7" t="inlineStr">
        <is>
          <t>아디다스 네온피치다크그레이 삼선투톤집업</t>
        </is>
      </c>
      <c r="L2945" s="7">
        <f>IF(B2945="보세",C2945&amp;" "&amp;F2945,B2945&amp;" "&amp;F2945)</f>
        <v/>
      </c>
      <c r="M2945" s="8" t="inlineStr">
        <is>
          <t>네온피치다크그레이   삼선투톤집업</t>
        </is>
      </c>
      <c r="N2945" s="8" t="inlineStr">
        <is>
          <t>네온피치다크그레이   삼선투톤집업</t>
        </is>
      </c>
      <c r="O2945" s="8" t="inlineStr">
        <is>
          <t>네온피치다크그레이   삼선투톤집업</t>
        </is>
      </c>
    </row>
    <row r="2946" ht="16.5" customHeight="1" s="16">
      <c r="A2946" s="7" t="n">
        <v>13109719</v>
      </c>
      <c r="B2946" s="7" t="inlineStr">
        <is>
          <t>미쏘</t>
        </is>
      </c>
      <c r="C2946" s="7" t="inlineStr">
        <is>
          <t>자주믹스</t>
        </is>
      </c>
      <c r="D2946" s="7" t="inlineStr">
        <is>
          <t>체크</t>
        </is>
      </c>
      <c r="E2946" s="7" t="inlineStr">
        <is>
          <t>면</t>
        </is>
      </c>
      <c r="F2946" s="7" t="inlineStr">
        <is>
          <t>라이트쿨셔츠</t>
        </is>
      </c>
      <c r="G2946" s="7" t="inlineStr">
        <is>
          <t>KOR</t>
        </is>
      </c>
      <c r="H2946" s="7" t="inlineStr">
        <is>
          <t>S</t>
        </is>
      </c>
      <c r="I2946" s="7">
        <f>IF(B2946="보세",C2946&amp;" "&amp;D2946&amp;" "&amp;E2946&amp;" "&amp;F2946&amp;" ["&amp;H2946&amp;"]",IF(G2946="JPN","[JPN] "&amp;B2946&amp;" "&amp;C2946&amp;" "&amp;D2946&amp;" "&amp;E2946&amp;" "&amp;F2946&amp;" ["&amp;H2946&amp;"]",B2946&amp;" "&amp;C2946&amp;" "&amp;D2946&amp;" "&amp;E2946&amp;" "&amp;F2946&amp;" ["&amp;H2946&amp;"]"))</f>
        <v/>
      </c>
      <c r="J2946" s="7" t="inlineStr">
        <is>
          <t>미쏘 자주믹스 체크 면 라이트쿨셔츠 [S]</t>
        </is>
      </c>
      <c r="K2946" s="7" t="inlineStr">
        <is>
          <t>미쏘 자주믹스 체크 면 라이트쿨셔츠</t>
        </is>
      </c>
      <c r="L2946" s="7">
        <f>IF(B2946="보세",C2946&amp;" "&amp;F2946,B2946&amp;" "&amp;F2946)</f>
        <v/>
      </c>
      <c r="M2946" s="8" t="inlineStr">
        <is>
          <t>자주믹스 체크 면 라이트쿨셔츠</t>
        </is>
      </c>
      <c r="N2946" s="8" t="inlineStr">
        <is>
          <t>자주믹스 체크 코튼 라이트쿨셔츠</t>
        </is>
      </c>
      <c r="O2946" s="8" t="inlineStr">
        <is>
          <t>자주믹스 체크 면직물 라이트쿨셔츠</t>
        </is>
      </c>
    </row>
    <row r="2947" ht="16.5" customHeight="1" s="16">
      <c r="A2947" s="7" t="n">
        <v>13109720</v>
      </c>
      <c r="B2947" s="7" t="inlineStr">
        <is>
          <t>랄프로렌</t>
        </is>
      </c>
      <c r="C2947" s="7" t="inlineStr">
        <is>
          <t>플라이어카이트블루</t>
        </is>
      </c>
      <c r="D2947" s="7" t="inlineStr">
        <is>
          <t>스트라이프</t>
        </is>
      </c>
      <c r="E2947" s="7" t="inlineStr">
        <is>
          <t>면</t>
        </is>
      </c>
      <c r="F2947" s="7" t="inlineStr">
        <is>
          <t>멀티포니셔츠</t>
        </is>
      </c>
      <c r="G2947" s="7" t="inlineStr">
        <is>
          <t>KOR</t>
        </is>
      </c>
      <c r="H2947" s="7" t="inlineStr">
        <is>
          <t>L</t>
        </is>
      </c>
      <c r="I2947" s="7">
        <f>IF(B2947="보세",C2947&amp;" "&amp;D2947&amp;" "&amp;E2947&amp;" "&amp;F2947&amp;" ["&amp;H2947&amp;"]",IF(G2947="JPN","[JPN] "&amp;B2947&amp;" "&amp;C2947&amp;" "&amp;D2947&amp;" "&amp;E2947&amp;" "&amp;F2947&amp;" ["&amp;H2947&amp;"]",B2947&amp;" "&amp;C2947&amp;" "&amp;D2947&amp;" "&amp;E2947&amp;" "&amp;F2947&amp;" ["&amp;H2947&amp;"]"))</f>
        <v/>
      </c>
      <c r="J2947" s="7" t="inlineStr">
        <is>
          <t>랄프로렌 플라이어카이트블루 스트라이프 면 멀티포니셔츠 [L]</t>
        </is>
      </c>
      <c r="K2947" s="7" t="inlineStr">
        <is>
          <t>랄프로렌 플라이어카이트블루 스트라이프 면 멀티포니셔츠</t>
        </is>
      </c>
      <c r="L2947" s="7">
        <f>IF(B2947="보세",C2947&amp;" "&amp;F2947,B2947&amp;" "&amp;F2947)</f>
        <v/>
      </c>
      <c r="M2947" s="8" t="inlineStr">
        <is>
          <t>플라이어카이트블루 스트라이프 면 멀티포니셔츠</t>
        </is>
      </c>
      <c r="N2947" s="8" t="inlineStr">
        <is>
          <t>플라이어카이트블루 스트라이프 코튼 멀티포니셔츠</t>
        </is>
      </c>
      <c r="O2947" s="8" t="inlineStr">
        <is>
          <t>플라이어카이트블루 스트라이프 면직물 멀티포니셔츠</t>
        </is>
      </c>
    </row>
    <row r="2948" ht="16.5" customHeight="1" s="16">
      <c r="A2948" s="7" t="n">
        <v>13109721</v>
      </c>
      <c r="B2948" s="7" t="inlineStr">
        <is>
          <t>랄프로렌</t>
        </is>
      </c>
      <c r="C2948" s="7" t="inlineStr">
        <is>
          <t>쉐도우그린</t>
        </is>
      </c>
      <c r="D2948" s="7" t="inlineStr">
        <is>
          <t>무지</t>
        </is>
      </c>
      <c r="E2948" s="7" t="inlineStr">
        <is>
          <t>면</t>
        </is>
      </c>
      <c r="F2948" s="7" t="inlineStr">
        <is>
          <t>포니피케민소매원피스</t>
        </is>
      </c>
      <c r="G2948" s="7" t="inlineStr">
        <is>
          <t>KOR</t>
        </is>
      </c>
      <c r="H2948" s="7" t="inlineStr">
        <is>
          <t>90</t>
        </is>
      </c>
      <c r="I2948" s="7">
        <f>IF(B2948="보세",C2948&amp;" "&amp;D2948&amp;" "&amp;E2948&amp;" "&amp;F2948&amp;" ["&amp;H2948&amp;"]",IF(G2948="JPN","[JPN] "&amp;B2948&amp;" "&amp;C2948&amp;" "&amp;D2948&amp;" "&amp;E2948&amp;" "&amp;F2948&amp;" ["&amp;H2948&amp;"]",B2948&amp;" "&amp;C2948&amp;" "&amp;D2948&amp;" "&amp;E2948&amp;" "&amp;F2948&amp;" ["&amp;H2948&amp;"]"))</f>
        <v/>
      </c>
      <c r="J2948" s="7" t="inlineStr">
        <is>
          <t>랄프로렌 쉐도우그린 면 포니피케민소매원피스 [90]</t>
        </is>
      </c>
      <c r="K2948" s="7" t="inlineStr">
        <is>
          <t>랄프로렌 쉐도우그린 면 포니피케민소매원피스</t>
        </is>
      </c>
      <c r="L2948" s="7">
        <f>IF(B2948="보세",C2948&amp;" "&amp;F2948,B2948&amp;" "&amp;F2948)</f>
        <v/>
      </c>
      <c r="M2948" s="8" t="inlineStr">
        <is>
          <t>쉐도우그린  면 포니피케민소매원피스</t>
        </is>
      </c>
      <c r="N2948" s="8" t="inlineStr">
        <is>
          <t>쉐도우그린  코튼 포니피케민소매원피스</t>
        </is>
      </c>
      <c r="O2948" s="8" t="inlineStr">
        <is>
          <t>쉐도우그린  면직물 포니피케민소매원피스</t>
        </is>
      </c>
    </row>
    <row r="2949" ht="16.5" customHeight="1" s="16">
      <c r="A2949" s="7" t="n">
        <v>13109722</v>
      </c>
      <c r="B2949" s="7" t="inlineStr">
        <is>
          <t>빈폴</t>
        </is>
      </c>
      <c r="C2949" s="7" t="inlineStr">
        <is>
          <t>멜란지그레이</t>
        </is>
      </c>
      <c r="D2949" s="7" t="inlineStr">
        <is>
          <t>무지</t>
        </is>
      </c>
      <c r="E2949" s="7" t="inlineStr">
        <is>
          <t>면혼방</t>
        </is>
      </c>
      <c r="F2949" s="7" t="inlineStr">
        <is>
          <t>우드버튼로고피케티</t>
        </is>
      </c>
      <c r="G2949" s="7" t="inlineStr">
        <is>
          <t>KOR</t>
        </is>
      </c>
      <c r="H2949" s="7" t="inlineStr">
        <is>
          <t>100</t>
        </is>
      </c>
      <c r="I2949" s="7">
        <f>IF(B2949="보세",C2949&amp;" "&amp;D2949&amp;" "&amp;E2949&amp;" "&amp;F2949&amp;" ["&amp;H2949&amp;"]",IF(G2949="JPN","[JPN] "&amp;B2949&amp;" "&amp;C2949&amp;" "&amp;D2949&amp;" "&amp;E2949&amp;" "&amp;F2949&amp;" ["&amp;H2949&amp;"]",B2949&amp;" "&amp;C2949&amp;" "&amp;D2949&amp;" "&amp;E2949&amp;" "&amp;F2949&amp;" ["&amp;H2949&amp;"]"))</f>
        <v/>
      </c>
      <c r="J2949" s="7" t="inlineStr">
        <is>
          <t>빈폴 멜란지그레이 면혼방 우드버튼로고피케티 [100]</t>
        </is>
      </c>
      <c r="K2949" s="7" t="inlineStr">
        <is>
          <t>빈폴 멜란지그레이 면혼방 우드버튼로고피케티</t>
        </is>
      </c>
      <c r="L2949" s="7">
        <f>IF(B2949="보세",C2949&amp;" "&amp;F2949,B2949&amp;" "&amp;F2949)</f>
        <v/>
      </c>
      <c r="M2949" s="8" t="inlineStr">
        <is>
          <t>멜란지그레이  면혼방 우드버튼로고피케티</t>
        </is>
      </c>
      <c r="N2949" s="8" t="inlineStr">
        <is>
          <t>멜란지그레이  코튼혼방 우드버튼로고피케티</t>
        </is>
      </c>
      <c r="O2949" s="8" t="inlineStr">
        <is>
          <t>멜란지그레이  면믹스 우드버튼로고피케티</t>
        </is>
      </c>
    </row>
    <row r="2950" ht="16.5" customHeight="1" s="16">
      <c r="A2950" s="7" t="n">
        <v>13109723</v>
      </c>
      <c r="B2950" s="7" t="inlineStr">
        <is>
          <t>라코스테</t>
        </is>
      </c>
      <c r="C2950" s="7" t="inlineStr">
        <is>
          <t>웜오렌지</t>
        </is>
      </c>
      <c r="D2950" s="7" t="inlineStr">
        <is>
          <t>스트라이프</t>
        </is>
      </c>
      <c r="E2950" s="7" t="inlineStr">
        <is>
          <t>면</t>
        </is>
      </c>
      <c r="F2950" s="7" t="inlineStr">
        <is>
          <t>스몰로고셔츠</t>
        </is>
      </c>
      <c r="G2950" s="7" t="inlineStr">
        <is>
          <t>KOR</t>
        </is>
      </c>
      <c r="H2950" s="7" t="inlineStr">
        <is>
          <t>100</t>
        </is>
      </c>
      <c r="I2950" s="7">
        <f>IF(B2950="보세",C2950&amp;" "&amp;D2950&amp;" "&amp;E2950&amp;" "&amp;F2950&amp;" ["&amp;H2950&amp;"]",IF(G2950="JPN","[JPN] "&amp;B2950&amp;" "&amp;C2950&amp;" "&amp;D2950&amp;" "&amp;E2950&amp;" "&amp;F2950&amp;" ["&amp;H2950&amp;"]",B2950&amp;" "&amp;C2950&amp;" "&amp;D2950&amp;" "&amp;E2950&amp;" "&amp;F2950&amp;" ["&amp;H2950&amp;"]"))</f>
        <v/>
      </c>
      <c r="J2950" s="7" t="inlineStr">
        <is>
          <t>라코스테 웜오렌지 스트라이프 면 스몰로고셔츠 [100]</t>
        </is>
      </c>
      <c r="K2950" s="7" t="inlineStr">
        <is>
          <t>라코스테 웜오렌지 스트라이프 면 스몰로고셔츠</t>
        </is>
      </c>
      <c r="L2950" s="7">
        <f>IF(B2950="보세",C2950&amp;" "&amp;F2950,B2950&amp;" "&amp;F2950)</f>
        <v/>
      </c>
      <c r="M2950" s="8" t="inlineStr">
        <is>
          <t>웜오렌지 스트라이프 면 스몰로고셔츠</t>
        </is>
      </c>
      <c r="N2950" s="8" t="inlineStr">
        <is>
          <t>웜오렌지 스트라이프 코튼 스몰로고셔츠</t>
        </is>
      </c>
      <c r="O2950" s="8" t="inlineStr">
        <is>
          <t>웜오렌지 스트라이프 면직물 스몰로고셔츠</t>
        </is>
      </c>
    </row>
    <row r="2951" ht="16.5" customHeight="1" s="16">
      <c r="A2951" s="7" t="n">
        <v>13109724</v>
      </c>
      <c r="B2951" s="7" t="inlineStr">
        <is>
          <t>팬콧</t>
        </is>
      </c>
      <c r="C2951" s="7" t="inlineStr">
        <is>
          <t>아이보리코랄</t>
        </is>
      </c>
      <c r="D2951" s="7" t="inlineStr">
        <is>
          <t>무지</t>
        </is>
      </c>
      <c r="E2951" s="7" t="inlineStr">
        <is>
          <t>폴리</t>
        </is>
      </c>
      <c r="F2951" s="7" t="inlineStr">
        <is>
          <t>로고패치나그랑라이트바람막이</t>
        </is>
      </c>
      <c r="G2951" s="7" t="inlineStr">
        <is>
          <t>KOR</t>
        </is>
      </c>
      <c r="H2951" s="7" t="inlineStr">
        <is>
          <t>S</t>
        </is>
      </c>
      <c r="I2951" s="7">
        <f>IF(B2951="보세",C2951&amp;" "&amp;D2951&amp;" "&amp;E2951&amp;" "&amp;F2951&amp;" ["&amp;H2951&amp;"]",IF(G2951="JPN","[JPN] "&amp;B2951&amp;" "&amp;C2951&amp;" "&amp;D2951&amp;" "&amp;E2951&amp;" "&amp;F2951&amp;" ["&amp;H2951&amp;"]",B2951&amp;" "&amp;C2951&amp;" "&amp;D2951&amp;" "&amp;E2951&amp;" "&amp;F2951&amp;" ["&amp;H2951&amp;"]"))</f>
        <v/>
      </c>
      <c r="J2951" s="7" t="inlineStr">
        <is>
          <t>팬콧 아이보리코랄 로고패치나그랑라이트바람막이 [S]</t>
        </is>
      </c>
      <c r="K2951" s="7" t="inlineStr">
        <is>
          <t>팬콧 아이보리코랄 로고패치나그랑라이트바람막이</t>
        </is>
      </c>
      <c r="L2951" s="7">
        <f>IF(B2951="보세",C2951&amp;" "&amp;F2951,B2951&amp;" "&amp;F2951)</f>
        <v/>
      </c>
      <c r="M2951" s="8" t="inlineStr">
        <is>
          <t>아이보리코랄   로고패치나그랑라이트바람막이</t>
        </is>
      </c>
      <c r="N2951" s="8" t="inlineStr">
        <is>
          <t>아이보리코랄   로고패치나그랑라이트바람막이</t>
        </is>
      </c>
      <c r="O2951" s="8" t="inlineStr">
        <is>
          <t>아이보리코랄   로고패치나그랑라이트바람막이</t>
        </is>
      </c>
    </row>
    <row r="2952" ht="16.5" customHeight="1" s="16">
      <c r="A2952" s="7" t="n">
        <v>13109725</v>
      </c>
      <c r="B2952" s="7" t="inlineStr">
        <is>
          <t>아디다스스텔라맥카트니</t>
        </is>
      </c>
      <c r="C2952" s="7" t="inlineStr">
        <is>
          <t>형광주황</t>
        </is>
      </c>
      <c r="D2952" s="7" t="inlineStr">
        <is>
          <t>무지</t>
        </is>
      </c>
      <c r="E2952" s="7" t="inlineStr">
        <is>
          <t>폴리</t>
        </is>
      </c>
      <c r="F2952" s="7" t="inlineStr">
        <is>
          <t>히든하프버튼피케반팔티</t>
        </is>
      </c>
      <c r="G2952" s="7" t="inlineStr">
        <is>
          <t>KOR</t>
        </is>
      </c>
      <c r="H2952" s="7" t="inlineStr">
        <is>
          <t>85</t>
        </is>
      </c>
      <c r="I2952" s="7">
        <f>IF(B2952="보세",C2952&amp;" "&amp;D2952&amp;" "&amp;E2952&amp;" "&amp;F2952&amp;" ["&amp;H2952&amp;"]",IF(G2952="JPN","[JPN] "&amp;B2952&amp;" "&amp;C2952&amp;" "&amp;D2952&amp;" "&amp;E2952&amp;" "&amp;F2952&amp;" ["&amp;H2952&amp;"]",B2952&amp;" "&amp;C2952&amp;" "&amp;D2952&amp;" "&amp;E2952&amp;" "&amp;F2952&amp;" ["&amp;H2952&amp;"]"))</f>
        <v/>
      </c>
      <c r="J2952" s="7" t="inlineStr">
        <is>
          <t>아디다스스텔라맥카트니 형광주황 히든하프버튼피케반팔티 [85]</t>
        </is>
      </c>
      <c r="K2952" s="7" t="inlineStr">
        <is>
          <t>아디다스스텔라맥카트니 형광주황 히든하프버튼피케반팔티</t>
        </is>
      </c>
      <c r="L2952" s="7">
        <f>IF(B2952="보세",C2952&amp;" "&amp;F2952,B2952&amp;" "&amp;F2952)</f>
        <v/>
      </c>
      <c r="M2952" s="8" t="inlineStr">
        <is>
          <t>형광주황   히든하프버튼피케반팔티</t>
        </is>
      </c>
      <c r="N2952" s="8" t="inlineStr">
        <is>
          <t>형광주황   히든하프버튼피케반팔티</t>
        </is>
      </c>
      <c r="O2952" s="8" t="inlineStr">
        <is>
          <t>형광주황   히든하프버튼피케반팔티</t>
        </is>
      </c>
    </row>
    <row r="2953" ht="16.5" customHeight="1" s="16">
      <c r="A2953" s="7" t="n">
        <v>13109726</v>
      </c>
      <c r="B2953" s="7" t="inlineStr">
        <is>
          <t>아디다스</t>
        </is>
      </c>
      <c r="C2953" s="7" t="inlineStr">
        <is>
          <t>레몬</t>
        </is>
      </c>
      <c r="D2953" s="7" t="inlineStr">
        <is>
          <t>무지</t>
        </is>
      </c>
      <c r="E2953" s="7" t="inlineStr">
        <is>
          <t>폴리</t>
        </is>
      </c>
      <c r="F2953" s="7" t="inlineStr">
        <is>
          <t>삼선아웃도어경량바람막이</t>
        </is>
      </c>
      <c r="G2953" s="7" t="inlineStr">
        <is>
          <t>KOR</t>
        </is>
      </c>
      <c r="H2953" s="7" t="inlineStr">
        <is>
          <t>85</t>
        </is>
      </c>
      <c r="I2953" s="7">
        <f>IF(B2953="보세",C2953&amp;" "&amp;D2953&amp;" "&amp;E2953&amp;" "&amp;F2953&amp;" ["&amp;H2953&amp;"]",IF(G2953="JPN","[JPN] "&amp;B2953&amp;" "&amp;C2953&amp;" "&amp;D2953&amp;" "&amp;E2953&amp;" "&amp;F2953&amp;" ["&amp;H2953&amp;"]",B2953&amp;" "&amp;C2953&amp;" "&amp;D2953&amp;" "&amp;E2953&amp;" "&amp;F2953&amp;" ["&amp;H2953&amp;"]"))</f>
        <v/>
      </c>
      <c r="J2953" s="7" t="inlineStr">
        <is>
          <t>아디다스 레몬 삼선아웃도어경량바람막이 [85]</t>
        </is>
      </c>
      <c r="K2953" s="7" t="inlineStr">
        <is>
          <t>아디다스 레몬 삼선아웃도어경량바람막이</t>
        </is>
      </c>
      <c r="L2953" s="7">
        <f>IF(B2953="보세",C2953&amp;" "&amp;F2953,B2953&amp;" "&amp;F2953)</f>
        <v/>
      </c>
      <c r="M2953" s="8" t="inlineStr">
        <is>
          <t>레몬   삼선아웃도어경량바람막이</t>
        </is>
      </c>
      <c r="N2953" s="8" t="inlineStr">
        <is>
          <t>레몬   삼선아웃도어경량바람막이</t>
        </is>
      </c>
      <c r="O2953" s="8" t="inlineStr">
        <is>
          <t>레몬   삼선아웃도어경량바람막이</t>
        </is>
      </c>
    </row>
    <row r="2954" ht="16.5" customHeight="1" s="16">
      <c r="A2954" s="7" t="n">
        <v>13109727</v>
      </c>
      <c r="B2954" s="7" t="inlineStr">
        <is>
          <t>블랙앤화이트</t>
        </is>
      </c>
      <c r="C2954" s="7" t="inlineStr">
        <is>
          <t>화이트</t>
        </is>
      </c>
      <c r="D2954" s="7" t="inlineStr">
        <is>
          <t>무지</t>
        </is>
      </c>
      <c r="E2954" s="7" t="inlineStr">
        <is>
          <t>면혼방</t>
        </is>
      </c>
      <c r="F2954" s="7" t="inlineStr">
        <is>
          <t>로고캐릭터자수반집업티</t>
        </is>
      </c>
      <c r="G2954" s="7" t="inlineStr">
        <is>
          <t>KOR</t>
        </is>
      </c>
      <c r="H2954" s="7" t="inlineStr">
        <is>
          <t>90</t>
        </is>
      </c>
      <c r="I2954" s="7">
        <f>IF(B2954="보세",C2954&amp;" "&amp;D2954&amp;" "&amp;E2954&amp;" "&amp;F2954&amp;" ["&amp;H2954&amp;"]",IF(G2954="JPN","[JPN] "&amp;B2954&amp;" "&amp;C2954&amp;" "&amp;D2954&amp;" "&amp;E2954&amp;" "&amp;F2954&amp;" ["&amp;H2954&amp;"]",B2954&amp;" "&amp;C2954&amp;" "&amp;D2954&amp;" "&amp;E2954&amp;" "&amp;F2954&amp;" ["&amp;H2954&amp;"]"))</f>
        <v/>
      </c>
      <c r="J2954" s="7" t="inlineStr">
        <is>
          <t>블랙앤화이트 화이트 면혼방 로고캐릭터자수반집업티 [90]</t>
        </is>
      </c>
      <c r="K2954" s="7" t="inlineStr">
        <is>
          <t>블랙앤화이트 화이트 면혼방 로고캐릭터자수반집업티</t>
        </is>
      </c>
      <c r="L2954" s="7">
        <f>IF(B2954="보세",C2954&amp;" "&amp;F2954,B2954&amp;" "&amp;F2954)</f>
        <v/>
      </c>
      <c r="M2954" s="8" t="inlineStr">
        <is>
          <t>화이트  면혼방 로고캐릭터자수반집업티</t>
        </is>
      </c>
      <c r="N2954" s="8" t="inlineStr">
        <is>
          <t>화이트  코튼혼방 로고캐릭터자수반집업티</t>
        </is>
      </c>
      <c r="O2954" s="8" t="inlineStr">
        <is>
          <t>화이트  면믹스 로고캐릭터자수반집업티</t>
        </is>
      </c>
    </row>
    <row r="2955" ht="16.5" customHeight="1" s="16">
      <c r="A2955" s="7" t="n">
        <v>13109728</v>
      </c>
      <c r="B2955" s="7" t="inlineStr">
        <is>
          <t>빈폴</t>
        </is>
      </c>
      <c r="C2955" s="7" t="inlineStr">
        <is>
          <t>에그노그아이보리</t>
        </is>
      </c>
      <c r="D2955" s="7" t="inlineStr">
        <is>
          <t>스트라이프</t>
        </is>
      </c>
      <c r="E2955" s="7" t="inlineStr">
        <is>
          <t>폴리</t>
        </is>
      </c>
      <c r="F2955" s="7" t="inlineStr">
        <is>
          <t>로고반팔피케티</t>
        </is>
      </c>
      <c r="G2955" s="7" t="inlineStr">
        <is>
          <t>KOR</t>
        </is>
      </c>
      <c r="H2955" s="7" t="inlineStr">
        <is>
          <t>95</t>
        </is>
      </c>
      <c r="I2955" s="7">
        <f>IF(B2955="보세",C2955&amp;" "&amp;D2955&amp;" "&amp;E2955&amp;" "&amp;F2955&amp;" ["&amp;H2955&amp;"]",IF(G2955="JPN","[JPN] "&amp;B2955&amp;" "&amp;C2955&amp;" "&amp;D2955&amp;" "&amp;E2955&amp;" "&amp;F2955&amp;" ["&amp;H2955&amp;"]",B2955&amp;" "&amp;C2955&amp;" "&amp;D2955&amp;" "&amp;E2955&amp;" "&amp;F2955&amp;" ["&amp;H2955&amp;"]"))</f>
        <v/>
      </c>
      <c r="J2955" s="7" t="inlineStr">
        <is>
          <t>빈폴 에그노그아이보리 스트라이프 로고반팔피케티 [95]</t>
        </is>
      </c>
      <c r="K2955" s="7" t="inlineStr">
        <is>
          <t>빈폴 에그노그아이보리 스트라이프 로고반팔피케티</t>
        </is>
      </c>
      <c r="L2955" s="7">
        <f>IF(B2955="보세",C2955&amp;" "&amp;F2955,B2955&amp;" "&amp;F2955)</f>
        <v/>
      </c>
      <c r="M2955" s="8" t="inlineStr">
        <is>
          <t>에그노그아이보리 스트라이프  로고반팔피케티</t>
        </is>
      </c>
      <c r="N2955" s="8" t="inlineStr">
        <is>
          <t>에그노그아이보리 스트라이프  로고반팔피케티</t>
        </is>
      </c>
      <c r="O2955" s="8" t="inlineStr">
        <is>
          <t>에그노그아이보리 스트라이프  로고반팔피케티</t>
        </is>
      </c>
    </row>
    <row r="2956" ht="16.5" customHeight="1" s="16">
      <c r="A2956" s="7" t="n">
        <v>13109729</v>
      </c>
      <c r="B2956" s="7" t="inlineStr">
        <is>
          <t>나이키</t>
        </is>
      </c>
      <c r="C2956" s="7" t="inlineStr">
        <is>
          <t>네이비</t>
        </is>
      </c>
      <c r="D2956" s="7" t="inlineStr">
        <is>
          <t>스트라이프</t>
        </is>
      </c>
      <c r="E2956" s="7" t="inlineStr">
        <is>
          <t>드라이핏</t>
        </is>
      </c>
      <c r="F2956" s="7" t="inlineStr">
        <is>
          <t>캡소매골프피케티</t>
        </is>
      </c>
      <c r="G2956" s="7" t="inlineStr">
        <is>
          <t>KOR</t>
        </is>
      </c>
      <c r="H2956" s="7" t="inlineStr">
        <is>
          <t>S</t>
        </is>
      </c>
      <c r="I2956" s="7">
        <f>IF(B2956="보세",C2956&amp;" "&amp;D2956&amp;" "&amp;E2956&amp;" "&amp;F2956&amp;" ["&amp;H2956&amp;"]",IF(G2956="JPN","[JPN] "&amp;B2956&amp;" "&amp;C2956&amp;" "&amp;D2956&amp;" "&amp;E2956&amp;" "&amp;F2956&amp;" ["&amp;H2956&amp;"]",B2956&amp;" "&amp;C2956&amp;" "&amp;D2956&amp;" "&amp;E2956&amp;" "&amp;F2956&amp;" ["&amp;H2956&amp;"]"))</f>
        <v/>
      </c>
      <c r="J2956" s="7" t="inlineStr">
        <is>
          <t>나이키 네이비 스트라이프 드라이핏 캡소매골프피케티 [S]</t>
        </is>
      </c>
      <c r="K2956" s="7" t="inlineStr">
        <is>
          <t>나이키 네이비 스트라이프 드라이핏 캡소매골프피케티</t>
        </is>
      </c>
      <c r="L2956" s="7">
        <f>IF(B2956="보세",C2956&amp;" "&amp;F2956,B2956&amp;" "&amp;F2956)</f>
        <v/>
      </c>
      <c r="M2956" s="8" t="inlineStr">
        <is>
          <t>네이비 스트라이프 드라이핏 캡소매골프피케티</t>
        </is>
      </c>
      <c r="N2956" s="8" t="inlineStr">
        <is>
          <t>NAVY 스트라이프 드라이핏 캡소매골프피케티</t>
        </is>
      </c>
      <c r="O2956" s="8" t="inlineStr">
        <is>
          <t>곤색 스트라이프 드라이핏 캡소매골프피케티</t>
        </is>
      </c>
    </row>
    <row r="2957" ht="16.5" customHeight="1" s="16">
      <c r="A2957" s="7" t="n">
        <v>13109730</v>
      </c>
      <c r="B2957" s="7" t="inlineStr">
        <is>
          <t>필라</t>
        </is>
      </c>
      <c r="C2957" s="7" t="inlineStr">
        <is>
          <t>화이트</t>
        </is>
      </c>
      <c r="D2957" s="7" t="inlineStr">
        <is>
          <t>무지</t>
        </is>
      </c>
      <c r="E2957" s="7" t="inlineStr">
        <is>
          <t>폴리</t>
        </is>
      </c>
      <c r="F2957" s="7" t="inlineStr">
        <is>
          <t>스포츠쿨로고피케티</t>
        </is>
      </c>
      <c r="G2957" s="7" t="inlineStr">
        <is>
          <t>KOR</t>
        </is>
      </c>
      <c r="H2957" s="7" t="inlineStr">
        <is>
          <t>100</t>
        </is>
      </c>
      <c r="I2957" s="7">
        <f>IF(B2957="보세",C2957&amp;" "&amp;D2957&amp;" "&amp;E2957&amp;" "&amp;F2957&amp;" ["&amp;H2957&amp;"]",IF(G2957="JPN","[JPN] "&amp;B2957&amp;" "&amp;C2957&amp;" "&amp;D2957&amp;" "&amp;E2957&amp;" "&amp;F2957&amp;" ["&amp;H2957&amp;"]",B2957&amp;" "&amp;C2957&amp;" "&amp;D2957&amp;" "&amp;E2957&amp;" "&amp;F2957&amp;" ["&amp;H2957&amp;"]"))</f>
        <v/>
      </c>
      <c r="J2957" s="7" t="inlineStr">
        <is>
          <t>필라 화이트 스포츠쿨로고피케티 [100]</t>
        </is>
      </c>
      <c r="K2957" s="7" t="inlineStr">
        <is>
          <t>필라 화이트 스포츠쿨로고피케티</t>
        </is>
      </c>
      <c r="L2957" s="7">
        <f>IF(B2957="보세",C2957&amp;" "&amp;F2957,B2957&amp;" "&amp;F2957)</f>
        <v/>
      </c>
      <c r="M2957" s="8" t="inlineStr">
        <is>
          <t>화이트   스포츠쿨로고피케티</t>
        </is>
      </c>
      <c r="N2957" s="8" t="inlineStr">
        <is>
          <t>화이트   스포츠쿨로고피케티</t>
        </is>
      </c>
      <c r="O2957" s="8" t="inlineStr">
        <is>
          <t>화이트   스포츠쿨로고피케티</t>
        </is>
      </c>
    </row>
    <row r="2958" ht="16.5" customHeight="1" s="16">
      <c r="A2958" s="7" t="n">
        <v>13109731</v>
      </c>
      <c r="B2958" s="7" t="inlineStr">
        <is>
          <t>ping</t>
        </is>
      </c>
      <c r="C2958" s="7" t="inlineStr">
        <is>
          <t>아이보리</t>
        </is>
      </c>
      <c r="D2958" s="7" t="inlineStr">
        <is>
          <t>무지</t>
        </is>
      </c>
      <c r="E2958" s="7" t="inlineStr">
        <is>
          <t>구스다운</t>
        </is>
      </c>
      <c r="F2958" s="7" t="inlineStr">
        <is>
          <t>소매배색노카라경량패딩</t>
        </is>
      </c>
      <c r="G2958" s="7" t="inlineStr">
        <is>
          <t>KOR</t>
        </is>
      </c>
      <c r="H2958" s="7" t="inlineStr">
        <is>
          <t>95</t>
        </is>
      </c>
      <c r="I2958" s="7">
        <f>IF(B2958="보세",C2958&amp;" "&amp;D2958&amp;" "&amp;E2958&amp;" "&amp;F2958&amp;" ["&amp;H2958&amp;"]",IF(G2958="JPN","[JPN] "&amp;B2958&amp;" "&amp;C2958&amp;" "&amp;D2958&amp;" "&amp;E2958&amp;" "&amp;F2958&amp;" ["&amp;H2958&amp;"]",B2958&amp;" "&amp;C2958&amp;" "&amp;D2958&amp;" "&amp;E2958&amp;" "&amp;F2958&amp;" ["&amp;H2958&amp;"]"))</f>
        <v/>
      </c>
      <c r="J2958" s="7" t="inlineStr">
        <is>
          <t>ping 아이보리 구스다운 소매배색노카라경량패딩 [95]</t>
        </is>
      </c>
      <c r="K2958" s="7" t="inlineStr">
        <is>
          <t>ping 아이보리 구스다운 소매배색노카라경량패딩</t>
        </is>
      </c>
      <c r="L2958" s="7">
        <f>IF(B2958="보세",C2958&amp;" "&amp;F2958,B2958&amp;" "&amp;F2958)</f>
        <v/>
      </c>
      <c r="M2958" s="8" t="inlineStr">
        <is>
          <t>아이보리  구스다운 소매배색노카라경량패딩</t>
        </is>
      </c>
      <c r="N2958" s="8" t="inlineStr">
        <is>
          <t>아이보리  구스다운 소매배색노카라경량패딩</t>
        </is>
      </c>
      <c r="O2958" s="8" t="inlineStr">
        <is>
          <t>아이보리  구스다운 소매배색노카라경량패딩</t>
        </is>
      </c>
    </row>
    <row r="2959" ht="16.5" customHeight="1" s="16">
      <c r="A2959" s="7" t="n">
        <v>13109732</v>
      </c>
      <c r="B2959" s="7" t="inlineStr">
        <is>
          <t>이벳필드</t>
        </is>
      </c>
      <c r="C2959" s="7" t="inlineStr">
        <is>
          <t>화이트</t>
        </is>
      </c>
      <c r="D2959" s="7" t="inlineStr">
        <is>
          <t>프린팅</t>
        </is>
      </c>
      <c r="E2959" s="7" t="inlineStr">
        <is>
          <t>면</t>
        </is>
      </c>
      <c r="F2959" s="7" t="inlineStr">
        <is>
          <t>로고베어반팔티</t>
        </is>
      </c>
      <c r="G2959" s="7" t="inlineStr">
        <is>
          <t>KOR</t>
        </is>
      </c>
      <c r="H2959" s="7" t="inlineStr">
        <is>
          <t>95</t>
        </is>
      </c>
      <c r="I2959" s="7">
        <f>IF(B2959="보세",C2959&amp;" "&amp;D2959&amp;" "&amp;E2959&amp;" "&amp;F2959&amp;" ["&amp;H2959&amp;"]",IF(G2959="JPN","[JPN] "&amp;B2959&amp;" "&amp;C2959&amp;" "&amp;D2959&amp;" "&amp;E2959&amp;" "&amp;F2959&amp;" ["&amp;H2959&amp;"]",B2959&amp;" "&amp;C2959&amp;" "&amp;D2959&amp;" "&amp;E2959&amp;" "&amp;F2959&amp;" ["&amp;H2959&amp;"]"))</f>
        <v/>
      </c>
      <c r="J2959" s="7" t="inlineStr">
        <is>
          <t>이벳필드 화이트 프린팅 면 로고베어반팔티 [95]</t>
        </is>
      </c>
      <c r="K2959" s="7" t="inlineStr">
        <is>
          <t>이벳필드 화이트 프린팅 면 로고베어반팔티</t>
        </is>
      </c>
      <c r="L2959" s="7">
        <f>IF(B2959="보세",C2959&amp;" "&amp;F2959,B2959&amp;" "&amp;F2959)</f>
        <v/>
      </c>
      <c r="M2959" s="8" t="inlineStr">
        <is>
          <t>화이트 프린팅 면 로고베어반팔티</t>
        </is>
      </c>
      <c r="N2959" s="8" t="inlineStr">
        <is>
          <t>화이트 프린팅 코튼 로고베어반팔티</t>
        </is>
      </c>
      <c r="O2959" s="8" t="inlineStr">
        <is>
          <t>화이트 프린팅 면직물 로고베어반팔티</t>
        </is>
      </c>
    </row>
    <row r="2960" ht="16.5" customHeight="1" s="16">
      <c r="A2960" s="7" t="n">
        <v>13109733</v>
      </c>
      <c r="B2960" s="7" t="inlineStr">
        <is>
          <t>gap</t>
        </is>
      </c>
      <c r="C2960" s="7" t="inlineStr">
        <is>
          <t>멜란지오트밀</t>
        </is>
      </c>
      <c r="D2960" s="7" t="inlineStr">
        <is>
          <t>무지</t>
        </is>
      </c>
      <c r="E2960" s="7" t="inlineStr">
        <is>
          <t>면혼방</t>
        </is>
      </c>
      <c r="F2960" s="7" t="inlineStr">
        <is>
          <t>빅로고후드티</t>
        </is>
      </c>
      <c r="G2960" s="7" t="inlineStr">
        <is>
          <t>KOR</t>
        </is>
      </c>
      <c r="H2960" s="7" t="inlineStr">
        <is>
          <t>XS</t>
        </is>
      </c>
      <c r="I2960" s="7">
        <f>IF(B2960="보세",C2960&amp;" "&amp;D2960&amp;" "&amp;E2960&amp;" "&amp;F2960&amp;" ["&amp;H2960&amp;"]",IF(G2960="JPN","[JPN] "&amp;B2960&amp;" "&amp;C2960&amp;" "&amp;D2960&amp;" "&amp;E2960&amp;" "&amp;F2960&amp;" ["&amp;H2960&amp;"]",B2960&amp;" "&amp;C2960&amp;" "&amp;D2960&amp;" "&amp;E2960&amp;" "&amp;F2960&amp;" ["&amp;H2960&amp;"]"))</f>
        <v/>
      </c>
      <c r="J2960" s="7" t="inlineStr">
        <is>
          <t>gap 멜란지오트밀 면혼방 빅로고후드티 [XS]</t>
        </is>
      </c>
      <c r="K2960" s="7" t="inlineStr">
        <is>
          <t>gap 멜란지오트밀 면혼방 빅로고후드티</t>
        </is>
      </c>
      <c r="L2960" s="7">
        <f>IF(B2960="보세",C2960&amp;" "&amp;F2960,B2960&amp;" "&amp;F2960)</f>
        <v/>
      </c>
      <c r="M2960" s="8" t="inlineStr">
        <is>
          <t>멜란지오트밀  면혼방 빅로고후드티</t>
        </is>
      </c>
      <c r="N2960" s="8" t="inlineStr">
        <is>
          <t>멜란지오트밀  코튼혼방 빅로고후드티</t>
        </is>
      </c>
      <c r="O2960" s="8" t="inlineStr">
        <is>
          <t>멜란지오트밀  면믹스 빅로고후드티</t>
        </is>
      </c>
    </row>
    <row r="2961" ht="16.5" customHeight="1" s="16">
      <c r="A2961" s="7" t="n">
        <v>13109734</v>
      </c>
      <c r="B2961" s="7" t="inlineStr">
        <is>
          <t>알마니익스체인지</t>
        </is>
      </c>
      <c r="C2961" s="7" t="inlineStr">
        <is>
          <t>그레이</t>
        </is>
      </c>
      <c r="D2961" s="7" t="inlineStr">
        <is>
          <t>스트라이프</t>
        </is>
      </c>
      <c r="E2961" s="7" t="inlineStr">
        <is>
          <t>면혼방</t>
        </is>
      </c>
      <c r="F2961" s="7" t="inlineStr">
        <is>
          <t>링클셔츠</t>
        </is>
      </c>
      <c r="G2961" s="7" t="inlineStr">
        <is>
          <t>KOR</t>
        </is>
      </c>
      <c r="H2961" s="7" t="inlineStr">
        <is>
          <t>L</t>
        </is>
      </c>
      <c r="I2961" s="7">
        <f>IF(B2961="보세",C2961&amp;" "&amp;D2961&amp;" "&amp;E2961&amp;" "&amp;F2961&amp;" ["&amp;H2961&amp;"]",IF(G2961="JPN","[JPN] "&amp;B2961&amp;" "&amp;C2961&amp;" "&amp;D2961&amp;" "&amp;E2961&amp;" "&amp;F2961&amp;" ["&amp;H2961&amp;"]",B2961&amp;" "&amp;C2961&amp;" "&amp;D2961&amp;" "&amp;E2961&amp;" "&amp;F2961&amp;" ["&amp;H2961&amp;"]"))</f>
        <v/>
      </c>
      <c r="J2961" s="7" t="inlineStr">
        <is>
          <t>알마니익스체인지 그레이 스트라이프 면혼방 링클셔츠 [L]</t>
        </is>
      </c>
      <c r="K2961" s="7" t="inlineStr">
        <is>
          <t>알마니익스체인지 그레이 스트라이프 면혼방 링클셔츠</t>
        </is>
      </c>
      <c r="L2961" s="7">
        <f>IF(B2961="보세",C2961&amp;" "&amp;F2961,B2961&amp;" "&amp;F2961)</f>
        <v/>
      </c>
      <c r="M2961" s="8" t="inlineStr">
        <is>
          <t>그레이 스트라이프 면혼방 링클셔츠</t>
        </is>
      </c>
      <c r="N2961" s="8" t="inlineStr">
        <is>
          <t>회색 스트라이프 면혼방 링클셔츠</t>
        </is>
      </c>
      <c r="O2961" s="8" t="inlineStr">
        <is>
          <t>GRAY 스트라이프 면혼방 링클셔츠</t>
        </is>
      </c>
    </row>
    <row r="2962" ht="16.5" customHeight="1" s="16">
      <c r="A2962" s="7" t="n">
        <v>13109735</v>
      </c>
      <c r="B2962" s="7" t="inlineStr">
        <is>
          <t>타미힐피거</t>
        </is>
      </c>
      <c r="C2962" s="7" t="inlineStr">
        <is>
          <t>라이트그레이</t>
        </is>
      </c>
      <c r="D2962" s="7" t="inlineStr">
        <is>
          <t>스트라이프</t>
        </is>
      </c>
      <c r="E2962" s="7" t="inlineStr">
        <is>
          <t>면</t>
        </is>
      </c>
      <c r="F2962" s="7" t="inlineStr">
        <is>
          <t>크루넥니트</t>
        </is>
      </c>
      <c r="G2962" s="7" t="inlineStr">
        <is>
          <t>KOR</t>
        </is>
      </c>
      <c r="H2962" s="7" t="inlineStr">
        <is>
          <t>L</t>
        </is>
      </c>
      <c r="I2962" s="7">
        <f>IF(B2962="보세",C2962&amp;" "&amp;D2962&amp;" "&amp;E2962&amp;" "&amp;F2962&amp;" ["&amp;H2962&amp;"]",IF(G2962="JPN","[JPN] "&amp;B2962&amp;" "&amp;C2962&amp;" "&amp;D2962&amp;" "&amp;E2962&amp;" "&amp;F2962&amp;" ["&amp;H2962&amp;"]",B2962&amp;" "&amp;C2962&amp;" "&amp;D2962&amp;" "&amp;E2962&amp;" "&amp;F2962&amp;" ["&amp;H2962&amp;"]"))</f>
        <v/>
      </c>
      <c r="J2962" s="7" t="inlineStr">
        <is>
          <t>타미힐피거 라이트그레이 스트라이프 면 크루넥니트 [L]</t>
        </is>
      </c>
      <c r="K2962" s="7" t="inlineStr">
        <is>
          <t>타미힐피거 라이트그레이 스트라이프 면 크루넥니트</t>
        </is>
      </c>
      <c r="L2962" s="7">
        <f>IF(B2962="보세",C2962&amp;" "&amp;F2962,B2962&amp;" "&amp;F2962)</f>
        <v/>
      </c>
      <c r="M2962" s="8" t="inlineStr">
        <is>
          <t>라이트그레이 스트라이프 면 크루넥니트</t>
        </is>
      </c>
      <c r="N2962" s="8" t="inlineStr">
        <is>
          <t>라이트그레이 스트라이프 코튼 크루넥니트</t>
        </is>
      </c>
      <c r="O2962" s="8" t="inlineStr">
        <is>
          <t>라이트그레이 스트라이프 면직물 크루넥니트</t>
        </is>
      </c>
    </row>
    <row r="2963" ht="16.5" customHeight="1" s="16">
      <c r="A2963" s="7" t="n">
        <v>13109736</v>
      </c>
      <c r="B2963" s="7" t="inlineStr">
        <is>
          <t>뮬라웨어</t>
        </is>
      </c>
      <c r="C2963" s="7" t="inlineStr">
        <is>
          <t>로베브라운</t>
        </is>
      </c>
      <c r="D2963" s="7" t="inlineStr">
        <is>
          <t>무지</t>
        </is>
      </c>
      <c r="E2963" s="7" t="inlineStr">
        <is>
          <t>폴리</t>
        </is>
      </c>
      <c r="F2963" s="7" t="inlineStr">
        <is>
          <t>부클하이넥롱자켓</t>
        </is>
      </c>
      <c r="G2963" s="7" t="inlineStr">
        <is>
          <t>KOR</t>
        </is>
      </c>
      <c r="H2963" s="7" t="inlineStr">
        <is>
          <t>M</t>
        </is>
      </c>
      <c r="I2963" s="7">
        <f>IF(B2963="보세",C2963&amp;" "&amp;D2963&amp;" "&amp;E2963&amp;" "&amp;F2963&amp;" ["&amp;H2963&amp;"]",IF(G2963="JPN","[JPN] "&amp;B2963&amp;" "&amp;C2963&amp;" "&amp;D2963&amp;" "&amp;E2963&amp;" "&amp;F2963&amp;" ["&amp;H2963&amp;"]",B2963&amp;" "&amp;C2963&amp;" "&amp;D2963&amp;" "&amp;E2963&amp;" "&amp;F2963&amp;" ["&amp;H2963&amp;"]"))</f>
        <v/>
      </c>
      <c r="J2963" s="7" t="inlineStr">
        <is>
          <t>뮬라웨어 로베브라운 부클하이넥롱자켓 [M]</t>
        </is>
      </c>
      <c r="K2963" s="7" t="inlineStr">
        <is>
          <t>뮬라웨어 로베브라운 부클하이넥롱자켓</t>
        </is>
      </c>
      <c r="L2963" s="7">
        <f>IF(B2963="보세",C2963&amp;" "&amp;F2963,B2963&amp;" "&amp;F2963)</f>
        <v/>
      </c>
      <c r="M2963" s="8" t="inlineStr">
        <is>
          <t>로베브라운   부클하이넥롱자켓</t>
        </is>
      </c>
      <c r="N2963" s="8" t="inlineStr">
        <is>
          <t>로베브라운   부클하이넥롱자켓</t>
        </is>
      </c>
      <c r="O2963" s="8" t="inlineStr">
        <is>
          <t>로베브라운   부클하이넥롱자켓</t>
        </is>
      </c>
    </row>
    <row r="2964" ht="16.5" customHeight="1" s="16">
      <c r="A2964" s="7" t="n">
        <v>13109737</v>
      </c>
      <c r="B2964" s="7" t="inlineStr">
        <is>
          <t>팬텀</t>
        </is>
      </c>
      <c r="C2964" s="7" t="inlineStr">
        <is>
          <t>블랙</t>
        </is>
      </c>
      <c r="D2964" s="7" t="inlineStr">
        <is>
          <t>무지</t>
        </is>
      </c>
      <c r="E2964" s="7" t="inlineStr">
        <is>
          <t>폴리</t>
        </is>
      </c>
      <c r="F2964" s="7" t="inlineStr">
        <is>
          <t>사이드레터링띠반집업웜골프티</t>
        </is>
      </c>
      <c r="G2964" s="7" t="inlineStr">
        <is>
          <t>KOR</t>
        </is>
      </c>
      <c r="H2964" s="7" t="inlineStr">
        <is>
          <t>95</t>
        </is>
      </c>
      <c r="I2964" s="7">
        <f>IF(B2964="보세",C2964&amp;" "&amp;D2964&amp;" "&amp;E2964&amp;" "&amp;F2964&amp;" ["&amp;H2964&amp;"]",IF(G2964="JPN","[JPN] "&amp;B2964&amp;" "&amp;C2964&amp;" "&amp;D2964&amp;" "&amp;E2964&amp;" "&amp;F2964&amp;" ["&amp;H2964&amp;"]",B2964&amp;" "&amp;C2964&amp;" "&amp;D2964&amp;" "&amp;E2964&amp;" "&amp;F2964&amp;" ["&amp;H2964&amp;"]"))</f>
        <v/>
      </c>
      <c r="J2964" s="7" t="inlineStr">
        <is>
          <t>팬텀 블랙 사이드레터링띠반집업웜골프티 [95]</t>
        </is>
      </c>
      <c r="K2964" s="7" t="inlineStr">
        <is>
          <t>팬텀 블랙 사이드레터링띠반집업웜골프티</t>
        </is>
      </c>
      <c r="L2964" s="7">
        <f>IF(B2964="보세",C2964&amp;" "&amp;F2964,B2964&amp;" "&amp;F2964)</f>
        <v/>
      </c>
      <c r="M2964" s="8" t="inlineStr">
        <is>
          <t>블랙   사이드레터링띠반집업웜골프티</t>
        </is>
      </c>
      <c r="N2964" s="8" t="inlineStr">
        <is>
          <t>블랙   사이드레터링띠반집업웜골프티</t>
        </is>
      </c>
      <c r="O2964" s="8" t="inlineStr">
        <is>
          <t>블랙   사이드레터링띠반집업웜골프티</t>
        </is>
      </c>
    </row>
    <row r="2965" ht="16.5" customHeight="1" s="16">
      <c r="A2965" s="7" t="n">
        <v>13109738</v>
      </c>
      <c r="B2965" s="7" t="inlineStr">
        <is>
          <t>아베크롬비</t>
        </is>
      </c>
      <c r="C2965" s="7" t="inlineStr">
        <is>
          <t>네이비</t>
        </is>
      </c>
      <c r="D2965" s="7" t="inlineStr">
        <is>
          <t>무지</t>
        </is>
      </c>
      <c r="E2965" s="7" t="inlineStr">
        <is>
          <t>폴리</t>
        </is>
      </c>
      <c r="F2965" s="7" t="inlineStr">
        <is>
          <t>소매패치빅버클후드자켓</t>
        </is>
      </c>
      <c r="G2965" s="7" t="inlineStr">
        <is>
          <t>KOR</t>
        </is>
      </c>
      <c r="H2965" s="7" t="inlineStr">
        <is>
          <t>S</t>
        </is>
      </c>
      <c r="I2965" s="7">
        <f>IF(B2965="보세",C2965&amp;" "&amp;D2965&amp;" "&amp;E2965&amp;" "&amp;F2965&amp;" ["&amp;H2965&amp;"]",IF(G2965="JPN","[JPN] "&amp;B2965&amp;" "&amp;C2965&amp;" "&amp;D2965&amp;" "&amp;E2965&amp;" "&amp;F2965&amp;" ["&amp;H2965&amp;"]",B2965&amp;" "&amp;C2965&amp;" "&amp;D2965&amp;" "&amp;E2965&amp;" "&amp;F2965&amp;" ["&amp;H2965&amp;"]"))</f>
        <v/>
      </c>
      <c r="J2965" s="7" t="inlineStr">
        <is>
          <t>아베크롬비 네이비 소매패치빅버클후드자켓 [S]</t>
        </is>
      </c>
      <c r="K2965" s="7" t="inlineStr">
        <is>
          <t>아베크롬비 네이비 소매패치빅버클후드자켓</t>
        </is>
      </c>
      <c r="L2965" s="7">
        <f>IF(B2965="보세",C2965&amp;" "&amp;F2965,B2965&amp;" "&amp;F2965)</f>
        <v/>
      </c>
      <c r="M2965" s="8" t="inlineStr">
        <is>
          <t>네이비   소매패치빅버클후드자켓</t>
        </is>
      </c>
      <c r="N2965" s="8" t="inlineStr">
        <is>
          <t>NAVY   소매패치빅버클후드자켓</t>
        </is>
      </c>
      <c r="O2965" s="8" t="inlineStr">
        <is>
          <t>곤색   소매패치빅버클후드자켓</t>
        </is>
      </c>
    </row>
    <row r="2966" ht="16.5" customHeight="1" s="16">
      <c r="A2966" s="7" t="n">
        <v>13109739</v>
      </c>
      <c r="B2966" s="7" t="inlineStr">
        <is>
          <t>노스페이스</t>
        </is>
      </c>
      <c r="C2966" s="7" t="inlineStr">
        <is>
          <t>블랙</t>
        </is>
      </c>
      <c r="D2966" s="7" t="inlineStr">
        <is>
          <t>무지</t>
        </is>
      </c>
      <c r="E2966" s="7" t="inlineStr">
        <is>
          <t>폴리</t>
        </is>
      </c>
      <c r="F2966" s="7" t="inlineStr">
        <is>
          <t>아웃도어로고자수자켓</t>
        </is>
      </c>
      <c r="G2966" s="7" t="inlineStr">
        <is>
          <t>KOR</t>
        </is>
      </c>
      <c r="H2966" s="7" t="inlineStr">
        <is>
          <t>L</t>
        </is>
      </c>
      <c r="I2966" s="7">
        <f>IF(B2966="보세",C2966&amp;" "&amp;D2966&amp;" "&amp;E2966&amp;" "&amp;F2966&amp;" ["&amp;H2966&amp;"]",IF(G2966="JPN","[JPN] "&amp;B2966&amp;" "&amp;C2966&amp;" "&amp;D2966&amp;" "&amp;E2966&amp;" "&amp;F2966&amp;" ["&amp;H2966&amp;"]",B2966&amp;" "&amp;C2966&amp;" "&amp;D2966&amp;" "&amp;E2966&amp;" "&amp;F2966&amp;" ["&amp;H2966&amp;"]"))</f>
        <v/>
      </c>
      <c r="J2966" s="7" t="inlineStr">
        <is>
          <t>노스페이스 블랙 아웃도어로고자수자켓 [L]</t>
        </is>
      </c>
      <c r="K2966" s="7" t="inlineStr">
        <is>
          <t>노스페이스 블랙 아웃도어로고자수자켓</t>
        </is>
      </c>
      <c r="L2966" s="7">
        <f>IF(B2966="보세",C2966&amp;" "&amp;F2966,B2966&amp;" "&amp;F2966)</f>
        <v/>
      </c>
      <c r="M2966" s="8" t="inlineStr">
        <is>
          <t>블랙   아웃도어로고자수자켓</t>
        </is>
      </c>
      <c r="N2966" s="8" t="inlineStr">
        <is>
          <t>블랙   아웃도어로고자수자켓</t>
        </is>
      </c>
      <c r="O2966" s="8" t="inlineStr">
        <is>
          <t>블랙   아웃도어로고자수자켓</t>
        </is>
      </c>
    </row>
    <row r="2967" ht="16.5" customHeight="1" s="16">
      <c r="A2967" s="7" t="n">
        <v>13109740</v>
      </c>
      <c r="B2967" s="7" t="inlineStr">
        <is>
          <t>나이키</t>
        </is>
      </c>
      <c r="C2967" s="7" t="inlineStr">
        <is>
          <t>블랙</t>
        </is>
      </c>
      <c r="D2967" s="7" t="inlineStr">
        <is>
          <t>무지</t>
        </is>
      </c>
      <c r="E2967" s="7" t="inlineStr">
        <is>
          <t>폴리</t>
        </is>
      </c>
      <c r="F2967" s="7" t="inlineStr">
        <is>
          <t>맨체스터유나이티드자켓</t>
        </is>
      </c>
      <c r="G2967" s="7" t="inlineStr">
        <is>
          <t>KOR</t>
        </is>
      </c>
      <c r="H2967" s="7" t="inlineStr">
        <is>
          <t>L</t>
        </is>
      </c>
      <c r="I2967" s="7">
        <f>IF(B2967="보세",C2967&amp;" "&amp;D2967&amp;" "&amp;E2967&amp;" "&amp;F2967&amp;" ["&amp;H2967&amp;"]",IF(G2967="JPN","[JPN] "&amp;B2967&amp;" "&amp;C2967&amp;" "&amp;D2967&amp;" "&amp;E2967&amp;" "&amp;F2967&amp;" ["&amp;H2967&amp;"]",B2967&amp;" "&amp;C2967&amp;" "&amp;D2967&amp;" "&amp;E2967&amp;" "&amp;F2967&amp;" ["&amp;H2967&amp;"]"))</f>
        <v/>
      </c>
      <c r="J2967" s="7" t="inlineStr">
        <is>
          <t>나이키 블랙 맨체스터유나이티드자켓 [L]</t>
        </is>
      </c>
      <c r="K2967" s="7" t="inlineStr">
        <is>
          <t>나이키 블랙 맨체스터유나이티드자켓</t>
        </is>
      </c>
      <c r="L2967" s="7">
        <f>IF(B2967="보세",C2967&amp;" "&amp;F2967,B2967&amp;" "&amp;F2967)</f>
        <v/>
      </c>
      <c r="M2967" s="8" t="inlineStr">
        <is>
          <t>블랙   맨체스터유나이티드자켓</t>
        </is>
      </c>
      <c r="N2967" s="8" t="inlineStr">
        <is>
          <t>블랙   맨체스터유나이티드자켓</t>
        </is>
      </c>
      <c r="O2967" s="8" t="inlineStr">
        <is>
          <t>블랙   맨체스터유나이티드자켓</t>
        </is>
      </c>
    </row>
    <row r="2968" ht="16.5" customHeight="1" s="16">
      <c r="A2968" s="7" t="n">
        <v>13109741</v>
      </c>
      <c r="B2968" s="7" t="inlineStr">
        <is>
          <t>마크곤잘레스</t>
        </is>
      </c>
      <c r="C2968" s="7" t="inlineStr">
        <is>
          <t>블랙</t>
        </is>
      </c>
      <c r="D2968" s="7" t="inlineStr">
        <is>
          <t>무지</t>
        </is>
      </c>
      <c r="E2968" s="7" t="inlineStr">
        <is>
          <t>면혼방</t>
        </is>
      </c>
      <c r="F2968" s="7" t="inlineStr">
        <is>
          <t>가슴로고레터링후드티</t>
        </is>
      </c>
      <c r="G2968" s="7" t="inlineStr">
        <is>
          <t>KOR</t>
        </is>
      </c>
      <c r="H2968" s="7" t="inlineStr">
        <is>
          <t>L</t>
        </is>
      </c>
      <c r="I2968" s="7">
        <f>IF(B2968="보세",C2968&amp;" "&amp;D2968&amp;" "&amp;E2968&amp;" "&amp;F2968&amp;" ["&amp;H2968&amp;"]",IF(G2968="JPN","[JPN] "&amp;B2968&amp;" "&amp;C2968&amp;" "&amp;D2968&amp;" "&amp;E2968&amp;" "&amp;F2968&amp;" ["&amp;H2968&amp;"]",B2968&amp;" "&amp;C2968&amp;" "&amp;D2968&amp;" "&amp;E2968&amp;" "&amp;F2968&amp;" ["&amp;H2968&amp;"]"))</f>
        <v/>
      </c>
      <c r="J2968" s="7" t="inlineStr">
        <is>
          <t>마크곤잘레스 블랙 면혼방 가슴로고레터링후드티 [L]</t>
        </is>
      </c>
      <c r="K2968" s="7" t="inlineStr">
        <is>
          <t>마크곤잘레스 블랙 면혼방 가슴로고레터링후드티</t>
        </is>
      </c>
      <c r="L2968" s="7">
        <f>IF(B2968="보세",C2968&amp;" "&amp;F2968,B2968&amp;" "&amp;F2968)</f>
        <v/>
      </c>
      <c r="M2968" s="8" t="inlineStr">
        <is>
          <t>블랙  면혼방 가슴로고레터링후드티</t>
        </is>
      </c>
      <c r="N2968" s="8" t="inlineStr">
        <is>
          <t>블랙  코튼혼방 가슴로고레터링후드티</t>
        </is>
      </c>
      <c r="O2968" s="8" t="inlineStr">
        <is>
          <t>블랙  면믹스 가슴로고레터링후드티</t>
        </is>
      </c>
    </row>
    <row r="2969" ht="16.5" customHeight="1" s="16">
      <c r="A2969" s="7" t="n">
        <v>13109742</v>
      </c>
      <c r="B2969" s="7" t="inlineStr">
        <is>
          <t>잭앤질</t>
        </is>
      </c>
      <c r="C2969" s="7" t="inlineStr">
        <is>
          <t>블랙</t>
        </is>
      </c>
      <c r="D2969" s="7" t="inlineStr">
        <is>
          <t>프린팅</t>
        </is>
      </c>
      <c r="E2969" s="7" t="inlineStr">
        <is>
          <t>면혼방</t>
        </is>
      </c>
      <c r="F2969" s="7" t="inlineStr">
        <is>
          <t>캐릭터자수맨투맨</t>
        </is>
      </c>
      <c r="G2969" s="7" t="inlineStr">
        <is>
          <t>KOR</t>
        </is>
      </c>
      <c r="H2969" s="7" t="inlineStr">
        <is>
          <t>105</t>
        </is>
      </c>
      <c r="I2969" s="7">
        <f>IF(B2969="보세",C2969&amp;" "&amp;D2969&amp;" "&amp;E2969&amp;" "&amp;F2969&amp;" ["&amp;H2969&amp;"]",IF(G2969="JPN","[JPN] "&amp;B2969&amp;" "&amp;C2969&amp;" "&amp;D2969&amp;" "&amp;E2969&amp;" "&amp;F2969&amp;" ["&amp;H2969&amp;"]",B2969&amp;" "&amp;C2969&amp;" "&amp;D2969&amp;" "&amp;E2969&amp;" "&amp;F2969&amp;" ["&amp;H2969&amp;"]"))</f>
        <v/>
      </c>
      <c r="J2969" s="7" t="inlineStr">
        <is>
          <t>잭앤질 블랙 프린팅 면혼방 캐릭터자수맨투맨 [105]</t>
        </is>
      </c>
      <c r="K2969" s="7" t="inlineStr">
        <is>
          <t>잭앤질 블랙 프린팅 면혼방 캐릭터자수맨투맨</t>
        </is>
      </c>
      <c r="L2969" s="7">
        <f>IF(B2969="보세",C2969&amp;" "&amp;F2969,B2969&amp;" "&amp;F2969)</f>
        <v/>
      </c>
      <c r="M2969" s="8" t="inlineStr">
        <is>
          <t>블랙 프린팅 면혼방 캐릭터자수맨투맨</t>
        </is>
      </c>
      <c r="N2969" s="8" t="inlineStr">
        <is>
          <t>블랙 프린팅 코튼혼방 캐릭터자수맨투맨</t>
        </is>
      </c>
      <c r="O2969" s="8" t="inlineStr">
        <is>
          <t>블랙 프린팅 면믹스 캐릭터자수맨투맨</t>
        </is>
      </c>
    </row>
    <row r="2970" ht="16.5" customHeight="1" s="16">
      <c r="A2970" s="7" t="n">
        <v>13109743</v>
      </c>
      <c r="B2970" s="7" t="inlineStr">
        <is>
          <t>뮬라웨어</t>
        </is>
      </c>
      <c r="C2970" s="7" t="inlineStr">
        <is>
          <t>네이비</t>
        </is>
      </c>
      <c r="D2970" s="7" t="inlineStr">
        <is>
          <t>무지</t>
        </is>
      </c>
      <c r="E2970" s="7" t="inlineStr">
        <is>
          <t>폴리</t>
        </is>
      </c>
      <c r="F2970" s="7" t="inlineStr">
        <is>
          <t>반목크롭집업</t>
        </is>
      </c>
      <c r="G2970" s="7" t="inlineStr">
        <is>
          <t>KOR</t>
        </is>
      </c>
      <c r="H2970" s="7" t="inlineStr">
        <is>
          <t>S</t>
        </is>
      </c>
      <c r="I2970" s="7">
        <f>IF(B2970="보세",C2970&amp;" "&amp;D2970&amp;" "&amp;E2970&amp;" "&amp;F2970&amp;" ["&amp;H2970&amp;"]",IF(G2970="JPN","[JPN] "&amp;B2970&amp;" "&amp;C2970&amp;" "&amp;D2970&amp;" "&amp;E2970&amp;" "&amp;F2970&amp;" ["&amp;H2970&amp;"]",B2970&amp;" "&amp;C2970&amp;" "&amp;D2970&amp;" "&amp;E2970&amp;" "&amp;F2970&amp;" ["&amp;H2970&amp;"]"))</f>
        <v/>
      </c>
      <c r="J2970" s="7" t="inlineStr">
        <is>
          <t>뮬라웨어 네이비 반목크롭집업 [S]</t>
        </is>
      </c>
      <c r="K2970" s="7" t="inlineStr">
        <is>
          <t>뮬라웨어 네이비 반목크롭집업</t>
        </is>
      </c>
      <c r="L2970" s="7">
        <f>IF(B2970="보세",C2970&amp;" "&amp;F2970,B2970&amp;" "&amp;F2970)</f>
        <v/>
      </c>
      <c r="M2970" s="8" t="inlineStr">
        <is>
          <t>네이비   반목크롭집업</t>
        </is>
      </c>
      <c r="N2970" s="8" t="inlineStr">
        <is>
          <t>NAVY   반목크롭집업</t>
        </is>
      </c>
      <c r="O2970" s="8" t="inlineStr">
        <is>
          <t>곤색   반목크롭집업</t>
        </is>
      </c>
    </row>
    <row r="2971" ht="16.5" customHeight="1" s="16">
      <c r="A2971" s="7" t="n">
        <v>13109744</v>
      </c>
      <c r="B2971" s="7" t="inlineStr">
        <is>
          <t>데상트</t>
        </is>
      </c>
      <c r="C2971" s="7" t="inlineStr">
        <is>
          <t>블랙</t>
        </is>
      </c>
      <c r="D2971" s="7" t="inlineStr">
        <is>
          <t>무지</t>
        </is>
      </c>
      <c r="E2971" s="7" t="inlineStr">
        <is>
          <t>폴리</t>
        </is>
      </c>
      <c r="F2971" s="7" t="inlineStr">
        <is>
          <t>기능성스포츠웜집업</t>
        </is>
      </c>
      <c r="G2971" s="7" t="inlineStr">
        <is>
          <t>KOR</t>
        </is>
      </c>
      <c r="H2971" s="7" t="inlineStr">
        <is>
          <t>110</t>
        </is>
      </c>
      <c r="I2971" s="7">
        <f>IF(B2971="보세",C2971&amp;" "&amp;D2971&amp;" "&amp;E2971&amp;" "&amp;F2971&amp;" ["&amp;H2971&amp;"]",IF(G2971="JPN","[JPN] "&amp;B2971&amp;" "&amp;C2971&amp;" "&amp;D2971&amp;" "&amp;E2971&amp;" "&amp;F2971&amp;" ["&amp;H2971&amp;"]",B2971&amp;" "&amp;C2971&amp;" "&amp;D2971&amp;" "&amp;E2971&amp;" "&amp;F2971&amp;" ["&amp;H2971&amp;"]"))</f>
        <v/>
      </c>
      <c r="J2971" s="7" t="inlineStr">
        <is>
          <t>데상트 블랙 기능성스포츠웜집업 [110]</t>
        </is>
      </c>
      <c r="K2971" s="7" t="inlineStr">
        <is>
          <t>데상트 블랙 기능성스포츠웜집업</t>
        </is>
      </c>
      <c r="L2971" s="7">
        <f>IF(B2971="보세",C2971&amp;" "&amp;F2971,B2971&amp;" "&amp;F2971)</f>
        <v/>
      </c>
      <c r="M2971" s="8" t="inlineStr">
        <is>
          <t>블랙   기능성스포츠웜집업</t>
        </is>
      </c>
      <c r="N2971" s="8" t="inlineStr">
        <is>
          <t>블랙   기능성스포츠웜집업</t>
        </is>
      </c>
      <c r="O2971" s="8" t="inlineStr">
        <is>
          <t>블랙   기능성스포츠웜집업</t>
        </is>
      </c>
    </row>
    <row r="2972" ht="16.5" customHeight="1" s="16">
      <c r="A2972" s="7" t="n">
        <v>13109745</v>
      </c>
      <c r="B2972" s="7" t="inlineStr">
        <is>
          <t>아디다스</t>
        </is>
      </c>
      <c r="C2972" s="7" t="inlineStr">
        <is>
          <t>블랙</t>
        </is>
      </c>
      <c r="D2972" s="7" t="inlineStr">
        <is>
          <t>무지</t>
        </is>
      </c>
      <c r="E2972" s="7" t="inlineStr">
        <is>
          <t>폴리</t>
        </is>
      </c>
      <c r="F2972" s="7" t="inlineStr">
        <is>
          <t>삼선나그랑트랙집업</t>
        </is>
      </c>
      <c r="G2972" s="7" t="inlineStr">
        <is>
          <t>KOR</t>
        </is>
      </c>
      <c r="H2972" s="7" t="inlineStr">
        <is>
          <t>XL</t>
        </is>
      </c>
      <c r="I2972" s="7">
        <f>IF(B2972="보세",C2972&amp;" "&amp;D2972&amp;" "&amp;E2972&amp;" "&amp;F2972&amp;" ["&amp;H2972&amp;"]",IF(G2972="JPN","[JPN] "&amp;B2972&amp;" "&amp;C2972&amp;" "&amp;D2972&amp;" "&amp;E2972&amp;" "&amp;F2972&amp;" ["&amp;H2972&amp;"]",B2972&amp;" "&amp;C2972&amp;" "&amp;D2972&amp;" "&amp;E2972&amp;" "&amp;F2972&amp;" ["&amp;H2972&amp;"]"))</f>
        <v/>
      </c>
      <c r="J2972" s="7" t="inlineStr">
        <is>
          <t>아디다스 블랙 삼선나그랑트랙집업 [XL]</t>
        </is>
      </c>
      <c r="K2972" s="7" t="inlineStr">
        <is>
          <t>아디다스 블랙 삼선나그랑트랙집업</t>
        </is>
      </c>
      <c r="L2972" s="7">
        <f>IF(B2972="보세",C2972&amp;" "&amp;F2972,B2972&amp;" "&amp;F2972)</f>
        <v/>
      </c>
      <c r="M2972" s="8" t="inlineStr">
        <is>
          <t>블랙   삼선나그랑트랙집업</t>
        </is>
      </c>
      <c r="N2972" s="8" t="inlineStr">
        <is>
          <t>블랙   삼선나그랑트랙집업</t>
        </is>
      </c>
      <c r="O2972" s="8" t="inlineStr">
        <is>
          <t>블랙   삼선나그랑트랙집업</t>
        </is>
      </c>
    </row>
    <row r="2973" ht="16.5" customHeight="1" s="16">
      <c r="A2973" s="7" t="n">
        <v>13109746</v>
      </c>
      <c r="B2973" s="7" t="inlineStr">
        <is>
          <t>칼하트</t>
        </is>
      </c>
      <c r="C2973" s="7" t="inlineStr">
        <is>
          <t>블랙</t>
        </is>
      </c>
      <c r="D2973" s="7" t="inlineStr">
        <is>
          <t>무지</t>
        </is>
      </c>
      <c r="E2973" s="7" t="inlineStr">
        <is>
          <t>면</t>
        </is>
      </c>
      <c r="F2973" s="7" t="inlineStr">
        <is>
          <t>가슴로고반팔티</t>
        </is>
      </c>
      <c r="G2973" s="7" t="inlineStr">
        <is>
          <t>KOR</t>
        </is>
      </c>
      <c r="H2973" s="7" t="inlineStr">
        <is>
          <t>M</t>
        </is>
      </c>
      <c r="I2973" s="7">
        <f>IF(B2973="보세",C2973&amp;" "&amp;D2973&amp;" "&amp;E2973&amp;" "&amp;F2973&amp;" ["&amp;H2973&amp;"]",IF(G2973="JPN","[JPN] "&amp;B2973&amp;" "&amp;C2973&amp;" "&amp;D2973&amp;" "&amp;E2973&amp;" "&amp;F2973&amp;" ["&amp;H2973&amp;"]",B2973&amp;" "&amp;C2973&amp;" "&amp;D2973&amp;" "&amp;E2973&amp;" "&amp;F2973&amp;" ["&amp;H2973&amp;"]"))</f>
        <v/>
      </c>
      <c r="J2973" s="7" t="inlineStr">
        <is>
          <t>칼하트 블랙 면 가슴로고반팔티 [M]</t>
        </is>
      </c>
      <c r="K2973" s="7" t="inlineStr">
        <is>
          <t>칼하트 블랙 면 가슴로고반팔티</t>
        </is>
      </c>
      <c r="L2973" s="7">
        <f>IF(B2973="보세",C2973&amp;" "&amp;F2973,B2973&amp;" "&amp;F2973)</f>
        <v/>
      </c>
      <c r="M2973" s="8" t="inlineStr">
        <is>
          <t>블랙  면 가슴로고반팔티</t>
        </is>
      </c>
      <c r="N2973" s="8" t="inlineStr">
        <is>
          <t>블랙  코튼 가슴로고반팔티</t>
        </is>
      </c>
      <c r="O2973" s="8" t="inlineStr">
        <is>
          <t>블랙  면직물 가슴로고반팔티</t>
        </is>
      </c>
    </row>
    <row r="2974" ht="16.5" customHeight="1" s="16">
      <c r="A2974" s="7" t="n">
        <v>13109747</v>
      </c>
      <c r="B2974" s="7" t="inlineStr">
        <is>
          <t>플라스틱아일랜드</t>
        </is>
      </c>
      <c r="C2974" s="7" t="inlineStr">
        <is>
          <t>블랙</t>
        </is>
      </c>
      <c r="D2974" s="7" t="inlineStr">
        <is>
          <t>잔꽈배기패턴</t>
        </is>
      </c>
      <c r="E2974" s="7" t="inlineStr">
        <is>
          <t>폴리</t>
        </is>
      </c>
      <c r="F2974" s="7" t="inlineStr">
        <is>
          <t>빅리본니트가디건</t>
        </is>
      </c>
      <c r="G2974" s="7" t="inlineStr">
        <is>
          <t>KOR</t>
        </is>
      </c>
      <c r="H2974" s="7" t="inlineStr">
        <is>
          <t>S</t>
        </is>
      </c>
      <c r="I2974" s="7">
        <f>IF(B2974="보세",C2974&amp;" "&amp;D2974&amp;" "&amp;E2974&amp;" "&amp;F2974&amp;" ["&amp;H2974&amp;"]",IF(G2974="JPN","[JPN] "&amp;B2974&amp;" "&amp;C2974&amp;" "&amp;D2974&amp;" "&amp;E2974&amp;" "&amp;F2974&amp;" ["&amp;H2974&amp;"]",B2974&amp;" "&amp;C2974&amp;" "&amp;D2974&amp;" "&amp;E2974&amp;" "&amp;F2974&amp;" ["&amp;H2974&amp;"]"))</f>
        <v/>
      </c>
      <c r="J2974" s="7" t="inlineStr">
        <is>
          <t>플라스틱아일랜드 블랙 잔꽈배기패턴 빅리본니트가디건 [S]</t>
        </is>
      </c>
      <c r="K2974" s="7" t="inlineStr">
        <is>
          <t>플라스틱아일랜드 블랙 잔꽈배기패턴 빅리본니트가디건</t>
        </is>
      </c>
      <c r="L2974" s="7">
        <f>IF(B2974="보세",C2974&amp;" "&amp;F2974,B2974&amp;" "&amp;F2974)</f>
        <v/>
      </c>
      <c r="M2974" s="8" t="inlineStr">
        <is>
          <t>블랙 잔꽈배기패턴  빅리본니트가디건</t>
        </is>
      </c>
      <c r="N2974" s="8" t="inlineStr">
        <is>
          <t>블랙 잔꽈배기패턴  빅리본니트가디건</t>
        </is>
      </c>
      <c r="O2974" s="8" t="inlineStr">
        <is>
          <t>블랙 잔꽈배기패턴  빅리본니트가디건</t>
        </is>
      </c>
    </row>
    <row r="2975" ht="16.5" customHeight="1" s="16">
      <c r="A2975" s="7" t="n">
        <v>13109748</v>
      </c>
      <c r="B2975" s="7" t="inlineStr">
        <is>
          <t>자라</t>
        </is>
      </c>
      <c r="C2975" s="7" t="inlineStr">
        <is>
          <t>네이비</t>
        </is>
      </c>
      <c r="D2975" s="7" t="inlineStr">
        <is>
          <t>잔꽈배기</t>
        </is>
      </c>
      <c r="E2975" s="7" t="inlineStr">
        <is>
          <t>면</t>
        </is>
      </c>
      <c r="F2975" s="7" t="inlineStr">
        <is>
          <t>크루넥니트</t>
        </is>
      </c>
      <c r="G2975" s="7" t="inlineStr">
        <is>
          <t>KOR</t>
        </is>
      </c>
      <c r="H2975" s="7" t="inlineStr">
        <is>
          <t>L</t>
        </is>
      </c>
      <c r="I2975" s="7">
        <f>IF(B2975="보세",C2975&amp;" "&amp;D2975&amp;" "&amp;E2975&amp;" "&amp;F2975&amp;" ["&amp;H2975&amp;"]",IF(G2975="JPN","[JPN] "&amp;B2975&amp;" "&amp;C2975&amp;" "&amp;D2975&amp;" "&amp;E2975&amp;" "&amp;F2975&amp;" ["&amp;H2975&amp;"]",B2975&amp;" "&amp;C2975&amp;" "&amp;D2975&amp;" "&amp;E2975&amp;" "&amp;F2975&amp;" ["&amp;H2975&amp;"]"))</f>
        <v/>
      </c>
      <c r="J2975" s="7" t="inlineStr">
        <is>
          <t>자라 네이비 잔꽈배기 면 크루넥니트 [L]</t>
        </is>
      </c>
      <c r="K2975" s="7" t="inlineStr">
        <is>
          <t>자라 네이비 잔꽈배기 면 크루넥니트</t>
        </is>
      </c>
      <c r="L2975" s="7">
        <f>IF(B2975="보세",C2975&amp;" "&amp;F2975,B2975&amp;" "&amp;F2975)</f>
        <v/>
      </c>
      <c r="M2975" s="8" t="inlineStr">
        <is>
          <t>네이비 잔꽈배기 면 크루넥니트</t>
        </is>
      </c>
      <c r="N2975" s="8" t="inlineStr">
        <is>
          <t>NAVY 잔꽈배기 면 크루넥니트</t>
        </is>
      </c>
      <c r="O2975" s="8" t="inlineStr">
        <is>
          <t>곤색 잔꽈배기 면 크루넥니트</t>
        </is>
      </c>
    </row>
    <row r="2976" ht="16.5" customHeight="1" s="16">
      <c r="A2976" s="7" t="n">
        <v>13109749</v>
      </c>
      <c r="B2976" s="7" t="inlineStr">
        <is>
          <t>campaign</t>
        </is>
      </c>
      <c r="C2976" s="7" t="inlineStr">
        <is>
          <t>다크네이비</t>
        </is>
      </c>
      <c r="D2976" s="7" t="inlineStr">
        <is>
          <t>무지</t>
        </is>
      </c>
      <c r="E2976" s="7" t="inlineStr">
        <is>
          <t>면</t>
        </is>
      </c>
      <c r="F2976" s="7" t="inlineStr">
        <is>
          <t>부클강아지패치맨투맨</t>
        </is>
      </c>
      <c r="G2976" s="7" t="inlineStr">
        <is>
          <t>KOR</t>
        </is>
      </c>
      <c r="H2976" s="7" t="inlineStr">
        <is>
          <t>S</t>
        </is>
      </c>
      <c r="I2976" s="7">
        <f>IF(B2976="보세",C2976&amp;" "&amp;D2976&amp;" "&amp;E2976&amp;" "&amp;F2976&amp;" ["&amp;H2976&amp;"]",IF(G2976="JPN","[JPN] "&amp;B2976&amp;" "&amp;C2976&amp;" "&amp;D2976&amp;" "&amp;E2976&amp;" "&amp;F2976&amp;" ["&amp;H2976&amp;"]",B2976&amp;" "&amp;C2976&amp;" "&amp;D2976&amp;" "&amp;E2976&amp;" "&amp;F2976&amp;" ["&amp;H2976&amp;"]"))</f>
        <v/>
      </c>
      <c r="J2976" s="7" t="inlineStr">
        <is>
          <t>campaign 다크네이비 면 부클강아지패치맨투맨 [S]</t>
        </is>
      </c>
      <c r="K2976" s="7" t="inlineStr">
        <is>
          <t>campaign 다크네이비 면 부클강아지패치맨투맨</t>
        </is>
      </c>
      <c r="L2976" s="7">
        <f>IF(B2976="보세",C2976&amp;" "&amp;F2976,B2976&amp;" "&amp;F2976)</f>
        <v/>
      </c>
      <c r="M2976" s="8" t="inlineStr">
        <is>
          <t>다크네이비  면 부클강아지패치맨투맨</t>
        </is>
      </c>
      <c r="N2976" s="8" t="inlineStr">
        <is>
          <t>DARK NAVY  면 부클강아지패치맨투맨</t>
        </is>
      </c>
      <c r="O2976" s="8" t="inlineStr">
        <is>
          <t>딥네이비  면 부클강아지패치맨투맨</t>
        </is>
      </c>
    </row>
    <row r="2977" ht="16.5" customHeight="1" s="16">
      <c r="A2977" s="7" t="n">
        <v>13109750</v>
      </c>
      <c r="B2977" s="7" t="inlineStr">
        <is>
          <t>마리끌레르</t>
        </is>
      </c>
      <c r="C2977" s="9" t="inlineStr">
        <is>
          <t>블랙</t>
        </is>
      </c>
      <c r="D2977" s="7" t="inlineStr">
        <is>
          <t>무지</t>
        </is>
      </c>
      <c r="E2977" s="7" t="inlineStr">
        <is>
          <t>폴리</t>
        </is>
      </c>
      <c r="F2977" s="7" t="inlineStr">
        <is>
          <t>7부라이트롱방풍자켓</t>
        </is>
      </c>
      <c r="G2977" s="7" t="inlineStr">
        <is>
          <t>KOR</t>
        </is>
      </c>
      <c r="H2977" s="7" t="inlineStr">
        <is>
          <t>85-92-160</t>
        </is>
      </c>
      <c r="I2977" s="7">
        <f>IF(B2977="보세",C2977&amp;" "&amp;D2977&amp;" "&amp;E2977&amp;" "&amp;F2977&amp;" ["&amp;H2977&amp;"]",IF(G2977="JPN","[JPN] "&amp;B2977&amp;" "&amp;C2977&amp;" "&amp;D2977&amp;" "&amp;E2977&amp;" "&amp;F2977&amp;" ["&amp;H2977&amp;"]",B2977&amp;" "&amp;C2977&amp;" "&amp;D2977&amp;" "&amp;E2977&amp;" "&amp;F2977&amp;" ["&amp;H2977&amp;"]"))</f>
        <v/>
      </c>
      <c r="J2977" s="7" t="inlineStr">
        <is>
          <t>마리끌레르 블랙 7부라이트롱방풍자켓 [85-92-160]</t>
        </is>
      </c>
      <c r="K2977" s="7" t="inlineStr">
        <is>
          <t>마리끌레르 블랙 7부라이트롱방풍자켓</t>
        </is>
      </c>
      <c r="L2977" s="7">
        <f>IF(B2977="보세",C2977&amp;" "&amp;F2977,B2977&amp;" "&amp;F2977)</f>
        <v/>
      </c>
      <c r="M2977" s="8" t="inlineStr">
        <is>
          <t>블랙   7부라이트롱방풍자켓</t>
        </is>
      </c>
      <c r="N2977" s="8" t="inlineStr">
        <is>
          <t>블랙   7부라이트롱방풍자켓</t>
        </is>
      </c>
      <c r="O2977" s="8" t="inlineStr">
        <is>
          <t>블랙   7부라이트롱방풍자켓</t>
        </is>
      </c>
    </row>
    <row r="2978" ht="16.5" customHeight="1" s="16">
      <c r="A2978" s="7" t="n">
        <v>13109751</v>
      </c>
      <c r="B2978" s="7" t="inlineStr">
        <is>
          <t>document</t>
        </is>
      </c>
      <c r="C2978" s="7" t="inlineStr">
        <is>
          <t>앤틱네이비</t>
        </is>
      </c>
      <c r="D2978" s="7" t="inlineStr">
        <is>
          <t>무지</t>
        </is>
      </c>
      <c r="E2978" s="7" t="inlineStr">
        <is>
          <t>면혼방</t>
        </is>
      </c>
      <c r="F2978" s="7" t="inlineStr">
        <is>
          <t>와이드하프넥맨투맨</t>
        </is>
      </c>
      <c r="G2978" s="7" t="inlineStr">
        <is>
          <t>KOR</t>
        </is>
      </c>
      <c r="H2978" s="7" t="inlineStr">
        <is>
          <t>XL</t>
        </is>
      </c>
      <c r="I2978" s="7">
        <f>IF(B2978="보세",C2978&amp;" "&amp;D2978&amp;" "&amp;E2978&amp;" "&amp;F2978&amp;" ["&amp;H2978&amp;"]",IF(G2978="JPN","[JPN] "&amp;B2978&amp;" "&amp;C2978&amp;" "&amp;D2978&amp;" "&amp;E2978&amp;" "&amp;F2978&amp;" ["&amp;H2978&amp;"]",B2978&amp;" "&amp;C2978&amp;" "&amp;D2978&amp;" "&amp;E2978&amp;" "&amp;F2978&amp;" ["&amp;H2978&amp;"]"))</f>
        <v/>
      </c>
      <c r="J2978" s="7" t="inlineStr">
        <is>
          <t>document 앤틱네이비 면혼방 와이드하프넥맨투맨 [XL]</t>
        </is>
      </c>
      <c r="K2978" s="7" t="inlineStr">
        <is>
          <t>document 앤틱네이비 면혼방 와이드하프넥맨투맨</t>
        </is>
      </c>
      <c r="L2978" s="7">
        <f>IF(B2978="보세",C2978&amp;" "&amp;F2978,B2978&amp;" "&amp;F2978)</f>
        <v/>
      </c>
      <c r="M2978" s="8" t="inlineStr">
        <is>
          <t>앤틱네이비  면혼방 와이드하프넥맨투맨</t>
        </is>
      </c>
      <c r="N2978" s="8" t="inlineStr">
        <is>
          <t>앤틱네이비  코튼혼방 와이드하프넥맨투맨</t>
        </is>
      </c>
      <c r="O2978" s="8" t="inlineStr">
        <is>
          <t>앤틱네이비  면믹스 와이드하프넥맨투맨</t>
        </is>
      </c>
    </row>
    <row r="2979" ht="16.5" customHeight="1" s="16">
      <c r="A2979" s="7" t="n">
        <v>13109752</v>
      </c>
      <c r="B2979" s="7" t="inlineStr">
        <is>
          <t>유니클로</t>
        </is>
      </c>
      <c r="C2979" s="7" t="inlineStr">
        <is>
          <t>네이비</t>
        </is>
      </c>
      <c r="D2979" s="7" t="inlineStr">
        <is>
          <t>무지</t>
        </is>
      </c>
      <c r="E2979" s="7" t="inlineStr">
        <is>
          <t>덕다운</t>
        </is>
      </c>
      <c r="F2979" s="7" t="inlineStr">
        <is>
          <t>라이트경량베스트</t>
        </is>
      </c>
      <c r="G2979" s="7" t="inlineStr">
        <is>
          <t>KOR</t>
        </is>
      </c>
      <c r="H2979" s="7" t="inlineStr">
        <is>
          <t>XL</t>
        </is>
      </c>
      <c r="I2979" s="7">
        <f>IF(B2979="보세",C2979&amp;" "&amp;D2979&amp;" "&amp;E2979&amp;" "&amp;F2979&amp;" ["&amp;H2979&amp;"]",IF(G2979="JPN","[JPN] "&amp;B2979&amp;" "&amp;C2979&amp;" "&amp;D2979&amp;" "&amp;E2979&amp;" "&amp;F2979&amp;" ["&amp;H2979&amp;"]",B2979&amp;" "&amp;C2979&amp;" "&amp;D2979&amp;" "&amp;E2979&amp;" "&amp;F2979&amp;" ["&amp;H2979&amp;"]"))</f>
        <v/>
      </c>
      <c r="J2979" s="7" t="inlineStr">
        <is>
          <t>유니클로 네이비 덕다운 라이트경량베스트 [XL]</t>
        </is>
      </c>
      <c r="K2979" s="7" t="inlineStr">
        <is>
          <t>유니클로 네이비 덕다운 라이트경량베스트</t>
        </is>
      </c>
      <c r="L2979" s="7">
        <f>IF(B2979="보세",C2979&amp;" "&amp;F2979,B2979&amp;" "&amp;F2979)</f>
        <v/>
      </c>
      <c r="M2979" s="8" t="inlineStr">
        <is>
          <t>네이비  덕다운 라이트경량베스트</t>
        </is>
      </c>
      <c r="N2979" s="8" t="inlineStr">
        <is>
          <t>NAVY  덕다운 라이트경량베스트</t>
        </is>
      </c>
      <c r="O2979" s="8" t="inlineStr">
        <is>
          <t>곤색  덕다운 라이트경량베스트</t>
        </is>
      </c>
    </row>
    <row r="2980" ht="16.5" customHeight="1" s="16">
      <c r="A2980" s="7" t="n">
        <v>13109753</v>
      </c>
      <c r="B2980" s="7" t="inlineStr">
        <is>
          <t>리바이스</t>
        </is>
      </c>
      <c r="C2980" s="7" t="inlineStr">
        <is>
          <t>올드네이비</t>
        </is>
      </c>
      <c r="D2980" s="7" t="inlineStr">
        <is>
          <t>프린팅</t>
        </is>
      </c>
      <c r="E2980" s="7" t="inlineStr">
        <is>
          <t>면</t>
        </is>
      </c>
      <c r="F2980" s="7" t="inlineStr">
        <is>
          <t>레드탭반팔티</t>
        </is>
      </c>
      <c r="G2980" s="7" t="inlineStr">
        <is>
          <t>KOR</t>
        </is>
      </c>
      <c r="H2980" s="7" t="inlineStr">
        <is>
          <t>L</t>
        </is>
      </c>
      <c r="I2980" s="7">
        <f>IF(B2980="보세",C2980&amp;" "&amp;D2980&amp;" "&amp;E2980&amp;" "&amp;F2980&amp;" ["&amp;H2980&amp;"]",IF(G2980="JPN","[JPN] "&amp;B2980&amp;" "&amp;C2980&amp;" "&amp;D2980&amp;" "&amp;E2980&amp;" "&amp;F2980&amp;" ["&amp;H2980&amp;"]",B2980&amp;" "&amp;C2980&amp;" "&amp;D2980&amp;" "&amp;E2980&amp;" "&amp;F2980&amp;" ["&amp;H2980&amp;"]"))</f>
        <v/>
      </c>
      <c r="J2980" s="7" t="inlineStr">
        <is>
          <t>리바이스 올드네이비 프린팅 면 레드탭반팔티 [L]</t>
        </is>
      </c>
      <c r="K2980" s="7" t="inlineStr">
        <is>
          <t>리바이스 올드네이비 프린팅 면 레드탭반팔티</t>
        </is>
      </c>
      <c r="L2980" s="7">
        <f>IF(B2980="보세",C2980&amp;" "&amp;F2980,B2980&amp;" "&amp;F2980)</f>
        <v/>
      </c>
      <c r="M2980" s="8" t="inlineStr">
        <is>
          <t>올드네이비 프린팅 면 레드탭반팔티</t>
        </is>
      </c>
      <c r="N2980" s="8" t="inlineStr">
        <is>
          <t>올드네이비 프린팅 코튼 레드탭반팔티</t>
        </is>
      </c>
      <c r="O2980" s="8" t="inlineStr">
        <is>
          <t>올드네이비 프린팅 면직물 레드탭반팔티</t>
        </is>
      </c>
    </row>
    <row r="2981" ht="16.5" customHeight="1" s="16">
      <c r="A2981" s="7" t="n">
        <v>13109754</v>
      </c>
      <c r="B2981" s="7" t="inlineStr">
        <is>
          <t>언더아머</t>
        </is>
      </c>
      <c r="C2981" s="7" t="inlineStr">
        <is>
          <t>블랙</t>
        </is>
      </c>
      <c r="D2981" s="7" t="inlineStr">
        <is>
          <t>무지</t>
        </is>
      </c>
      <c r="E2981" s="7" t="inlineStr">
        <is>
          <t>폴리</t>
        </is>
      </c>
      <c r="F2981" s="7" t="inlineStr">
        <is>
          <t>히트기어스포츠티</t>
        </is>
      </c>
      <c r="G2981" s="7" t="inlineStr">
        <is>
          <t>KOR</t>
        </is>
      </c>
      <c r="H2981" s="7" t="inlineStr">
        <is>
          <t>없음</t>
        </is>
      </c>
      <c r="I2981" s="7">
        <f>IF(B2981="보세",C2981&amp;" "&amp;D2981&amp;" "&amp;E2981&amp;" "&amp;F2981&amp;" ["&amp;H2981&amp;"]",IF(G2981="JPN","[JPN] "&amp;B2981&amp;" "&amp;C2981&amp;" "&amp;D2981&amp;" "&amp;E2981&amp;" "&amp;F2981&amp;" ["&amp;H2981&amp;"]",B2981&amp;" "&amp;C2981&amp;" "&amp;D2981&amp;" "&amp;E2981&amp;" "&amp;F2981&amp;" ["&amp;H2981&amp;"]"))</f>
        <v/>
      </c>
      <c r="J2981" s="7" t="inlineStr">
        <is>
          <t xml:space="preserve">언더아머 블랙 히트기어스포츠티 </t>
        </is>
      </c>
      <c r="K2981" s="7" t="inlineStr">
        <is>
          <t xml:space="preserve">언더아머 블랙 히트기어스포츠티 </t>
        </is>
      </c>
      <c r="L2981" s="7">
        <f>IF(B2981="보세",C2981&amp;" "&amp;F2981,B2981&amp;" "&amp;F2981)</f>
        <v/>
      </c>
      <c r="M2981" s="8" t="inlineStr">
        <is>
          <t>블랙   히트기어스포츠티</t>
        </is>
      </c>
      <c r="N2981" s="8" t="inlineStr">
        <is>
          <t>블랙   히트기어스포츠티</t>
        </is>
      </c>
      <c r="O2981" s="8" t="inlineStr">
        <is>
          <t>블랙   히트기어스포츠티</t>
        </is>
      </c>
    </row>
    <row r="2982" ht="16.5" customHeight="1" s="16">
      <c r="A2982" s="7" t="n">
        <v>13109755</v>
      </c>
      <c r="B2982" s="7" t="inlineStr">
        <is>
          <t>블랙야크</t>
        </is>
      </c>
      <c r="C2982" s="7" t="inlineStr">
        <is>
          <t>다크그레이</t>
        </is>
      </c>
      <c r="D2982" s="7" t="inlineStr">
        <is>
          <t>레오파드</t>
        </is>
      </c>
      <c r="E2982" s="7" t="inlineStr">
        <is>
          <t>폴리</t>
        </is>
      </c>
      <c r="F2982" s="7" t="inlineStr">
        <is>
          <t>가슴로고등산경량패딩</t>
        </is>
      </c>
      <c r="G2982" s="7" t="inlineStr">
        <is>
          <t>KOR</t>
        </is>
      </c>
      <c r="H2982" s="7" t="inlineStr">
        <is>
          <t>95</t>
        </is>
      </c>
      <c r="I2982" s="7">
        <f>IF(B2982="보세",C2982&amp;" "&amp;D2982&amp;" "&amp;E2982&amp;" "&amp;F2982&amp;" ["&amp;H2982&amp;"]",IF(G2982="JPN","[JPN] "&amp;B2982&amp;" "&amp;C2982&amp;" "&amp;D2982&amp;" "&amp;E2982&amp;" "&amp;F2982&amp;" ["&amp;H2982&amp;"]",B2982&amp;" "&amp;C2982&amp;" "&amp;D2982&amp;" "&amp;E2982&amp;" "&amp;F2982&amp;" ["&amp;H2982&amp;"]"))</f>
        <v/>
      </c>
      <c r="J2982" s="7" t="inlineStr">
        <is>
          <t>블랙야크 다크그레이 레오파드 가슴로고등산경량패딩 [95]</t>
        </is>
      </c>
      <c r="K2982" s="7" t="inlineStr">
        <is>
          <t>블랙야크 다크그레이 레오파드 가슴로고등산경량패딩</t>
        </is>
      </c>
      <c r="L2982" s="7">
        <f>IF(B2982="보세",C2982&amp;" "&amp;F2982,B2982&amp;" "&amp;F2982)</f>
        <v/>
      </c>
      <c r="M2982" s="8" t="inlineStr">
        <is>
          <t>다크그레이 레오파드  가슴로고등산경량패딩</t>
        </is>
      </c>
      <c r="N2982" s="8" t="inlineStr">
        <is>
          <t>다크그레이 레오파드  가슴로고등산경량패딩</t>
        </is>
      </c>
      <c r="O2982" s="8" t="inlineStr">
        <is>
          <t>다크그레이 레오파드  가슴로고등산경량패딩</t>
        </is>
      </c>
    </row>
    <row r="2983" ht="16.5" customHeight="1" s="16">
      <c r="A2983" s="7" t="n">
        <v>13109756</v>
      </c>
      <c r="B2983" s="7" t="inlineStr">
        <is>
          <t>나이키</t>
        </is>
      </c>
      <c r="C2983" s="7" t="inlineStr">
        <is>
          <t>가든토피어리그린</t>
        </is>
      </c>
      <c r="D2983" s="7" t="inlineStr">
        <is>
          <t>무지</t>
        </is>
      </c>
      <c r="E2983" s="7" t="inlineStr">
        <is>
          <t>폴리</t>
        </is>
      </c>
      <c r="F2983" s="7" t="inlineStr">
        <is>
          <t>스포츠웜반목집업</t>
        </is>
      </c>
      <c r="G2983" s="7" t="inlineStr">
        <is>
          <t>KOR</t>
        </is>
      </c>
      <c r="H2983" s="7" t="inlineStr">
        <is>
          <t>110</t>
        </is>
      </c>
      <c r="I2983" s="7">
        <f>IF(B2983="보세",C2983&amp;" "&amp;D2983&amp;" "&amp;E2983&amp;" "&amp;F2983&amp;" ["&amp;H2983&amp;"]",IF(G2983="JPN","[JPN] "&amp;B2983&amp;" "&amp;C2983&amp;" "&amp;D2983&amp;" "&amp;E2983&amp;" "&amp;F2983&amp;" ["&amp;H2983&amp;"]",B2983&amp;" "&amp;C2983&amp;" "&amp;D2983&amp;" "&amp;E2983&amp;" "&amp;F2983&amp;" ["&amp;H2983&amp;"]"))</f>
        <v/>
      </c>
      <c r="J2983" s="7" t="inlineStr">
        <is>
          <t>나이키 가든토피어리그린 스포츠웜반목집업 [110]</t>
        </is>
      </c>
      <c r="K2983" s="7" t="inlineStr">
        <is>
          <t>나이키 가든토피어리그린 스포츠웜반목집업</t>
        </is>
      </c>
      <c r="L2983" s="7">
        <f>IF(B2983="보세",C2983&amp;" "&amp;F2983,B2983&amp;" "&amp;F2983)</f>
        <v/>
      </c>
      <c r="M2983" s="8" t="inlineStr">
        <is>
          <t>가든토피어리그린   스포츠웜반목집업</t>
        </is>
      </c>
      <c r="N2983" s="8" t="inlineStr">
        <is>
          <t>가든토피어리그린   스포츠웜반목집업</t>
        </is>
      </c>
      <c r="O2983" s="8" t="inlineStr">
        <is>
          <t>가든토피어리그린   스포츠웜반목집업</t>
        </is>
      </c>
    </row>
    <row r="2984" ht="16.5" customHeight="1" s="16">
      <c r="A2984" s="7" t="n">
        <v>13109757</v>
      </c>
      <c r="B2984" s="7" t="inlineStr">
        <is>
          <t>플라스틱아일랜드</t>
        </is>
      </c>
      <c r="C2984" s="7" t="inlineStr">
        <is>
          <t>달러빌그린</t>
        </is>
      </c>
      <c r="D2984" s="7" t="inlineStr">
        <is>
          <t>무지</t>
        </is>
      </c>
      <c r="E2984" s="7" t="inlineStr">
        <is>
          <t>면</t>
        </is>
      </c>
      <c r="F2984" s="7" t="inlineStr">
        <is>
          <t>비즈장식야상자켓</t>
        </is>
      </c>
      <c r="G2984" s="7" t="inlineStr">
        <is>
          <t>KOR</t>
        </is>
      </c>
      <c r="H2984" s="7" t="inlineStr">
        <is>
          <t>85</t>
        </is>
      </c>
      <c r="I2984" s="7">
        <f>IF(B2984="보세",C2984&amp;" "&amp;D2984&amp;" "&amp;E2984&amp;" "&amp;F2984&amp;" ["&amp;H2984&amp;"]",IF(G2984="JPN","[JPN] "&amp;B2984&amp;" "&amp;C2984&amp;" "&amp;D2984&amp;" "&amp;E2984&amp;" "&amp;F2984&amp;" ["&amp;H2984&amp;"]",B2984&amp;" "&amp;C2984&amp;" "&amp;D2984&amp;" "&amp;E2984&amp;" "&amp;F2984&amp;" ["&amp;H2984&amp;"]"))</f>
        <v/>
      </c>
      <c r="J2984" s="7" t="inlineStr">
        <is>
          <t>플라스틱아일랜드 달러빌그린 면 비즈장식야상자켓 [85]</t>
        </is>
      </c>
      <c r="K2984" s="7" t="inlineStr">
        <is>
          <t>플라스틱아일랜드 달러빌그린 면 비즈장식야상자켓</t>
        </is>
      </c>
      <c r="L2984" s="7">
        <f>IF(B2984="보세",C2984&amp;" "&amp;F2984,B2984&amp;" "&amp;F2984)</f>
        <v/>
      </c>
      <c r="M2984" s="8" t="inlineStr">
        <is>
          <t>달러빌그린  면 비즈장식야상자켓</t>
        </is>
      </c>
      <c r="N2984" s="8" t="inlineStr">
        <is>
          <t>달러빌그린  코튼 비즈장식야상자켓</t>
        </is>
      </c>
      <c r="O2984" s="8" t="inlineStr">
        <is>
          <t>달러빌그린  면직물 비즈장식야상자켓</t>
        </is>
      </c>
    </row>
    <row r="2985" ht="16.5" customHeight="1" s="16">
      <c r="A2985" s="7" t="n">
        <v>13109758</v>
      </c>
      <c r="B2985" s="7" t="inlineStr">
        <is>
          <t>노스페이스</t>
        </is>
      </c>
      <c r="C2985" s="7" t="inlineStr">
        <is>
          <t>카키</t>
        </is>
      </c>
      <c r="D2985" s="7" t="inlineStr">
        <is>
          <t>무지</t>
        </is>
      </c>
      <c r="E2985" s="7" t="inlineStr">
        <is>
          <t>폴리</t>
        </is>
      </c>
      <c r="F2985" s="7" t="inlineStr">
        <is>
          <t>하이넥야상하프자켓</t>
        </is>
      </c>
      <c r="G2985" s="7" t="inlineStr">
        <is>
          <t>KOR</t>
        </is>
      </c>
      <c r="H2985" s="7" t="inlineStr">
        <is>
          <t>M</t>
        </is>
      </c>
      <c r="I2985" s="7">
        <f>IF(B2985="보세",C2985&amp;" "&amp;D2985&amp;" "&amp;E2985&amp;" "&amp;F2985&amp;" ["&amp;H2985&amp;"]",IF(G2985="JPN","[JPN] "&amp;B2985&amp;" "&amp;C2985&amp;" "&amp;D2985&amp;" "&amp;E2985&amp;" "&amp;F2985&amp;" ["&amp;H2985&amp;"]",B2985&amp;" "&amp;C2985&amp;" "&amp;D2985&amp;" "&amp;E2985&amp;" "&amp;F2985&amp;" ["&amp;H2985&amp;"]"))</f>
        <v/>
      </c>
      <c r="J2985" s="7" t="inlineStr">
        <is>
          <t>노스페이스 카키 하이넥야상하프자켓 [M]</t>
        </is>
      </c>
      <c r="K2985" s="7" t="inlineStr">
        <is>
          <t>노스페이스 카키 하이넥야상하프자켓</t>
        </is>
      </c>
      <c r="L2985" s="7">
        <f>IF(B2985="보세",C2985&amp;" "&amp;F2985,B2985&amp;" "&amp;F2985)</f>
        <v/>
      </c>
      <c r="M2985" s="8" t="inlineStr">
        <is>
          <t>카키   하이넥야상하프자켓</t>
        </is>
      </c>
      <c r="N2985" s="8" t="inlineStr">
        <is>
          <t>카키   하이넥야상하프자켓</t>
        </is>
      </c>
      <c r="O2985" s="8" t="inlineStr">
        <is>
          <t>카키   하이넥야상하프자켓</t>
        </is>
      </c>
    </row>
    <row r="2986" ht="16.5" customHeight="1" s="16">
      <c r="A2986" s="7" t="n">
        <v>13109759</v>
      </c>
      <c r="B2986" s="7" t="inlineStr">
        <is>
          <t>헤지스</t>
        </is>
      </c>
      <c r="C2986" s="7" t="inlineStr">
        <is>
          <t>퍼플레인</t>
        </is>
      </c>
      <c r="D2986" s="7" t="inlineStr">
        <is>
          <t>무지</t>
        </is>
      </c>
      <c r="E2986" s="7" t="inlineStr">
        <is>
          <t>면혼방</t>
        </is>
      </c>
      <c r="F2986" s="7" t="inlineStr">
        <is>
          <t>자수로고니트집업</t>
        </is>
      </c>
      <c r="G2986" s="7" t="inlineStr">
        <is>
          <t>KOR</t>
        </is>
      </c>
      <c r="H2986" s="7" t="inlineStr">
        <is>
          <t>100</t>
        </is>
      </c>
      <c r="I2986" s="7">
        <f>IF(B2986="보세",C2986&amp;" "&amp;D2986&amp;" "&amp;E2986&amp;" "&amp;F2986&amp;" ["&amp;H2986&amp;"]",IF(G2986="JPN","[JPN] "&amp;B2986&amp;" "&amp;C2986&amp;" "&amp;D2986&amp;" "&amp;E2986&amp;" "&amp;F2986&amp;" ["&amp;H2986&amp;"]",B2986&amp;" "&amp;C2986&amp;" "&amp;D2986&amp;" "&amp;E2986&amp;" "&amp;F2986&amp;" ["&amp;H2986&amp;"]"))</f>
        <v/>
      </c>
      <c r="J2986" s="7" t="inlineStr">
        <is>
          <t>헤지스 퍼플레인 면혼방 자수로고니트집업 [100]</t>
        </is>
      </c>
      <c r="K2986" s="7" t="inlineStr">
        <is>
          <t>헤지스 퍼플레인 면혼방 자수로고니트집업</t>
        </is>
      </c>
      <c r="L2986" s="7">
        <f>IF(B2986="보세",C2986&amp;" "&amp;F2986,B2986&amp;" "&amp;F2986)</f>
        <v/>
      </c>
      <c r="M2986" s="8" t="inlineStr">
        <is>
          <t>퍼플레인  면혼방 자수로고니트집업</t>
        </is>
      </c>
      <c r="N2986" s="8" t="inlineStr">
        <is>
          <t>퍼플레인  코튼혼방 자수로고니트집업</t>
        </is>
      </c>
      <c r="O2986" s="8" t="inlineStr">
        <is>
          <t>퍼플레인  면믹스 자수로고니트집업</t>
        </is>
      </c>
    </row>
    <row r="2987" ht="16.5" customHeight="1" s="16">
      <c r="A2987" s="7" t="n">
        <v>13109760</v>
      </c>
      <c r="B2987" s="7" t="inlineStr">
        <is>
          <t>콜롬비아</t>
        </is>
      </c>
      <c r="C2987" s="7" t="inlineStr">
        <is>
          <t>울트라바이올렛</t>
        </is>
      </c>
      <c r="D2987" s="7" t="inlineStr">
        <is>
          <t>무지</t>
        </is>
      </c>
      <c r="E2987" s="7" t="inlineStr">
        <is>
          <t>폴리</t>
        </is>
      </c>
      <c r="F2987" s="7" t="inlineStr">
        <is>
          <t>가슴로고등산베스트</t>
        </is>
      </c>
      <c r="G2987" s="7" t="inlineStr">
        <is>
          <t>KOR</t>
        </is>
      </c>
      <c r="H2987" s="7" t="inlineStr">
        <is>
          <t>M</t>
        </is>
      </c>
      <c r="I2987" s="7">
        <f>IF(B2987="보세",C2987&amp;" "&amp;D2987&amp;" "&amp;E2987&amp;" "&amp;F2987&amp;" ["&amp;H2987&amp;"]",IF(G2987="JPN","[JPN] "&amp;B2987&amp;" "&amp;C2987&amp;" "&amp;D2987&amp;" "&amp;E2987&amp;" "&amp;F2987&amp;" ["&amp;H2987&amp;"]",B2987&amp;" "&amp;C2987&amp;" "&amp;D2987&amp;" "&amp;E2987&amp;" "&amp;F2987&amp;" ["&amp;H2987&amp;"]"))</f>
        <v/>
      </c>
      <c r="J2987" s="7" t="inlineStr">
        <is>
          <t>콜롬비아 울트라바이올렛 가슴로고등산베스트 [M]</t>
        </is>
      </c>
      <c r="K2987" s="7" t="inlineStr">
        <is>
          <t>콜롬비아 울트라바이올렛 가슴로고등산베스트</t>
        </is>
      </c>
      <c r="L2987" s="7">
        <f>IF(B2987="보세",C2987&amp;" "&amp;F2987,B2987&amp;" "&amp;F2987)</f>
        <v/>
      </c>
      <c r="M2987" s="8" t="inlineStr">
        <is>
          <t>울트라바이올렛   가슴로고등산베스트</t>
        </is>
      </c>
      <c r="N2987" s="8" t="inlineStr">
        <is>
          <t>울트라바이올렛   가슴로고등산베스트</t>
        </is>
      </c>
      <c r="O2987" s="8" t="inlineStr">
        <is>
          <t>울트라바이올렛   가슴로고등산베스트</t>
        </is>
      </c>
    </row>
    <row r="2988" ht="16.5" customHeight="1" s="16">
      <c r="A2988" s="7" t="n">
        <v>13109761</v>
      </c>
      <c r="B2988" s="7" t="inlineStr">
        <is>
          <t>필라</t>
        </is>
      </c>
      <c r="C2988" s="7" t="inlineStr">
        <is>
          <t>멜란지네이비</t>
        </is>
      </c>
      <c r="D2988" s="7" t="inlineStr">
        <is>
          <t>무지</t>
        </is>
      </c>
      <c r="E2988" s="7" t="inlineStr">
        <is>
          <t>폴리</t>
        </is>
      </c>
      <c r="F2988" s="7" t="inlineStr">
        <is>
          <t>하프지퍼니트스포츠티</t>
        </is>
      </c>
      <c r="G2988" s="7" t="inlineStr">
        <is>
          <t>KOR</t>
        </is>
      </c>
      <c r="H2988" s="7" t="inlineStr">
        <is>
          <t>95</t>
        </is>
      </c>
      <c r="I2988" s="7">
        <f>IF(B2988="보세",C2988&amp;" "&amp;D2988&amp;" "&amp;E2988&amp;" "&amp;F2988&amp;" ["&amp;H2988&amp;"]",IF(G2988="JPN","[JPN] "&amp;B2988&amp;" "&amp;C2988&amp;" "&amp;D2988&amp;" "&amp;E2988&amp;" "&amp;F2988&amp;" ["&amp;H2988&amp;"]",B2988&amp;" "&amp;C2988&amp;" "&amp;D2988&amp;" "&amp;E2988&amp;" "&amp;F2988&amp;" ["&amp;H2988&amp;"]"))</f>
        <v/>
      </c>
      <c r="J2988" s="7" t="inlineStr">
        <is>
          <t>필라 멜란지네이비 하프지퍼니트스포츠티 [95]</t>
        </is>
      </c>
      <c r="K2988" s="7" t="inlineStr">
        <is>
          <t>필라 멜란지네이비 하프지퍼니트스포츠티</t>
        </is>
      </c>
      <c r="L2988" s="7">
        <f>IF(B2988="보세",C2988&amp;" "&amp;F2988,B2988&amp;" "&amp;F2988)</f>
        <v/>
      </c>
      <c r="M2988" s="8" t="inlineStr">
        <is>
          <t>멜란지네이비   하프지퍼니트스포츠티</t>
        </is>
      </c>
      <c r="N2988" s="8" t="inlineStr">
        <is>
          <t>멜란지네이비   하프지퍼니트스포츠티</t>
        </is>
      </c>
      <c r="O2988" s="8" t="inlineStr">
        <is>
          <t>멜란지네이비   하프지퍼니트스포츠티</t>
        </is>
      </c>
    </row>
    <row r="2989" ht="16.5" customHeight="1" s="16">
      <c r="A2989" s="7" t="n">
        <v>13109762</v>
      </c>
      <c r="B2989" s="7" t="inlineStr">
        <is>
          <t>노스페이스</t>
        </is>
      </c>
      <c r="C2989" s="7" t="inlineStr">
        <is>
          <t>노티컬블루</t>
        </is>
      </c>
      <c r="D2989" s="7" t="inlineStr">
        <is>
          <t>무지</t>
        </is>
      </c>
      <c r="E2989" s="7" t="inlineStr">
        <is>
          <t>폴리</t>
        </is>
      </c>
      <c r="F2989" s="7" t="inlineStr">
        <is>
          <t>클라임자켓</t>
        </is>
      </c>
      <c r="G2989" s="7" t="inlineStr">
        <is>
          <t>KOR</t>
        </is>
      </c>
      <c r="H2989" s="7" t="inlineStr">
        <is>
          <t>L</t>
        </is>
      </c>
      <c r="I2989" s="7">
        <f>IF(B2989="보세",C2989&amp;" "&amp;D2989&amp;" "&amp;E2989&amp;" "&amp;F2989&amp;" ["&amp;H2989&amp;"]",IF(G2989="JPN","[JPN] "&amp;B2989&amp;" "&amp;C2989&amp;" "&amp;D2989&amp;" "&amp;E2989&amp;" "&amp;F2989&amp;" ["&amp;H2989&amp;"]",B2989&amp;" "&amp;C2989&amp;" "&amp;D2989&amp;" "&amp;E2989&amp;" "&amp;F2989&amp;" ["&amp;H2989&amp;"]"))</f>
        <v/>
      </c>
      <c r="J2989" s="7" t="inlineStr">
        <is>
          <t>노스페이스 노티컬블루 클라임자켓 [L]</t>
        </is>
      </c>
      <c r="K2989" s="7" t="inlineStr">
        <is>
          <t>노스페이스 노티컬블루 클라임자켓</t>
        </is>
      </c>
      <c r="L2989" s="7">
        <f>IF(B2989="보세",C2989&amp;" "&amp;F2989,B2989&amp;" "&amp;F2989)</f>
        <v/>
      </c>
      <c r="M2989" s="8" t="inlineStr">
        <is>
          <t>노티컬블루   클라임자켓</t>
        </is>
      </c>
      <c r="N2989" s="8" t="inlineStr">
        <is>
          <t>노티컬블루   클라임자켓</t>
        </is>
      </c>
      <c r="O2989" s="8" t="inlineStr">
        <is>
          <t>노티컬블루   클라임자켓</t>
        </is>
      </c>
    </row>
    <row r="2990" ht="16.5" customHeight="1" s="16">
      <c r="A2990" s="7" t="n">
        <v>13109763</v>
      </c>
      <c r="B2990" s="7" t="inlineStr">
        <is>
          <t>아디다스</t>
        </is>
      </c>
      <c r="C2990" s="7" t="inlineStr">
        <is>
          <t>브라이트블루</t>
        </is>
      </c>
      <c r="D2990" s="7" t="inlineStr">
        <is>
          <t>무지</t>
        </is>
      </c>
      <c r="E2990" s="7" t="inlineStr">
        <is>
          <t>폴리</t>
        </is>
      </c>
      <c r="F2990" s="7" t="inlineStr">
        <is>
          <t>삼선나그랑트레이닝자켓</t>
        </is>
      </c>
      <c r="G2990" s="7" t="inlineStr">
        <is>
          <t>KOR</t>
        </is>
      </c>
      <c r="H2990" s="7" t="inlineStr">
        <is>
          <t>S</t>
        </is>
      </c>
      <c r="I2990" s="7">
        <f>IF(B2990="보세",C2990&amp;" "&amp;D2990&amp;" "&amp;E2990&amp;" "&amp;F2990&amp;" ["&amp;H2990&amp;"]",IF(G2990="JPN","[JPN] "&amp;B2990&amp;" "&amp;C2990&amp;" "&amp;D2990&amp;" "&amp;E2990&amp;" "&amp;F2990&amp;" ["&amp;H2990&amp;"]",B2990&amp;" "&amp;C2990&amp;" "&amp;D2990&amp;" "&amp;E2990&amp;" "&amp;F2990&amp;" ["&amp;H2990&amp;"]"))</f>
        <v/>
      </c>
      <c r="J2990" s="7" t="inlineStr">
        <is>
          <t>아디다스 브라이트블루 삼선나그랑트레이닝자켓 [S]</t>
        </is>
      </c>
      <c r="K2990" s="7" t="inlineStr">
        <is>
          <t>아디다스 브라이트블루 삼선나그랑트레이닝자켓</t>
        </is>
      </c>
      <c r="L2990" s="7">
        <f>IF(B2990="보세",C2990&amp;" "&amp;F2990,B2990&amp;" "&amp;F2990)</f>
        <v/>
      </c>
      <c r="M2990" s="8" t="inlineStr">
        <is>
          <t>브라이트블루   삼선나그랑트레이닝자켓</t>
        </is>
      </c>
      <c r="N2990" s="8" t="inlineStr">
        <is>
          <t>브라이트블루   삼선나그랑트레이닝자켓</t>
        </is>
      </c>
      <c r="O2990" s="8" t="inlineStr">
        <is>
          <t>브라이트블루   삼선나그랑트레이닝자켓</t>
        </is>
      </c>
    </row>
    <row r="2991" ht="16.5" customHeight="1" s="16">
      <c r="A2991" s="7" t="n">
        <v>13109764</v>
      </c>
      <c r="B2991" s="7" t="inlineStr">
        <is>
          <t>아디다스</t>
        </is>
      </c>
      <c r="C2991" s="7" t="inlineStr">
        <is>
          <t>브라이트블루</t>
        </is>
      </c>
      <c r="D2991" s="7" t="inlineStr">
        <is>
          <t>무지</t>
        </is>
      </c>
      <c r="E2991" s="7" t="inlineStr">
        <is>
          <t>클리마라이트</t>
        </is>
      </c>
      <c r="F2991" s="7" t="inlineStr">
        <is>
          <t>형광나그랑띠반팔티</t>
        </is>
      </c>
      <c r="G2991" s="7" t="inlineStr">
        <is>
          <t>KOR</t>
        </is>
      </c>
      <c r="H2991" s="7" t="inlineStr">
        <is>
          <t>105</t>
        </is>
      </c>
      <c r="I2991" s="7">
        <f>IF(B2991="보세",C2991&amp;" "&amp;D2991&amp;" "&amp;E2991&amp;" "&amp;F2991&amp;" ["&amp;H2991&amp;"]",IF(G2991="JPN","[JPN] "&amp;B2991&amp;" "&amp;C2991&amp;" "&amp;D2991&amp;" "&amp;E2991&amp;" "&amp;F2991&amp;" ["&amp;H2991&amp;"]",B2991&amp;" "&amp;C2991&amp;" "&amp;D2991&amp;" "&amp;E2991&amp;" "&amp;F2991&amp;" ["&amp;H2991&amp;"]"))</f>
        <v/>
      </c>
      <c r="J2991" s="7" t="inlineStr">
        <is>
          <t>아디다스 브라이트블루 클리마라이트 형광나그랑띠반팔티 [105]</t>
        </is>
      </c>
      <c r="K2991" s="7" t="inlineStr">
        <is>
          <t>아디다스 브라이트블루 클리마라이트 형광나그랑띠반팔티</t>
        </is>
      </c>
      <c r="L2991" s="7">
        <f>IF(B2991="보세",C2991&amp;" "&amp;F2991,B2991&amp;" "&amp;F2991)</f>
        <v/>
      </c>
      <c r="M2991" s="8" t="inlineStr">
        <is>
          <t>브라이트블루  클리마라이트 형광나그랑띠반팔티</t>
        </is>
      </c>
      <c r="N2991" s="8" t="inlineStr">
        <is>
          <t>브라이트블루  클리마라이트 형광나그랑띠반팔티</t>
        </is>
      </c>
      <c r="O2991" s="8" t="inlineStr">
        <is>
          <t>브라이트블루  클리마라이트 형광나그랑띠반팔티</t>
        </is>
      </c>
    </row>
    <row r="2992" ht="16.5" customHeight="1" s="16">
      <c r="A2992" s="7" t="n">
        <v>13109765</v>
      </c>
      <c r="B2992" s="7" t="inlineStr">
        <is>
          <t>gap</t>
        </is>
      </c>
      <c r="C2992" s="7" t="inlineStr">
        <is>
          <t>멜란지투톤그레이</t>
        </is>
      </c>
      <c r="D2992" s="7" t="inlineStr">
        <is>
          <t>프린팅</t>
        </is>
      </c>
      <c r="E2992" s="7" t="inlineStr">
        <is>
          <t>면</t>
        </is>
      </c>
      <c r="F2992" s="7" t="inlineStr">
        <is>
          <t>나그랑레드탭맨투맨</t>
        </is>
      </c>
      <c r="G2992" s="7" t="inlineStr">
        <is>
          <t>KOR</t>
        </is>
      </c>
      <c r="H2992" s="7" t="inlineStr">
        <is>
          <t>L</t>
        </is>
      </c>
      <c r="I2992" s="7">
        <f>IF(B2992="보세",C2992&amp;" "&amp;D2992&amp;" "&amp;E2992&amp;" "&amp;F2992&amp;" ["&amp;H2992&amp;"]",IF(G2992="JPN","[JPN] "&amp;B2992&amp;" "&amp;C2992&amp;" "&amp;D2992&amp;" "&amp;E2992&amp;" "&amp;F2992&amp;" ["&amp;H2992&amp;"]",B2992&amp;" "&amp;C2992&amp;" "&amp;D2992&amp;" "&amp;E2992&amp;" "&amp;F2992&amp;" ["&amp;H2992&amp;"]"))</f>
        <v/>
      </c>
      <c r="J2992" s="7" t="inlineStr">
        <is>
          <t>gap 멜란지투톤그레이 프린팅 면 나그랑레드탭맨투맨 [L]</t>
        </is>
      </c>
      <c r="K2992" s="7" t="inlineStr">
        <is>
          <t>gap 멜란지투톤그레이 프린팅 면 나그랑레드탭맨투맨</t>
        </is>
      </c>
      <c r="L2992" s="7">
        <f>IF(B2992="보세",C2992&amp;" "&amp;F2992,B2992&amp;" "&amp;F2992)</f>
        <v/>
      </c>
      <c r="M2992" s="8" t="inlineStr">
        <is>
          <t>멜란지투톤그레이 프린팅 면 나그랑레드탭맨투맨</t>
        </is>
      </c>
      <c r="N2992" s="8" t="inlineStr">
        <is>
          <t>멜란지투톤그레이 프린팅 코튼 나그랑레드탭맨투맨</t>
        </is>
      </c>
      <c r="O2992" s="8" t="inlineStr">
        <is>
          <t>멜란지투톤그레이 프린팅 면직물 나그랑레드탭맨투맨</t>
        </is>
      </c>
    </row>
    <row r="2993" ht="16.5" customHeight="1" s="16">
      <c r="A2993" s="7" t="n">
        <v>13109766</v>
      </c>
      <c r="B2993" s="7" t="inlineStr">
        <is>
          <t>인터메조</t>
        </is>
      </c>
      <c r="C2993" s="7" t="inlineStr">
        <is>
          <t>다크그레이</t>
        </is>
      </c>
      <c r="D2993" s="7" t="inlineStr">
        <is>
          <t>체크</t>
        </is>
      </c>
      <c r="E2993" s="7" t="inlineStr">
        <is>
          <t>플란넬</t>
        </is>
      </c>
      <c r="F2993" s="7" t="inlineStr">
        <is>
          <t>웜셔츠</t>
        </is>
      </c>
      <c r="G2993" s="7" t="inlineStr">
        <is>
          <t>KOR</t>
        </is>
      </c>
      <c r="H2993" s="7" t="inlineStr">
        <is>
          <t>105</t>
        </is>
      </c>
      <c r="I2993" s="7">
        <f>IF(B2993="보세",C2993&amp;" "&amp;D2993&amp;" "&amp;E2993&amp;" "&amp;F2993&amp;" ["&amp;H2993&amp;"]",IF(G2993="JPN","[JPN] "&amp;B2993&amp;" "&amp;C2993&amp;" "&amp;D2993&amp;" "&amp;E2993&amp;" "&amp;F2993&amp;" ["&amp;H2993&amp;"]",B2993&amp;" "&amp;C2993&amp;" "&amp;D2993&amp;" "&amp;E2993&amp;" "&amp;F2993&amp;" ["&amp;H2993&amp;"]"))</f>
        <v/>
      </c>
      <c r="J2993" s="7" t="inlineStr">
        <is>
          <t>인터메조 다크그레이 체크 플란넬 웜셔츠 [105]</t>
        </is>
      </c>
      <c r="K2993" s="7" t="inlineStr">
        <is>
          <t>인터메조 다크그레이 체크 플란넬 웜셔츠</t>
        </is>
      </c>
      <c r="L2993" s="7">
        <f>IF(B2993="보세",C2993&amp;" "&amp;F2993,B2993&amp;" "&amp;F2993)</f>
        <v/>
      </c>
      <c r="M2993" s="8" t="inlineStr">
        <is>
          <t>다크그레이 체크 플란넬 웜셔츠</t>
        </is>
      </c>
      <c r="N2993" s="8" t="inlineStr">
        <is>
          <t>다크그레이 체크 플란넬 웜셔츠</t>
        </is>
      </c>
      <c r="O2993" s="8" t="inlineStr">
        <is>
          <t>다크그레이 체크 플란넬 웜셔츠</t>
        </is>
      </c>
    </row>
    <row r="2994" ht="16.5" customHeight="1" s="16">
      <c r="A2994" s="7" t="n">
        <v>13109767</v>
      </c>
      <c r="B2994" s="7" t="inlineStr">
        <is>
          <t>빈폴</t>
        </is>
      </c>
      <c r="C2994" s="7" t="inlineStr">
        <is>
          <t>다크그레이</t>
        </is>
      </c>
      <c r="D2994" s="7" t="inlineStr">
        <is>
          <t>무지</t>
        </is>
      </c>
      <c r="E2994" s="7" t="inlineStr">
        <is>
          <t>면혼방</t>
        </is>
      </c>
      <c r="F2994" s="7" t="inlineStr">
        <is>
          <t>쿨피케반팔티</t>
        </is>
      </c>
      <c r="G2994" s="7" t="inlineStr">
        <is>
          <t>KOR</t>
        </is>
      </c>
      <c r="H2994" s="7" t="inlineStr">
        <is>
          <t>105</t>
        </is>
      </c>
      <c r="I2994" s="7">
        <f>IF(B2994="보세",C2994&amp;" "&amp;D2994&amp;" "&amp;E2994&amp;" "&amp;F2994&amp;" ["&amp;H2994&amp;"]",IF(G2994="JPN","[JPN] "&amp;B2994&amp;" "&amp;C2994&amp;" "&amp;D2994&amp;" "&amp;E2994&amp;" "&amp;F2994&amp;" ["&amp;H2994&amp;"]",B2994&amp;" "&amp;C2994&amp;" "&amp;D2994&amp;" "&amp;E2994&amp;" "&amp;F2994&amp;" ["&amp;H2994&amp;"]"))</f>
        <v/>
      </c>
      <c r="J2994" s="7" t="inlineStr">
        <is>
          <t>빈폴 다크그레이 면혼방 쿨피케반팔티 [105]</t>
        </is>
      </c>
      <c r="K2994" s="7" t="inlineStr">
        <is>
          <t>빈폴 다크그레이 면혼방 쿨피케반팔티</t>
        </is>
      </c>
      <c r="L2994" s="7">
        <f>IF(B2994="보세",C2994&amp;" "&amp;F2994,B2994&amp;" "&amp;F2994)</f>
        <v/>
      </c>
      <c r="M2994" s="8" t="inlineStr">
        <is>
          <t>다크그레이  면혼방 쿨피케반팔티</t>
        </is>
      </c>
      <c r="N2994" s="8" t="inlineStr">
        <is>
          <t>다크그레이  코튼혼방 쿨피케반팔티</t>
        </is>
      </c>
      <c r="O2994" s="8" t="inlineStr">
        <is>
          <t>다크그레이  면믹스 쿨피케반팔티</t>
        </is>
      </c>
    </row>
    <row r="2995" ht="16.5" customHeight="1" s="16">
      <c r="A2995" s="7" t="n">
        <v>13109768</v>
      </c>
      <c r="B2995" s="7" t="inlineStr">
        <is>
          <t>나이키</t>
        </is>
      </c>
      <c r="C2995" s="7" t="inlineStr">
        <is>
          <t>멜란지그레이</t>
        </is>
      </c>
      <c r="D2995" s="7" t="inlineStr">
        <is>
          <t>무지</t>
        </is>
      </c>
      <c r="E2995" s="7" t="inlineStr">
        <is>
          <t>면혼방</t>
        </is>
      </c>
      <c r="F2995" s="7" t="inlineStr">
        <is>
          <t>로고자수나그랑맨투맨</t>
        </is>
      </c>
      <c r="G2995" s="7" t="inlineStr">
        <is>
          <t>KOR</t>
        </is>
      </c>
      <c r="H2995" s="7" t="inlineStr">
        <is>
          <t>105</t>
        </is>
      </c>
      <c r="I2995" s="7">
        <f>IF(B2995="보세",C2995&amp;" "&amp;D2995&amp;" "&amp;E2995&amp;" "&amp;F2995&amp;" ["&amp;H2995&amp;"]",IF(G2995="JPN","[JPN] "&amp;B2995&amp;" "&amp;C2995&amp;" "&amp;D2995&amp;" "&amp;E2995&amp;" "&amp;F2995&amp;" ["&amp;H2995&amp;"]",B2995&amp;" "&amp;C2995&amp;" "&amp;D2995&amp;" "&amp;E2995&amp;" "&amp;F2995&amp;" ["&amp;H2995&amp;"]"))</f>
        <v/>
      </c>
      <c r="J2995" s="7" t="inlineStr">
        <is>
          <t>나이키 멜란지그레이 면혼방 로고자수나그랑맨투맨 [105]</t>
        </is>
      </c>
      <c r="K2995" s="7" t="inlineStr">
        <is>
          <t>나이키 멜란지그레이 면혼방 로고자수나그랑맨투맨</t>
        </is>
      </c>
      <c r="L2995" s="7">
        <f>IF(B2995="보세",C2995&amp;" "&amp;F2995,B2995&amp;" "&amp;F2995)</f>
        <v/>
      </c>
      <c r="M2995" s="8" t="inlineStr">
        <is>
          <t>멜란지그레이  면혼방 로고자수나그랑맨투맨</t>
        </is>
      </c>
      <c r="N2995" s="8" t="inlineStr">
        <is>
          <t>멜란지그레이  코튼혼방 로고자수나그랑맨투맨</t>
        </is>
      </c>
      <c r="O2995" s="8" t="inlineStr">
        <is>
          <t>멜란지그레이  면믹스 로고자수나그랑맨투맨</t>
        </is>
      </c>
    </row>
    <row r="2996" ht="16.5" customHeight="1" s="16">
      <c r="A2996" s="7" t="n">
        <v>13109769</v>
      </c>
      <c r="B2996" s="7" t="inlineStr">
        <is>
          <t>나이키</t>
        </is>
      </c>
      <c r="C2996" s="7" t="inlineStr">
        <is>
          <t>멜란지그레이</t>
        </is>
      </c>
      <c r="D2996" s="7" t="inlineStr">
        <is>
          <t>프린팅</t>
        </is>
      </c>
      <c r="E2996" s="7" t="inlineStr">
        <is>
          <t>면혼방</t>
        </is>
      </c>
      <c r="F2996" s="7" t="inlineStr">
        <is>
          <t>빅로고후드티</t>
        </is>
      </c>
      <c r="G2996" s="7" t="inlineStr">
        <is>
          <t>KOR</t>
        </is>
      </c>
      <c r="H2996" s="7" t="inlineStr">
        <is>
          <t>100</t>
        </is>
      </c>
      <c r="I2996" s="7">
        <f>IF(B2996="보세",C2996&amp;" "&amp;D2996&amp;" "&amp;E2996&amp;" "&amp;F2996&amp;" ["&amp;H2996&amp;"]",IF(G2996="JPN","[JPN] "&amp;B2996&amp;" "&amp;C2996&amp;" "&amp;D2996&amp;" "&amp;E2996&amp;" "&amp;F2996&amp;" ["&amp;H2996&amp;"]",B2996&amp;" "&amp;C2996&amp;" "&amp;D2996&amp;" "&amp;E2996&amp;" "&amp;F2996&amp;" ["&amp;H2996&amp;"]"))</f>
        <v/>
      </c>
      <c r="J2996" s="7" t="inlineStr">
        <is>
          <t>나이키 멜란지그레이 프린팅 면혼방 빅로고후드티 [100]</t>
        </is>
      </c>
      <c r="K2996" s="7" t="inlineStr">
        <is>
          <t>나이키 멜란지그레이 프린팅 면혼방 빅로고후드티</t>
        </is>
      </c>
      <c r="L2996" s="7">
        <f>IF(B2996="보세",C2996&amp;" "&amp;F2996,B2996&amp;" "&amp;F2996)</f>
        <v/>
      </c>
      <c r="M2996" s="8" t="inlineStr">
        <is>
          <t>멜란지그레이 프린팅 면혼방 빅로고후드티</t>
        </is>
      </c>
      <c r="N2996" s="8" t="inlineStr">
        <is>
          <t>멜란지그레이 프린팅 코튼혼방 빅로고후드티</t>
        </is>
      </c>
      <c r="O2996" s="8" t="inlineStr">
        <is>
          <t>멜란지그레이 프린팅 면믹스 빅로고후드티</t>
        </is>
      </c>
    </row>
    <row r="2997" ht="16.5" customHeight="1" s="16">
      <c r="A2997" s="7" t="n">
        <v>13109770</v>
      </c>
      <c r="B2997" s="7" t="inlineStr">
        <is>
          <t>유니클로</t>
        </is>
      </c>
      <c r="C2997" s="7" t="inlineStr">
        <is>
          <t>딥실버</t>
        </is>
      </c>
      <c r="D2997" s="7" t="inlineStr">
        <is>
          <t>무지</t>
        </is>
      </c>
      <c r="E2997" s="7" t="inlineStr">
        <is>
          <t>덕다운</t>
        </is>
      </c>
      <c r="F2997" s="7" t="inlineStr">
        <is>
          <t>라이트반목경량패딩</t>
        </is>
      </c>
      <c r="G2997" s="7" t="inlineStr">
        <is>
          <t>KOR</t>
        </is>
      </c>
      <c r="H2997" s="7" t="inlineStr">
        <is>
          <t>M</t>
        </is>
      </c>
      <c r="I2997" s="7">
        <f>IF(B2997="보세",C2997&amp;" "&amp;D2997&amp;" "&amp;E2997&amp;" "&amp;F2997&amp;" ["&amp;H2997&amp;"]",IF(G2997="JPN","[JPN] "&amp;B2997&amp;" "&amp;C2997&amp;" "&amp;D2997&amp;" "&amp;E2997&amp;" "&amp;F2997&amp;" ["&amp;H2997&amp;"]",B2997&amp;" "&amp;C2997&amp;" "&amp;D2997&amp;" "&amp;E2997&amp;" "&amp;F2997&amp;" ["&amp;H2997&amp;"]"))</f>
        <v/>
      </c>
      <c r="J2997" s="7" t="inlineStr">
        <is>
          <t>유니클로 딥실버 덕다운 라이트반목경량패딩 [M]</t>
        </is>
      </c>
      <c r="K2997" s="7" t="inlineStr">
        <is>
          <t>유니클로 딥실버 덕다운 라이트반목경량패딩</t>
        </is>
      </c>
      <c r="L2997" s="7">
        <f>IF(B2997="보세",C2997&amp;" "&amp;F2997,B2997&amp;" "&amp;F2997)</f>
        <v/>
      </c>
      <c r="M2997" s="8" t="inlineStr">
        <is>
          <t>딥실버  덕다운 라이트반목경량패딩</t>
        </is>
      </c>
      <c r="N2997" s="8" t="inlineStr">
        <is>
          <t>딥실버  덕다운 라이트반목경량패딩</t>
        </is>
      </c>
      <c r="O2997" s="8" t="inlineStr">
        <is>
          <t>딥실버  덕다운 라이트반목경량패딩</t>
        </is>
      </c>
    </row>
    <row r="2998" ht="16.5" customHeight="1" s="16">
      <c r="A2998" s="7" t="n">
        <v>13109771</v>
      </c>
      <c r="B2998" s="7" t="inlineStr">
        <is>
          <t>빈폴</t>
        </is>
      </c>
      <c r="C2998" s="7" t="inlineStr">
        <is>
          <t>그레이</t>
        </is>
      </c>
      <c r="D2998" s="7" t="inlineStr">
        <is>
          <t>무지</t>
        </is>
      </c>
      <c r="E2998" s="7" t="inlineStr">
        <is>
          <t>울</t>
        </is>
      </c>
      <c r="F2998" s="7" t="inlineStr">
        <is>
          <t>보카시피케니트</t>
        </is>
      </c>
      <c r="G2998" s="7" t="inlineStr">
        <is>
          <t>KOR</t>
        </is>
      </c>
      <c r="H2998" s="7" t="inlineStr">
        <is>
          <t>100</t>
        </is>
      </c>
      <c r="I2998" s="7">
        <f>IF(B2998="보세",C2998&amp;" "&amp;D2998&amp;" "&amp;E2998&amp;" "&amp;F2998&amp;" ["&amp;H2998&amp;"]",IF(G2998="JPN","[JPN] "&amp;B2998&amp;" "&amp;C2998&amp;" "&amp;D2998&amp;" "&amp;E2998&amp;" "&amp;F2998&amp;" ["&amp;H2998&amp;"]",B2998&amp;" "&amp;C2998&amp;" "&amp;D2998&amp;" "&amp;E2998&amp;" "&amp;F2998&amp;" ["&amp;H2998&amp;"]"))</f>
        <v/>
      </c>
      <c r="J2998" s="7" t="inlineStr">
        <is>
          <t>빈폴 그레이 울 보카시피케니트 [100]</t>
        </is>
      </c>
      <c r="K2998" s="7" t="inlineStr">
        <is>
          <t>빈폴 그레이 울 보카시피케니트</t>
        </is>
      </c>
      <c r="L2998" s="7">
        <f>IF(B2998="보세",C2998&amp;" "&amp;F2998,B2998&amp;" "&amp;F2998)</f>
        <v/>
      </c>
      <c r="M2998" s="8" t="inlineStr">
        <is>
          <t>그레이  울 보카시피케니트</t>
        </is>
      </c>
      <c r="N2998" s="8" t="inlineStr">
        <is>
          <t>회색  울 보카시피케니트</t>
        </is>
      </c>
      <c r="O2998" s="8" t="inlineStr">
        <is>
          <t>GRAY  울 보카시피케니트</t>
        </is>
      </c>
    </row>
    <row r="2999" ht="16.5" customHeight="1" s="16">
      <c r="A2999" s="7" t="n">
        <v>13109772</v>
      </c>
      <c r="B2999" s="7" t="inlineStr">
        <is>
          <t>cos</t>
        </is>
      </c>
      <c r="C2999" s="7" t="inlineStr">
        <is>
          <t>블랙</t>
        </is>
      </c>
      <c r="D2999" s="7" t="inlineStr">
        <is>
          <t>무지</t>
        </is>
      </c>
      <c r="E2999" s="7" t="inlineStr">
        <is>
          <t>면혼방</t>
        </is>
      </c>
      <c r="F2999" s="7" t="inlineStr">
        <is>
          <t>언발플레어반팔원피스</t>
        </is>
      </c>
      <c r="G2999" s="7" t="inlineStr">
        <is>
          <t>KOR</t>
        </is>
      </c>
      <c r="H2999" s="7" t="inlineStr">
        <is>
          <t>XS</t>
        </is>
      </c>
      <c r="I2999" s="7">
        <f>IF(B2999="보세",C2999&amp;" "&amp;D2999&amp;" "&amp;E2999&amp;" "&amp;F2999&amp;" ["&amp;H2999&amp;"]",IF(G2999="JPN","[JPN] "&amp;B2999&amp;" "&amp;C2999&amp;" "&amp;D2999&amp;" "&amp;E2999&amp;" "&amp;F2999&amp;" ["&amp;H2999&amp;"]",B2999&amp;" "&amp;C2999&amp;" "&amp;D2999&amp;" "&amp;E2999&amp;" "&amp;F2999&amp;" ["&amp;H2999&amp;"]"))</f>
        <v/>
      </c>
      <c r="J2999" s="7" t="inlineStr">
        <is>
          <t>cos 블랙 면혼방 언발플레어반팔원피스 [XS]</t>
        </is>
      </c>
      <c r="K2999" s="7" t="inlineStr">
        <is>
          <t>cos 블랙 면혼방 언발플레어반팔원피스</t>
        </is>
      </c>
      <c r="L2999" s="7">
        <f>IF(B2999="보세",C2999&amp;" "&amp;F2999,B2999&amp;" "&amp;F2999)</f>
        <v/>
      </c>
      <c r="M2999" s="8" t="inlineStr">
        <is>
          <t>블랙  면혼방 언발플레어반팔원피스</t>
        </is>
      </c>
      <c r="N2999" s="8" t="inlineStr">
        <is>
          <t>블랙  코튼혼방 언발플레어반팔원피스</t>
        </is>
      </c>
      <c r="O2999" s="8" t="inlineStr">
        <is>
          <t>블랙  면믹스 언발플레어반팔원피스</t>
        </is>
      </c>
    </row>
    <row r="3000" ht="16.5" customHeight="1" s="16">
      <c r="A3000" s="7" t="n">
        <v>13109773</v>
      </c>
      <c r="B3000" s="7" t="inlineStr">
        <is>
          <t>유니클로</t>
        </is>
      </c>
      <c r="C3000" s="7" t="inlineStr">
        <is>
          <t>블랙</t>
        </is>
      </c>
      <c r="D3000" s="7" t="inlineStr">
        <is>
          <t>무지</t>
        </is>
      </c>
      <c r="E3000" s="7" t="inlineStr">
        <is>
          <t>덕다운</t>
        </is>
      </c>
      <c r="F3000" s="7" t="inlineStr">
        <is>
          <t>경량브이넥패딩</t>
        </is>
      </c>
      <c r="G3000" s="7" t="inlineStr">
        <is>
          <t>KOR</t>
        </is>
      </c>
      <c r="H3000" s="7" t="inlineStr">
        <is>
          <t>M</t>
        </is>
      </c>
      <c r="I3000" s="7">
        <f>IF(B3000="보세",C3000&amp;" "&amp;D3000&amp;" "&amp;E3000&amp;" "&amp;F3000&amp;" ["&amp;H3000&amp;"]",IF(G3000="JPN","[JPN] "&amp;B3000&amp;" "&amp;C3000&amp;" "&amp;D3000&amp;" "&amp;E3000&amp;" "&amp;F3000&amp;" ["&amp;H3000&amp;"]",B3000&amp;" "&amp;C3000&amp;" "&amp;D3000&amp;" "&amp;E3000&amp;" "&amp;F3000&amp;" ["&amp;H3000&amp;"]"))</f>
        <v/>
      </c>
      <c r="J3000" s="7" t="inlineStr">
        <is>
          <t>유니클로 블랙 덕다운 경량브이넥패딩 [M]</t>
        </is>
      </c>
      <c r="K3000" s="7" t="inlineStr">
        <is>
          <t>유니클로 블랙 덕다운 경량브이넥패딩</t>
        </is>
      </c>
      <c r="L3000" s="7">
        <f>IF(B3000="보세",C3000&amp;" "&amp;F3000,B3000&amp;" "&amp;F3000)</f>
        <v/>
      </c>
      <c r="M3000" s="8" t="inlineStr">
        <is>
          <t>블랙  덕다운 경량브이넥패딩</t>
        </is>
      </c>
      <c r="N3000" s="8" t="inlineStr">
        <is>
          <t>블랙  덕다운 경량브이넥패딩</t>
        </is>
      </c>
      <c r="O3000" s="8" t="inlineStr">
        <is>
          <t>블랙  덕다운 경량브이넥패딩</t>
        </is>
      </c>
    </row>
    <row r="3001" ht="16.5" customHeight="1" s="16">
      <c r="A3001" s="7" t="n">
        <v>13109774</v>
      </c>
      <c r="B3001" s="7" t="inlineStr">
        <is>
          <t>라코스테</t>
        </is>
      </c>
      <c r="C3001" s="7" t="inlineStr">
        <is>
          <t>멜란지버건디</t>
        </is>
      </c>
      <c r="D3001" s="7" t="inlineStr">
        <is>
          <t>무지</t>
        </is>
      </c>
      <c r="E3001" s="7" t="inlineStr">
        <is>
          <t>면</t>
        </is>
      </c>
      <c r="F3001" s="7" t="inlineStr">
        <is>
          <t>빅로고패치맨투맨</t>
        </is>
      </c>
      <c r="G3001" s="7" t="inlineStr">
        <is>
          <t>KOR</t>
        </is>
      </c>
      <c r="H3001" s="7" t="inlineStr">
        <is>
          <t>4</t>
        </is>
      </c>
      <c r="I3001" s="7">
        <f>IF(B3001="보세",C3001&amp;" "&amp;D3001&amp;" "&amp;E3001&amp;" "&amp;F3001&amp;" ["&amp;H3001&amp;"]",IF(G3001="JPN","[JPN] "&amp;B3001&amp;" "&amp;C3001&amp;" "&amp;D3001&amp;" "&amp;E3001&amp;" "&amp;F3001&amp;" ["&amp;H3001&amp;"]",B3001&amp;" "&amp;C3001&amp;" "&amp;D3001&amp;" "&amp;E3001&amp;" "&amp;F3001&amp;" ["&amp;H3001&amp;"]"))</f>
        <v/>
      </c>
      <c r="J3001" s="7" t="inlineStr">
        <is>
          <t>라코스테 멜란지버건디 면 빅로고패치맨투맨 [4]</t>
        </is>
      </c>
      <c r="K3001" s="7" t="inlineStr">
        <is>
          <t>라코스테 멜란지버건디 면 빅로고패치맨투맨</t>
        </is>
      </c>
      <c r="L3001" s="7">
        <f>IF(B3001="보세",C3001&amp;" "&amp;F3001,B3001&amp;" "&amp;F3001)</f>
        <v/>
      </c>
      <c r="M3001" s="8" t="inlineStr">
        <is>
          <t>멜란지버건디  면 빅로고패치맨투맨</t>
        </is>
      </c>
      <c r="N3001" s="8" t="inlineStr">
        <is>
          <t>멜란지버건디  코튼 빅로고패치맨투맨</t>
        </is>
      </c>
      <c r="O3001" s="8" t="inlineStr">
        <is>
          <t>멜란지버건디  면직물 빅로고패치맨투맨</t>
        </is>
      </c>
    </row>
    <row r="3002" ht="16.5" customHeight="1" s="16">
      <c r="A3002" s="7" t="n">
        <v>13109775</v>
      </c>
      <c r="B3002" s="7" t="inlineStr">
        <is>
          <t>타미힐피거</t>
        </is>
      </c>
      <c r="C3002" s="7" t="inlineStr">
        <is>
          <t>레드</t>
        </is>
      </c>
      <c r="D3002" s="7" t="inlineStr">
        <is>
          <t>무지</t>
        </is>
      </c>
      <c r="E3002" s="7" t="inlineStr">
        <is>
          <t>면</t>
        </is>
      </c>
      <c r="F3002" s="7" t="inlineStr">
        <is>
          <t>피케트림핏반팔티</t>
        </is>
      </c>
      <c r="G3002" s="7" t="inlineStr">
        <is>
          <t>KOR</t>
        </is>
      </c>
      <c r="H3002" s="7" t="inlineStr">
        <is>
          <t>L</t>
        </is>
      </c>
      <c r="I3002" s="7">
        <f>IF(B3002="보세",C3002&amp;" "&amp;D3002&amp;" "&amp;E3002&amp;" "&amp;F3002&amp;" ["&amp;H3002&amp;"]",IF(G3002="JPN","[JPN] "&amp;B3002&amp;" "&amp;C3002&amp;" "&amp;D3002&amp;" "&amp;E3002&amp;" "&amp;F3002&amp;" ["&amp;H3002&amp;"]",B3002&amp;" "&amp;C3002&amp;" "&amp;D3002&amp;" "&amp;E3002&amp;" "&amp;F3002&amp;" ["&amp;H3002&amp;"]"))</f>
        <v/>
      </c>
      <c r="J3002" s="7" t="inlineStr">
        <is>
          <t>타미힐피거 레드 면 피케트림핏반팔티 [L]</t>
        </is>
      </c>
      <c r="K3002" s="7" t="inlineStr">
        <is>
          <t>타미힐피거 레드 면 피케트림핏반팔티</t>
        </is>
      </c>
      <c r="L3002" s="7">
        <f>IF(B3002="보세",C3002&amp;" "&amp;F3002,B3002&amp;" "&amp;F3002)</f>
        <v/>
      </c>
      <c r="M3002" s="8" t="inlineStr">
        <is>
          <t>레드  면 피케트림핏반팔티</t>
        </is>
      </c>
      <c r="N3002" s="8" t="inlineStr">
        <is>
          <t>레드  코튼 피케트림핏반팔티</t>
        </is>
      </c>
      <c r="O3002" s="8" t="inlineStr">
        <is>
          <t>레드  면직물 피케트림핏반팔티</t>
        </is>
      </c>
    </row>
    <row r="3003" ht="16.5" customHeight="1" s="16">
      <c r="A3003" s="7" t="n">
        <v>13109776</v>
      </c>
      <c r="B3003" s="7" t="inlineStr">
        <is>
          <t>플라스틱아일랜드</t>
        </is>
      </c>
      <c r="C3003" s="7" t="inlineStr">
        <is>
          <t>옐로우</t>
        </is>
      </c>
      <c r="D3003" s="7" t="inlineStr">
        <is>
          <t>무지</t>
        </is>
      </c>
      <c r="E3003" s="7" t="inlineStr">
        <is>
          <t>마</t>
        </is>
      </c>
      <c r="F3003" s="7" t="inlineStr">
        <is>
          <t>더블버튼반팔자켓</t>
        </is>
      </c>
      <c r="G3003" s="7" t="inlineStr">
        <is>
          <t>KOR</t>
        </is>
      </c>
      <c r="H3003" s="7" t="inlineStr">
        <is>
          <t>S</t>
        </is>
      </c>
      <c r="I3003" s="7">
        <f>IF(B3003="보세",C3003&amp;" "&amp;D3003&amp;" "&amp;E3003&amp;" "&amp;F3003&amp;" ["&amp;H3003&amp;"]",IF(G3003="JPN","[JPN] "&amp;B3003&amp;" "&amp;C3003&amp;" "&amp;D3003&amp;" "&amp;E3003&amp;" "&amp;F3003&amp;" ["&amp;H3003&amp;"]",B3003&amp;" "&amp;C3003&amp;" "&amp;D3003&amp;" "&amp;E3003&amp;" "&amp;F3003&amp;" ["&amp;H3003&amp;"]"))</f>
        <v/>
      </c>
      <c r="J3003" s="7" t="inlineStr">
        <is>
          <t>플라스틱아일랜드 옐로우 마 더블버튼반팔자켓 [S]</t>
        </is>
      </c>
      <c r="K3003" s="7" t="inlineStr">
        <is>
          <t>플라스틱아일랜드 옐로우 마 더블버튼반팔자켓</t>
        </is>
      </c>
      <c r="L3003" s="7">
        <f>IF(B3003="보세",C3003&amp;" "&amp;F3003,B3003&amp;" "&amp;F3003)</f>
        <v/>
      </c>
      <c r="M3003" s="8" t="inlineStr">
        <is>
          <t>옐로우  마 더블버튼반팔자켓</t>
        </is>
      </c>
      <c r="N3003" s="8" t="inlineStr">
        <is>
          <t>옐로우  마 더블버튼반팔자켓</t>
        </is>
      </c>
      <c r="O3003" s="8" t="inlineStr">
        <is>
          <t>옐로우  마 더블버튼반팔자켓</t>
        </is>
      </c>
    </row>
    <row r="3004" ht="16.5" customHeight="1" s="16">
      <c r="A3004" s="7" t="n">
        <v>13109777</v>
      </c>
      <c r="B3004" s="7" t="inlineStr">
        <is>
          <t>제너럴아이디어</t>
        </is>
      </c>
      <c r="C3004" s="7" t="inlineStr">
        <is>
          <t>플라이어카이트블루</t>
        </is>
      </c>
      <c r="D3004" s="7" t="inlineStr">
        <is>
          <t>무지</t>
        </is>
      </c>
      <c r="E3004" s="7" t="inlineStr">
        <is>
          <t>폴리</t>
        </is>
      </c>
      <c r="F3004" s="7" t="inlineStr">
        <is>
          <t>반팔쿨보카시니트</t>
        </is>
      </c>
      <c r="G3004" s="7" t="inlineStr">
        <is>
          <t>KOR</t>
        </is>
      </c>
      <c r="H3004" s="7" t="inlineStr">
        <is>
          <t>M</t>
        </is>
      </c>
      <c r="I3004" s="7">
        <f>IF(B3004="보세",C3004&amp;" "&amp;D3004&amp;" "&amp;E3004&amp;" "&amp;F3004&amp;" ["&amp;H3004&amp;"]",IF(G3004="JPN","[JPN] "&amp;B3004&amp;" "&amp;C3004&amp;" "&amp;D3004&amp;" "&amp;E3004&amp;" "&amp;F3004&amp;" ["&amp;H3004&amp;"]",B3004&amp;" "&amp;C3004&amp;" "&amp;D3004&amp;" "&amp;E3004&amp;" "&amp;F3004&amp;" ["&amp;H3004&amp;"]"))</f>
        <v/>
      </c>
      <c r="J3004" s="7" t="inlineStr">
        <is>
          <t>제너럴아이디어 플라이어카이트블루 반팔쿨보카시니트 [M]</t>
        </is>
      </c>
      <c r="K3004" s="7" t="inlineStr">
        <is>
          <t>제너럴아이디어 플라이어카이트블루 반팔쿨보카시니트</t>
        </is>
      </c>
      <c r="L3004" s="7">
        <f>IF(B3004="보세",C3004&amp;" "&amp;F3004,B3004&amp;" "&amp;F3004)</f>
        <v/>
      </c>
      <c r="M3004" s="8" t="inlineStr">
        <is>
          <t>플라이어카이트블루   반팔쿨보카시니트</t>
        </is>
      </c>
      <c r="N3004" s="8" t="inlineStr">
        <is>
          <t>플라이어카이트블루   반팔쿨보카시니트</t>
        </is>
      </c>
      <c r="O3004" s="8" t="inlineStr">
        <is>
          <t>플라이어카이트블루   반팔쿨보카시니트</t>
        </is>
      </c>
    </row>
    <row r="3005" ht="16.5" customHeight="1" s="16">
      <c r="A3005" s="7" t="n">
        <v>13109778</v>
      </c>
      <c r="B3005" s="7" t="inlineStr">
        <is>
          <t>slowand</t>
        </is>
      </c>
      <c r="C3005" s="7" t="inlineStr">
        <is>
          <t>베이지</t>
        </is>
      </c>
      <c r="D3005" s="7" t="inlineStr">
        <is>
          <t>꽈배기패턴</t>
        </is>
      </c>
      <c r="E3005" s="7" t="inlineStr">
        <is>
          <t>울혼방</t>
        </is>
      </c>
      <c r="F3005" s="7" t="inlineStr">
        <is>
          <t>보카시니트가디건</t>
        </is>
      </c>
      <c r="G3005" s="7" t="inlineStr">
        <is>
          <t>KOR</t>
        </is>
      </c>
      <c r="H3005" s="7" t="inlineStr">
        <is>
          <t>없음</t>
        </is>
      </c>
      <c r="I3005" s="7">
        <f>IF(B3005="보세",C3005&amp;" "&amp;D3005&amp;" "&amp;E3005&amp;" "&amp;F3005&amp;" ["&amp;H3005&amp;"]",IF(G3005="JPN","[JPN] "&amp;B3005&amp;" "&amp;C3005&amp;" "&amp;D3005&amp;" "&amp;E3005&amp;" "&amp;F3005&amp;" ["&amp;H3005&amp;"]",B3005&amp;" "&amp;C3005&amp;" "&amp;D3005&amp;" "&amp;E3005&amp;" "&amp;F3005&amp;" ["&amp;H3005&amp;"]"))</f>
        <v/>
      </c>
      <c r="J3005" s="7" t="inlineStr">
        <is>
          <t xml:space="preserve">slowand 베이지 꽈배기패턴 울혼방 보카시니트가디건 </t>
        </is>
      </c>
      <c r="K3005" s="7" t="inlineStr">
        <is>
          <t xml:space="preserve">slowand 베이지 꽈배기패턴 울혼방 보카시니트가디건 </t>
        </is>
      </c>
      <c r="L3005" s="7">
        <f>IF(B3005="보세",C3005&amp;" "&amp;F3005,B3005&amp;" "&amp;F3005)</f>
        <v/>
      </c>
      <c r="M3005" s="8" t="inlineStr">
        <is>
          <t>베이지 꽈배기패턴 울혼방 보카시니트가디건</t>
        </is>
      </c>
      <c r="N3005" s="8" t="inlineStr">
        <is>
          <t>베이지 꽈배기무늬 울혼방 보카시니트가디건</t>
        </is>
      </c>
      <c r="O3005" s="8" t="inlineStr">
        <is>
          <t>베이지 꽈배기짜임 울혼방 보카시니트가디건</t>
        </is>
      </c>
    </row>
    <row r="3006" ht="16.5" customHeight="1" s="16">
      <c r="A3006" s="7" t="n">
        <v>13109779</v>
      </c>
      <c r="B3006" s="7" t="inlineStr">
        <is>
          <t>헤지스</t>
        </is>
      </c>
      <c r="C3006" s="7" t="inlineStr">
        <is>
          <t>네이비레드</t>
        </is>
      </c>
      <c r="D3006" s="7" t="inlineStr">
        <is>
          <t>체크</t>
        </is>
      </c>
      <c r="E3006" s="7" t="inlineStr">
        <is>
          <t>면</t>
        </is>
      </c>
      <c r="F3006" s="7" t="inlineStr">
        <is>
          <t>긴팔셔츠</t>
        </is>
      </c>
      <c r="G3006" s="7" t="inlineStr">
        <is>
          <t>KOR</t>
        </is>
      </c>
      <c r="H3006" s="7" t="inlineStr">
        <is>
          <t>105</t>
        </is>
      </c>
      <c r="I3006" s="7">
        <f>IF(B3006="보세",C3006&amp;" "&amp;D3006&amp;" "&amp;E3006&amp;" "&amp;F3006&amp;" ["&amp;H3006&amp;"]",IF(G3006="JPN","[JPN] "&amp;B3006&amp;" "&amp;C3006&amp;" "&amp;D3006&amp;" "&amp;E3006&amp;" "&amp;F3006&amp;" ["&amp;H3006&amp;"]",B3006&amp;" "&amp;C3006&amp;" "&amp;D3006&amp;" "&amp;E3006&amp;" "&amp;F3006&amp;" ["&amp;H3006&amp;"]"))</f>
        <v/>
      </c>
      <c r="J3006" s="7" t="inlineStr">
        <is>
          <t>헤지스 네이비레드 체크 면 긴팔셔츠 [105]</t>
        </is>
      </c>
      <c r="K3006" s="7" t="inlineStr">
        <is>
          <t>헤지스 네이비레드 체크 면 긴팔셔츠</t>
        </is>
      </c>
      <c r="L3006" s="7">
        <f>IF(B3006="보세",C3006&amp;" "&amp;F3006,B3006&amp;" "&amp;F3006)</f>
        <v/>
      </c>
      <c r="M3006" s="8" t="inlineStr">
        <is>
          <t>네이비레드 체크 면 긴팔셔츠</t>
        </is>
      </c>
      <c r="N3006" s="8" t="inlineStr">
        <is>
          <t>네이비레드 체크 코튼 긴팔셔츠</t>
        </is>
      </c>
      <c r="O3006" s="8" t="inlineStr">
        <is>
          <t>네이비레드 체크 면직물 긴팔셔츠</t>
        </is>
      </c>
    </row>
    <row r="3007" ht="16.5" customHeight="1" s="16">
      <c r="A3007" s="7" t="n">
        <v>13109780</v>
      </c>
      <c r="B3007" s="7" t="inlineStr">
        <is>
          <t>Guess</t>
        </is>
      </c>
      <c r="C3007" s="7" t="inlineStr">
        <is>
          <t>베이비핑크</t>
        </is>
      </c>
      <c r="D3007" s="7" t="inlineStr">
        <is>
          <t>꽈배기사슬패턴</t>
        </is>
      </c>
      <c r="E3007" s="7" t="inlineStr">
        <is>
          <t>폴리</t>
        </is>
      </c>
      <c r="F3007" s="7" t="inlineStr">
        <is>
          <t>숏크루넥니트</t>
        </is>
      </c>
      <c r="G3007" s="7" t="inlineStr">
        <is>
          <t>KOR</t>
        </is>
      </c>
      <c r="H3007" s="7" t="inlineStr">
        <is>
          <t>S</t>
        </is>
      </c>
      <c r="I3007" s="7">
        <f>IF(B3007="보세",C3007&amp;" "&amp;D3007&amp;" "&amp;E3007&amp;" "&amp;F3007&amp;" ["&amp;H3007&amp;"]",IF(G3007="JPN","[JPN] "&amp;B3007&amp;" "&amp;C3007&amp;" "&amp;D3007&amp;" "&amp;E3007&amp;" "&amp;F3007&amp;" ["&amp;H3007&amp;"]",B3007&amp;" "&amp;C3007&amp;" "&amp;D3007&amp;" "&amp;E3007&amp;" "&amp;F3007&amp;" ["&amp;H3007&amp;"]"))</f>
        <v/>
      </c>
      <c r="J3007" s="7" t="inlineStr">
        <is>
          <t>Guess 베이비핑크 꽈배기사슬패턴 숏크루넥니트 [S]</t>
        </is>
      </c>
      <c r="K3007" s="7" t="inlineStr">
        <is>
          <t>Guess 베이비핑크 꽈배기사슬패턴 숏크루넥니트</t>
        </is>
      </c>
      <c r="L3007" s="7">
        <f>IF(B3007="보세",C3007&amp;" "&amp;F3007,B3007&amp;" "&amp;F3007)</f>
        <v/>
      </c>
      <c r="M3007" s="8" t="inlineStr">
        <is>
          <t>베이비핑크 꽈배기사슬패턴  숏크루넥니트</t>
        </is>
      </c>
      <c r="N3007" s="8" t="inlineStr">
        <is>
          <t>베이비핑크 꽈배기사슬패턴  숏크루넥니트</t>
        </is>
      </c>
      <c r="O3007" s="8" t="inlineStr">
        <is>
          <t>베이비핑크 꽈배기사슬패턴  숏크루넥니트</t>
        </is>
      </c>
    </row>
    <row r="3008" ht="16.5" customHeight="1" s="16">
      <c r="A3008" s="7" t="n">
        <v>13109781</v>
      </c>
      <c r="B3008" s="7" t="inlineStr">
        <is>
          <t>먼싱웨어</t>
        </is>
      </c>
      <c r="C3008" s="7" t="inlineStr">
        <is>
          <t>핑크레모네이드</t>
        </is>
      </c>
      <c r="D3008" s="7" t="inlineStr">
        <is>
          <t>무지</t>
        </is>
      </c>
      <c r="E3008" s="7" t="inlineStr">
        <is>
          <t>폴리</t>
        </is>
      </c>
      <c r="F3008" s="7" t="inlineStr">
        <is>
          <t>골프롱방풍자켓</t>
        </is>
      </c>
      <c r="G3008" s="7" t="inlineStr">
        <is>
          <t>KOR</t>
        </is>
      </c>
      <c r="H3008" s="7" t="inlineStr">
        <is>
          <t>95</t>
        </is>
      </c>
      <c r="I3008" s="7">
        <f>IF(B3008="보세",C3008&amp;" "&amp;D3008&amp;" "&amp;E3008&amp;" "&amp;F3008&amp;" ["&amp;H3008&amp;"]",IF(G3008="JPN","[JPN] "&amp;B3008&amp;" "&amp;C3008&amp;" "&amp;D3008&amp;" "&amp;E3008&amp;" "&amp;F3008&amp;" ["&amp;H3008&amp;"]",B3008&amp;" "&amp;C3008&amp;" "&amp;D3008&amp;" "&amp;E3008&amp;" "&amp;F3008&amp;" ["&amp;H3008&amp;"]"))</f>
        <v/>
      </c>
      <c r="J3008" s="7" t="inlineStr">
        <is>
          <t>먼싱웨어 핑크레모네이드 골프롱방풍자켓 [95]</t>
        </is>
      </c>
      <c r="K3008" s="7" t="inlineStr">
        <is>
          <t>먼싱웨어 핑크레모네이드 골프롱방풍자켓</t>
        </is>
      </c>
      <c r="L3008" s="7">
        <f>IF(B3008="보세",C3008&amp;" "&amp;F3008,B3008&amp;" "&amp;F3008)</f>
        <v/>
      </c>
      <c r="M3008" s="8" t="inlineStr">
        <is>
          <t>핑크레모네이드   골프롱방풍자켓</t>
        </is>
      </c>
      <c r="N3008" s="8" t="inlineStr">
        <is>
          <t>핑크레모네이드   골프롱방풍자켓</t>
        </is>
      </c>
      <c r="O3008" s="8" t="inlineStr">
        <is>
          <t>핑크레모네이드   골프롱방풍자켓</t>
        </is>
      </c>
    </row>
    <row r="3009" ht="16.5" customHeight="1" s="16">
      <c r="A3009" s="7" t="n">
        <v>13109782</v>
      </c>
      <c r="B3009" s="7" t="inlineStr">
        <is>
          <t>힐피거데님</t>
        </is>
      </c>
      <c r="C3009" s="7" t="inlineStr">
        <is>
          <t>카멜리아핑크</t>
        </is>
      </c>
      <c r="D3009" s="7" t="inlineStr">
        <is>
          <t>프린팅</t>
        </is>
      </c>
      <c r="E3009" s="7" t="inlineStr">
        <is>
          <t>면</t>
        </is>
      </c>
      <c r="F3009" s="7" t="inlineStr">
        <is>
          <t>뉴욕시티후드티</t>
        </is>
      </c>
      <c r="G3009" s="7" t="inlineStr">
        <is>
          <t>KOR</t>
        </is>
      </c>
      <c r="H3009" s="7" t="inlineStr">
        <is>
          <t>M</t>
        </is>
      </c>
      <c r="I3009" s="7">
        <f>IF(B3009="보세",C3009&amp;" "&amp;D3009&amp;" "&amp;E3009&amp;" "&amp;F3009&amp;" ["&amp;H3009&amp;"]",IF(G3009="JPN","[JPN] "&amp;B3009&amp;" "&amp;C3009&amp;" "&amp;D3009&amp;" "&amp;E3009&amp;" "&amp;F3009&amp;" ["&amp;H3009&amp;"]",B3009&amp;" "&amp;C3009&amp;" "&amp;D3009&amp;" "&amp;E3009&amp;" "&amp;F3009&amp;" ["&amp;H3009&amp;"]"))</f>
        <v/>
      </c>
      <c r="J3009" s="7" t="inlineStr">
        <is>
          <t>힐피거데님 카멜리아핑크 프린팅 면 뉴욕시티후드티 [M]</t>
        </is>
      </c>
      <c r="K3009" s="7" t="inlineStr">
        <is>
          <t>힐피거데님 카멜리아핑크 프린팅 면 뉴욕시티후드티</t>
        </is>
      </c>
      <c r="L3009" s="7">
        <f>IF(B3009="보세",C3009&amp;" "&amp;F3009,B3009&amp;" "&amp;F3009)</f>
        <v/>
      </c>
      <c r="M3009" s="8" t="inlineStr">
        <is>
          <t>카멜리아핑크 프린팅 면 뉴욕시티후드티</t>
        </is>
      </c>
      <c r="N3009" s="8" t="inlineStr">
        <is>
          <t>카멜리아핑크 프린팅 코튼 뉴욕시티후드티</t>
        </is>
      </c>
      <c r="O3009" s="8" t="inlineStr">
        <is>
          <t>카멜리아핑크 프린팅 면직물 뉴욕시티후드티</t>
        </is>
      </c>
    </row>
    <row r="3010" ht="16.5" customHeight="1" s="16">
      <c r="A3010" s="7" t="n">
        <v>13109783</v>
      </c>
      <c r="B3010" s="7" t="inlineStr">
        <is>
          <t>cos</t>
        </is>
      </c>
      <c r="C3010" s="7" t="inlineStr">
        <is>
          <t>파우더퍼프핑크</t>
        </is>
      </c>
      <c r="D3010" s="7" t="inlineStr">
        <is>
          <t>무지</t>
        </is>
      </c>
      <c r="E3010" s="7" t="inlineStr">
        <is>
          <t>면</t>
        </is>
      </c>
      <c r="F3010" s="7" t="inlineStr">
        <is>
          <t>나그랑언발후드티</t>
        </is>
      </c>
      <c r="G3010" s="7" t="inlineStr">
        <is>
          <t>KOR</t>
        </is>
      </c>
      <c r="H3010" s="7" t="inlineStr">
        <is>
          <t>XS</t>
        </is>
      </c>
      <c r="I3010" s="7">
        <f>IF(B3010="보세",C3010&amp;" "&amp;D3010&amp;" "&amp;E3010&amp;" "&amp;F3010&amp;" ["&amp;H3010&amp;"]",IF(G3010="JPN","[JPN] "&amp;B3010&amp;" "&amp;C3010&amp;" "&amp;D3010&amp;" "&amp;E3010&amp;" "&amp;F3010&amp;" ["&amp;H3010&amp;"]",B3010&amp;" "&amp;C3010&amp;" "&amp;D3010&amp;" "&amp;E3010&amp;" "&amp;F3010&amp;" ["&amp;H3010&amp;"]"))</f>
        <v/>
      </c>
      <c r="J3010" s="7" t="inlineStr">
        <is>
          <t>cos 파우더퍼프핑크 면 나그랑언발후드티 [XS]</t>
        </is>
      </c>
      <c r="K3010" s="7" t="inlineStr">
        <is>
          <t>cos 파우더퍼프핑크 면 나그랑언발후드티</t>
        </is>
      </c>
      <c r="L3010" s="7">
        <f>IF(B3010="보세",C3010&amp;" "&amp;F3010,B3010&amp;" "&amp;F3010)</f>
        <v/>
      </c>
      <c r="M3010" s="8" t="inlineStr">
        <is>
          <t>파우더퍼프핑크  면 나그랑언발후드티</t>
        </is>
      </c>
      <c r="N3010" s="8" t="inlineStr">
        <is>
          <t>파우더퍼프핑크  코튼 나그랑언발후드티</t>
        </is>
      </c>
      <c r="O3010" s="8" t="inlineStr">
        <is>
          <t>파우더퍼프핑크  면직물 나그랑언발후드티</t>
        </is>
      </c>
    </row>
    <row r="3011" ht="16.5" customHeight="1" s="16">
      <c r="A3011" s="7" t="n">
        <v>13109784</v>
      </c>
      <c r="B3011" s="7" t="inlineStr">
        <is>
          <t>노스페이스</t>
        </is>
      </c>
      <c r="C3011" s="7" t="inlineStr">
        <is>
          <t>라이트와인</t>
        </is>
      </c>
      <c r="D3011" s="7" t="inlineStr">
        <is>
          <t>무지</t>
        </is>
      </c>
      <c r="E3011" s="7" t="inlineStr">
        <is>
          <t>덕다운</t>
        </is>
      </c>
      <c r="F3011" s="7" t="inlineStr">
        <is>
          <t>팔꿈치배색패딩점퍼</t>
        </is>
      </c>
      <c r="G3011" s="7" t="inlineStr">
        <is>
          <t>KOR</t>
        </is>
      </c>
      <c r="H3011" s="7" t="inlineStr">
        <is>
          <t>없음</t>
        </is>
      </c>
      <c r="I3011" s="7">
        <f>IF(B3011="보세",C3011&amp;" "&amp;D3011&amp;" "&amp;E3011&amp;" "&amp;F3011&amp;" ["&amp;H3011&amp;"]",IF(G3011="JPN","[JPN] "&amp;B3011&amp;" "&amp;C3011&amp;" "&amp;D3011&amp;" "&amp;E3011&amp;" "&amp;F3011&amp;" ["&amp;H3011&amp;"]",B3011&amp;" "&amp;C3011&amp;" "&amp;D3011&amp;" "&amp;E3011&amp;" "&amp;F3011&amp;" ["&amp;H3011&amp;"]"))</f>
        <v/>
      </c>
      <c r="J3011" s="7" t="inlineStr">
        <is>
          <t xml:space="preserve">노스페이스 라이트와인 덕다운 팔꿈치배색패딩점퍼 </t>
        </is>
      </c>
      <c r="K3011" s="7" t="inlineStr">
        <is>
          <t xml:space="preserve">노스페이스 라이트와인 덕다운 팔꿈치배색패딩점퍼 </t>
        </is>
      </c>
      <c r="L3011" s="7">
        <f>IF(B3011="보세",C3011&amp;" "&amp;F3011,B3011&amp;" "&amp;F3011)</f>
        <v/>
      </c>
      <c r="M3011" s="8" t="inlineStr">
        <is>
          <t>라이트와인  덕다운 팔꿈치배색패딩점퍼</t>
        </is>
      </c>
      <c r="N3011" s="8" t="inlineStr">
        <is>
          <t>라이트와인  덕다운 팔꿈치배색패딩점퍼</t>
        </is>
      </c>
      <c r="O3011" s="8" t="inlineStr">
        <is>
          <t>라이트와인  덕다운 팔꿈치배색패딩점퍼</t>
        </is>
      </c>
    </row>
    <row r="3012" ht="16.5" customHeight="1" s="16">
      <c r="A3012" s="7" t="n">
        <v>13109785</v>
      </c>
      <c r="B3012" s="7" t="inlineStr">
        <is>
          <t>블랙야크</t>
        </is>
      </c>
      <c r="C3012" s="7" t="inlineStr">
        <is>
          <t>캔디레드쉐도우그레이</t>
        </is>
      </c>
      <c r="D3012" s="7" t="inlineStr">
        <is>
          <t>무지</t>
        </is>
      </c>
      <c r="E3012" s="7" t="inlineStr">
        <is>
          <t>구스다운</t>
        </is>
      </c>
      <c r="F3012" s="7" t="inlineStr">
        <is>
          <t>하이넥소매패치패딩점퍼</t>
        </is>
      </c>
      <c r="G3012" s="7" t="inlineStr">
        <is>
          <t>KOR</t>
        </is>
      </c>
      <c r="H3012" s="7" t="inlineStr">
        <is>
          <t>100</t>
        </is>
      </c>
      <c r="I3012" s="7">
        <f>IF(B3012="보세",C3012&amp;" "&amp;D3012&amp;" "&amp;E3012&amp;" "&amp;F3012&amp;" ["&amp;H3012&amp;"]",IF(G3012="JPN","[JPN] "&amp;B3012&amp;" "&amp;C3012&amp;" "&amp;D3012&amp;" "&amp;E3012&amp;" "&amp;F3012&amp;" ["&amp;H3012&amp;"]",B3012&amp;" "&amp;C3012&amp;" "&amp;D3012&amp;" "&amp;E3012&amp;" "&amp;F3012&amp;" ["&amp;H3012&amp;"]"))</f>
        <v/>
      </c>
      <c r="J3012" s="7" t="inlineStr">
        <is>
          <t>블랙야크 캔디레드쉐도우그레이 구스다운 하이넥소매패치패딩점퍼 [100]</t>
        </is>
      </c>
      <c r="K3012" s="7" t="inlineStr">
        <is>
          <t>블랙야크 캔디레드쉐도우그레이 구스다운 하이넥소매패치패딩점퍼</t>
        </is>
      </c>
      <c r="L3012" s="7">
        <f>IF(B3012="보세",C3012&amp;" "&amp;F3012,B3012&amp;" "&amp;F3012)</f>
        <v/>
      </c>
      <c r="M3012" s="8" t="inlineStr">
        <is>
          <t>캔디레드쉐도우그레이  구스다운 하이넥소매패치패딩점퍼</t>
        </is>
      </c>
      <c r="N3012" s="8" t="inlineStr">
        <is>
          <t>캔디레드쉐도우그레이  구스다운 하이넥소매패치패딩점퍼</t>
        </is>
      </c>
      <c r="O3012" s="8" t="inlineStr">
        <is>
          <t>캔디레드쉐도우그레이  구스다운 하이넥소매패치패딩점퍼</t>
        </is>
      </c>
    </row>
    <row r="3013" ht="16.5" customHeight="1" s="16">
      <c r="A3013" s="7" t="n">
        <v>13109786</v>
      </c>
      <c r="B3013" s="7" t="inlineStr">
        <is>
          <t>노스페이스</t>
        </is>
      </c>
      <c r="C3013" s="7" t="inlineStr">
        <is>
          <t>레드</t>
        </is>
      </c>
      <c r="D3013" s="7" t="inlineStr">
        <is>
          <t>체크</t>
        </is>
      </c>
      <c r="E3013" s="7" t="inlineStr">
        <is>
          <t>덕다운</t>
        </is>
      </c>
      <c r="F3013" s="7" t="inlineStr">
        <is>
          <t>투톤패딩점퍼</t>
        </is>
      </c>
      <c r="G3013" s="7" t="inlineStr">
        <is>
          <t>KOR</t>
        </is>
      </c>
      <c r="H3013" s="7" t="inlineStr">
        <is>
          <t>90</t>
        </is>
      </c>
      <c r="I3013" s="7">
        <f>IF(B3013="보세",C3013&amp;" "&amp;D3013&amp;" "&amp;E3013&amp;" "&amp;F3013&amp;" ["&amp;H3013&amp;"]",IF(G3013="JPN","[JPN] "&amp;B3013&amp;" "&amp;C3013&amp;" "&amp;D3013&amp;" "&amp;E3013&amp;" "&amp;F3013&amp;" ["&amp;H3013&amp;"]",B3013&amp;" "&amp;C3013&amp;" "&amp;D3013&amp;" "&amp;E3013&amp;" "&amp;F3013&amp;" ["&amp;H3013&amp;"]"))</f>
        <v/>
      </c>
      <c r="J3013" s="7" t="inlineStr">
        <is>
          <t>노스페이스 레드 체크 덕다운 투톤패딩점퍼 [90]</t>
        </is>
      </c>
      <c r="K3013" s="7" t="inlineStr">
        <is>
          <t>노스페이스 레드 체크 덕다운 투톤패딩점퍼</t>
        </is>
      </c>
      <c r="L3013" s="7">
        <f>IF(B3013="보세",C3013&amp;" "&amp;F3013,B3013&amp;" "&amp;F3013)</f>
        <v/>
      </c>
      <c r="M3013" s="8" t="inlineStr">
        <is>
          <t>레드 체크 덕다운 투톤패딩점퍼</t>
        </is>
      </c>
      <c r="N3013" s="8" t="inlineStr">
        <is>
          <t>레드 체크 덕다운 투톤패딩점퍼</t>
        </is>
      </c>
      <c r="O3013" s="8" t="inlineStr">
        <is>
          <t>레드 체크 덕다운 투톤패딩점퍼</t>
        </is>
      </c>
    </row>
    <row r="3014" ht="16.5" customHeight="1" s="16">
      <c r="A3014" s="7" t="n">
        <v>13109787</v>
      </c>
      <c r="B3014" s="7" t="inlineStr">
        <is>
          <t>뉴발란스</t>
        </is>
      </c>
      <c r="C3014" s="7" t="inlineStr">
        <is>
          <t>레드</t>
        </is>
      </c>
      <c r="D3014" s="7" t="inlineStr">
        <is>
          <t>무지</t>
        </is>
      </c>
      <c r="E3014" s="7" t="inlineStr">
        <is>
          <t>덕다운</t>
        </is>
      </c>
      <c r="F3014" s="7" t="inlineStr">
        <is>
          <t>시보리사파리패딩점퍼</t>
        </is>
      </c>
      <c r="G3014" s="7" t="inlineStr">
        <is>
          <t>KOR</t>
        </is>
      </c>
      <c r="H3014" s="7" t="inlineStr">
        <is>
          <t>90</t>
        </is>
      </c>
      <c r="I3014" s="7">
        <f>IF(B3014="보세",C3014&amp;" "&amp;D3014&amp;" "&amp;E3014&amp;" "&amp;F3014&amp;" ["&amp;H3014&amp;"]",IF(G3014="JPN","[JPN] "&amp;B3014&amp;" "&amp;C3014&amp;" "&amp;D3014&amp;" "&amp;E3014&amp;" "&amp;F3014&amp;" ["&amp;H3014&amp;"]",B3014&amp;" "&amp;C3014&amp;" "&amp;D3014&amp;" "&amp;E3014&amp;" "&amp;F3014&amp;" ["&amp;H3014&amp;"]"))</f>
        <v/>
      </c>
      <c r="J3014" s="7" t="inlineStr">
        <is>
          <t>뉴발란스 레드 덕다운 시보리사파리패딩점퍼 [90]</t>
        </is>
      </c>
      <c r="K3014" s="7" t="inlineStr">
        <is>
          <t>뉴발란스 레드 덕다운 시보리사파리패딩점퍼</t>
        </is>
      </c>
      <c r="L3014" s="7">
        <f>IF(B3014="보세",C3014&amp;" "&amp;F3014,B3014&amp;" "&amp;F3014)</f>
        <v/>
      </c>
      <c r="M3014" s="8" t="inlineStr">
        <is>
          <t>레드  덕다운 시보리사파리패딩점퍼</t>
        </is>
      </c>
      <c r="N3014" s="8" t="inlineStr">
        <is>
          <t>레드  덕다운 시보리사파리패딩점퍼</t>
        </is>
      </c>
      <c r="O3014" s="8" t="inlineStr">
        <is>
          <t>레드  덕다운 시보리사파리패딩점퍼</t>
        </is>
      </c>
    </row>
    <row r="3015" ht="16.5" customHeight="1" s="16">
      <c r="A3015" s="7" t="n">
        <v>13109788</v>
      </c>
      <c r="B3015" s="7" t="inlineStr">
        <is>
          <t>Guess</t>
        </is>
      </c>
      <c r="C3015" s="7" t="inlineStr">
        <is>
          <t>유광버건디</t>
        </is>
      </c>
      <c r="D3015" s="7" t="inlineStr">
        <is>
          <t>무지</t>
        </is>
      </c>
      <c r="E3015" s="7" t="inlineStr">
        <is>
          <t>덕다운</t>
        </is>
      </c>
      <c r="F3015" s="7" t="inlineStr">
        <is>
          <t>크롭패딩점퍼</t>
        </is>
      </c>
      <c r="G3015" s="7" t="inlineStr">
        <is>
          <t>KOR</t>
        </is>
      </c>
      <c r="H3015" s="7" t="inlineStr">
        <is>
          <t>S</t>
        </is>
      </c>
      <c r="I3015" s="7">
        <f>IF(B3015="보세",C3015&amp;" "&amp;D3015&amp;" "&amp;E3015&amp;" "&amp;F3015&amp;" ["&amp;H3015&amp;"]",IF(G3015="JPN","[JPN] "&amp;B3015&amp;" "&amp;C3015&amp;" "&amp;D3015&amp;" "&amp;E3015&amp;" "&amp;F3015&amp;" ["&amp;H3015&amp;"]",B3015&amp;" "&amp;C3015&amp;" "&amp;D3015&amp;" "&amp;E3015&amp;" "&amp;F3015&amp;" ["&amp;H3015&amp;"]"))</f>
        <v/>
      </c>
      <c r="J3015" s="7" t="inlineStr">
        <is>
          <t>Guess 유광버건디 덕다운 크롭패딩점퍼 [S]</t>
        </is>
      </c>
      <c r="K3015" s="7" t="inlineStr">
        <is>
          <t>Guess 유광버건디 덕다운 크롭패딩점퍼</t>
        </is>
      </c>
      <c r="L3015" s="7">
        <f>IF(B3015="보세",C3015&amp;" "&amp;F3015,B3015&amp;" "&amp;F3015)</f>
        <v/>
      </c>
      <c r="M3015" s="8" t="inlineStr">
        <is>
          <t>유광버건디  덕다운 크롭패딩점퍼</t>
        </is>
      </c>
      <c r="N3015" s="8" t="inlineStr">
        <is>
          <t>유광버건디  덕다운 크롭패딩점퍼</t>
        </is>
      </c>
      <c r="O3015" s="8" t="inlineStr">
        <is>
          <t>유광버건디  덕다운 크롭패딩점퍼</t>
        </is>
      </c>
    </row>
    <row r="3016" ht="16.5" customHeight="1" s="16">
      <c r="A3016" s="7" t="n">
        <v>13109789</v>
      </c>
      <c r="B3016" s="7" t="inlineStr">
        <is>
          <t>헤지스</t>
        </is>
      </c>
      <c r="C3016" s="7" t="inlineStr">
        <is>
          <t>딥핑크</t>
        </is>
      </c>
      <c r="D3016" s="7" t="inlineStr">
        <is>
          <t>무지</t>
        </is>
      </c>
      <c r="E3016" s="7" t="inlineStr">
        <is>
          <t>덕다운</t>
        </is>
      </c>
      <c r="F3016" s="7" t="inlineStr">
        <is>
          <t>하이넥하프패딩자켓</t>
        </is>
      </c>
      <c r="G3016" s="7" t="inlineStr">
        <is>
          <t>KOR</t>
        </is>
      </c>
      <c r="H3016" s="7" t="inlineStr">
        <is>
          <t>88-97-165</t>
        </is>
      </c>
      <c r="I3016" s="7">
        <f>IF(B3016="보세",C3016&amp;" "&amp;D3016&amp;" "&amp;E3016&amp;" "&amp;F3016&amp;" ["&amp;H3016&amp;"]",IF(G3016="JPN","[JPN] "&amp;B3016&amp;" "&amp;C3016&amp;" "&amp;D3016&amp;" "&amp;E3016&amp;" "&amp;F3016&amp;" ["&amp;H3016&amp;"]",B3016&amp;" "&amp;C3016&amp;" "&amp;D3016&amp;" "&amp;E3016&amp;" "&amp;F3016&amp;" ["&amp;H3016&amp;"]"))</f>
        <v/>
      </c>
      <c r="J3016" s="7" t="inlineStr">
        <is>
          <t>헤지스 딥핑크 덕다운 하이넥하프패딩자켓 [88-97-165]</t>
        </is>
      </c>
      <c r="K3016" s="7" t="inlineStr">
        <is>
          <t>헤지스 딥핑크 덕다운 하이넥하프패딩자켓</t>
        </is>
      </c>
      <c r="L3016" s="7">
        <f>IF(B3016="보세",C3016&amp;" "&amp;F3016,B3016&amp;" "&amp;F3016)</f>
        <v/>
      </c>
      <c r="M3016" s="8" t="inlineStr">
        <is>
          <t>딥핑크  덕다운 하이넥하프패딩자켓</t>
        </is>
      </c>
      <c r="N3016" s="8" t="inlineStr">
        <is>
          <t>딥핑크  덕다운 하이넥하프패딩자켓</t>
        </is>
      </c>
      <c r="O3016" s="8" t="inlineStr">
        <is>
          <t>딥핑크  덕다운 하이넥하프패딩자켓</t>
        </is>
      </c>
    </row>
    <row r="3017" ht="16.5" customHeight="1" s="16">
      <c r="A3017" s="7" t="n">
        <v>13109790</v>
      </c>
      <c r="B3017" s="7" t="inlineStr">
        <is>
          <t>네파</t>
        </is>
      </c>
      <c r="C3017" s="7" t="inlineStr">
        <is>
          <t>브라이트옐로우블랙</t>
        </is>
      </c>
      <c r="D3017" s="7" t="inlineStr">
        <is>
          <t>무지</t>
        </is>
      </c>
      <c r="E3017" s="7" t="inlineStr">
        <is>
          <t>덕다운</t>
        </is>
      </c>
      <c r="F3017" s="7" t="inlineStr">
        <is>
          <t>패딩베스트</t>
        </is>
      </c>
      <c r="G3017" s="7" t="inlineStr">
        <is>
          <t>KOR</t>
        </is>
      </c>
      <c r="H3017" s="7" t="inlineStr">
        <is>
          <t>M</t>
        </is>
      </c>
      <c r="I3017" s="7">
        <f>IF(B3017="보세",C3017&amp;" "&amp;D3017&amp;" "&amp;E3017&amp;" "&amp;F3017&amp;" ["&amp;H3017&amp;"]",IF(G3017="JPN","[JPN] "&amp;B3017&amp;" "&amp;C3017&amp;" "&amp;D3017&amp;" "&amp;E3017&amp;" "&amp;F3017&amp;" ["&amp;H3017&amp;"]",B3017&amp;" "&amp;C3017&amp;" "&amp;D3017&amp;" "&amp;E3017&amp;" "&amp;F3017&amp;" ["&amp;H3017&amp;"]"))</f>
        <v/>
      </c>
      <c r="J3017" s="7" t="inlineStr">
        <is>
          <t>네파 브라이트옐로우블랙 덕다운 패딩베스트 [M]</t>
        </is>
      </c>
      <c r="K3017" s="7" t="inlineStr">
        <is>
          <t>네파 브라이트옐로우블랙 덕다운 패딩베스트</t>
        </is>
      </c>
      <c r="L3017" s="7">
        <f>IF(B3017="보세",C3017&amp;" "&amp;F3017,B3017&amp;" "&amp;F3017)</f>
        <v/>
      </c>
      <c r="M3017" s="8" t="inlineStr">
        <is>
          <t>브라이트옐로우블랙  덕다운 패딩베스트</t>
        </is>
      </c>
      <c r="N3017" s="8" t="inlineStr">
        <is>
          <t>브라이트옐로우블랙  덕다운 패딩베스트</t>
        </is>
      </c>
      <c r="O3017" s="8" t="inlineStr">
        <is>
          <t>브라이트옐로우블랙  덕다운 패딩베스트</t>
        </is>
      </c>
    </row>
    <row r="3018" ht="16.5" customHeight="1" s="16">
      <c r="A3018" s="7" t="n">
        <v>13109791</v>
      </c>
      <c r="B3018" s="7" t="inlineStr">
        <is>
          <t>네파</t>
        </is>
      </c>
      <c r="C3018" s="7" t="inlineStr">
        <is>
          <t>제이드그린블랙</t>
        </is>
      </c>
      <c r="D3018" s="7" t="inlineStr">
        <is>
          <t>체크</t>
        </is>
      </c>
      <c r="E3018" s="7" t="inlineStr">
        <is>
          <t>덕다운</t>
        </is>
      </c>
      <c r="F3018" s="7" t="inlineStr">
        <is>
          <t>배색패딩점퍼</t>
        </is>
      </c>
      <c r="G3018" s="7" t="inlineStr">
        <is>
          <t>KOR</t>
        </is>
      </c>
      <c r="H3018" s="7" t="inlineStr">
        <is>
          <t>L</t>
        </is>
      </c>
      <c r="I3018" s="7">
        <f>IF(B3018="보세",C3018&amp;" "&amp;D3018&amp;" "&amp;E3018&amp;" "&amp;F3018&amp;" ["&amp;H3018&amp;"]",IF(G3018="JPN","[JPN] "&amp;B3018&amp;" "&amp;C3018&amp;" "&amp;D3018&amp;" "&amp;E3018&amp;" "&amp;F3018&amp;" ["&amp;H3018&amp;"]",B3018&amp;" "&amp;C3018&amp;" "&amp;D3018&amp;" "&amp;E3018&amp;" "&amp;F3018&amp;" ["&amp;H3018&amp;"]"))</f>
        <v/>
      </c>
      <c r="J3018" s="7" t="inlineStr">
        <is>
          <t>네파 제이드그린블랙 체크 덕다운 배색패딩점퍼 [L]</t>
        </is>
      </c>
      <c r="K3018" s="7" t="inlineStr">
        <is>
          <t>네파 제이드그린블랙 체크 덕다운 배색패딩점퍼</t>
        </is>
      </c>
      <c r="L3018" s="7">
        <f>IF(B3018="보세",C3018&amp;" "&amp;F3018,B3018&amp;" "&amp;F3018)</f>
        <v/>
      </c>
      <c r="M3018" s="8" t="inlineStr">
        <is>
          <t>제이드그린블랙 체크 덕다운 배색패딩점퍼</t>
        </is>
      </c>
      <c r="N3018" s="8" t="inlineStr">
        <is>
          <t>제이드그린블랙 체크 덕다운 배색패딩점퍼</t>
        </is>
      </c>
      <c r="O3018" s="8" t="inlineStr">
        <is>
          <t>제이드그린블랙 체크 덕다운 배색패딩점퍼</t>
        </is>
      </c>
    </row>
    <row r="3019" ht="16.5" customHeight="1" s="16">
      <c r="A3019" s="7" t="n">
        <v>13109792</v>
      </c>
      <c r="B3019" s="7" t="inlineStr">
        <is>
          <t>빈폴</t>
        </is>
      </c>
      <c r="C3019" s="7" t="inlineStr">
        <is>
          <t>샌드캐슬베이지</t>
        </is>
      </c>
      <c r="D3019" s="7" t="inlineStr">
        <is>
          <t>무지</t>
        </is>
      </c>
      <c r="E3019" s="7" t="inlineStr">
        <is>
          <t>덕다운</t>
        </is>
      </c>
      <c r="F3019" s="7" t="inlineStr">
        <is>
          <t>아웃도어소매패치패딩점퍼</t>
        </is>
      </c>
      <c r="G3019" s="7" t="inlineStr">
        <is>
          <t>KOR</t>
        </is>
      </c>
      <c r="H3019" s="7" t="inlineStr">
        <is>
          <t>90</t>
        </is>
      </c>
      <c r="I3019" s="7">
        <f>IF(B3019="보세",C3019&amp;" "&amp;D3019&amp;" "&amp;E3019&amp;" "&amp;F3019&amp;" ["&amp;H3019&amp;"]",IF(G3019="JPN","[JPN] "&amp;B3019&amp;" "&amp;C3019&amp;" "&amp;D3019&amp;" "&amp;E3019&amp;" "&amp;F3019&amp;" ["&amp;H3019&amp;"]",B3019&amp;" "&amp;C3019&amp;" "&amp;D3019&amp;" "&amp;E3019&amp;" "&amp;F3019&amp;" ["&amp;H3019&amp;"]"))</f>
        <v/>
      </c>
      <c r="J3019" s="7" t="inlineStr">
        <is>
          <t>빈폴 샌드캐슬베이지 덕다운 아웃도어소매패치패딩점퍼 [90]</t>
        </is>
      </c>
      <c r="K3019" s="7" t="inlineStr">
        <is>
          <t>빈폴 샌드캐슬베이지 덕다운 아웃도어소매패치패딩점퍼</t>
        </is>
      </c>
      <c r="L3019" s="7">
        <f>IF(B3019="보세",C3019&amp;" "&amp;F3019,B3019&amp;" "&amp;F3019)</f>
        <v/>
      </c>
      <c r="M3019" s="8" t="inlineStr">
        <is>
          <t>샌드캐슬베이지  덕다운 아웃도어소매패치패딩점퍼</t>
        </is>
      </c>
      <c r="N3019" s="8" t="inlineStr">
        <is>
          <t>샌드캐슬베이지  덕다운 아웃도어소매패치패딩점퍼</t>
        </is>
      </c>
      <c r="O3019" s="8" t="inlineStr">
        <is>
          <t>샌드캐슬베이지  덕다운 아웃도어소매패치패딩점퍼</t>
        </is>
      </c>
    </row>
    <row r="3020" ht="16.5" customHeight="1" s="16">
      <c r="A3020" s="7" t="n">
        <v>13109793</v>
      </c>
      <c r="B3020" s="7" t="inlineStr">
        <is>
          <t>나이키</t>
        </is>
      </c>
      <c r="C3020" s="7" t="inlineStr">
        <is>
          <t>네이비</t>
        </is>
      </c>
      <c r="D3020" s="7" t="inlineStr">
        <is>
          <t>무지</t>
        </is>
      </c>
      <c r="E3020" s="7" t="inlineStr">
        <is>
          <t>폴리</t>
        </is>
      </c>
      <c r="F3020" s="7" t="inlineStr">
        <is>
          <t>fcb패치라이트패딩자켓</t>
        </is>
      </c>
      <c r="G3020" s="7" t="inlineStr">
        <is>
          <t>KOR</t>
        </is>
      </c>
      <c r="H3020" s="7" t="inlineStr">
        <is>
          <t>90</t>
        </is>
      </c>
      <c r="I3020" s="7">
        <f>IF(B3020="보세",C3020&amp;" "&amp;D3020&amp;" "&amp;E3020&amp;" "&amp;F3020&amp;" ["&amp;H3020&amp;"]",IF(G3020="JPN","[JPN] "&amp;B3020&amp;" "&amp;C3020&amp;" "&amp;D3020&amp;" "&amp;E3020&amp;" "&amp;F3020&amp;" ["&amp;H3020&amp;"]",B3020&amp;" "&amp;C3020&amp;" "&amp;D3020&amp;" "&amp;E3020&amp;" "&amp;F3020&amp;" ["&amp;H3020&amp;"]"))</f>
        <v/>
      </c>
      <c r="J3020" s="7" t="inlineStr">
        <is>
          <t>나이키 네이비 fcb패치라이트패딩자켓 [90]</t>
        </is>
      </c>
      <c r="K3020" s="7" t="inlineStr">
        <is>
          <t>나이키 네이비 fcb패치라이트패딩자켓</t>
        </is>
      </c>
      <c r="L3020" s="7">
        <f>IF(B3020="보세",C3020&amp;" "&amp;F3020,B3020&amp;" "&amp;F3020)</f>
        <v/>
      </c>
      <c r="M3020" s="8" t="inlineStr">
        <is>
          <t>네이비   fcb패치라이트패딩자켓</t>
        </is>
      </c>
      <c r="N3020" s="8" t="inlineStr">
        <is>
          <t>NAVY   fcb패치라이트패딩자켓</t>
        </is>
      </c>
      <c r="O3020" s="8" t="inlineStr">
        <is>
          <t>곤색   fcb패치라이트패딩자켓</t>
        </is>
      </c>
    </row>
    <row r="3021" ht="16.5" customHeight="1" s="16">
      <c r="A3021" s="7" t="n">
        <v>13109794</v>
      </c>
      <c r="B3021" s="7" t="inlineStr">
        <is>
          <t>k2</t>
        </is>
      </c>
      <c r="C3021" s="7" t="inlineStr">
        <is>
          <t>블랙잉크네이비</t>
        </is>
      </c>
      <c r="D3021" s="7" t="inlineStr">
        <is>
          <t>체크</t>
        </is>
      </c>
      <c r="E3021" s="7" t="inlineStr">
        <is>
          <t>구스다운</t>
        </is>
      </c>
      <c r="F3021" s="7" t="inlineStr">
        <is>
          <t>투톤슬림하프패딩</t>
        </is>
      </c>
      <c r="G3021" s="7" t="inlineStr">
        <is>
          <t>KOR</t>
        </is>
      </c>
      <c r="H3021" s="7" t="inlineStr">
        <is>
          <t>95</t>
        </is>
      </c>
      <c r="I3021" s="7">
        <f>IF(B3021="보세",C3021&amp;" "&amp;D3021&amp;" "&amp;E3021&amp;" "&amp;F3021&amp;" ["&amp;H3021&amp;"]",IF(G3021="JPN","[JPN] "&amp;B3021&amp;" "&amp;C3021&amp;" "&amp;D3021&amp;" "&amp;E3021&amp;" "&amp;F3021&amp;" ["&amp;H3021&amp;"]",B3021&amp;" "&amp;C3021&amp;" "&amp;D3021&amp;" "&amp;E3021&amp;" "&amp;F3021&amp;" ["&amp;H3021&amp;"]"))</f>
        <v/>
      </c>
      <c r="J3021" s="7" t="inlineStr">
        <is>
          <t>k2 블랙잉크네이비 체크 구스다운 투톤슬림하프패딩 [95]</t>
        </is>
      </c>
      <c r="K3021" s="7" t="inlineStr">
        <is>
          <t>k2 블랙잉크네이비 체크 구스다운 투톤슬림하프패딩</t>
        </is>
      </c>
      <c r="L3021" s="7">
        <f>IF(B3021="보세",C3021&amp;" "&amp;F3021,B3021&amp;" "&amp;F3021)</f>
        <v/>
      </c>
      <c r="M3021" s="8" t="inlineStr">
        <is>
          <t>블랙잉크네이비 체크 구스다운 투톤슬림하프패딩</t>
        </is>
      </c>
      <c r="N3021" s="8" t="inlineStr">
        <is>
          <t>블랙잉크네이비 체크 구스다운 투톤슬림하프패딩</t>
        </is>
      </c>
      <c r="O3021" s="8" t="inlineStr">
        <is>
          <t>블랙잉크네이비 체크 구스다운 투톤슬림하프패딩</t>
        </is>
      </c>
    </row>
    <row r="3022" ht="16.5" customHeight="1" s="16">
      <c r="A3022" s="7" t="n">
        <v>13109795</v>
      </c>
      <c r="B3022" s="7" t="inlineStr">
        <is>
          <t>센터폴</t>
        </is>
      </c>
      <c r="C3022" s="7" t="inlineStr">
        <is>
          <t>블랙</t>
        </is>
      </c>
      <c r="D3022" s="7" t="inlineStr">
        <is>
          <t>무지</t>
        </is>
      </c>
      <c r="E3022" s="7" t="inlineStr">
        <is>
          <t>덕다운</t>
        </is>
      </c>
      <c r="F3022" s="7" t="inlineStr">
        <is>
          <t>소매패치사파리패딩점퍼</t>
        </is>
      </c>
      <c r="G3022" s="7" t="inlineStr">
        <is>
          <t>KOR</t>
        </is>
      </c>
      <c r="H3022" s="7" t="inlineStr">
        <is>
          <t>95</t>
        </is>
      </c>
      <c r="I3022" s="7">
        <f>IF(B3022="보세",C3022&amp;" "&amp;D3022&amp;" "&amp;E3022&amp;" "&amp;F3022&amp;" ["&amp;H3022&amp;"]",IF(G3022="JPN","[JPN] "&amp;B3022&amp;" "&amp;C3022&amp;" "&amp;D3022&amp;" "&amp;E3022&amp;" "&amp;F3022&amp;" ["&amp;H3022&amp;"]",B3022&amp;" "&amp;C3022&amp;" "&amp;D3022&amp;" "&amp;E3022&amp;" "&amp;F3022&amp;" ["&amp;H3022&amp;"]"))</f>
        <v/>
      </c>
      <c r="J3022" s="7" t="inlineStr">
        <is>
          <t>센터폴 블랙 덕다운 소매패치사파리패딩점퍼 [95]</t>
        </is>
      </c>
      <c r="K3022" s="7" t="inlineStr">
        <is>
          <t>센터폴 블랙 덕다운 소매패치사파리패딩점퍼</t>
        </is>
      </c>
      <c r="L3022" s="7">
        <f>IF(B3022="보세",C3022&amp;" "&amp;F3022,B3022&amp;" "&amp;F3022)</f>
        <v/>
      </c>
      <c r="M3022" s="8" t="inlineStr">
        <is>
          <t>블랙  덕다운 소매패치사파리패딩점퍼</t>
        </is>
      </c>
      <c r="N3022" s="8" t="inlineStr">
        <is>
          <t>블랙  덕다운 소매패치사파리패딩점퍼</t>
        </is>
      </c>
      <c r="O3022" s="8" t="inlineStr">
        <is>
          <t>블랙  덕다운 소매패치사파리패딩점퍼</t>
        </is>
      </c>
    </row>
    <row r="3023" ht="16.5" customHeight="1" s="16">
      <c r="A3023" s="7" t="n">
        <v>13109796</v>
      </c>
      <c r="B3023" s="7" t="inlineStr">
        <is>
          <t>블랙야크</t>
        </is>
      </c>
      <c r="C3023" s="7" t="inlineStr">
        <is>
          <t>버건디페일퍼플</t>
        </is>
      </c>
      <c r="D3023" s="7" t="inlineStr">
        <is>
          <t>무지</t>
        </is>
      </c>
      <c r="E3023" s="7" t="inlineStr">
        <is>
          <t>구스다운</t>
        </is>
      </c>
      <c r="F3023" s="7" t="inlineStr">
        <is>
          <t>아웃도어배색후드패딩</t>
        </is>
      </c>
      <c r="G3023" s="7" t="inlineStr">
        <is>
          <t>KOR</t>
        </is>
      </c>
      <c r="H3023" s="7" t="inlineStr">
        <is>
          <t>100</t>
        </is>
      </c>
      <c r="I3023" s="7">
        <f>IF(B3023="보세",C3023&amp;" "&amp;D3023&amp;" "&amp;E3023&amp;" "&amp;F3023&amp;" ["&amp;H3023&amp;"]",IF(G3023="JPN","[JPN] "&amp;B3023&amp;" "&amp;C3023&amp;" "&amp;D3023&amp;" "&amp;E3023&amp;" "&amp;F3023&amp;" ["&amp;H3023&amp;"]",B3023&amp;" "&amp;C3023&amp;" "&amp;D3023&amp;" "&amp;E3023&amp;" "&amp;F3023&amp;" ["&amp;H3023&amp;"]"))</f>
        <v/>
      </c>
      <c r="J3023" s="7" t="inlineStr">
        <is>
          <t>블랙야크 버건디페일퍼플 구스다운 아웃도어배색후드패딩 [100]</t>
        </is>
      </c>
      <c r="K3023" s="7" t="inlineStr">
        <is>
          <t>블랙야크 버건디페일퍼플 구스다운 아웃도어배색후드패딩</t>
        </is>
      </c>
      <c r="L3023" s="7">
        <f>IF(B3023="보세",C3023&amp;" "&amp;F3023,B3023&amp;" "&amp;F3023)</f>
        <v/>
      </c>
      <c r="M3023" s="8" t="inlineStr">
        <is>
          <t>버건디페일퍼플  구스다운 아웃도어배색후드패딩</t>
        </is>
      </c>
      <c r="N3023" s="8" t="inlineStr">
        <is>
          <t>버건디페일퍼플  구스다운 아웃도어배색후드패딩</t>
        </is>
      </c>
      <c r="O3023" s="8" t="inlineStr">
        <is>
          <t>버건디페일퍼플  구스다운 아웃도어배색후드패딩</t>
        </is>
      </c>
    </row>
    <row r="3024" ht="16.5" customHeight="1" s="16">
      <c r="A3024" s="7" t="n">
        <v>13109797</v>
      </c>
      <c r="B3024" s="7" t="inlineStr">
        <is>
          <t>Guess</t>
        </is>
      </c>
      <c r="C3024" s="7" t="inlineStr">
        <is>
          <t>다크오렌지그레이네이비</t>
        </is>
      </c>
      <c r="D3024" s="7" t="inlineStr">
        <is>
          <t>무지</t>
        </is>
      </c>
      <c r="E3024" s="7" t="inlineStr">
        <is>
          <t>폴리</t>
        </is>
      </c>
      <c r="F3024" s="7" t="inlineStr">
        <is>
          <t>쓰리톤하이넥패딩점퍼</t>
        </is>
      </c>
      <c r="G3024" s="7" t="inlineStr">
        <is>
          <t>KOR</t>
        </is>
      </c>
      <c r="H3024" s="7" t="inlineStr">
        <is>
          <t>L</t>
        </is>
      </c>
      <c r="I3024" s="7">
        <f>IF(B3024="보세",C3024&amp;" "&amp;D3024&amp;" "&amp;E3024&amp;" "&amp;F3024&amp;" ["&amp;H3024&amp;"]",IF(G3024="JPN","[JPN] "&amp;B3024&amp;" "&amp;C3024&amp;" "&amp;D3024&amp;" "&amp;E3024&amp;" "&amp;F3024&amp;" ["&amp;H3024&amp;"]",B3024&amp;" "&amp;C3024&amp;" "&amp;D3024&amp;" "&amp;E3024&amp;" "&amp;F3024&amp;" ["&amp;H3024&amp;"]"))</f>
        <v/>
      </c>
      <c r="J3024" s="7" t="inlineStr">
        <is>
          <t>Guess 다크오렌지그레이네이비 쓰리톤하이넥패딩점퍼 [L]</t>
        </is>
      </c>
      <c r="K3024" s="7" t="inlineStr">
        <is>
          <t>Guess 다크오렌지그레이네이비 쓰리톤하이넥패딩점퍼</t>
        </is>
      </c>
      <c r="L3024" s="7">
        <f>IF(B3024="보세",C3024&amp;" "&amp;F3024,B3024&amp;" "&amp;F3024)</f>
        <v/>
      </c>
      <c r="M3024" s="8" t="inlineStr">
        <is>
          <t>다크오렌지그레이네이비   쓰리톤하이넥패딩점퍼</t>
        </is>
      </c>
      <c r="N3024" s="8" t="inlineStr">
        <is>
          <t>다크오렌지그레이네이비   쓰리톤하이넥패딩점퍼</t>
        </is>
      </c>
      <c r="O3024" s="8" t="inlineStr">
        <is>
          <t>다크오렌지그레이네이비   쓰리톤하이넥패딩점퍼</t>
        </is>
      </c>
    </row>
    <row r="3025" ht="16.5" customHeight="1" s="16">
      <c r="A3025" s="7" t="n">
        <v>13109798</v>
      </c>
      <c r="B3025" s="7" t="inlineStr">
        <is>
          <t>타미힐피거</t>
        </is>
      </c>
      <c r="C3025" s="7" t="inlineStr">
        <is>
          <t>블랙</t>
        </is>
      </c>
      <c r="D3025" s="7" t="inlineStr">
        <is>
          <t>무지</t>
        </is>
      </c>
      <c r="E3025" s="7" t="inlineStr">
        <is>
          <t>덕다운</t>
        </is>
      </c>
      <c r="F3025" s="7" t="inlineStr">
        <is>
          <t>허리셔링퍼슈퍼롱패딩</t>
        </is>
      </c>
      <c r="G3025" s="7" t="inlineStr">
        <is>
          <t>KOR</t>
        </is>
      </c>
      <c r="H3025" s="7" t="inlineStr">
        <is>
          <t>S</t>
        </is>
      </c>
      <c r="I3025" s="7">
        <f>IF(B3025="보세",C3025&amp;" "&amp;D3025&amp;" "&amp;E3025&amp;" "&amp;F3025&amp;" ["&amp;H3025&amp;"]",IF(G3025="JPN","[JPN] "&amp;B3025&amp;" "&amp;C3025&amp;" "&amp;D3025&amp;" "&amp;E3025&amp;" "&amp;F3025&amp;" ["&amp;H3025&amp;"]",B3025&amp;" "&amp;C3025&amp;" "&amp;D3025&amp;" "&amp;E3025&amp;" "&amp;F3025&amp;" ["&amp;H3025&amp;"]"))</f>
        <v/>
      </c>
      <c r="J3025" s="7" t="inlineStr">
        <is>
          <t>타미힐피거 블랙 덕다운 허리셔링퍼슈퍼롱패딩 [S]</t>
        </is>
      </c>
      <c r="K3025" s="7" t="inlineStr">
        <is>
          <t>타미힐피거 블랙 덕다운 허리셔링퍼슈퍼롱패딩</t>
        </is>
      </c>
      <c r="L3025" s="7">
        <f>IF(B3025="보세",C3025&amp;" "&amp;F3025,B3025&amp;" "&amp;F3025)</f>
        <v/>
      </c>
      <c r="M3025" s="8" t="inlineStr">
        <is>
          <t>블랙  덕다운 허리셔링퍼슈퍼롱패딩</t>
        </is>
      </c>
      <c r="N3025" s="8" t="inlineStr">
        <is>
          <t>블랙  덕다운 허리셔링퍼슈퍼롱패딩</t>
        </is>
      </c>
      <c r="O3025" s="8" t="inlineStr">
        <is>
          <t>블랙  덕다운 허리셔링퍼슈퍼롱패딩</t>
        </is>
      </c>
    </row>
    <row r="3026" ht="16.5" customHeight="1" s="16">
      <c r="A3026" s="7" t="n">
        <v>13109799</v>
      </c>
      <c r="B3026" s="7" t="inlineStr">
        <is>
          <t>디스커버리</t>
        </is>
      </c>
      <c r="C3026" s="7" t="inlineStr">
        <is>
          <t>매트블랙</t>
        </is>
      </c>
      <c r="D3026" s="7" t="inlineStr">
        <is>
          <t>무지</t>
        </is>
      </c>
      <c r="E3026" s="7" t="inlineStr">
        <is>
          <t>덕다운</t>
        </is>
      </c>
      <c r="F3026" s="7" t="inlineStr">
        <is>
          <t>오버핏패딩점퍼</t>
        </is>
      </c>
      <c r="G3026" s="7" t="inlineStr">
        <is>
          <t>KOR</t>
        </is>
      </c>
      <c r="H3026" s="7" t="inlineStr">
        <is>
          <t>100</t>
        </is>
      </c>
      <c r="I3026" s="7">
        <f>IF(B3026="보세",C3026&amp;" "&amp;D3026&amp;" "&amp;E3026&amp;" "&amp;F3026&amp;" ["&amp;H3026&amp;"]",IF(G3026="JPN","[JPN] "&amp;B3026&amp;" "&amp;C3026&amp;" "&amp;D3026&amp;" "&amp;E3026&amp;" "&amp;F3026&amp;" ["&amp;H3026&amp;"]",B3026&amp;" "&amp;C3026&amp;" "&amp;D3026&amp;" "&amp;E3026&amp;" "&amp;F3026&amp;" ["&amp;H3026&amp;"]"))</f>
        <v/>
      </c>
      <c r="J3026" s="7" t="inlineStr">
        <is>
          <t>디스커버리 매트블랙 덕다운 오버핏패딩점퍼 [100]</t>
        </is>
      </c>
      <c r="K3026" s="7" t="inlineStr">
        <is>
          <t>디스커버리 매트블랙 덕다운 오버핏패딩점퍼</t>
        </is>
      </c>
      <c r="L3026" s="7">
        <f>IF(B3026="보세",C3026&amp;" "&amp;F3026,B3026&amp;" "&amp;F3026)</f>
        <v/>
      </c>
      <c r="M3026" s="8" t="inlineStr">
        <is>
          <t>매트블랙  덕다운 오버핏패딩점퍼</t>
        </is>
      </c>
      <c r="N3026" s="8" t="inlineStr">
        <is>
          <t>매트블랙  덕다운 오버핏패딩점퍼</t>
        </is>
      </c>
      <c r="O3026" s="8" t="inlineStr">
        <is>
          <t>매트블랙  덕다운 오버핏패딩점퍼</t>
        </is>
      </c>
    </row>
    <row r="3027" ht="16.5" customHeight="1" s="16">
      <c r="A3027" s="7" t="n">
        <v>13109800</v>
      </c>
      <c r="B3027" s="7" t="inlineStr">
        <is>
          <t>에디바우어</t>
        </is>
      </c>
      <c r="C3027" s="7" t="inlineStr">
        <is>
          <t>블랙</t>
        </is>
      </c>
      <c r="D3027" s="7" t="inlineStr">
        <is>
          <t>프린팅</t>
        </is>
      </c>
      <c r="E3027" s="7" t="inlineStr">
        <is>
          <t>폴리</t>
        </is>
      </c>
      <c r="F3027" s="7" t="inlineStr">
        <is>
          <t>크루넥스웨트셔츠</t>
        </is>
      </c>
      <c r="G3027" s="7" t="inlineStr">
        <is>
          <t>KOR</t>
        </is>
      </c>
      <c r="H3027" s="7" t="inlineStr">
        <is>
          <t>XL</t>
        </is>
      </c>
      <c r="I3027" s="7">
        <f>IF(B3027="보세",C3027&amp;" "&amp;D3027&amp;" "&amp;E3027&amp;" "&amp;F3027&amp;" ["&amp;H3027&amp;"]",IF(G3027="JPN","[JPN] "&amp;B3027&amp;" "&amp;C3027&amp;" "&amp;D3027&amp;" "&amp;E3027&amp;" "&amp;F3027&amp;" ["&amp;H3027&amp;"]",B3027&amp;" "&amp;C3027&amp;" "&amp;D3027&amp;" "&amp;E3027&amp;" "&amp;F3027&amp;" ["&amp;H3027&amp;"]"))</f>
        <v/>
      </c>
      <c r="J3027" s="7" t="inlineStr">
        <is>
          <t>에디바우어 블랙 프린팅 크루넥스웨트셔츠 [XL]</t>
        </is>
      </c>
      <c r="K3027" s="7" t="inlineStr">
        <is>
          <t>에디바우어 블랙 프린팅 크루넥스웨트셔츠</t>
        </is>
      </c>
      <c r="L3027" s="7">
        <f>IF(B3027="보세",C3027&amp;" "&amp;F3027,B3027&amp;" "&amp;F3027)</f>
        <v/>
      </c>
      <c r="M3027" s="8" t="inlineStr">
        <is>
          <t>블랙 프린팅  크루넥스웨트셔츠</t>
        </is>
      </c>
      <c r="N3027" s="8" t="inlineStr">
        <is>
          <t>블랙 프린팅  크루넥스웨트셔츠</t>
        </is>
      </c>
      <c r="O3027" s="8" t="inlineStr">
        <is>
          <t>블랙 프린팅  크루넥스웨트셔츠</t>
        </is>
      </c>
    </row>
    <row r="3028" ht="16.5" customHeight="1" s="16">
      <c r="A3028" s="7" t="n">
        <v>13109801</v>
      </c>
      <c r="B3028" s="7" t="inlineStr">
        <is>
          <t>퓨마</t>
        </is>
      </c>
      <c r="C3028" s="7" t="inlineStr">
        <is>
          <t>블랙</t>
        </is>
      </c>
      <c r="D3028" s="7" t="inlineStr">
        <is>
          <t>프린팅</t>
        </is>
      </c>
      <c r="E3028" s="7" t="inlineStr">
        <is>
          <t>면혼방</t>
        </is>
      </c>
      <c r="F3028" s="7" t="inlineStr">
        <is>
          <t>백레터링스웨트셔츠</t>
        </is>
      </c>
      <c r="G3028" s="7" t="inlineStr">
        <is>
          <t>KOR</t>
        </is>
      </c>
      <c r="H3028" s="7" t="inlineStr">
        <is>
          <t>180</t>
        </is>
      </c>
      <c r="I3028" s="7">
        <f>IF(B3028="보세",C3028&amp;" "&amp;D3028&amp;" "&amp;E3028&amp;" "&amp;F3028&amp;" ["&amp;H3028&amp;"]",IF(G3028="JPN","[JPN] "&amp;B3028&amp;" "&amp;C3028&amp;" "&amp;D3028&amp;" "&amp;E3028&amp;" "&amp;F3028&amp;" ["&amp;H3028&amp;"]",B3028&amp;" "&amp;C3028&amp;" "&amp;D3028&amp;" "&amp;E3028&amp;" "&amp;F3028&amp;" ["&amp;H3028&amp;"]"))</f>
        <v/>
      </c>
      <c r="J3028" s="7" t="inlineStr">
        <is>
          <t>퓨마 블랙 프린팅 면혼방 백레터링스웨트셔츠 [180]</t>
        </is>
      </c>
      <c r="K3028" s="7" t="inlineStr">
        <is>
          <t>퓨마 블랙 프린팅 면혼방 백레터링스웨트셔츠</t>
        </is>
      </c>
      <c r="L3028" s="7">
        <f>IF(B3028="보세",C3028&amp;" "&amp;F3028,B3028&amp;" "&amp;F3028)</f>
        <v/>
      </c>
      <c r="M3028" s="8" t="inlineStr">
        <is>
          <t>블랙 프린팅 면혼방 백레터링스웨트셔츠</t>
        </is>
      </c>
      <c r="N3028" s="8" t="inlineStr">
        <is>
          <t>블랙 프린팅 코튼혼방 백레터링스웨트셔츠</t>
        </is>
      </c>
      <c r="O3028" s="8" t="inlineStr">
        <is>
          <t>블랙 프린팅 면믹스 백레터링스웨트셔츠</t>
        </is>
      </c>
    </row>
    <row r="3029" ht="16.5" customHeight="1" s="16">
      <c r="A3029" s="7" t="n">
        <v>13109802</v>
      </c>
      <c r="B3029" s="7" t="inlineStr">
        <is>
          <t>자라</t>
        </is>
      </c>
      <c r="C3029" s="7" t="inlineStr">
        <is>
          <t>블랙</t>
        </is>
      </c>
      <c r="D3029" s="7" t="inlineStr">
        <is>
          <t>무지</t>
        </is>
      </c>
      <c r="E3029" s="7" t="inlineStr">
        <is>
          <t>폴리</t>
        </is>
      </c>
      <c r="F3029" s="7" t="inlineStr">
        <is>
          <t>모크넥시보리니트</t>
        </is>
      </c>
      <c r="G3029" s="7" t="inlineStr">
        <is>
          <t>KOR</t>
        </is>
      </c>
      <c r="H3029" s="7" t="inlineStr">
        <is>
          <t>XL</t>
        </is>
      </c>
      <c r="I3029" s="7">
        <f>IF(B3029="보세",C3029&amp;" "&amp;D3029&amp;" "&amp;E3029&amp;" "&amp;F3029&amp;" ["&amp;H3029&amp;"]",IF(G3029="JPN","[JPN] "&amp;B3029&amp;" "&amp;C3029&amp;" "&amp;D3029&amp;" "&amp;E3029&amp;" "&amp;F3029&amp;" ["&amp;H3029&amp;"]",B3029&amp;" "&amp;C3029&amp;" "&amp;D3029&amp;" "&amp;E3029&amp;" "&amp;F3029&amp;" ["&amp;H3029&amp;"]"))</f>
        <v/>
      </c>
      <c r="J3029" s="7" t="inlineStr">
        <is>
          <t>자라 블랙 모크넥시보리니트 [XL]</t>
        </is>
      </c>
      <c r="K3029" s="7" t="inlineStr">
        <is>
          <t>자라 블랙 모크넥시보리니트</t>
        </is>
      </c>
      <c r="L3029" s="7">
        <f>IF(B3029="보세",C3029&amp;" "&amp;F3029,B3029&amp;" "&amp;F3029)</f>
        <v/>
      </c>
      <c r="M3029" s="8" t="inlineStr">
        <is>
          <t>블랙   모크넥시보리니트</t>
        </is>
      </c>
      <c r="N3029" s="8" t="inlineStr">
        <is>
          <t>블랙   모크넥시보리니트</t>
        </is>
      </c>
      <c r="O3029" s="8" t="inlineStr">
        <is>
          <t>블랙   모크넥시보리니트</t>
        </is>
      </c>
    </row>
    <row r="3030" ht="16.5" customHeight="1" s="16">
      <c r="A3030" s="7" t="n">
        <v>13109803</v>
      </c>
      <c r="B3030" s="7" t="inlineStr">
        <is>
          <t>노스페이스</t>
        </is>
      </c>
      <c r="C3030" s="7" t="inlineStr">
        <is>
          <t>블랙</t>
        </is>
      </c>
      <c r="D3030" s="7" t="inlineStr">
        <is>
          <t>프린팅</t>
        </is>
      </c>
      <c r="E3030" s="7" t="inlineStr">
        <is>
          <t>면</t>
        </is>
      </c>
      <c r="F3030" s="7" t="inlineStr">
        <is>
          <t>라이프프리덤크루넥티</t>
        </is>
      </c>
      <c r="G3030" s="7" t="inlineStr">
        <is>
          <t>KOR</t>
        </is>
      </c>
      <c r="H3030" s="7" t="inlineStr">
        <is>
          <t>XS</t>
        </is>
      </c>
      <c r="I3030" s="7">
        <f>IF(B3030="보세",C3030&amp;" "&amp;D3030&amp;" "&amp;E3030&amp;" "&amp;F3030&amp;" ["&amp;H3030&amp;"]",IF(G3030="JPN","[JPN] "&amp;B3030&amp;" "&amp;C3030&amp;" "&amp;D3030&amp;" "&amp;E3030&amp;" "&amp;F3030&amp;" ["&amp;H3030&amp;"]",B3030&amp;" "&amp;C3030&amp;" "&amp;D3030&amp;" "&amp;E3030&amp;" "&amp;F3030&amp;" ["&amp;H3030&amp;"]"))</f>
        <v/>
      </c>
      <c r="J3030" s="7" t="inlineStr">
        <is>
          <t>노스페이스 블랙 프린팅 면 라이프프리덤크루넥티 [XS]</t>
        </is>
      </c>
      <c r="K3030" s="7" t="inlineStr">
        <is>
          <t>노스페이스 블랙 프린팅 면 라이프프리덤크루넥티</t>
        </is>
      </c>
      <c r="L3030" s="7">
        <f>IF(B3030="보세",C3030&amp;" "&amp;F3030,B3030&amp;" "&amp;F3030)</f>
        <v/>
      </c>
      <c r="M3030" s="8" t="inlineStr">
        <is>
          <t>블랙 프린팅 면 라이프프리덤크루넥티</t>
        </is>
      </c>
      <c r="N3030" s="8" t="inlineStr">
        <is>
          <t>블랙 프린팅 코튼 라이프프리덤크루넥티</t>
        </is>
      </c>
      <c r="O3030" s="8" t="inlineStr">
        <is>
          <t>블랙 프린팅 면직물 라이프프리덤크루넥티</t>
        </is>
      </c>
    </row>
    <row r="3031" ht="16.5" customHeight="1" s="16">
      <c r="A3031" s="7" t="n">
        <v>13109804</v>
      </c>
      <c r="B3031" s="7" t="inlineStr">
        <is>
          <t>지프</t>
        </is>
      </c>
      <c r="C3031" s="7" t="inlineStr">
        <is>
          <t>블랙</t>
        </is>
      </c>
      <c r="D3031" s="7" t="inlineStr">
        <is>
          <t>프린팅</t>
        </is>
      </c>
      <c r="E3031" s="7" t="inlineStr">
        <is>
          <t>면</t>
        </is>
      </c>
      <c r="F3031" s="7" t="inlineStr">
        <is>
          <t>빈티지레전드와펜카라반팔티</t>
        </is>
      </c>
      <c r="G3031" s="7" t="inlineStr">
        <is>
          <t>KOR</t>
        </is>
      </c>
      <c r="H3031" s="7" t="inlineStr">
        <is>
          <t>XL</t>
        </is>
      </c>
      <c r="I3031" s="7">
        <f>IF(B3031="보세",C3031&amp;" "&amp;D3031&amp;" "&amp;E3031&amp;" "&amp;F3031&amp;" ["&amp;H3031&amp;"]",IF(G3031="JPN","[JPN] "&amp;B3031&amp;" "&amp;C3031&amp;" "&amp;D3031&amp;" "&amp;E3031&amp;" "&amp;F3031&amp;" ["&amp;H3031&amp;"]",B3031&amp;" "&amp;C3031&amp;" "&amp;D3031&amp;" "&amp;E3031&amp;" "&amp;F3031&amp;" ["&amp;H3031&amp;"]"))</f>
        <v/>
      </c>
      <c r="J3031" s="7" t="inlineStr">
        <is>
          <t>지프 블랙 프린팅 면 빈티지레전드와펜카라반팔티 [XL]</t>
        </is>
      </c>
      <c r="K3031" s="7" t="inlineStr">
        <is>
          <t>지프 블랙 프린팅 면 빈티지레전드와펜카라반팔티</t>
        </is>
      </c>
      <c r="L3031" s="7">
        <f>IF(B3031="보세",C3031&amp;" "&amp;F3031,B3031&amp;" "&amp;F3031)</f>
        <v/>
      </c>
      <c r="M3031" s="8" t="inlineStr">
        <is>
          <t>블랙 프린팅 면 빈티지레전드와펜카라반팔티</t>
        </is>
      </c>
      <c r="N3031" s="8" t="inlineStr">
        <is>
          <t>블랙 프린팅 코튼 빈티지레전드와펜카라반팔티</t>
        </is>
      </c>
      <c r="O3031" s="8" t="inlineStr">
        <is>
          <t>블랙 프린팅 면직물 빈티지레전드와펜카라반팔티</t>
        </is>
      </c>
    </row>
    <row r="3032" ht="16.5" customHeight="1" s="16">
      <c r="A3032" s="7" t="n">
        <v>13109805</v>
      </c>
      <c r="B3032" s="7" t="inlineStr">
        <is>
          <t>뉴발란스</t>
        </is>
      </c>
      <c r="C3032" s="7" t="inlineStr">
        <is>
          <t>네이비</t>
        </is>
      </c>
      <c r="D3032" s="7" t="inlineStr">
        <is>
          <t>프린팅</t>
        </is>
      </c>
      <c r="E3032" s="7" t="inlineStr">
        <is>
          <t>면혼방</t>
        </is>
      </c>
      <c r="F3032" s="7" t="inlineStr">
        <is>
          <t>레터링반집업카라스웨트셔츠</t>
        </is>
      </c>
      <c r="G3032" s="7" t="inlineStr">
        <is>
          <t>KOR</t>
        </is>
      </c>
      <c r="H3032" s="7" t="inlineStr">
        <is>
          <t>S</t>
        </is>
      </c>
      <c r="I3032" s="7">
        <f>IF(B3032="보세",C3032&amp;" "&amp;D3032&amp;" "&amp;E3032&amp;" "&amp;F3032&amp;" ["&amp;H3032&amp;"]",IF(G3032="JPN","[JPN] "&amp;B3032&amp;" "&amp;C3032&amp;" "&amp;D3032&amp;" "&amp;E3032&amp;" "&amp;F3032&amp;" ["&amp;H3032&amp;"]",B3032&amp;" "&amp;C3032&amp;" "&amp;D3032&amp;" "&amp;E3032&amp;" "&amp;F3032&amp;" ["&amp;H3032&amp;"]"))</f>
        <v/>
      </c>
      <c r="J3032" s="7" t="inlineStr">
        <is>
          <t>뉴발란스 네이비 프린팅 면혼방 레터링반집업카라스웨트셔츠 [S]</t>
        </is>
      </c>
      <c r="K3032" s="7" t="inlineStr">
        <is>
          <t>뉴발란스 네이비 프린팅 면혼방 레터링반집업카라스웨트셔츠</t>
        </is>
      </c>
      <c r="L3032" s="7">
        <f>IF(B3032="보세",C3032&amp;" "&amp;F3032,B3032&amp;" "&amp;F3032)</f>
        <v/>
      </c>
      <c r="M3032" s="8" t="inlineStr">
        <is>
          <t>네이비 프린팅 면혼방 레터링반집업카라스웨트셔츠</t>
        </is>
      </c>
      <c r="N3032" s="8" t="inlineStr">
        <is>
          <t>NAVY 프린팅 면혼방 레터링반집업카라스웨트셔츠</t>
        </is>
      </c>
      <c r="O3032" s="8" t="inlineStr">
        <is>
          <t>곤색 프린팅 면혼방 레터링반집업카라스웨트셔츠</t>
        </is>
      </c>
    </row>
    <row r="3033" ht="16.5" customHeight="1" s="16">
      <c r="A3033" s="7" t="n">
        <v>13109806</v>
      </c>
      <c r="B3033" s="7" t="inlineStr">
        <is>
          <t>빈폴</t>
        </is>
      </c>
      <c r="C3033" s="7" t="inlineStr">
        <is>
          <t>네이비</t>
        </is>
      </c>
      <c r="D3033" s="7" t="inlineStr">
        <is>
          <t>무지</t>
        </is>
      </c>
      <c r="E3033" s="7" t="inlineStr">
        <is>
          <t>면</t>
        </is>
      </c>
      <c r="F3033" s="7" t="inlineStr">
        <is>
          <t>배색브이넥시보리스웨터</t>
        </is>
      </c>
      <c r="G3033" s="7" t="inlineStr">
        <is>
          <t>KOR</t>
        </is>
      </c>
      <c r="H3033" s="7" t="inlineStr">
        <is>
          <t>110</t>
        </is>
      </c>
      <c r="I3033" s="7">
        <f>IF(B3033="보세",C3033&amp;" "&amp;D3033&amp;" "&amp;E3033&amp;" "&amp;F3033&amp;" ["&amp;H3033&amp;"]",IF(G3033="JPN","[JPN] "&amp;B3033&amp;" "&amp;C3033&amp;" "&amp;D3033&amp;" "&amp;E3033&amp;" "&amp;F3033&amp;" ["&amp;H3033&amp;"]",B3033&amp;" "&amp;C3033&amp;" "&amp;D3033&amp;" "&amp;E3033&amp;" "&amp;F3033&amp;" ["&amp;H3033&amp;"]"))</f>
        <v/>
      </c>
      <c r="J3033" s="7" t="inlineStr">
        <is>
          <t>빈폴 네이비 면 배색브이넥시보리스웨터 [110]</t>
        </is>
      </c>
      <c r="K3033" s="7" t="inlineStr">
        <is>
          <t>빈폴 네이비 면 배색브이넥시보리스웨터</t>
        </is>
      </c>
      <c r="L3033" s="7">
        <f>IF(B3033="보세",C3033&amp;" "&amp;F3033,B3033&amp;" "&amp;F3033)</f>
        <v/>
      </c>
      <c r="M3033" s="8" t="inlineStr">
        <is>
          <t>네이비  면 배색브이넥시보리스웨터</t>
        </is>
      </c>
      <c r="N3033" s="8" t="inlineStr">
        <is>
          <t>NAVY  면 배색브이넥시보리스웨터</t>
        </is>
      </c>
      <c r="O3033" s="8" t="inlineStr">
        <is>
          <t>곤색  면 배색브이넥시보리스웨터</t>
        </is>
      </c>
    </row>
    <row r="3034" ht="16.5" customHeight="1" s="16">
      <c r="A3034" s="7" t="n">
        <v>13109807</v>
      </c>
      <c r="B3034" s="7" t="inlineStr">
        <is>
          <t>노스페이스</t>
        </is>
      </c>
      <c r="C3034" s="7" t="inlineStr">
        <is>
          <t>블랙</t>
        </is>
      </c>
      <c r="D3034" s="7" t="inlineStr">
        <is>
          <t>무지</t>
        </is>
      </c>
      <c r="E3034" s="7" t="inlineStr">
        <is>
          <t>폴리</t>
        </is>
      </c>
      <c r="F3034" s="7" t="inlineStr">
        <is>
          <t>하이넥플리스집업</t>
        </is>
      </c>
      <c r="G3034" s="7" t="inlineStr">
        <is>
          <t>KOR</t>
        </is>
      </c>
      <c r="H3034" s="7" t="inlineStr">
        <is>
          <t>100</t>
        </is>
      </c>
      <c r="I3034" s="7">
        <f>IF(B3034="보세",C3034&amp;" "&amp;D3034&amp;" "&amp;E3034&amp;" "&amp;F3034&amp;" ["&amp;H3034&amp;"]",IF(G3034="JPN","[JPN] "&amp;B3034&amp;" "&amp;C3034&amp;" "&amp;D3034&amp;" "&amp;E3034&amp;" "&amp;F3034&amp;" ["&amp;H3034&amp;"]",B3034&amp;" "&amp;C3034&amp;" "&amp;D3034&amp;" "&amp;E3034&amp;" "&amp;F3034&amp;" ["&amp;H3034&amp;"]"))</f>
        <v/>
      </c>
      <c r="J3034" s="7" t="inlineStr">
        <is>
          <t>노스페이스 블랙 하이넥플리스집업 [100]</t>
        </is>
      </c>
      <c r="K3034" s="7" t="inlineStr">
        <is>
          <t>노스페이스 블랙 하이넥플리스집업</t>
        </is>
      </c>
      <c r="L3034" s="7">
        <f>IF(B3034="보세",C3034&amp;" "&amp;F3034,B3034&amp;" "&amp;F3034)</f>
        <v/>
      </c>
      <c r="M3034" s="8" t="inlineStr">
        <is>
          <t>블랙   하이넥플리스집업</t>
        </is>
      </c>
      <c r="N3034" s="8" t="inlineStr">
        <is>
          <t>블랙   하이넥플리스집업</t>
        </is>
      </c>
      <c r="O3034" s="8" t="inlineStr">
        <is>
          <t>블랙   하이넥플리스집업</t>
        </is>
      </c>
    </row>
    <row r="3035" ht="16.5" customHeight="1" s="16">
      <c r="A3035" s="7" t="n">
        <v>13109808</v>
      </c>
      <c r="B3035" s="7" t="inlineStr">
        <is>
          <t>dohc</t>
        </is>
      </c>
      <c r="C3035" s="7" t="inlineStr">
        <is>
          <t>블랙</t>
        </is>
      </c>
      <c r="D3035" s="7" t="inlineStr">
        <is>
          <t>무지</t>
        </is>
      </c>
      <c r="E3035" s="7" t="inlineStr">
        <is>
          <t>면혼방</t>
        </is>
      </c>
      <c r="F3035" s="7" t="inlineStr">
        <is>
          <t>자수로고아웃포켓후드집업</t>
        </is>
      </c>
      <c r="G3035" s="7" t="inlineStr">
        <is>
          <t>KOR</t>
        </is>
      </c>
      <c r="H3035" s="7" t="inlineStr">
        <is>
          <t>M</t>
        </is>
      </c>
      <c r="I3035" s="7">
        <f>IF(B3035="보세",C3035&amp;" "&amp;D3035&amp;" "&amp;E3035&amp;" "&amp;F3035&amp;" ["&amp;H3035&amp;"]",IF(G3035="JPN","[JPN] "&amp;B3035&amp;" "&amp;C3035&amp;" "&amp;D3035&amp;" "&amp;E3035&amp;" "&amp;F3035&amp;" ["&amp;H3035&amp;"]",B3035&amp;" "&amp;C3035&amp;" "&amp;D3035&amp;" "&amp;E3035&amp;" "&amp;F3035&amp;" ["&amp;H3035&amp;"]"))</f>
        <v/>
      </c>
      <c r="J3035" s="7" t="inlineStr">
        <is>
          <t>dohc 블랙 면혼방 자수로고아웃포켓후드집업 [M]</t>
        </is>
      </c>
      <c r="K3035" s="7" t="inlineStr">
        <is>
          <t>dohc 블랙 면혼방 자수로고아웃포켓후드집업</t>
        </is>
      </c>
      <c r="L3035" s="7">
        <f>IF(B3035="보세",C3035&amp;" "&amp;F3035,B3035&amp;" "&amp;F3035)</f>
        <v/>
      </c>
      <c r="M3035" s="8" t="inlineStr">
        <is>
          <t>블랙  면혼방 자수로고아웃포켓후드집업</t>
        </is>
      </c>
      <c r="N3035" s="8" t="inlineStr">
        <is>
          <t>블랙  코튼혼방 자수로고아웃포켓후드집업</t>
        </is>
      </c>
      <c r="O3035" s="8" t="inlineStr">
        <is>
          <t>블랙  면믹스 자수로고아웃포켓후드집업</t>
        </is>
      </c>
    </row>
    <row r="3036" ht="16.5" customHeight="1" s="16">
      <c r="A3036" s="7" t="n">
        <v>13109809</v>
      </c>
      <c r="B3036" s="7" t="inlineStr">
        <is>
          <t>타미힐피거</t>
        </is>
      </c>
      <c r="C3036" s="7" t="inlineStr">
        <is>
          <t>네이비</t>
        </is>
      </c>
      <c r="D3036" s="7" t="inlineStr">
        <is>
          <t>도형패턴</t>
        </is>
      </c>
      <c r="E3036" s="7" t="inlineStr">
        <is>
          <t>면혼방</t>
        </is>
      </c>
      <c r="F3036" s="7" t="inlineStr">
        <is>
          <t>레귤러핏배색반팔카라티</t>
        </is>
      </c>
      <c r="G3036" s="7" t="inlineStr">
        <is>
          <t>KOR</t>
        </is>
      </c>
      <c r="H3036" s="7" t="inlineStr">
        <is>
          <t>M</t>
        </is>
      </c>
      <c r="I3036" s="7">
        <f>IF(B3036="보세",C3036&amp;" "&amp;D3036&amp;" "&amp;E3036&amp;" "&amp;F3036&amp;" ["&amp;H3036&amp;"]",IF(G3036="JPN","[JPN] "&amp;B3036&amp;" "&amp;C3036&amp;" "&amp;D3036&amp;" "&amp;E3036&amp;" "&amp;F3036&amp;" ["&amp;H3036&amp;"]",B3036&amp;" "&amp;C3036&amp;" "&amp;D3036&amp;" "&amp;E3036&amp;" "&amp;F3036&amp;" ["&amp;H3036&amp;"]"))</f>
        <v/>
      </c>
      <c r="J3036" s="7" t="inlineStr">
        <is>
          <t>타미힐피거 네이비 도형패턴 면혼방 레귤러핏배색반팔카라티 [M]</t>
        </is>
      </c>
      <c r="K3036" s="7" t="inlineStr">
        <is>
          <t>타미힐피거 네이비 도형패턴 면혼방 레귤러핏배색반팔카라티</t>
        </is>
      </c>
      <c r="L3036" s="7">
        <f>IF(B3036="보세",C3036&amp;" "&amp;F3036,B3036&amp;" "&amp;F3036)</f>
        <v/>
      </c>
      <c r="M3036" s="8" t="inlineStr">
        <is>
          <t>네이비 도형패턴 면혼방 레귤러핏배색반팔카라티</t>
        </is>
      </c>
      <c r="N3036" s="8" t="inlineStr">
        <is>
          <t>NAVY 도형패턴 면혼방 레귤러핏배색반팔카라티</t>
        </is>
      </c>
      <c r="O3036" s="8" t="inlineStr">
        <is>
          <t>곤색 도형패턴 면혼방 레귤러핏배색반팔카라티</t>
        </is>
      </c>
    </row>
    <row r="3037" ht="16.5" customHeight="1" s="16">
      <c r="A3037" s="7" t="n">
        <v>13109810</v>
      </c>
      <c r="B3037" s="7" t="inlineStr">
        <is>
          <t>마크곤잘레스</t>
        </is>
      </c>
      <c r="C3037" s="7" t="inlineStr">
        <is>
          <t>블랙화이트</t>
        </is>
      </c>
      <c r="D3037" s="7" t="inlineStr">
        <is>
          <t>무지</t>
        </is>
      </c>
      <c r="E3037" s="7" t="inlineStr">
        <is>
          <t>면</t>
        </is>
      </c>
      <c r="F3037" s="7" t="inlineStr">
        <is>
          <t>패치로고크루넥슬리브</t>
        </is>
      </c>
      <c r="G3037" s="7" t="inlineStr">
        <is>
          <t>KOR</t>
        </is>
      </c>
      <c r="H3037" s="7" t="inlineStr">
        <is>
          <t>L</t>
        </is>
      </c>
      <c r="I3037" s="7">
        <f>IF(B3037="보세",C3037&amp;" "&amp;D3037&amp;" "&amp;E3037&amp;" "&amp;F3037&amp;" ["&amp;H3037&amp;"]",IF(G3037="JPN","[JPN] "&amp;B3037&amp;" "&amp;C3037&amp;" "&amp;D3037&amp;" "&amp;E3037&amp;" "&amp;F3037&amp;" ["&amp;H3037&amp;"]",B3037&amp;" "&amp;C3037&amp;" "&amp;D3037&amp;" "&amp;E3037&amp;" "&amp;F3037&amp;" ["&amp;H3037&amp;"]"))</f>
        <v/>
      </c>
      <c r="J3037" s="7" t="inlineStr">
        <is>
          <t>마크곤잘레스 블랙화이트 면 패치로고크루넥슬리브 [L]</t>
        </is>
      </c>
      <c r="K3037" s="7" t="inlineStr">
        <is>
          <t>마크곤잘레스 블랙화이트 면 패치로고크루넥슬리브</t>
        </is>
      </c>
      <c r="L3037" s="7">
        <f>IF(B3037="보세",C3037&amp;" "&amp;F3037,B3037&amp;" "&amp;F3037)</f>
        <v/>
      </c>
      <c r="M3037" s="8" t="inlineStr">
        <is>
          <t>블랙화이트  면 패치로고크루넥슬리브</t>
        </is>
      </c>
      <c r="N3037" s="8" t="inlineStr">
        <is>
          <t>블랙화이트  코튼 패치로고크루넥슬리브</t>
        </is>
      </c>
      <c r="O3037" s="8" t="inlineStr">
        <is>
          <t>블랙화이트  면직물 패치로고크루넥슬리브</t>
        </is>
      </c>
    </row>
    <row r="3038" ht="16.5" customHeight="1" s="16">
      <c r="A3038" s="7" t="n">
        <v>13109811</v>
      </c>
      <c r="B3038" s="7" t="inlineStr">
        <is>
          <t>타미힐피거</t>
        </is>
      </c>
      <c r="C3038" s="7" t="inlineStr">
        <is>
          <t>와인</t>
        </is>
      </c>
      <c r="D3038" s="7" t="inlineStr">
        <is>
          <t>스트라이프</t>
        </is>
      </c>
      <c r="E3038" s="7" t="inlineStr">
        <is>
          <t>면</t>
        </is>
      </c>
      <c r="F3038" s="7" t="inlineStr">
        <is>
          <t>하이넥반집업스웨터</t>
        </is>
      </c>
      <c r="G3038" s="7" t="inlineStr">
        <is>
          <t>KOR</t>
        </is>
      </c>
      <c r="H3038" s="7" t="inlineStr">
        <is>
          <t>L</t>
        </is>
      </c>
      <c r="I3038" s="7">
        <f>IF(B3038="보세",C3038&amp;" "&amp;D3038&amp;" "&amp;E3038&amp;" "&amp;F3038&amp;" ["&amp;H3038&amp;"]",IF(G3038="JPN","[JPN] "&amp;B3038&amp;" "&amp;C3038&amp;" "&amp;D3038&amp;" "&amp;E3038&amp;" "&amp;F3038&amp;" ["&amp;H3038&amp;"]",B3038&amp;" "&amp;C3038&amp;" "&amp;D3038&amp;" "&amp;E3038&amp;" "&amp;F3038&amp;" ["&amp;H3038&amp;"]"))</f>
        <v/>
      </c>
      <c r="J3038" s="7" t="inlineStr">
        <is>
          <t>타미힐피거 와인 스트라이프 면 하이넥반집업스웨터 [L]</t>
        </is>
      </c>
      <c r="K3038" s="7" t="inlineStr">
        <is>
          <t>타미힐피거 와인 스트라이프 면 하이넥반집업스웨터</t>
        </is>
      </c>
      <c r="L3038" s="7">
        <f>IF(B3038="보세",C3038&amp;" "&amp;F3038,B3038&amp;" "&amp;F3038)</f>
        <v/>
      </c>
      <c r="M3038" s="8" t="inlineStr">
        <is>
          <t>와인 스트라이프 면 하이넥반집업스웨터</t>
        </is>
      </c>
      <c r="N3038" s="8" t="inlineStr">
        <is>
          <t>와인 스트라이프 코튼 하이넥반집업스웨터</t>
        </is>
      </c>
      <c r="O3038" s="8" t="inlineStr">
        <is>
          <t>와인 스트라이프 면직물 하이넥반집업스웨터</t>
        </is>
      </c>
    </row>
    <row r="3039" ht="16.5" customHeight="1" s="16">
      <c r="A3039" s="7" t="n">
        <v>13109812</v>
      </c>
      <c r="B3039" s="7" t="inlineStr">
        <is>
          <t>CRITIC GHOSTBUSTERS</t>
        </is>
      </c>
      <c r="C3039" s="7" t="inlineStr">
        <is>
          <t>그레이</t>
        </is>
      </c>
      <c r="D3039" s="7" t="inlineStr">
        <is>
          <t>프린팅</t>
        </is>
      </c>
      <c r="E3039" s="7" t="inlineStr">
        <is>
          <t>면</t>
        </is>
      </c>
      <c r="F3039" s="7" t="inlineStr">
        <is>
          <t>워싱고스트루즈핏맨투맨</t>
        </is>
      </c>
      <c r="G3039" s="7" t="inlineStr">
        <is>
          <t>KOR</t>
        </is>
      </c>
      <c r="H3039" s="7" t="inlineStr">
        <is>
          <t>L</t>
        </is>
      </c>
      <c r="I3039" s="7">
        <f>IF(B3039="보세",C3039&amp;" "&amp;D3039&amp;" "&amp;E3039&amp;" "&amp;F3039&amp;" ["&amp;H3039&amp;"]",IF(G3039="JPN","[JPN] "&amp;B3039&amp;" "&amp;C3039&amp;" "&amp;D3039&amp;" "&amp;E3039&amp;" "&amp;F3039&amp;" ["&amp;H3039&amp;"]",B3039&amp;" "&amp;C3039&amp;" "&amp;D3039&amp;" "&amp;E3039&amp;" "&amp;F3039&amp;" ["&amp;H3039&amp;"]"))</f>
        <v/>
      </c>
      <c r="J3039" s="7" t="inlineStr">
        <is>
          <t>CRITIC GHOSTBUSTERS 그레이 프린팅 면 워싱고스트루즈핏맨투맨 [L]</t>
        </is>
      </c>
      <c r="K3039" s="7" t="inlineStr">
        <is>
          <t>CRITIC GHOSTBUSTERS 그레이 프린팅 면 워싱고스트루즈핏맨투맨</t>
        </is>
      </c>
      <c r="L3039" s="7">
        <f>IF(B3039="보세",C3039&amp;" "&amp;F3039,B3039&amp;" "&amp;F3039)</f>
        <v/>
      </c>
      <c r="M3039" s="8" t="inlineStr">
        <is>
          <t>그레이 프린팅 면 워싱고스트루즈핏맨투맨</t>
        </is>
      </c>
      <c r="N3039" s="8" t="inlineStr">
        <is>
          <t>회색 프린팅 면 워싱고스트루즈핏맨투맨</t>
        </is>
      </c>
      <c r="O3039" s="8" t="inlineStr">
        <is>
          <t>GRAY 프린팅 면 워싱고스트루즈핏맨투맨</t>
        </is>
      </c>
    </row>
    <row r="3040" ht="16.5" customHeight="1" s="16">
      <c r="A3040" s="7" t="n">
        <v>13109813</v>
      </c>
      <c r="B3040" s="7" t="inlineStr">
        <is>
          <t>mixxo</t>
        </is>
      </c>
      <c r="C3040" s="7" t="inlineStr">
        <is>
          <t>블랙</t>
        </is>
      </c>
      <c r="D3040" s="7" t="inlineStr">
        <is>
          <t>무지</t>
        </is>
      </c>
      <c r="E3040" s="7" t="inlineStr">
        <is>
          <t>폴리</t>
        </is>
      </c>
      <c r="F3040" s="7" t="inlineStr">
        <is>
          <t>썸머싱글블레이저</t>
        </is>
      </c>
      <c r="G3040" s="7" t="inlineStr">
        <is>
          <t>KOR</t>
        </is>
      </c>
      <c r="H3040" s="7" t="inlineStr">
        <is>
          <t>M</t>
        </is>
      </c>
      <c r="I3040" s="7">
        <f>IF(B3040="보세",C3040&amp;" "&amp;D3040&amp;" "&amp;E3040&amp;" "&amp;F3040&amp;" ["&amp;H3040&amp;"]",IF(G3040="JPN","[JPN] "&amp;B3040&amp;" "&amp;C3040&amp;" "&amp;D3040&amp;" "&amp;E3040&amp;" "&amp;F3040&amp;" ["&amp;H3040&amp;"]",B3040&amp;" "&amp;C3040&amp;" "&amp;D3040&amp;" "&amp;E3040&amp;" "&amp;F3040&amp;" ["&amp;H3040&amp;"]"))</f>
        <v/>
      </c>
      <c r="J3040" s="7" t="inlineStr">
        <is>
          <t>mixxo 블랙 썸머싱글블레이저 [M]</t>
        </is>
      </c>
      <c r="K3040" s="7" t="inlineStr">
        <is>
          <t>mixxo 블랙 썸머싱글블레이저</t>
        </is>
      </c>
      <c r="L3040" s="7">
        <f>IF(B3040="보세",C3040&amp;" "&amp;F3040,B3040&amp;" "&amp;F3040)</f>
        <v/>
      </c>
      <c r="M3040" s="8" t="inlineStr">
        <is>
          <t>블랙   썸머싱글블레이저</t>
        </is>
      </c>
      <c r="N3040" s="8" t="inlineStr">
        <is>
          <t>블랙   썸머싱글블레이저</t>
        </is>
      </c>
      <c r="O3040" s="8" t="inlineStr">
        <is>
          <t>블랙   썸머싱글블레이저</t>
        </is>
      </c>
    </row>
    <row r="3041" ht="16.5" customHeight="1" s="16">
      <c r="A3041" s="7" t="n">
        <v>13109814</v>
      </c>
      <c r="B3041" s="7" t="inlineStr">
        <is>
          <t>게스</t>
        </is>
      </c>
      <c r="C3041" s="7" t="inlineStr">
        <is>
          <t>플럼</t>
        </is>
      </c>
      <c r="D3041" s="7" t="inlineStr">
        <is>
          <t>프린팅</t>
        </is>
      </c>
      <c r="E3041" s="7" t="inlineStr">
        <is>
          <t>면혼방</t>
        </is>
      </c>
      <c r="F3041" s="7" t="inlineStr">
        <is>
          <t>빅로고스웨트후디</t>
        </is>
      </c>
      <c r="G3041" s="7" t="inlineStr">
        <is>
          <t>KOR</t>
        </is>
      </c>
      <c r="H3041" s="7" t="inlineStr">
        <is>
          <t>없음</t>
        </is>
      </c>
      <c r="I3041" s="7">
        <f>IF(B3041="보세",C3041&amp;" "&amp;D3041&amp;" "&amp;E3041&amp;" "&amp;F3041&amp;" ["&amp;H3041&amp;"]",IF(G3041="JPN","[JPN] "&amp;B3041&amp;" "&amp;C3041&amp;" "&amp;D3041&amp;" "&amp;E3041&amp;" "&amp;F3041&amp;" ["&amp;H3041&amp;"]",B3041&amp;" "&amp;C3041&amp;" "&amp;D3041&amp;" "&amp;E3041&amp;" "&amp;F3041&amp;" ["&amp;H3041&amp;"]"))</f>
        <v/>
      </c>
      <c r="J3041" s="7" t="inlineStr">
        <is>
          <t xml:space="preserve">게스 플럼 프린팅 면혼방 빅로고스웨트후디 </t>
        </is>
      </c>
      <c r="K3041" s="7" t="inlineStr">
        <is>
          <t xml:space="preserve">게스 플럼 프린팅 면혼방 빅로고스웨트후디 </t>
        </is>
      </c>
      <c r="L3041" s="7">
        <f>IF(B3041="보세",C3041&amp;" "&amp;F3041,B3041&amp;" "&amp;F3041)</f>
        <v/>
      </c>
      <c r="M3041" s="8" t="inlineStr">
        <is>
          <t>플럼 프린팅 면혼방 빅로고스웨트후디</t>
        </is>
      </c>
      <c r="N3041" s="8" t="inlineStr">
        <is>
          <t>플럼 프린팅 코튼혼방 빅로고스웨트후디</t>
        </is>
      </c>
      <c r="O3041" s="8" t="inlineStr">
        <is>
          <t>플럼 프린팅 면믹스 빅로고스웨트후디</t>
        </is>
      </c>
    </row>
    <row r="3042" ht="16.5" customHeight="1" s="16">
      <c r="A3042" s="7" t="n">
        <v>13109815</v>
      </c>
      <c r="B3042" s="7" t="inlineStr">
        <is>
          <t>자라</t>
        </is>
      </c>
      <c r="C3042" s="7" t="inlineStr">
        <is>
          <t>인디블루</t>
        </is>
      </c>
      <c r="D3042" s="7" t="inlineStr">
        <is>
          <t>무지</t>
        </is>
      </c>
      <c r="E3042" s="7" t="inlineStr">
        <is>
          <t>폴리</t>
        </is>
      </c>
      <c r="F3042" s="7" t="inlineStr">
        <is>
          <t>오버핏시보리스웨터</t>
        </is>
      </c>
      <c r="G3042" s="7" t="inlineStr">
        <is>
          <t>KOR</t>
        </is>
      </c>
      <c r="H3042" s="7" t="inlineStr">
        <is>
          <t>M</t>
        </is>
      </c>
      <c r="I3042" s="7">
        <f>IF(B3042="보세",C3042&amp;" "&amp;D3042&amp;" "&amp;E3042&amp;" "&amp;F3042&amp;" ["&amp;H3042&amp;"]",IF(G3042="JPN","[JPN] "&amp;B3042&amp;" "&amp;C3042&amp;" "&amp;D3042&amp;" "&amp;E3042&amp;" "&amp;F3042&amp;" ["&amp;H3042&amp;"]",B3042&amp;" "&amp;C3042&amp;" "&amp;D3042&amp;" "&amp;E3042&amp;" "&amp;F3042&amp;" ["&amp;H3042&amp;"]"))</f>
        <v/>
      </c>
      <c r="J3042" s="7" t="inlineStr">
        <is>
          <t>자라 인디블루 오버핏시보리스웨터 [M]</t>
        </is>
      </c>
      <c r="K3042" s="7" t="inlineStr">
        <is>
          <t>자라 인디블루 오버핏시보리스웨터</t>
        </is>
      </c>
      <c r="L3042" s="7">
        <f>IF(B3042="보세",C3042&amp;" "&amp;F3042,B3042&amp;" "&amp;F3042)</f>
        <v/>
      </c>
      <c r="M3042" s="8" t="inlineStr">
        <is>
          <t>인디블루   오버핏시보리스웨터</t>
        </is>
      </c>
      <c r="N3042" s="8" t="inlineStr">
        <is>
          <t>인디블루   오버핏시보리스웨터</t>
        </is>
      </c>
      <c r="O3042" s="8" t="inlineStr">
        <is>
          <t>인디블루   오버핏시보리스웨터</t>
        </is>
      </c>
    </row>
    <row r="3043" ht="16.5" customHeight="1" s="16">
      <c r="A3043" s="7" t="n">
        <v>13109816</v>
      </c>
      <c r="B3043" s="7" t="inlineStr">
        <is>
          <t>인디안</t>
        </is>
      </c>
      <c r="C3043" s="7" t="inlineStr">
        <is>
          <t>네이비</t>
        </is>
      </c>
      <c r="D3043" s="7" t="inlineStr">
        <is>
          <t>아가일체크</t>
        </is>
      </c>
      <c r="E3043" s="7" t="inlineStr">
        <is>
          <t>울혼방</t>
        </is>
      </c>
      <c r="F3043" s="7" t="inlineStr">
        <is>
          <t>폴라시보리니트</t>
        </is>
      </c>
      <c r="G3043" s="7" t="inlineStr">
        <is>
          <t>KOR</t>
        </is>
      </c>
      <c r="H3043" s="7" t="inlineStr">
        <is>
          <t>105</t>
        </is>
      </c>
      <c r="I3043" s="7">
        <f>IF(B3043="보세",C3043&amp;" "&amp;D3043&amp;" "&amp;E3043&amp;" "&amp;F3043&amp;" ["&amp;H3043&amp;"]",IF(G3043="JPN","[JPN] "&amp;B3043&amp;" "&amp;C3043&amp;" "&amp;D3043&amp;" "&amp;E3043&amp;" "&amp;F3043&amp;" ["&amp;H3043&amp;"]",B3043&amp;" "&amp;C3043&amp;" "&amp;D3043&amp;" "&amp;E3043&amp;" "&amp;F3043&amp;" ["&amp;H3043&amp;"]"))</f>
        <v/>
      </c>
      <c r="J3043" s="7" t="inlineStr">
        <is>
          <t>인디안 네이비 아가일체크 울혼방 폴라시보리니트 [105]</t>
        </is>
      </c>
      <c r="K3043" s="7" t="inlineStr">
        <is>
          <t>인디안 네이비 아가일체크 울혼방 폴라시보리니트</t>
        </is>
      </c>
      <c r="L3043" s="7">
        <f>IF(B3043="보세",C3043&amp;" "&amp;F3043,B3043&amp;" "&amp;F3043)</f>
        <v/>
      </c>
      <c r="M3043" s="8" t="inlineStr">
        <is>
          <t>네이비 아가일체크 울혼방 폴라시보리니트</t>
        </is>
      </c>
      <c r="N3043" s="8" t="inlineStr">
        <is>
          <t>NAVY 아가일체크 울혼방 폴라시보리니트</t>
        </is>
      </c>
      <c r="O3043" s="8" t="inlineStr">
        <is>
          <t>곤색 아가일체크 울혼방 폴라시보리니트</t>
        </is>
      </c>
    </row>
    <row r="3044" ht="16.5" customHeight="1" s="16">
      <c r="A3044" s="7" t="n">
        <v>13109817</v>
      </c>
      <c r="B3044" s="7" t="inlineStr">
        <is>
          <t>노스페이스</t>
        </is>
      </c>
      <c r="C3044" s="7" t="inlineStr">
        <is>
          <t>네이비</t>
        </is>
      </c>
      <c r="D3044" s="7" t="inlineStr">
        <is>
          <t>무지</t>
        </is>
      </c>
      <c r="E3044" s="7" t="inlineStr">
        <is>
          <t>폴리</t>
        </is>
      </c>
      <c r="F3044" s="7" t="inlineStr">
        <is>
          <t>투톤오버로크스포츠슬리브</t>
        </is>
      </c>
      <c r="G3044" s="7" t="inlineStr">
        <is>
          <t>KOR</t>
        </is>
      </c>
      <c r="H3044" s="7" t="inlineStr">
        <is>
          <t>L</t>
        </is>
      </c>
      <c r="I3044" s="7">
        <f>IF(B3044="보세",C3044&amp;" "&amp;D3044&amp;" "&amp;E3044&amp;" "&amp;F3044&amp;" ["&amp;H3044&amp;"]",IF(G3044="JPN","[JPN] "&amp;B3044&amp;" "&amp;C3044&amp;" "&amp;D3044&amp;" "&amp;E3044&amp;" "&amp;F3044&amp;" ["&amp;H3044&amp;"]",B3044&amp;" "&amp;C3044&amp;" "&amp;D3044&amp;" "&amp;E3044&amp;" "&amp;F3044&amp;" ["&amp;H3044&amp;"]"))</f>
        <v/>
      </c>
      <c r="J3044" s="7" t="inlineStr">
        <is>
          <t>노스페이스 네이비 투톤오버로크스포츠슬리브 [L]</t>
        </is>
      </c>
      <c r="K3044" s="7" t="inlineStr">
        <is>
          <t>노스페이스 네이비 투톤오버로크스포츠슬리브</t>
        </is>
      </c>
      <c r="L3044" s="7">
        <f>IF(B3044="보세",C3044&amp;" "&amp;F3044,B3044&amp;" "&amp;F3044)</f>
        <v/>
      </c>
      <c r="M3044" s="8" t="inlineStr">
        <is>
          <t>네이비   투톤오버로크스포츠슬리브</t>
        </is>
      </c>
      <c r="N3044" s="8" t="inlineStr">
        <is>
          <t>NAVY   투톤오버로크스포츠슬리브</t>
        </is>
      </c>
      <c r="O3044" s="8" t="inlineStr">
        <is>
          <t>곤색   투톤오버로크스포츠슬리브</t>
        </is>
      </c>
    </row>
    <row r="3045" ht="16.5" customHeight="1" s="16">
      <c r="A3045" s="7" t="n">
        <v>13109818</v>
      </c>
      <c r="B3045" s="7" t="inlineStr">
        <is>
          <t>타미힐피거</t>
        </is>
      </c>
      <c r="C3045" s="7" t="inlineStr">
        <is>
          <t>블랙</t>
        </is>
      </c>
      <c r="D3045" s="7" t="inlineStr">
        <is>
          <t>무지</t>
        </is>
      </c>
      <c r="E3045" s="7" t="inlineStr">
        <is>
          <t>면혼방</t>
        </is>
      </c>
      <c r="F3045" s="7" t="inlineStr">
        <is>
          <t>자수로고스웨트셔츠</t>
        </is>
      </c>
      <c r="G3045" s="7" t="inlineStr">
        <is>
          <t>KOR</t>
        </is>
      </c>
      <c r="H3045" s="7" t="inlineStr">
        <is>
          <t>M</t>
        </is>
      </c>
      <c r="I3045" s="7">
        <f>IF(B3045="보세",C3045&amp;" "&amp;D3045&amp;" "&amp;E3045&amp;" "&amp;F3045&amp;" ["&amp;H3045&amp;"]",IF(G3045="JPN","[JPN] "&amp;B3045&amp;" "&amp;C3045&amp;" "&amp;D3045&amp;" "&amp;E3045&amp;" "&amp;F3045&amp;" ["&amp;H3045&amp;"]",B3045&amp;" "&amp;C3045&amp;" "&amp;D3045&amp;" "&amp;E3045&amp;" "&amp;F3045&amp;" ["&amp;H3045&amp;"]"))</f>
        <v/>
      </c>
      <c r="J3045" s="7" t="inlineStr">
        <is>
          <t>타미힐피거 블랙 면혼방 자수로고스웨트셔츠 [M]</t>
        </is>
      </c>
      <c r="K3045" s="7" t="inlineStr">
        <is>
          <t>타미힐피거 블랙 면혼방 자수로고스웨트셔츠</t>
        </is>
      </c>
      <c r="L3045" s="7">
        <f>IF(B3045="보세",C3045&amp;" "&amp;F3045,B3045&amp;" "&amp;F3045)</f>
        <v/>
      </c>
      <c r="M3045" s="8" t="inlineStr">
        <is>
          <t>블랙  면혼방 자수로고스웨트셔츠</t>
        </is>
      </c>
      <c r="N3045" s="8" t="inlineStr">
        <is>
          <t>블랙  코튼혼방 자수로고스웨트셔츠</t>
        </is>
      </c>
      <c r="O3045" s="8" t="inlineStr">
        <is>
          <t>블랙  면믹스 자수로고스웨트셔츠</t>
        </is>
      </c>
    </row>
    <row r="3046" ht="16.5" customHeight="1" s="16">
      <c r="A3046" s="7" t="n">
        <v>13109819</v>
      </c>
      <c r="B3046" s="7" t="inlineStr">
        <is>
          <t>브룩스브라더스</t>
        </is>
      </c>
      <c r="C3046" s="7" t="inlineStr">
        <is>
          <t>네이비</t>
        </is>
      </c>
      <c r="D3046" s="7" t="inlineStr">
        <is>
          <t>무지</t>
        </is>
      </c>
      <c r="E3046" s="7" t="inlineStr">
        <is>
          <t>면혼방</t>
        </is>
      </c>
      <c r="F3046" s="7" t="inlineStr">
        <is>
          <t>스트링브이넥티</t>
        </is>
      </c>
      <c r="G3046" s="7" t="inlineStr">
        <is>
          <t>KOR</t>
        </is>
      </c>
      <c r="H3046" s="7" t="inlineStr">
        <is>
          <t>M</t>
        </is>
      </c>
      <c r="I3046" s="7">
        <f>IF(B3046="보세",C3046&amp;" "&amp;D3046&amp;" "&amp;E3046&amp;" "&amp;F3046&amp;" ["&amp;H3046&amp;"]",IF(G3046="JPN","[JPN] "&amp;B3046&amp;" "&amp;C3046&amp;" "&amp;D3046&amp;" "&amp;E3046&amp;" "&amp;F3046&amp;" ["&amp;H3046&amp;"]",B3046&amp;" "&amp;C3046&amp;" "&amp;D3046&amp;" "&amp;E3046&amp;" "&amp;F3046&amp;" ["&amp;H3046&amp;"]"))</f>
        <v/>
      </c>
      <c r="J3046" s="7" t="inlineStr">
        <is>
          <t>브룩스브라더스 네이비 면혼방 스트링브이넥티 [M]</t>
        </is>
      </c>
      <c r="K3046" s="7" t="inlineStr">
        <is>
          <t>브룩스브라더스 네이비 면혼방 스트링브이넥티</t>
        </is>
      </c>
      <c r="L3046" s="7">
        <f>IF(B3046="보세",C3046&amp;" "&amp;F3046,B3046&amp;" "&amp;F3046)</f>
        <v/>
      </c>
      <c r="M3046" s="8" t="inlineStr">
        <is>
          <t>네이비  면혼방 스트링브이넥티</t>
        </is>
      </c>
      <c r="N3046" s="8" t="inlineStr">
        <is>
          <t>NAVY  면혼방 스트링브이넥티</t>
        </is>
      </c>
      <c r="O3046" s="8" t="inlineStr">
        <is>
          <t>곤색  면혼방 스트링브이넥티</t>
        </is>
      </c>
    </row>
    <row r="3047" ht="16.5" customHeight="1" s="16">
      <c r="A3047" s="7" t="n">
        <v>13109820</v>
      </c>
      <c r="B3047" s="7" t="inlineStr">
        <is>
          <t>몽벨</t>
        </is>
      </c>
      <c r="C3047" s="7" t="inlineStr">
        <is>
          <t>인디블루</t>
        </is>
      </c>
      <c r="D3047" s="7" t="inlineStr">
        <is>
          <t>프린팅</t>
        </is>
      </c>
      <c r="E3047" s="7" t="inlineStr">
        <is>
          <t>면</t>
        </is>
      </c>
      <c r="F3047" s="7" t="inlineStr">
        <is>
          <t>워싱피쉬크루넥반팔티</t>
        </is>
      </c>
      <c r="G3047" s="7" t="inlineStr">
        <is>
          <t>KOR</t>
        </is>
      </c>
      <c r="H3047" s="7" t="inlineStr">
        <is>
          <t>L</t>
        </is>
      </c>
      <c r="I3047" s="7">
        <f>IF(B3047="보세",C3047&amp;" "&amp;D3047&amp;" "&amp;E3047&amp;" "&amp;F3047&amp;" ["&amp;H3047&amp;"]",IF(G3047="JPN","[JPN] "&amp;B3047&amp;" "&amp;C3047&amp;" "&amp;D3047&amp;" "&amp;E3047&amp;" "&amp;F3047&amp;" ["&amp;H3047&amp;"]",B3047&amp;" "&amp;C3047&amp;" "&amp;D3047&amp;" "&amp;E3047&amp;" "&amp;F3047&amp;" ["&amp;H3047&amp;"]"))</f>
        <v/>
      </c>
      <c r="J3047" s="7" t="inlineStr">
        <is>
          <t>몽벨 인디블루 프린팅 면 워싱피쉬크루넥반팔티 [L]</t>
        </is>
      </c>
      <c r="K3047" s="7" t="inlineStr">
        <is>
          <t>몽벨 인디블루 프린팅 면 워싱피쉬크루넥반팔티</t>
        </is>
      </c>
      <c r="L3047" s="7">
        <f>IF(B3047="보세",C3047&amp;" "&amp;F3047,B3047&amp;" "&amp;F3047)</f>
        <v/>
      </c>
      <c r="M3047" s="8" t="inlineStr">
        <is>
          <t>인디블루 프린팅 면 워싱피쉬크루넥반팔티</t>
        </is>
      </c>
      <c r="N3047" s="8" t="inlineStr">
        <is>
          <t>인디블루 프린팅 코튼 워싱피쉬크루넥반팔티</t>
        </is>
      </c>
      <c r="O3047" s="8" t="inlineStr">
        <is>
          <t>인디블루 프린팅 면직물 워싱피쉬크루넥반팔티</t>
        </is>
      </c>
    </row>
    <row r="3048" ht="16.5" customHeight="1" s="16">
      <c r="A3048" s="7" t="n">
        <v>13109821</v>
      </c>
      <c r="B3048" s="7" t="inlineStr">
        <is>
          <t>마에스트로</t>
        </is>
      </c>
      <c r="C3048" s="7" t="inlineStr">
        <is>
          <t>카키</t>
        </is>
      </c>
      <c r="D3048" s="7" t="inlineStr">
        <is>
          <t>노르딕패턴</t>
        </is>
      </c>
      <c r="E3048" s="7" t="inlineStr">
        <is>
          <t>울혼방</t>
        </is>
      </c>
      <c r="F3048" s="7" t="inlineStr">
        <is>
          <t>브이넥스웨터</t>
        </is>
      </c>
      <c r="G3048" s="7" t="inlineStr">
        <is>
          <t>KOR</t>
        </is>
      </c>
      <c r="H3048" s="7" t="inlineStr">
        <is>
          <t>105</t>
        </is>
      </c>
      <c r="I3048" s="7">
        <f>IF(B3048="보세",C3048&amp;" "&amp;D3048&amp;" "&amp;E3048&amp;" "&amp;F3048&amp;" ["&amp;H3048&amp;"]",IF(G3048="JPN","[JPN] "&amp;B3048&amp;" "&amp;C3048&amp;" "&amp;D3048&amp;" "&amp;E3048&amp;" "&amp;F3048&amp;" ["&amp;H3048&amp;"]",B3048&amp;" "&amp;C3048&amp;" "&amp;D3048&amp;" "&amp;E3048&amp;" "&amp;F3048&amp;" ["&amp;H3048&amp;"]"))</f>
        <v/>
      </c>
      <c r="J3048" s="7" t="inlineStr">
        <is>
          <t>마에스트로 카키 노르딕패턴 울혼방 브이넥스웨터 [105]</t>
        </is>
      </c>
      <c r="K3048" s="7" t="inlineStr">
        <is>
          <t>마에스트로 카키 노르딕패턴 울혼방 브이넥스웨터</t>
        </is>
      </c>
      <c r="L3048" s="7">
        <f>IF(B3048="보세",C3048&amp;" "&amp;F3048,B3048&amp;" "&amp;F3048)</f>
        <v/>
      </c>
      <c r="M3048" s="8" t="inlineStr">
        <is>
          <t>카키 노르딕패턴 울혼방 브이넥스웨터</t>
        </is>
      </c>
      <c r="N3048" s="8" t="inlineStr">
        <is>
          <t>카키 노르딕패턴 울혼방 브이넥스웨터</t>
        </is>
      </c>
      <c r="O3048" s="8" t="inlineStr">
        <is>
          <t>카키 노르딕패턴 울혼방 브이넥스웨터</t>
        </is>
      </c>
    </row>
    <row r="3049" ht="16.5" customHeight="1" s="16">
      <c r="A3049" s="7" t="n">
        <v>13109822</v>
      </c>
      <c r="B3049" s="7" t="inlineStr">
        <is>
          <t>블랙야크</t>
        </is>
      </c>
      <c r="C3049" s="7" t="inlineStr">
        <is>
          <t>머스타드</t>
        </is>
      </c>
      <c r="D3049" s="7" t="inlineStr">
        <is>
          <t>체크</t>
        </is>
      </c>
      <c r="E3049" s="7" t="inlineStr">
        <is>
          <t>폴리</t>
        </is>
      </c>
      <c r="F3049" s="7" t="inlineStr">
        <is>
          <t>투톤반집업스포츠티</t>
        </is>
      </c>
      <c r="G3049" s="7" t="inlineStr">
        <is>
          <t>KOR</t>
        </is>
      </c>
      <c r="H3049" s="7" t="inlineStr">
        <is>
          <t>100</t>
        </is>
      </c>
      <c r="I3049" s="7">
        <f>IF(B3049="보세",C3049&amp;" "&amp;D3049&amp;" "&amp;E3049&amp;" "&amp;F3049&amp;" ["&amp;H3049&amp;"]",IF(G3049="JPN","[JPN] "&amp;B3049&amp;" "&amp;C3049&amp;" "&amp;D3049&amp;" "&amp;E3049&amp;" "&amp;F3049&amp;" ["&amp;H3049&amp;"]",B3049&amp;" "&amp;C3049&amp;" "&amp;D3049&amp;" "&amp;E3049&amp;" "&amp;F3049&amp;" ["&amp;H3049&amp;"]"))</f>
        <v/>
      </c>
      <c r="J3049" s="7" t="inlineStr">
        <is>
          <t>블랙야크 머스타드 체크 투톤반집업스포츠티 [100]</t>
        </is>
      </c>
      <c r="K3049" s="7" t="inlineStr">
        <is>
          <t>블랙야크 머스타드 체크 투톤반집업스포츠티</t>
        </is>
      </c>
      <c r="L3049" s="7">
        <f>IF(B3049="보세",C3049&amp;" "&amp;F3049,B3049&amp;" "&amp;F3049)</f>
        <v/>
      </c>
      <c r="M3049" s="8" t="inlineStr">
        <is>
          <t>머스타드 체크  투톤반집업스포츠티</t>
        </is>
      </c>
      <c r="N3049" s="8" t="inlineStr">
        <is>
          <t>머스타드 체크  투톤반집업스포츠티</t>
        </is>
      </c>
      <c r="O3049" s="8" t="inlineStr">
        <is>
          <t>머스타드 체크  투톤반집업스포츠티</t>
        </is>
      </c>
    </row>
    <row r="3050" ht="16.5" customHeight="1" s="16">
      <c r="A3050" s="7" t="n">
        <v>13109823</v>
      </c>
      <c r="B3050" s="7" t="inlineStr">
        <is>
          <t>자라</t>
        </is>
      </c>
      <c r="C3050" s="7" t="inlineStr">
        <is>
          <t>오렌지퍼플</t>
        </is>
      </c>
      <c r="D3050" s="7" t="inlineStr">
        <is>
          <t>스트라이프</t>
        </is>
      </c>
      <c r="E3050" s="7" t="inlineStr">
        <is>
          <t>캐시미어혼방</t>
        </is>
      </c>
      <c r="F3050" s="7" t="inlineStr">
        <is>
          <t>투톤크루넥스웨터</t>
        </is>
      </c>
      <c r="G3050" s="7" t="inlineStr">
        <is>
          <t>KOR</t>
        </is>
      </c>
      <c r="H3050" s="7" t="inlineStr">
        <is>
          <t>S</t>
        </is>
      </c>
      <c r="I3050" s="7">
        <f>IF(B3050="보세",C3050&amp;" "&amp;D3050&amp;" "&amp;E3050&amp;" "&amp;F3050&amp;" ["&amp;H3050&amp;"]",IF(G3050="JPN","[JPN] "&amp;B3050&amp;" "&amp;C3050&amp;" "&amp;D3050&amp;" "&amp;E3050&amp;" "&amp;F3050&amp;" ["&amp;H3050&amp;"]",B3050&amp;" "&amp;C3050&amp;" "&amp;D3050&amp;" "&amp;E3050&amp;" "&amp;F3050&amp;" ["&amp;H3050&amp;"]"))</f>
        <v/>
      </c>
      <c r="J3050" s="7" t="inlineStr">
        <is>
          <t>자라 오렌지퍼플 스트라이프 캐시미어혼방 투톤크루넥스웨터 [S]</t>
        </is>
      </c>
      <c r="K3050" s="7" t="inlineStr">
        <is>
          <t>자라 오렌지퍼플 스트라이프 캐시미어혼방 투톤크루넥스웨터</t>
        </is>
      </c>
      <c r="L3050" s="7">
        <f>IF(B3050="보세",C3050&amp;" "&amp;F3050,B3050&amp;" "&amp;F3050)</f>
        <v/>
      </c>
      <c r="M3050" s="8" t="inlineStr">
        <is>
          <t>오렌지퍼플 스트라이프 캐시미어혼방 투톤크루넥스웨터</t>
        </is>
      </c>
      <c r="N3050" s="8" t="inlineStr">
        <is>
          <t>오렌지퍼플 스트라이프 캐시미어혼방 투톤크루넥스웨터</t>
        </is>
      </c>
      <c r="O3050" s="8" t="inlineStr">
        <is>
          <t>오렌지퍼플 스트라이프 캐시미어혼방 투톤크루넥스웨터</t>
        </is>
      </c>
    </row>
    <row r="3051" ht="16.5" customHeight="1" s="16">
      <c r="A3051" s="7" t="n">
        <v>13109824</v>
      </c>
      <c r="B3051" s="7" t="inlineStr">
        <is>
          <t>디키즈</t>
        </is>
      </c>
      <c r="C3051" s="7" t="inlineStr">
        <is>
          <t>레드</t>
        </is>
      </c>
      <c r="D3051" s="7" t="inlineStr">
        <is>
          <t>프린팅</t>
        </is>
      </c>
      <c r="E3051" s="7" t="inlineStr">
        <is>
          <t>면혼방</t>
        </is>
      </c>
      <c r="F3051" s="7" t="inlineStr">
        <is>
          <t>레터링빅로고크루넥반팔티</t>
        </is>
      </c>
      <c r="G3051" s="7" t="inlineStr">
        <is>
          <t>KOR</t>
        </is>
      </c>
      <c r="H3051" s="7" t="inlineStr">
        <is>
          <t>M</t>
        </is>
      </c>
      <c r="I3051" s="7">
        <f>IF(B3051="보세",C3051&amp;" "&amp;D3051&amp;" "&amp;E3051&amp;" "&amp;F3051&amp;" ["&amp;H3051&amp;"]",IF(G3051="JPN","[JPN] "&amp;B3051&amp;" "&amp;C3051&amp;" "&amp;D3051&amp;" "&amp;E3051&amp;" "&amp;F3051&amp;" ["&amp;H3051&amp;"]",B3051&amp;" "&amp;C3051&amp;" "&amp;D3051&amp;" "&amp;E3051&amp;" "&amp;F3051&amp;" ["&amp;H3051&amp;"]"))</f>
        <v/>
      </c>
      <c r="J3051" s="7" t="inlineStr">
        <is>
          <t>디키즈 레드 프린팅 면혼방 레터링빅로고크루넥반팔티 [M]</t>
        </is>
      </c>
      <c r="K3051" s="7" t="inlineStr">
        <is>
          <t>디키즈 레드 프린팅 면혼방 레터링빅로고크루넥반팔티</t>
        </is>
      </c>
      <c r="L3051" s="7">
        <f>IF(B3051="보세",C3051&amp;" "&amp;F3051,B3051&amp;" "&amp;F3051)</f>
        <v/>
      </c>
      <c r="M3051" s="8" t="inlineStr">
        <is>
          <t>레드 프린팅 면혼방 레터링빅로고크루넥반팔티</t>
        </is>
      </c>
      <c r="N3051" s="8" t="inlineStr">
        <is>
          <t>레드 프린팅 코튼혼방 레터링빅로고크루넥반팔티</t>
        </is>
      </c>
      <c r="O3051" s="8" t="inlineStr">
        <is>
          <t>레드 프린팅 면믹스 레터링빅로고크루넥반팔티</t>
        </is>
      </c>
    </row>
    <row r="3052" ht="16.5" customHeight="1" s="16">
      <c r="A3052" s="7" t="n">
        <v>13109825</v>
      </c>
      <c r="B3052" s="7" t="inlineStr">
        <is>
          <t>팬텀</t>
        </is>
      </c>
      <c r="C3052" s="7" t="inlineStr">
        <is>
          <t>오렌지</t>
        </is>
      </c>
      <c r="D3052" s="7" t="inlineStr">
        <is>
          <t>스트라이프</t>
        </is>
      </c>
      <c r="E3052" s="7" t="inlineStr">
        <is>
          <t>폴리</t>
        </is>
      </c>
      <c r="F3052" s="7" t="inlineStr">
        <is>
          <t>스포츠반팔카라티</t>
        </is>
      </c>
      <c r="G3052" s="7" t="inlineStr">
        <is>
          <t>KOR</t>
        </is>
      </c>
      <c r="H3052" s="7" t="inlineStr">
        <is>
          <t>105</t>
        </is>
      </c>
      <c r="I3052" s="7">
        <f>IF(B3052="보세",C3052&amp;" "&amp;D3052&amp;" "&amp;E3052&amp;" "&amp;F3052&amp;" ["&amp;H3052&amp;"]",IF(G3052="JPN","[JPN] "&amp;B3052&amp;" "&amp;C3052&amp;" "&amp;D3052&amp;" "&amp;E3052&amp;" "&amp;F3052&amp;" ["&amp;H3052&amp;"]",B3052&amp;" "&amp;C3052&amp;" "&amp;D3052&amp;" "&amp;E3052&amp;" "&amp;F3052&amp;" ["&amp;H3052&amp;"]"))</f>
        <v/>
      </c>
      <c r="J3052" s="7" t="inlineStr">
        <is>
          <t>팬텀 오렌지 스트라이프 스포츠반팔카라티 [105]</t>
        </is>
      </c>
      <c r="K3052" s="7" t="inlineStr">
        <is>
          <t>팬텀 오렌지 스트라이프 스포츠반팔카라티</t>
        </is>
      </c>
      <c r="L3052" s="7">
        <f>IF(B3052="보세",C3052&amp;" "&amp;F3052,B3052&amp;" "&amp;F3052)</f>
        <v/>
      </c>
      <c r="M3052" s="8" t="inlineStr">
        <is>
          <t>오렌지 스트라이프  스포츠반팔카라티</t>
        </is>
      </c>
      <c r="N3052" s="8" t="inlineStr">
        <is>
          <t>오렌지 스트라이프  스포츠반팔카라티</t>
        </is>
      </c>
      <c r="O3052" s="8" t="inlineStr">
        <is>
          <t>오렌지 스트라이프  스포츠반팔카라티</t>
        </is>
      </c>
    </row>
    <row r="3053" ht="16.5" customHeight="1" s="16">
      <c r="A3053" s="7" t="n">
        <v>13109826</v>
      </c>
      <c r="B3053" s="7" t="inlineStr">
        <is>
          <t>루이까스텔</t>
        </is>
      </c>
      <c r="C3053" s="7" t="inlineStr">
        <is>
          <t>코발트블루</t>
        </is>
      </c>
      <c r="D3053" s="7" t="inlineStr">
        <is>
          <t>무지</t>
        </is>
      </c>
      <c r="E3053" s="7" t="inlineStr">
        <is>
          <t>폴리</t>
        </is>
      </c>
      <c r="F3053" s="7" t="inlineStr">
        <is>
          <t>배색하이넥니트베스트</t>
        </is>
      </c>
      <c r="G3053" s="7" t="inlineStr">
        <is>
          <t>KOR</t>
        </is>
      </c>
      <c r="H3053" s="7" t="inlineStr">
        <is>
          <t>90</t>
        </is>
      </c>
      <c r="I3053" s="7">
        <f>IF(B3053="보세",C3053&amp;" "&amp;D3053&amp;" "&amp;E3053&amp;" "&amp;F3053&amp;" ["&amp;H3053&amp;"]",IF(G3053="JPN","[JPN] "&amp;B3053&amp;" "&amp;C3053&amp;" "&amp;D3053&amp;" "&amp;E3053&amp;" "&amp;F3053&amp;" ["&amp;H3053&amp;"]",B3053&amp;" "&amp;C3053&amp;" "&amp;D3053&amp;" "&amp;E3053&amp;" "&amp;F3053&amp;" ["&amp;H3053&amp;"]"))</f>
        <v/>
      </c>
      <c r="J3053" s="7" t="inlineStr">
        <is>
          <t>루이까스텔 코발트블루 배색하이넥니트베스트 [90]</t>
        </is>
      </c>
      <c r="K3053" s="7" t="inlineStr">
        <is>
          <t>루이까스텔 코발트블루 배색하이넥니트베스트</t>
        </is>
      </c>
      <c r="L3053" s="7">
        <f>IF(B3053="보세",C3053&amp;" "&amp;F3053,B3053&amp;" "&amp;F3053)</f>
        <v/>
      </c>
      <c r="M3053" s="8" t="inlineStr">
        <is>
          <t>코발트블루   배색하이넥니트베스트</t>
        </is>
      </c>
      <c r="N3053" s="8" t="inlineStr">
        <is>
          <t>코발트블루   배색하이넥니트베스트</t>
        </is>
      </c>
      <c r="O3053" s="8" t="inlineStr">
        <is>
          <t>코발트블루   배색하이넥니트베스트</t>
        </is>
      </c>
    </row>
    <row r="3054" ht="16.5" customHeight="1" s="16">
      <c r="A3054" s="7" t="n">
        <v>13109827</v>
      </c>
      <c r="B3054" s="7" t="inlineStr">
        <is>
          <t>노스페이스</t>
        </is>
      </c>
      <c r="C3054" s="7" t="inlineStr">
        <is>
          <t>오렌지</t>
        </is>
      </c>
      <c r="D3054" s="7" t="inlineStr">
        <is>
          <t>프린팅</t>
        </is>
      </c>
      <c r="E3054" s="7" t="inlineStr">
        <is>
          <t>폴리</t>
        </is>
      </c>
      <c r="F3054" s="7" t="inlineStr">
        <is>
          <t>빅로고스포츠반팔티</t>
        </is>
      </c>
      <c r="G3054" s="7" t="inlineStr">
        <is>
          <t>KOR</t>
        </is>
      </c>
      <c r="H3054" s="7" t="inlineStr">
        <is>
          <t>85</t>
        </is>
      </c>
      <c r="I3054" s="7">
        <f>IF(B3054="보세",C3054&amp;" "&amp;D3054&amp;" "&amp;E3054&amp;" "&amp;F3054&amp;" ["&amp;H3054&amp;"]",IF(G3054="JPN","[JPN] "&amp;B3054&amp;" "&amp;C3054&amp;" "&amp;D3054&amp;" "&amp;E3054&amp;" "&amp;F3054&amp;" ["&amp;H3054&amp;"]",B3054&amp;" "&amp;C3054&amp;" "&amp;D3054&amp;" "&amp;E3054&amp;" "&amp;F3054&amp;" ["&amp;H3054&amp;"]"))</f>
        <v/>
      </c>
      <c r="J3054" s="7" t="inlineStr">
        <is>
          <t>노스페이스 오렌지 프린팅 빅로고스포츠반팔티 [85]</t>
        </is>
      </c>
      <c r="K3054" s="7" t="inlineStr">
        <is>
          <t>노스페이스 오렌지 프린팅 빅로고스포츠반팔티</t>
        </is>
      </c>
      <c r="L3054" s="7">
        <f>IF(B3054="보세",C3054&amp;" "&amp;F3054,B3054&amp;" "&amp;F3054)</f>
        <v/>
      </c>
      <c r="M3054" s="8" t="inlineStr">
        <is>
          <t>오렌지 프린팅  빅로고스포츠반팔티</t>
        </is>
      </c>
      <c r="N3054" s="8" t="inlineStr">
        <is>
          <t>오렌지 프린팅  빅로고스포츠반팔티</t>
        </is>
      </c>
      <c r="O3054" s="8" t="inlineStr">
        <is>
          <t>오렌지 프린팅  빅로고스포츠반팔티</t>
        </is>
      </c>
    </row>
    <row r="3055" ht="16.5" customHeight="1" s="16">
      <c r="A3055" s="7" t="n">
        <v>13109828</v>
      </c>
      <c r="B3055" s="7" t="inlineStr">
        <is>
          <t>올리브데올리브</t>
        </is>
      </c>
      <c r="C3055" s="7" t="inlineStr">
        <is>
          <t>베이지</t>
        </is>
      </c>
      <c r="D3055" s="7" t="inlineStr">
        <is>
          <t>무지</t>
        </is>
      </c>
      <c r="E3055" s="7" t="inlineStr">
        <is>
          <t>면혼방</t>
        </is>
      </c>
      <c r="F3055" s="7" t="inlineStr">
        <is>
          <t>오버핏사이드집업간절기코트</t>
        </is>
      </c>
      <c r="G3055" s="7" t="inlineStr">
        <is>
          <t>KOR</t>
        </is>
      </c>
      <c r="H3055" s="7" t="inlineStr">
        <is>
          <t>1</t>
        </is>
      </c>
      <c r="I3055" s="7">
        <f>IF(B3055="보세",C3055&amp;" "&amp;D3055&amp;" "&amp;E3055&amp;" "&amp;F3055&amp;" ["&amp;H3055&amp;"]",IF(G3055="JPN","[JPN] "&amp;B3055&amp;" "&amp;C3055&amp;" "&amp;D3055&amp;" "&amp;E3055&amp;" "&amp;F3055&amp;" ["&amp;H3055&amp;"]",B3055&amp;" "&amp;C3055&amp;" "&amp;D3055&amp;" "&amp;E3055&amp;" "&amp;F3055&amp;" ["&amp;H3055&amp;"]"))</f>
        <v/>
      </c>
      <c r="J3055" s="7" t="inlineStr">
        <is>
          <t>올리브데올리브 베이지 면혼방 오버핏사이드집업간절기코트 [1]</t>
        </is>
      </c>
      <c r="K3055" s="7" t="inlineStr">
        <is>
          <t>올리브데올리브 베이지 면혼방 오버핏사이드집업간절기코트</t>
        </is>
      </c>
      <c r="L3055" s="7">
        <f>IF(B3055="보세",C3055&amp;" "&amp;F3055,B3055&amp;" "&amp;F3055)</f>
        <v/>
      </c>
      <c r="M3055" s="8" t="inlineStr">
        <is>
          <t>베이지  면혼방 오버핏사이드집업간절기코트</t>
        </is>
      </c>
      <c r="N3055" s="8" t="inlineStr">
        <is>
          <t>베이지  코튼혼방 오버핏사이드집업간절기코트</t>
        </is>
      </c>
      <c r="O3055" s="8" t="inlineStr">
        <is>
          <t>베이지  면믹스 오버핏사이드집업간절기코트</t>
        </is>
      </c>
    </row>
    <row r="3056" ht="16.5" customHeight="1" s="16">
      <c r="A3056" s="7" t="n">
        <v>13109829</v>
      </c>
      <c r="B3056" s="7" t="inlineStr">
        <is>
          <t>gola</t>
        </is>
      </c>
      <c r="C3056" s="7" t="inlineStr">
        <is>
          <t>마더오브펄베이지</t>
        </is>
      </c>
      <c r="D3056" s="7" t="inlineStr">
        <is>
          <t>프린팅</t>
        </is>
      </c>
      <c r="E3056" s="7" t="inlineStr">
        <is>
          <t>면</t>
        </is>
      </c>
      <c r="F3056" s="7" t="inlineStr">
        <is>
          <t>부클빅로고오버핏후드티</t>
        </is>
      </c>
      <c r="G3056" s="7" t="inlineStr">
        <is>
          <t>KOR</t>
        </is>
      </c>
      <c r="H3056" s="7" t="inlineStr">
        <is>
          <t>S</t>
        </is>
      </c>
      <c r="I3056" s="7">
        <f>IF(B3056="보세",C3056&amp;" "&amp;D3056&amp;" "&amp;E3056&amp;" "&amp;F3056&amp;" ["&amp;H3056&amp;"]",IF(G3056="JPN","[JPN] "&amp;B3056&amp;" "&amp;C3056&amp;" "&amp;D3056&amp;" "&amp;E3056&amp;" "&amp;F3056&amp;" ["&amp;H3056&amp;"]",B3056&amp;" "&amp;C3056&amp;" "&amp;D3056&amp;" "&amp;E3056&amp;" "&amp;F3056&amp;" ["&amp;H3056&amp;"]"))</f>
        <v/>
      </c>
      <c r="J3056" s="7" t="inlineStr">
        <is>
          <t>gola 마더오브펄베이지 프린팅 면 부클빅로고오버핏후드티 [S]</t>
        </is>
      </c>
      <c r="K3056" s="7" t="inlineStr">
        <is>
          <t>gola 마더오브펄베이지 프린팅 면 부클빅로고오버핏후드티</t>
        </is>
      </c>
      <c r="L3056" s="7">
        <f>IF(B3056="보세",C3056&amp;" "&amp;F3056,B3056&amp;" "&amp;F3056)</f>
        <v/>
      </c>
      <c r="M3056" s="8" t="inlineStr">
        <is>
          <t>마더오브펄베이지 프린팅 면 부클빅로고오버핏후드티</t>
        </is>
      </c>
      <c r="N3056" s="8" t="inlineStr">
        <is>
          <t>마더오브펄베이지 프린팅 코튼 부클빅로고오버핏후드티</t>
        </is>
      </c>
      <c r="O3056" s="8" t="inlineStr">
        <is>
          <t>마더오브펄베이지 프린팅 면직물 부클빅로고오버핏후드티</t>
        </is>
      </c>
    </row>
    <row r="3057" ht="16.5" customHeight="1" s="16">
      <c r="A3057" s="7" t="n">
        <v>13109830</v>
      </c>
      <c r="B3057" s="7" t="inlineStr">
        <is>
          <t>필라</t>
        </is>
      </c>
      <c r="C3057" s="7" t="inlineStr">
        <is>
          <t>멜란지그레이</t>
        </is>
      </c>
      <c r="D3057" s="7" t="inlineStr">
        <is>
          <t>무지</t>
        </is>
      </c>
      <c r="E3057" s="7" t="inlineStr">
        <is>
          <t>면혼방</t>
        </is>
      </c>
      <c r="F3057" s="7" t="inlineStr">
        <is>
          <t>레귤러핏후드티</t>
        </is>
      </c>
      <c r="G3057" s="7" t="inlineStr">
        <is>
          <t>KOR</t>
        </is>
      </c>
      <c r="H3057" s="7" t="inlineStr">
        <is>
          <t>2XL</t>
        </is>
      </c>
      <c r="I3057" s="7">
        <f>IF(B3057="보세",C3057&amp;" "&amp;D3057&amp;" "&amp;E3057&amp;" "&amp;F3057&amp;" ["&amp;H3057&amp;"]",IF(G3057="JPN","[JPN] "&amp;B3057&amp;" "&amp;C3057&amp;" "&amp;D3057&amp;" "&amp;E3057&amp;" "&amp;F3057&amp;" ["&amp;H3057&amp;"]",B3057&amp;" "&amp;C3057&amp;" "&amp;D3057&amp;" "&amp;E3057&amp;" "&amp;F3057&amp;" ["&amp;H3057&amp;"]"))</f>
        <v/>
      </c>
      <c r="J3057" s="7" t="inlineStr">
        <is>
          <t>필라 멜란지그레이 면혼방 레귤러핏후드티 [2XL]</t>
        </is>
      </c>
      <c r="K3057" s="7" t="inlineStr">
        <is>
          <t>필라 멜란지그레이 면혼방 레귤러핏후드티</t>
        </is>
      </c>
      <c r="L3057" s="7">
        <f>IF(B3057="보세",C3057&amp;" "&amp;F3057,B3057&amp;" "&amp;F3057)</f>
        <v/>
      </c>
      <c r="M3057" s="8" t="inlineStr">
        <is>
          <t>멜란지그레이  면혼방 레귤러핏후드티</t>
        </is>
      </c>
      <c r="N3057" s="8" t="inlineStr">
        <is>
          <t>멜란지그레이  코튼혼방 레귤러핏후드티</t>
        </is>
      </c>
      <c r="O3057" s="8" t="inlineStr">
        <is>
          <t>멜란지그레이  면믹스 레귤러핏후드티</t>
        </is>
      </c>
    </row>
    <row r="3058" ht="16.5" customHeight="1" s="16">
      <c r="A3058" s="7" t="n">
        <v>13109831</v>
      </c>
      <c r="B3058" s="7" t="inlineStr">
        <is>
          <t>바나나리퍼블릭</t>
        </is>
      </c>
      <c r="C3058" s="7" t="inlineStr">
        <is>
          <t>블루</t>
        </is>
      </c>
      <c r="D3058" s="7" t="inlineStr">
        <is>
          <t>점선스트라이프</t>
        </is>
      </c>
      <c r="E3058" s="7" t="inlineStr">
        <is>
          <t>면</t>
        </is>
      </c>
      <c r="F3058" s="7" t="inlineStr">
        <is>
          <t>그랜트핏긴소매셔츠</t>
        </is>
      </c>
      <c r="G3058" s="7" t="inlineStr">
        <is>
          <t>KOR</t>
        </is>
      </c>
      <c r="H3058" s="7" t="inlineStr">
        <is>
          <t>S</t>
        </is>
      </c>
      <c r="I3058" s="7">
        <f>IF(B3058="보세",C3058&amp;" "&amp;D3058&amp;" "&amp;E3058&amp;" "&amp;F3058&amp;" ["&amp;H3058&amp;"]",IF(G3058="JPN","[JPN] "&amp;B3058&amp;" "&amp;C3058&amp;" "&amp;D3058&amp;" "&amp;E3058&amp;" "&amp;F3058&amp;" ["&amp;H3058&amp;"]",B3058&amp;" "&amp;C3058&amp;" "&amp;D3058&amp;" "&amp;E3058&amp;" "&amp;F3058&amp;" ["&amp;H3058&amp;"]"))</f>
        <v/>
      </c>
      <c r="J3058" s="7" t="inlineStr">
        <is>
          <t>바나나리퍼블릭 블루 점선스트라이프 면 그랜트핏긴소매셔츠 [S]</t>
        </is>
      </c>
      <c r="K3058" s="7" t="inlineStr">
        <is>
          <t>바나나리퍼블릭 블루 점선스트라이프 면 그랜트핏긴소매셔츠</t>
        </is>
      </c>
      <c r="L3058" s="7">
        <f>IF(B3058="보세",C3058&amp;" "&amp;F3058,B3058&amp;" "&amp;F3058)</f>
        <v/>
      </c>
      <c r="M3058" s="8" t="inlineStr">
        <is>
          <t>블루 점선스트라이프 면 그랜트핏긴소매셔츠</t>
        </is>
      </c>
      <c r="N3058" s="8" t="inlineStr">
        <is>
          <t>블루 점선스트라이프 코튼 그랜트핏긴소매셔츠</t>
        </is>
      </c>
      <c r="O3058" s="8" t="inlineStr">
        <is>
          <t>블루 점선스트라이프 면직물 그랜트핏긴소매셔츠</t>
        </is>
      </c>
    </row>
    <row r="3059" ht="16.5" customHeight="1" s="16">
      <c r="A3059" s="7" t="n">
        <v>13109832</v>
      </c>
      <c r="B3059" s="7" t="inlineStr">
        <is>
          <t>kirsh</t>
        </is>
      </c>
      <c r="C3059" s="7" t="inlineStr">
        <is>
          <t>그레이</t>
        </is>
      </c>
      <c r="D3059" s="7" t="inlineStr">
        <is>
          <t>무지</t>
        </is>
      </c>
      <c r="E3059" s="7" t="inlineStr">
        <is>
          <t>면</t>
        </is>
      </c>
      <c r="F3059" s="7" t="inlineStr">
        <is>
          <t>오버핏자수체리후드티</t>
        </is>
      </c>
      <c r="G3059" s="7" t="inlineStr">
        <is>
          <t>KOR</t>
        </is>
      </c>
      <c r="H3059" s="7" t="inlineStr">
        <is>
          <t>1</t>
        </is>
      </c>
      <c r="I3059" s="7">
        <f>IF(B3059="보세",C3059&amp;" "&amp;D3059&amp;" "&amp;E3059&amp;" "&amp;F3059&amp;" ["&amp;H3059&amp;"]",IF(G3059="JPN","[JPN] "&amp;B3059&amp;" "&amp;C3059&amp;" "&amp;D3059&amp;" "&amp;E3059&amp;" "&amp;F3059&amp;" ["&amp;H3059&amp;"]",B3059&amp;" "&amp;C3059&amp;" "&amp;D3059&amp;" "&amp;E3059&amp;" "&amp;F3059&amp;" ["&amp;H3059&amp;"]"))</f>
        <v/>
      </c>
      <c r="J3059" s="7" t="inlineStr">
        <is>
          <t>kirsh 그레이 면 오버핏자수체리후드티 [1]</t>
        </is>
      </c>
      <c r="K3059" s="7" t="inlineStr">
        <is>
          <t>kirsh 그레이 면 오버핏자수체리후드티</t>
        </is>
      </c>
      <c r="L3059" s="7">
        <f>IF(B3059="보세",C3059&amp;" "&amp;F3059,B3059&amp;" "&amp;F3059)</f>
        <v/>
      </c>
      <c r="M3059" s="8" t="inlineStr">
        <is>
          <t>그레이  면 오버핏자수체리후드티</t>
        </is>
      </c>
      <c r="N3059" s="8" t="inlineStr">
        <is>
          <t>회색  면 오버핏자수체리후드티</t>
        </is>
      </c>
      <c r="O3059" s="8" t="inlineStr">
        <is>
          <t>GRAY  면 오버핏자수체리후드티</t>
        </is>
      </c>
    </row>
    <row r="3060" ht="16.5" customHeight="1" s="16">
      <c r="A3060" s="7" t="n">
        <v>13109833</v>
      </c>
      <c r="B3060" s="7" t="inlineStr">
        <is>
          <t>나이키</t>
        </is>
      </c>
      <c r="C3060" s="7" t="inlineStr">
        <is>
          <t>옐로우</t>
        </is>
      </c>
      <c r="D3060" s="7" t="inlineStr">
        <is>
          <t>무지</t>
        </is>
      </c>
      <c r="E3060" s="7" t="inlineStr">
        <is>
          <t>드라이핏</t>
        </is>
      </c>
      <c r="F3060" s="7" t="inlineStr">
        <is>
          <t>스포츠크루넥반팔티</t>
        </is>
      </c>
      <c r="G3060" s="7" t="inlineStr">
        <is>
          <t>KOR</t>
        </is>
      </c>
      <c r="H3060" s="7" t="inlineStr">
        <is>
          <t>XL</t>
        </is>
      </c>
      <c r="I3060" s="7">
        <f>IF(B3060="보세",C3060&amp;" "&amp;D3060&amp;" "&amp;E3060&amp;" "&amp;F3060&amp;" ["&amp;H3060&amp;"]",IF(G3060="JPN","[JPN] "&amp;B3060&amp;" "&amp;C3060&amp;" "&amp;D3060&amp;" "&amp;E3060&amp;" "&amp;F3060&amp;" ["&amp;H3060&amp;"]",B3060&amp;" "&amp;C3060&amp;" "&amp;D3060&amp;" "&amp;E3060&amp;" "&amp;F3060&amp;" ["&amp;H3060&amp;"]"))</f>
        <v/>
      </c>
      <c r="J3060" s="7" t="inlineStr">
        <is>
          <t>나이키 옐로우 드라이핏 스포츠크루넥반팔티 [XL]</t>
        </is>
      </c>
      <c r="K3060" s="7" t="inlineStr">
        <is>
          <t>나이키 옐로우 드라이핏 스포츠크루넥반팔티</t>
        </is>
      </c>
      <c r="L3060" s="7">
        <f>IF(B3060="보세",C3060&amp;" "&amp;F3060,B3060&amp;" "&amp;F3060)</f>
        <v/>
      </c>
      <c r="M3060" s="8" t="inlineStr">
        <is>
          <t>옐로우  드라이핏 스포츠크루넥반팔티</t>
        </is>
      </c>
      <c r="N3060" s="8" t="inlineStr">
        <is>
          <t>옐로우  드라이핏 스포츠크루넥반팔티</t>
        </is>
      </c>
      <c r="O3060" s="8" t="inlineStr">
        <is>
          <t>옐로우  드라이핏 스포츠크루넥반팔티</t>
        </is>
      </c>
    </row>
    <row r="3061" ht="16.5" customHeight="1" s="16">
      <c r="A3061" s="7" t="n">
        <v>13109834</v>
      </c>
      <c r="B3061" s="7" t="inlineStr">
        <is>
          <t>lmc</t>
        </is>
      </c>
      <c r="C3061" s="7" t="inlineStr">
        <is>
          <t>화이트</t>
        </is>
      </c>
      <c r="D3061" s="7" t="inlineStr">
        <is>
          <t>프린팅</t>
        </is>
      </c>
      <c r="E3061" s="7" t="inlineStr">
        <is>
          <t>면혼방</t>
        </is>
      </c>
      <c r="F3061" s="7" t="inlineStr">
        <is>
          <t>크루넥박시반팔티</t>
        </is>
      </c>
      <c r="G3061" s="7" t="inlineStr">
        <is>
          <t>KOR</t>
        </is>
      </c>
      <c r="H3061" s="7" t="inlineStr">
        <is>
          <t>XL</t>
        </is>
      </c>
      <c r="I3061" s="7">
        <f>IF(B3061="보세",C3061&amp;" "&amp;D3061&amp;" "&amp;E3061&amp;" "&amp;F3061&amp;" ["&amp;H3061&amp;"]",IF(G3061="JPN","[JPN] "&amp;B3061&amp;" "&amp;C3061&amp;" "&amp;D3061&amp;" "&amp;E3061&amp;" "&amp;F3061&amp;" ["&amp;H3061&amp;"]",B3061&amp;" "&amp;C3061&amp;" "&amp;D3061&amp;" "&amp;E3061&amp;" "&amp;F3061&amp;" ["&amp;H3061&amp;"]"))</f>
        <v/>
      </c>
      <c r="J3061" s="7" t="inlineStr">
        <is>
          <t>lmc 화이트 프린팅 면혼방 크루넥박시반팔티 [XL]</t>
        </is>
      </c>
      <c r="K3061" s="7" t="inlineStr">
        <is>
          <t>lmc 화이트 프린팅 면혼방 크루넥박시반팔티</t>
        </is>
      </c>
      <c r="L3061" s="7">
        <f>IF(B3061="보세",C3061&amp;" "&amp;F3061,B3061&amp;" "&amp;F3061)</f>
        <v/>
      </c>
      <c r="M3061" s="8" t="inlineStr">
        <is>
          <t>화이트 프린팅 면혼방 크루넥박시반팔티</t>
        </is>
      </c>
      <c r="N3061" s="8" t="inlineStr">
        <is>
          <t>화이트 프린팅 코튼혼방 크루넥박시반팔티</t>
        </is>
      </c>
      <c r="O3061" s="8" t="inlineStr">
        <is>
          <t>화이트 프린팅 면믹스 크루넥박시반팔티</t>
        </is>
      </c>
    </row>
    <row r="3062" ht="16.5" customHeight="1" s="16">
      <c r="A3062" s="7" t="n">
        <v>13109835</v>
      </c>
      <c r="B3062" s="7" t="inlineStr">
        <is>
          <t>리스트</t>
        </is>
      </c>
      <c r="C3062" s="7" t="inlineStr">
        <is>
          <t>화이트</t>
        </is>
      </c>
      <c r="D3062" s="7" t="inlineStr">
        <is>
          <t>무지</t>
        </is>
      </c>
      <c r="E3062" s="7" t="inlineStr">
        <is>
          <t>린넨혼방</t>
        </is>
      </c>
      <c r="F3062" s="7" t="inlineStr">
        <is>
          <t>더블블레이저</t>
        </is>
      </c>
      <c r="G3062" s="7" t="inlineStr">
        <is>
          <t>KOR</t>
        </is>
      </c>
      <c r="H3062" s="7" t="inlineStr">
        <is>
          <t>55</t>
        </is>
      </c>
      <c r="I3062" s="7">
        <f>IF(B3062="보세",C3062&amp;" "&amp;D3062&amp;" "&amp;E3062&amp;" "&amp;F3062&amp;" ["&amp;H3062&amp;"]",IF(G3062="JPN","[JPN] "&amp;B3062&amp;" "&amp;C3062&amp;" "&amp;D3062&amp;" "&amp;E3062&amp;" "&amp;F3062&amp;" ["&amp;H3062&amp;"]",B3062&amp;" "&amp;C3062&amp;" "&amp;D3062&amp;" "&amp;E3062&amp;" "&amp;F3062&amp;" ["&amp;H3062&amp;"]"))</f>
        <v/>
      </c>
      <c r="J3062" s="7" t="inlineStr">
        <is>
          <t>리스트 화이트 린넨혼방 더블블레이저 [55]</t>
        </is>
      </c>
      <c r="K3062" s="7" t="inlineStr">
        <is>
          <t>리스트 화이트 린넨혼방 더블블레이저</t>
        </is>
      </c>
      <c r="L3062" s="7">
        <f>IF(B3062="보세",C3062&amp;" "&amp;F3062,B3062&amp;" "&amp;F3062)</f>
        <v/>
      </c>
      <c r="M3062" s="8" t="inlineStr">
        <is>
          <t>화이트  린넨혼방 더블블레이저</t>
        </is>
      </c>
      <c r="N3062" s="8" t="inlineStr">
        <is>
          <t>화이트  린넨혼방 더블블레이저</t>
        </is>
      </c>
      <c r="O3062" s="8" t="inlineStr">
        <is>
          <t>화이트  린넨혼방 더블블레이저</t>
        </is>
      </c>
    </row>
    <row r="3063" ht="16.5" customHeight="1" s="16">
      <c r="A3063" s="7" t="n">
        <v>13109836</v>
      </c>
      <c r="B3063" s="7" t="inlineStr">
        <is>
          <t>네파</t>
        </is>
      </c>
      <c r="C3063" s="7" t="inlineStr">
        <is>
          <t>아이보리</t>
        </is>
      </c>
      <c r="D3063" s="7" t="inlineStr">
        <is>
          <t>무지</t>
        </is>
      </c>
      <c r="E3063" s="7" t="inlineStr">
        <is>
          <t>폴리</t>
        </is>
      </c>
      <c r="F3063" s="7" t="inlineStr">
        <is>
          <t>솔리드롱바람막이재킷</t>
        </is>
      </c>
      <c r="G3063" s="7" t="inlineStr">
        <is>
          <t>KOR</t>
        </is>
      </c>
      <c r="H3063" s="7" t="inlineStr">
        <is>
          <t>100</t>
        </is>
      </c>
      <c r="I3063" s="7">
        <f>IF(B3063="보세",C3063&amp;" "&amp;D3063&amp;" "&amp;E3063&amp;" "&amp;F3063&amp;" ["&amp;H3063&amp;"]",IF(G3063="JPN","[JPN] "&amp;B3063&amp;" "&amp;C3063&amp;" "&amp;D3063&amp;" "&amp;E3063&amp;" "&amp;F3063&amp;" ["&amp;H3063&amp;"]",B3063&amp;" "&amp;C3063&amp;" "&amp;D3063&amp;" "&amp;E3063&amp;" "&amp;F3063&amp;" ["&amp;H3063&amp;"]"))</f>
        <v/>
      </c>
      <c r="J3063" s="7" t="inlineStr">
        <is>
          <t>네파 아이보리 솔리드롱바람막이재킷 [100]</t>
        </is>
      </c>
      <c r="K3063" s="7" t="inlineStr">
        <is>
          <t>네파 아이보리 솔리드롱바람막이재킷</t>
        </is>
      </c>
      <c r="L3063" s="7">
        <f>IF(B3063="보세",C3063&amp;" "&amp;F3063,B3063&amp;" "&amp;F3063)</f>
        <v/>
      </c>
      <c r="M3063" s="8" t="inlineStr">
        <is>
          <t>아이보리   솔리드롱바람막이재킷</t>
        </is>
      </c>
      <c r="N3063" s="8" t="inlineStr">
        <is>
          <t>아이보리   솔리드롱바람막이재킷</t>
        </is>
      </c>
      <c r="O3063" s="8" t="inlineStr">
        <is>
          <t>아이보리   솔리드롱바람막이재킷</t>
        </is>
      </c>
    </row>
    <row r="3064" ht="16.5" customHeight="1" s="16">
      <c r="A3064" s="7" t="n">
        <v>13109837</v>
      </c>
      <c r="B3064" s="7" t="inlineStr">
        <is>
          <t>필라</t>
        </is>
      </c>
      <c r="C3064" s="7" t="inlineStr">
        <is>
          <t>네이비화이트</t>
        </is>
      </c>
      <c r="D3064" s="7" t="inlineStr">
        <is>
          <t>무지</t>
        </is>
      </c>
      <c r="E3064" s="7" t="inlineStr">
        <is>
          <t>폴리</t>
        </is>
      </c>
      <c r="F3064" s="7" t="inlineStr">
        <is>
          <t>투톤하이넥스포츠집업</t>
        </is>
      </c>
      <c r="G3064" s="7" t="inlineStr">
        <is>
          <t>KOR</t>
        </is>
      </c>
      <c r="H3064" s="7" t="inlineStr">
        <is>
          <t>90</t>
        </is>
      </c>
      <c r="I3064" s="7">
        <f>IF(B3064="보세",C3064&amp;" "&amp;D3064&amp;" "&amp;E3064&amp;" "&amp;F3064&amp;" ["&amp;H3064&amp;"]",IF(G3064="JPN","[JPN] "&amp;B3064&amp;" "&amp;C3064&amp;" "&amp;D3064&amp;" "&amp;E3064&amp;" "&amp;F3064&amp;" ["&amp;H3064&amp;"]",B3064&amp;" "&amp;C3064&amp;" "&amp;D3064&amp;" "&amp;E3064&amp;" "&amp;F3064&amp;" ["&amp;H3064&amp;"]"))</f>
        <v/>
      </c>
      <c r="J3064" s="7" t="inlineStr">
        <is>
          <t>필라 네이비화이트 투톤하이넥스포츠집업 [90]</t>
        </is>
      </c>
      <c r="K3064" s="7" t="inlineStr">
        <is>
          <t>필라 네이비화이트 투톤하이넥스포츠집업</t>
        </is>
      </c>
      <c r="L3064" s="7">
        <f>IF(B3064="보세",C3064&amp;" "&amp;F3064,B3064&amp;" "&amp;F3064)</f>
        <v/>
      </c>
      <c r="M3064" s="8" t="inlineStr">
        <is>
          <t>네이비화이트   투톤하이넥스포츠집업</t>
        </is>
      </c>
      <c r="N3064" s="8" t="inlineStr">
        <is>
          <t>네이비화이트   투톤하이넥스포츠집업</t>
        </is>
      </c>
      <c r="O3064" s="8" t="inlineStr">
        <is>
          <t>네이비화이트   투톤하이넥스포츠집업</t>
        </is>
      </c>
    </row>
    <row r="3065" ht="16.5" customHeight="1" s="16">
      <c r="A3065" s="7" t="n">
        <v>13109838</v>
      </c>
      <c r="B3065" s="7" t="inlineStr">
        <is>
          <t>뉴발란스</t>
        </is>
      </c>
      <c r="C3065" s="7" t="inlineStr">
        <is>
          <t>화이트</t>
        </is>
      </c>
      <c r="D3065" s="7" t="inlineStr">
        <is>
          <t>프린팅</t>
        </is>
      </c>
      <c r="E3065" s="7" t="inlineStr">
        <is>
          <t>면혼방</t>
        </is>
      </c>
      <c r="F3065" s="7" t="inlineStr">
        <is>
          <t>베이직크루넥반팔티</t>
        </is>
      </c>
      <c r="G3065" s="7" t="inlineStr">
        <is>
          <t>KOR</t>
        </is>
      </c>
      <c r="H3065" s="7" t="inlineStr">
        <is>
          <t>S</t>
        </is>
      </c>
      <c r="I3065" s="7">
        <f>IF(B3065="보세",C3065&amp;" "&amp;D3065&amp;" "&amp;E3065&amp;" "&amp;F3065&amp;" ["&amp;H3065&amp;"]",IF(G3065="JPN","[JPN] "&amp;B3065&amp;" "&amp;C3065&amp;" "&amp;D3065&amp;" "&amp;E3065&amp;" "&amp;F3065&amp;" ["&amp;H3065&amp;"]",B3065&amp;" "&amp;C3065&amp;" "&amp;D3065&amp;" "&amp;E3065&amp;" "&amp;F3065&amp;" ["&amp;H3065&amp;"]"))</f>
        <v/>
      </c>
      <c r="J3065" s="7" t="inlineStr">
        <is>
          <t>뉴발란스 화이트 프린팅 면혼방 베이직크루넥반팔티 [S]</t>
        </is>
      </c>
      <c r="K3065" s="7" t="inlineStr">
        <is>
          <t>뉴발란스 화이트 프린팅 면혼방 베이직크루넥반팔티</t>
        </is>
      </c>
      <c r="L3065" s="7">
        <f>IF(B3065="보세",C3065&amp;" "&amp;F3065,B3065&amp;" "&amp;F3065)</f>
        <v/>
      </c>
      <c r="M3065" s="8" t="inlineStr">
        <is>
          <t>화이트 프린팅 면혼방 베이직크루넥반팔티</t>
        </is>
      </c>
      <c r="N3065" s="8" t="inlineStr">
        <is>
          <t>화이트 프린팅 코튼혼방 베이직크루넥반팔티</t>
        </is>
      </c>
      <c r="O3065" s="8" t="inlineStr">
        <is>
          <t>화이트 프린팅 면믹스 베이직크루넥반팔티</t>
        </is>
      </c>
    </row>
    <row r="3066" ht="16.5" customHeight="1" s="16">
      <c r="A3066" s="7" t="n">
        <v>13109839</v>
      </c>
      <c r="B3066" s="7" t="inlineStr">
        <is>
          <t>내셔널지오그래픽</t>
        </is>
      </c>
      <c r="C3066" s="7" t="inlineStr">
        <is>
          <t>화이트</t>
        </is>
      </c>
      <c r="D3066" s="7" t="inlineStr">
        <is>
          <t>프린팅</t>
        </is>
      </c>
      <c r="E3066" s="7" t="inlineStr">
        <is>
          <t>면혼방</t>
        </is>
      </c>
      <c r="F3066" s="7" t="inlineStr">
        <is>
          <t>레터링크루넥반팔티</t>
        </is>
      </c>
      <c r="G3066" s="7" t="inlineStr">
        <is>
          <t>KOR</t>
        </is>
      </c>
      <c r="H3066" s="7" t="inlineStr">
        <is>
          <t>XL</t>
        </is>
      </c>
      <c r="I3066" s="7">
        <f>IF(B3066="보세",C3066&amp;" "&amp;D3066&amp;" "&amp;E3066&amp;" "&amp;F3066&amp;" ["&amp;H3066&amp;"]",IF(G3066="JPN","[JPN] "&amp;B3066&amp;" "&amp;C3066&amp;" "&amp;D3066&amp;" "&amp;E3066&amp;" "&amp;F3066&amp;" ["&amp;H3066&amp;"]",B3066&amp;" "&amp;C3066&amp;" "&amp;D3066&amp;" "&amp;E3066&amp;" "&amp;F3066&amp;" ["&amp;H3066&amp;"]"))</f>
        <v/>
      </c>
      <c r="J3066" s="7" t="inlineStr">
        <is>
          <t>내셔널지오그래픽 화이트 프린팅 면혼방 레터링크루넥반팔티 [XL]</t>
        </is>
      </c>
      <c r="K3066" s="7" t="inlineStr">
        <is>
          <t>내셔널지오그래픽 화이트 프린팅 면혼방 레터링크루넥반팔티</t>
        </is>
      </c>
      <c r="L3066" s="7">
        <f>IF(B3066="보세",C3066&amp;" "&amp;F3066,B3066&amp;" "&amp;F3066)</f>
        <v/>
      </c>
      <c r="M3066" s="8" t="inlineStr">
        <is>
          <t>화이트 프린팅 면혼방 레터링크루넥반팔티</t>
        </is>
      </c>
      <c r="N3066" s="8" t="inlineStr">
        <is>
          <t>화이트 프린팅 코튼혼방 레터링크루넥반팔티</t>
        </is>
      </c>
      <c r="O3066" s="8" t="inlineStr">
        <is>
          <t>화이트 프린팅 면믹스 레터링크루넥반팔티</t>
        </is>
      </c>
    </row>
    <row r="3067" ht="16.5" customHeight="1" s="16">
      <c r="A3067" s="7" t="n">
        <v>13109840</v>
      </c>
      <c r="B3067" s="7" t="inlineStr">
        <is>
          <t>그루브라임</t>
        </is>
      </c>
      <c r="C3067" s="7" t="inlineStr">
        <is>
          <t>아이보리</t>
        </is>
      </c>
      <c r="D3067" s="7" t="inlineStr">
        <is>
          <t>프린팅</t>
        </is>
      </c>
      <c r="E3067" s="7" t="inlineStr">
        <is>
          <t>면</t>
        </is>
      </c>
      <c r="F3067" s="7" t="inlineStr">
        <is>
          <t>레터링크루넥티셔츠</t>
        </is>
      </c>
      <c r="G3067" s="7" t="inlineStr">
        <is>
          <t>KOR</t>
        </is>
      </c>
      <c r="H3067" s="7" t="inlineStr">
        <is>
          <t>S</t>
        </is>
      </c>
      <c r="I3067" s="7">
        <f>IF(B3067="보세",C3067&amp;" "&amp;D3067&amp;" "&amp;E3067&amp;" "&amp;F3067&amp;" ["&amp;H3067&amp;"]",IF(G3067="JPN","[JPN] "&amp;B3067&amp;" "&amp;C3067&amp;" "&amp;D3067&amp;" "&amp;E3067&amp;" "&amp;F3067&amp;" ["&amp;H3067&amp;"]",B3067&amp;" "&amp;C3067&amp;" "&amp;D3067&amp;" "&amp;E3067&amp;" "&amp;F3067&amp;" ["&amp;H3067&amp;"]"))</f>
        <v/>
      </c>
      <c r="J3067" s="7" t="inlineStr">
        <is>
          <t>그루브라임 아이보리 프린팅 면 레터링크루넥티셔츠 [S]</t>
        </is>
      </c>
      <c r="K3067" s="7" t="inlineStr">
        <is>
          <t>그루브라임 아이보리 프린팅 면 레터링크루넥티셔츠</t>
        </is>
      </c>
      <c r="L3067" s="7">
        <f>IF(B3067="보세",C3067&amp;" "&amp;F3067,B3067&amp;" "&amp;F3067)</f>
        <v/>
      </c>
      <c r="M3067" s="8" t="inlineStr">
        <is>
          <t>아이보리 프린팅 면 레터링크루넥티셔츠</t>
        </is>
      </c>
      <c r="N3067" s="8" t="inlineStr">
        <is>
          <t>아이보리 프린팅 코튼 레터링크루넥티셔츠</t>
        </is>
      </c>
      <c r="O3067" s="8" t="inlineStr">
        <is>
          <t>아이보리 프린팅 면직물 레터링크루넥티셔츠</t>
        </is>
      </c>
    </row>
    <row r="3068" ht="16.5" customHeight="1" s="16">
      <c r="A3068" s="7" t="n">
        <v>13109841</v>
      </c>
      <c r="B3068" s="7" t="inlineStr">
        <is>
          <t>올리브데올리브</t>
        </is>
      </c>
      <c r="C3068" s="7" t="inlineStr">
        <is>
          <t>화이트레드</t>
        </is>
      </c>
      <c r="D3068" s="7" t="inlineStr">
        <is>
          <t>스트라이프</t>
        </is>
      </c>
      <c r="E3068" s="7" t="inlineStr">
        <is>
          <t>면혼방</t>
        </is>
      </c>
      <c r="F3068" s="7" t="inlineStr">
        <is>
          <t>볼버튼긴소매셔츠</t>
        </is>
      </c>
      <c r="G3068" s="7" t="inlineStr">
        <is>
          <t>KOR</t>
        </is>
      </c>
      <c r="H3068" s="7" t="inlineStr">
        <is>
          <t>1</t>
        </is>
      </c>
      <c r="I3068" s="7">
        <f>IF(B3068="보세",C3068&amp;" "&amp;D3068&amp;" "&amp;E3068&amp;" "&amp;F3068&amp;" ["&amp;H3068&amp;"]",IF(G3068="JPN","[JPN] "&amp;B3068&amp;" "&amp;C3068&amp;" "&amp;D3068&amp;" "&amp;E3068&amp;" "&amp;F3068&amp;" ["&amp;H3068&amp;"]",B3068&amp;" "&amp;C3068&amp;" "&amp;D3068&amp;" "&amp;E3068&amp;" "&amp;F3068&amp;" ["&amp;H3068&amp;"]"))</f>
        <v/>
      </c>
      <c r="J3068" s="7" t="inlineStr">
        <is>
          <t>올리브데올리브 화이트레드 스트라이프 면혼방 볼버튼긴소매셔츠 [1]</t>
        </is>
      </c>
      <c r="K3068" s="7" t="inlineStr">
        <is>
          <t>올리브데올리브 화이트레드 스트라이프 면혼방 볼버튼긴소매셔츠</t>
        </is>
      </c>
      <c r="L3068" s="7">
        <f>IF(B3068="보세",C3068&amp;" "&amp;F3068,B3068&amp;" "&amp;F3068)</f>
        <v/>
      </c>
      <c r="M3068" s="8" t="inlineStr">
        <is>
          <t>화이트레드 스트라이프 면혼방 볼버튼긴소매셔츠</t>
        </is>
      </c>
      <c r="N3068" s="8" t="inlineStr">
        <is>
          <t>화이트레드 스트라이프 코튼혼방 볼버튼긴소매셔츠</t>
        </is>
      </c>
      <c r="O3068" s="8" t="inlineStr">
        <is>
          <t>화이트레드 스트라이프 면믹스 볼버튼긴소매셔츠</t>
        </is>
      </c>
    </row>
    <row r="3069" ht="16.5" customHeight="1" s="16">
      <c r="A3069" s="7" t="n">
        <v>13109842</v>
      </c>
      <c r="B3069" s="7" t="inlineStr">
        <is>
          <t>아디다스</t>
        </is>
      </c>
      <c r="C3069" s="7" t="inlineStr">
        <is>
          <t>화이트</t>
        </is>
      </c>
      <c r="D3069" s="7" t="inlineStr">
        <is>
          <t>프린팅</t>
        </is>
      </c>
      <c r="E3069" s="7" t="inlineStr">
        <is>
          <t>면혼방</t>
        </is>
      </c>
      <c r="F3069" s="7" t="inlineStr">
        <is>
          <t>절개하이넥슬림후드집업</t>
        </is>
      </c>
      <c r="G3069" s="7" t="inlineStr">
        <is>
          <t>KOR</t>
        </is>
      </c>
      <c r="H3069" s="7" t="inlineStr">
        <is>
          <t>90</t>
        </is>
      </c>
      <c r="I3069" s="7">
        <f>IF(B3069="보세",C3069&amp;" "&amp;D3069&amp;" "&amp;E3069&amp;" "&amp;F3069&amp;" ["&amp;H3069&amp;"]",IF(G3069="JPN","[JPN] "&amp;B3069&amp;" "&amp;C3069&amp;" "&amp;D3069&amp;" "&amp;E3069&amp;" "&amp;F3069&amp;" ["&amp;H3069&amp;"]",B3069&amp;" "&amp;C3069&amp;" "&amp;D3069&amp;" "&amp;E3069&amp;" "&amp;F3069&amp;" ["&amp;H3069&amp;"]"))</f>
        <v/>
      </c>
      <c r="J3069" s="7" t="inlineStr">
        <is>
          <t>아디다스 화이트 프린팅 면혼방 절개하이넥슬림후드집업 [90]</t>
        </is>
      </c>
      <c r="K3069" s="7" t="inlineStr">
        <is>
          <t>아디다스 화이트 프린팅 면혼방 절개하이넥슬림후드집업</t>
        </is>
      </c>
      <c r="L3069" s="7">
        <f>IF(B3069="보세",C3069&amp;" "&amp;F3069,B3069&amp;" "&amp;F3069)</f>
        <v/>
      </c>
      <c r="M3069" s="8" t="inlineStr">
        <is>
          <t>화이트 프린팅 면혼방 절개하이넥슬림후드집업</t>
        </is>
      </c>
      <c r="N3069" s="8" t="inlineStr">
        <is>
          <t>화이트 프린팅 코튼혼방 절개하이넥슬림후드집업</t>
        </is>
      </c>
      <c r="O3069" s="8" t="inlineStr">
        <is>
          <t>화이트 프린팅 면믹스 절개하이넥슬림후드집업</t>
        </is>
      </c>
    </row>
    <row r="3070" ht="16.5" customHeight="1" s="16">
      <c r="A3070" s="7" t="n">
        <v>13109843</v>
      </c>
      <c r="B3070" s="7" t="inlineStr">
        <is>
          <t>그루브라임</t>
        </is>
      </c>
      <c r="C3070" s="7" t="inlineStr">
        <is>
          <t>화이트</t>
        </is>
      </c>
      <c r="D3070" s="7" t="inlineStr">
        <is>
          <t>프린팅</t>
        </is>
      </c>
      <c r="E3070" s="7" t="inlineStr">
        <is>
          <t>면</t>
        </is>
      </c>
      <c r="F3070" s="7" t="inlineStr">
        <is>
          <t>테이핑레터링크루넥반팔티</t>
        </is>
      </c>
      <c r="G3070" s="7" t="inlineStr">
        <is>
          <t>KOR</t>
        </is>
      </c>
      <c r="H3070" s="7" t="inlineStr">
        <is>
          <t>S</t>
        </is>
      </c>
      <c r="I3070" s="7">
        <f>IF(B3070="보세",C3070&amp;" "&amp;D3070&amp;" "&amp;E3070&amp;" "&amp;F3070&amp;" ["&amp;H3070&amp;"]",IF(G3070="JPN","[JPN] "&amp;B3070&amp;" "&amp;C3070&amp;" "&amp;D3070&amp;" "&amp;E3070&amp;" "&amp;F3070&amp;" ["&amp;H3070&amp;"]",B3070&amp;" "&amp;C3070&amp;" "&amp;D3070&amp;" "&amp;E3070&amp;" "&amp;F3070&amp;" ["&amp;H3070&amp;"]"))</f>
        <v/>
      </c>
      <c r="J3070" s="7" t="inlineStr">
        <is>
          <t>그루브라임 화이트 프린팅 면 테이핑레터링크루넥반팔티 [S]</t>
        </is>
      </c>
      <c r="K3070" s="7" t="inlineStr">
        <is>
          <t>그루브라임 화이트 프린팅 면 테이핑레터링크루넥반팔티</t>
        </is>
      </c>
      <c r="L3070" s="7">
        <f>IF(B3070="보세",C3070&amp;" "&amp;F3070,B3070&amp;" "&amp;F3070)</f>
        <v/>
      </c>
      <c r="M3070" s="8" t="inlineStr">
        <is>
          <t>화이트 프린팅 면 테이핑레터링크루넥반팔티</t>
        </is>
      </c>
      <c r="N3070" s="8" t="inlineStr">
        <is>
          <t>화이트 프린팅 코튼 테이핑레터링크루넥반팔티</t>
        </is>
      </c>
      <c r="O3070" s="8" t="inlineStr">
        <is>
          <t>화이트 프린팅 면직물 테이핑레터링크루넥반팔티</t>
        </is>
      </c>
    </row>
    <row r="3071" ht="16.5" customHeight="1" s="16">
      <c r="A3071" s="7" t="n">
        <v>13109844</v>
      </c>
      <c r="B3071" s="7" t="inlineStr">
        <is>
          <t>타미힐피거</t>
        </is>
      </c>
      <c r="C3071" s="7" t="inlineStr">
        <is>
          <t>화이트</t>
        </is>
      </c>
      <c r="D3071" s="7" t="inlineStr">
        <is>
          <t>무지</t>
        </is>
      </c>
      <c r="E3071" s="7" t="inlineStr">
        <is>
          <t>면혼방</t>
        </is>
      </c>
      <c r="F3071" s="7" t="inlineStr">
        <is>
          <t>클래식핏스몰로고반팔카라티</t>
        </is>
      </c>
      <c r="G3071" s="7" t="inlineStr">
        <is>
          <t>KOR</t>
        </is>
      </c>
      <c r="H3071" s="7" t="inlineStr">
        <is>
          <t>M</t>
        </is>
      </c>
      <c r="I3071" s="7">
        <f>IF(B3071="보세",C3071&amp;" "&amp;D3071&amp;" "&amp;E3071&amp;" "&amp;F3071&amp;" ["&amp;H3071&amp;"]",IF(G3071="JPN","[JPN] "&amp;B3071&amp;" "&amp;C3071&amp;" "&amp;D3071&amp;" "&amp;E3071&amp;" "&amp;F3071&amp;" ["&amp;H3071&amp;"]",B3071&amp;" "&amp;C3071&amp;" "&amp;D3071&amp;" "&amp;E3071&amp;" "&amp;F3071&amp;" ["&amp;H3071&amp;"]"))</f>
        <v/>
      </c>
      <c r="J3071" s="7" t="inlineStr">
        <is>
          <t>타미힐피거 화이트 면혼방 클래식핏스몰로고반팔카라티 [M]</t>
        </is>
      </c>
      <c r="K3071" s="7" t="inlineStr">
        <is>
          <t>타미힐피거 화이트 면혼방 클래식핏스몰로고반팔카라티</t>
        </is>
      </c>
      <c r="L3071" s="7">
        <f>IF(B3071="보세",C3071&amp;" "&amp;F3071,B3071&amp;" "&amp;F3071)</f>
        <v/>
      </c>
      <c r="M3071" s="8" t="inlineStr">
        <is>
          <t>화이트  면혼방 클래식핏스몰로고반팔카라티</t>
        </is>
      </c>
      <c r="N3071" s="8" t="inlineStr">
        <is>
          <t>화이트  코튼혼방 클래식핏스몰로고반팔카라티</t>
        </is>
      </c>
      <c r="O3071" s="8" t="inlineStr">
        <is>
          <t>화이트  면믹스 클래식핏스몰로고반팔카라티</t>
        </is>
      </c>
    </row>
    <row r="3072" ht="16.5" customHeight="1" s="16">
      <c r="A3072" s="7" t="n">
        <v>13109845</v>
      </c>
      <c r="B3072" s="7" t="inlineStr">
        <is>
          <t>널디</t>
        </is>
      </c>
      <c r="C3072" s="7" t="inlineStr">
        <is>
          <t>화이트</t>
        </is>
      </c>
      <c r="D3072" s="7" t="inlineStr">
        <is>
          <t>프린팅</t>
        </is>
      </c>
      <c r="E3072" s="7" t="inlineStr">
        <is>
          <t>면혼방</t>
        </is>
      </c>
      <c r="F3072" s="7" t="inlineStr">
        <is>
          <t>루즈핏스웨트셔츠</t>
        </is>
      </c>
      <c r="G3072" s="7" t="inlineStr">
        <is>
          <t>KOR</t>
        </is>
      </c>
      <c r="H3072" s="7" t="inlineStr">
        <is>
          <t>L</t>
        </is>
      </c>
      <c r="I3072" s="7">
        <f>IF(B3072="보세",C3072&amp;" "&amp;D3072&amp;" "&amp;E3072&amp;" "&amp;F3072&amp;" ["&amp;H3072&amp;"]",IF(G3072="JPN","[JPN] "&amp;B3072&amp;" "&amp;C3072&amp;" "&amp;D3072&amp;" "&amp;E3072&amp;" "&amp;F3072&amp;" ["&amp;H3072&amp;"]",B3072&amp;" "&amp;C3072&amp;" "&amp;D3072&amp;" "&amp;E3072&amp;" "&amp;F3072&amp;" ["&amp;H3072&amp;"]"))</f>
        <v/>
      </c>
      <c r="J3072" s="7" t="inlineStr">
        <is>
          <t>널디 화이트 프린팅 면혼방 루즈핏스웨트셔츠 [L]</t>
        </is>
      </c>
      <c r="K3072" s="7" t="inlineStr">
        <is>
          <t>널디 화이트 프린팅 면혼방 루즈핏스웨트셔츠</t>
        </is>
      </c>
      <c r="L3072" s="7">
        <f>IF(B3072="보세",C3072&amp;" "&amp;F3072,B3072&amp;" "&amp;F3072)</f>
        <v/>
      </c>
      <c r="M3072" s="8" t="inlineStr">
        <is>
          <t>화이트 프린팅 면혼방 루즈핏스웨트셔츠</t>
        </is>
      </c>
      <c r="N3072" s="8" t="inlineStr">
        <is>
          <t>화이트 프린팅 코튼혼방 루즈핏스웨트셔츠</t>
        </is>
      </c>
      <c r="O3072" s="8" t="inlineStr">
        <is>
          <t>화이트 프린팅 면믹스 루즈핏스웨트셔츠</t>
        </is>
      </c>
    </row>
    <row r="3073" ht="16.5" customHeight="1" s="16">
      <c r="A3073" s="7" t="n">
        <v>13109846</v>
      </c>
      <c r="B3073" s="7" t="inlineStr">
        <is>
          <t>루이까스텔</t>
        </is>
      </c>
      <c r="C3073" s="7" t="inlineStr">
        <is>
          <t>화이트블랙</t>
        </is>
      </c>
      <c r="D3073" s="7" t="inlineStr">
        <is>
          <t>무지</t>
        </is>
      </c>
      <c r="E3073" s="7" t="inlineStr">
        <is>
          <t>폴리</t>
        </is>
      </c>
      <c r="F3073" s="7" t="inlineStr">
        <is>
          <t>투톤스포츠반팔티</t>
        </is>
      </c>
      <c r="G3073" s="7" t="inlineStr">
        <is>
          <t>KOR</t>
        </is>
      </c>
      <c r="H3073" s="7" t="inlineStr">
        <is>
          <t>105</t>
        </is>
      </c>
      <c r="I3073" s="7">
        <f>IF(B3073="보세",C3073&amp;" "&amp;D3073&amp;" "&amp;E3073&amp;" "&amp;F3073&amp;" ["&amp;H3073&amp;"]",IF(G3073="JPN","[JPN] "&amp;B3073&amp;" "&amp;C3073&amp;" "&amp;D3073&amp;" "&amp;E3073&amp;" "&amp;F3073&amp;" ["&amp;H3073&amp;"]",B3073&amp;" "&amp;C3073&amp;" "&amp;D3073&amp;" "&amp;E3073&amp;" "&amp;F3073&amp;" ["&amp;H3073&amp;"]"))</f>
        <v/>
      </c>
      <c r="J3073" s="7" t="inlineStr">
        <is>
          <t>루이까스텔 화이트블랙 투톤스포츠반팔티 [105]</t>
        </is>
      </c>
      <c r="K3073" s="7" t="inlineStr">
        <is>
          <t>루이까스텔 화이트블랙 투톤스포츠반팔티</t>
        </is>
      </c>
      <c r="L3073" s="7">
        <f>IF(B3073="보세",C3073&amp;" "&amp;F3073,B3073&amp;" "&amp;F3073)</f>
        <v/>
      </c>
      <c r="M3073" s="8" t="inlineStr">
        <is>
          <t>화이트블랙   투톤스포츠반팔티</t>
        </is>
      </c>
      <c r="N3073" s="8" t="inlineStr">
        <is>
          <t>화이트블랙   투톤스포츠반팔티</t>
        </is>
      </c>
      <c r="O3073" s="8" t="inlineStr">
        <is>
          <t>화이트블랙   투톤스포츠반팔티</t>
        </is>
      </c>
    </row>
    <row r="3074" ht="16.5" customHeight="1" s="16">
      <c r="A3074" s="7" t="n">
        <v>13109847</v>
      </c>
      <c r="B3074" s="7" t="inlineStr">
        <is>
          <t>아메스월드와이드</t>
        </is>
      </c>
      <c r="C3074" s="7" t="inlineStr">
        <is>
          <t>화이트</t>
        </is>
      </c>
      <c r="D3074" s="7" t="inlineStr">
        <is>
          <t>프린팅</t>
        </is>
      </c>
      <c r="E3074" s="7" t="inlineStr">
        <is>
          <t>면</t>
        </is>
      </c>
      <c r="F3074" s="7" t="inlineStr">
        <is>
          <t>레터링오버로크투톤반팔티</t>
        </is>
      </c>
      <c r="G3074" s="7" t="inlineStr">
        <is>
          <t>KOR</t>
        </is>
      </c>
      <c r="H3074" s="7" t="inlineStr">
        <is>
          <t>L</t>
        </is>
      </c>
      <c r="I3074" s="7">
        <f>IF(B3074="보세",C3074&amp;" "&amp;D3074&amp;" "&amp;E3074&amp;" "&amp;F3074&amp;" ["&amp;H3074&amp;"]",IF(G3074="JPN","[JPN] "&amp;B3074&amp;" "&amp;C3074&amp;" "&amp;D3074&amp;" "&amp;E3074&amp;" "&amp;F3074&amp;" ["&amp;H3074&amp;"]",B3074&amp;" "&amp;C3074&amp;" "&amp;D3074&amp;" "&amp;E3074&amp;" "&amp;F3074&amp;" ["&amp;H3074&amp;"]"))</f>
        <v/>
      </c>
      <c r="J3074" s="7" t="inlineStr">
        <is>
          <t>아메스월드와이드 화이트 프린팅 면 레터링오버로크투톤반팔티 [L]</t>
        </is>
      </c>
      <c r="K3074" s="7" t="inlineStr">
        <is>
          <t>아메스월드와이드 화이트 프린팅 면 레터링오버로크투톤반팔티</t>
        </is>
      </c>
      <c r="L3074" s="7">
        <f>IF(B3074="보세",C3074&amp;" "&amp;F3074,B3074&amp;" "&amp;F3074)</f>
        <v/>
      </c>
      <c r="M3074" s="8" t="inlineStr">
        <is>
          <t>화이트 프린팅 면 레터링오버로크투톤반팔티</t>
        </is>
      </c>
      <c r="N3074" s="8" t="inlineStr">
        <is>
          <t>화이트 프린팅 코튼 레터링오버로크투톤반팔티</t>
        </is>
      </c>
      <c r="O3074" s="8" t="inlineStr">
        <is>
          <t>화이트 프린팅 면직물 레터링오버로크투톤반팔티</t>
        </is>
      </c>
    </row>
    <row r="3075" ht="16.5" customHeight="1" s="16">
      <c r="A3075" s="7" t="n">
        <v>13109848</v>
      </c>
      <c r="B3075" s="7" t="inlineStr">
        <is>
          <t>내셔널지오그래픽</t>
        </is>
      </c>
      <c r="C3075" s="7" t="inlineStr">
        <is>
          <t>화이트</t>
        </is>
      </c>
      <c r="D3075" s="7" t="inlineStr">
        <is>
          <t>프린팅</t>
        </is>
      </c>
      <c r="E3075" s="7" t="inlineStr">
        <is>
          <t>면혼방</t>
        </is>
      </c>
      <c r="F3075" s="7" t="inlineStr">
        <is>
          <t>레터링크루넥반소매티</t>
        </is>
      </c>
      <c r="G3075" s="7" t="inlineStr">
        <is>
          <t>KOR</t>
        </is>
      </c>
      <c r="H3075" s="7" t="inlineStr">
        <is>
          <t>L</t>
        </is>
      </c>
      <c r="I3075" s="7">
        <f>IF(B3075="보세",C3075&amp;" "&amp;D3075&amp;" "&amp;E3075&amp;" "&amp;F3075&amp;" ["&amp;H3075&amp;"]",IF(G3075="JPN","[JPN] "&amp;B3075&amp;" "&amp;C3075&amp;" "&amp;D3075&amp;" "&amp;E3075&amp;" "&amp;F3075&amp;" ["&amp;H3075&amp;"]",B3075&amp;" "&amp;C3075&amp;" "&amp;D3075&amp;" "&amp;E3075&amp;" "&amp;F3075&amp;" ["&amp;H3075&amp;"]"))</f>
        <v/>
      </c>
      <c r="J3075" s="7" t="inlineStr">
        <is>
          <t>내셔널지오그래픽 화이트 프린팅 면혼방 레터링크루넥반소매티 [L]</t>
        </is>
      </c>
      <c r="K3075" s="7" t="inlineStr">
        <is>
          <t>내셔널지오그래픽 화이트 프린팅 면혼방 레터링크루넥반소매티</t>
        </is>
      </c>
      <c r="L3075" s="7">
        <f>IF(B3075="보세",C3075&amp;" "&amp;F3075,B3075&amp;" "&amp;F3075)</f>
        <v/>
      </c>
      <c r="M3075" s="8" t="inlineStr">
        <is>
          <t>화이트 프린팅 면혼방 레터링크루넥반소매티</t>
        </is>
      </c>
      <c r="N3075" s="8" t="inlineStr">
        <is>
          <t>화이트 프린팅 코튼혼방 레터링크루넥반소매티</t>
        </is>
      </c>
      <c r="O3075" s="8" t="inlineStr">
        <is>
          <t>화이트 프린팅 면믹스 레터링크루넥반소매티</t>
        </is>
      </c>
    </row>
    <row r="3076" ht="16.5" customHeight="1" s="16">
      <c r="A3076" s="7" t="n">
        <v>13109849</v>
      </c>
      <c r="B3076" s="7" t="inlineStr">
        <is>
          <t>칼하트</t>
        </is>
      </c>
      <c r="C3076" s="7" t="inlineStr">
        <is>
          <t>브라운라이스베이지</t>
        </is>
      </c>
      <c r="D3076" s="7" t="inlineStr">
        <is>
          <t>무지</t>
        </is>
      </c>
      <c r="E3076" s="7" t="inlineStr">
        <is>
          <t>면</t>
        </is>
      </c>
      <c r="F3076" s="7" t="inlineStr">
        <is>
          <t>오리지널핏워싱크루넥반팔티</t>
        </is>
      </c>
      <c r="G3076" s="7" t="inlineStr">
        <is>
          <t>KOR</t>
        </is>
      </c>
      <c r="H3076" s="7" t="inlineStr">
        <is>
          <t>L</t>
        </is>
      </c>
      <c r="I3076" s="7">
        <f>IF(B3076="보세",C3076&amp;" "&amp;D3076&amp;" "&amp;E3076&amp;" "&amp;F3076&amp;" ["&amp;H3076&amp;"]",IF(G3076="JPN","[JPN] "&amp;B3076&amp;" "&amp;C3076&amp;" "&amp;D3076&amp;" "&amp;E3076&amp;" "&amp;F3076&amp;" ["&amp;H3076&amp;"]",B3076&amp;" "&amp;C3076&amp;" "&amp;D3076&amp;" "&amp;E3076&amp;" "&amp;F3076&amp;" ["&amp;H3076&amp;"]"))</f>
        <v/>
      </c>
      <c r="J3076" s="7" t="inlineStr">
        <is>
          <t>칼하트 브라운라이스베이지 면 오리지널핏워싱크루넥반팔티 [L]</t>
        </is>
      </c>
      <c r="K3076" s="7" t="inlineStr">
        <is>
          <t>칼하트 브라운라이스베이지 면 오리지널핏워싱크루넥반팔티</t>
        </is>
      </c>
      <c r="L3076" s="7">
        <f>IF(B3076="보세",C3076&amp;" "&amp;F3076,B3076&amp;" "&amp;F3076)</f>
        <v/>
      </c>
      <c r="M3076" s="8" t="inlineStr">
        <is>
          <t>브라운라이스베이지  면 오리지널핏워싱크루넥반팔티</t>
        </is>
      </c>
      <c r="N3076" s="8" t="inlineStr">
        <is>
          <t>브라운라이스베이지  코튼 오리지널핏워싱크루넥반팔티</t>
        </is>
      </c>
      <c r="O3076" s="8" t="inlineStr">
        <is>
          <t>브라운라이스베이지  면직물 오리지널핏워싱크루넥반팔티</t>
        </is>
      </c>
    </row>
    <row r="3077" ht="16.5" customHeight="1" s="16">
      <c r="A3077" s="7" t="n">
        <v>13109850</v>
      </c>
      <c r="B3077" s="7" t="inlineStr">
        <is>
          <t>인디안</t>
        </is>
      </c>
      <c r="C3077" s="7" t="inlineStr">
        <is>
          <t>그레이</t>
        </is>
      </c>
      <c r="D3077" s="7" t="inlineStr">
        <is>
          <t>무지</t>
        </is>
      </c>
      <c r="E3077" s="7" t="inlineStr">
        <is>
          <t>린넨혼방</t>
        </is>
      </c>
      <c r="F3077" s="7" t="inlineStr">
        <is>
          <t>크링클텍스쳐드빅포켓블레이저</t>
        </is>
      </c>
      <c r="G3077" s="7" t="inlineStr">
        <is>
          <t>KOR</t>
        </is>
      </c>
      <c r="H3077" s="7" t="inlineStr">
        <is>
          <t>95</t>
        </is>
      </c>
      <c r="I3077" s="7">
        <f>IF(B3077="보세",C3077&amp;" "&amp;D3077&amp;" "&amp;E3077&amp;" "&amp;F3077&amp;" ["&amp;H3077&amp;"]",IF(G3077="JPN","[JPN] "&amp;B3077&amp;" "&amp;C3077&amp;" "&amp;D3077&amp;" "&amp;E3077&amp;" "&amp;F3077&amp;" ["&amp;H3077&amp;"]",B3077&amp;" "&amp;C3077&amp;" "&amp;D3077&amp;" "&amp;E3077&amp;" "&amp;F3077&amp;" ["&amp;H3077&amp;"]"))</f>
        <v/>
      </c>
      <c r="J3077" s="7" t="inlineStr">
        <is>
          <t>인디안 그레이 린넨혼방 크링클텍스쳐드빅포켓블레이저 [95]</t>
        </is>
      </c>
      <c r="K3077" s="7" t="inlineStr">
        <is>
          <t>인디안 그레이 린넨혼방 크링클텍스쳐드빅포켓블레이저</t>
        </is>
      </c>
      <c r="L3077" s="7">
        <f>IF(B3077="보세",C3077&amp;" "&amp;F3077,B3077&amp;" "&amp;F3077)</f>
        <v/>
      </c>
      <c r="M3077" s="8" t="inlineStr">
        <is>
          <t>그레이  린넨혼방 크링클텍스쳐드빅포켓블레이저</t>
        </is>
      </c>
      <c r="N3077" s="8" t="inlineStr">
        <is>
          <t>회색  린넨혼방 크링클텍스쳐드빅포켓블레이저</t>
        </is>
      </c>
      <c r="O3077" s="8" t="inlineStr">
        <is>
          <t>GRAY  린넨혼방 크링클텍스쳐드빅포켓블레이저</t>
        </is>
      </c>
    </row>
    <row r="3078" ht="16.5" customHeight="1" s="16">
      <c r="A3078" s="7" t="n">
        <v>13109851</v>
      </c>
      <c r="B3078" s="7" t="inlineStr">
        <is>
          <t>노스페이스</t>
        </is>
      </c>
      <c r="C3078" s="7" t="inlineStr">
        <is>
          <t>라이트멜란지그레이</t>
        </is>
      </c>
      <c r="D3078" s="7" t="inlineStr">
        <is>
          <t>프린팅</t>
        </is>
      </c>
      <c r="E3078" s="7" t="inlineStr">
        <is>
          <t>면혼방</t>
        </is>
      </c>
      <c r="F3078" s="7" t="inlineStr">
        <is>
          <t>레귤러핏카모레터링빅로고반팔티</t>
        </is>
      </c>
      <c r="G3078" s="7" t="inlineStr">
        <is>
          <t>KOR</t>
        </is>
      </c>
      <c r="H3078" s="7" t="inlineStr">
        <is>
          <t>S</t>
        </is>
      </c>
      <c r="I3078" s="7">
        <f>IF(B3078="보세",C3078&amp;" "&amp;D3078&amp;" "&amp;E3078&amp;" "&amp;F3078&amp;" ["&amp;H3078&amp;"]",IF(G3078="JPN","[JPN] "&amp;B3078&amp;" "&amp;C3078&amp;" "&amp;D3078&amp;" "&amp;E3078&amp;" "&amp;F3078&amp;" ["&amp;H3078&amp;"]",B3078&amp;" "&amp;C3078&amp;" "&amp;D3078&amp;" "&amp;E3078&amp;" "&amp;F3078&amp;" ["&amp;H3078&amp;"]"))</f>
        <v/>
      </c>
      <c r="J3078" s="7" t="inlineStr">
        <is>
          <t>노스페이스 라이트멜란지그레이 프린팅 면혼방 레귤러핏카모레터링빅로고반팔티 [S]</t>
        </is>
      </c>
      <c r="K3078" s="7" t="inlineStr">
        <is>
          <t>노스페이스 라이트멜란지그레이 프린팅 면혼방 레귤러핏카모레터링빅로고반팔티</t>
        </is>
      </c>
      <c r="L3078" s="7">
        <f>IF(B3078="보세",C3078&amp;" "&amp;F3078,B3078&amp;" "&amp;F3078)</f>
        <v/>
      </c>
      <c r="M3078" s="8" t="inlineStr">
        <is>
          <t>라이트멜란지그레이 프린팅 면혼방 레귤러핏카모레터링빅로고반팔티</t>
        </is>
      </c>
      <c r="N3078" s="8" t="inlineStr">
        <is>
          <t>라이트멜란지그레이 프린팅 코튼혼방 레귤러핏카모레터링빅로고반팔티</t>
        </is>
      </c>
      <c r="O3078" s="8" t="inlineStr">
        <is>
          <t>라이트멜란지그레이 프린팅 면믹스 레귤러핏카모레터링빅로고반팔티</t>
        </is>
      </c>
    </row>
    <row r="3079" ht="16.5" customHeight="1" s="16">
      <c r="A3079" s="7" t="n">
        <v>13109852</v>
      </c>
      <c r="B3079" s="7" t="inlineStr">
        <is>
          <t>빈폴골프</t>
        </is>
      </c>
      <c r="C3079" s="7" t="inlineStr">
        <is>
          <t>그레이</t>
        </is>
      </c>
      <c r="D3079" s="7" t="inlineStr">
        <is>
          <t>스트라이프</t>
        </is>
      </c>
      <c r="E3079" s="7" t="inlineStr">
        <is>
          <t>면</t>
        </is>
      </c>
      <c r="F3079" s="7" t="inlineStr">
        <is>
          <t>긴소매피케티</t>
        </is>
      </c>
      <c r="G3079" s="7" t="inlineStr">
        <is>
          <t>KOR</t>
        </is>
      </c>
      <c r="H3079" s="7" t="inlineStr">
        <is>
          <t>95</t>
        </is>
      </c>
      <c r="I3079" s="7">
        <f>IF(B3079="보세",C3079&amp;" "&amp;D3079&amp;" "&amp;E3079&amp;" "&amp;F3079&amp;" ["&amp;H3079&amp;"]",IF(G3079="JPN","[JPN] "&amp;B3079&amp;" "&amp;C3079&amp;" "&amp;D3079&amp;" "&amp;E3079&amp;" "&amp;F3079&amp;" ["&amp;H3079&amp;"]",B3079&amp;" "&amp;C3079&amp;" "&amp;D3079&amp;" "&amp;E3079&amp;" "&amp;F3079&amp;" ["&amp;H3079&amp;"]"))</f>
        <v/>
      </c>
      <c r="J3079" s="7" t="inlineStr">
        <is>
          <t>빈폴골프 그레이 스트라이프 면 긴소매피케티 [95]</t>
        </is>
      </c>
      <c r="K3079" s="7" t="inlineStr">
        <is>
          <t>빈폴골프 그레이 스트라이프 면 긴소매피케티</t>
        </is>
      </c>
      <c r="L3079" s="7">
        <f>IF(B3079="보세",C3079&amp;" "&amp;F3079,B3079&amp;" "&amp;F3079)</f>
        <v/>
      </c>
      <c r="M3079" s="8" t="inlineStr">
        <is>
          <t>그레이 스트라이프 면 긴소매피케티</t>
        </is>
      </c>
      <c r="N3079" s="8" t="inlineStr">
        <is>
          <t>회색 스트라이프 면 긴소매피케티</t>
        </is>
      </c>
      <c r="O3079" s="8" t="inlineStr">
        <is>
          <t>GRAY 스트라이프 면 긴소매피케티</t>
        </is>
      </c>
    </row>
    <row r="3080" ht="16.5" customHeight="1" s="16">
      <c r="A3080" s="7" t="n">
        <v>13109853</v>
      </c>
      <c r="B3080" s="7" t="inlineStr">
        <is>
          <t>프렌다</t>
        </is>
      </c>
      <c r="C3080" s="7" t="inlineStr">
        <is>
          <t>파우더스카이블루</t>
        </is>
      </c>
      <c r="D3080" s="7" t="inlineStr">
        <is>
          <t>무지</t>
        </is>
      </c>
      <c r="E3080" s="7" t="inlineStr">
        <is>
          <t>면혼방</t>
        </is>
      </c>
      <c r="F3080" s="7" t="inlineStr">
        <is>
          <t>레터링오버핏스웨트셔츠</t>
        </is>
      </c>
      <c r="G3080" s="7" t="inlineStr">
        <is>
          <t>KOR</t>
        </is>
      </c>
      <c r="H3080" s="7" t="inlineStr">
        <is>
          <t>M</t>
        </is>
      </c>
      <c r="I3080" s="7">
        <f>IF(B3080="보세",C3080&amp;" "&amp;D3080&amp;" "&amp;E3080&amp;" "&amp;F3080&amp;" ["&amp;H3080&amp;"]",IF(G3080="JPN","[JPN] "&amp;B3080&amp;" "&amp;C3080&amp;" "&amp;D3080&amp;" "&amp;E3080&amp;" "&amp;F3080&amp;" ["&amp;H3080&amp;"]",B3080&amp;" "&amp;C3080&amp;" "&amp;D3080&amp;" "&amp;E3080&amp;" "&amp;F3080&amp;" ["&amp;H3080&amp;"]"))</f>
        <v/>
      </c>
      <c r="J3080" s="7" t="inlineStr">
        <is>
          <t>프렌다 파우더스카이블루 면혼방 레터링오버핏스웨트셔츠 [M]</t>
        </is>
      </c>
      <c r="K3080" s="7" t="inlineStr">
        <is>
          <t>프렌다 파우더스카이블루 면혼방 레터링오버핏스웨트셔츠</t>
        </is>
      </c>
      <c r="L3080" s="7">
        <f>IF(B3080="보세",C3080&amp;" "&amp;F3080,B3080&amp;" "&amp;F3080)</f>
        <v/>
      </c>
      <c r="M3080" s="8" t="inlineStr">
        <is>
          <t>파우더스카이블루  면혼방 레터링오버핏스웨트셔츠</t>
        </is>
      </c>
      <c r="N3080" s="8" t="inlineStr">
        <is>
          <t>파우더스카이블루  코튼혼방 레터링오버핏스웨트셔츠</t>
        </is>
      </c>
      <c r="O3080" s="8" t="inlineStr">
        <is>
          <t>파우더스카이블루  면믹스 레터링오버핏스웨트셔츠</t>
        </is>
      </c>
    </row>
    <row r="3081" ht="16.5" customHeight="1" s="16">
      <c r="A3081" s="7" t="n">
        <v>13109854</v>
      </c>
      <c r="B3081" s="7" t="inlineStr">
        <is>
          <t>앤듀</t>
        </is>
      </c>
      <c r="C3081" s="7" t="inlineStr">
        <is>
          <t>네이비</t>
        </is>
      </c>
      <c r="D3081" s="7" t="inlineStr">
        <is>
          <t>체크</t>
        </is>
      </c>
      <c r="E3081" s="7" t="inlineStr">
        <is>
          <t>린넨혼방</t>
        </is>
      </c>
      <c r="F3081" s="7" t="inlineStr">
        <is>
          <t>슬림긴소매넵셔츠</t>
        </is>
      </c>
      <c r="G3081" s="7" t="inlineStr">
        <is>
          <t>KOR</t>
        </is>
      </c>
      <c r="H3081" s="7" t="inlineStr">
        <is>
          <t>95</t>
        </is>
      </c>
      <c r="I3081" s="7">
        <f>IF(B3081="보세",C3081&amp;" "&amp;D3081&amp;" "&amp;E3081&amp;" "&amp;F3081&amp;" ["&amp;H3081&amp;"]",IF(G3081="JPN","[JPN] "&amp;B3081&amp;" "&amp;C3081&amp;" "&amp;D3081&amp;" "&amp;E3081&amp;" "&amp;F3081&amp;" ["&amp;H3081&amp;"]",B3081&amp;" "&amp;C3081&amp;" "&amp;D3081&amp;" "&amp;E3081&amp;" "&amp;F3081&amp;" ["&amp;H3081&amp;"]"))</f>
        <v/>
      </c>
      <c r="J3081" s="7" t="inlineStr">
        <is>
          <t>앤듀 네이비 체크 린넨혼방 슬림긴소매넵셔츠 [95]</t>
        </is>
      </c>
      <c r="K3081" s="7" t="inlineStr">
        <is>
          <t>앤듀 네이비 체크 린넨혼방 슬림긴소매넵셔츠</t>
        </is>
      </c>
      <c r="L3081" s="7">
        <f>IF(B3081="보세",C3081&amp;" "&amp;F3081,B3081&amp;" "&amp;F3081)</f>
        <v/>
      </c>
      <c r="M3081" s="8" t="inlineStr">
        <is>
          <t>네이비 체크 린넨혼방 슬림긴소매넵셔츠</t>
        </is>
      </c>
      <c r="N3081" s="8" t="inlineStr">
        <is>
          <t>NAVY 체크 린넨혼방 슬림긴소매넵셔츠</t>
        </is>
      </c>
      <c r="O3081" s="8" t="inlineStr">
        <is>
          <t>곤색 체크 린넨혼방 슬림긴소매넵셔츠</t>
        </is>
      </c>
    </row>
    <row r="3082" ht="16.5" customHeight="1" s="16">
      <c r="A3082" s="7" t="n">
        <v>13109855</v>
      </c>
      <c r="B3082" s="7" t="inlineStr">
        <is>
          <t>디키즈</t>
        </is>
      </c>
      <c r="C3082" s="7" t="inlineStr">
        <is>
          <t>멜란지그레이</t>
        </is>
      </c>
      <c r="D3082" s="7" t="inlineStr">
        <is>
          <t>프린팅</t>
        </is>
      </c>
      <c r="E3082" s="7" t="inlineStr">
        <is>
          <t>면혼방</t>
        </is>
      </c>
      <c r="F3082" s="7" t="inlineStr">
        <is>
          <t>레터링크루넥롱슬리브</t>
        </is>
      </c>
      <c r="G3082" s="7" t="inlineStr">
        <is>
          <t>KOR</t>
        </is>
      </c>
      <c r="H3082" s="7" t="inlineStr">
        <is>
          <t>L</t>
        </is>
      </c>
      <c r="I3082" s="7">
        <f>IF(B3082="보세",C3082&amp;" "&amp;D3082&amp;" "&amp;E3082&amp;" "&amp;F3082&amp;" ["&amp;H3082&amp;"]",IF(G3082="JPN","[JPN] "&amp;B3082&amp;" "&amp;C3082&amp;" "&amp;D3082&amp;" "&amp;E3082&amp;" "&amp;F3082&amp;" ["&amp;H3082&amp;"]",B3082&amp;" "&amp;C3082&amp;" "&amp;D3082&amp;" "&amp;E3082&amp;" "&amp;F3082&amp;" ["&amp;H3082&amp;"]"))</f>
        <v/>
      </c>
      <c r="J3082" s="7" t="inlineStr">
        <is>
          <t>디키즈 멜란지그레이 프린팅 면혼방 레터링크루넥롱슬리브 [L]</t>
        </is>
      </c>
      <c r="K3082" s="7" t="inlineStr">
        <is>
          <t>디키즈 멜란지그레이 프린팅 면혼방 레터링크루넥롱슬리브</t>
        </is>
      </c>
      <c r="L3082" s="7">
        <f>IF(B3082="보세",C3082&amp;" "&amp;F3082,B3082&amp;" "&amp;F3082)</f>
        <v/>
      </c>
      <c r="M3082" s="8" t="inlineStr">
        <is>
          <t>멜란지그레이 프린팅 면혼방 레터링크루넥롱슬리브</t>
        </is>
      </c>
      <c r="N3082" s="8" t="inlineStr">
        <is>
          <t>멜란지그레이 프린팅 코튼혼방 레터링크루넥롱슬리브</t>
        </is>
      </c>
      <c r="O3082" s="8" t="inlineStr">
        <is>
          <t>멜란지그레이 프린팅 면믹스 레터링크루넥롱슬리브</t>
        </is>
      </c>
    </row>
    <row r="3083" ht="16.5" customHeight="1" s="16">
      <c r="A3083" s="7" t="n">
        <v>13109856</v>
      </c>
      <c r="B3083" s="7" t="inlineStr">
        <is>
          <t>나이키</t>
        </is>
      </c>
      <c r="C3083" s="7" t="inlineStr">
        <is>
          <t>멜란지그레이</t>
        </is>
      </c>
      <c r="D3083" s="7" t="inlineStr">
        <is>
          <t>무지</t>
        </is>
      </c>
      <c r="E3083" s="7" t="inlineStr">
        <is>
          <t>면혼방</t>
        </is>
      </c>
      <c r="F3083" s="7" t="inlineStr">
        <is>
          <t>자수로고스웨트셔츠</t>
        </is>
      </c>
      <c r="G3083" s="7" t="inlineStr">
        <is>
          <t>KOR</t>
        </is>
      </c>
      <c r="H3083" s="7" t="inlineStr">
        <is>
          <t>2XL</t>
        </is>
      </c>
      <c r="I3083" s="7">
        <f>IF(B3083="보세",C3083&amp;" "&amp;D3083&amp;" "&amp;E3083&amp;" "&amp;F3083&amp;" ["&amp;H3083&amp;"]",IF(G3083="JPN","[JPN] "&amp;B3083&amp;" "&amp;C3083&amp;" "&amp;D3083&amp;" "&amp;E3083&amp;" "&amp;F3083&amp;" ["&amp;H3083&amp;"]",B3083&amp;" "&amp;C3083&amp;" "&amp;D3083&amp;" "&amp;E3083&amp;" "&amp;F3083&amp;" ["&amp;H3083&amp;"]"))</f>
        <v/>
      </c>
      <c r="J3083" s="7" t="inlineStr">
        <is>
          <t>나이키 멜란지그레이 면혼방 자수로고스웨트셔츠 [2XL]</t>
        </is>
      </c>
      <c r="K3083" s="7" t="inlineStr">
        <is>
          <t>나이키 멜란지그레이 면혼방 자수로고스웨트셔츠</t>
        </is>
      </c>
      <c r="L3083" s="7">
        <f>IF(B3083="보세",C3083&amp;" "&amp;F3083,B3083&amp;" "&amp;F3083)</f>
        <v/>
      </c>
      <c r="M3083" s="8" t="inlineStr">
        <is>
          <t>멜란지그레이  면혼방 자수로고스웨트셔츠</t>
        </is>
      </c>
      <c r="N3083" s="8" t="inlineStr">
        <is>
          <t>멜란지그레이  코튼혼방 자수로고스웨트셔츠</t>
        </is>
      </c>
      <c r="O3083" s="8" t="inlineStr">
        <is>
          <t>멜란지그레이  면믹스 자수로고스웨트셔츠</t>
        </is>
      </c>
    </row>
    <row r="3084" ht="16.5" customHeight="1" s="16">
      <c r="A3084" s="7" t="n">
        <v>13109857</v>
      </c>
      <c r="B3084" s="7" t="inlineStr">
        <is>
          <t>루이까또즈</t>
        </is>
      </c>
      <c r="C3084" s="7" t="inlineStr">
        <is>
          <t>블루</t>
        </is>
      </c>
      <c r="D3084" s="7" t="inlineStr">
        <is>
          <t>스트라이프</t>
        </is>
      </c>
      <c r="E3084" s="7" t="inlineStr">
        <is>
          <t>면혼방</t>
        </is>
      </c>
      <c r="F3084" s="7" t="inlineStr">
        <is>
          <t>슬림핏긴소매셔츠</t>
        </is>
      </c>
      <c r="G3084" s="7" t="inlineStr">
        <is>
          <t>KOR</t>
        </is>
      </c>
      <c r="H3084" s="7" t="inlineStr">
        <is>
          <t>105</t>
        </is>
      </c>
      <c r="I3084" s="7">
        <f>IF(B3084="보세",C3084&amp;" "&amp;D3084&amp;" "&amp;E3084&amp;" "&amp;F3084&amp;" ["&amp;H3084&amp;"]",IF(G3084="JPN","[JPN] "&amp;B3084&amp;" "&amp;C3084&amp;" "&amp;D3084&amp;" "&amp;E3084&amp;" "&amp;F3084&amp;" ["&amp;H3084&amp;"]",B3084&amp;" "&amp;C3084&amp;" "&amp;D3084&amp;" "&amp;E3084&amp;" "&amp;F3084&amp;" ["&amp;H3084&amp;"]"))</f>
        <v/>
      </c>
      <c r="J3084" s="7" t="inlineStr">
        <is>
          <t>루이까또즈 블루 스트라이프 면혼방 슬림핏긴소매셔츠 [105]</t>
        </is>
      </c>
      <c r="K3084" s="7" t="inlineStr">
        <is>
          <t>루이까또즈 블루 스트라이프 면혼방 슬림핏긴소매셔츠</t>
        </is>
      </c>
      <c r="L3084" s="7">
        <f>IF(B3084="보세",C3084&amp;" "&amp;F3084,B3084&amp;" "&amp;F3084)</f>
        <v/>
      </c>
      <c r="M3084" s="8" t="inlineStr">
        <is>
          <t>블루 스트라이프 면혼방 슬림핏긴소매셔츠</t>
        </is>
      </c>
      <c r="N3084" s="8" t="inlineStr">
        <is>
          <t>블루 스트라이프 코튼혼방 슬림핏긴소매셔츠</t>
        </is>
      </c>
      <c r="O3084" s="8" t="inlineStr">
        <is>
          <t>블루 스트라이프 면믹스 슬림핏긴소매셔츠</t>
        </is>
      </c>
    </row>
    <row r="3085" ht="16.5" customHeight="1" s="16">
      <c r="A3085" s="7" t="n">
        <v>13109858</v>
      </c>
      <c r="B3085" s="7" t="inlineStr">
        <is>
          <t>지오다노</t>
        </is>
      </c>
      <c r="C3085" s="7" t="inlineStr">
        <is>
          <t>블루</t>
        </is>
      </c>
      <c r="D3085" s="7" t="inlineStr">
        <is>
          <t>스트라이프</t>
        </is>
      </c>
      <c r="E3085" s="7" t="inlineStr">
        <is>
          <t>면</t>
        </is>
      </c>
      <c r="F3085" s="7" t="inlineStr">
        <is>
          <t>베이직긴소매셔츠</t>
        </is>
      </c>
      <c r="G3085" s="7" t="inlineStr">
        <is>
          <t>KOR</t>
        </is>
      </c>
      <c r="H3085" s="7" t="inlineStr">
        <is>
          <t>M</t>
        </is>
      </c>
      <c r="I3085" s="7">
        <f>IF(B3085="보세",C3085&amp;" "&amp;D3085&amp;" "&amp;E3085&amp;" "&amp;F3085&amp;" ["&amp;H3085&amp;"]",IF(G3085="JPN","[JPN] "&amp;B3085&amp;" "&amp;C3085&amp;" "&amp;D3085&amp;" "&amp;E3085&amp;" "&amp;F3085&amp;" ["&amp;H3085&amp;"]",B3085&amp;" "&amp;C3085&amp;" "&amp;D3085&amp;" "&amp;E3085&amp;" "&amp;F3085&amp;" ["&amp;H3085&amp;"]"))</f>
        <v/>
      </c>
      <c r="J3085" s="7" t="inlineStr">
        <is>
          <t>지오다노 블루 스트라이프 면 베이직긴소매셔츠 [M]</t>
        </is>
      </c>
      <c r="K3085" s="7" t="inlineStr">
        <is>
          <t>지오다노 블루 스트라이프 면 베이직긴소매셔츠</t>
        </is>
      </c>
      <c r="L3085" s="7">
        <f>IF(B3085="보세",C3085&amp;" "&amp;F3085,B3085&amp;" "&amp;F3085)</f>
        <v/>
      </c>
      <c r="M3085" s="8" t="inlineStr">
        <is>
          <t>블루 스트라이프 면 베이직긴소매셔츠</t>
        </is>
      </c>
      <c r="N3085" s="8" t="inlineStr">
        <is>
          <t>블루 스트라이프 코튼 베이직긴소매셔츠</t>
        </is>
      </c>
      <c r="O3085" s="8" t="inlineStr">
        <is>
          <t>블루 스트라이프 면직물 베이직긴소매셔츠</t>
        </is>
      </c>
    </row>
    <row r="3086" ht="16.5" customHeight="1" s="16">
      <c r="A3086" s="7" t="n">
        <v>13109859</v>
      </c>
      <c r="B3086" s="7" t="inlineStr">
        <is>
          <t>디스커버리</t>
        </is>
      </c>
      <c r="C3086" s="7" t="inlineStr">
        <is>
          <t>블랙</t>
        </is>
      </c>
      <c r="D3086" s="7" t="inlineStr">
        <is>
          <t>무지</t>
        </is>
      </c>
      <c r="E3086" s="7" t="inlineStr">
        <is>
          <t>면혼방</t>
        </is>
      </c>
      <c r="F3086" s="7" t="inlineStr">
        <is>
          <t>자수레터링후드티</t>
        </is>
      </c>
      <c r="G3086" s="7" t="inlineStr">
        <is>
          <t>KOR</t>
        </is>
      </c>
      <c r="H3086" s="7" t="inlineStr">
        <is>
          <t>95</t>
        </is>
      </c>
      <c r="I3086" s="7">
        <f>IF(B3086="보세",C3086&amp;" "&amp;D3086&amp;" "&amp;E3086&amp;" "&amp;F3086&amp;" ["&amp;H3086&amp;"]",IF(G3086="JPN","[JPN] "&amp;B3086&amp;" "&amp;C3086&amp;" "&amp;D3086&amp;" "&amp;E3086&amp;" "&amp;F3086&amp;" ["&amp;H3086&amp;"]",B3086&amp;" "&amp;C3086&amp;" "&amp;D3086&amp;" "&amp;E3086&amp;" "&amp;F3086&amp;" ["&amp;H3086&amp;"]"))</f>
        <v/>
      </c>
      <c r="J3086" s="7" t="inlineStr">
        <is>
          <t>디스커버리 블랙 면혼방 자수레터링후드티 [95]</t>
        </is>
      </c>
      <c r="K3086" s="7" t="inlineStr">
        <is>
          <t>디스커버리 블랙 면혼방 자수레터링후드티</t>
        </is>
      </c>
      <c r="L3086" s="7">
        <f>IF(B3086="보세",C3086&amp;" "&amp;F3086,B3086&amp;" "&amp;F3086)</f>
        <v/>
      </c>
      <c r="M3086" s="8" t="inlineStr">
        <is>
          <t>블랙  면혼방 자수레터링후드티</t>
        </is>
      </c>
      <c r="N3086" s="8" t="inlineStr">
        <is>
          <t>블랙  코튼혼방 자수레터링후드티</t>
        </is>
      </c>
      <c r="O3086" s="8" t="inlineStr">
        <is>
          <t>블랙  면믹스 자수레터링후드티</t>
        </is>
      </c>
    </row>
    <row r="3087" ht="16.5" customHeight="1" s="16">
      <c r="A3087" s="7" t="n">
        <v>13109860</v>
      </c>
      <c r="B3087" s="7" t="inlineStr">
        <is>
          <t>칼라거펠드</t>
        </is>
      </c>
      <c r="C3087" s="7" t="inlineStr">
        <is>
          <t>블랙</t>
        </is>
      </c>
      <c r="D3087" s="7" t="inlineStr">
        <is>
          <t>프린팅</t>
        </is>
      </c>
      <c r="E3087" s="7" t="inlineStr">
        <is>
          <t>면</t>
        </is>
      </c>
      <c r="F3087" s="7" t="inlineStr">
        <is>
          <t>PARIS닻루즈핏반팔티</t>
        </is>
      </c>
      <c r="G3087" s="7" t="inlineStr">
        <is>
          <t>KOR</t>
        </is>
      </c>
      <c r="H3087" s="7" t="inlineStr">
        <is>
          <t>90</t>
        </is>
      </c>
      <c r="I3087" s="7">
        <f>IF(B3087="보세",C3087&amp;" "&amp;D3087&amp;" "&amp;E3087&amp;" "&amp;F3087&amp;" ["&amp;H3087&amp;"]",IF(G3087="JPN","[JPN] "&amp;B3087&amp;" "&amp;C3087&amp;" "&amp;D3087&amp;" "&amp;E3087&amp;" "&amp;F3087&amp;" ["&amp;H3087&amp;"]",B3087&amp;" "&amp;C3087&amp;" "&amp;D3087&amp;" "&amp;E3087&amp;" "&amp;F3087&amp;" ["&amp;H3087&amp;"]"))</f>
        <v/>
      </c>
      <c r="J3087" s="7" t="inlineStr">
        <is>
          <t>칼라거펠드 블랙 프린팅 면 PARIS닻루즈핏반팔티 [90]</t>
        </is>
      </c>
      <c r="K3087" s="7" t="inlineStr">
        <is>
          <t>칼라거펠드 블랙 프린팅 면 PARIS닻루즈핏반팔티</t>
        </is>
      </c>
      <c r="L3087" s="7">
        <f>IF(B3087="보세",C3087&amp;" "&amp;F3087,B3087&amp;" "&amp;F3087)</f>
        <v/>
      </c>
      <c r="M3087" s="8" t="inlineStr">
        <is>
          <t>블랙 프린팅 면 PARIS닻루즈핏반팔티</t>
        </is>
      </c>
      <c r="N3087" s="8" t="inlineStr">
        <is>
          <t>블랙 프린팅 코튼 PARIS닻루즈핏반팔티</t>
        </is>
      </c>
      <c r="O3087" s="8" t="inlineStr">
        <is>
          <t>블랙 프린팅 면직물 PARIS닻루즈핏반팔티</t>
        </is>
      </c>
    </row>
    <row r="3088" ht="16.5" customHeight="1" s="16">
      <c r="A3088" s="7" t="n">
        <v>13109861</v>
      </c>
      <c r="B3088" s="7" t="inlineStr">
        <is>
          <t>디키즈</t>
        </is>
      </c>
      <c r="C3088" s="7" t="inlineStr">
        <is>
          <t>네이비</t>
        </is>
      </c>
      <c r="D3088" s="7" t="inlineStr">
        <is>
          <t>프린팅</t>
        </is>
      </c>
      <c r="E3088" s="7" t="inlineStr">
        <is>
          <t>면혼방</t>
        </is>
      </c>
      <c r="F3088" s="7" t="inlineStr">
        <is>
          <t>로고크루넥반팔티</t>
        </is>
      </c>
      <c r="G3088" s="7" t="inlineStr">
        <is>
          <t>KOR</t>
        </is>
      </c>
      <c r="H3088" s="7" t="inlineStr">
        <is>
          <t>L</t>
        </is>
      </c>
      <c r="I3088" s="7">
        <f>IF(B3088="보세",C3088&amp;" "&amp;D3088&amp;" "&amp;E3088&amp;" "&amp;F3088&amp;" ["&amp;H3088&amp;"]",IF(G3088="JPN","[JPN] "&amp;B3088&amp;" "&amp;C3088&amp;" "&amp;D3088&amp;" "&amp;E3088&amp;" "&amp;F3088&amp;" ["&amp;H3088&amp;"]",B3088&amp;" "&amp;C3088&amp;" "&amp;D3088&amp;" "&amp;E3088&amp;" "&amp;F3088&amp;" ["&amp;H3088&amp;"]"))</f>
        <v/>
      </c>
      <c r="J3088" s="7" t="inlineStr">
        <is>
          <t>디키즈 네이비 프린팅 면혼방 로고크루넥반팔티 [L]</t>
        </is>
      </c>
      <c r="K3088" s="7" t="inlineStr">
        <is>
          <t>디키즈 네이비 프린팅 면혼방 로고크루넥반팔티</t>
        </is>
      </c>
      <c r="L3088" s="7">
        <f>IF(B3088="보세",C3088&amp;" "&amp;F3088,B3088&amp;" "&amp;F3088)</f>
        <v/>
      </c>
      <c r="M3088" s="8" t="inlineStr">
        <is>
          <t>네이비 프린팅 면혼방 로고크루넥반팔티</t>
        </is>
      </c>
      <c r="N3088" s="8" t="inlineStr">
        <is>
          <t>NAVY 프린팅 면혼방 로고크루넥반팔티</t>
        </is>
      </c>
      <c r="O3088" s="8" t="inlineStr">
        <is>
          <t>곤색 프린팅 면혼방 로고크루넥반팔티</t>
        </is>
      </c>
    </row>
    <row r="3089" ht="16.5" customHeight="1" s="16">
      <c r="A3089" s="7" t="n">
        <v>13109862</v>
      </c>
      <c r="B3089" s="7" t="inlineStr">
        <is>
          <t>아이잗바바</t>
        </is>
      </c>
      <c r="C3089" s="7" t="inlineStr">
        <is>
          <t>네이비</t>
        </is>
      </c>
      <c r="D3089" s="7" t="inlineStr">
        <is>
          <t>무지</t>
        </is>
      </c>
      <c r="E3089" s="7" t="inlineStr">
        <is>
          <t>면혼방</t>
        </is>
      </c>
      <c r="F3089" s="7" t="inlineStr">
        <is>
          <t>오픈카라레글런간절기코트</t>
        </is>
      </c>
      <c r="G3089" s="7" t="inlineStr">
        <is>
          <t>KOR</t>
        </is>
      </c>
      <c r="H3089" s="7" t="inlineStr">
        <is>
          <t>85-88</t>
        </is>
      </c>
      <c r="I3089" s="7">
        <f>IF(B3089="보세",C3089&amp;" "&amp;D3089&amp;" "&amp;E3089&amp;" "&amp;F3089&amp;" ["&amp;H3089&amp;"]",IF(G3089="JPN","[JPN] "&amp;B3089&amp;" "&amp;C3089&amp;" "&amp;D3089&amp;" "&amp;E3089&amp;" "&amp;F3089&amp;" ["&amp;H3089&amp;"]",B3089&amp;" "&amp;C3089&amp;" "&amp;D3089&amp;" "&amp;E3089&amp;" "&amp;F3089&amp;" ["&amp;H3089&amp;"]"))</f>
        <v/>
      </c>
      <c r="J3089" s="7" t="inlineStr">
        <is>
          <t>아이잗바바 네이비 면혼방 오픈카라레글런간절기코트 [85-88]</t>
        </is>
      </c>
      <c r="K3089" s="7" t="inlineStr">
        <is>
          <t>아이잗바바 네이비 면혼방 오픈카라레글런간절기코트</t>
        </is>
      </c>
      <c r="L3089" s="7">
        <f>IF(B3089="보세",C3089&amp;" "&amp;F3089,B3089&amp;" "&amp;F3089)</f>
        <v/>
      </c>
      <c r="M3089" s="8" t="inlineStr">
        <is>
          <t>네이비  면혼방 오픈카라레글런간절기코트</t>
        </is>
      </c>
      <c r="N3089" s="8" t="inlineStr">
        <is>
          <t>NAVY  면혼방 오픈카라레글런간절기코트</t>
        </is>
      </c>
      <c r="O3089" s="8" t="inlineStr">
        <is>
          <t>곤색  면혼방 오픈카라레글런간절기코트</t>
        </is>
      </c>
    </row>
    <row r="3090" ht="16.5" customHeight="1" s="16">
      <c r="A3090" s="7" t="n">
        <v>13109863</v>
      </c>
      <c r="B3090" s="7" t="inlineStr">
        <is>
          <t>라퍼지스토어</t>
        </is>
      </c>
      <c r="C3090" s="7" t="inlineStr">
        <is>
          <t>블랙</t>
        </is>
      </c>
      <c r="D3090" s="7" t="inlineStr">
        <is>
          <t>무지</t>
        </is>
      </c>
      <c r="E3090" s="7" t="inlineStr">
        <is>
          <t>면</t>
        </is>
      </c>
      <c r="F3090" s="7" t="inlineStr">
        <is>
          <t>히든버튼배색카라오버핏맨투맨</t>
        </is>
      </c>
      <c r="G3090" s="7" t="inlineStr">
        <is>
          <t>KOR</t>
        </is>
      </c>
      <c r="H3090" s="7" t="inlineStr">
        <is>
          <t>L</t>
        </is>
      </c>
      <c r="I3090" s="7">
        <f>IF(B3090="보세",C3090&amp;" "&amp;D3090&amp;" "&amp;E3090&amp;" "&amp;F3090&amp;" ["&amp;H3090&amp;"]",IF(G3090="JPN","[JPN] "&amp;B3090&amp;" "&amp;C3090&amp;" "&amp;D3090&amp;" "&amp;E3090&amp;" "&amp;F3090&amp;" ["&amp;H3090&amp;"]",B3090&amp;" "&amp;C3090&amp;" "&amp;D3090&amp;" "&amp;E3090&amp;" "&amp;F3090&amp;" ["&amp;H3090&amp;"]"))</f>
        <v/>
      </c>
      <c r="J3090" s="7" t="inlineStr">
        <is>
          <t>라퍼지스토어 블랙 면 히든버튼배색카라오버핏맨투맨 [L]</t>
        </is>
      </c>
      <c r="K3090" s="7" t="inlineStr">
        <is>
          <t>라퍼지스토어 블랙 면 히든버튼배색카라오버핏맨투맨</t>
        </is>
      </c>
      <c r="L3090" s="7">
        <f>IF(B3090="보세",C3090&amp;" "&amp;F3090,B3090&amp;" "&amp;F3090)</f>
        <v/>
      </c>
      <c r="M3090" s="8" t="inlineStr">
        <is>
          <t>블랙  면 히든버튼배색카라오버핏맨투맨</t>
        </is>
      </c>
      <c r="N3090" s="8" t="inlineStr">
        <is>
          <t>블랙  코튼 히든버튼배색카라오버핏맨투맨</t>
        </is>
      </c>
      <c r="O3090" s="8" t="inlineStr">
        <is>
          <t>블랙  면직물 히든버튼배색카라오버핏맨투맨</t>
        </is>
      </c>
    </row>
    <row r="3091" ht="16.5" customHeight="1" s="16">
      <c r="A3091" s="7" t="n">
        <v>13109864</v>
      </c>
      <c r="B3091" s="7" t="inlineStr">
        <is>
          <t>나이키</t>
        </is>
      </c>
      <c r="C3091" s="7" t="inlineStr">
        <is>
          <t>블랙</t>
        </is>
      </c>
      <c r="D3091" s="7" t="inlineStr">
        <is>
          <t>무지</t>
        </is>
      </c>
      <c r="E3091" s="7" t="inlineStr">
        <is>
          <t>면혼방</t>
        </is>
      </c>
      <c r="F3091" s="7" t="inlineStr">
        <is>
          <t>자수로고스웨트후디</t>
        </is>
      </c>
      <c r="G3091" s="7" t="inlineStr">
        <is>
          <t>KOR</t>
        </is>
      </c>
      <c r="H3091" s="7" t="inlineStr">
        <is>
          <t>L</t>
        </is>
      </c>
      <c r="I3091" s="7">
        <f>IF(B3091="보세",C3091&amp;" "&amp;D3091&amp;" "&amp;E3091&amp;" "&amp;F3091&amp;" ["&amp;H3091&amp;"]",IF(G3091="JPN","[JPN] "&amp;B3091&amp;" "&amp;C3091&amp;" "&amp;D3091&amp;" "&amp;E3091&amp;" "&amp;F3091&amp;" ["&amp;H3091&amp;"]",B3091&amp;" "&amp;C3091&amp;" "&amp;D3091&amp;" "&amp;E3091&amp;" "&amp;F3091&amp;" ["&amp;H3091&amp;"]"))</f>
        <v/>
      </c>
      <c r="J3091" s="7" t="inlineStr">
        <is>
          <t>나이키 블랙 면혼방 자수로고스웨트후디 [L]</t>
        </is>
      </c>
      <c r="K3091" s="7" t="inlineStr">
        <is>
          <t>나이키 블랙 면혼방 자수로고스웨트후디</t>
        </is>
      </c>
      <c r="L3091" s="7">
        <f>IF(B3091="보세",C3091&amp;" "&amp;F3091,B3091&amp;" "&amp;F3091)</f>
        <v/>
      </c>
      <c r="M3091" s="8" t="inlineStr">
        <is>
          <t>블랙  면혼방 자수로고스웨트후디</t>
        </is>
      </c>
      <c r="N3091" s="8" t="inlineStr">
        <is>
          <t>블랙  코튼혼방 자수로고스웨트후디</t>
        </is>
      </c>
      <c r="O3091" s="8" t="inlineStr">
        <is>
          <t>블랙  면믹스 자수로고스웨트후디</t>
        </is>
      </c>
    </row>
    <row r="3092" ht="16.5" customHeight="1" s="16">
      <c r="A3092" s="7" t="n">
        <v>13109865</v>
      </c>
      <c r="B3092" s="7" t="inlineStr">
        <is>
          <t>팀버랜드</t>
        </is>
      </c>
      <c r="C3092" s="7" t="inlineStr">
        <is>
          <t>블랙</t>
        </is>
      </c>
      <c r="D3092" s="7" t="inlineStr">
        <is>
          <t>프린팅</t>
        </is>
      </c>
      <c r="E3092" s="7" t="inlineStr">
        <is>
          <t>면</t>
        </is>
      </c>
      <c r="F3092" s="7" t="inlineStr">
        <is>
          <t>백레터링빅로고크루넥반팔티</t>
        </is>
      </c>
      <c r="G3092" s="7" t="inlineStr">
        <is>
          <t>KOR</t>
        </is>
      </c>
      <c r="H3092" s="7" t="inlineStr">
        <is>
          <t>없음</t>
        </is>
      </c>
      <c r="I3092" s="7">
        <f>IF(B3092="보세",C3092&amp;" "&amp;D3092&amp;" "&amp;E3092&amp;" "&amp;F3092&amp;" ["&amp;H3092&amp;"]",IF(G3092="JPN","[JPN] "&amp;B3092&amp;" "&amp;C3092&amp;" "&amp;D3092&amp;" "&amp;E3092&amp;" "&amp;F3092&amp;" ["&amp;H3092&amp;"]",B3092&amp;" "&amp;C3092&amp;" "&amp;D3092&amp;" "&amp;E3092&amp;" "&amp;F3092&amp;" ["&amp;H3092&amp;"]"))</f>
        <v/>
      </c>
      <c r="J3092" s="7" t="inlineStr">
        <is>
          <t xml:space="preserve">팀버랜드 블랙 프린팅 면 백레터링빅로고크루넥반팔티 </t>
        </is>
      </c>
      <c r="K3092" s="7" t="inlineStr">
        <is>
          <t xml:space="preserve">팀버랜드 블랙 프린팅 면 백레터링빅로고크루넥반팔티 </t>
        </is>
      </c>
      <c r="L3092" s="7">
        <f>IF(B3092="보세",C3092&amp;" "&amp;F3092,B3092&amp;" "&amp;F3092)</f>
        <v/>
      </c>
      <c r="M3092" s="8" t="inlineStr">
        <is>
          <t>블랙 프린팅 면 백레터링빅로고크루넥반팔티</t>
        </is>
      </c>
      <c r="N3092" s="8" t="inlineStr">
        <is>
          <t>블랙 프린팅 코튼 백레터링빅로고크루넥반팔티</t>
        </is>
      </c>
      <c r="O3092" s="8" t="inlineStr">
        <is>
          <t>블랙 프린팅 면직물 백레터링빅로고크루넥반팔티</t>
        </is>
      </c>
    </row>
    <row r="3093" ht="16.5" customHeight="1" s="16">
      <c r="A3093" s="7" t="n">
        <v>13109866</v>
      </c>
      <c r="B3093" s="7" t="inlineStr">
        <is>
          <t>라코스테</t>
        </is>
      </c>
      <c r="C3093" s="7" t="inlineStr">
        <is>
          <t>레드</t>
        </is>
      </c>
      <c r="D3093" s="7" t="inlineStr">
        <is>
          <t>무지</t>
        </is>
      </c>
      <c r="E3093" s="7" t="inlineStr">
        <is>
          <t>면</t>
        </is>
      </c>
      <c r="F3093" s="7" t="inlineStr">
        <is>
          <t>악어패치로고반팔티</t>
        </is>
      </c>
      <c r="G3093" s="7" t="inlineStr">
        <is>
          <t>KOR</t>
        </is>
      </c>
      <c r="H3093" s="7" t="inlineStr">
        <is>
          <t>6</t>
        </is>
      </c>
      <c r="I3093" s="7">
        <f>IF(B3093="보세",C3093&amp;" "&amp;D3093&amp;" "&amp;E3093&amp;" "&amp;F3093&amp;" ["&amp;H3093&amp;"]",IF(G3093="JPN","[JPN] "&amp;B3093&amp;" "&amp;C3093&amp;" "&amp;D3093&amp;" "&amp;E3093&amp;" "&amp;F3093&amp;" ["&amp;H3093&amp;"]",B3093&amp;" "&amp;C3093&amp;" "&amp;D3093&amp;" "&amp;E3093&amp;" "&amp;F3093&amp;" ["&amp;H3093&amp;"]"))</f>
        <v/>
      </c>
      <c r="J3093" s="7" t="inlineStr">
        <is>
          <t>라코스테 레드 면 악어패치로고반팔티 [6]</t>
        </is>
      </c>
      <c r="K3093" s="7" t="inlineStr">
        <is>
          <t>라코스테 레드 면 악어패치로고반팔티</t>
        </is>
      </c>
      <c r="L3093" s="7">
        <f>IF(B3093="보세",C3093&amp;" "&amp;F3093,B3093&amp;" "&amp;F3093)</f>
        <v/>
      </c>
      <c r="M3093" s="8" t="inlineStr">
        <is>
          <t>레드  면 악어패치로고반팔티</t>
        </is>
      </c>
      <c r="N3093" s="8" t="inlineStr">
        <is>
          <t>레드  코튼 악어패치로고반팔티</t>
        </is>
      </c>
      <c r="O3093" s="8" t="inlineStr">
        <is>
          <t>레드  면직물 악어패치로고반팔티</t>
        </is>
      </c>
    </row>
    <row r="3094" ht="16.5" customHeight="1" s="16">
      <c r="A3094" s="7" t="n">
        <v>13109867</v>
      </c>
      <c r="B3094" s="7" t="inlineStr">
        <is>
          <t>빈폴</t>
        </is>
      </c>
      <c r="C3094" s="7" t="inlineStr">
        <is>
          <t>네이비</t>
        </is>
      </c>
      <c r="D3094" s="7" t="inlineStr">
        <is>
          <t>스트라이프</t>
        </is>
      </c>
      <c r="E3094" s="7" t="inlineStr">
        <is>
          <t>린넨혼방</t>
        </is>
      </c>
      <c r="F3094" s="7" t="inlineStr">
        <is>
          <t>넵반팔카라티</t>
        </is>
      </c>
      <c r="G3094" s="7" t="inlineStr">
        <is>
          <t>KOR</t>
        </is>
      </c>
      <c r="H3094" s="7" t="inlineStr">
        <is>
          <t>100</t>
        </is>
      </c>
      <c r="I3094" s="7">
        <f>IF(B3094="보세",C3094&amp;" "&amp;D3094&amp;" "&amp;E3094&amp;" "&amp;F3094&amp;" ["&amp;H3094&amp;"]",IF(G3094="JPN","[JPN] "&amp;B3094&amp;" "&amp;C3094&amp;" "&amp;D3094&amp;" "&amp;E3094&amp;" "&amp;F3094&amp;" ["&amp;H3094&amp;"]",B3094&amp;" "&amp;C3094&amp;" "&amp;D3094&amp;" "&amp;E3094&amp;" "&amp;F3094&amp;" ["&amp;H3094&amp;"]"))</f>
        <v/>
      </c>
      <c r="J3094" s="7" t="inlineStr">
        <is>
          <t>빈폴 네이비 스트라이프 린넨혼방 넵반팔카라티 [100]</t>
        </is>
      </c>
      <c r="K3094" s="7" t="inlineStr">
        <is>
          <t>빈폴 네이비 스트라이프 린넨혼방 넵반팔카라티</t>
        </is>
      </c>
      <c r="L3094" s="7">
        <f>IF(B3094="보세",C3094&amp;" "&amp;F3094,B3094&amp;" "&amp;F3094)</f>
        <v/>
      </c>
      <c r="M3094" s="8" t="inlineStr">
        <is>
          <t>네이비 스트라이프 린넨혼방 넵반팔카라티</t>
        </is>
      </c>
      <c r="N3094" s="8" t="inlineStr">
        <is>
          <t>NAVY 스트라이프 린넨혼방 넵반팔카라티</t>
        </is>
      </c>
      <c r="O3094" s="8" t="inlineStr">
        <is>
          <t>곤색 스트라이프 린넨혼방 넵반팔카라티</t>
        </is>
      </c>
    </row>
    <row r="3095" ht="16.5" customHeight="1" s="16">
      <c r="A3095" s="7" t="n">
        <v>13109868</v>
      </c>
      <c r="B3095" s="7" t="inlineStr">
        <is>
          <t>쉬즈미스</t>
        </is>
      </c>
      <c r="C3095" s="7" t="inlineStr">
        <is>
          <t>네이비</t>
        </is>
      </c>
      <c r="D3095" s="7" t="inlineStr">
        <is>
          <t>무지</t>
        </is>
      </c>
      <c r="E3095" s="7" t="inlineStr">
        <is>
          <t>폴리</t>
        </is>
      </c>
      <c r="F3095" s="7" t="inlineStr">
        <is>
          <t>핀턱쉬폰날개민소매원피스</t>
        </is>
      </c>
      <c r="G3095" s="7" t="inlineStr">
        <is>
          <t>KOR</t>
        </is>
      </c>
      <c r="H3095" s="7" t="inlineStr">
        <is>
          <t>91--97</t>
        </is>
      </c>
      <c r="I3095" s="7">
        <f>IF(B3095="보세",C3095&amp;" "&amp;D3095&amp;" "&amp;E3095&amp;" "&amp;F3095&amp;" ["&amp;H3095&amp;"]",IF(G3095="JPN","[JPN] "&amp;B3095&amp;" "&amp;C3095&amp;" "&amp;D3095&amp;" "&amp;E3095&amp;" "&amp;F3095&amp;" ["&amp;H3095&amp;"]",B3095&amp;" "&amp;C3095&amp;" "&amp;D3095&amp;" "&amp;E3095&amp;" "&amp;F3095&amp;" ["&amp;H3095&amp;"]"))</f>
        <v/>
      </c>
      <c r="J3095" s="7" t="inlineStr">
        <is>
          <t>쉬즈미스 네이비 핀턱쉬폰날개민소매원피스 [91--97]</t>
        </is>
      </c>
      <c r="K3095" s="7" t="inlineStr">
        <is>
          <t>쉬즈미스 네이비 핀턱쉬폰날개민소매원피스</t>
        </is>
      </c>
      <c r="L3095" s="7">
        <f>IF(B3095="보세",C3095&amp;" "&amp;F3095,B3095&amp;" "&amp;F3095)</f>
        <v/>
      </c>
      <c r="M3095" s="8" t="inlineStr">
        <is>
          <t>네이비   핀턱쉬폰날개민소매원피스</t>
        </is>
      </c>
      <c r="N3095" s="8" t="inlineStr">
        <is>
          <t>NAVY   핀턱쉬폰날개민소매원피스</t>
        </is>
      </c>
      <c r="O3095" s="8" t="inlineStr">
        <is>
          <t>곤색   핀턱쉬폰날개민소매원피스</t>
        </is>
      </c>
    </row>
    <row r="3096" ht="16.5" customHeight="1" s="16">
      <c r="A3096" s="7" t="n">
        <v>13109869</v>
      </c>
      <c r="B3096" s="7" t="inlineStr">
        <is>
          <t>리복</t>
        </is>
      </c>
      <c r="C3096" s="7" t="inlineStr">
        <is>
          <t>블랙</t>
        </is>
      </c>
      <c r="D3096" s="7" t="inlineStr">
        <is>
          <t>프린팅</t>
        </is>
      </c>
      <c r="E3096" s="7" t="inlineStr">
        <is>
          <t>면</t>
        </is>
      </c>
      <c r="F3096" s="7" t="inlineStr">
        <is>
          <t>클래식워싱반팔티</t>
        </is>
      </c>
      <c r="G3096" s="7" t="inlineStr">
        <is>
          <t>KOR</t>
        </is>
      </c>
      <c r="H3096" s="7" t="inlineStr">
        <is>
          <t>M</t>
        </is>
      </c>
      <c r="I3096" s="7">
        <f>IF(B3096="보세",C3096&amp;" "&amp;D3096&amp;" "&amp;E3096&amp;" "&amp;F3096&amp;" ["&amp;H3096&amp;"]",IF(G3096="JPN","[JPN] "&amp;B3096&amp;" "&amp;C3096&amp;" "&amp;D3096&amp;" "&amp;E3096&amp;" "&amp;F3096&amp;" ["&amp;H3096&amp;"]",B3096&amp;" "&amp;C3096&amp;" "&amp;D3096&amp;" "&amp;E3096&amp;" "&amp;F3096&amp;" ["&amp;H3096&amp;"]"))</f>
        <v/>
      </c>
      <c r="J3096" s="7" t="inlineStr">
        <is>
          <t>리복 블랙 프린팅 면 클래식워싱반팔티 [M]</t>
        </is>
      </c>
      <c r="K3096" s="7" t="inlineStr">
        <is>
          <t>리복 블랙 프린팅 면 클래식워싱반팔티</t>
        </is>
      </c>
      <c r="L3096" s="7">
        <f>IF(B3096="보세",C3096&amp;" "&amp;F3096,B3096&amp;" "&amp;F3096)</f>
        <v/>
      </c>
      <c r="M3096" s="8" t="inlineStr">
        <is>
          <t>블랙 프린팅 면 클래식워싱반팔티</t>
        </is>
      </c>
      <c r="N3096" s="8" t="inlineStr">
        <is>
          <t>블랙 프린팅 코튼 클래식워싱반팔티</t>
        </is>
      </c>
      <c r="O3096" s="8" t="inlineStr">
        <is>
          <t>블랙 프린팅 면직물 클래식워싱반팔티</t>
        </is>
      </c>
    </row>
    <row r="3097" ht="16.5" customHeight="1" s="16">
      <c r="A3097" s="7" t="n">
        <v>13109870</v>
      </c>
      <c r="B3097" s="7" t="inlineStr">
        <is>
          <t>지프</t>
        </is>
      </c>
      <c r="C3097" s="7" t="inlineStr">
        <is>
          <t>블랙</t>
        </is>
      </c>
      <c r="D3097" s="7" t="inlineStr">
        <is>
          <t>무지</t>
        </is>
      </c>
      <c r="E3097" s="7" t="inlineStr">
        <is>
          <t>면</t>
        </is>
      </c>
      <c r="F3097" s="7" t="inlineStr">
        <is>
          <t>부클레터링패치후드집업</t>
        </is>
      </c>
      <c r="G3097" s="7" t="inlineStr">
        <is>
          <t>KOR</t>
        </is>
      </c>
      <c r="H3097" s="7" t="inlineStr">
        <is>
          <t>XL</t>
        </is>
      </c>
      <c r="I3097" s="7">
        <f>IF(B3097="보세",C3097&amp;" "&amp;D3097&amp;" "&amp;E3097&amp;" "&amp;F3097&amp;" ["&amp;H3097&amp;"]",IF(G3097="JPN","[JPN] "&amp;B3097&amp;" "&amp;C3097&amp;" "&amp;D3097&amp;" "&amp;E3097&amp;" "&amp;F3097&amp;" ["&amp;H3097&amp;"]",B3097&amp;" "&amp;C3097&amp;" "&amp;D3097&amp;" "&amp;E3097&amp;" "&amp;F3097&amp;" ["&amp;H3097&amp;"]"))</f>
        <v/>
      </c>
      <c r="J3097" s="7" t="inlineStr">
        <is>
          <t>지프 블랙 면 부클레터링패치후드집업 [XL]</t>
        </is>
      </c>
      <c r="K3097" s="7" t="inlineStr">
        <is>
          <t>지프 블랙 면 부클레터링패치후드집업</t>
        </is>
      </c>
      <c r="L3097" s="7">
        <f>IF(B3097="보세",C3097&amp;" "&amp;F3097,B3097&amp;" "&amp;F3097)</f>
        <v/>
      </c>
      <c r="M3097" s="8" t="inlineStr">
        <is>
          <t>블랙  면 부클레터링패치후드집업</t>
        </is>
      </c>
      <c r="N3097" s="8" t="inlineStr">
        <is>
          <t>블랙  코튼 부클레터링패치후드집업</t>
        </is>
      </c>
      <c r="O3097" s="8" t="inlineStr">
        <is>
          <t>블랙  면직물 부클레터링패치후드집업</t>
        </is>
      </c>
    </row>
    <row r="3098" ht="16.5" customHeight="1" s="16">
      <c r="A3098" s="7" t="n">
        <v>13109871</v>
      </c>
      <c r="B3098" s="7" t="inlineStr">
        <is>
          <t>올포유</t>
        </is>
      </c>
      <c r="C3098" s="7" t="inlineStr">
        <is>
          <t>네이비</t>
        </is>
      </c>
      <c r="D3098" s="7" t="inlineStr">
        <is>
          <t>무지</t>
        </is>
      </c>
      <c r="E3098" s="7" t="inlineStr">
        <is>
          <t>울혼방</t>
        </is>
      </c>
      <c r="F3098" s="7" t="inlineStr">
        <is>
          <t>투톤폴라스웨터</t>
        </is>
      </c>
      <c r="G3098" s="7" t="inlineStr">
        <is>
          <t>KOR</t>
        </is>
      </c>
      <c r="H3098" s="7" t="inlineStr">
        <is>
          <t>105</t>
        </is>
      </c>
      <c r="I3098" s="7">
        <f>IF(B3098="보세",C3098&amp;" "&amp;D3098&amp;" "&amp;E3098&amp;" "&amp;F3098&amp;" ["&amp;H3098&amp;"]",IF(G3098="JPN","[JPN] "&amp;B3098&amp;" "&amp;C3098&amp;" "&amp;D3098&amp;" "&amp;E3098&amp;" "&amp;F3098&amp;" ["&amp;H3098&amp;"]",B3098&amp;" "&amp;C3098&amp;" "&amp;D3098&amp;" "&amp;E3098&amp;" "&amp;F3098&amp;" ["&amp;H3098&amp;"]"))</f>
        <v/>
      </c>
      <c r="J3098" s="7" t="inlineStr">
        <is>
          <t>올포유 네이비 울혼방 투톤폴라스웨터 [105]</t>
        </is>
      </c>
      <c r="K3098" s="7" t="inlineStr">
        <is>
          <t>올포유 네이비 울혼방 투톤폴라스웨터</t>
        </is>
      </c>
      <c r="L3098" s="7">
        <f>IF(B3098="보세",C3098&amp;" "&amp;F3098,B3098&amp;" "&amp;F3098)</f>
        <v/>
      </c>
      <c r="M3098" s="8" t="inlineStr">
        <is>
          <t>네이비  울혼방 투톤폴라스웨터</t>
        </is>
      </c>
      <c r="N3098" s="8" t="inlineStr">
        <is>
          <t>NAVY  울혼방 투톤폴라스웨터</t>
        </is>
      </c>
      <c r="O3098" s="8" t="inlineStr">
        <is>
          <t>곤색  울혼방 투톤폴라스웨터</t>
        </is>
      </c>
    </row>
    <row r="3099" ht="16.5" customHeight="1" s="16">
      <c r="A3099" s="7" t="n">
        <v>13109872</v>
      </c>
      <c r="B3099" s="7" t="inlineStr">
        <is>
          <t>루이까스텔</t>
        </is>
      </c>
      <c r="C3099" s="7" t="inlineStr">
        <is>
          <t>다크블루</t>
        </is>
      </c>
      <c r="D3099" s="7" t="inlineStr">
        <is>
          <t>무지</t>
        </is>
      </c>
      <c r="E3099" s="7" t="inlineStr">
        <is>
          <t>폴리</t>
        </is>
      </c>
      <c r="F3099" s="7" t="inlineStr">
        <is>
          <t>투톤바람막이</t>
        </is>
      </c>
      <c r="G3099" s="7" t="inlineStr">
        <is>
          <t>KOR</t>
        </is>
      </c>
      <c r="H3099" s="7" t="inlineStr">
        <is>
          <t>100</t>
        </is>
      </c>
      <c r="I3099" s="7">
        <f>IF(B3099="보세",C3099&amp;" "&amp;D3099&amp;" "&amp;E3099&amp;" "&amp;F3099&amp;" ["&amp;H3099&amp;"]",IF(G3099="JPN","[JPN] "&amp;B3099&amp;" "&amp;C3099&amp;" "&amp;D3099&amp;" "&amp;E3099&amp;" "&amp;F3099&amp;" ["&amp;H3099&amp;"]",B3099&amp;" "&amp;C3099&amp;" "&amp;D3099&amp;" "&amp;E3099&amp;" "&amp;F3099&amp;" ["&amp;H3099&amp;"]"))</f>
        <v/>
      </c>
      <c r="J3099" s="7" t="inlineStr">
        <is>
          <t>루이까스텔 다크블루 투톤바람막이 [100]</t>
        </is>
      </c>
      <c r="K3099" s="7" t="inlineStr">
        <is>
          <t>루이까스텔 다크블루 투톤바람막이</t>
        </is>
      </c>
      <c r="L3099" s="7">
        <f>IF(B3099="보세",C3099&amp;" "&amp;F3099,B3099&amp;" "&amp;F3099)</f>
        <v/>
      </c>
      <c r="M3099" s="8" t="inlineStr">
        <is>
          <t>다크블루   투톤바람막이</t>
        </is>
      </c>
      <c r="N3099" s="8" t="inlineStr">
        <is>
          <t>다크블루   투톤바람막이</t>
        </is>
      </c>
      <c r="O3099" s="8" t="inlineStr">
        <is>
          <t>다크블루   투톤바람막이</t>
        </is>
      </c>
    </row>
    <row r="3100" ht="16.5" customHeight="1" s="16">
      <c r="A3100" s="7" t="n">
        <v>13109873</v>
      </c>
      <c r="B3100" s="7" t="inlineStr">
        <is>
          <t>내셔널지오그래픽</t>
        </is>
      </c>
      <c r="C3100" s="7" t="inlineStr">
        <is>
          <t>블랙</t>
        </is>
      </c>
      <c r="D3100" s="7" t="inlineStr">
        <is>
          <t>프린팅</t>
        </is>
      </c>
      <c r="E3100" s="7" t="inlineStr">
        <is>
          <t>면혼방</t>
        </is>
      </c>
      <c r="F3100" s="7" t="inlineStr">
        <is>
          <t>레터링로고크루넥반팔티</t>
        </is>
      </c>
      <c r="G3100" s="7" t="inlineStr">
        <is>
          <t>KOR</t>
        </is>
      </c>
      <c r="H3100" s="7" t="inlineStr">
        <is>
          <t>2XL</t>
        </is>
      </c>
      <c r="I3100" s="7">
        <f>IF(B3100="보세",C3100&amp;" "&amp;D3100&amp;" "&amp;E3100&amp;" "&amp;F3100&amp;" ["&amp;H3100&amp;"]",IF(G3100="JPN","[JPN] "&amp;B3100&amp;" "&amp;C3100&amp;" "&amp;D3100&amp;" "&amp;E3100&amp;" "&amp;F3100&amp;" ["&amp;H3100&amp;"]",B3100&amp;" "&amp;C3100&amp;" "&amp;D3100&amp;" "&amp;E3100&amp;" "&amp;F3100&amp;" ["&amp;H3100&amp;"]"))</f>
        <v/>
      </c>
      <c r="J3100" s="7" t="inlineStr">
        <is>
          <t>내셔널지오그래픽 블랙 프린팅 면혼방 레터링로고크루넥반팔티 [2XL]</t>
        </is>
      </c>
      <c r="K3100" s="7" t="inlineStr">
        <is>
          <t>내셔널지오그래픽 블랙 프린팅 면혼방 레터링로고크루넥반팔티</t>
        </is>
      </c>
      <c r="L3100" s="7">
        <f>IF(B3100="보세",C3100&amp;" "&amp;F3100,B3100&amp;" "&amp;F3100)</f>
        <v/>
      </c>
      <c r="M3100" s="8" t="inlineStr">
        <is>
          <t>블랙 프린팅 면혼방 레터링로고크루넥반팔티</t>
        </is>
      </c>
      <c r="N3100" s="8" t="inlineStr">
        <is>
          <t>블랙 프린팅 코튼혼방 레터링로고크루넥반팔티</t>
        </is>
      </c>
      <c r="O3100" s="8" t="inlineStr">
        <is>
          <t>블랙 프린팅 면믹스 레터링로고크루넥반팔티</t>
        </is>
      </c>
    </row>
    <row r="3101" ht="16.5" customHeight="1" s="16">
      <c r="A3101" s="7" t="n">
        <v>13109874</v>
      </c>
      <c r="B3101" s="7" t="inlineStr">
        <is>
          <t>아디다스</t>
        </is>
      </c>
      <c r="C3101" s="7" t="inlineStr">
        <is>
          <t>블랙</t>
        </is>
      </c>
      <c r="D3101" s="7" t="inlineStr">
        <is>
          <t>무지</t>
        </is>
      </c>
      <c r="E3101" s="7" t="inlineStr">
        <is>
          <t>클리마라이트</t>
        </is>
      </c>
      <c r="F3101" s="7" t="inlineStr">
        <is>
          <t>자수로고삼선테이핑반팔티</t>
        </is>
      </c>
      <c r="G3101" s="7" t="inlineStr">
        <is>
          <t>KOR</t>
        </is>
      </c>
      <c r="H3101" s="7" t="inlineStr">
        <is>
          <t>95</t>
        </is>
      </c>
      <c r="I3101" s="7">
        <f>IF(B3101="보세",C3101&amp;" "&amp;D3101&amp;" "&amp;E3101&amp;" "&amp;F3101&amp;" ["&amp;H3101&amp;"]",IF(G3101="JPN","[JPN] "&amp;B3101&amp;" "&amp;C3101&amp;" "&amp;D3101&amp;" "&amp;E3101&amp;" "&amp;F3101&amp;" ["&amp;H3101&amp;"]",B3101&amp;" "&amp;C3101&amp;" "&amp;D3101&amp;" "&amp;E3101&amp;" "&amp;F3101&amp;" ["&amp;H3101&amp;"]"))</f>
        <v/>
      </c>
      <c r="J3101" s="7" t="inlineStr">
        <is>
          <t>아디다스 블랙 클리마라이트 자수로고삼선테이핑반팔티 [95]</t>
        </is>
      </c>
      <c r="K3101" s="7" t="inlineStr">
        <is>
          <t>아디다스 블랙 클리마라이트 자수로고삼선테이핑반팔티</t>
        </is>
      </c>
      <c r="L3101" s="7">
        <f>IF(B3101="보세",C3101&amp;" "&amp;F3101,B3101&amp;" "&amp;F3101)</f>
        <v/>
      </c>
      <c r="M3101" s="8" t="inlineStr">
        <is>
          <t>블랙  클리마라이트 자수로고삼선테이핑반팔티</t>
        </is>
      </c>
      <c r="N3101" s="8" t="inlineStr">
        <is>
          <t>블랙  클리마라이트 자수로고삼선테이핑반팔티</t>
        </is>
      </c>
      <c r="O3101" s="8" t="inlineStr">
        <is>
          <t>블랙  클리마라이트 자수로고삼선테이핑반팔티</t>
        </is>
      </c>
    </row>
    <row r="3102" ht="16.5" customHeight="1" s="16">
      <c r="A3102" s="7" t="n">
        <v>13109875</v>
      </c>
      <c r="B3102" s="7" t="inlineStr">
        <is>
          <t>lmood</t>
        </is>
      </c>
      <c r="C3102" s="7" t="inlineStr">
        <is>
          <t>블랙</t>
        </is>
      </c>
      <c r="D3102" s="7" t="inlineStr">
        <is>
          <t>무지</t>
        </is>
      </c>
      <c r="E3102" s="7" t="inlineStr">
        <is>
          <t>면혼방</t>
        </is>
      </c>
      <c r="F3102" s="7" t="inlineStr">
        <is>
          <t>하이넥반집업골지루즈핏니트</t>
        </is>
      </c>
      <c r="G3102" s="7" t="inlineStr">
        <is>
          <t>KOR</t>
        </is>
      </c>
      <c r="H3102" s="7" t="inlineStr">
        <is>
          <t>48</t>
        </is>
      </c>
      <c r="I3102" s="7">
        <f>IF(B3102="보세",C3102&amp;" "&amp;D3102&amp;" "&amp;E3102&amp;" "&amp;F3102&amp;" ["&amp;H3102&amp;"]",IF(G3102="JPN","[JPN] "&amp;B3102&amp;" "&amp;C3102&amp;" "&amp;D3102&amp;" "&amp;E3102&amp;" "&amp;F3102&amp;" ["&amp;H3102&amp;"]",B3102&amp;" "&amp;C3102&amp;" "&amp;D3102&amp;" "&amp;E3102&amp;" "&amp;F3102&amp;" ["&amp;H3102&amp;"]"))</f>
        <v/>
      </c>
      <c r="J3102" s="7" t="inlineStr">
        <is>
          <t>lmood 블랙 면혼방 하이넥반집업골지루즈핏니트 [48]</t>
        </is>
      </c>
      <c r="K3102" s="7" t="inlineStr">
        <is>
          <t>lmood 블랙 면혼방 하이넥반집업골지루즈핏니트</t>
        </is>
      </c>
      <c r="L3102" s="7">
        <f>IF(B3102="보세",C3102&amp;" "&amp;F3102,B3102&amp;" "&amp;F3102)</f>
        <v/>
      </c>
      <c r="M3102" s="8" t="inlineStr">
        <is>
          <t>블랙  면혼방 하이넥반집업골지루즈핏니트</t>
        </is>
      </c>
      <c r="N3102" s="8" t="inlineStr">
        <is>
          <t>블랙  코튼혼방 하이넥반집업골지루즈핏니트</t>
        </is>
      </c>
      <c r="O3102" s="8" t="inlineStr">
        <is>
          <t>블랙  면믹스 하이넥반집업골지루즈핏니트</t>
        </is>
      </c>
    </row>
    <row r="3103" ht="16.5" customHeight="1" s="16">
      <c r="A3103" s="7" t="n">
        <v>13109876</v>
      </c>
      <c r="B3103" s="7" t="inlineStr">
        <is>
          <t>QUIETIST</t>
        </is>
      </c>
      <c r="C3103" s="7" t="inlineStr">
        <is>
          <t>블랙</t>
        </is>
      </c>
      <c r="D3103" s="7" t="inlineStr">
        <is>
          <t>무지</t>
        </is>
      </c>
      <c r="E3103" s="7" t="inlineStr">
        <is>
          <t>폴리</t>
        </is>
      </c>
      <c r="F3103" s="7" t="inlineStr">
        <is>
          <t>데님포켓하이넥후드뽀글이점퍼</t>
        </is>
      </c>
      <c r="G3103" s="7" t="inlineStr">
        <is>
          <t>KOR</t>
        </is>
      </c>
      <c r="H3103" s="7" t="inlineStr">
        <is>
          <t>L</t>
        </is>
      </c>
      <c r="I3103" s="7">
        <f>IF(B3103="보세",C3103&amp;" "&amp;D3103&amp;" "&amp;E3103&amp;" "&amp;F3103&amp;" ["&amp;H3103&amp;"]",IF(G3103="JPN","[JPN] "&amp;B3103&amp;" "&amp;C3103&amp;" "&amp;D3103&amp;" "&amp;E3103&amp;" "&amp;F3103&amp;" ["&amp;H3103&amp;"]",B3103&amp;" "&amp;C3103&amp;" "&amp;D3103&amp;" "&amp;E3103&amp;" "&amp;F3103&amp;" ["&amp;H3103&amp;"]"))</f>
        <v/>
      </c>
      <c r="J3103" s="7" t="inlineStr">
        <is>
          <t>QUIETIST 블랙 데님포켓하이넥후드뽀글이점퍼 [L]</t>
        </is>
      </c>
      <c r="K3103" s="7" t="inlineStr">
        <is>
          <t>QUIETIST 블랙 데님포켓하이넥후드뽀글이점퍼</t>
        </is>
      </c>
      <c r="L3103" s="7">
        <f>IF(B3103="보세",C3103&amp;" "&amp;F3103,B3103&amp;" "&amp;F3103)</f>
        <v/>
      </c>
      <c r="M3103" s="8" t="inlineStr">
        <is>
          <t>블랙   데님포켓하이넥후드뽀글이점퍼</t>
        </is>
      </c>
      <c r="N3103" s="8" t="inlineStr">
        <is>
          <t>블랙   데님포켓하이넥후드뽀글이점퍼</t>
        </is>
      </c>
      <c r="O3103" s="8" t="inlineStr">
        <is>
          <t>블랙   데님포켓하이넥후드뽀글이점퍼</t>
        </is>
      </c>
    </row>
    <row r="3104" ht="16.5" customHeight="1" s="16">
      <c r="A3104" s="7" t="n">
        <v>13109877</v>
      </c>
      <c r="B3104" s="7" t="inlineStr">
        <is>
          <t>나이키</t>
        </is>
      </c>
      <c r="C3104" s="7" t="inlineStr">
        <is>
          <t>네이비</t>
        </is>
      </c>
      <c r="D3104" s="7" t="inlineStr">
        <is>
          <t>무지</t>
        </is>
      </c>
      <c r="E3104" s="7" t="inlineStr">
        <is>
          <t>덕다운</t>
        </is>
      </c>
      <c r="F3104" s="7" t="inlineStr">
        <is>
          <t>하이넥패딩점퍼</t>
        </is>
      </c>
      <c r="G3104" s="7" t="inlineStr">
        <is>
          <t>KOR</t>
        </is>
      </c>
      <c r="H3104" s="7" t="inlineStr">
        <is>
          <t>105</t>
        </is>
      </c>
      <c r="I3104" s="7">
        <f>IF(B3104="보세",C3104&amp;" "&amp;D3104&amp;" "&amp;E3104&amp;" "&amp;F3104&amp;" ["&amp;H3104&amp;"]",IF(G3104="JPN","[JPN] "&amp;B3104&amp;" "&amp;C3104&amp;" "&amp;D3104&amp;" "&amp;E3104&amp;" "&amp;F3104&amp;" ["&amp;H3104&amp;"]",B3104&amp;" "&amp;C3104&amp;" "&amp;D3104&amp;" "&amp;E3104&amp;" "&amp;F3104&amp;" ["&amp;H3104&amp;"]"))</f>
        <v/>
      </c>
      <c r="J3104" s="7" t="inlineStr">
        <is>
          <t>나이키 네이비 덕다운 하이넥패딩점퍼 [105]</t>
        </is>
      </c>
      <c r="K3104" s="7" t="inlineStr">
        <is>
          <t>나이키 네이비 덕다운 하이넥패딩점퍼</t>
        </is>
      </c>
      <c r="L3104" s="7">
        <f>IF(B3104="보세",C3104&amp;" "&amp;F3104,B3104&amp;" "&amp;F3104)</f>
        <v/>
      </c>
      <c r="M3104" s="8" t="inlineStr">
        <is>
          <t>네이비  덕다운 하이넥패딩점퍼</t>
        </is>
      </c>
      <c r="N3104" s="8" t="inlineStr">
        <is>
          <t>NAVY  덕다운 하이넥패딩점퍼</t>
        </is>
      </c>
      <c r="O3104" s="8" t="inlineStr">
        <is>
          <t>곤색  덕다운 하이넥패딩점퍼</t>
        </is>
      </c>
    </row>
    <row r="3105" ht="16.5" customHeight="1" s="16">
      <c r="A3105" s="7" t="n">
        <v>13109878</v>
      </c>
      <c r="B3105" s="7" t="inlineStr">
        <is>
          <t>조던</t>
        </is>
      </c>
      <c r="C3105" s="7" t="inlineStr">
        <is>
          <t>블랙</t>
        </is>
      </c>
      <c r="D3105" s="7" t="inlineStr">
        <is>
          <t>기하학카모플라쥬</t>
        </is>
      </c>
      <c r="E3105" s="7" t="inlineStr">
        <is>
          <t>폴리</t>
        </is>
      </c>
      <c r="F3105" s="7" t="inlineStr">
        <is>
          <t>패딩베스트</t>
        </is>
      </c>
      <c r="G3105" s="7" t="inlineStr">
        <is>
          <t>KOR</t>
        </is>
      </c>
      <c r="H3105" s="7" t="inlineStr">
        <is>
          <t>S</t>
        </is>
      </c>
      <c r="I3105" s="7">
        <f>IF(B3105="보세",C3105&amp;" "&amp;D3105&amp;" "&amp;E3105&amp;" "&amp;F3105&amp;" ["&amp;H3105&amp;"]",IF(G3105="JPN","[JPN] "&amp;B3105&amp;" "&amp;C3105&amp;" "&amp;D3105&amp;" "&amp;E3105&amp;" "&amp;F3105&amp;" ["&amp;H3105&amp;"]",B3105&amp;" "&amp;C3105&amp;" "&amp;D3105&amp;" "&amp;E3105&amp;" "&amp;F3105&amp;" ["&amp;H3105&amp;"]"))</f>
        <v/>
      </c>
      <c r="J3105" s="7" t="inlineStr">
        <is>
          <t>조던 블랙 기하학카모플라쥬 패딩베스트 [S]</t>
        </is>
      </c>
      <c r="K3105" s="7" t="inlineStr">
        <is>
          <t>조던 블랙 기하학카모플라쥬 패딩베스트</t>
        </is>
      </c>
      <c r="L3105" s="7">
        <f>IF(B3105="보세",C3105&amp;" "&amp;F3105,B3105&amp;" "&amp;F3105)</f>
        <v/>
      </c>
      <c r="M3105" s="8" t="inlineStr">
        <is>
          <t>블랙 기하학카모플라쥬  패딩베스트</t>
        </is>
      </c>
      <c r="N3105" s="8" t="inlineStr">
        <is>
          <t>블랙 기하학카모플라쥬  패딩베스트</t>
        </is>
      </c>
      <c r="O3105" s="8" t="inlineStr">
        <is>
          <t>블랙 기하학카모플라쥬  패딩베스트</t>
        </is>
      </c>
    </row>
    <row r="3106" ht="16.5" customHeight="1" s="16">
      <c r="A3106" s="7" t="n">
        <v>13109879</v>
      </c>
      <c r="B3106" s="7" t="inlineStr">
        <is>
          <t>뉴발란스</t>
        </is>
      </c>
      <c r="C3106" s="7" t="inlineStr">
        <is>
          <t>퍼플</t>
        </is>
      </c>
      <c r="D3106" s="7" t="inlineStr">
        <is>
          <t>무지</t>
        </is>
      </c>
      <c r="E3106" s="7" t="inlineStr">
        <is>
          <t>덕다운</t>
        </is>
      </c>
      <c r="F3106" s="7" t="inlineStr">
        <is>
          <t>하이넥투톤패딩점퍼</t>
        </is>
      </c>
      <c r="G3106" s="7" t="inlineStr">
        <is>
          <t>KOR</t>
        </is>
      </c>
      <c r="H3106" s="7" t="inlineStr">
        <is>
          <t>95</t>
        </is>
      </c>
      <c r="I3106" s="7">
        <f>IF(B3106="보세",C3106&amp;" "&amp;D3106&amp;" "&amp;E3106&amp;" "&amp;F3106&amp;" ["&amp;H3106&amp;"]",IF(G3106="JPN","[JPN] "&amp;B3106&amp;" "&amp;C3106&amp;" "&amp;D3106&amp;" "&amp;E3106&amp;" "&amp;F3106&amp;" ["&amp;H3106&amp;"]",B3106&amp;" "&amp;C3106&amp;" "&amp;D3106&amp;" "&amp;E3106&amp;" "&amp;F3106&amp;" ["&amp;H3106&amp;"]"))</f>
        <v/>
      </c>
      <c r="J3106" s="7" t="inlineStr">
        <is>
          <t>뉴발란스 퍼플 덕다운 하이넥투톤패딩점퍼 [95]</t>
        </is>
      </c>
      <c r="K3106" s="7" t="inlineStr">
        <is>
          <t>뉴발란스 퍼플 덕다운 하이넥투톤패딩점퍼</t>
        </is>
      </c>
      <c r="L3106" s="7">
        <f>IF(B3106="보세",C3106&amp;" "&amp;F3106,B3106&amp;" "&amp;F3106)</f>
        <v/>
      </c>
      <c r="M3106" s="8" t="inlineStr">
        <is>
          <t>퍼플  덕다운 하이넥투톤패딩점퍼</t>
        </is>
      </c>
      <c r="N3106" s="8" t="inlineStr">
        <is>
          <t>퍼플  덕다운 하이넥투톤패딩점퍼</t>
        </is>
      </c>
      <c r="O3106" s="8" t="inlineStr">
        <is>
          <t>퍼플  덕다운 하이넥투톤패딩점퍼</t>
        </is>
      </c>
    </row>
    <row r="3107" ht="16.5" customHeight="1" s="16">
      <c r="A3107" s="7" t="n">
        <v>13109880</v>
      </c>
      <c r="B3107" s="7" t="inlineStr">
        <is>
          <t>타미힐피거</t>
        </is>
      </c>
      <c r="C3107" s="7" t="inlineStr">
        <is>
          <t>레드</t>
        </is>
      </c>
      <c r="D3107" s="7" t="inlineStr">
        <is>
          <t>무지</t>
        </is>
      </c>
      <c r="E3107" s="7" t="inlineStr">
        <is>
          <t>덕다운</t>
        </is>
      </c>
      <c r="F3107" s="7" t="inlineStr">
        <is>
          <t>후드하프헤비패딩점퍼</t>
        </is>
      </c>
      <c r="G3107" s="7" t="inlineStr">
        <is>
          <t>KOR</t>
        </is>
      </c>
      <c r="H3107" s="7" t="inlineStr">
        <is>
          <t>S</t>
        </is>
      </c>
      <c r="I3107" s="7">
        <f>IF(B3107="보세",C3107&amp;" "&amp;D3107&amp;" "&amp;E3107&amp;" "&amp;F3107&amp;" ["&amp;H3107&amp;"]",IF(G3107="JPN","[JPN] "&amp;B3107&amp;" "&amp;C3107&amp;" "&amp;D3107&amp;" "&amp;E3107&amp;" "&amp;F3107&amp;" ["&amp;H3107&amp;"]",B3107&amp;" "&amp;C3107&amp;" "&amp;D3107&amp;" "&amp;E3107&amp;" "&amp;F3107&amp;" ["&amp;H3107&amp;"]"))</f>
        <v/>
      </c>
      <c r="J3107" s="7" t="inlineStr">
        <is>
          <t>타미힐피거 레드 덕다운 후드하프헤비패딩점퍼 [S]</t>
        </is>
      </c>
      <c r="K3107" s="7" t="inlineStr">
        <is>
          <t>타미힐피거 레드 덕다운 후드하프헤비패딩점퍼</t>
        </is>
      </c>
      <c r="L3107" s="7">
        <f>IF(B3107="보세",C3107&amp;" "&amp;F3107,B3107&amp;" "&amp;F3107)</f>
        <v/>
      </c>
      <c r="M3107" s="8" t="inlineStr">
        <is>
          <t>레드  덕다운 후드하프헤비패딩점퍼</t>
        </is>
      </c>
      <c r="N3107" s="8" t="inlineStr">
        <is>
          <t>레드  덕다운 후드하프헤비패딩점퍼</t>
        </is>
      </c>
      <c r="O3107" s="8" t="inlineStr">
        <is>
          <t>레드  덕다운 후드하프헤비패딩점퍼</t>
        </is>
      </c>
    </row>
    <row r="3108" ht="16.5" customHeight="1" s="16">
      <c r="A3108" s="7" t="n">
        <v>13109881</v>
      </c>
      <c r="B3108" s="7" t="inlineStr">
        <is>
          <t>아이더</t>
        </is>
      </c>
      <c r="C3108" s="7" t="inlineStr">
        <is>
          <t>퍼플</t>
        </is>
      </c>
      <c r="D3108" s="7" t="inlineStr">
        <is>
          <t>무지</t>
        </is>
      </c>
      <c r="E3108" s="7" t="inlineStr">
        <is>
          <t>구스다운</t>
        </is>
      </c>
      <c r="F3108" s="7" t="inlineStr">
        <is>
          <t>하이넥투톤슬림패딩점퍼</t>
        </is>
      </c>
      <c r="G3108" s="7" t="inlineStr">
        <is>
          <t>KOR</t>
        </is>
      </c>
      <c r="H3108" s="7" t="inlineStr">
        <is>
          <t>M</t>
        </is>
      </c>
      <c r="I3108" s="7">
        <f>IF(B3108="보세",C3108&amp;" "&amp;D3108&amp;" "&amp;E3108&amp;" "&amp;F3108&amp;" ["&amp;H3108&amp;"]",IF(G3108="JPN","[JPN] "&amp;B3108&amp;" "&amp;C3108&amp;" "&amp;D3108&amp;" "&amp;E3108&amp;" "&amp;F3108&amp;" ["&amp;H3108&amp;"]",B3108&amp;" "&amp;C3108&amp;" "&amp;D3108&amp;" "&amp;E3108&amp;" "&amp;F3108&amp;" ["&amp;H3108&amp;"]"))</f>
        <v/>
      </c>
      <c r="J3108" s="7" t="inlineStr">
        <is>
          <t>아이더 퍼플 구스다운 하이넥투톤슬림패딩점퍼 [M]</t>
        </is>
      </c>
      <c r="K3108" s="7" t="inlineStr">
        <is>
          <t>아이더 퍼플 구스다운 하이넥투톤슬림패딩점퍼</t>
        </is>
      </c>
      <c r="L3108" s="7">
        <f>IF(B3108="보세",C3108&amp;" "&amp;F3108,B3108&amp;" "&amp;F3108)</f>
        <v/>
      </c>
      <c r="M3108" s="8" t="inlineStr">
        <is>
          <t>퍼플  구스다운 하이넥투톤슬림패딩점퍼</t>
        </is>
      </c>
      <c r="N3108" s="8" t="inlineStr">
        <is>
          <t>퍼플  구스다운 하이넥투톤슬림패딩점퍼</t>
        </is>
      </c>
      <c r="O3108" s="8" t="inlineStr">
        <is>
          <t>퍼플  구스다운 하이넥투톤슬림패딩점퍼</t>
        </is>
      </c>
    </row>
    <row r="3109" ht="16.5" customHeight="1" s="16">
      <c r="A3109" s="7" t="n">
        <v>13109882</v>
      </c>
      <c r="B3109" s="7" t="inlineStr">
        <is>
          <t>k2</t>
        </is>
      </c>
      <c r="C3109" s="7" t="inlineStr">
        <is>
          <t>블랙</t>
        </is>
      </c>
      <c r="D3109" s="7" t="inlineStr">
        <is>
          <t>무지</t>
        </is>
      </c>
      <c r="E3109" s="7" t="inlineStr">
        <is>
          <t>구스다운</t>
        </is>
      </c>
      <c r="F3109" s="7" t="inlineStr">
        <is>
          <t>퀼팅경량패딩점퍼</t>
        </is>
      </c>
      <c r="G3109" s="7" t="inlineStr">
        <is>
          <t>KOR</t>
        </is>
      </c>
      <c r="H3109" s="7" t="inlineStr">
        <is>
          <t>95</t>
        </is>
      </c>
      <c r="I3109" s="7">
        <f>IF(B3109="보세",C3109&amp;" "&amp;D3109&amp;" "&amp;E3109&amp;" "&amp;F3109&amp;" ["&amp;H3109&amp;"]",IF(G3109="JPN","[JPN] "&amp;B3109&amp;" "&amp;C3109&amp;" "&amp;D3109&amp;" "&amp;E3109&amp;" "&amp;F3109&amp;" ["&amp;H3109&amp;"]",B3109&amp;" "&amp;C3109&amp;" "&amp;D3109&amp;" "&amp;E3109&amp;" "&amp;F3109&amp;" ["&amp;H3109&amp;"]"))</f>
        <v/>
      </c>
      <c r="J3109" s="7" t="inlineStr">
        <is>
          <t>k2 블랙 구스다운 퀼팅경량패딩점퍼 [95]</t>
        </is>
      </c>
      <c r="K3109" s="7" t="inlineStr">
        <is>
          <t>k2 블랙 구스다운 퀼팅경량패딩점퍼</t>
        </is>
      </c>
      <c r="L3109" s="7">
        <f>IF(B3109="보세",C3109&amp;" "&amp;F3109,B3109&amp;" "&amp;F3109)</f>
        <v/>
      </c>
      <c r="M3109" s="8" t="inlineStr">
        <is>
          <t>블랙  구스다운 퀼팅경량패딩점퍼</t>
        </is>
      </c>
      <c r="N3109" s="8" t="inlineStr">
        <is>
          <t>블랙  구스다운 퀼팅경량패딩점퍼</t>
        </is>
      </c>
      <c r="O3109" s="8" t="inlineStr">
        <is>
          <t>블랙  구스다운 퀼팅경량패딩점퍼</t>
        </is>
      </c>
    </row>
    <row r="3110" ht="16.5" customHeight="1" s="16">
      <c r="A3110" s="7" t="n">
        <v>13109883</v>
      </c>
      <c r="B3110" s="7" t="inlineStr">
        <is>
          <t>k2</t>
        </is>
      </c>
      <c r="C3110" s="7" t="inlineStr">
        <is>
          <t>퍼플</t>
        </is>
      </c>
      <c r="D3110" s="7" t="inlineStr">
        <is>
          <t>무지</t>
        </is>
      </c>
      <c r="E3110" s="7" t="inlineStr">
        <is>
          <t>폴리</t>
        </is>
      </c>
      <c r="F3110" s="7" t="inlineStr">
        <is>
          <t>퀼팅아웃도어점퍼</t>
        </is>
      </c>
      <c r="G3110" s="7" t="inlineStr">
        <is>
          <t>KOR</t>
        </is>
      </c>
      <c r="H3110" s="7" t="inlineStr">
        <is>
          <t>95</t>
        </is>
      </c>
      <c r="I3110" s="7">
        <f>IF(B3110="보세",C3110&amp;" "&amp;D3110&amp;" "&amp;E3110&amp;" "&amp;F3110&amp;" ["&amp;H3110&amp;"]",IF(G3110="JPN","[JPN] "&amp;B3110&amp;" "&amp;C3110&amp;" "&amp;D3110&amp;" "&amp;E3110&amp;" "&amp;F3110&amp;" ["&amp;H3110&amp;"]",B3110&amp;" "&amp;C3110&amp;" "&amp;D3110&amp;" "&amp;E3110&amp;" "&amp;F3110&amp;" ["&amp;H3110&amp;"]"))</f>
        <v/>
      </c>
      <c r="J3110" s="7" t="inlineStr">
        <is>
          <t>k2 퍼플 퀼팅아웃도어점퍼 [95]</t>
        </is>
      </c>
      <c r="K3110" s="7" t="inlineStr">
        <is>
          <t>k2 퍼플 퀼팅아웃도어점퍼</t>
        </is>
      </c>
      <c r="L3110" s="7">
        <f>IF(B3110="보세",C3110&amp;" "&amp;F3110,B3110&amp;" "&amp;F3110)</f>
        <v/>
      </c>
      <c r="M3110" s="8" t="inlineStr">
        <is>
          <t>퍼플   퀼팅아웃도어점퍼</t>
        </is>
      </c>
      <c r="N3110" s="8" t="inlineStr">
        <is>
          <t>퍼플   퀼팅아웃도어점퍼</t>
        </is>
      </c>
      <c r="O3110" s="8" t="inlineStr">
        <is>
          <t>퍼플   퀼팅아웃도어점퍼</t>
        </is>
      </c>
    </row>
    <row r="3111" ht="16.5" customHeight="1" s="16">
      <c r="A3111" s="7" t="n">
        <v>13109884</v>
      </c>
      <c r="B3111" s="7" t="inlineStr">
        <is>
          <t>르꼬끄</t>
        </is>
      </c>
      <c r="C3111" s="7" t="inlineStr">
        <is>
          <t>네이비</t>
        </is>
      </c>
      <c r="D3111" s="7" t="inlineStr">
        <is>
          <t>무지</t>
        </is>
      </c>
      <c r="E3111" s="7" t="inlineStr">
        <is>
          <t>폴리</t>
        </is>
      </c>
      <c r="F3111" s="7" t="inlineStr">
        <is>
          <t>배색플랩포켓패딩베스트</t>
        </is>
      </c>
      <c r="G3111" s="7" t="inlineStr">
        <is>
          <t>KOR</t>
        </is>
      </c>
      <c r="H3111" s="7" t="inlineStr">
        <is>
          <t>S</t>
        </is>
      </c>
      <c r="I3111" s="7">
        <f>IF(B3111="보세",C3111&amp;" "&amp;D3111&amp;" "&amp;E3111&amp;" "&amp;F3111&amp;" ["&amp;H3111&amp;"]",IF(G3111="JPN","[JPN] "&amp;B3111&amp;" "&amp;C3111&amp;" "&amp;D3111&amp;" "&amp;E3111&amp;" "&amp;F3111&amp;" ["&amp;H3111&amp;"]",B3111&amp;" "&amp;C3111&amp;" "&amp;D3111&amp;" "&amp;E3111&amp;" "&amp;F3111&amp;" ["&amp;H3111&amp;"]"))</f>
        <v/>
      </c>
      <c r="J3111" s="7" t="inlineStr">
        <is>
          <t>르꼬끄 네이비 배색플랩포켓패딩베스트 [S]</t>
        </is>
      </c>
      <c r="K3111" s="7" t="inlineStr">
        <is>
          <t>르꼬끄 네이비 배색플랩포켓패딩베스트</t>
        </is>
      </c>
      <c r="L3111" s="7">
        <f>IF(B3111="보세",C3111&amp;" "&amp;F3111,B3111&amp;" "&amp;F3111)</f>
        <v/>
      </c>
      <c r="M3111" s="8" t="inlineStr">
        <is>
          <t>네이비   배색플랩포켓패딩베스트</t>
        </is>
      </c>
      <c r="N3111" s="8" t="inlineStr">
        <is>
          <t>NAVY   배색플랩포켓패딩베스트</t>
        </is>
      </c>
      <c r="O3111" s="8" t="inlineStr">
        <is>
          <t>곤색   배색플랩포켓패딩베스트</t>
        </is>
      </c>
    </row>
    <row r="3112" ht="16.5" customHeight="1" s="16">
      <c r="A3112" s="7" t="n">
        <v>13109885</v>
      </c>
      <c r="B3112" s="7" t="inlineStr">
        <is>
          <t>밀레</t>
        </is>
      </c>
      <c r="C3112" s="7" t="inlineStr">
        <is>
          <t>네이비</t>
        </is>
      </c>
      <c r="D3112" s="7" t="inlineStr">
        <is>
          <t>노르딕패턴</t>
        </is>
      </c>
      <c r="E3112" s="7" t="inlineStr">
        <is>
          <t>구스다운</t>
        </is>
      </c>
      <c r="F3112" s="7" t="inlineStr">
        <is>
          <t>하이넥후드패딩베스트</t>
        </is>
      </c>
      <c r="G3112" s="7" t="inlineStr">
        <is>
          <t>KOR</t>
        </is>
      </c>
      <c r="H3112" s="7" t="inlineStr">
        <is>
          <t>100</t>
        </is>
      </c>
      <c r="I3112" s="7">
        <f>IF(B3112="보세",C3112&amp;" "&amp;D3112&amp;" "&amp;E3112&amp;" "&amp;F3112&amp;" ["&amp;H3112&amp;"]",IF(G3112="JPN","[JPN] "&amp;B3112&amp;" "&amp;C3112&amp;" "&amp;D3112&amp;" "&amp;E3112&amp;" "&amp;F3112&amp;" ["&amp;H3112&amp;"]",B3112&amp;" "&amp;C3112&amp;" "&amp;D3112&amp;" "&amp;E3112&amp;" "&amp;F3112&amp;" ["&amp;H3112&amp;"]"))</f>
        <v/>
      </c>
      <c r="J3112" s="7" t="inlineStr">
        <is>
          <t>밀레 네이비 노르딕패턴 구스다운 하이넥후드패딩베스트 [100]</t>
        </is>
      </c>
      <c r="K3112" s="7" t="inlineStr">
        <is>
          <t>밀레 네이비 노르딕패턴 구스다운 하이넥후드패딩베스트</t>
        </is>
      </c>
      <c r="L3112" s="7">
        <f>IF(B3112="보세",C3112&amp;" "&amp;F3112,B3112&amp;" "&amp;F3112)</f>
        <v/>
      </c>
      <c r="M3112" s="8" t="inlineStr">
        <is>
          <t>네이비 노르딕패턴 구스다운 하이넥후드패딩베스트</t>
        </is>
      </c>
      <c r="N3112" s="8" t="inlineStr">
        <is>
          <t>NAVY 노르딕패턴 구스다운 하이넥후드패딩베스트</t>
        </is>
      </c>
      <c r="O3112" s="8" t="inlineStr">
        <is>
          <t>곤색 노르딕패턴 구스다운 하이넥후드패딩베스트</t>
        </is>
      </c>
    </row>
    <row r="3113" ht="16.5" customHeight="1" s="16">
      <c r="A3113" s="7" t="n">
        <v>13109886</v>
      </c>
      <c r="B3113" s="7" t="inlineStr">
        <is>
          <t>이젠벅</t>
        </is>
      </c>
      <c r="C3113" s="7" t="inlineStr">
        <is>
          <t>버건디</t>
        </is>
      </c>
      <c r="D3113" s="7" t="inlineStr">
        <is>
          <t>무지</t>
        </is>
      </c>
      <c r="E3113" s="7" t="inlineStr">
        <is>
          <t>폴리</t>
        </is>
      </c>
      <c r="F3113" s="7" t="inlineStr">
        <is>
          <t>플랩포켓하프헤비패딩점퍼</t>
        </is>
      </c>
      <c r="G3113" s="7" t="inlineStr">
        <is>
          <t>KOR</t>
        </is>
      </c>
      <c r="H3113" s="7" t="inlineStr">
        <is>
          <t>100</t>
        </is>
      </c>
      <c r="I3113" s="7">
        <f>IF(B3113="보세",C3113&amp;" "&amp;D3113&amp;" "&amp;E3113&amp;" "&amp;F3113&amp;" ["&amp;H3113&amp;"]",IF(G3113="JPN","[JPN] "&amp;B3113&amp;" "&amp;C3113&amp;" "&amp;D3113&amp;" "&amp;E3113&amp;" "&amp;F3113&amp;" ["&amp;H3113&amp;"]",B3113&amp;" "&amp;C3113&amp;" "&amp;D3113&amp;" "&amp;E3113&amp;" "&amp;F3113&amp;" ["&amp;H3113&amp;"]"))</f>
        <v/>
      </c>
      <c r="J3113" s="7" t="inlineStr">
        <is>
          <t>이젠벅 버건디 플랩포켓하프헤비패딩점퍼 [100]</t>
        </is>
      </c>
      <c r="K3113" s="7" t="inlineStr">
        <is>
          <t>이젠벅 버건디 플랩포켓하프헤비패딩점퍼</t>
        </is>
      </c>
      <c r="L3113" s="7">
        <f>IF(B3113="보세",C3113&amp;" "&amp;F3113,B3113&amp;" "&amp;F3113)</f>
        <v/>
      </c>
      <c r="M3113" s="8" t="inlineStr">
        <is>
          <t>버건디   플랩포켓하프헤비패딩점퍼</t>
        </is>
      </c>
      <c r="N3113" s="8" t="inlineStr">
        <is>
          <t>버건디   플랩포켓하프헤비패딩점퍼</t>
        </is>
      </c>
      <c r="O3113" s="8" t="inlineStr">
        <is>
          <t>버건디   플랩포켓하프헤비패딩점퍼</t>
        </is>
      </c>
    </row>
    <row r="3114" ht="16.5" customHeight="1" s="16">
      <c r="A3114" s="7" t="n">
        <v>13109887</v>
      </c>
      <c r="B3114" s="7" t="inlineStr">
        <is>
          <t>뉴발란스</t>
        </is>
      </c>
      <c r="C3114" s="7" t="inlineStr">
        <is>
          <t>네이비</t>
        </is>
      </c>
      <c r="D3114" s="7" t="inlineStr">
        <is>
          <t>무지</t>
        </is>
      </c>
      <c r="E3114" s="7" t="inlineStr">
        <is>
          <t>덕다운</t>
        </is>
      </c>
      <c r="F3114" s="7" t="inlineStr">
        <is>
          <t>레글런헤비패딩점퍼</t>
        </is>
      </c>
      <c r="G3114" s="7" t="inlineStr">
        <is>
          <t>KOR</t>
        </is>
      </c>
      <c r="H3114" s="7" t="inlineStr">
        <is>
          <t>M</t>
        </is>
      </c>
      <c r="I3114" s="7">
        <f>IF(B3114="보세",C3114&amp;" "&amp;D3114&amp;" "&amp;E3114&amp;" "&amp;F3114&amp;" ["&amp;H3114&amp;"]",IF(G3114="JPN","[JPN] "&amp;B3114&amp;" "&amp;C3114&amp;" "&amp;D3114&amp;" "&amp;E3114&amp;" "&amp;F3114&amp;" ["&amp;H3114&amp;"]",B3114&amp;" "&amp;C3114&amp;" "&amp;D3114&amp;" "&amp;E3114&amp;" "&amp;F3114&amp;" ["&amp;H3114&amp;"]"))</f>
        <v/>
      </c>
      <c r="J3114" s="7" t="inlineStr">
        <is>
          <t>뉴발란스 네이비 덕다운 레글런헤비패딩점퍼 [M]</t>
        </is>
      </c>
      <c r="K3114" s="7" t="inlineStr">
        <is>
          <t>뉴발란스 네이비 덕다운 레글런헤비패딩점퍼</t>
        </is>
      </c>
      <c r="L3114" s="7">
        <f>IF(B3114="보세",C3114&amp;" "&amp;F3114,B3114&amp;" "&amp;F3114)</f>
        <v/>
      </c>
      <c r="M3114" s="8" t="inlineStr">
        <is>
          <t>네이비  덕다운 레글런헤비패딩점퍼</t>
        </is>
      </c>
      <c r="N3114" s="8" t="inlineStr">
        <is>
          <t>NAVY  덕다운 레글런헤비패딩점퍼</t>
        </is>
      </c>
      <c r="O3114" s="8" t="inlineStr">
        <is>
          <t>곤색  덕다운 레글런헤비패딩점퍼</t>
        </is>
      </c>
    </row>
    <row r="3115" ht="16.5" customHeight="1" s="16">
      <c r="A3115" s="7" t="n">
        <v>13109888</v>
      </c>
      <c r="B3115" s="7" t="inlineStr">
        <is>
          <t>내셔널지오그래픽</t>
        </is>
      </c>
      <c r="C3115" s="7" t="inlineStr">
        <is>
          <t>아이보리</t>
        </is>
      </c>
      <c r="D3115" s="7" t="inlineStr">
        <is>
          <t>무지</t>
        </is>
      </c>
      <c r="E3115" s="7" t="inlineStr">
        <is>
          <t>폴리</t>
        </is>
      </c>
      <c r="F3115" s="7" t="inlineStr">
        <is>
          <t>하이넥뽀글이롱점퍼</t>
        </is>
      </c>
      <c r="G3115" s="7" t="inlineStr">
        <is>
          <t>KOR</t>
        </is>
      </c>
      <c r="H3115" s="7" t="inlineStr">
        <is>
          <t>M</t>
        </is>
      </c>
      <c r="I3115" s="7">
        <f>IF(B3115="보세",C3115&amp;" "&amp;D3115&amp;" "&amp;E3115&amp;" "&amp;F3115&amp;" ["&amp;H3115&amp;"]",IF(G3115="JPN","[JPN] "&amp;B3115&amp;" "&amp;C3115&amp;" "&amp;D3115&amp;" "&amp;E3115&amp;" "&amp;F3115&amp;" ["&amp;H3115&amp;"]",B3115&amp;" "&amp;C3115&amp;" "&amp;D3115&amp;" "&amp;E3115&amp;" "&amp;F3115&amp;" ["&amp;H3115&amp;"]"))</f>
        <v/>
      </c>
      <c r="J3115" s="7" t="inlineStr">
        <is>
          <t>내셔널지오그래픽 아이보리 하이넥뽀글이롱점퍼 [M]</t>
        </is>
      </c>
      <c r="K3115" s="7" t="inlineStr">
        <is>
          <t>내셔널지오그래픽 아이보리 하이넥뽀글이롱점퍼</t>
        </is>
      </c>
      <c r="L3115" s="7">
        <f>IF(B3115="보세",C3115&amp;" "&amp;F3115,B3115&amp;" "&amp;F3115)</f>
        <v/>
      </c>
      <c r="M3115" s="8" t="inlineStr">
        <is>
          <t>아이보리   하이넥뽀글이롱점퍼</t>
        </is>
      </c>
      <c r="N3115" s="8" t="inlineStr">
        <is>
          <t>아이보리   하이넥뽀글이롱점퍼</t>
        </is>
      </c>
      <c r="O3115" s="8" t="inlineStr">
        <is>
          <t>아이보리   하이넥뽀글이롱점퍼</t>
        </is>
      </c>
    </row>
    <row r="3116" ht="16.5" customHeight="1" s="16">
      <c r="A3116" s="7" t="n">
        <v>13109889</v>
      </c>
      <c r="B3116" s="7" t="inlineStr">
        <is>
          <t>잇미샤</t>
        </is>
      </c>
      <c r="C3116" s="7" t="inlineStr">
        <is>
          <t>아이보리핑크</t>
        </is>
      </c>
      <c r="D3116" s="7" t="inlineStr">
        <is>
          <t>체크</t>
        </is>
      </c>
      <c r="E3116" s="7" t="inlineStr">
        <is>
          <t>린넨혼방</t>
        </is>
      </c>
      <c r="F3116" s="7" t="inlineStr">
        <is>
          <t>트위드플레어스커트</t>
        </is>
      </c>
      <c r="G3116" s="7" t="inlineStr">
        <is>
          <t>KOR</t>
        </is>
      </c>
      <c r="H3116" s="7" t="inlineStr">
        <is>
          <t>64-85</t>
        </is>
      </c>
      <c r="I3116" s="7">
        <f>IF(B3116="보세",C3116&amp;" "&amp;D3116&amp;" "&amp;E3116&amp;" "&amp;F3116&amp;" ["&amp;H3116&amp;"]",IF(G3116="JPN","[JPN] "&amp;B3116&amp;" "&amp;C3116&amp;" "&amp;D3116&amp;" "&amp;E3116&amp;" "&amp;F3116&amp;" ["&amp;H3116&amp;"]",B3116&amp;" "&amp;C3116&amp;" "&amp;D3116&amp;" "&amp;E3116&amp;" "&amp;F3116&amp;" ["&amp;H3116&amp;"]"))</f>
        <v/>
      </c>
      <c r="J3116" s="7" t="inlineStr">
        <is>
          <t>잇미샤 아이보리핑크 체크 린넨혼방 트위드플레어스커트 [64-85]</t>
        </is>
      </c>
      <c r="K3116" s="7" t="inlineStr">
        <is>
          <t>잇미샤 아이보리핑크 체크 린넨혼방 트위드플레어스커트</t>
        </is>
      </c>
      <c r="L3116" s="7">
        <f>IF(B3116="보세",C3116&amp;" "&amp;F3116,B3116&amp;" "&amp;F3116)</f>
        <v/>
      </c>
      <c r="M3116" s="8" t="inlineStr">
        <is>
          <t>아이보리핑크 체크 린넨혼방 트위드플레어스커트</t>
        </is>
      </c>
      <c r="N3116" s="8" t="inlineStr">
        <is>
          <t>아이보리핑크 체크 린넨혼방 트위드플레어스커트</t>
        </is>
      </c>
      <c r="O3116" s="8" t="inlineStr">
        <is>
          <t>아이보리핑크 체크 린넨혼방 트위드플레어스커트</t>
        </is>
      </c>
    </row>
    <row r="3117" ht="16.5" customHeight="1" s="16">
      <c r="A3117" s="7" t="n">
        <v>13109890</v>
      </c>
      <c r="B3117" s="7" t="inlineStr">
        <is>
          <t>자라우먼</t>
        </is>
      </c>
      <c r="C3117" s="7" t="inlineStr">
        <is>
          <t>아이보리</t>
        </is>
      </c>
      <c r="D3117" s="7" t="inlineStr">
        <is>
          <t>무지</t>
        </is>
      </c>
      <c r="E3117" s="7" t="inlineStr">
        <is>
          <t>폴리</t>
        </is>
      </c>
      <c r="F3117" s="7" t="inlineStr">
        <is>
          <t>슬랙스팬츠</t>
        </is>
      </c>
      <c r="G3117" s="7" t="inlineStr">
        <is>
          <t>KOR</t>
        </is>
      </c>
      <c r="H3117" s="7" t="inlineStr">
        <is>
          <t>S</t>
        </is>
      </c>
      <c r="I3117" s="7">
        <f>IF(B3117="보세",C3117&amp;" "&amp;D3117&amp;" "&amp;E3117&amp;" "&amp;F3117&amp;" ["&amp;H3117&amp;"]",IF(G3117="JPN","[JPN] "&amp;B3117&amp;" "&amp;C3117&amp;" "&amp;D3117&amp;" "&amp;E3117&amp;" "&amp;F3117&amp;" ["&amp;H3117&amp;"]",B3117&amp;" "&amp;C3117&amp;" "&amp;D3117&amp;" "&amp;E3117&amp;" "&amp;F3117&amp;" ["&amp;H3117&amp;"]"))</f>
        <v/>
      </c>
      <c r="J3117" s="7" t="inlineStr">
        <is>
          <t>자라우먼 아이보리 슬랙스팬츠 [S]</t>
        </is>
      </c>
      <c r="K3117" s="7" t="inlineStr">
        <is>
          <t>자라우먼 아이보리 슬랙스팬츠</t>
        </is>
      </c>
      <c r="L3117" s="7">
        <f>IF(B3117="보세",C3117&amp;" "&amp;F3117,B3117&amp;" "&amp;F3117)</f>
        <v/>
      </c>
      <c r="M3117" s="8" t="inlineStr">
        <is>
          <t>아이보리   슬랙스팬츠</t>
        </is>
      </c>
      <c r="N3117" s="8" t="inlineStr">
        <is>
          <t>아이보리   슬랙스팬츠</t>
        </is>
      </c>
      <c r="O3117" s="8" t="inlineStr">
        <is>
          <t>아이보리   슬랙스팬츠</t>
        </is>
      </c>
    </row>
    <row r="3118" ht="16.5" customHeight="1" s="16">
      <c r="A3118" s="7" t="n">
        <v>13109891</v>
      </c>
      <c r="B3118" s="7" t="inlineStr">
        <is>
          <t>아디다스</t>
        </is>
      </c>
      <c r="C3118" s="7" t="inlineStr">
        <is>
          <t>화이트</t>
        </is>
      </c>
      <c r="D3118" s="7" t="inlineStr">
        <is>
          <t>스트라이프</t>
        </is>
      </c>
      <c r="E3118" s="7" t="inlineStr">
        <is>
          <t>폴리</t>
        </is>
      </c>
      <c r="F3118" s="7" t="inlineStr">
        <is>
          <t>스포츠일자팬츠</t>
        </is>
      </c>
      <c r="G3118" s="7" t="inlineStr">
        <is>
          <t>KOR</t>
        </is>
      </c>
      <c r="H3118" s="7" t="inlineStr">
        <is>
          <t>XL</t>
        </is>
      </c>
      <c r="I3118" s="7">
        <f>IF(B3118="보세",C3118&amp;" "&amp;D3118&amp;" "&amp;E3118&amp;" "&amp;F3118&amp;" ["&amp;H3118&amp;"]",IF(G3118="JPN","[JPN] "&amp;B3118&amp;" "&amp;C3118&amp;" "&amp;D3118&amp;" "&amp;E3118&amp;" "&amp;F3118&amp;" ["&amp;H3118&amp;"]",B3118&amp;" "&amp;C3118&amp;" "&amp;D3118&amp;" "&amp;E3118&amp;" "&amp;F3118&amp;" ["&amp;H3118&amp;"]"))</f>
        <v/>
      </c>
      <c r="J3118" s="7" t="inlineStr">
        <is>
          <t>아디다스 화이트 스트라이프 스포츠일자팬츠 [XL]</t>
        </is>
      </c>
      <c r="K3118" s="7" t="inlineStr">
        <is>
          <t>아디다스 화이트 스트라이프 스포츠일자팬츠</t>
        </is>
      </c>
      <c r="L3118" s="7">
        <f>IF(B3118="보세",C3118&amp;" "&amp;F3118,B3118&amp;" "&amp;F3118)</f>
        <v/>
      </c>
      <c r="M3118" s="8" t="inlineStr">
        <is>
          <t>화이트 스트라이프  스포츠일자팬츠</t>
        </is>
      </c>
      <c r="N3118" s="8" t="inlineStr">
        <is>
          <t>화이트 스트라이프  스포츠일자팬츠</t>
        </is>
      </c>
      <c r="O3118" s="8" t="inlineStr">
        <is>
          <t>화이트 스트라이프  스포츠일자팬츠</t>
        </is>
      </c>
    </row>
    <row r="3119" ht="16.5" customHeight="1" s="16">
      <c r="A3119" s="7" t="n">
        <v>13109893</v>
      </c>
      <c r="B3119" s="7" t="inlineStr">
        <is>
          <t>타미힐피거</t>
        </is>
      </c>
      <c r="C3119" s="7" t="inlineStr">
        <is>
          <t>중청</t>
        </is>
      </c>
      <c r="D3119" s="7" t="inlineStr">
        <is>
          <t>무지</t>
        </is>
      </c>
      <c r="E3119" s="7" t="inlineStr">
        <is>
          <t>데님</t>
        </is>
      </c>
      <c r="F3119" s="7" t="inlineStr">
        <is>
          <t>워싱스트레이트슬릿진</t>
        </is>
      </c>
      <c r="G3119" s="7" t="inlineStr">
        <is>
          <t>KOR</t>
        </is>
      </c>
      <c r="H3119" s="7" t="inlineStr">
        <is>
          <t>26</t>
        </is>
      </c>
      <c r="I3119" s="7">
        <f>IF(B3119="보세",C3119&amp;" "&amp;D3119&amp;" "&amp;E3119&amp;" "&amp;F3119&amp;" ["&amp;H3119&amp;"]",IF(G3119="JPN","[JPN] "&amp;B3119&amp;" "&amp;C3119&amp;" "&amp;D3119&amp;" "&amp;E3119&amp;" "&amp;F3119&amp;" ["&amp;H3119&amp;"]",B3119&amp;" "&amp;C3119&amp;" "&amp;D3119&amp;" "&amp;E3119&amp;" "&amp;F3119&amp;" ["&amp;H3119&amp;"]"))</f>
        <v/>
      </c>
      <c r="J3119" s="7" t="inlineStr">
        <is>
          <t>타미힐피거 중청 데님 워싱스트레이트슬릿진 [26]</t>
        </is>
      </c>
      <c r="K3119" s="7" t="inlineStr">
        <is>
          <t>타미힐피거 중청 데님 워싱스트레이트슬릿진</t>
        </is>
      </c>
      <c r="L3119" s="7">
        <f>IF(B3119="보세",C3119&amp;" "&amp;F3119,B3119&amp;" "&amp;F3119)</f>
        <v/>
      </c>
      <c r="M3119" s="8" t="inlineStr">
        <is>
          <t>중청  데님 워싱스트레이트슬릿진</t>
        </is>
      </c>
      <c r="N3119" s="8" t="inlineStr">
        <is>
          <t>중청  데님 워싱스트레이트슬릿진</t>
        </is>
      </c>
      <c r="O3119" s="8" t="inlineStr">
        <is>
          <t>중청  데님 워싱스트레이트슬릿진</t>
        </is>
      </c>
    </row>
    <row r="3120" ht="16.5" customHeight="1" s="16">
      <c r="A3120" s="7" t="n">
        <v>13109894</v>
      </c>
      <c r="B3120" s="7" t="inlineStr">
        <is>
          <t>톰보이</t>
        </is>
      </c>
      <c r="C3120" s="7" t="inlineStr">
        <is>
          <t>흑청</t>
        </is>
      </c>
      <c r="D3120" s="7" t="inlineStr">
        <is>
          <t>무지</t>
        </is>
      </c>
      <c r="E3120" s="7" t="inlineStr">
        <is>
          <t>데님</t>
        </is>
      </c>
      <c r="F3120" s="7" t="inlineStr">
        <is>
          <t>워싱스트레이트진</t>
        </is>
      </c>
      <c r="G3120" s="7" t="inlineStr">
        <is>
          <t>KOR</t>
        </is>
      </c>
      <c r="H3120" s="7" t="inlineStr">
        <is>
          <t>67-92</t>
        </is>
      </c>
      <c r="I3120" s="7">
        <f>IF(B3120="보세",C3120&amp;" "&amp;D3120&amp;" "&amp;E3120&amp;" "&amp;F3120&amp;" ["&amp;H3120&amp;"]",IF(G3120="JPN","[JPN] "&amp;B3120&amp;" "&amp;C3120&amp;" "&amp;D3120&amp;" "&amp;E3120&amp;" "&amp;F3120&amp;" ["&amp;H3120&amp;"]",B3120&amp;" "&amp;C3120&amp;" "&amp;D3120&amp;" "&amp;E3120&amp;" "&amp;F3120&amp;" ["&amp;H3120&amp;"]"))</f>
        <v/>
      </c>
      <c r="J3120" s="7" t="inlineStr">
        <is>
          <t>톰보이 흑청 데님 워싱스트레이트진 [67-92]</t>
        </is>
      </c>
      <c r="K3120" s="7" t="inlineStr">
        <is>
          <t>톰보이 흑청 데님 워싱스트레이트진</t>
        </is>
      </c>
      <c r="L3120" s="7">
        <f>IF(B3120="보세",C3120&amp;" "&amp;F3120,B3120&amp;" "&amp;F3120)</f>
        <v/>
      </c>
      <c r="M3120" s="8" t="inlineStr">
        <is>
          <t>흑청  데님 워싱스트레이트진</t>
        </is>
      </c>
      <c r="N3120" s="8" t="inlineStr">
        <is>
          <t>흑청  데님 워싱스트레이트진</t>
        </is>
      </c>
      <c r="O3120" s="8" t="inlineStr">
        <is>
          <t>흑청  데님 워싱스트레이트진</t>
        </is>
      </c>
    </row>
    <row r="3121" ht="16.5" customHeight="1" s="16">
      <c r="A3121" s="7" t="n">
        <v>13109895</v>
      </c>
      <c r="B3121" s="7" t="inlineStr">
        <is>
          <t>dkny</t>
        </is>
      </c>
      <c r="C3121" s="7" t="inlineStr">
        <is>
          <t>중청</t>
        </is>
      </c>
      <c r="D3121" s="7" t="inlineStr">
        <is>
          <t>무지</t>
        </is>
      </c>
      <c r="E3121" s="7" t="inlineStr">
        <is>
          <t>데님</t>
        </is>
      </c>
      <c r="F3121" s="7" t="inlineStr">
        <is>
          <t>줄워싱스트레이트진</t>
        </is>
      </c>
      <c r="G3121" s="7" t="inlineStr">
        <is>
          <t>KOR</t>
        </is>
      </c>
      <c r="H3121" s="7" t="inlineStr">
        <is>
          <t>30</t>
        </is>
      </c>
      <c r="I3121" s="7">
        <f>IF(B3121="보세",C3121&amp;" "&amp;D3121&amp;" "&amp;E3121&amp;" "&amp;F3121&amp;" ["&amp;H3121&amp;"]",IF(G3121="JPN","[JPN] "&amp;B3121&amp;" "&amp;C3121&amp;" "&amp;D3121&amp;" "&amp;E3121&amp;" "&amp;F3121&amp;" ["&amp;H3121&amp;"]",B3121&amp;" "&amp;C3121&amp;" "&amp;D3121&amp;" "&amp;E3121&amp;" "&amp;F3121&amp;" ["&amp;H3121&amp;"]"))</f>
        <v/>
      </c>
      <c r="J3121" s="7" t="inlineStr">
        <is>
          <t>dkny 중청 데님 줄워싱스트레이트진 [30]</t>
        </is>
      </c>
      <c r="K3121" s="7" t="inlineStr">
        <is>
          <t>dkny 중청 데님 줄워싱스트레이트진</t>
        </is>
      </c>
      <c r="L3121" s="7">
        <f>IF(B3121="보세",C3121&amp;" "&amp;F3121,B3121&amp;" "&amp;F3121)</f>
        <v/>
      </c>
      <c r="M3121" s="8" t="inlineStr">
        <is>
          <t>중청  데님 줄워싱스트레이트진</t>
        </is>
      </c>
      <c r="N3121" s="8" t="inlineStr">
        <is>
          <t>중청  데님 줄워싱스트레이트진</t>
        </is>
      </c>
      <c r="O3121" s="8" t="inlineStr">
        <is>
          <t>중청  데님 줄워싱스트레이트진</t>
        </is>
      </c>
    </row>
    <row r="3122" ht="16.5" customHeight="1" s="16">
      <c r="A3122" s="7" t="n">
        <v>13109896</v>
      </c>
      <c r="B3122" s="7" t="inlineStr">
        <is>
          <t>씨위</t>
        </is>
      </c>
      <c r="C3122" s="7" t="inlineStr">
        <is>
          <t>중청</t>
        </is>
      </c>
      <c r="D3122" s="7" t="inlineStr">
        <is>
          <t>무지</t>
        </is>
      </c>
      <c r="E3122" s="7" t="inlineStr">
        <is>
          <t>데님</t>
        </is>
      </c>
      <c r="F3122" s="7" t="inlineStr">
        <is>
          <t>워싱스트레이트도톰진</t>
        </is>
      </c>
      <c r="G3122" s="7" t="inlineStr">
        <is>
          <t>KOR</t>
        </is>
      </c>
      <c r="H3122" s="7" t="inlineStr">
        <is>
          <t>29</t>
        </is>
      </c>
      <c r="I3122" s="7">
        <f>IF(B3122="보세",C3122&amp;" "&amp;D3122&amp;" "&amp;E3122&amp;" "&amp;F3122&amp;" ["&amp;H3122&amp;"]",IF(G3122="JPN","[JPN] "&amp;B3122&amp;" "&amp;C3122&amp;" "&amp;D3122&amp;" "&amp;E3122&amp;" "&amp;F3122&amp;" ["&amp;H3122&amp;"]",B3122&amp;" "&amp;C3122&amp;" "&amp;D3122&amp;" "&amp;E3122&amp;" "&amp;F3122&amp;" ["&amp;H3122&amp;"]"))</f>
        <v/>
      </c>
      <c r="J3122" s="7" t="inlineStr">
        <is>
          <t>씨위 중청 데님 워싱스트레이트도톰진 [29]</t>
        </is>
      </c>
      <c r="K3122" s="7" t="inlineStr">
        <is>
          <t>씨위 중청 데님 워싱스트레이트도톰진</t>
        </is>
      </c>
      <c r="L3122" s="7">
        <f>IF(B3122="보세",C3122&amp;" "&amp;F3122,B3122&amp;" "&amp;F3122)</f>
        <v/>
      </c>
      <c r="M3122" s="8" t="inlineStr">
        <is>
          <t>중청  데님 워싱스트레이트도톰진</t>
        </is>
      </c>
      <c r="N3122" s="8" t="inlineStr">
        <is>
          <t>중청  데님 워싱스트레이트도톰진</t>
        </is>
      </c>
      <c r="O3122" s="8" t="inlineStr">
        <is>
          <t>중청  데님 워싱스트레이트도톰진</t>
        </is>
      </c>
    </row>
    <row r="3123" ht="16.5" customHeight="1" s="16">
      <c r="A3123" s="7" t="n">
        <v>13109897</v>
      </c>
      <c r="B3123" s="7" t="inlineStr">
        <is>
          <t>리바이스</t>
        </is>
      </c>
      <c r="C3123" s="7" t="inlineStr">
        <is>
          <t>중청</t>
        </is>
      </c>
      <c r="D3123" s="7" t="inlineStr">
        <is>
          <t>무지</t>
        </is>
      </c>
      <c r="E3123" s="7" t="inlineStr">
        <is>
          <t>데님</t>
        </is>
      </c>
      <c r="F3123" s="7" t="inlineStr">
        <is>
          <t>워싱보이프렌드스트레치진</t>
        </is>
      </c>
      <c r="G3123" s="7" t="inlineStr">
        <is>
          <t>KOR</t>
        </is>
      </c>
      <c r="H3123" s="7" t="inlineStr">
        <is>
          <t>27</t>
        </is>
      </c>
      <c r="I3123" s="7">
        <f>IF(B3123="보세",C3123&amp;" "&amp;D3123&amp;" "&amp;E3123&amp;" "&amp;F3123&amp;" ["&amp;H3123&amp;"]",IF(G3123="JPN","[JPN] "&amp;B3123&amp;" "&amp;C3123&amp;" "&amp;D3123&amp;" "&amp;E3123&amp;" "&amp;F3123&amp;" ["&amp;H3123&amp;"]",B3123&amp;" "&amp;C3123&amp;" "&amp;D3123&amp;" "&amp;E3123&amp;" "&amp;F3123&amp;" ["&amp;H3123&amp;"]"))</f>
        <v/>
      </c>
      <c r="J3123" s="7" t="inlineStr">
        <is>
          <t>리바이스 중청 데님 워싱보이프렌드스트레치진 [27]</t>
        </is>
      </c>
      <c r="K3123" s="7" t="inlineStr">
        <is>
          <t>리바이스 중청 데님 워싱보이프렌드스트레치진</t>
        </is>
      </c>
      <c r="L3123" s="7">
        <f>IF(B3123="보세",C3123&amp;" "&amp;F3123,B3123&amp;" "&amp;F3123)</f>
        <v/>
      </c>
      <c r="M3123" s="8" t="inlineStr">
        <is>
          <t>중청  데님 워싱보이프렌드스트레치진</t>
        </is>
      </c>
      <c r="N3123" s="8" t="inlineStr">
        <is>
          <t>중청  데님 워싱보이프렌드스트레치진</t>
        </is>
      </c>
      <c r="O3123" s="8" t="inlineStr">
        <is>
          <t>중청  데님 워싱보이프렌드스트레치진</t>
        </is>
      </c>
    </row>
    <row r="3124" ht="16.5" customHeight="1" s="16">
      <c r="A3124" s="7" t="n">
        <v>13109898</v>
      </c>
      <c r="B3124" s="7" t="inlineStr">
        <is>
          <t>타미힐피거</t>
        </is>
      </c>
      <c r="C3124" s="7" t="inlineStr">
        <is>
          <t>진청</t>
        </is>
      </c>
      <c r="D3124" s="7" t="inlineStr">
        <is>
          <t>무지</t>
        </is>
      </c>
      <c r="E3124" s="7" t="inlineStr">
        <is>
          <t>데님</t>
        </is>
      </c>
      <c r="F3124" s="7" t="inlineStr">
        <is>
          <t>워싱와이드스트레이트진</t>
        </is>
      </c>
      <c r="G3124" s="7" t="inlineStr">
        <is>
          <t>KOR</t>
        </is>
      </c>
      <c r="H3124" s="7" t="inlineStr">
        <is>
          <t>32</t>
        </is>
      </c>
      <c r="I3124" s="7">
        <f>IF(B3124="보세",C3124&amp;" "&amp;D3124&amp;" "&amp;E3124&amp;" "&amp;F3124&amp;" ["&amp;H3124&amp;"]",IF(G3124="JPN","[JPN] "&amp;B3124&amp;" "&amp;C3124&amp;" "&amp;D3124&amp;" "&amp;E3124&amp;" "&amp;F3124&amp;" ["&amp;H3124&amp;"]",B3124&amp;" "&amp;C3124&amp;" "&amp;D3124&amp;" "&amp;E3124&amp;" "&amp;F3124&amp;" ["&amp;H3124&amp;"]"))</f>
        <v/>
      </c>
      <c r="J3124" s="7" t="inlineStr">
        <is>
          <t>타미힐피거 진청 데님 워싱와이드스트레이트진 [32]</t>
        </is>
      </c>
      <c r="K3124" s="7" t="inlineStr">
        <is>
          <t>타미힐피거 진청 데님 워싱와이드스트레이트진</t>
        </is>
      </c>
      <c r="L3124" s="7">
        <f>IF(B3124="보세",C3124&amp;" "&amp;F3124,B3124&amp;" "&amp;F3124)</f>
        <v/>
      </c>
      <c r="M3124" s="8" t="inlineStr">
        <is>
          <t>진청  데님 워싱와이드스트레이트진</t>
        </is>
      </c>
      <c r="N3124" s="8" t="inlineStr">
        <is>
          <t>진청  데님 워싱와이드스트레이트진</t>
        </is>
      </c>
      <c r="O3124" s="8" t="inlineStr">
        <is>
          <t>진청  데님 워싱와이드스트레이트진</t>
        </is>
      </c>
    </row>
    <row r="3125" ht="16.5" customHeight="1" s="16">
      <c r="A3125" s="7" t="n">
        <v>13109899</v>
      </c>
      <c r="B3125" s="7" t="inlineStr">
        <is>
          <t>soverment</t>
        </is>
      </c>
      <c r="C3125" s="7" t="inlineStr">
        <is>
          <t>진청</t>
        </is>
      </c>
      <c r="D3125" s="7" t="inlineStr">
        <is>
          <t>무지</t>
        </is>
      </c>
      <c r="E3125" s="7" t="inlineStr">
        <is>
          <t>데님</t>
        </is>
      </c>
      <c r="F3125" s="7" t="inlineStr">
        <is>
          <t>생지스티치스트레이트진</t>
        </is>
      </c>
      <c r="G3125" s="7" t="inlineStr">
        <is>
          <t>KOR</t>
        </is>
      </c>
      <c r="H3125" s="7" t="inlineStr">
        <is>
          <t>2XL</t>
        </is>
      </c>
      <c r="I3125" s="7">
        <f>IF(B3125="보세",C3125&amp;" "&amp;D3125&amp;" "&amp;E3125&amp;" "&amp;F3125&amp;" ["&amp;H3125&amp;"]",IF(G3125="JPN","[JPN] "&amp;B3125&amp;" "&amp;C3125&amp;" "&amp;D3125&amp;" "&amp;E3125&amp;" "&amp;F3125&amp;" ["&amp;H3125&amp;"]",B3125&amp;" "&amp;C3125&amp;" "&amp;D3125&amp;" "&amp;E3125&amp;" "&amp;F3125&amp;" ["&amp;H3125&amp;"]"))</f>
        <v/>
      </c>
      <c r="J3125" s="7" t="inlineStr">
        <is>
          <t>soverment 진청 데님 생지스티치스트레이트진 [2XL]</t>
        </is>
      </c>
      <c r="K3125" s="7" t="inlineStr">
        <is>
          <t>soverment 진청 데님 생지스티치스트레이트진</t>
        </is>
      </c>
      <c r="L3125" s="7">
        <f>IF(B3125="보세",C3125&amp;" "&amp;F3125,B3125&amp;" "&amp;F3125)</f>
        <v/>
      </c>
      <c r="M3125" s="8" t="inlineStr">
        <is>
          <t>진청  데님 생지스티치스트레이트진</t>
        </is>
      </c>
      <c r="N3125" s="8" t="inlineStr">
        <is>
          <t>진청  데님 생지스티치스트레이트진</t>
        </is>
      </c>
      <c r="O3125" s="8" t="inlineStr">
        <is>
          <t>진청  데님 생지스티치스트레이트진</t>
        </is>
      </c>
    </row>
    <row r="3126" ht="16.5" customHeight="1" s="16">
      <c r="A3126" s="7" t="n">
        <v>13109900</v>
      </c>
      <c r="B3126" s="7" t="inlineStr">
        <is>
          <t>유니클로</t>
        </is>
      </c>
      <c r="C3126" s="7" t="inlineStr">
        <is>
          <t>진청</t>
        </is>
      </c>
      <c r="D3126" s="7" t="inlineStr">
        <is>
          <t>무지</t>
        </is>
      </c>
      <c r="E3126" s="7" t="inlineStr">
        <is>
          <t>데님</t>
        </is>
      </c>
      <c r="F3126" s="7" t="inlineStr">
        <is>
          <t>생지스트레이트진</t>
        </is>
      </c>
      <c r="G3126" s="7" t="inlineStr">
        <is>
          <t>KOR</t>
        </is>
      </c>
      <c r="H3126" s="7" t="inlineStr">
        <is>
          <t>23</t>
        </is>
      </c>
      <c r="I3126" s="7">
        <f>IF(B3126="보세",C3126&amp;" "&amp;D3126&amp;" "&amp;E3126&amp;" "&amp;F3126&amp;" ["&amp;H3126&amp;"]",IF(G3126="JPN","[JPN] "&amp;B3126&amp;" "&amp;C3126&amp;" "&amp;D3126&amp;" "&amp;E3126&amp;" "&amp;F3126&amp;" ["&amp;H3126&amp;"]",B3126&amp;" "&amp;C3126&amp;" "&amp;D3126&amp;" "&amp;E3126&amp;" "&amp;F3126&amp;" ["&amp;H3126&amp;"]"))</f>
        <v/>
      </c>
      <c r="J3126" s="7" t="inlineStr">
        <is>
          <t>유니클로 진청 데님 생지스트레이트진 [23]</t>
        </is>
      </c>
      <c r="K3126" s="7" t="inlineStr">
        <is>
          <t>유니클로 진청 데님 생지스트레이트진</t>
        </is>
      </c>
      <c r="L3126" s="7">
        <f>IF(B3126="보세",C3126&amp;" "&amp;F3126,B3126&amp;" "&amp;F3126)</f>
        <v/>
      </c>
      <c r="M3126" s="8" t="inlineStr">
        <is>
          <t>진청  데님 생지스트레이트진</t>
        </is>
      </c>
      <c r="N3126" s="8" t="inlineStr">
        <is>
          <t>진청  데님 생지스트레이트진</t>
        </is>
      </c>
      <c r="O3126" s="8" t="inlineStr">
        <is>
          <t>진청  데님 생지스트레이트진</t>
        </is>
      </c>
    </row>
    <row r="3127" ht="16.5" customHeight="1" s="16">
      <c r="A3127" s="7" t="n">
        <v>13109901</v>
      </c>
      <c r="B3127" s="7" t="inlineStr">
        <is>
          <t>자라</t>
        </is>
      </c>
      <c r="C3127" s="7" t="inlineStr">
        <is>
          <t>중청</t>
        </is>
      </c>
      <c r="D3127" s="7" t="inlineStr">
        <is>
          <t>무지</t>
        </is>
      </c>
      <c r="E3127" s="7" t="inlineStr">
        <is>
          <t>데님</t>
        </is>
      </c>
      <c r="F3127" s="7" t="inlineStr">
        <is>
          <t>워싱스트레이트크롭진</t>
        </is>
      </c>
      <c r="G3127" s="7" t="inlineStr">
        <is>
          <t>KOR</t>
        </is>
      </c>
      <c r="H3127" s="7" t="inlineStr">
        <is>
          <t>34</t>
        </is>
      </c>
      <c r="I3127" s="7">
        <f>IF(B3127="보세",C3127&amp;" "&amp;D3127&amp;" "&amp;E3127&amp;" "&amp;F3127&amp;" ["&amp;H3127&amp;"]",IF(G3127="JPN","[JPN] "&amp;B3127&amp;" "&amp;C3127&amp;" "&amp;D3127&amp;" "&amp;E3127&amp;" "&amp;F3127&amp;" ["&amp;H3127&amp;"]",B3127&amp;" "&amp;C3127&amp;" "&amp;D3127&amp;" "&amp;E3127&amp;" "&amp;F3127&amp;" ["&amp;H3127&amp;"]"))</f>
        <v/>
      </c>
      <c r="J3127" s="7" t="inlineStr">
        <is>
          <t>자라 중청 데님 워싱스트레이트크롭진 [34]</t>
        </is>
      </c>
      <c r="K3127" s="7" t="inlineStr">
        <is>
          <t>자라 중청 데님 워싱스트레이트크롭진</t>
        </is>
      </c>
      <c r="L3127" s="7">
        <f>IF(B3127="보세",C3127&amp;" "&amp;F3127,B3127&amp;" "&amp;F3127)</f>
        <v/>
      </c>
      <c r="M3127" s="8" t="inlineStr">
        <is>
          <t>중청  데님 워싱스트레이트크롭진</t>
        </is>
      </c>
      <c r="N3127" s="8" t="inlineStr">
        <is>
          <t>중청  데님 워싱스트레이트크롭진</t>
        </is>
      </c>
      <c r="O3127" s="8" t="inlineStr">
        <is>
          <t>중청  데님 워싱스트레이트크롭진</t>
        </is>
      </c>
    </row>
    <row r="3128" ht="16.5" customHeight="1" s="16">
      <c r="A3128" s="7" t="n">
        <v>13109902</v>
      </c>
      <c r="B3128" s="7" t="inlineStr">
        <is>
          <t>플랙진</t>
        </is>
      </c>
      <c r="C3128" s="7" t="inlineStr">
        <is>
          <t>중청</t>
        </is>
      </c>
      <c r="D3128" s="7" t="inlineStr">
        <is>
          <t>무지</t>
        </is>
      </c>
      <c r="E3128" s="7" t="inlineStr">
        <is>
          <t>데님</t>
        </is>
      </c>
      <c r="F3128" s="7" t="inlineStr">
        <is>
          <t>워싱스트레치스키니진</t>
        </is>
      </c>
      <c r="G3128" s="7" t="inlineStr">
        <is>
          <t>KOR</t>
        </is>
      </c>
      <c r="H3128" s="7" t="inlineStr">
        <is>
          <t>26</t>
        </is>
      </c>
      <c r="I3128" s="7">
        <f>IF(B3128="보세",C3128&amp;" "&amp;D3128&amp;" "&amp;E3128&amp;" "&amp;F3128&amp;" ["&amp;H3128&amp;"]",IF(G3128="JPN","[JPN] "&amp;B3128&amp;" "&amp;C3128&amp;" "&amp;D3128&amp;" "&amp;E3128&amp;" "&amp;F3128&amp;" ["&amp;H3128&amp;"]",B3128&amp;" "&amp;C3128&amp;" "&amp;D3128&amp;" "&amp;E3128&amp;" "&amp;F3128&amp;" ["&amp;H3128&amp;"]"))</f>
        <v/>
      </c>
      <c r="J3128" s="7" t="inlineStr">
        <is>
          <t>플랙진 중청 데님 워싱스트레치스키니진 [26]</t>
        </is>
      </c>
      <c r="K3128" s="7" t="inlineStr">
        <is>
          <t>플랙진 중청 데님 워싱스트레치스키니진</t>
        </is>
      </c>
      <c r="L3128" s="7">
        <f>IF(B3128="보세",C3128&amp;" "&amp;F3128,B3128&amp;" "&amp;F3128)</f>
        <v/>
      </c>
      <c r="M3128" s="8" t="inlineStr">
        <is>
          <t>중청  데님 워싱스트레치스키니진</t>
        </is>
      </c>
      <c r="N3128" s="8" t="inlineStr">
        <is>
          <t>중청  데님 워싱스트레치스키니진</t>
        </is>
      </c>
      <c r="O3128" s="8" t="inlineStr">
        <is>
          <t>중청  데님 워싱스트레치스키니진</t>
        </is>
      </c>
    </row>
    <row r="3129" ht="16.5" customHeight="1" s="16">
      <c r="A3129" s="7" t="n">
        <v>13109903</v>
      </c>
      <c r="B3129" s="7" t="inlineStr">
        <is>
          <t>게스</t>
        </is>
      </c>
      <c r="C3129" s="7" t="inlineStr">
        <is>
          <t>진청</t>
        </is>
      </c>
      <c r="D3129" s="7" t="inlineStr">
        <is>
          <t>무지</t>
        </is>
      </c>
      <c r="E3129" s="7" t="inlineStr">
        <is>
          <t>데님</t>
        </is>
      </c>
      <c r="F3129" s="7" t="inlineStr">
        <is>
          <t>줄워싱스트레이트진</t>
        </is>
      </c>
      <c r="G3129" s="7" t="inlineStr">
        <is>
          <t>KOR</t>
        </is>
      </c>
      <c r="H3129" s="7" t="inlineStr">
        <is>
          <t>30</t>
        </is>
      </c>
      <c r="I3129" s="7">
        <f>IF(B3129="보세",C3129&amp;" "&amp;D3129&amp;" "&amp;E3129&amp;" "&amp;F3129&amp;" ["&amp;H3129&amp;"]",IF(G3129="JPN","[JPN] "&amp;B3129&amp;" "&amp;C3129&amp;" "&amp;D3129&amp;" "&amp;E3129&amp;" "&amp;F3129&amp;" ["&amp;H3129&amp;"]",B3129&amp;" "&amp;C3129&amp;" "&amp;D3129&amp;" "&amp;E3129&amp;" "&amp;F3129&amp;" ["&amp;H3129&amp;"]"))</f>
        <v/>
      </c>
      <c r="J3129" s="7" t="inlineStr">
        <is>
          <t>게스 진청 데님 줄워싱스트레이트진 [30]</t>
        </is>
      </c>
      <c r="K3129" s="7" t="inlineStr">
        <is>
          <t>게스 진청 데님 줄워싱스트레이트진</t>
        </is>
      </c>
      <c r="L3129" s="7">
        <f>IF(B3129="보세",C3129&amp;" "&amp;F3129,B3129&amp;" "&amp;F3129)</f>
        <v/>
      </c>
      <c r="M3129" s="8" t="inlineStr">
        <is>
          <t>진청  데님 줄워싱스트레이트진</t>
        </is>
      </c>
      <c r="N3129" s="8" t="inlineStr">
        <is>
          <t>진청  데님 줄워싱스트레이트진</t>
        </is>
      </c>
      <c r="O3129" s="8" t="inlineStr">
        <is>
          <t>진청  데님 줄워싱스트레이트진</t>
        </is>
      </c>
    </row>
    <row r="3130" ht="16.5" customHeight="1" s="16">
      <c r="A3130" s="7" t="n">
        <v>13109904</v>
      </c>
      <c r="B3130" s="7" t="inlineStr">
        <is>
          <t>게스</t>
        </is>
      </c>
      <c r="C3130" s="7" t="inlineStr">
        <is>
          <t>중청</t>
        </is>
      </c>
      <c r="D3130" s="7" t="inlineStr">
        <is>
          <t>무지</t>
        </is>
      </c>
      <c r="E3130" s="7" t="inlineStr">
        <is>
          <t>데님</t>
        </is>
      </c>
      <c r="F3130" s="7" t="inlineStr">
        <is>
          <t>스트레치일자진</t>
        </is>
      </c>
      <c r="G3130" s="7" t="inlineStr">
        <is>
          <t>KOR</t>
        </is>
      </c>
      <c r="H3130" s="7" t="inlineStr">
        <is>
          <t>33</t>
        </is>
      </c>
      <c r="I3130" s="7">
        <f>IF(B3130="보세",C3130&amp;" "&amp;D3130&amp;" "&amp;E3130&amp;" "&amp;F3130&amp;" ["&amp;H3130&amp;"]",IF(G3130="JPN","[JPN] "&amp;B3130&amp;" "&amp;C3130&amp;" "&amp;D3130&amp;" "&amp;E3130&amp;" "&amp;F3130&amp;" ["&amp;H3130&amp;"]",B3130&amp;" "&amp;C3130&amp;" "&amp;D3130&amp;" "&amp;E3130&amp;" "&amp;F3130&amp;" ["&amp;H3130&amp;"]"))</f>
        <v/>
      </c>
      <c r="J3130" s="7" t="inlineStr">
        <is>
          <t>게스 중청 데님 스트레치일자진 [33]</t>
        </is>
      </c>
      <c r="K3130" s="7" t="inlineStr">
        <is>
          <t>게스 중청 데님 스트레치일자진</t>
        </is>
      </c>
      <c r="L3130" s="7">
        <f>IF(B3130="보세",C3130&amp;" "&amp;F3130,B3130&amp;" "&amp;F3130)</f>
        <v/>
      </c>
      <c r="M3130" s="8" t="inlineStr">
        <is>
          <t>중청  데님 스트레치일자진</t>
        </is>
      </c>
      <c r="N3130" s="8" t="inlineStr">
        <is>
          <t>중청  데님 스트레치일자진</t>
        </is>
      </c>
      <c r="O3130" s="8" t="inlineStr">
        <is>
          <t>중청  데님 스트레치일자진</t>
        </is>
      </c>
    </row>
    <row r="3131" ht="16.5" customHeight="1" s="16">
      <c r="A3131" s="7" t="n">
        <v>13109905</v>
      </c>
      <c r="B3131" s="7" t="inlineStr">
        <is>
          <t>아디다스마샬야츠</t>
        </is>
      </c>
      <c r="C3131" s="7" t="inlineStr">
        <is>
          <t>블랙</t>
        </is>
      </c>
      <c r="D3131" s="7" t="inlineStr">
        <is>
          <t>무지</t>
        </is>
      </c>
      <c r="E3131" s="7" t="inlineStr">
        <is>
          <t>폴리</t>
        </is>
      </c>
      <c r="F3131" s="7" t="inlineStr">
        <is>
          <t>파이핑삼선트레이닝팬츠</t>
        </is>
      </c>
      <c r="G3131" s="7" t="inlineStr">
        <is>
          <t>KOR</t>
        </is>
      </c>
      <c r="H3131" s="7" t="inlineStr">
        <is>
          <t>L</t>
        </is>
      </c>
      <c r="I3131" s="7">
        <f>IF(B3131="보세",C3131&amp;" "&amp;D3131&amp;" "&amp;E3131&amp;" "&amp;F3131&amp;" ["&amp;H3131&amp;"]",IF(G3131="JPN","[JPN] "&amp;B3131&amp;" "&amp;C3131&amp;" "&amp;D3131&amp;" "&amp;E3131&amp;" "&amp;F3131&amp;" ["&amp;H3131&amp;"]",B3131&amp;" "&amp;C3131&amp;" "&amp;D3131&amp;" "&amp;E3131&amp;" "&amp;F3131&amp;" ["&amp;H3131&amp;"]"))</f>
        <v/>
      </c>
      <c r="J3131" s="7" t="inlineStr">
        <is>
          <t>아디다스마샬야츠 블랙 파이핑삼선트레이닝팬츠 [L]</t>
        </is>
      </c>
      <c r="K3131" s="7" t="inlineStr">
        <is>
          <t>아디다스마샬야츠 블랙 파이핑삼선트레이닝팬츠</t>
        </is>
      </c>
      <c r="L3131" s="7">
        <f>IF(B3131="보세",C3131&amp;" "&amp;F3131,B3131&amp;" "&amp;F3131)</f>
        <v/>
      </c>
      <c r="M3131" s="8" t="inlineStr">
        <is>
          <t>블랙   파이핑삼선트레이닝팬츠</t>
        </is>
      </c>
      <c r="N3131" s="8" t="inlineStr">
        <is>
          <t>블랙   파이핑삼선트레이닝팬츠</t>
        </is>
      </c>
      <c r="O3131" s="8" t="inlineStr">
        <is>
          <t>블랙   파이핑삼선트레이닝팬츠</t>
        </is>
      </c>
    </row>
    <row r="3132" ht="16.5" customHeight="1" s="16">
      <c r="A3132" s="7" t="n">
        <v>13109906</v>
      </c>
      <c r="B3132" s="7" t="inlineStr">
        <is>
          <t>팬텀</t>
        </is>
      </c>
      <c r="C3132" s="7" t="inlineStr">
        <is>
          <t>블랙</t>
        </is>
      </c>
      <c r="D3132" s="7" t="inlineStr">
        <is>
          <t>무지</t>
        </is>
      </c>
      <c r="E3132" s="7" t="inlineStr">
        <is>
          <t>폴리</t>
        </is>
      </c>
      <c r="F3132" s="7" t="inlineStr">
        <is>
          <t>스포츠스트레치팬츠</t>
        </is>
      </c>
      <c r="G3132" s="7" t="inlineStr">
        <is>
          <t>KOR</t>
        </is>
      </c>
      <c r="H3132" s="7" t="inlineStr">
        <is>
          <t>없음</t>
        </is>
      </c>
      <c r="I3132" s="7">
        <f>IF(B3132="보세",C3132&amp;" "&amp;D3132&amp;" "&amp;E3132&amp;" "&amp;F3132&amp;" ["&amp;H3132&amp;"]",IF(G3132="JPN","[JPN] "&amp;B3132&amp;" "&amp;C3132&amp;" "&amp;D3132&amp;" "&amp;E3132&amp;" "&amp;F3132&amp;" ["&amp;H3132&amp;"]",B3132&amp;" "&amp;C3132&amp;" "&amp;D3132&amp;" "&amp;E3132&amp;" "&amp;F3132&amp;" ["&amp;H3132&amp;"]"))</f>
        <v/>
      </c>
      <c r="J3132" s="7" t="inlineStr">
        <is>
          <t xml:space="preserve">팬텀 블랙 스포츠스트레치팬츠 </t>
        </is>
      </c>
      <c r="K3132" s="7" t="inlineStr">
        <is>
          <t xml:space="preserve">팬텀 블랙 스포츠스트레치팬츠 </t>
        </is>
      </c>
      <c r="L3132" s="7">
        <f>IF(B3132="보세",C3132&amp;" "&amp;F3132,B3132&amp;" "&amp;F3132)</f>
        <v/>
      </c>
      <c r="M3132" s="8" t="inlineStr">
        <is>
          <t>블랙   스포츠스트레치팬츠</t>
        </is>
      </c>
      <c r="N3132" s="8" t="inlineStr">
        <is>
          <t>블랙   스포츠스트레치팬츠</t>
        </is>
      </c>
      <c r="O3132" s="8" t="inlineStr">
        <is>
          <t>블랙   스포츠스트레치팬츠</t>
        </is>
      </c>
    </row>
    <row r="3133" ht="16.5" customHeight="1" s="16">
      <c r="A3133" s="7" t="n">
        <v>13109907</v>
      </c>
      <c r="B3133" s="7" t="inlineStr">
        <is>
          <t>루이까스텔</t>
        </is>
      </c>
      <c r="C3133" s="7" t="inlineStr">
        <is>
          <t>차콜</t>
        </is>
      </c>
      <c r="D3133" s="7" t="inlineStr">
        <is>
          <t>무지</t>
        </is>
      </c>
      <c r="E3133" s="7" t="inlineStr">
        <is>
          <t>폴리</t>
        </is>
      </c>
      <c r="F3133" s="7" t="inlineStr">
        <is>
          <t>보카시슬랙스팬츠</t>
        </is>
      </c>
      <c r="G3133" s="7" t="inlineStr">
        <is>
          <t>KOR</t>
        </is>
      </c>
      <c r="H3133" s="7" t="inlineStr">
        <is>
          <t>88</t>
        </is>
      </c>
      <c r="I3133" s="7">
        <f>IF(B3133="보세",C3133&amp;" "&amp;D3133&amp;" "&amp;E3133&amp;" "&amp;F3133&amp;" ["&amp;H3133&amp;"]",IF(G3133="JPN","[JPN] "&amp;B3133&amp;" "&amp;C3133&amp;" "&amp;D3133&amp;" "&amp;E3133&amp;" "&amp;F3133&amp;" ["&amp;H3133&amp;"]",B3133&amp;" "&amp;C3133&amp;" "&amp;D3133&amp;" "&amp;E3133&amp;" "&amp;F3133&amp;" ["&amp;H3133&amp;"]"))</f>
        <v/>
      </c>
      <c r="J3133" s="7" t="inlineStr">
        <is>
          <t>루이까스텔 차콜 보카시슬랙스팬츠 [88]</t>
        </is>
      </c>
      <c r="K3133" s="7" t="inlineStr">
        <is>
          <t>루이까스텔 차콜 보카시슬랙스팬츠</t>
        </is>
      </c>
      <c r="L3133" s="7">
        <f>IF(B3133="보세",C3133&amp;" "&amp;F3133,B3133&amp;" "&amp;F3133)</f>
        <v/>
      </c>
      <c r="M3133" s="8" t="inlineStr">
        <is>
          <t>차콜   보카시슬랙스팬츠</t>
        </is>
      </c>
      <c r="N3133" s="8" t="inlineStr">
        <is>
          <t>차콜   보카시슬랙스팬츠</t>
        </is>
      </c>
      <c r="O3133" s="8" t="inlineStr">
        <is>
          <t>차콜   보카시슬랙스팬츠</t>
        </is>
      </c>
    </row>
    <row r="3134" ht="16.5" customHeight="1" s="16">
      <c r="A3134" s="7" t="n">
        <v>13109908</v>
      </c>
      <c r="B3134" s="7" t="inlineStr">
        <is>
          <t>아디다스</t>
        </is>
      </c>
      <c r="C3134" s="7" t="inlineStr">
        <is>
          <t>네이비</t>
        </is>
      </c>
      <c r="D3134" s="7" t="inlineStr">
        <is>
          <t>무지</t>
        </is>
      </c>
      <c r="E3134" s="7" t="inlineStr">
        <is>
          <t>면혼방</t>
        </is>
      </c>
      <c r="F3134" s="7" t="inlineStr">
        <is>
          <t>삼선슬림트레이닝팬츠</t>
        </is>
      </c>
      <c r="G3134" s="7" t="inlineStr">
        <is>
          <t>KOR</t>
        </is>
      </c>
      <c r="H3134" s="7" t="inlineStr">
        <is>
          <t>S</t>
        </is>
      </c>
      <c r="I3134" s="7">
        <f>IF(B3134="보세",C3134&amp;" "&amp;D3134&amp;" "&amp;E3134&amp;" "&amp;F3134&amp;" ["&amp;H3134&amp;"]",IF(G3134="JPN","[JPN] "&amp;B3134&amp;" "&amp;C3134&amp;" "&amp;D3134&amp;" "&amp;E3134&amp;" "&amp;F3134&amp;" ["&amp;H3134&amp;"]",B3134&amp;" "&amp;C3134&amp;" "&amp;D3134&amp;" "&amp;E3134&amp;" "&amp;F3134&amp;" ["&amp;H3134&amp;"]"))</f>
        <v/>
      </c>
      <c r="J3134" s="7" t="inlineStr">
        <is>
          <t>아디다스 네이비 면혼방 삼선슬림트레이닝팬츠 [S]</t>
        </is>
      </c>
      <c r="K3134" s="7" t="inlineStr">
        <is>
          <t>아디다스 네이비 면혼방 삼선슬림트레이닝팬츠</t>
        </is>
      </c>
      <c r="L3134" s="7">
        <f>IF(B3134="보세",C3134&amp;" "&amp;F3134,B3134&amp;" "&amp;F3134)</f>
        <v/>
      </c>
      <c r="M3134" s="8" t="inlineStr">
        <is>
          <t>네이비  면혼방 삼선슬림트레이닝팬츠</t>
        </is>
      </c>
      <c r="N3134" s="8" t="inlineStr">
        <is>
          <t>NAVY  면혼방 삼선슬림트레이닝팬츠</t>
        </is>
      </c>
      <c r="O3134" s="8" t="inlineStr">
        <is>
          <t>곤색  면혼방 삼선슬림트레이닝팬츠</t>
        </is>
      </c>
    </row>
    <row r="3135" ht="16.5" customHeight="1" s="16">
      <c r="A3135" s="7" t="n">
        <v>13109909</v>
      </c>
      <c r="B3135" s="7" t="inlineStr">
        <is>
          <t>나이키</t>
        </is>
      </c>
      <c r="C3135" s="7" t="inlineStr">
        <is>
          <t>블루</t>
        </is>
      </c>
      <c r="D3135" s="7" t="inlineStr">
        <is>
          <t>체크</t>
        </is>
      </c>
      <c r="E3135" s="7" t="inlineStr">
        <is>
          <t>면</t>
        </is>
      </c>
      <c r="F3135" s="7" t="inlineStr">
        <is>
          <t>워싱카고반바지</t>
        </is>
      </c>
      <c r="G3135" s="7" t="inlineStr">
        <is>
          <t>KOR</t>
        </is>
      </c>
      <c r="H3135" s="7" t="inlineStr">
        <is>
          <t>M</t>
        </is>
      </c>
      <c r="I3135" s="7">
        <f>IF(B3135="보세",C3135&amp;" "&amp;D3135&amp;" "&amp;E3135&amp;" "&amp;F3135&amp;" ["&amp;H3135&amp;"]",IF(G3135="JPN","[JPN] "&amp;B3135&amp;" "&amp;C3135&amp;" "&amp;D3135&amp;" "&amp;E3135&amp;" "&amp;F3135&amp;" ["&amp;H3135&amp;"]",B3135&amp;" "&amp;C3135&amp;" "&amp;D3135&amp;" "&amp;E3135&amp;" "&amp;F3135&amp;" ["&amp;H3135&amp;"]"))</f>
        <v/>
      </c>
      <c r="J3135" s="7" t="inlineStr">
        <is>
          <t>나이키 블루 체크 면 워싱카고반바지 [M]</t>
        </is>
      </c>
      <c r="K3135" s="7" t="inlineStr">
        <is>
          <t>나이키 블루 체크 면 워싱카고반바지</t>
        </is>
      </c>
      <c r="L3135" s="7">
        <f>IF(B3135="보세",C3135&amp;" "&amp;F3135,B3135&amp;" "&amp;F3135)</f>
        <v/>
      </c>
      <c r="M3135" s="8" t="inlineStr">
        <is>
          <t>블루 체크 면 워싱카고반바지</t>
        </is>
      </c>
      <c r="N3135" s="8" t="inlineStr">
        <is>
          <t>블루 체크 코튼 워싱카고반바지</t>
        </is>
      </c>
      <c r="O3135" s="8" t="inlineStr">
        <is>
          <t>블루 체크 면직물 워싱카고반바지</t>
        </is>
      </c>
    </row>
    <row r="3136" ht="16.5" customHeight="1" s="16">
      <c r="A3136" s="7" t="n">
        <v>13109910</v>
      </c>
      <c r="B3136" s="7" t="inlineStr">
        <is>
          <t>나이키</t>
        </is>
      </c>
      <c r="C3136" s="7" t="inlineStr">
        <is>
          <t>블랙</t>
        </is>
      </c>
      <c r="D3136" s="7" t="inlineStr">
        <is>
          <t>무지</t>
        </is>
      </c>
      <c r="E3136" s="7" t="inlineStr">
        <is>
          <t>면혼방</t>
        </is>
      </c>
      <c r="F3136" s="7" t="inlineStr">
        <is>
          <t>자수로고조거트레이닝팬츠</t>
        </is>
      </c>
      <c r="G3136" s="7" t="inlineStr">
        <is>
          <t>KOR</t>
        </is>
      </c>
      <c r="H3136" s="7" t="inlineStr">
        <is>
          <t>M</t>
        </is>
      </c>
      <c r="I3136" s="7">
        <f>IF(B3136="보세",C3136&amp;" "&amp;D3136&amp;" "&amp;E3136&amp;" "&amp;F3136&amp;" ["&amp;H3136&amp;"]",IF(G3136="JPN","[JPN] "&amp;B3136&amp;" "&amp;C3136&amp;" "&amp;D3136&amp;" "&amp;E3136&amp;" "&amp;F3136&amp;" ["&amp;H3136&amp;"]",B3136&amp;" "&amp;C3136&amp;" "&amp;D3136&amp;" "&amp;E3136&amp;" "&amp;F3136&amp;" ["&amp;H3136&amp;"]"))</f>
        <v/>
      </c>
      <c r="J3136" s="7" t="inlineStr">
        <is>
          <t>나이키 블랙 면혼방 자수로고조거트레이닝팬츠 [M]</t>
        </is>
      </c>
      <c r="K3136" s="7" t="inlineStr">
        <is>
          <t>나이키 블랙 면혼방 자수로고조거트레이닝팬츠</t>
        </is>
      </c>
      <c r="L3136" s="7">
        <f>IF(B3136="보세",C3136&amp;" "&amp;F3136,B3136&amp;" "&amp;F3136)</f>
        <v/>
      </c>
      <c r="M3136" s="8" t="inlineStr">
        <is>
          <t>블랙  면혼방 자수로고조거트레이닝팬츠</t>
        </is>
      </c>
      <c r="N3136" s="8" t="inlineStr">
        <is>
          <t>블랙  코튼혼방 자수로고조거트레이닝팬츠</t>
        </is>
      </c>
      <c r="O3136" s="8" t="inlineStr">
        <is>
          <t>블랙  면믹스 자수로고조거트레이닝팬츠</t>
        </is>
      </c>
    </row>
    <row r="3137" ht="16.5" customHeight="1" s="16">
      <c r="A3137" s="7" t="n">
        <v>13109911</v>
      </c>
      <c r="B3137" s="7" t="inlineStr">
        <is>
          <t>지프</t>
        </is>
      </c>
      <c r="C3137" s="7" t="inlineStr">
        <is>
          <t>블랙</t>
        </is>
      </c>
      <c r="D3137" s="7" t="inlineStr">
        <is>
          <t>무지</t>
        </is>
      </c>
      <c r="E3137" s="7" t="inlineStr">
        <is>
          <t>면혼방</t>
        </is>
      </c>
      <c r="F3137" s="7" t="inlineStr">
        <is>
          <t>양각로고트레이닝팬츠</t>
        </is>
      </c>
      <c r="G3137" s="7" t="inlineStr">
        <is>
          <t>KOR</t>
        </is>
      </c>
      <c r="H3137" s="7" t="inlineStr">
        <is>
          <t>L</t>
        </is>
      </c>
      <c r="I3137" s="7">
        <f>IF(B3137="보세",C3137&amp;" "&amp;D3137&amp;" "&amp;E3137&amp;" "&amp;F3137&amp;" ["&amp;H3137&amp;"]",IF(G3137="JPN","[JPN] "&amp;B3137&amp;" "&amp;C3137&amp;" "&amp;D3137&amp;" "&amp;E3137&amp;" "&amp;F3137&amp;" ["&amp;H3137&amp;"]",B3137&amp;" "&amp;C3137&amp;" "&amp;D3137&amp;" "&amp;E3137&amp;" "&amp;F3137&amp;" ["&amp;H3137&amp;"]"))</f>
        <v/>
      </c>
      <c r="J3137" s="7" t="inlineStr">
        <is>
          <t>지프 블랙 면혼방 양각로고트레이닝팬츠 [L]</t>
        </is>
      </c>
      <c r="K3137" s="7" t="inlineStr">
        <is>
          <t>지프 블랙 면혼방 양각로고트레이닝팬츠</t>
        </is>
      </c>
      <c r="L3137" s="7">
        <f>IF(B3137="보세",C3137&amp;" "&amp;F3137,B3137&amp;" "&amp;F3137)</f>
        <v/>
      </c>
      <c r="M3137" s="8" t="inlineStr">
        <is>
          <t>블랙  면혼방 양각로고트레이닝팬츠</t>
        </is>
      </c>
      <c r="N3137" s="8" t="inlineStr">
        <is>
          <t>블랙  코튼혼방 양각로고트레이닝팬츠</t>
        </is>
      </c>
      <c r="O3137" s="8" t="inlineStr">
        <is>
          <t>블랙  면믹스 양각로고트레이닝팬츠</t>
        </is>
      </c>
    </row>
    <row r="3138" ht="16.5" customHeight="1" s="16">
      <c r="A3138" s="7" t="n">
        <v>13109912</v>
      </c>
      <c r="B3138" s="7" t="inlineStr">
        <is>
          <t>나이키</t>
        </is>
      </c>
      <c r="C3138" s="7" t="inlineStr">
        <is>
          <t>블랙</t>
        </is>
      </c>
      <c r="D3138" s="7" t="inlineStr">
        <is>
          <t>무지</t>
        </is>
      </c>
      <c r="E3138" s="7" t="inlineStr">
        <is>
          <t>폴리</t>
        </is>
      </c>
      <c r="F3138" s="7" t="inlineStr">
        <is>
          <t>사이드테이핑조거트레이닝팬츠</t>
        </is>
      </c>
      <c r="G3138" s="7" t="inlineStr">
        <is>
          <t>KOR</t>
        </is>
      </c>
      <c r="H3138" s="7" t="inlineStr">
        <is>
          <t>M</t>
        </is>
      </c>
      <c r="I3138" s="7">
        <f>IF(B3138="보세",C3138&amp;" "&amp;D3138&amp;" "&amp;E3138&amp;" "&amp;F3138&amp;" ["&amp;H3138&amp;"]",IF(G3138="JPN","[JPN] "&amp;B3138&amp;" "&amp;C3138&amp;" "&amp;D3138&amp;" "&amp;E3138&amp;" "&amp;F3138&amp;" ["&amp;H3138&amp;"]",B3138&amp;" "&amp;C3138&amp;" "&amp;D3138&amp;" "&amp;E3138&amp;" "&amp;F3138&amp;" ["&amp;H3138&amp;"]"))</f>
        <v/>
      </c>
      <c r="J3138" s="7" t="inlineStr">
        <is>
          <t>나이키 블랙 사이드테이핑조거트레이닝팬츠 [M]</t>
        </is>
      </c>
      <c r="K3138" s="7" t="inlineStr">
        <is>
          <t>나이키 블랙 사이드테이핑조거트레이닝팬츠</t>
        </is>
      </c>
      <c r="L3138" s="7">
        <f>IF(B3138="보세",C3138&amp;" "&amp;F3138,B3138&amp;" "&amp;F3138)</f>
        <v/>
      </c>
      <c r="M3138" s="8" t="inlineStr">
        <is>
          <t>블랙   사이드테이핑조거트레이닝팬츠</t>
        </is>
      </c>
      <c r="N3138" s="8" t="inlineStr">
        <is>
          <t>블랙   사이드테이핑조거트레이닝팬츠</t>
        </is>
      </c>
      <c r="O3138" s="8" t="inlineStr">
        <is>
          <t>블랙   사이드테이핑조거트레이닝팬츠</t>
        </is>
      </c>
    </row>
    <row r="3139" ht="16.5" customHeight="1" s="16">
      <c r="A3139" s="7" t="n">
        <v>13109913</v>
      </c>
      <c r="B3139" s="7" t="inlineStr">
        <is>
          <t>라코스테</t>
        </is>
      </c>
      <c r="C3139" s="7" t="inlineStr">
        <is>
          <t>카키</t>
        </is>
      </c>
      <c r="D3139" s="7" t="inlineStr">
        <is>
          <t>무지</t>
        </is>
      </c>
      <c r="E3139" s="7" t="inlineStr">
        <is>
          <t>골덴</t>
        </is>
      </c>
      <c r="F3139" s="7" t="inlineStr">
        <is>
          <t>레귤러핏골지스트레치팬츠</t>
        </is>
      </c>
      <c r="G3139" s="7" t="inlineStr">
        <is>
          <t>KOR</t>
        </is>
      </c>
      <c r="H3139" s="7" t="inlineStr">
        <is>
          <t>44</t>
        </is>
      </c>
      <c r="I3139" s="7">
        <f>IF(B3139="보세",C3139&amp;" "&amp;D3139&amp;" "&amp;E3139&amp;" "&amp;F3139&amp;" ["&amp;H3139&amp;"]",IF(G3139="JPN","[JPN] "&amp;B3139&amp;" "&amp;C3139&amp;" "&amp;D3139&amp;" "&amp;E3139&amp;" "&amp;F3139&amp;" ["&amp;H3139&amp;"]",B3139&amp;" "&amp;C3139&amp;" "&amp;D3139&amp;" "&amp;E3139&amp;" "&amp;F3139&amp;" ["&amp;H3139&amp;"]"))</f>
        <v/>
      </c>
      <c r="J3139" s="7" t="inlineStr">
        <is>
          <t>라코스테 카키 골덴 레귤러핏골지스트레치팬츠 [44]</t>
        </is>
      </c>
      <c r="K3139" s="7" t="inlineStr">
        <is>
          <t>라코스테 카키 골덴 레귤러핏골지스트레치팬츠</t>
        </is>
      </c>
      <c r="L3139" s="7">
        <f>IF(B3139="보세",C3139&amp;" "&amp;F3139,B3139&amp;" "&amp;F3139)</f>
        <v/>
      </c>
      <c r="M3139" s="8" t="inlineStr">
        <is>
          <t>카키  골덴 레귤러핏골지스트레치팬츠</t>
        </is>
      </c>
      <c r="N3139" s="8" t="inlineStr">
        <is>
          <t>카키  골덴 레귤러핏골지스트레치팬츠</t>
        </is>
      </c>
      <c r="O3139" s="8" t="inlineStr">
        <is>
          <t>카키  골덴 레귤러핏골지스트레치팬츠</t>
        </is>
      </c>
    </row>
    <row r="3140" ht="16.5" customHeight="1" s="16">
      <c r="A3140" s="7" t="n">
        <v>13109914</v>
      </c>
      <c r="B3140" s="7" t="inlineStr">
        <is>
          <t>magjay</t>
        </is>
      </c>
      <c r="C3140" s="7" t="inlineStr">
        <is>
          <t>블랙</t>
        </is>
      </c>
      <c r="D3140" s="7" t="inlineStr">
        <is>
          <t>무지</t>
        </is>
      </c>
      <c r="E3140" s="7" t="inlineStr">
        <is>
          <t>폴리</t>
        </is>
      </c>
      <c r="F3140" s="7" t="inlineStr">
        <is>
          <t>백페이크포켓와이드슬랙스팬츠</t>
        </is>
      </c>
      <c r="G3140" s="7" t="inlineStr">
        <is>
          <t>KOR</t>
        </is>
      </c>
      <c r="H3140" s="7" t="inlineStr">
        <is>
          <t>67-94</t>
        </is>
      </c>
      <c r="I3140" s="7">
        <f>IF(B3140="보세",C3140&amp;" "&amp;D3140&amp;" "&amp;E3140&amp;" "&amp;F3140&amp;" ["&amp;H3140&amp;"]",IF(G3140="JPN","[JPN] "&amp;B3140&amp;" "&amp;C3140&amp;" "&amp;D3140&amp;" "&amp;E3140&amp;" "&amp;F3140&amp;" ["&amp;H3140&amp;"]",B3140&amp;" "&amp;C3140&amp;" "&amp;D3140&amp;" "&amp;E3140&amp;" "&amp;F3140&amp;" ["&amp;H3140&amp;"]"))</f>
        <v/>
      </c>
      <c r="J3140" s="7" t="inlineStr">
        <is>
          <t>magjay 블랙 백페이크포켓와이드슬랙스팬츠 [67-94]</t>
        </is>
      </c>
      <c r="K3140" s="7" t="inlineStr">
        <is>
          <t>magjay 블랙 백페이크포켓와이드슬랙스팬츠</t>
        </is>
      </c>
      <c r="L3140" s="7">
        <f>IF(B3140="보세",C3140&amp;" "&amp;F3140,B3140&amp;" "&amp;F3140)</f>
        <v/>
      </c>
      <c r="M3140" s="8" t="inlineStr">
        <is>
          <t>블랙   백페이크포켓와이드슬랙스팬츠</t>
        </is>
      </c>
      <c r="N3140" s="8" t="inlineStr">
        <is>
          <t>블랙   백페이크포켓와이드슬랙스팬츠</t>
        </is>
      </c>
      <c r="O3140" s="8" t="inlineStr">
        <is>
          <t>블랙   백페이크포켓와이드슬랙스팬츠</t>
        </is>
      </c>
    </row>
    <row r="3141" ht="16.5" customHeight="1" s="16">
      <c r="A3141" s="7" t="n">
        <v>13109915</v>
      </c>
      <c r="B3141" s="7" t="inlineStr">
        <is>
          <t>뮬라웨어</t>
        </is>
      </c>
      <c r="C3141" s="7" t="inlineStr">
        <is>
          <t>블랙</t>
        </is>
      </c>
      <c r="D3141" s="7" t="inlineStr">
        <is>
          <t>무지</t>
        </is>
      </c>
      <c r="E3141" s="7" t="inlineStr">
        <is>
          <t>폴리</t>
        </is>
      </c>
      <c r="F3141" s="7" t="inlineStr">
        <is>
          <t>오버로크슬림부츠컷레깅스</t>
        </is>
      </c>
      <c r="G3141" s="7" t="inlineStr">
        <is>
          <t>KOR</t>
        </is>
      </c>
      <c r="H3141" s="7" t="inlineStr">
        <is>
          <t>S</t>
        </is>
      </c>
      <c r="I3141" s="7">
        <f>IF(B3141="보세",C3141&amp;" "&amp;D3141&amp;" "&amp;E3141&amp;" "&amp;F3141&amp;" ["&amp;H3141&amp;"]",IF(G3141="JPN","[JPN] "&amp;B3141&amp;" "&amp;C3141&amp;" "&amp;D3141&amp;" "&amp;E3141&amp;" "&amp;F3141&amp;" ["&amp;H3141&amp;"]",B3141&amp;" "&amp;C3141&amp;" "&amp;D3141&amp;" "&amp;E3141&amp;" "&amp;F3141&amp;" ["&amp;H3141&amp;"]"))</f>
        <v/>
      </c>
      <c r="J3141" s="7" t="inlineStr">
        <is>
          <t>뮬라웨어 블랙 오버로크슬림부츠컷레깅스 [S]</t>
        </is>
      </c>
      <c r="K3141" s="7" t="inlineStr">
        <is>
          <t>뮬라웨어 블랙 오버로크슬림부츠컷레깅스</t>
        </is>
      </c>
      <c r="L3141" s="7">
        <f>IF(B3141="보세",C3141&amp;" "&amp;F3141,B3141&amp;" "&amp;F3141)</f>
        <v/>
      </c>
      <c r="M3141" s="8" t="inlineStr">
        <is>
          <t>블랙   오버로크슬림부츠컷레깅스</t>
        </is>
      </c>
      <c r="N3141" s="8" t="inlineStr">
        <is>
          <t>블랙   오버로크슬림부츠컷레깅스</t>
        </is>
      </c>
      <c r="O3141" s="8" t="inlineStr">
        <is>
          <t>블랙   오버로크슬림부츠컷레깅스</t>
        </is>
      </c>
    </row>
    <row r="3142" ht="16.5" customHeight="1" s="16">
      <c r="A3142" s="7" t="n">
        <v>13109916</v>
      </c>
      <c r="B3142" s="7" t="inlineStr">
        <is>
          <t>퓨마</t>
        </is>
      </c>
      <c r="C3142" s="7" t="inlineStr">
        <is>
          <t>블랙</t>
        </is>
      </c>
      <c r="D3142" s="7" t="inlineStr">
        <is>
          <t>프린팅</t>
        </is>
      </c>
      <c r="E3142" s="7" t="inlineStr">
        <is>
          <t>폴리</t>
        </is>
      </c>
      <c r="F3142" s="7" t="inlineStr">
        <is>
          <t>절개트레이닝팬츠</t>
        </is>
      </c>
      <c r="G3142" s="7" t="inlineStr">
        <is>
          <t>KOR</t>
        </is>
      </c>
      <c r="H3142" s="7" t="inlineStr">
        <is>
          <t>L</t>
        </is>
      </c>
      <c r="I3142" s="7">
        <f>IF(B3142="보세",C3142&amp;" "&amp;D3142&amp;" "&amp;E3142&amp;" "&amp;F3142&amp;" ["&amp;H3142&amp;"]",IF(G3142="JPN","[JPN] "&amp;B3142&amp;" "&amp;C3142&amp;" "&amp;D3142&amp;" "&amp;E3142&amp;" "&amp;F3142&amp;" ["&amp;H3142&amp;"]",B3142&amp;" "&amp;C3142&amp;" "&amp;D3142&amp;" "&amp;E3142&amp;" "&amp;F3142&amp;" ["&amp;H3142&amp;"]"))</f>
        <v/>
      </c>
      <c r="J3142" s="7" t="inlineStr">
        <is>
          <t>퓨마 블랙 프린팅 절개트레이닝팬츠 [L]</t>
        </is>
      </c>
      <c r="K3142" s="7" t="inlineStr">
        <is>
          <t>퓨마 블랙 프린팅 절개트레이닝팬츠</t>
        </is>
      </c>
      <c r="L3142" s="7">
        <f>IF(B3142="보세",C3142&amp;" "&amp;F3142,B3142&amp;" "&amp;F3142)</f>
        <v/>
      </c>
      <c r="M3142" s="8" t="inlineStr">
        <is>
          <t>블랙 프린팅  절개트레이닝팬츠</t>
        </is>
      </c>
      <c r="N3142" s="8" t="inlineStr">
        <is>
          <t>블랙 프린팅  절개트레이닝팬츠</t>
        </is>
      </c>
      <c r="O3142" s="8" t="inlineStr">
        <is>
          <t>블랙 프린팅  절개트레이닝팬츠</t>
        </is>
      </c>
    </row>
    <row r="3143" ht="16.5" customHeight="1" s="16">
      <c r="A3143" s="7" t="n">
        <v>13109917</v>
      </c>
      <c r="B3143" s="7" t="inlineStr">
        <is>
          <t>나이키</t>
        </is>
      </c>
      <c r="C3143" s="7" t="inlineStr">
        <is>
          <t>블랙</t>
        </is>
      </c>
      <c r="D3143" s="7" t="inlineStr">
        <is>
          <t>무지</t>
        </is>
      </c>
      <c r="E3143" s="7" t="inlineStr">
        <is>
          <t>드라이핏</t>
        </is>
      </c>
      <c r="F3143" s="7" t="inlineStr">
        <is>
          <t>와이드밴딩부츠컷레깅스</t>
        </is>
      </c>
      <c r="G3143" s="7" t="inlineStr">
        <is>
          <t>KOR</t>
        </is>
      </c>
      <c r="H3143" s="7" t="inlineStr">
        <is>
          <t>S</t>
        </is>
      </c>
      <c r="I3143" s="7">
        <f>IF(B3143="보세",C3143&amp;" "&amp;D3143&amp;" "&amp;E3143&amp;" "&amp;F3143&amp;" ["&amp;H3143&amp;"]",IF(G3143="JPN","[JPN] "&amp;B3143&amp;" "&amp;C3143&amp;" "&amp;D3143&amp;" "&amp;E3143&amp;" "&amp;F3143&amp;" ["&amp;H3143&amp;"]",B3143&amp;" "&amp;C3143&amp;" "&amp;D3143&amp;" "&amp;E3143&amp;" "&amp;F3143&amp;" ["&amp;H3143&amp;"]"))</f>
        <v/>
      </c>
      <c r="J3143" s="7" t="inlineStr">
        <is>
          <t>나이키 블랙 드라이핏 와이드밴딩부츠컷레깅스 [S]</t>
        </is>
      </c>
      <c r="K3143" s="7" t="inlineStr">
        <is>
          <t>나이키 블랙 드라이핏 와이드밴딩부츠컷레깅스</t>
        </is>
      </c>
      <c r="L3143" s="7">
        <f>IF(B3143="보세",C3143&amp;" "&amp;F3143,B3143&amp;" "&amp;F3143)</f>
        <v/>
      </c>
      <c r="M3143" s="8" t="inlineStr">
        <is>
          <t>블랙  드라이핏 와이드밴딩부츠컷레깅스</t>
        </is>
      </c>
      <c r="N3143" s="8" t="inlineStr">
        <is>
          <t>블랙  드라이핏 와이드밴딩부츠컷레깅스</t>
        </is>
      </c>
      <c r="O3143" s="8" t="inlineStr">
        <is>
          <t>블랙  드라이핏 와이드밴딩부츠컷레깅스</t>
        </is>
      </c>
    </row>
    <row r="3144" ht="16.5" customHeight="1" s="16">
      <c r="A3144" s="7" t="n">
        <v>13109918</v>
      </c>
      <c r="B3144" s="7" t="inlineStr">
        <is>
          <t>뮬라웨어</t>
        </is>
      </c>
      <c r="C3144" s="7" t="inlineStr">
        <is>
          <t>인디카키</t>
        </is>
      </c>
      <c r="D3144" s="7" t="inlineStr">
        <is>
          <t>무지</t>
        </is>
      </c>
      <c r="E3144" s="7" t="inlineStr">
        <is>
          <t>폴리</t>
        </is>
      </c>
      <c r="F3144" s="7" t="inlineStr">
        <is>
          <t>와이드밴딩7부레깅스</t>
        </is>
      </c>
      <c r="G3144" s="7" t="inlineStr">
        <is>
          <t>KOR</t>
        </is>
      </c>
      <c r="H3144" s="7" t="inlineStr">
        <is>
          <t>M</t>
        </is>
      </c>
      <c r="I3144" s="7">
        <f>IF(B3144="보세",C3144&amp;" "&amp;D3144&amp;" "&amp;E3144&amp;" "&amp;F3144&amp;" ["&amp;H3144&amp;"]",IF(G3144="JPN","[JPN] "&amp;B3144&amp;" "&amp;C3144&amp;" "&amp;D3144&amp;" "&amp;E3144&amp;" "&amp;F3144&amp;" ["&amp;H3144&amp;"]",B3144&amp;" "&amp;C3144&amp;" "&amp;D3144&amp;" "&amp;E3144&amp;" "&amp;F3144&amp;" ["&amp;H3144&amp;"]"))</f>
        <v/>
      </c>
      <c r="J3144" s="7" t="inlineStr">
        <is>
          <t>뮬라웨어 인디카키 와이드밴딩7부레깅스 [M]</t>
        </is>
      </c>
      <c r="K3144" s="7" t="inlineStr">
        <is>
          <t>뮬라웨어 인디카키 와이드밴딩7부레깅스</t>
        </is>
      </c>
      <c r="L3144" s="7">
        <f>IF(B3144="보세",C3144&amp;" "&amp;F3144,B3144&amp;" "&amp;F3144)</f>
        <v/>
      </c>
      <c r="M3144" s="8" t="inlineStr">
        <is>
          <t>인디카키   와이드밴딩7부레깅스</t>
        </is>
      </c>
      <c r="N3144" s="8" t="inlineStr">
        <is>
          <t>인디카키   와이드밴딩7부레깅스</t>
        </is>
      </c>
      <c r="O3144" s="8" t="inlineStr">
        <is>
          <t>인디카키   와이드밴딩7부레깅스</t>
        </is>
      </c>
    </row>
    <row r="3145" ht="16.5" customHeight="1" s="16">
      <c r="A3145" s="7" t="n">
        <v>13109919</v>
      </c>
      <c r="B3145" s="7" t="inlineStr">
        <is>
          <t>아디다스오리지널</t>
        </is>
      </c>
      <c r="C3145" s="7" t="inlineStr">
        <is>
          <t>블랙</t>
        </is>
      </c>
      <c r="D3145" s="7" t="inlineStr">
        <is>
          <t>무지</t>
        </is>
      </c>
      <c r="E3145" s="7" t="inlineStr">
        <is>
          <t>폴리</t>
        </is>
      </c>
      <c r="F3145" s="7" t="inlineStr">
        <is>
          <t>불꽃로고삼선테이핑반바지</t>
        </is>
      </c>
      <c r="G3145" s="7" t="inlineStr">
        <is>
          <t>KOR</t>
        </is>
      </c>
      <c r="H3145" s="7" t="inlineStr">
        <is>
          <t>L</t>
        </is>
      </c>
      <c r="I3145" s="7">
        <f>IF(B3145="보세",C3145&amp;" "&amp;D3145&amp;" "&amp;E3145&amp;" "&amp;F3145&amp;" ["&amp;H3145&amp;"]",IF(G3145="JPN","[JPN] "&amp;B3145&amp;" "&amp;C3145&amp;" "&amp;D3145&amp;" "&amp;E3145&amp;" "&amp;F3145&amp;" ["&amp;H3145&amp;"]",B3145&amp;" "&amp;C3145&amp;" "&amp;D3145&amp;" "&amp;E3145&amp;" "&amp;F3145&amp;" ["&amp;H3145&amp;"]"))</f>
        <v/>
      </c>
      <c r="J3145" s="7" t="inlineStr">
        <is>
          <t>아디다스오리지널 블랙 불꽃로고삼선테이핑반바지 [L]</t>
        </is>
      </c>
      <c r="K3145" s="7" t="inlineStr">
        <is>
          <t>아디다스오리지널 블랙 불꽃로고삼선테이핑반바지</t>
        </is>
      </c>
      <c r="L3145" s="7">
        <f>IF(B3145="보세",C3145&amp;" "&amp;F3145,B3145&amp;" "&amp;F3145)</f>
        <v/>
      </c>
      <c r="M3145" s="8" t="inlineStr">
        <is>
          <t>블랙   불꽃로고삼선테이핑반바지</t>
        </is>
      </c>
      <c r="N3145" s="8" t="inlineStr">
        <is>
          <t>블랙   불꽃로고삼선테이핑반바지</t>
        </is>
      </c>
      <c r="O3145" s="8" t="inlineStr">
        <is>
          <t>블랙   불꽃로고삼선테이핑반바지</t>
        </is>
      </c>
    </row>
    <row r="3146" ht="16.5" customHeight="1" s="16">
      <c r="A3146" s="7" t="n">
        <v>13109920</v>
      </c>
      <c r="B3146" s="7" t="inlineStr">
        <is>
          <t>아디다스</t>
        </is>
      </c>
      <c r="C3146" s="7" t="inlineStr">
        <is>
          <t>블랙</t>
        </is>
      </c>
      <c r="D3146" s="7" t="inlineStr">
        <is>
          <t>무지</t>
        </is>
      </c>
      <c r="E3146" s="7" t="inlineStr">
        <is>
          <t>면혼방</t>
        </is>
      </c>
      <c r="F3146" s="7" t="inlineStr">
        <is>
          <t>삼선조거트레이닝팬츠</t>
        </is>
      </c>
      <c r="G3146" s="7" t="inlineStr">
        <is>
          <t>KOR</t>
        </is>
      </c>
      <c r="H3146" s="7" t="inlineStr">
        <is>
          <t>L</t>
        </is>
      </c>
      <c r="I3146" s="7">
        <f>IF(B3146="보세",C3146&amp;" "&amp;D3146&amp;" "&amp;E3146&amp;" "&amp;F3146&amp;" ["&amp;H3146&amp;"]",IF(G3146="JPN","[JPN] "&amp;B3146&amp;" "&amp;C3146&amp;" "&amp;D3146&amp;" "&amp;E3146&amp;" "&amp;F3146&amp;" ["&amp;H3146&amp;"]",B3146&amp;" "&amp;C3146&amp;" "&amp;D3146&amp;" "&amp;E3146&amp;" "&amp;F3146&amp;" ["&amp;H3146&amp;"]"))</f>
        <v/>
      </c>
      <c r="J3146" s="7" t="inlineStr">
        <is>
          <t>아디다스 블랙 면혼방 삼선조거트레이닝팬츠 [L]</t>
        </is>
      </c>
      <c r="K3146" s="7" t="inlineStr">
        <is>
          <t>아디다스 블랙 면혼방 삼선조거트레이닝팬츠</t>
        </is>
      </c>
      <c r="L3146" s="7">
        <f>IF(B3146="보세",C3146&amp;" "&amp;F3146,B3146&amp;" "&amp;F3146)</f>
        <v/>
      </c>
      <c r="M3146" s="8" t="inlineStr">
        <is>
          <t>블랙  면혼방 삼선조거트레이닝팬츠</t>
        </is>
      </c>
      <c r="N3146" s="8" t="inlineStr">
        <is>
          <t>블랙  코튼혼방 삼선조거트레이닝팬츠</t>
        </is>
      </c>
      <c r="O3146" s="8" t="inlineStr">
        <is>
          <t>블랙  면믹스 삼선조거트레이닝팬츠</t>
        </is>
      </c>
    </row>
    <row r="3147" ht="16.5" customHeight="1" s="16">
      <c r="A3147" s="7" t="n">
        <v>13109921</v>
      </c>
      <c r="B3147" s="7" t="inlineStr">
        <is>
          <t>아디다스</t>
        </is>
      </c>
      <c r="C3147" s="7" t="inlineStr">
        <is>
          <t>블랙</t>
        </is>
      </c>
      <c r="D3147" s="7" t="inlineStr">
        <is>
          <t>무지</t>
        </is>
      </c>
      <c r="E3147" s="7" t="inlineStr">
        <is>
          <t>클리마쿨</t>
        </is>
      </c>
      <c r="F3147" s="7" t="inlineStr">
        <is>
          <t>포인트삼선플레어레깅스</t>
        </is>
      </c>
      <c r="G3147" s="7" t="inlineStr">
        <is>
          <t>KOR</t>
        </is>
      </c>
      <c r="H3147" s="7" t="inlineStr">
        <is>
          <t>M</t>
        </is>
      </c>
      <c r="I3147" s="7">
        <f>IF(B3147="보세",C3147&amp;" "&amp;D3147&amp;" "&amp;E3147&amp;" "&amp;F3147&amp;" ["&amp;H3147&amp;"]",IF(G3147="JPN","[JPN] "&amp;B3147&amp;" "&amp;C3147&amp;" "&amp;D3147&amp;" "&amp;E3147&amp;" "&amp;F3147&amp;" ["&amp;H3147&amp;"]",B3147&amp;" "&amp;C3147&amp;" "&amp;D3147&amp;" "&amp;E3147&amp;" "&amp;F3147&amp;" ["&amp;H3147&amp;"]"))</f>
        <v/>
      </c>
      <c r="J3147" s="7" t="inlineStr">
        <is>
          <t>아디다스 블랙 클리마쿨 포인트삼선플레어레깅스 [M]</t>
        </is>
      </c>
      <c r="K3147" s="7" t="inlineStr">
        <is>
          <t>아디다스 블랙 클리마쿨 포인트삼선플레어레깅스</t>
        </is>
      </c>
      <c r="L3147" s="7">
        <f>IF(B3147="보세",C3147&amp;" "&amp;F3147,B3147&amp;" "&amp;F3147)</f>
        <v/>
      </c>
      <c r="M3147" s="8" t="inlineStr">
        <is>
          <t>블랙  클리마쿨 포인트삼선플레어레깅스</t>
        </is>
      </c>
      <c r="N3147" s="8" t="inlineStr">
        <is>
          <t>블랙  클리마쿨 포인트삼선플레어레깅스</t>
        </is>
      </c>
      <c r="O3147" s="8" t="inlineStr">
        <is>
          <t>블랙  클리마쿨 포인트삼선플레어레깅스</t>
        </is>
      </c>
    </row>
    <row r="3148" ht="16.5" customHeight="1" s="16">
      <c r="A3148" s="7" t="n">
        <v>13109922</v>
      </c>
      <c r="B3148" s="7" t="inlineStr">
        <is>
          <t>퓨마골프</t>
        </is>
      </c>
      <c r="C3148" s="7" t="inlineStr">
        <is>
          <t>블랙</t>
        </is>
      </c>
      <c r="D3148" s="7" t="inlineStr">
        <is>
          <t>무지</t>
        </is>
      </c>
      <c r="E3148" s="7" t="inlineStr">
        <is>
          <t>폴리</t>
        </is>
      </c>
      <c r="F3148" s="7" t="inlineStr">
        <is>
          <t>경량스트레치팬츠</t>
        </is>
      </c>
      <c r="G3148" s="7" t="inlineStr">
        <is>
          <t>KOR</t>
        </is>
      </c>
      <c r="H3148" s="7" t="inlineStr">
        <is>
          <t>L</t>
        </is>
      </c>
      <c r="I3148" s="7">
        <f>IF(B3148="보세",C3148&amp;" "&amp;D3148&amp;" "&amp;E3148&amp;" "&amp;F3148&amp;" ["&amp;H3148&amp;"]",IF(G3148="JPN","[JPN] "&amp;B3148&amp;" "&amp;C3148&amp;" "&amp;D3148&amp;" "&amp;E3148&amp;" "&amp;F3148&amp;" ["&amp;H3148&amp;"]",B3148&amp;" "&amp;C3148&amp;" "&amp;D3148&amp;" "&amp;E3148&amp;" "&amp;F3148&amp;" ["&amp;H3148&amp;"]"))</f>
        <v/>
      </c>
      <c r="J3148" s="7" t="inlineStr">
        <is>
          <t>퓨마골프 블랙 경량스트레치팬츠 [L]</t>
        </is>
      </c>
      <c r="K3148" s="7" t="inlineStr">
        <is>
          <t>퓨마골프 블랙 경량스트레치팬츠</t>
        </is>
      </c>
      <c r="L3148" s="7">
        <f>IF(B3148="보세",C3148&amp;" "&amp;F3148,B3148&amp;" "&amp;F3148)</f>
        <v/>
      </c>
      <c r="M3148" s="8" t="inlineStr">
        <is>
          <t>블랙   경량스트레치팬츠</t>
        </is>
      </c>
      <c r="N3148" s="8" t="inlineStr">
        <is>
          <t>블랙   경량스트레치팬츠</t>
        </is>
      </c>
      <c r="O3148" s="8" t="inlineStr">
        <is>
          <t>블랙   경량스트레치팬츠</t>
        </is>
      </c>
    </row>
    <row r="3149" ht="16.5" customHeight="1" s="16">
      <c r="A3149" s="7" t="n">
        <v>13109923</v>
      </c>
      <c r="B3149" s="7" t="inlineStr">
        <is>
          <t>아디다스</t>
        </is>
      </c>
      <c r="C3149" s="7" t="inlineStr">
        <is>
          <t>블랙</t>
        </is>
      </c>
      <c r="D3149" s="7" t="inlineStr">
        <is>
          <t>무지</t>
        </is>
      </c>
      <c r="E3149" s="7" t="inlineStr">
        <is>
          <t>클리마라이트</t>
        </is>
      </c>
      <c r="F3149" s="7" t="inlineStr">
        <is>
          <t>와이드밴딩삼선테이핑레깅스</t>
        </is>
      </c>
      <c r="G3149" s="7" t="inlineStr">
        <is>
          <t>KOR</t>
        </is>
      </c>
      <c r="H3149" s="7" t="inlineStr">
        <is>
          <t>XS</t>
        </is>
      </c>
      <c r="I3149" s="7">
        <f>IF(B3149="보세",C3149&amp;" "&amp;D3149&amp;" "&amp;E3149&amp;" "&amp;F3149&amp;" ["&amp;H3149&amp;"]",IF(G3149="JPN","[JPN] "&amp;B3149&amp;" "&amp;C3149&amp;" "&amp;D3149&amp;" "&amp;E3149&amp;" "&amp;F3149&amp;" ["&amp;H3149&amp;"]",B3149&amp;" "&amp;C3149&amp;" "&amp;D3149&amp;" "&amp;E3149&amp;" "&amp;F3149&amp;" ["&amp;H3149&amp;"]"))</f>
        <v/>
      </c>
      <c r="J3149" s="7" t="inlineStr">
        <is>
          <t>아디다스 블랙 클리마라이트 와이드밴딩삼선테이핑레깅스 [XS]</t>
        </is>
      </c>
      <c r="K3149" s="7" t="inlineStr">
        <is>
          <t>아디다스 블랙 클리마라이트 와이드밴딩삼선테이핑레깅스</t>
        </is>
      </c>
      <c r="L3149" s="7">
        <f>IF(B3149="보세",C3149&amp;" "&amp;F3149,B3149&amp;" "&amp;F3149)</f>
        <v/>
      </c>
      <c r="M3149" s="8" t="inlineStr">
        <is>
          <t>블랙  클리마라이트 와이드밴딩삼선테이핑레깅스</t>
        </is>
      </c>
      <c r="N3149" s="8" t="inlineStr">
        <is>
          <t>블랙  클리마라이트 와이드밴딩삼선테이핑레깅스</t>
        </is>
      </c>
      <c r="O3149" s="8" t="inlineStr">
        <is>
          <t>블랙  클리마라이트 와이드밴딩삼선테이핑레깅스</t>
        </is>
      </c>
    </row>
    <row r="3150" ht="16.5" customHeight="1" s="16">
      <c r="A3150" s="7" t="n">
        <v>13109924</v>
      </c>
      <c r="B3150" s="7" t="inlineStr">
        <is>
          <t>아디다스</t>
        </is>
      </c>
      <c r="C3150" s="7" t="inlineStr">
        <is>
          <t>블랙</t>
        </is>
      </c>
      <c r="D3150" s="7" t="inlineStr">
        <is>
          <t>무지</t>
        </is>
      </c>
      <c r="E3150" s="7" t="inlineStr">
        <is>
          <t>폴리</t>
        </is>
      </c>
      <c r="F3150" s="7" t="inlineStr">
        <is>
          <t>삼선테이핑트레이닝팬츠</t>
        </is>
      </c>
      <c r="G3150" s="7" t="inlineStr">
        <is>
          <t>KOR</t>
        </is>
      </c>
      <c r="H3150" s="7" t="inlineStr">
        <is>
          <t>S</t>
        </is>
      </c>
      <c r="I3150" s="7">
        <f>IF(B3150="보세",C3150&amp;" "&amp;D3150&amp;" "&amp;E3150&amp;" "&amp;F3150&amp;" ["&amp;H3150&amp;"]",IF(G3150="JPN","[JPN] "&amp;B3150&amp;" "&amp;C3150&amp;" "&amp;D3150&amp;" "&amp;E3150&amp;" "&amp;F3150&amp;" ["&amp;H3150&amp;"]",B3150&amp;" "&amp;C3150&amp;" "&amp;D3150&amp;" "&amp;E3150&amp;" "&amp;F3150&amp;" ["&amp;H3150&amp;"]"))</f>
        <v/>
      </c>
      <c r="J3150" s="7" t="inlineStr">
        <is>
          <t>아디다스 블랙 삼선테이핑트레이닝팬츠 [S]</t>
        </is>
      </c>
      <c r="K3150" s="7" t="inlineStr">
        <is>
          <t>아디다스 블랙 삼선테이핑트레이닝팬츠</t>
        </is>
      </c>
      <c r="L3150" s="7">
        <f>IF(B3150="보세",C3150&amp;" "&amp;F3150,B3150&amp;" "&amp;F3150)</f>
        <v/>
      </c>
      <c r="M3150" s="8" t="inlineStr">
        <is>
          <t>블랙   삼선테이핑트레이닝팬츠</t>
        </is>
      </c>
      <c r="N3150" s="8" t="inlineStr">
        <is>
          <t>블랙   삼선테이핑트레이닝팬츠</t>
        </is>
      </c>
      <c r="O3150" s="8" t="inlineStr">
        <is>
          <t>블랙   삼선테이핑트레이닝팬츠</t>
        </is>
      </c>
    </row>
    <row r="3151" ht="16.5" customHeight="1" s="16">
      <c r="A3151" s="7" t="n">
        <v>13109925</v>
      </c>
      <c r="B3151" s="7" t="inlineStr">
        <is>
          <t>코데즈컴바인</t>
        </is>
      </c>
      <c r="C3151" s="7" t="inlineStr">
        <is>
          <t>블랙</t>
        </is>
      </c>
      <c r="D3151" s="7" t="inlineStr">
        <is>
          <t>무지</t>
        </is>
      </c>
      <c r="E3151" s="7" t="inlineStr">
        <is>
          <t>면혼방</t>
        </is>
      </c>
      <c r="F3151" s="7" t="inlineStr">
        <is>
          <t>가오리핏집업</t>
        </is>
      </c>
      <c r="G3151" s="7" t="inlineStr">
        <is>
          <t>KOR</t>
        </is>
      </c>
      <c r="H3151" s="7" t="inlineStr">
        <is>
          <t>55</t>
        </is>
      </c>
      <c r="I3151" s="7">
        <f>IF(B3151="보세",C3151&amp;" "&amp;D3151&amp;" "&amp;E3151&amp;" "&amp;F3151&amp;" ["&amp;H3151&amp;"]",IF(G3151="JPN","[JPN] "&amp;B3151&amp;" "&amp;C3151&amp;" "&amp;D3151&amp;" "&amp;E3151&amp;" "&amp;F3151&amp;" ["&amp;H3151&amp;"]",B3151&amp;" "&amp;C3151&amp;" "&amp;D3151&amp;" "&amp;E3151&amp;" "&amp;F3151&amp;" ["&amp;H3151&amp;"]"))</f>
        <v/>
      </c>
      <c r="J3151" s="7" t="inlineStr">
        <is>
          <t>코데즈컴바인 블랙 면혼방 가오리핏집업 [55]</t>
        </is>
      </c>
      <c r="K3151" s="7" t="inlineStr">
        <is>
          <t>코데즈컴바인 블랙 면혼방 가오리핏집업</t>
        </is>
      </c>
      <c r="L3151" s="7">
        <f>IF(B3151="보세",C3151&amp;" "&amp;F3151,B3151&amp;" "&amp;F3151)</f>
        <v/>
      </c>
      <c r="M3151" s="8" t="inlineStr">
        <is>
          <t>블랙  면혼방 가오리핏집업</t>
        </is>
      </c>
      <c r="N3151" s="8" t="inlineStr">
        <is>
          <t>블랙  코튼혼방 가오리핏집업</t>
        </is>
      </c>
      <c r="O3151" s="8" t="inlineStr">
        <is>
          <t>블랙  면믹스 가오리핏집업</t>
        </is>
      </c>
    </row>
    <row r="3152" ht="16.5" customHeight="1" s="16">
      <c r="A3152" s="7" t="n">
        <v>13109926</v>
      </c>
      <c r="B3152" s="7" t="inlineStr">
        <is>
          <t>지오다노</t>
        </is>
      </c>
      <c r="C3152" s="7" t="inlineStr">
        <is>
          <t>네이비</t>
        </is>
      </c>
      <c r="D3152" s="7" t="inlineStr">
        <is>
          <t>무지</t>
        </is>
      </c>
      <c r="E3152" s="7" t="inlineStr">
        <is>
          <t>폴리</t>
        </is>
      </c>
      <c r="F3152" s="7" t="inlineStr">
        <is>
          <t>롱패딩</t>
        </is>
      </c>
      <c r="G3152" s="7" t="inlineStr">
        <is>
          <t>KOR</t>
        </is>
      </c>
      <c r="H3152" s="7" t="inlineStr">
        <is>
          <t>M</t>
        </is>
      </c>
      <c r="I3152" s="7">
        <f>IF(B3152="보세",C3152&amp;" "&amp;D3152&amp;" "&amp;E3152&amp;" "&amp;F3152&amp;" ["&amp;H3152&amp;"]",IF(G3152="JPN","[JPN] "&amp;B3152&amp;" "&amp;C3152&amp;" "&amp;D3152&amp;" "&amp;E3152&amp;" "&amp;F3152&amp;" ["&amp;H3152&amp;"]",B3152&amp;" "&amp;C3152&amp;" "&amp;D3152&amp;" "&amp;E3152&amp;" "&amp;F3152&amp;" ["&amp;H3152&amp;"]"))</f>
        <v/>
      </c>
      <c r="J3152" s="7" t="inlineStr">
        <is>
          <t>지오다노 네이비 롱패딩 [M]</t>
        </is>
      </c>
      <c r="K3152" s="7" t="inlineStr">
        <is>
          <t>지오다노 네이비 롱패딩</t>
        </is>
      </c>
      <c r="L3152" s="7">
        <f>IF(B3152="보세",C3152&amp;" "&amp;F3152,B3152&amp;" "&amp;F3152)</f>
        <v/>
      </c>
      <c r="M3152" s="8" t="inlineStr">
        <is>
          <t>네이비   롱패딩</t>
        </is>
      </c>
      <c r="N3152" s="8" t="inlineStr">
        <is>
          <t>NAVY   롱패딩</t>
        </is>
      </c>
      <c r="O3152" s="8" t="inlineStr">
        <is>
          <t>곤색   롱패딩</t>
        </is>
      </c>
    </row>
    <row r="3153" ht="16.5" customHeight="1" s="16">
      <c r="A3153" s="7" t="n">
        <v>13109927</v>
      </c>
      <c r="B3153" s="7" t="inlineStr">
        <is>
          <t>미쏘</t>
        </is>
      </c>
      <c r="C3153" s="7" t="inlineStr">
        <is>
          <t>버건디그린</t>
        </is>
      </c>
      <c r="D3153" s="7" t="inlineStr">
        <is>
          <t>마름모패턴</t>
        </is>
      </c>
      <c r="E3153" s="7" t="inlineStr">
        <is>
          <t>폴리</t>
        </is>
      </c>
      <c r="F3153" s="7" t="inlineStr">
        <is>
          <t>롱원피스</t>
        </is>
      </c>
      <c r="G3153" s="7" t="inlineStr">
        <is>
          <t>KOR</t>
        </is>
      </c>
      <c r="H3153" s="7" t="inlineStr">
        <is>
          <t>L</t>
        </is>
      </c>
      <c r="I3153" s="7">
        <f>IF(B3153="보세",C3153&amp;" "&amp;D3153&amp;" "&amp;E3153&amp;" "&amp;F3153&amp;" ["&amp;H3153&amp;"]",IF(G3153="JPN","[JPN] "&amp;B3153&amp;" "&amp;C3153&amp;" "&amp;D3153&amp;" "&amp;E3153&amp;" "&amp;F3153&amp;" ["&amp;H3153&amp;"]",B3153&amp;" "&amp;C3153&amp;" "&amp;D3153&amp;" "&amp;E3153&amp;" "&amp;F3153&amp;" ["&amp;H3153&amp;"]"))</f>
        <v/>
      </c>
      <c r="J3153" s="7" t="inlineStr">
        <is>
          <t>미쏘 버건디그린 마름모패턴 롱원피스 [L]</t>
        </is>
      </c>
      <c r="K3153" s="7" t="inlineStr">
        <is>
          <t>미쏘 버건디그린 마름모패턴 롱원피스</t>
        </is>
      </c>
      <c r="L3153" s="7">
        <f>IF(B3153="보세",C3153&amp;" "&amp;F3153,B3153&amp;" "&amp;F3153)</f>
        <v/>
      </c>
      <c r="M3153" s="8" t="inlineStr">
        <is>
          <t>버건디그린 마름모패턴  롱원피스</t>
        </is>
      </c>
      <c r="N3153" s="8" t="inlineStr">
        <is>
          <t>버건디그린 마름모패턴  롱원피스</t>
        </is>
      </c>
      <c r="O3153" s="8" t="inlineStr">
        <is>
          <t>버건디그린 마름모패턴  롱원피스</t>
        </is>
      </c>
    </row>
    <row r="3154" ht="16.5" customHeight="1" s="16">
      <c r="A3154" s="7" t="n">
        <v>13109928</v>
      </c>
      <c r="B3154" s="7" t="inlineStr">
        <is>
          <t>에잇세컨즈</t>
        </is>
      </c>
      <c r="C3154" s="7" t="inlineStr">
        <is>
          <t>하늘색</t>
        </is>
      </c>
      <c r="D3154" s="7" t="inlineStr">
        <is>
          <t>무지</t>
        </is>
      </c>
      <c r="E3154" s="7" t="inlineStr">
        <is>
          <t>폴리</t>
        </is>
      </c>
      <c r="F3154" s="7" t="inlineStr">
        <is>
          <t>셔츠롱원피스</t>
        </is>
      </c>
      <c r="G3154" s="7" t="inlineStr">
        <is>
          <t>KOR</t>
        </is>
      </c>
      <c r="H3154" s="7" t="inlineStr">
        <is>
          <t>M</t>
        </is>
      </c>
      <c r="I3154" s="7">
        <f>IF(B3154="보세",C3154&amp;" "&amp;D3154&amp;" "&amp;E3154&amp;" "&amp;F3154&amp;" ["&amp;H3154&amp;"]",IF(G3154="JPN","[JPN] "&amp;B3154&amp;" "&amp;C3154&amp;" "&amp;D3154&amp;" "&amp;E3154&amp;" "&amp;F3154&amp;" ["&amp;H3154&amp;"]",B3154&amp;" "&amp;C3154&amp;" "&amp;D3154&amp;" "&amp;E3154&amp;" "&amp;F3154&amp;" ["&amp;H3154&amp;"]"))</f>
        <v/>
      </c>
      <c r="J3154" s="7" t="inlineStr">
        <is>
          <t>에잇세컨즈 하늘색 셔츠롱원피스 [M]</t>
        </is>
      </c>
      <c r="K3154" s="7" t="inlineStr">
        <is>
          <t>에잇세컨즈 하늘색 셔츠롱원피스</t>
        </is>
      </c>
      <c r="L3154" s="7">
        <f>IF(B3154="보세",C3154&amp;" "&amp;F3154,B3154&amp;" "&amp;F3154)</f>
        <v/>
      </c>
      <c r="M3154" s="8" t="inlineStr">
        <is>
          <t>하늘색   셔츠롱원피스</t>
        </is>
      </c>
      <c r="N3154" s="8" t="inlineStr">
        <is>
          <t>하늘색   셔츠롱원피스</t>
        </is>
      </c>
      <c r="O3154" s="8" t="inlineStr">
        <is>
          <t>하늘색   셔츠롱원피스</t>
        </is>
      </c>
    </row>
    <row r="3155" ht="16.5" customHeight="1" s="16">
      <c r="A3155" s="7" t="n">
        <v>13109929</v>
      </c>
      <c r="B3155" s="7" t="inlineStr">
        <is>
          <t>NBA</t>
        </is>
      </c>
      <c r="C3155" s="7" t="inlineStr">
        <is>
          <t>레드</t>
        </is>
      </c>
      <c r="D3155" s="7" t="inlineStr">
        <is>
          <t>무지</t>
        </is>
      </c>
      <c r="E3155" s="7" t="inlineStr">
        <is>
          <t>폴리</t>
        </is>
      </c>
      <c r="F3155" s="7" t="inlineStr">
        <is>
          <t>민소매레이어드원피스</t>
        </is>
      </c>
      <c r="G3155" s="7" t="inlineStr">
        <is>
          <t>KOR</t>
        </is>
      </c>
      <c r="H3155" s="7" t="inlineStr">
        <is>
          <t>Free</t>
        </is>
      </c>
      <c r="I3155" s="7">
        <f>IF(B3155="보세",C3155&amp;" "&amp;D3155&amp;" "&amp;E3155&amp;" "&amp;F3155&amp;" ["&amp;H3155&amp;"]",IF(G3155="JPN","[JPN] "&amp;B3155&amp;" "&amp;C3155&amp;" "&amp;D3155&amp;" "&amp;E3155&amp;" "&amp;F3155&amp;" ["&amp;H3155&amp;"]",B3155&amp;" "&amp;C3155&amp;" "&amp;D3155&amp;" "&amp;E3155&amp;" "&amp;F3155&amp;" ["&amp;H3155&amp;"]"))</f>
        <v/>
      </c>
      <c r="J3155" s="7" t="inlineStr">
        <is>
          <t>NBA 레드 민소매레이어드원피스 [Free]</t>
        </is>
      </c>
      <c r="K3155" s="7" t="inlineStr">
        <is>
          <t>NBA 레드 민소매레이어드원피스</t>
        </is>
      </c>
      <c r="L3155" s="7">
        <f>IF(B3155="보세",C3155&amp;" "&amp;F3155,B3155&amp;" "&amp;F3155)</f>
        <v/>
      </c>
      <c r="M3155" s="8" t="inlineStr">
        <is>
          <t>레드   민소매레이어드원피스</t>
        </is>
      </c>
      <c r="N3155" s="8" t="inlineStr">
        <is>
          <t>레드   민소매레이어드원피스</t>
        </is>
      </c>
      <c r="O3155" s="8" t="inlineStr">
        <is>
          <t>레드   민소매레이어드원피스</t>
        </is>
      </c>
    </row>
    <row r="3156" ht="16.5" customHeight="1" s="16">
      <c r="A3156" s="7" t="n">
        <v>13109930</v>
      </c>
      <c r="B3156" s="7" t="inlineStr">
        <is>
          <t>stl</t>
        </is>
      </c>
      <c r="C3156" s="7" t="inlineStr">
        <is>
          <t>블랙</t>
        </is>
      </c>
      <c r="D3156" s="7" t="inlineStr">
        <is>
          <t>무지</t>
        </is>
      </c>
      <c r="E3156" s="7" t="inlineStr">
        <is>
          <t>폴리</t>
        </is>
      </c>
      <c r="F3156" s="7" t="inlineStr">
        <is>
          <t>후리스집업</t>
        </is>
      </c>
      <c r="G3156" s="7" t="inlineStr">
        <is>
          <t>KOR</t>
        </is>
      </c>
      <c r="H3156" s="7" t="inlineStr">
        <is>
          <t>없음</t>
        </is>
      </c>
      <c r="I3156" s="7">
        <f>IF(B3156="보세",C3156&amp;" "&amp;D3156&amp;" "&amp;E3156&amp;" "&amp;F3156&amp;" ["&amp;H3156&amp;"]",IF(G3156="JPN","[JPN] "&amp;B3156&amp;" "&amp;C3156&amp;" "&amp;D3156&amp;" "&amp;E3156&amp;" "&amp;F3156&amp;" ["&amp;H3156&amp;"]",B3156&amp;" "&amp;C3156&amp;" "&amp;D3156&amp;" "&amp;E3156&amp;" "&amp;F3156&amp;" ["&amp;H3156&amp;"]"))</f>
        <v/>
      </c>
      <c r="J3156" s="7" t="inlineStr">
        <is>
          <t xml:space="preserve">stl 블랙 후리스집업 </t>
        </is>
      </c>
      <c r="K3156" s="7" t="inlineStr">
        <is>
          <t xml:space="preserve">stl 블랙 후리스집업 </t>
        </is>
      </c>
      <c r="L3156" s="7">
        <f>IF(B3156="보세",C3156&amp;" "&amp;F3156,B3156&amp;" "&amp;F3156)</f>
        <v/>
      </c>
      <c r="M3156" s="8" t="inlineStr">
        <is>
          <t>블랙   후리스집업</t>
        </is>
      </c>
      <c r="N3156" s="8" t="inlineStr">
        <is>
          <t>블랙   후리스집업</t>
        </is>
      </c>
      <c r="O3156" s="8" t="inlineStr">
        <is>
          <t>블랙   후리스집업</t>
        </is>
      </c>
    </row>
    <row r="3157" ht="16.5" customHeight="1" s="16">
      <c r="A3157" s="7" t="n">
        <v>13109931</v>
      </c>
      <c r="B3157" s="7" t="inlineStr">
        <is>
          <t>dkny</t>
        </is>
      </c>
      <c r="C3157" s="7" t="inlineStr">
        <is>
          <t>아이보리</t>
        </is>
      </c>
      <c r="D3157" s="7" t="inlineStr">
        <is>
          <t>무지</t>
        </is>
      </c>
      <c r="E3157" s="7" t="inlineStr">
        <is>
          <t>폴리</t>
        </is>
      </c>
      <c r="F3157" s="7" t="inlineStr">
        <is>
          <t>레이어드원피스</t>
        </is>
      </c>
      <c r="G3157" s="7" t="inlineStr">
        <is>
          <t>KOR</t>
        </is>
      </c>
      <c r="H3157" s="7" t="inlineStr">
        <is>
          <t>M</t>
        </is>
      </c>
      <c r="I3157" s="7">
        <f>IF(B3157="보세",C3157&amp;" "&amp;D3157&amp;" "&amp;E3157&amp;" "&amp;F3157&amp;" ["&amp;H3157&amp;"]",IF(G3157="JPN","[JPN] "&amp;B3157&amp;" "&amp;C3157&amp;" "&amp;D3157&amp;" "&amp;E3157&amp;" "&amp;F3157&amp;" ["&amp;H3157&amp;"]",B3157&amp;" "&amp;C3157&amp;" "&amp;D3157&amp;" "&amp;E3157&amp;" "&amp;F3157&amp;" ["&amp;H3157&amp;"]"))</f>
        <v/>
      </c>
      <c r="J3157" s="7" t="inlineStr">
        <is>
          <t>dkny 아이보리 레이어드원피스 [M]</t>
        </is>
      </c>
      <c r="K3157" s="7" t="inlineStr">
        <is>
          <t>dkny 아이보리 레이어드원피스</t>
        </is>
      </c>
      <c r="L3157" s="7">
        <f>IF(B3157="보세",C3157&amp;" "&amp;F3157,B3157&amp;" "&amp;F3157)</f>
        <v/>
      </c>
      <c r="M3157" s="8" t="inlineStr">
        <is>
          <t>아이보리   레이어드원피스</t>
        </is>
      </c>
      <c r="N3157" s="8" t="inlineStr">
        <is>
          <t>아이보리   레이어드원피스</t>
        </is>
      </c>
      <c r="O3157" s="8" t="inlineStr">
        <is>
          <t>아이보리   레이어드원피스</t>
        </is>
      </c>
    </row>
    <row r="3158" ht="16.5" customHeight="1" s="16">
      <c r="A3158" s="7" t="n">
        <v>13109932</v>
      </c>
      <c r="B3158" s="7" t="inlineStr">
        <is>
          <t>아베크롬비</t>
        </is>
      </c>
      <c r="C3158" s="7" t="inlineStr">
        <is>
          <t>아이보리</t>
        </is>
      </c>
      <c r="D3158" s="7" t="inlineStr">
        <is>
          <t>무지</t>
        </is>
      </c>
      <c r="E3158" s="7" t="inlineStr">
        <is>
          <t>폴리</t>
        </is>
      </c>
      <c r="F3158" s="7" t="inlineStr">
        <is>
          <t>민소매레이스원피스</t>
        </is>
      </c>
      <c r="G3158" s="7" t="inlineStr">
        <is>
          <t>KOR</t>
        </is>
      </c>
      <c r="H3158" s="7" t="inlineStr">
        <is>
          <t>L</t>
        </is>
      </c>
      <c r="I3158" s="7">
        <f>IF(B3158="보세",C3158&amp;" "&amp;D3158&amp;" "&amp;E3158&amp;" "&amp;F3158&amp;" ["&amp;H3158&amp;"]",IF(G3158="JPN","[JPN] "&amp;B3158&amp;" "&amp;C3158&amp;" "&amp;D3158&amp;" "&amp;E3158&amp;" "&amp;F3158&amp;" ["&amp;H3158&amp;"]",B3158&amp;" "&amp;C3158&amp;" "&amp;D3158&amp;" "&amp;E3158&amp;" "&amp;F3158&amp;" ["&amp;H3158&amp;"]"))</f>
        <v/>
      </c>
      <c r="J3158" s="7" t="inlineStr">
        <is>
          <t>아베크롬비 아이보리 민소매레이스원피스 [L]</t>
        </is>
      </c>
      <c r="K3158" s="7" t="inlineStr">
        <is>
          <t>아베크롬비 아이보리 민소매레이스원피스</t>
        </is>
      </c>
      <c r="L3158" s="7">
        <f>IF(B3158="보세",C3158&amp;" "&amp;F3158,B3158&amp;" "&amp;F3158)</f>
        <v/>
      </c>
      <c r="M3158" s="8" t="inlineStr">
        <is>
          <t>아이보리   민소매레이스원피스</t>
        </is>
      </c>
      <c r="N3158" s="8" t="inlineStr">
        <is>
          <t>아이보리   민소매레이스원피스</t>
        </is>
      </c>
      <c r="O3158" s="8" t="inlineStr">
        <is>
          <t>아이보리   민소매레이스원피스</t>
        </is>
      </c>
    </row>
    <row r="3159" ht="16.5" customHeight="1" s="16">
      <c r="A3159" s="7" t="n">
        <v>13109933</v>
      </c>
      <c r="B3159" s="7" t="inlineStr">
        <is>
          <t>네파</t>
        </is>
      </c>
      <c r="C3159" s="7" t="inlineStr">
        <is>
          <t>블랙레드</t>
        </is>
      </c>
      <c r="D3159" s="7" t="inlineStr">
        <is>
          <t>무지</t>
        </is>
      </c>
      <c r="E3159" s="7" t="inlineStr">
        <is>
          <t>폴리</t>
        </is>
      </c>
      <c r="F3159" s="7" t="inlineStr">
        <is>
          <t>바람막이재킷</t>
        </is>
      </c>
      <c r="G3159" s="7" t="inlineStr">
        <is>
          <t>KOR</t>
        </is>
      </c>
      <c r="H3159" s="7" t="inlineStr">
        <is>
          <t>S</t>
        </is>
      </c>
      <c r="I3159" s="7">
        <f>IF(B3159="보세",C3159&amp;" "&amp;D3159&amp;" "&amp;E3159&amp;" "&amp;F3159&amp;" ["&amp;H3159&amp;"]",IF(G3159="JPN","[JPN] "&amp;B3159&amp;" "&amp;C3159&amp;" "&amp;D3159&amp;" "&amp;E3159&amp;" "&amp;F3159&amp;" ["&amp;H3159&amp;"]",B3159&amp;" "&amp;C3159&amp;" "&amp;D3159&amp;" "&amp;E3159&amp;" "&amp;F3159&amp;" ["&amp;H3159&amp;"]"))</f>
        <v/>
      </c>
      <c r="J3159" s="7" t="inlineStr">
        <is>
          <t>네파 블랙레드 바람막이재킷 [S]</t>
        </is>
      </c>
      <c r="K3159" s="7" t="inlineStr">
        <is>
          <t>네파 블랙레드 바람막이재킷</t>
        </is>
      </c>
      <c r="L3159" s="7">
        <f>IF(B3159="보세",C3159&amp;" "&amp;F3159,B3159&amp;" "&amp;F3159)</f>
        <v/>
      </c>
      <c r="M3159" s="8" t="inlineStr">
        <is>
          <t>블랙레드   바람막이재킷</t>
        </is>
      </c>
      <c r="N3159" s="8" t="inlineStr">
        <is>
          <t>블랙레드   바람막이재킷</t>
        </is>
      </c>
      <c r="O3159" s="8" t="inlineStr">
        <is>
          <t>블랙레드   바람막이재킷</t>
        </is>
      </c>
    </row>
    <row r="3160" ht="16.5" customHeight="1" s="16">
      <c r="A3160" s="7" t="n">
        <v>13109934</v>
      </c>
      <c r="B3160" s="7" t="inlineStr">
        <is>
          <t>무신사스탠다드</t>
        </is>
      </c>
      <c r="C3160" s="7" t="inlineStr">
        <is>
          <t>라이트베이지</t>
        </is>
      </c>
      <c r="D3160" s="7" t="inlineStr">
        <is>
          <t>무지</t>
        </is>
      </c>
      <c r="E3160" s="7" t="inlineStr">
        <is>
          <t>폴리</t>
        </is>
      </c>
      <c r="F3160" s="7" t="inlineStr">
        <is>
          <t>긴팔셔츠</t>
        </is>
      </c>
      <c r="G3160" s="7" t="inlineStr">
        <is>
          <t>KOR</t>
        </is>
      </c>
      <c r="H3160" s="7" t="inlineStr">
        <is>
          <t>M</t>
        </is>
      </c>
      <c r="I3160" s="7">
        <f>IF(B3160="보세",C3160&amp;" "&amp;D3160&amp;" "&amp;E3160&amp;" "&amp;F3160&amp;" ["&amp;H3160&amp;"]",IF(G3160="JPN","[JPN] "&amp;B3160&amp;" "&amp;C3160&amp;" "&amp;D3160&amp;" "&amp;E3160&amp;" "&amp;F3160&amp;" ["&amp;H3160&amp;"]",B3160&amp;" "&amp;C3160&amp;" "&amp;D3160&amp;" "&amp;E3160&amp;" "&amp;F3160&amp;" ["&amp;H3160&amp;"]"))</f>
        <v/>
      </c>
      <c r="J3160" s="7" t="inlineStr">
        <is>
          <t>무신사스탠다드 라이트베이지 긴팔셔츠 [M]</t>
        </is>
      </c>
      <c r="K3160" s="7" t="inlineStr">
        <is>
          <t>무신사스탠다드 라이트베이지 긴팔셔츠</t>
        </is>
      </c>
      <c r="L3160" s="7">
        <f>IF(B3160="보세",C3160&amp;" "&amp;F3160,B3160&amp;" "&amp;F3160)</f>
        <v/>
      </c>
      <c r="M3160" s="8" t="inlineStr">
        <is>
          <t>라이트베이지   긴팔셔츠</t>
        </is>
      </c>
      <c r="N3160" s="8" t="inlineStr">
        <is>
          <t>라이트베이지   긴팔셔츠</t>
        </is>
      </c>
      <c r="O3160" s="8" t="inlineStr">
        <is>
          <t>라이트베이지   긴팔셔츠</t>
        </is>
      </c>
    </row>
    <row r="3161" ht="16.5" customHeight="1" s="16">
      <c r="A3161" s="7" t="n">
        <v>13109935</v>
      </c>
      <c r="B3161" s="7" t="inlineStr">
        <is>
          <t>타미힐피거</t>
        </is>
      </c>
      <c r="C3161" s="7" t="inlineStr">
        <is>
          <t>네이비</t>
        </is>
      </c>
      <c r="D3161" s="7" t="inlineStr">
        <is>
          <t>무지</t>
        </is>
      </c>
      <c r="E3161" s="7" t="inlineStr">
        <is>
          <t>면혼방</t>
        </is>
      </c>
      <c r="F3161" s="7" t="inlineStr">
        <is>
          <t>투버튼블레이저</t>
        </is>
      </c>
      <c r="G3161" s="7" t="inlineStr">
        <is>
          <t>KOR</t>
        </is>
      </c>
      <c r="H3161" s="7" t="inlineStr">
        <is>
          <t>8</t>
        </is>
      </c>
      <c r="I3161" s="7">
        <f>IF(B3161="보세",C3161&amp;" "&amp;D3161&amp;" "&amp;E3161&amp;" "&amp;F3161&amp;" ["&amp;H3161&amp;"]",IF(G3161="JPN","[JPN] "&amp;B3161&amp;" "&amp;C3161&amp;" "&amp;D3161&amp;" "&amp;E3161&amp;" "&amp;F3161&amp;" ["&amp;H3161&amp;"]",B3161&amp;" "&amp;C3161&amp;" "&amp;D3161&amp;" "&amp;E3161&amp;" "&amp;F3161&amp;" ["&amp;H3161&amp;"]"))</f>
        <v/>
      </c>
      <c r="J3161" s="7" t="inlineStr">
        <is>
          <t>타미힐피거 네이비 면혼방 투버튼블레이저 [8]</t>
        </is>
      </c>
      <c r="K3161" s="7" t="inlineStr">
        <is>
          <t>타미힐피거 네이비 면혼방 투버튼블레이저</t>
        </is>
      </c>
      <c r="L3161" s="7">
        <f>IF(B3161="보세",C3161&amp;" "&amp;F3161,B3161&amp;" "&amp;F3161)</f>
        <v/>
      </c>
      <c r="M3161" s="8" t="inlineStr">
        <is>
          <t>네이비  면혼방 투버튼블레이저</t>
        </is>
      </c>
      <c r="N3161" s="8" t="inlineStr">
        <is>
          <t>NAVY  면혼방 투버튼블레이저</t>
        </is>
      </c>
      <c r="O3161" s="8" t="inlineStr">
        <is>
          <t>곤색  면혼방 투버튼블레이저</t>
        </is>
      </c>
    </row>
    <row r="3162" ht="16.5" customHeight="1" s="16">
      <c r="A3162" s="7" t="n">
        <v>13109936</v>
      </c>
      <c r="B3162" s="7" t="inlineStr">
        <is>
          <t>아이더</t>
        </is>
      </c>
      <c r="C3162" s="7" t="inlineStr">
        <is>
          <t>오렌지아이보리</t>
        </is>
      </c>
      <c r="D3162" s="7" t="inlineStr">
        <is>
          <t>무지</t>
        </is>
      </c>
      <c r="E3162" s="7" t="inlineStr">
        <is>
          <t>폴리</t>
        </is>
      </c>
      <c r="F3162" s="7" t="inlineStr">
        <is>
          <t>바람막이재킷</t>
        </is>
      </c>
      <c r="G3162" s="7" t="inlineStr">
        <is>
          <t>KOR</t>
        </is>
      </c>
      <c r="H3162" s="7" t="inlineStr">
        <is>
          <t>L</t>
        </is>
      </c>
      <c r="I3162" s="7">
        <f>IF(B3162="보세",C3162&amp;" "&amp;D3162&amp;" "&amp;E3162&amp;" "&amp;F3162&amp;" ["&amp;H3162&amp;"]",IF(G3162="JPN","[JPN] "&amp;B3162&amp;" "&amp;C3162&amp;" "&amp;D3162&amp;" "&amp;E3162&amp;" "&amp;F3162&amp;" ["&amp;H3162&amp;"]",B3162&amp;" "&amp;C3162&amp;" "&amp;D3162&amp;" "&amp;E3162&amp;" "&amp;F3162&amp;" ["&amp;H3162&amp;"]"))</f>
        <v/>
      </c>
      <c r="J3162" s="7" t="inlineStr">
        <is>
          <t>아이더 오렌지아이보리 바람막이재킷 [L]</t>
        </is>
      </c>
      <c r="K3162" s="7" t="inlineStr">
        <is>
          <t>아이더 오렌지아이보리 바람막이재킷</t>
        </is>
      </c>
      <c r="L3162" s="7">
        <f>IF(B3162="보세",C3162&amp;" "&amp;F3162,B3162&amp;" "&amp;F3162)</f>
        <v/>
      </c>
      <c r="M3162" s="8" t="inlineStr">
        <is>
          <t>오렌지아이보리   바람막이재킷</t>
        </is>
      </c>
      <c r="N3162" s="8" t="inlineStr">
        <is>
          <t>오렌지아이보리   바람막이재킷</t>
        </is>
      </c>
      <c r="O3162" s="8" t="inlineStr">
        <is>
          <t>오렌지아이보리   바람막이재킷</t>
        </is>
      </c>
    </row>
    <row r="3163" ht="16.5" customHeight="1" s="16">
      <c r="A3163" s="7" t="n">
        <v>13109937</v>
      </c>
      <c r="B3163" s="7" t="inlineStr">
        <is>
          <t>지오다노</t>
        </is>
      </c>
      <c r="C3163" s="7" t="inlineStr">
        <is>
          <t>그레이</t>
        </is>
      </c>
      <c r="D3163" s="7" t="inlineStr">
        <is>
          <t>무지</t>
        </is>
      </c>
      <c r="E3163" s="7" t="inlineStr">
        <is>
          <t>폴리</t>
        </is>
      </c>
      <c r="F3163" s="7" t="inlineStr">
        <is>
          <t>니트후드집업</t>
        </is>
      </c>
      <c r="G3163" s="7" t="inlineStr">
        <is>
          <t>KOR</t>
        </is>
      </c>
      <c r="H3163" s="7" t="inlineStr">
        <is>
          <t>S</t>
        </is>
      </c>
      <c r="I3163" s="7">
        <f>IF(B3163="보세",C3163&amp;" "&amp;D3163&amp;" "&amp;E3163&amp;" "&amp;F3163&amp;" ["&amp;H3163&amp;"]",IF(G3163="JPN","[JPN] "&amp;B3163&amp;" "&amp;C3163&amp;" "&amp;D3163&amp;" "&amp;E3163&amp;" "&amp;F3163&amp;" ["&amp;H3163&amp;"]",B3163&amp;" "&amp;C3163&amp;" "&amp;D3163&amp;" "&amp;E3163&amp;" "&amp;F3163&amp;" ["&amp;H3163&amp;"]"))</f>
        <v/>
      </c>
      <c r="J3163" s="7" t="inlineStr">
        <is>
          <t>지오다노 그레이 니트후드집업 [S]</t>
        </is>
      </c>
      <c r="K3163" s="7" t="inlineStr">
        <is>
          <t>지오다노 그레이 니트후드집업</t>
        </is>
      </c>
      <c r="L3163" s="7">
        <f>IF(B3163="보세",C3163&amp;" "&amp;F3163,B3163&amp;" "&amp;F3163)</f>
        <v/>
      </c>
      <c r="M3163" s="8" t="inlineStr">
        <is>
          <t>그레이   니트후드집업</t>
        </is>
      </c>
      <c r="N3163" s="8" t="inlineStr">
        <is>
          <t>회색   니트후드집업</t>
        </is>
      </c>
      <c r="O3163" s="8" t="inlineStr">
        <is>
          <t>GRAY   니트후드집업</t>
        </is>
      </c>
    </row>
    <row r="3164" ht="16.5" customHeight="1" s="16">
      <c r="A3164" s="7" t="n">
        <v>13109938</v>
      </c>
      <c r="B3164" s="7" t="inlineStr">
        <is>
          <t>마인드브릿지</t>
        </is>
      </c>
      <c r="C3164" s="7" t="inlineStr">
        <is>
          <t>그레이</t>
        </is>
      </c>
      <c r="D3164" s="7" t="inlineStr">
        <is>
          <t>무지</t>
        </is>
      </c>
      <c r="E3164" s="7" t="inlineStr">
        <is>
          <t>울혼방</t>
        </is>
      </c>
      <c r="F3164" s="7" t="inlineStr">
        <is>
          <t>맨투맨</t>
        </is>
      </c>
      <c r="G3164" s="7" t="inlineStr">
        <is>
          <t>KOR</t>
        </is>
      </c>
      <c r="H3164" s="7" t="inlineStr">
        <is>
          <t>100</t>
        </is>
      </c>
      <c r="I3164" s="7">
        <f>IF(B3164="보세",C3164&amp;" "&amp;D3164&amp;" "&amp;E3164&amp;" "&amp;F3164&amp;" ["&amp;H3164&amp;"]",IF(G3164="JPN","[JPN] "&amp;B3164&amp;" "&amp;C3164&amp;" "&amp;D3164&amp;" "&amp;E3164&amp;" "&amp;F3164&amp;" ["&amp;H3164&amp;"]",B3164&amp;" "&amp;C3164&amp;" "&amp;D3164&amp;" "&amp;E3164&amp;" "&amp;F3164&amp;" ["&amp;H3164&amp;"]"))</f>
        <v/>
      </c>
      <c r="J3164" s="7" t="inlineStr">
        <is>
          <t>마인드브릿지 그레이 울혼방 맨투맨 [100]</t>
        </is>
      </c>
      <c r="K3164" s="7" t="inlineStr">
        <is>
          <t>마인드브릿지 그레이 울혼방 맨투맨</t>
        </is>
      </c>
      <c r="L3164" s="7">
        <f>IF(B3164="보세",C3164&amp;" "&amp;F3164,B3164&amp;" "&amp;F3164)</f>
        <v/>
      </c>
      <c r="M3164" s="8" t="inlineStr">
        <is>
          <t>그레이  울혼방 맨투맨</t>
        </is>
      </c>
      <c r="N3164" s="8" t="inlineStr">
        <is>
          <t>회색  울혼방 맨투맨</t>
        </is>
      </c>
      <c r="O3164" s="8" t="inlineStr">
        <is>
          <t>GRAY  울혼방 맨투맨</t>
        </is>
      </c>
    </row>
    <row r="3165" ht="16.5" customHeight="1" s="16">
      <c r="A3165" s="7" t="n">
        <v>13109939</v>
      </c>
      <c r="B3165" s="7" t="inlineStr">
        <is>
          <t>나이키</t>
        </is>
      </c>
      <c r="C3165" s="7" t="inlineStr">
        <is>
          <t>블랙</t>
        </is>
      </c>
      <c r="D3165" s="7" t="inlineStr">
        <is>
          <t>무지</t>
        </is>
      </c>
      <c r="E3165" s="7" t="inlineStr">
        <is>
          <t>폴리</t>
        </is>
      </c>
      <c r="F3165" s="7" t="inlineStr">
        <is>
          <t>반집업티셔츠</t>
        </is>
      </c>
      <c r="G3165" s="7" t="inlineStr">
        <is>
          <t>KOR</t>
        </is>
      </c>
      <c r="H3165" s="7" t="inlineStr">
        <is>
          <t>S</t>
        </is>
      </c>
      <c r="I3165" s="7">
        <f>IF(B3165="보세",C3165&amp;" "&amp;D3165&amp;" "&amp;E3165&amp;" "&amp;F3165&amp;" ["&amp;H3165&amp;"]",IF(G3165="JPN","[JPN] "&amp;B3165&amp;" "&amp;C3165&amp;" "&amp;D3165&amp;" "&amp;E3165&amp;" "&amp;F3165&amp;" ["&amp;H3165&amp;"]",B3165&amp;" "&amp;C3165&amp;" "&amp;D3165&amp;" "&amp;E3165&amp;" "&amp;F3165&amp;" ["&amp;H3165&amp;"]"))</f>
        <v/>
      </c>
      <c r="J3165" s="7" t="inlineStr">
        <is>
          <t>나이키 블랙 반집업티셔츠 [S]</t>
        </is>
      </c>
      <c r="K3165" s="7" t="inlineStr">
        <is>
          <t>나이키 블랙 반집업티셔츠</t>
        </is>
      </c>
      <c r="L3165" s="7">
        <f>IF(B3165="보세",C3165&amp;" "&amp;F3165,B3165&amp;" "&amp;F3165)</f>
        <v/>
      </c>
      <c r="M3165" s="8" t="inlineStr">
        <is>
          <t>블랙   반집업티셔츠</t>
        </is>
      </c>
      <c r="N3165" s="8" t="inlineStr">
        <is>
          <t>블랙   반집업티셔츠</t>
        </is>
      </c>
      <c r="O3165" s="8" t="inlineStr">
        <is>
          <t>블랙   반집업티셔츠</t>
        </is>
      </c>
    </row>
    <row r="3166" ht="16.5" customHeight="1" s="16">
      <c r="A3166" s="7" t="n">
        <v>13109940</v>
      </c>
      <c r="B3166" s="7" t="inlineStr">
        <is>
          <t>디스커버리</t>
        </is>
      </c>
      <c r="C3166" s="7" t="inlineStr">
        <is>
          <t>네이비</t>
        </is>
      </c>
      <c r="D3166" s="7" t="inlineStr">
        <is>
          <t>무지</t>
        </is>
      </c>
      <c r="E3166" s="7" t="inlineStr">
        <is>
          <t>면혼방</t>
        </is>
      </c>
      <c r="F3166" s="7" t="inlineStr">
        <is>
          <t>후드티셔츠</t>
        </is>
      </c>
      <c r="G3166" s="7" t="inlineStr">
        <is>
          <t>KOR</t>
        </is>
      </c>
      <c r="H3166" s="7" t="inlineStr">
        <is>
          <t>95</t>
        </is>
      </c>
      <c r="I3166" s="7">
        <f>IF(B3166="보세",C3166&amp;" "&amp;D3166&amp;" "&amp;E3166&amp;" "&amp;F3166&amp;" ["&amp;H3166&amp;"]",IF(G3166="JPN","[JPN] "&amp;B3166&amp;" "&amp;C3166&amp;" "&amp;D3166&amp;" "&amp;E3166&amp;" "&amp;F3166&amp;" ["&amp;H3166&amp;"]",B3166&amp;" "&amp;C3166&amp;" "&amp;D3166&amp;" "&amp;E3166&amp;" "&amp;F3166&amp;" ["&amp;H3166&amp;"]"))</f>
        <v/>
      </c>
      <c r="J3166" s="7" t="inlineStr">
        <is>
          <t>디스커버리 네이비 면혼방 후드티셔츠 [95]</t>
        </is>
      </c>
      <c r="K3166" s="7" t="inlineStr">
        <is>
          <t>디스커버리 네이비 면혼방 후드티셔츠</t>
        </is>
      </c>
      <c r="L3166" s="7">
        <f>IF(B3166="보세",C3166&amp;" "&amp;F3166,B3166&amp;" "&amp;F3166)</f>
        <v/>
      </c>
      <c r="M3166" s="8" t="inlineStr">
        <is>
          <t>네이비  면혼방 후드티셔츠</t>
        </is>
      </c>
      <c r="N3166" s="8" t="inlineStr">
        <is>
          <t>NAVY  면혼방 후드티셔츠</t>
        </is>
      </c>
      <c r="O3166" s="8" t="inlineStr">
        <is>
          <t>곤색  면혼방 후드티셔츠</t>
        </is>
      </c>
    </row>
    <row r="3167" ht="16.5" customHeight="1" s="16">
      <c r="A3167" s="7" t="n">
        <v>13109941</v>
      </c>
      <c r="B3167" s="7" t="inlineStr">
        <is>
          <t>미쏘</t>
        </is>
      </c>
      <c r="C3167" s="7" t="inlineStr">
        <is>
          <t>블랙핑크</t>
        </is>
      </c>
      <c r="D3167" s="7" t="inlineStr">
        <is>
          <t>무지</t>
        </is>
      </c>
      <c r="E3167" s="7" t="inlineStr">
        <is>
          <t>폴리</t>
        </is>
      </c>
      <c r="F3167" s="7" t="inlineStr">
        <is>
          <t>크롭블라우스</t>
        </is>
      </c>
      <c r="G3167" s="7" t="inlineStr">
        <is>
          <t>KOR</t>
        </is>
      </c>
      <c r="H3167" s="7" t="inlineStr">
        <is>
          <t>S</t>
        </is>
      </c>
      <c r="I3167" s="7">
        <f>IF(B3167="보세",C3167&amp;" "&amp;D3167&amp;" "&amp;E3167&amp;" "&amp;F3167&amp;" ["&amp;H3167&amp;"]",IF(G3167="JPN","[JPN] "&amp;B3167&amp;" "&amp;C3167&amp;" "&amp;D3167&amp;" "&amp;E3167&amp;" "&amp;F3167&amp;" ["&amp;H3167&amp;"]",B3167&amp;" "&amp;C3167&amp;" "&amp;D3167&amp;" "&amp;E3167&amp;" "&amp;F3167&amp;" ["&amp;H3167&amp;"]"))</f>
        <v/>
      </c>
      <c r="J3167" s="7" t="inlineStr">
        <is>
          <t>미쏘 블랙핑크 크롭블라우스 [S]</t>
        </is>
      </c>
      <c r="K3167" s="7" t="inlineStr">
        <is>
          <t>미쏘 블랙핑크 크롭블라우스</t>
        </is>
      </c>
      <c r="L3167" s="7">
        <f>IF(B3167="보세",C3167&amp;" "&amp;F3167,B3167&amp;" "&amp;F3167)</f>
        <v/>
      </c>
      <c r="M3167" s="8" t="inlineStr">
        <is>
          <t>블랙핑크   크롭블라우스</t>
        </is>
      </c>
      <c r="N3167" s="8" t="inlineStr">
        <is>
          <t>블랙핑크   크롭블라우스</t>
        </is>
      </c>
      <c r="O3167" s="8" t="inlineStr">
        <is>
          <t>블랙핑크   크롭블라우스</t>
        </is>
      </c>
    </row>
    <row r="3168" ht="16.5" customHeight="1" s="16">
      <c r="A3168" s="7" t="n">
        <v>13109942</v>
      </c>
      <c r="B3168" s="7" t="inlineStr">
        <is>
          <t>레노마</t>
        </is>
      </c>
      <c r="C3168" s="7" t="inlineStr">
        <is>
          <t>핑크</t>
        </is>
      </c>
      <c r="D3168" s="7" t="inlineStr">
        <is>
          <t>무지</t>
        </is>
      </c>
      <c r="E3168" s="7" t="inlineStr">
        <is>
          <t>폴리</t>
        </is>
      </c>
      <c r="F3168" s="7" t="inlineStr">
        <is>
          <t>집업점퍼</t>
        </is>
      </c>
      <c r="G3168" s="7" t="inlineStr">
        <is>
          <t>KOR</t>
        </is>
      </c>
      <c r="H3168" s="7" t="inlineStr">
        <is>
          <t>M</t>
        </is>
      </c>
      <c r="I3168" s="7">
        <f>IF(B3168="보세",C3168&amp;" "&amp;D3168&amp;" "&amp;E3168&amp;" "&amp;F3168&amp;" ["&amp;H3168&amp;"]",IF(G3168="JPN","[JPN] "&amp;B3168&amp;" "&amp;C3168&amp;" "&amp;D3168&amp;" "&amp;E3168&amp;" "&amp;F3168&amp;" ["&amp;H3168&amp;"]",B3168&amp;" "&amp;C3168&amp;" "&amp;D3168&amp;" "&amp;E3168&amp;" "&amp;F3168&amp;" ["&amp;H3168&amp;"]"))</f>
        <v/>
      </c>
      <c r="J3168" s="7" t="inlineStr">
        <is>
          <t>레노마 핑크 집업점퍼 [M]</t>
        </is>
      </c>
      <c r="K3168" s="7" t="inlineStr">
        <is>
          <t>레노마 핑크 집업점퍼</t>
        </is>
      </c>
      <c r="L3168" s="7">
        <f>IF(B3168="보세",C3168&amp;" "&amp;F3168,B3168&amp;" "&amp;F3168)</f>
        <v/>
      </c>
      <c r="M3168" s="8" t="inlineStr">
        <is>
          <t>핑크   집업점퍼</t>
        </is>
      </c>
      <c r="N3168" s="8" t="inlineStr">
        <is>
          <t>핑크   집업점퍼</t>
        </is>
      </c>
      <c r="O3168" s="8" t="inlineStr">
        <is>
          <t>핑크   집업점퍼</t>
        </is>
      </c>
    </row>
    <row r="3169" ht="16.5" customHeight="1" s="16">
      <c r="A3169" s="7" t="n">
        <v>13109943</v>
      </c>
      <c r="B3169" s="7" t="inlineStr">
        <is>
          <t>어커버</t>
        </is>
      </c>
      <c r="C3169" s="7" t="inlineStr">
        <is>
          <t>블랙</t>
        </is>
      </c>
      <c r="D3169" s="7" t="inlineStr">
        <is>
          <t>무지</t>
        </is>
      </c>
      <c r="E3169" s="7" t="inlineStr">
        <is>
          <t>면혼방</t>
        </is>
      </c>
      <c r="F3169" s="7" t="inlineStr">
        <is>
          <t>긴팔티셔츠</t>
        </is>
      </c>
      <c r="G3169" s="7" t="inlineStr">
        <is>
          <t>KOR</t>
        </is>
      </c>
      <c r="H3169" s="7" t="inlineStr">
        <is>
          <t>M</t>
        </is>
      </c>
      <c r="I3169" s="7">
        <f>IF(B3169="보세",C3169&amp;" "&amp;D3169&amp;" "&amp;E3169&amp;" "&amp;F3169&amp;" ["&amp;H3169&amp;"]",IF(G3169="JPN","[JPN] "&amp;B3169&amp;" "&amp;C3169&amp;" "&amp;D3169&amp;" "&amp;E3169&amp;" "&amp;F3169&amp;" ["&amp;H3169&amp;"]",B3169&amp;" "&amp;C3169&amp;" "&amp;D3169&amp;" "&amp;E3169&amp;" "&amp;F3169&amp;" ["&amp;H3169&amp;"]"))</f>
        <v/>
      </c>
      <c r="J3169" s="7" t="inlineStr">
        <is>
          <t>어커버 블랙 면혼방 긴팔티셔츠 [M]</t>
        </is>
      </c>
      <c r="K3169" s="7" t="inlineStr">
        <is>
          <t>어커버 블랙 면혼방 긴팔티셔츠</t>
        </is>
      </c>
      <c r="L3169" s="7">
        <f>IF(B3169="보세",C3169&amp;" "&amp;F3169,B3169&amp;" "&amp;F3169)</f>
        <v/>
      </c>
      <c r="M3169" s="8" t="inlineStr">
        <is>
          <t>블랙  면혼방 긴팔티셔츠</t>
        </is>
      </c>
      <c r="N3169" s="8" t="inlineStr">
        <is>
          <t>블랙  코튼혼방 긴팔티셔츠</t>
        </is>
      </c>
      <c r="O3169" s="8" t="inlineStr">
        <is>
          <t>블랙  면믹스 긴팔티셔츠</t>
        </is>
      </c>
    </row>
    <row r="3170" ht="16.5" customHeight="1" s="16">
      <c r="A3170" s="7" t="n">
        <v>13109944</v>
      </c>
      <c r="B3170" s="7" t="inlineStr">
        <is>
          <t>필라</t>
        </is>
      </c>
      <c r="C3170" s="7" t="inlineStr">
        <is>
          <t>블랙</t>
        </is>
      </c>
      <c r="D3170" s="7" t="inlineStr">
        <is>
          <t>무지</t>
        </is>
      </c>
      <c r="E3170" s="7" t="inlineStr">
        <is>
          <t>울혼방</t>
        </is>
      </c>
      <c r="F3170" s="7" t="inlineStr">
        <is>
          <t>야구잠바</t>
        </is>
      </c>
      <c r="G3170" s="7" t="inlineStr">
        <is>
          <t>KOR</t>
        </is>
      </c>
      <c r="H3170" s="7" t="inlineStr">
        <is>
          <t>100</t>
        </is>
      </c>
      <c r="I3170" s="7">
        <f>IF(B3170="보세",C3170&amp;" "&amp;D3170&amp;" "&amp;E3170&amp;" "&amp;F3170&amp;" ["&amp;H3170&amp;"]",IF(G3170="JPN","[JPN] "&amp;B3170&amp;" "&amp;C3170&amp;" "&amp;D3170&amp;" "&amp;E3170&amp;" "&amp;F3170&amp;" ["&amp;H3170&amp;"]",B3170&amp;" "&amp;C3170&amp;" "&amp;D3170&amp;" "&amp;E3170&amp;" "&amp;F3170&amp;" ["&amp;H3170&amp;"]"))</f>
        <v/>
      </c>
      <c r="J3170" s="7" t="inlineStr">
        <is>
          <t>필라 블랙 울혼방 야구잠바 [100]</t>
        </is>
      </c>
      <c r="K3170" s="7" t="inlineStr">
        <is>
          <t>필라 블랙 울혼방 야구잠바</t>
        </is>
      </c>
      <c r="L3170" s="7">
        <f>IF(B3170="보세",C3170&amp;" "&amp;F3170,B3170&amp;" "&amp;F3170)</f>
        <v/>
      </c>
      <c r="M3170" s="8" t="inlineStr">
        <is>
          <t>블랙  울혼방 야구잠바</t>
        </is>
      </c>
      <c r="N3170" s="8" t="inlineStr">
        <is>
          <t>블랙  울혼방 야구잠바</t>
        </is>
      </c>
      <c r="O3170" s="8" t="inlineStr">
        <is>
          <t>블랙  울혼방 야구잠바</t>
        </is>
      </c>
    </row>
    <row r="3171" ht="16.5" customHeight="1" s="16">
      <c r="A3171" s="7" t="n">
        <v>13109945</v>
      </c>
      <c r="B3171" s="7" t="inlineStr">
        <is>
          <t>마인드브릿지</t>
        </is>
      </c>
      <c r="C3171" s="7" t="inlineStr">
        <is>
          <t>차콜</t>
        </is>
      </c>
      <c r="D3171" s="7" t="inlineStr">
        <is>
          <t>무지</t>
        </is>
      </c>
      <c r="E3171" s="7" t="inlineStr">
        <is>
          <t>폴리</t>
        </is>
      </c>
      <c r="F3171" s="7" t="inlineStr">
        <is>
          <t>코트</t>
        </is>
      </c>
      <c r="G3171" s="7" t="inlineStr">
        <is>
          <t>KOR</t>
        </is>
      </c>
      <c r="H3171" s="7" t="inlineStr">
        <is>
          <t>95</t>
        </is>
      </c>
      <c r="I3171" s="7">
        <f>IF(B3171="보세",C3171&amp;" "&amp;D3171&amp;" "&amp;E3171&amp;" "&amp;F3171&amp;" ["&amp;H3171&amp;"]",IF(G3171="JPN","[JPN] "&amp;B3171&amp;" "&amp;C3171&amp;" "&amp;D3171&amp;" "&amp;E3171&amp;" "&amp;F3171&amp;" ["&amp;H3171&amp;"]",B3171&amp;" "&amp;C3171&amp;" "&amp;D3171&amp;" "&amp;E3171&amp;" "&amp;F3171&amp;" ["&amp;H3171&amp;"]"))</f>
        <v/>
      </c>
      <c r="J3171" s="7" t="inlineStr">
        <is>
          <t>마인드브릿지 차콜 코트 [95]</t>
        </is>
      </c>
      <c r="K3171" s="7" t="inlineStr">
        <is>
          <t>마인드브릿지 차콜 코트</t>
        </is>
      </c>
      <c r="L3171" s="7">
        <f>IF(B3171="보세",C3171&amp;" "&amp;F3171,B3171&amp;" "&amp;F3171)</f>
        <v/>
      </c>
      <c r="M3171" s="8" t="inlineStr">
        <is>
          <t>차콜   코트</t>
        </is>
      </c>
      <c r="N3171" s="8" t="inlineStr">
        <is>
          <t>차콜   코트</t>
        </is>
      </c>
      <c r="O3171" s="8" t="inlineStr">
        <is>
          <t>차콜   코트</t>
        </is>
      </c>
    </row>
    <row r="3172" ht="16.5" customHeight="1" s="16">
      <c r="A3172" s="7" t="n">
        <v>13109946</v>
      </c>
      <c r="B3172" s="7" t="inlineStr">
        <is>
          <t>자라</t>
        </is>
      </c>
      <c r="C3172" s="7" t="inlineStr">
        <is>
          <t>아이보리</t>
        </is>
      </c>
      <c r="D3172" s="7" t="inlineStr">
        <is>
          <t>무지</t>
        </is>
      </c>
      <c r="E3172" s="7" t="inlineStr">
        <is>
          <t>폴리</t>
        </is>
      </c>
      <c r="F3172" s="7" t="inlineStr">
        <is>
          <t>크롭니트</t>
        </is>
      </c>
      <c r="G3172" s="7" t="inlineStr">
        <is>
          <t>KOR</t>
        </is>
      </c>
      <c r="H3172" s="7" t="inlineStr">
        <is>
          <t>L</t>
        </is>
      </c>
      <c r="I3172" s="7">
        <f>IF(B3172="보세",C3172&amp;" "&amp;D3172&amp;" "&amp;E3172&amp;" "&amp;F3172&amp;" ["&amp;H3172&amp;"]",IF(G3172="JPN","[JPN] "&amp;B3172&amp;" "&amp;C3172&amp;" "&amp;D3172&amp;" "&amp;E3172&amp;" "&amp;F3172&amp;" ["&amp;H3172&amp;"]",B3172&amp;" "&amp;C3172&amp;" "&amp;D3172&amp;" "&amp;E3172&amp;" "&amp;F3172&amp;" ["&amp;H3172&amp;"]"))</f>
        <v/>
      </c>
      <c r="J3172" s="7" t="inlineStr">
        <is>
          <t>자라 아이보리 크롭니트 [L]</t>
        </is>
      </c>
      <c r="K3172" s="7" t="inlineStr">
        <is>
          <t>자라 아이보리 크롭니트</t>
        </is>
      </c>
      <c r="L3172" s="7">
        <f>IF(B3172="보세",C3172&amp;" "&amp;F3172,B3172&amp;" "&amp;F3172)</f>
        <v/>
      </c>
      <c r="M3172" s="8" t="inlineStr">
        <is>
          <t>아이보리   크롭니트</t>
        </is>
      </c>
      <c r="N3172" s="8" t="inlineStr">
        <is>
          <t>아이보리   크롭니트</t>
        </is>
      </c>
      <c r="O3172" s="8" t="inlineStr">
        <is>
          <t>아이보리   크롭니트</t>
        </is>
      </c>
    </row>
    <row r="3173" ht="16.5" customHeight="1" s="16">
      <c r="A3173" s="7" t="n">
        <v>13109947</v>
      </c>
      <c r="B3173" s="7" t="inlineStr">
        <is>
          <t>아이더</t>
        </is>
      </c>
      <c r="C3173" s="7" t="inlineStr">
        <is>
          <t>그린옐로우</t>
        </is>
      </c>
      <c r="D3173" s="7" t="inlineStr">
        <is>
          <t>무지</t>
        </is>
      </c>
      <c r="E3173" s="7" t="inlineStr">
        <is>
          <t>폴리</t>
        </is>
      </c>
      <c r="F3173" s="7" t="inlineStr">
        <is>
          <t>바람막이재킷</t>
        </is>
      </c>
      <c r="G3173" s="7" t="inlineStr">
        <is>
          <t>KOR</t>
        </is>
      </c>
      <c r="H3173" s="7" t="inlineStr">
        <is>
          <t>S</t>
        </is>
      </c>
      <c r="I3173" s="7">
        <f>IF(B3173="보세",C3173&amp;" "&amp;D3173&amp;" "&amp;E3173&amp;" "&amp;F3173&amp;" ["&amp;H3173&amp;"]",IF(G3173="JPN","[JPN] "&amp;B3173&amp;" "&amp;C3173&amp;" "&amp;D3173&amp;" "&amp;E3173&amp;" "&amp;F3173&amp;" ["&amp;H3173&amp;"]",B3173&amp;" "&amp;C3173&amp;" "&amp;D3173&amp;" "&amp;E3173&amp;" "&amp;F3173&amp;" ["&amp;H3173&amp;"]"))</f>
        <v/>
      </c>
      <c r="J3173" s="7" t="inlineStr">
        <is>
          <t>아이더 그린옐로우 바람막이재킷 [S]</t>
        </is>
      </c>
      <c r="K3173" s="7" t="inlineStr">
        <is>
          <t>아이더 그린옐로우 바람막이재킷</t>
        </is>
      </c>
      <c r="L3173" s="7">
        <f>IF(B3173="보세",C3173&amp;" "&amp;F3173,B3173&amp;" "&amp;F3173)</f>
        <v/>
      </c>
      <c r="M3173" s="8" t="inlineStr">
        <is>
          <t>그린옐로우   바람막이재킷</t>
        </is>
      </c>
      <c r="N3173" s="8" t="inlineStr">
        <is>
          <t>그린옐로우   바람막이재킷</t>
        </is>
      </c>
      <c r="O3173" s="8" t="inlineStr">
        <is>
          <t>그린옐로우   바람막이재킷</t>
        </is>
      </c>
    </row>
    <row r="3174" ht="16.5" customHeight="1" s="16">
      <c r="A3174" s="7" t="n">
        <v>13109948</v>
      </c>
      <c r="B3174" s="7" t="inlineStr">
        <is>
          <t>지프</t>
        </is>
      </c>
      <c r="C3174" s="7" t="inlineStr">
        <is>
          <t>아이보리</t>
        </is>
      </c>
      <c r="D3174" s="7" t="inlineStr">
        <is>
          <t>무지</t>
        </is>
      </c>
      <c r="E3174" s="7" t="inlineStr">
        <is>
          <t>면혼방</t>
        </is>
      </c>
      <c r="F3174" s="7" t="inlineStr">
        <is>
          <t>맨투맨</t>
        </is>
      </c>
      <c r="G3174" s="7" t="inlineStr">
        <is>
          <t>KOR</t>
        </is>
      </c>
      <c r="H3174" s="7" t="inlineStr">
        <is>
          <t>S</t>
        </is>
      </c>
      <c r="I3174" s="7">
        <f>IF(B3174="보세",C3174&amp;" "&amp;D3174&amp;" "&amp;E3174&amp;" "&amp;F3174&amp;" ["&amp;H3174&amp;"]",IF(G3174="JPN","[JPN] "&amp;B3174&amp;" "&amp;C3174&amp;" "&amp;D3174&amp;" "&amp;E3174&amp;" "&amp;F3174&amp;" ["&amp;H3174&amp;"]",B3174&amp;" "&amp;C3174&amp;" "&amp;D3174&amp;" "&amp;E3174&amp;" "&amp;F3174&amp;" ["&amp;H3174&amp;"]"))</f>
        <v/>
      </c>
      <c r="J3174" s="7" t="inlineStr">
        <is>
          <t>지프 아이보리 면혼방 맨투맨 [S]</t>
        </is>
      </c>
      <c r="K3174" s="7" t="inlineStr">
        <is>
          <t>지프 아이보리 면혼방 맨투맨</t>
        </is>
      </c>
      <c r="L3174" s="7">
        <f>IF(B3174="보세",C3174&amp;" "&amp;F3174,B3174&amp;" "&amp;F3174)</f>
        <v/>
      </c>
      <c r="M3174" s="8" t="inlineStr">
        <is>
          <t>아이보리  면혼방 맨투맨</t>
        </is>
      </c>
      <c r="N3174" s="8" t="inlineStr">
        <is>
          <t>아이보리  코튼혼방 맨투맨</t>
        </is>
      </c>
      <c r="O3174" s="8" t="inlineStr">
        <is>
          <t>아이보리  면믹스 맨투맨</t>
        </is>
      </c>
    </row>
    <row r="3175" ht="16.5" customHeight="1" s="16">
      <c r="A3175" s="7" t="n">
        <v>13109949</v>
      </c>
      <c r="B3175" s="7" t="inlineStr">
        <is>
          <t>밀레</t>
        </is>
      </c>
      <c r="C3175" s="7" t="inlineStr">
        <is>
          <t>레몬옐로우</t>
        </is>
      </c>
      <c r="D3175" s="7" t="inlineStr">
        <is>
          <t>무지</t>
        </is>
      </c>
      <c r="E3175" s="7" t="inlineStr">
        <is>
          <t>폴리</t>
        </is>
      </c>
      <c r="F3175" s="7" t="inlineStr">
        <is>
          <t>바람막이자켓</t>
        </is>
      </c>
      <c r="G3175" s="7" t="inlineStr">
        <is>
          <t>KOR</t>
        </is>
      </c>
      <c r="H3175" s="7" t="inlineStr">
        <is>
          <t>90</t>
        </is>
      </c>
      <c r="I3175" s="7">
        <f>IF(B3175="보세",C3175&amp;" "&amp;D3175&amp;" "&amp;E3175&amp;" "&amp;F3175&amp;" ["&amp;H3175&amp;"]",IF(G3175="JPN","[JPN] "&amp;B3175&amp;" "&amp;C3175&amp;" "&amp;D3175&amp;" "&amp;E3175&amp;" "&amp;F3175&amp;" ["&amp;H3175&amp;"]",B3175&amp;" "&amp;C3175&amp;" "&amp;D3175&amp;" "&amp;E3175&amp;" "&amp;F3175&amp;" ["&amp;H3175&amp;"]"))</f>
        <v/>
      </c>
      <c r="J3175" s="7" t="inlineStr">
        <is>
          <t>밀레 레몬옐로우 바람막이자켓 [90]</t>
        </is>
      </c>
      <c r="K3175" s="7" t="inlineStr">
        <is>
          <t>밀레 레몬옐로우 바람막이자켓</t>
        </is>
      </c>
      <c r="L3175" s="7">
        <f>IF(B3175="보세",C3175&amp;" "&amp;F3175,B3175&amp;" "&amp;F3175)</f>
        <v/>
      </c>
      <c r="M3175" s="8" t="inlineStr">
        <is>
          <t>레몬옐로우   바람막이자켓</t>
        </is>
      </c>
      <c r="N3175" s="8" t="inlineStr">
        <is>
          <t>레몬옐로우   바람막이자켓</t>
        </is>
      </c>
      <c r="O3175" s="8" t="inlineStr">
        <is>
          <t>레몬옐로우   바람막이자켓</t>
        </is>
      </c>
    </row>
    <row r="3176" ht="16.5" customHeight="1" s="16">
      <c r="A3176" s="7" t="n">
        <v>13109950</v>
      </c>
      <c r="B3176" s="7" t="inlineStr">
        <is>
          <t>나이키</t>
        </is>
      </c>
      <c r="C3176" s="7" t="inlineStr">
        <is>
          <t>블랙</t>
        </is>
      </c>
      <c r="D3176" s="7" t="inlineStr">
        <is>
          <t>무지</t>
        </is>
      </c>
      <c r="E3176" s="7" t="inlineStr">
        <is>
          <t>덕다운</t>
        </is>
      </c>
      <c r="F3176" s="7" t="inlineStr">
        <is>
          <t>숏패딩</t>
        </is>
      </c>
      <c r="G3176" s="7" t="inlineStr">
        <is>
          <t>KOR</t>
        </is>
      </c>
      <c r="H3176" s="7" t="inlineStr">
        <is>
          <t>L</t>
        </is>
      </c>
      <c r="I3176" s="7">
        <f>IF(B3176="보세",C3176&amp;" "&amp;D3176&amp;" "&amp;E3176&amp;" "&amp;F3176&amp;" ["&amp;H3176&amp;"]",IF(G3176="JPN","[JPN] "&amp;B3176&amp;" "&amp;C3176&amp;" "&amp;D3176&amp;" "&amp;E3176&amp;" "&amp;F3176&amp;" ["&amp;H3176&amp;"]",B3176&amp;" "&amp;C3176&amp;" "&amp;D3176&amp;" "&amp;E3176&amp;" "&amp;F3176&amp;" ["&amp;H3176&amp;"]"))</f>
        <v/>
      </c>
      <c r="J3176" s="7" t="inlineStr">
        <is>
          <t>나이키 블랙 덕다운 숏패딩 [L]</t>
        </is>
      </c>
      <c r="K3176" s="7" t="inlineStr">
        <is>
          <t>나이키 블랙 덕다운 숏패딩</t>
        </is>
      </c>
      <c r="L3176" s="7">
        <f>IF(B3176="보세",C3176&amp;" "&amp;F3176,B3176&amp;" "&amp;F3176)</f>
        <v/>
      </c>
      <c r="M3176" s="8" t="inlineStr">
        <is>
          <t>블랙  덕다운 숏패딩</t>
        </is>
      </c>
      <c r="N3176" s="8" t="inlineStr">
        <is>
          <t>블랙  덕다운 숏패딩</t>
        </is>
      </c>
      <c r="O3176" s="8" t="inlineStr">
        <is>
          <t>블랙  덕다운 숏패딩</t>
        </is>
      </c>
    </row>
    <row r="3177" ht="16.5" customHeight="1" s="16">
      <c r="A3177" s="7" t="n">
        <v>13109951</v>
      </c>
      <c r="B3177" s="7" t="inlineStr">
        <is>
          <t>시리즈</t>
        </is>
      </c>
      <c r="C3177" s="7" t="inlineStr">
        <is>
          <t>하늘색</t>
        </is>
      </c>
      <c r="D3177" s="7" t="inlineStr">
        <is>
          <t>체크패턴</t>
        </is>
      </c>
      <c r="E3177" s="7" t="inlineStr">
        <is>
          <t>면</t>
        </is>
      </c>
      <c r="F3177" s="7" t="inlineStr">
        <is>
          <t>셔츠</t>
        </is>
      </c>
      <c r="G3177" s="7" t="inlineStr">
        <is>
          <t>KOR</t>
        </is>
      </c>
      <c r="H3177" s="7" t="inlineStr">
        <is>
          <t>95</t>
        </is>
      </c>
      <c r="I3177" s="7">
        <f>IF(B3177="보세",C3177&amp;" "&amp;D3177&amp;" "&amp;E3177&amp;" "&amp;F3177&amp;" ["&amp;H3177&amp;"]",IF(G3177="JPN","[JPN] "&amp;B3177&amp;" "&amp;C3177&amp;" "&amp;D3177&amp;" "&amp;E3177&amp;" "&amp;F3177&amp;" ["&amp;H3177&amp;"]",B3177&amp;" "&amp;C3177&amp;" "&amp;D3177&amp;" "&amp;E3177&amp;" "&amp;F3177&amp;" ["&amp;H3177&amp;"]"))</f>
        <v/>
      </c>
      <c r="J3177" s="7" t="inlineStr">
        <is>
          <t>시리즈 하늘색 체크패턴 면 셔츠 [95]</t>
        </is>
      </c>
      <c r="K3177" s="7" t="inlineStr">
        <is>
          <t>시리즈 하늘색 체크패턴 면 셔츠</t>
        </is>
      </c>
      <c r="L3177" s="7">
        <f>IF(B3177="보세",C3177&amp;" "&amp;F3177,B3177&amp;" "&amp;F3177)</f>
        <v/>
      </c>
      <c r="M3177" s="8" t="inlineStr">
        <is>
          <t>하늘색 체크패턴 면 셔츠</t>
        </is>
      </c>
      <c r="N3177" s="8" t="inlineStr">
        <is>
          <t>하늘색 체크패턴 코튼 셔츠</t>
        </is>
      </c>
      <c r="O3177" s="8" t="inlineStr">
        <is>
          <t>하늘색 체크패턴 면직물 셔츠</t>
        </is>
      </c>
    </row>
    <row r="3178" ht="16.5" customHeight="1" s="16">
      <c r="A3178" s="7" t="n">
        <v>13109952</v>
      </c>
      <c r="B3178" s="7" t="inlineStr">
        <is>
          <t>스파오</t>
        </is>
      </c>
      <c r="C3178" s="7" t="inlineStr">
        <is>
          <t>블랙</t>
        </is>
      </c>
      <c r="D3178" s="7" t="inlineStr">
        <is>
          <t>무지</t>
        </is>
      </c>
      <c r="E3178" s="7" t="inlineStr">
        <is>
          <t>덕다운</t>
        </is>
      </c>
      <c r="F3178" s="7" t="inlineStr">
        <is>
          <t>패딩점퍼</t>
        </is>
      </c>
      <c r="G3178" s="7" t="inlineStr">
        <is>
          <t>KOR</t>
        </is>
      </c>
      <c r="H3178" s="7" t="inlineStr">
        <is>
          <t>M</t>
        </is>
      </c>
      <c r="I3178" s="7">
        <f>IF(B3178="보세",C3178&amp;" "&amp;D3178&amp;" "&amp;E3178&amp;" "&amp;F3178&amp;" ["&amp;H3178&amp;"]",IF(G3178="JPN","[JPN] "&amp;B3178&amp;" "&amp;C3178&amp;" "&amp;D3178&amp;" "&amp;E3178&amp;" "&amp;F3178&amp;" ["&amp;H3178&amp;"]",B3178&amp;" "&amp;C3178&amp;" "&amp;D3178&amp;" "&amp;E3178&amp;" "&amp;F3178&amp;" ["&amp;H3178&amp;"]"))</f>
        <v/>
      </c>
      <c r="J3178" s="7" t="inlineStr">
        <is>
          <t>스파오 블랙 덕다운 패딩점퍼 [M]</t>
        </is>
      </c>
      <c r="K3178" s="7" t="inlineStr">
        <is>
          <t>스파오 블랙 덕다운 패딩점퍼</t>
        </is>
      </c>
      <c r="L3178" s="7">
        <f>IF(B3178="보세",C3178&amp;" "&amp;F3178,B3178&amp;" "&amp;F3178)</f>
        <v/>
      </c>
      <c r="M3178" s="8" t="inlineStr">
        <is>
          <t>블랙  덕다운 패딩점퍼</t>
        </is>
      </c>
      <c r="N3178" s="8" t="inlineStr">
        <is>
          <t>블랙  덕다운 패딩점퍼</t>
        </is>
      </c>
      <c r="O3178" s="8" t="inlineStr">
        <is>
          <t>블랙  덕다운 패딩점퍼</t>
        </is>
      </c>
    </row>
    <row r="3179" ht="16.5" customHeight="1" s="16">
      <c r="A3179" s="7" t="n">
        <v>13109953</v>
      </c>
      <c r="B3179" s="7" t="inlineStr">
        <is>
          <t>탑텐</t>
        </is>
      </c>
      <c r="C3179" s="7" t="inlineStr">
        <is>
          <t>그레이</t>
        </is>
      </c>
      <c r="D3179" s="7" t="inlineStr">
        <is>
          <t>무지</t>
        </is>
      </c>
      <c r="E3179" s="7" t="inlineStr">
        <is>
          <t>폴리</t>
        </is>
      </c>
      <c r="F3179" s="7" t="inlineStr">
        <is>
          <t>긴팔니트</t>
        </is>
      </c>
      <c r="G3179" s="7" t="inlineStr">
        <is>
          <t>KOR</t>
        </is>
      </c>
      <c r="H3179" s="7" t="inlineStr">
        <is>
          <t>95</t>
        </is>
      </c>
      <c r="I3179" s="7">
        <f>IF(B3179="보세",C3179&amp;" "&amp;D3179&amp;" "&amp;E3179&amp;" "&amp;F3179&amp;" ["&amp;H3179&amp;"]",IF(G3179="JPN","[JPN] "&amp;B3179&amp;" "&amp;C3179&amp;" "&amp;D3179&amp;" "&amp;E3179&amp;" "&amp;F3179&amp;" ["&amp;H3179&amp;"]",B3179&amp;" "&amp;C3179&amp;" "&amp;D3179&amp;" "&amp;E3179&amp;" "&amp;F3179&amp;" ["&amp;H3179&amp;"]"))</f>
        <v/>
      </c>
      <c r="J3179" s="7" t="inlineStr">
        <is>
          <t>탑텐 그레이 긴팔니트 [95]</t>
        </is>
      </c>
      <c r="K3179" s="7" t="inlineStr">
        <is>
          <t>탑텐 그레이 긴팔니트</t>
        </is>
      </c>
      <c r="L3179" s="7">
        <f>IF(B3179="보세",C3179&amp;" "&amp;F3179,B3179&amp;" "&amp;F3179)</f>
        <v/>
      </c>
      <c r="M3179" s="8" t="inlineStr">
        <is>
          <t>그레이   긴팔니트</t>
        </is>
      </c>
      <c r="N3179" s="8" t="inlineStr">
        <is>
          <t>회색   긴팔니트</t>
        </is>
      </c>
      <c r="O3179" s="8" t="inlineStr">
        <is>
          <t>GRAY   긴팔니트</t>
        </is>
      </c>
    </row>
    <row r="3180" ht="16.5" customHeight="1" s="16">
      <c r="A3180" s="7" t="n">
        <v>13109954</v>
      </c>
      <c r="B3180" s="7" t="inlineStr">
        <is>
          <t>칼하트</t>
        </is>
      </c>
      <c r="C3180" s="7" t="inlineStr">
        <is>
          <t>그레이</t>
        </is>
      </c>
      <c r="D3180" s="7" t="inlineStr">
        <is>
          <t>무지</t>
        </is>
      </c>
      <c r="E3180" s="7" t="inlineStr">
        <is>
          <t>폴리</t>
        </is>
      </c>
      <c r="F3180" s="7" t="inlineStr">
        <is>
          <t>후드티셔츠</t>
        </is>
      </c>
      <c r="G3180" s="7" t="inlineStr">
        <is>
          <t>KOR</t>
        </is>
      </c>
      <c r="H3180" s="7" t="inlineStr">
        <is>
          <t>M</t>
        </is>
      </c>
      <c r="I3180" s="7">
        <f>IF(B3180="보세",C3180&amp;" "&amp;D3180&amp;" "&amp;E3180&amp;" "&amp;F3180&amp;" ["&amp;H3180&amp;"]",IF(G3180="JPN","[JPN] "&amp;B3180&amp;" "&amp;C3180&amp;" "&amp;D3180&amp;" "&amp;E3180&amp;" "&amp;F3180&amp;" ["&amp;H3180&amp;"]",B3180&amp;" "&amp;C3180&amp;" "&amp;D3180&amp;" "&amp;E3180&amp;" "&amp;F3180&amp;" ["&amp;H3180&amp;"]"))</f>
        <v/>
      </c>
      <c r="J3180" s="7" t="inlineStr">
        <is>
          <t>칼하트 그레이 후드티셔츠 [M]</t>
        </is>
      </c>
      <c r="K3180" s="7" t="inlineStr">
        <is>
          <t>칼하트 그레이 후드티셔츠</t>
        </is>
      </c>
      <c r="L3180" s="7">
        <f>IF(B3180="보세",C3180&amp;" "&amp;F3180,B3180&amp;" "&amp;F3180)</f>
        <v/>
      </c>
      <c r="M3180" s="8" t="inlineStr">
        <is>
          <t>그레이   후드티셔츠</t>
        </is>
      </c>
      <c r="N3180" s="8" t="inlineStr">
        <is>
          <t>회색   후드티셔츠</t>
        </is>
      </c>
      <c r="O3180" s="8" t="inlineStr">
        <is>
          <t>GRAY   후드티셔츠</t>
        </is>
      </c>
    </row>
    <row r="3181" ht="16.5" customHeight="1" s="16">
      <c r="A3181" s="7" t="n">
        <v>13109955</v>
      </c>
      <c r="B3181" s="7" t="inlineStr">
        <is>
          <t>카파</t>
        </is>
      </c>
      <c r="C3181" s="7" t="inlineStr">
        <is>
          <t>블랙</t>
        </is>
      </c>
      <c r="D3181" s="7" t="inlineStr">
        <is>
          <t>무지</t>
        </is>
      </c>
      <c r="E3181" s="7" t="inlineStr">
        <is>
          <t>면혼방</t>
        </is>
      </c>
      <c r="F3181" s="7" t="inlineStr">
        <is>
          <t>티셔츠</t>
        </is>
      </c>
      <c r="G3181" s="7" t="inlineStr">
        <is>
          <t>KOR</t>
        </is>
      </c>
      <c r="H3181" s="7" t="inlineStr">
        <is>
          <t>L</t>
        </is>
      </c>
      <c r="I3181" s="7">
        <f>IF(B3181="보세",C3181&amp;" "&amp;D3181&amp;" "&amp;E3181&amp;" "&amp;F3181&amp;" ["&amp;H3181&amp;"]",IF(G3181="JPN","[JPN] "&amp;B3181&amp;" "&amp;C3181&amp;" "&amp;D3181&amp;" "&amp;E3181&amp;" "&amp;F3181&amp;" ["&amp;H3181&amp;"]",B3181&amp;" "&amp;C3181&amp;" "&amp;D3181&amp;" "&amp;E3181&amp;" "&amp;F3181&amp;" ["&amp;H3181&amp;"]"))</f>
        <v/>
      </c>
      <c r="J3181" s="7" t="inlineStr">
        <is>
          <t>카파 블랙 면혼방 티셔츠 [L]</t>
        </is>
      </c>
      <c r="K3181" s="7" t="inlineStr">
        <is>
          <t>카파 블랙 면혼방 티셔츠</t>
        </is>
      </c>
      <c r="L3181" s="7">
        <f>IF(B3181="보세",C3181&amp;" "&amp;F3181,B3181&amp;" "&amp;F3181)</f>
        <v/>
      </c>
      <c r="M3181" s="8" t="inlineStr">
        <is>
          <t>블랙  면혼방 티셔츠</t>
        </is>
      </c>
      <c r="N3181" s="8" t="inlineStr">
        <is>
          <t>블랙  코튼혼방 티셔츠</t>
        </is>
      </c>
      <c r="O3181" s="8" t="inlineStr">
        <is>
          <t>블랙  면믹스 티셔츠</t>
        </is>
      </c>
    </row>
    <row r="3182" ht="16.5" customHeight="1" s="16">
      <c r="A3182" s="7" t="n">
        <v>13109956</v>
      </c>
      <c r="B3182" s="7" t="inlineStr">
        <is>
          <t>미쏘</t>
        </is>
      </c>
      <c r="C3182" s="7" t="inlineStr">
        <is>
          <t>베이지</t>
        </is>
      </c>
      <c r="D3182" s="7" t="inlineStr">
        <is>
          <t>무지</t>
        </is>
      </c>
      <c r="E3182" s="7" t="inlineStr">
        <is>
          <t>폴리</t>
        </is>
      </c>
      <c r="F3182" s="7" t="inlineStr">
        <is>
          <t>무스탕</t>
        </is>
      </c>
      <c r="G3182" s="7" t="inlineStr">
        <is>
          <t>KOR</t>
        </is>
      </c>
      <c r="H3182" s="7" t="inlineStr">
        <is>
          <t>S</t>
        </is>
      </c>
      <c r="I3182" s="7">
        <f>IF(B3182="보세",C3182&amp;" "&amp;D3182&amp;" "&amp;E3182&amp;" "&amp;F3182&amp;" ["&amp;H3182&amp;"]",IF(G3182="JPN","[JPN] "&amp;B3182&amp;" "&amp;C3182&amp;" "&amp;D3182&amp;" "&amp;E3182&amp;" "&amp;F3182&amp;" ["&amp;H3182&amp;"]",B3182&amp;" "&amp;C3182&amp;" "&amp;D3182&amp;" "&amp;E3182&amp;" "&amp;F3182&amp;" ["&amp;H3182&amp;"]"))</f>
        <v/>
      </c>
      <c r="J3182" s="7" t="inlineStr">
        <is>
          <t>미쏘 베이지 무스탕 [S]</t>
        </is>
      </c>
      <c r="K3182" s="7" t="inlineStr">
        <is>
          <t>미쏘 베이지 무스탕</t>
        </is>
      </c>
      <c r="L3182" s="7">
        <f>IF(B3182="보세",C3182&amp;" "&amp;F3182,B3182&amp;" "&amp;F3182)</f>
        <v/>
      </c>
      <c r="M3182" s="8" t="inlineStr">
        <is>
          <t>베이지   무스탕</t>
        </is>
      </c>
      <c r="N3182" s="8" t="inlineStr">
        <is>
          <t>베이지   무스탕</t>
        </is>
      </c>
      <c r="O3182" s="8" t="inlineStr">
        <is>
          <t>베이지   무스탕</t>
        </is>
      </c>
    </row>
    <row r="3183" ht="16.5" customHeight="1" s="16">
      <c r="A3183" s="7" t="n">
        <v>13109957</v>
      </c>
      <c r="B3183" s="7" t="inlineStr">
        <is>
          <t>무아무아</t>
        </is>
      </c>
      <c r="C3183" s="7" t="inlineStr">
        <is>
          <t>아이보리</t>
        </is>
      </c>
      <c r="D3183" s="7" t="inlineStr">
        <is>
          <t>무지</t>
        </is>
      </c>
      <c r="E3183" s="7" t="inlineStr">
        <is>
          <t>면혼방</t>
        </is>
      </c>
      <c r="F3183" s="7" t="inlineStr">
        <is>
          <t>맨투맨</t>
        </is>
      </c>
      <c r="G3183" s="7" t="inlineStr">
        <is>
          <t>KOR</t>
        </is>
      </c>
      <c r="H3183" s="7" t="inlineStr">
        <is>
          <t>Free</t>
        </is>
      </c>
      <c r="I3183" s="7">
        <f>IF(B3183="보세",C3183&amp;" "&amp;D3183&amp;" "&amp;E3183&amp;" "&amp;F3183&amp;" ["&amp;H3183&amp;"]",IF(G3183="JPN","[JPN] "&amp;B3183&amp;" "&amp;C3183&amp;" "&amp;D3183&amp;" "&amp;E3183&amp;" "&amp;F3183&amp;" ["&amp;H3183&amp;"]",B3183&amp;" "&amp;C3183&amp;" "&amp;D3183&amp;" "&amp;E3183&amp;" "&amp;F3183&amp;" ["&amp;H3183&amp;"]"))</f>
        <v/>
      </c>
      <c r="J3183" s="7" t="inlineStr">
        <is>
          <t>무아무아 아이보리 면혼방 맨투맨 [Free]</t>
        </is>
      </c>
      <c r="K3183" s="7" t="inlineStr">
        <is>
          <t>무아무아 아이보리 면혼방 맨투맨</t>
        </is>
      </c>
      <c r="L3183" s="7">
        <f>IF(B3183="보세",C3183&amp;" "&amp;F3183,B3183&amp;" "&amp;F3183)</f>
        <v/>
      </c>
      <c r="M3183" s="8" t="inlineStr">
        <is>
          <t>아이보리  면혼방 맨투맨</t>
        </is>
      </c>
      <c r="N3183" s="8" t="inlineStr">
        <is>
          <t>아이보리  코튼혼방 맨투맨</t>
        </is>
      </c>
      <c r="O3183" s="8" t="inlineStr">
        <is>
          <t>아이보리  면믹스 맨투맨</t>
        </is>
      </c>
    </row>
    <row r="3184" ht="16.5" customHeight="1" s="16">
      <c r="A3184" s="7" t="n">
        <v>13109958</v>
      </c>
      <c r="B3184" s="7" t="inlineStr">
        <is>
          <t>exr</t>
        </is>
      </c>
      <c r="C3184" s="7" t="inlineStr">
        <is>
          <t>화이트</t>
        </is>
      </c>
      <c r="D3184" s="7" t="inlineStr">
        <is>
          <t>무지</t>
        </is>
      </c>
      <c r="E3184" s="7" t="inlineStr">
        <is>
          <t>폴리</t>
        </is>
      </c>
      <c r="F3184" s="7" t="inlineStr">
        <is>
          <t>카라긴팔티</t>
        </is>
      </c>
      <c r="G3184" s="7" t="inlineStr">
        <is>
          <t>KOR</t>
        </is>
      </c>
      <c r="H3184" s="7" t="inlineStr">
        <is>
          <t>95</t>
        </is>
      </c>
      <c r="I3184" s="7">
        <f>IF(B3184="보세",C3184&amp;" "&amp;D3184&amp;" "&amp;E3184&amp;" "&amp;F3184&amp;" ["&amp;H3184&amp;"]",IF(G3184="JPN","[JPN] "&amp;B3184&amp;" "&amp;C3184&amp;" "&amp;D3184&amp;" "&amp;E3184&amp;" "&amp;F3184&amp;" ["&amp;H3184&amp;"]",B3184&amp;" "&amp;C3184&amp;" "&amp;D3184&amp;" "&amp;E3184&amp;" "&amp;F3184&amp;" ["&amp;H3184&amp;"]"))</f>
        <v/>
      </c>
      <c r="J3184" s="7" t="inlineStr">
        <is>
          <t>exr 화이트 카라긴팔티 [95]</t>
        </is>
      </c>
      <c r="K3184" s="7" t="inlineStr">
        <is>
          <t>exr 화이트 카라긴팔티</t>
        </is>
      </c>
      <c r="L3184" s="7">
        <f>IF(B3184="보세",C3184&amp;" "&amp;F3184,B3184&amp;" "&amp;F3184)</f>
        <v/>
      </c>
      <c r="M3184" s="8" t="inlineStr">
        <is>
          <t>화이트   카라긴팔티</t>
        </is>
      </c>
      <c r="N3184" s="8" t="inlineStr">
        <is>
          <t>화이트   카라긴팔티</t>
        </is>
      </c>
      <c r="O3184" s="8" t="inlineStr">
        <is>
          <t>화이트   카라긴팔티</t>
        </is>
      </c>
    </row>
    <row r="3185" ht="16.5" customHeight="1" s="16">
      <c r="A3185" s="7" t="n">
        <v>13109959</v>
      </c>
      <c r="B3185" s="7" t="inlineStr">
        <is>
          <t>갭</t>
        </is>
      </c>
      <c r="C3185" s="7" t="inlineStr">
        <is>
          <t>오트밀그레이</t>
        </is>
      </c>
      <c r="D3185" s="7" t="inlineStr">
        <is>
          <t>무지</t>
        </is>
      </c>
      <c r="E3185" s="7" t="inlineStr">
        <is>
          <t>면혼방</t>
        </is>
      </c>
      <c r="F3185" s="7" t="inlineStr">
        <is>
          <t>후드티셔츠</t>
        </is>
      </c>
      <c r="G3185" s="7" t="inlineStr">
        <is>
          <t>KOR</t>
        </is>
      </c>
      <c r="H3185" s="7" t="inlineStr">
        <is>
          <t>L</t>
        </is>
      </c>
      <c r="I3185" s="7">
        <f>IF(B3185="보세",C3185&amp;" "&amp;D3185&amp;" "&amp;E3185&amp;" "&amp;F3185&amp;" ["&amp;H3185&amp;"]",IF(G3185="JPN","[JPN] "&amp;B3185&amp;" "&amp;C3185&amp;" "&amp;D3185&amp;" "&amp;E3185&amp;" "&amp;F3185&amp;" ["&amp;H3185&amp;"]",B3185&amp;" "&amp;C3185&amp;" "&amp;D3185&amp;" "&amp;E3185&amp;" "&amp;F3185&amp;" ["&amp;H3185&amp;"]"))</f>
        <v/>
      </c>
      <c r="J3185" s="7" t="inlineStr">
        <is>
          <t>갭 오트밀그레이 면혼방 후드티셔츠 [L]</t>
        </is>
      </c>
      <c r="K3185" s="7" t="inlineStr">
        <is>
          <t>갭 오트밀그레이 면혼방 후드티셔츠</t>
        </is>
      </c>
      <c r="L3185" s="7">
        <f>IF(B3185="보세",C3185&amp;" "&amp;F3185,B3185&amp;" "&amp;F3185)</f>
        <v/>
      </c>
      <c r="M3185" s="8" t="inlineStr">
        <is>
          <t>오트밀그레이  면혼방 후드티셔츠</t>
        </is>
      </c>
      <c r="N3185" s="8" t="inlineStr">
        <is>
          <t>오트밀그레이  코튼혼방 후드티셔츠</t>
        </is>
      </c>
      <c r="O3185" s="8" t="inlineStr">
        <is>
          <t>오트밀그레이  면믹스 후드티셔츠</t>
        </is>
      </c>
    </row>
    <row r="3186" ht="16.5" customHeight="1" s="16">
      <c r="A3186" s="7" t="n">
        <v>13109960</v>
      </c>
      <c r="B3186" s="7" t="inlineStr">
        <is>
          <t>유니폼브릿지</t>
        </is>
      </c>
      <c r="C3186" s="7" t="inlineStr">
        <is>
          <t>풀색</t>
        </is>
      </c>
      <c r="D3186" s="7" t="inlineStr">
        <is>
          <t>무지</t>
        </is>
      </c>
      <c r="E3186" s="7" t="inlineStr">
        <is>
          <t>면</t>
        </is>
      </c>
      <c r="F3186" s="7" t="inlineStr">
        <is>
          <t>라운드반팔티</t>
        </is>
      </c>
      <c r="G3186" s="7" t="inlineStr">
        <is>
          <t>KOR</t>
        </is>
      </c>
      <c r="H3186" s="7" t="inlineStr">
        <is>
          <t>M</t>
        </is>
      </c>
      <c r="I3186" s="7">
        <f>IF(B3186="보세",C3186&amp;" "&amp;D3186&amp;" "&amp;E3186&amp;" "&amp;F3186&amp;" ["&amp;H3186&amp;"]",IF(G3186="JPN","[JPN] "&amp;B3186&amp;" "&amp;C3186&amp;" "&amp;D3186&amp;" "&amp;E3186&amp;" "&amp;F3186&amp;" ["&amp;H3186&amp;"]",B3186&amp;" "&amp;C3186&amp;" "&amp;D3186&amp;" "&amp;E3186&amp;" "&amp;F3186&amp;" ["&amp;H3186&amp;"]"))</f>
        <v/>
      </c>
      <c r="J3186" s="7" t="inlineStr">
        <is>
          <t>유니폼브릿지 풀색 면 라운드반팔티 [M]</t>
        </is>
      </c>
      <c r="K3186" s="7" t="inlineStr">
        <is>
          <t>유니폼브릿지 풀색 면 라운드반팔티</t>
        </is>
      </c>
      <c r="L3186" s="7">
        <f>IF(B3186="보세",C3186&amp;" "&amp;F3186,B3186&amp;" "&amp;F3186)</f>
        <v/>
      </c>
      <c r="M3186" s="8" t="inlineStr">
        <is>
          <t>풀색  면 라운드반팔티</t>
        </is>
      </c>
      <c r="N3186" s="8" t="inlineStr">
        <is>
          <t>풀색  코튼 라운드반팔티</t>
        </is>
      </c>
      <c r="O3186" s="8" t="inlineStr">
        <is>
          <t>풀색  면직물 라운드반팔티</t>
        </is>
      </c>
    </row>
    <row r="3187" ht="16.5" customHeight="1" s="16">
      <c r="A3187" s="7" t="n">
        <v>13109961</v>
      </c>
      <c r="B3187" s="7" t="inlineStr">
        <is>
          <t>K2</t>
        </is>
      </c>
      <c r="C3187" s="7" t="inlineStr">
        <is>
          <t>그린</t>
        </is>
      </c>
      <c r="D3187" s="7" t="inlineStr">
        <is>
          <t>무지</t>
        </is>
      </c>
      <c r="E3187" s="7" t="inlineStr">
        <is>
          <t>폴리</t>
        </is>
      </c>
      <c r="F3187" s="7" t="inlineStr">
        <is>
          <t>후리스집업</t>
        </is>
      </c>
      <c r="G3187" s="7" t="inlineStr">
        <is>
          <t>KOR</t>
        </is>
      </c>
      <c r="H3187" s="7" t="inlineStr">
        <is>
          <t>95</t>
        </is>
      </c>
      <c r="I3187" s="7">
        <f>IF(B3187="보세",C3187&amp;" "&amp;D3187&amp;" "&amp;E3187&amp;" "&amp;F3187&amp;" ["&amp;H3187&amp;"]",IF(G3187="JPN","[JPN] "&amp;B3187&amp;" "&amp;C3187&amp;" "&amp;D3187&amp;" "&amp;E3187&amp;" "&amp;F3187&amp;" ["&amp;H3187&amp;"]",B3187&amp;" "&amp;C3187&amp;" "&amp;D3187&amp;" "&amp;E3187&amp;" "&amp;F3187&amp;" ["&amp;H3187&amp;"]"))</f>
        <v/>
      </c>
      <c r="J3187" s="7" t="inlineStr">
        <is>
          <t>K2 그린 후리스집업 [95]</t>
        </is>
      </c>
      <c r="K3187" s="7" t="inlineStr">
        <is>
          <t>K2 그린 후리스집업</t>
        </is>
      </c>
      <c r="L3187" s="7">
        <f>IF(B3187="보세",C3187&amp;" "&amp;F3187,B3187&amp;" "&amp;F3187)</f>
        <v/>
      </c>
      <c r="M3187" s="8" t="inlineStr">
        <is>
          <t>그린   후리스집업</t>
        </is>
      </c>
      <c r="N3187" s="8" t="inlineStr">
        <is>
          <t>그린   후리스집업</t>
        </is>
      </c>
      <c r="O3187" s="8" t="inlineStr">
        <is>
          <t>그린   후리스집업</t>
        </is>
      </c>
    </row>
    <row r="3188" ht="16.5" customHeight="1" s="16">
      <c r="A3188" s="7" t="n">
        <v>13109962</v>
      </c>
      <c r="B3188" s="7" t="inlineStr">
        <is>
          <t>아디다스</t>
        </is>
      </c>
      <c r="C3188" s="7" t="inlineStr">
        <is>
          <t>블랙</t>
        </is>
      </c>
      <c r="D3188" s="7" t="inlineStr">
        <is>
          <t>무지</t>
        </is>
      </c>
      <c r="E3188" s="7" t="inlineStr">
        <is>
          <t>폴리</t>
        </is>
      </c>
      <c r="F3188" s="7" t="inlineStr">
        <is>
          <t>집업재킷</t>
        </is>
      </c>
      <c r="G3188" s="7" t="inlineStr">
        <is>
          <t>KOR</t>
        </is>
      </c>
      <c r="H3188" s="7" t="inlineStr">
        <is>
          <t>3XL</t>
        </is>
      </c>
      <c r="I3188" s="7">
        <f>IF(B3188="보세",C3188&amp;" "&amp;D3188&amp;" "&amp;E3188&amp;" "&amp;F3188&amp;" ["&amp;H3188&amp;"]",IF(G3188="JPN","[JPN] "&amp;B3188&amp;" "&amp;C3188&amp;" "&amp;D3188&amp;" "&amp;E3188&amp;" "&amp;F3188&amp;" ["&amp;H3188&amp;"]",B3188&amp;" "&amp;C3188&amp;" "&amp;D3188&amp;" "&amp;E3188&amp;" "&amp;F3188&amp;" ["&amp;H3188&amp;"]"))</f>
        <v/>
      </c>
      <c r="J3188" s="7" t="inlineStr">
        <is>
          <t>아디다스 블랙 집업재킷 [3XL]</t>
        </is>
      </c>
      <c r="K3188" s="7" t="inlineStr">
        <is>
          <t>아디다스 블랙 집업재킷</t>
        </is>
      </c>
      <c r="L3188" s="7">
        <f>IF(B3188="보세",C3188&amp;" "&amp;F3188,B3188&amp;" "&amp;F3188)</f>
        <v/>
      </c>
      <c r="M3188" s="8" t="inlineStr">
        <is>
          <t>블랙   집업재킷</t>
        </is>
      </c>
      <c r="N3188" s="8" t="inlineStr">
        <is>
          <t>블랙   집업재킷</t>
        </is>
      </c>
      <c r="O3188" s="8" t="inlineStr">
        <is>
          <t>블랙   집업재킷</t>
        </is>
      </c>
    </row>
    <row r="3189" ht="16.5" customHeight="1" s="16">
      <c r="A3189" s="7" t="n">
        <v>13109963</v>
      </c>
      <c r="B3189" s="7" t="inlineStr">
        <is>
          <t>나이키</t>
        </is>
      </c>
      <c r="C3189" s="7" t="inlineStr">
        <is>
          <t>그레이</t>
        </is>
      </c>
      <c r="D3189" s="7" t="inlineStr">
        <is>
          <t>무지</t>
        </is>
      </c>
      <c r="E3189" s="7" t="inlineStr">
        <is>
          <t>면혼방</t>
        </is>
      </c>
      <c r="F3189" s="7" t="inlineStr">
        <is>
          <t>맨투맨</t>
        </is>
      </c>
      <c r="G3189" s="7" t="inlineStr">
        <is>
          <t>KOR</t>
        </is>
      </c>
      <c r="H3189" s="7" t="inlineStr">
        <is>
          <t>L</t>
        </is>
      </c>
      <c r="I3189" s="7">
        <f>IF(B3189="보세",C3189&amp;" "&amp;D3189&amp;" "&amp;E3189&amp;" "&amp;F3189&amp;" ["&amp;H3189&amp;"]",IF(G3189="JPN","[JPN] "&amp;B3189&amp;" "&amp;C3189&amp;" "&amp;D3189&amp;" "&amp;E3189&amp;" "&amp;F3189&amp;" ["&amp;H3189&amp;"]",B3189&amp;" "&amp;C3189&amp;" "&amp;D3189&amp;" "&amp;E3189&amp;" "&amp;F3189&amp;" ["&amp;H3189&amp;"]"))</f>
        <v/>
      </c>
      <c r="J3189" s="7" t="inlineStr">
        <is>
          <t>나이키 그레이 면혼방 맨투맨 [L]</t>
        </is>
      </c>
      <c r="K3189" s="7" t="inlineStr">
        <is>
          <t>나이키 그레이 면혼방 맨투맨</t>
        </is>
      </c>
      <c r="L3189" s="7">
        <f>IF(B3189="보세",C3189&amp;" "&amp;F3189,B3189&amp;" "&amp;F3189)</f>
        <v/>
      </c>
      <c r="M3189" s="8" t="inlineStr">
        <is>
          <t>그레이  면혼방 맨투맨</t>
        </is>
      </c>
      <c r="N3189" s="8" t="inlineStr">
        <is>
          <t>회색  면혼방 맨투맨</t>
        </is>
      </c>
      <c r="O3189" s="8" t="inlineStr">
        <is>
          <t>GRAY  면혼방 맨투맨</t>
        </is>
      </c>
    </row>
    <row r="3190" ht="16.5" customHeight="1" s="16">
      <c r="A3190" s="7" t="n">
        <v>13109964</v>
      </c>
      <c r="B3190" s="7" t="inlineStr">
        <is>
          <t>유니클로</t>
        </is>
      </c>
      <c r="C3190" s="7" t="inlineStr">
        <is>
          <t>그레이</t>
        </is>
      </c>
      <c r="D3190" s="7" t="inlineStr">
        <is>
          <t>무지</t>
        </is>
      </c>
      <c r="E3190" s="7" t="inlineStr">
        <is>
          <t>덕다운</t>
        </is>
      </c>
      <c r="F3190" s="7" t="inlineStr">
        <is>
          <t>경량패딩조끼</t>
        </is>
      </c>
      <c r="G3190" s="7" t="inlineStr">
        <is>
          <t>KOR</t>
        </is>
      </c>
      <c r="H3190" s="7" t="inlineStr">
        <is>
          <t>L</t>
        </is>
      </c>
      <c r="I3190" s="7">
        <f>IF(B3190="보세",C3190&amp;" "&amp;D3190&amp;" "&amp;E3190&amp;" "&amp;F3190&amp;" ["&amp;H3190&amp;"]",IF(G3190="JPN","[JPN] "&amp;B3190&amp;" "&amp;C3190&amp;" "&amp;D3190&amp;" "&amp;E3190&amp;" "&amp;F3190&amp;" ["&amp;H3190&amp;"]",B3190&amp;" "&amp;C3190&amp;" "&amp;D3190&amp;" "&amp;E3190&amp;" "&amp;F3190&amp;" ["&amp;H3190&amp;"]"))</f>
        <v/>
      </c>
      <c r="J3190" s="7" t="inlineStr">
        <is>
          <t>유니클로 그레이 덕다운 경량패딩조끼 [L]</t>
        </is>
      </c>
      <c r="K3190" s="7" t="inlineStr">
        <is>
          <t>유니클로 그레이 덕다운 경량패딩조끼</t>
        </is>
      </c>
      <c r="L3190" s="7">
        <f>IF(B3190="보세",C3190&amp;" "&amp;F3190,B3190&amp;" "&amp;F3190)</f>
        <v/>
      </c>
      <c r="M3190" s="8" t="inlineStr">
        <is>
          <t>그레이  덕다운 경량패딩조끼</t>
        </is>
      </c>
      <c r="N3190" s="8" t="inlineStr">
        <is>
          <t>회색  덕다운 경량패딩조끼</t>
        </is>
      </c>
      <c r="O3190" s="8" t="inlineStr">
        <is>
          <t>GRAY  덕다운 경량패딩조끼</t>
        </is>
      </c>
    </row>
    <row r="3191" ht="16.5" customHeight="1" s="16">
      <c r="A3191" s="7" t="n">
        <v>13109965</v>
      </c>
      <c r="B3191" s="7" t="inlineStr">
        <is>
          <t>어커버</t>
        </is>
      </c>
      <c r="C3191" s="7" t="inlineStr">
        <is>
          <t>그레이</t>
        </is>
      </c>
      <c r="D3191" s="7" t="inlineStr">
        <is>
          <t>무지</t>
        </is>
      </c>
      <c r="E3191" s="7" t="inlineStr">
        <is>
          <t>면혼방</t>
        </is>
      </c>
      <c r="F3191" s="7" t="inlineStr">
        <is>
          <t>후드티셔츠</t>
        </is>
      </c>
      <c r="G3191" s="7" t="inlineStr">
        <is>
          <t>KOR</t>
        </is>
      </c>
      <c r="H3191" s="7" t="inlineStr">
        <is>
          <t>M</t>
        </is>
      </c>
      <c r="I3191" s="7">
        <f>IF(B3191="보세",C3191&amp;" "&amp;D3191&amp;" "&amp;E3191&amp;" "&amp;F3191&amp;" ["&amp;H3191&amp;"]",IF(G3191="JPN","[JPN] "&amp;B3191&amp;" "&amp;C3191&amp;" "&amp;D3191&amp;" "&amp;E3191&amp;" "&amp;F3191&amp;" ["&amp;H3191&amp;"]",B3191&amp;" "&amp;C3191&amp;" "&amp;D3191&amp;" "&amp;E3191&amp;" "&amp;F3191&amp;" ["&amp;H3191&amp;"]"))</f>
        <v/>
      </c>
      <c r="J3191" s="7" t="inlineStr">
        <is>
          <t>어커버 그레이 면혼방 후드티셔츠 [M]</t>
        </is>
      </c>
      <c r="K3191" s="7" t="inlineStr">
        <is>
          <t>어커버 그레이 면혼방 후드티셔츠</t>
        </is>
      </c>
      <c r="L3191" s="7">
        <f>IF(B3191="보세",C3191&amp;" "&amp;F3191,B3191&amp;" "&amp;F3191)</f>
        <v/>
      </c>
      <c r="M3191" s="8" t="inlineStr">
        <is>
          <t>그레이  면혼방 후드티셔츠</t>
        </is>
      </c>
      <c r="N3191" s="8" t="inlineStr">
        <is>
          <t>회색  면혼방 후드티셔츠</t>
        </is>
      </c>
      <c r="O3191" s="8" t="inlineStr">
        <is>
          <t>GRAY  면혼방 후드티셔츠</t>
        </is>
      </c>
    </row>
    <row r="3192" ht="16.5" customHeight="1" s="16">
      <c r="A3192" s="7" t="n">
        <v>13109966</v>
      </c>
      <c r="B3192" s="7" t="inlineStr">
        <is>
          <t>MERRELL</t>
        </is>
      </c>
      <c r="C3192" s="7" t="inlineStr">
        <is>
          <t>카키</t>
        </is>
      </c>
      <c r="D3192" s="7" t="inlineStr">
        <is>
          <t>무지</t>
        </is>
      </c>
      <c r="E3192" s="7" t="inlineStr">
        <is>
          <t>울혼방</t>
        </is>
      </c>
      <c r="F3192" s="7" t="inlineStr">
        <is>
          <t>누빔집업자켓</t>
        </is>
      </c>
      <c r="G3192" s="7" t="inlineStr">
        <is>
          <t>KOR</t>
        </is>
      </c>
      <c r="H3192" s="7" t="inlineStr">
        <is>
          <t>M</t>
        </is>
      </c>
      <c r="I3192" s="7">
        <f>IF(B3192="보세",C3192&amp;" "&amp;D3192&amp;" "&amp;E3192&amp;" "&amp;F3192&amp;" ["&amp;H3192&amp;"]",IF(G3192="JPN","[JPN] "&amp;B3192&amp;" "&amp;C3192&amp;" "&amp;D3192&amp;" "&amp;E3192&amp;" "&amp;F3192&amp;" ["&amp;H3192&amp;"]",B3192&amp;" "&amp;C3192&amp;" "&amp;D3192&amp;" "&amp;E3192&amp;" "&amp;F3192&amp;" ["&amp;H3192&amp;"]"))</f>
        <v/>
      </c>
      <c r="J3192" s="7" t="inlineStr">
        <is>
          <t>MERRELL 카키 울혼방 누빔집업자켓 [M]</t>
        </is>
      </c>
      <c r="K3192" s="7" t="inlineStr">
        <is>
          <t>MERRELL 카키 울혼방 누빔집업자켓</t>
        </is>
      </c>
      <c r="L3192" s="7">
        <f>IF(B3192="보세",C3192&amp;" "&amp;F3192,B3192&amp;" "&amp;F3192)</f>
        <v/>
      </c>
      <c r="M3192" s="8" t="inlineStr">
        <is>
          <t>카키  울혼방 누빔집업자켓</t>
        </is>
      </c>
      <c r="N3192" s="8" t="inlineStr">
        <is>
          <t>카키  울혼방 누빔집업자켓</t>
        </is>
      </c>
      <c r="O3192" s="8" t="inlineStr">
        <is>
          <t>카키  울혼방 누빔집업자켓</t>
        </is>
      </c>
    </row>
    <row r="3193" ht="16.5" customHeight="1" s="16">
      <c r="A3193" s="7" t="n">
        <v>13109967</v>
      </c>
      <c r="B3193" s="7" t="inlineStr">
        <is>
          <t>타미힐피거</t>
        </is>
      </c>
      <c r="C3193" s="7" t="inlineStr">
        <is>
          <t>네이비</t>
        </is>
      </c>
      <c r="D3193" s="7" t="inlineStr">
        <is>
          <t>무지</t>
        </is>
      </c>
      <c r="E3193" s="7" t="inlineStr">
        <is>
          <t>면</t>
        </is>
      </c>
      <c r="F3193" s="7" t="inlineStr">
        <is>
          <t>반팔티셔츠</t>
        </is>
      </c>
      <c r="G3193" s="7" t="inlineStr">
        <is>
          <t>KOR</t>
        </is>
      </c>
      <c r="H3193" s="7" t="inlineStr">
        <is>
          <t>2XL</t>
        </is>
      </c>
      <c r="I3193" s="7">
        <f>IF(B3193="보세",C3193&amp;" "&amp;D3193&amp;" "&amp;E3193&amp;" "&amp;F3193&amp;" ["&amp;H3193&amp;"]",IF(G3193="JPN","[JPN] "&amp;B3193&amp;" "&amp;C3193&amp;" "&amp;D3193&amp;" "&amp;E3193&amp;" "&amp;F3193&amp;" ["&amp;H3193&amp;"]",B3193&amp;" "&amp;C3193&amp;" "&amp;D3193&amp;" "&amp;E3193&amp;" "&amp;F3193&amp;" ["&amp;H3193&amp;"]"))</f>
        <v/>
      </c>
      <c r="J3193" s="7" t="inlineStr">
        <is>
          <t>타미힐피거 네이비 면 반팔티셔츠 [2XL]</t>
        </is>
      </c>
      <c r="K3193" s="7" t="inlineStr">
        <is>
          <t>타미힐피거 네이비 면 반팔티셔츠</t>
        </is>
      </c>
      <c r="L3193" s="7">
        <f>IF(B3193="보세",C3193&amp;" "&amp;F3193,B3193&amp;" "&amp;F3193)</f>
        <v/>
      </c>
      <c r="M3193" s="8" t="inlineStr">
        <is>
          <t>네이비  면 반팔티셔츠</t>
        </is>
      </c>
      <c r="N3193" s="8" t="inlineStr">
        <is>
          <t>NAVY  면 반팔티셔츠</t>
        </is>
      </c>
      <c r="O3193" s="8" t="inlineStr">
        <is>
          <t>곤색  면 반팔티셔츠</t>
        </is>
      </c>
    </row>
    <row r="3194" ht="16.5" customHeight="1" s="16">
      <c r="A3194" s="7" t="n">
        <v>13109968</v>
      </c>
      <c r="B3194" s="7" t="inlineStr">
        <is>
          <t>나이키</t>
        </is>
      </c>
      <c r="C3194" s="7" t="inlineStr">
        <is>
          <t>청록색</t>
        </is>
      </c>
      <c r="D3194" s="7" t="inlineStr">
        <is>
          <t>무지</t>
        </is>
      </c>
      <c r="E3194" s="7" t="inlineStr">
        <is>
          <t>드라이핏</t>
        </is>
      </c>
      <c r="F3194" s="7" t="inlineStr">
        <is>
          <t>반집업티셔츠</t>
        </is>
      </c>
      <c r="G3194" s="7" t="inlineStr">
        <is>
          <t>KOR</t>
        </is>
      </c>
      <c r="H3194" s="7" t="inlineStr">
        <is>
          <t>L</t>
        </is>
      </c>
      <c r="I3194" s="7">
        <f>IF(B3194="보세",C3194&amp;" "&amp;D3194&amp;" "&amp;E3194&amp;" "&amp;F3194&amp;" ["&amp;H3194&amp;"]",IF(G3194="JPN","[JPN] "&amp;B3194&amp;" "&amp;C3194&amp;" "&amp;D3194&amp;" "&amp;E3194&amp;" "&amp;F3194&amp;" ["&amp;H3194&amp;"]",B3194&amp;" "&amp;C3194&amp;" "&amp;D3194&amp;" "&amp;E3194&amp;" "&amp;F3194&amp;" ["&amp;H3194&amp;"]"))</f>
        <v/>
      </c>
      <c r="J3194" s="7" t="inlineStr">
        <is>
          <t>나이키 청록색 드라이핏 반집업티셔츠 [L]</t>
        </is>
      </c>
      <c r="K3194" s="7" t="inlineStr">
        <is>
          <t>나이키 청록색 드라이핏 반집업티셔츠</t>
        </is>
      </c>
      <c r="L3194" s="7">
        <f>IF(B3194="보세",C3194&amp;" "&amp;F3194,B3194&amp;" "&amp;F3194)</f>
        <v/>
      </c>
      <c r="M3194" s="8" t="inlineStr">
        <is>
          <t>청록색  드라이핏 반집업티셔츠</t>
        </is>
      </c>
      <c r="N3194" s="8" t="inlineStr">
        <is>
          <t>청록색  드라이핏 반집업티셔츠</t>
        </is>
      </c>
      <c r="O3194" s="8" t="inlineStr">
        <is>
          <t>청록색  드라이핏 반집업티셔츠</t>
        </is>
      </c>
    </row>
    <row r="3195" ht="16.5" customHeight="1" s="16">
      <c r="A3195" s="7" t="n">
        <v>13109969</v>
      </c>
      <c r="B3195" s="7" t="inlineStr">
        <is>
          <t>아이더</t>
        </is>
      </c>
      <c r="C3195" s="7" t="inlineStr">
        <is>
          <t>네이비</t>
        </is>
      </c>
      <c r="D3195" s="7" t="inlineStr">
        <is>
          <t>무지</t>
        </is>
      </c>
      <c r="E3195" s="7" t="inlineStr">
        <is>
          <t>폴리</t>
        </is>
      </c>
      <c r="F3195" s="7" t="inlineStr">
        <is>
          <t>바람막이자켓</t>
        </is>
      </c>
      <c r="G3195" s="7" t="inlineStr">
        <is>
          <t>KOR</t>
        </is>
      </c>
      <c r="H3195" s="7" t="inlineStr">
        <is>
          <t>XL</t>
        </is>
      </c>
      <c r="I3195" s="7">
        <f>IF(B3195="보세",C3195&amp;" "&amp;D3195&amp;" "&amp;E3195&amp;" "&amp;F3195&amp;" ["&amp;H3195&amp;"]",IF(G3195="JPN","[JPN] "&amp;B3195&amp;" "&amp;C3195&amp;" "&amp;D3195&amp;" "&amp;E3195&amp;" "&amp;F3195&amp;" ["&amp;H3195&amp;"]",B3195&amp;" "&amp;C3195&amp;" "&amp;D3195&amp;" "&amp;E3195&amp;" "&amp;F3195&amp;" ["&amp;H3195&amp;"]"))</f>
        <v/>
      </c>
      <c r="J3195" s="7" t="inlineStr">
        <is>
          <t>아이더 네이비 바람막이자켓 [XL]</t>
        </is>
      </c>
      <c r="K3195" s="7" t="inlineStr">
        <is>
          <t>아이더 네이비 바람막이자켓</t>
        </is>
      </c>
      <c r="L3195" s="7">
        <f>IF(B3195="보세",C3195&amp;" "&amp;F3195,B3195&amp;" "&amp;F3195)</f>
        <v/>
      </c>
      <c r="M3195" s="8" t="inlineStr">
        <is>
          <t>네이비   바람막이자켓</t>
        </is>
      </c>
      <c r="N3195" s="8" t="inlineStr">
        <is>
          <t>NAVY   바람막이자켓</t>
        </is>
      </c>
      <c r="O3195" s="8" t="inlineStr">
        <is>
          <t>곤색   바람막이자켓</t>
        </is>
      </c>
    </row>
    <row r="3196" ht="16.5" customHeight="1" s="16">
      <c r="A3196" s="7" t="n">
        <v>13109970</v>
      </c>
      <c r="B3196" s="7" t="inlineStr">
        <is>
          <t>갭</t>
        </is>
      </c>
      <c r="C3196" s="7" t="inlineStr">
        <is>
          <t>레드</t>
        </is>
      </c>
      <c r="D3196" s="7" t="inlineStr">
        <is>
          <t>무지</t>
        </is>
      </c>
      <c r="E3196" s="7" t="inlineStr">
        <is>
          <t>면혼방</t>
        </is>
      </c>
      <c r="F3196" s="7" t="inlineStr">
        <is>
          <t>후드티셔츠</t>
        </is>
      </c>
      <c r="G3196" s="7" t="inlineStr">
        <is>
          <t>KOR</t>
        </is>
      </c>
      <c r="H3196" s="7" t="inlineStr">
        <is>
          <t>XS</t>
        </is>
      </c>
      <c r="I3196" s="7">
        <f>IF(B3196="보세",C3196&amp;" "&amp;D3196&amp;" "&amp;E3196&amp;" "&amp;F3196&amp;" ["&amp;H3196&amp;"]",IF(G3196="JPN","[JPN] "&amp;B3196&amp;" "&amp;C3196&amp;" "&amp;D3196&amp;" "&amp;E3196&amp;" "&amp;F3196&amp;" ["&amp;H3196&amp;"]",B3196&amp;" "&amp;C3196&amp;" "&amp;D3196&amp;" "&amp;E3196&amp;" "&amp;F3196&amp;" ["&amp;H3196&amp;"]"))</f>
        <v/>
      </c>
      <c r="J3196" s="7" t="inlineStr">
        <is>
          <t>갭 레드 면혼방 후드티셔츠 [XS]</t>
        </is>
      </c>
      <c r="K3196" s="7" t="inlineStr">
        <is>
          <t>갭 레드 면혼방 후드티셔츠</t>
        </is>
      </c>
      <c r="L3196" s="7">
        <f>IF(B3196="보세",C3196&amp;" "&amp;F3196,B3196&amp;" "&amp;F3196)</f>
        <v/>
      </c>
      <c r="M3196" s="8" t="inlineStr">
        <is>
          <t>레드  면혼방 후드티셔츠</t>
        </is>
      </c>
      <c r="N3196" s="8" t="inlineStr">
        <is>
          <t>레드  코튼혼방 후드티셔츠</t>
        </is>
      </c>
      <c r="O3196" s="8" t="inlineStr">
        <is>
          <t>레드  면믹스 후드티셔츠</t>
        </is>
      </c>
    </row>
    <row r="3197" ht="16.5" customHeight="1" s="16">
      <c r="A3197" s="7" t="n">
        <v>13109971</v>
      </c>
      <c r="B3197" s="7" t="inlineStr">
        <is>
          <t>자라</t>
        </is>
      </c>
      <c r="C3197" s="7" t="inlineStr">
        <is>
          <t>네이비화이트</t>
        </is>
      </c>
      <c r="D3197" s="7" t="inlineStr">
        <is>
          <t>스트라이프</t>
        </is>
      </c>
      <c r="E3197" s="7" t="inlineStr">
        <is>
          <t>비스코스</t>
        </is>
      </c>
      <c r="F3197" s="7" t="inlineStr">
        <is>
          <t>긴팔니트티</t>
        </is>
      </c>
      <c r="G3197" s="7" t="inlineStr">
        <is>
          <t>KOR</t>
        </is>
      </c>
      <c r="H3197" s="7" t="inlineStr">
        <is>
          <t>S</t>
        </is>
      </c>
      <c r="I3197" s="7">
        <f>IF(B3197="보세",C3197&amp;" "&amp;D3197&amp;" "&amp;E3197&amp;" "&amp;F3197&amp;" ["&amp;H3197&amp;"]",IF(G3197="JPN","[JPN] "&amp;B3197&amp;" "&amp;C3197&amp;" "&amp;D3197&amp;" "&amp;E3197&amp;" "&amp;F3197&amp;" ["&amp;H3197&amp;"]",B3197&amp;" "&amp;C3197&amp;" "&amp;D3197&amp;" "&amp;E3197&amp;" "&amp;F3197&amp;" ["&amp;H3197&amp;"]"))</f>
        <v/>
      </c>
      <c r="J3197" s="7" t="inlineStr">
        <is>
          <t>자라 네이비화이트 스트라이프 비스코스 긴팔니트티 [S]</t>
        </is>
      </c>
      <c r="K3197" s="7" t="inlineStr">
        <is>
          <t>자라 네이비화이트 스트라이프 비스코스 긴팔니트티</t>
        </is>
      </c>
      <c r="L3197" s="7">
        <f>IF(B3197="보세",C3197&amp;" "&amp;F3197,B3197&amp;" "&amp;F3197)</f>
        <v/>
      </c>
      <c r="M3197" s="8" t="inlineStr">
        <is>
          <t>네이비화이트 스트라이프 비스코스 긴팔니트티</t>
        </is>
      </c>
      <c r="N3197" s="8" t="inlineStr">
        <is>
          <t>네이비화이트 스트라이프 레이온 긴팔니트티</t>
        </is>
      </c>
      <c r="O3197" s="8" t="inlineStr">
        <is>
          <t>네이비화이트 스트라이프 인견 긴팔니트티</t>
        </is>
      </c>
    </row>
    <row r="3198" ht="16.5" customHeight="1" s="16">
      <c r="A3198" s="7" t="n">
        <v>13109972</v>
      </c>
      <c r="B3198" s="7" t="inlineStr">
        <is>
          <t>리복</t>
        </is>
      </c>
      <c r="C3198" s="7" t="inlineStr">
        <is>
          <t>블랙</t>
        </is>
      </c>
      <c r="D3198" s="7" t="inlineStr">
        <is>
          <t>무지</t>
        </is>
      </c>
      <c r="E3198" s="7" t="inlineStr">
        <is>
          <t>면혼방</t>
        </is>
      </c>
      <c r="F3198" s="7" t="inlineStr">
        <is>
          <t>후드티셔츠</t>
        </is>
      </c>
      <c r="G3198" s="7" t="inlineStr">
        <is>
          <t>KOR</t>
        </is>
      </c>
      <c r="H3198" s="7" t="inlineStr">
        <is>
          <t>2XL</t>
        </is>
      </c>
      <c r="I3198" s="7">
        <f>IF(B3198="보세",C3198&amp;" "&amp;D3198&amp;" "&amp;E3198&amp;" "&amp;F3198&amp;" ["&amp;H3198&amp;"]",IF(G3198="JPN","[JPN] "&amp;B3198&amp;" "&amp;C3198&amp;" "&amp;D3198&amp;" "&amp;E3198&amp;" "&amp;F3198&amp;" ["&amp;H3198&amp;"]",B3198&amp;" "&amp;C3198&amp;" "&amp;D3198&amp;" "&amp;E3198&amp;" "&amp;F3198&amp;" ["&amp;H3198&amp;"]"))</f>
        <v/>
      </c>
      <c r="J3198" s="7" t="inlineStr">
        <is>
          <t>리복 블랙 면혼방 후드티셔츠 [2XL]</t>
        </is>
      </c>
      <c r="K3198" s="7" t="inlineStr">
        <is>
          <t>리복 블랙 면혼방 후드티셔츠</t>
        </is>
      </c>
      <c r="L3198" s="7">
        <f>IF(B3198="보세",C3198&amp;" "&amp;F3198,B3198&amp;" "&amp;F3198)</f>
        <v/>
      </c>
      <c r="M3198" s="8" t="inlineStr">
        <is>
          <t>블랙  면혼방 후드티셔츠</t>
        </is>
      </c>
      <c r="N3198" s="8" t="inlineStr">
        <is>
          <t>블랙  코튼혼방 후드티셔츠</t>
        </is>
      </c>
      <c r="O3198" s="8" t="inlineStr">
        <is>
          <t>블랙  면믹스 후드티셔츠</t>
        </is>
      </c>
    </row>
    <row r="3199" ht="16.5" customHeight="1" s="16">
      <c r="A3199" s="7" t="n">
        <v>13109973</v>
      </c>
      <c r="B3199" s="7" t="inlineStr">
        <is>
          <t>와이케이</t>
        </is>
      </c>
      <c r="C3199" s="7" t="inlineStr">
        <is>
          <t>블랙</t>
        </is>
      </c>
      <c r="D3199" s="7" t="inlineStr">
        <is>
          <t>무지</t>
        </is>
      </c>
      <c r="E3199" s="7" t="inlineStr">
        <is>
          <t>면</t>
        </is>
      </c>
      <c r="F3199" s="7" t="inlineStr">
        <is>
          <t>스터드집업자켓</t>
        </is>
      </c>
      <c r="G3199" s="7" t="inlineStr">
        <is>
          <t>KOR</t>
        </is>
      </c>
      <c r="H3199" s="7" t="inlineStr">
        <is>
          <t>85</t>
        </is>
      </c>
      <c r="I3199" s="7">
        <f>IF(B3199="보세",C3199&amp;" "&amp;D3199&amp;" "&amp;E3199&amp;" "&amp;F3199&amp;" ["&amp;H3199&amp;"]",IF(G3199="JPN","[JPN] "&amp;B3199&amp;" "&amp;C3199&amp;" "&amp;D3199&amp;" "&amp;E3199&amp;" "&amp;F3199&amp;" ["&amp;H3199&amp;"]",B3199&amp;" "&amp;C3199&amp;" "&amp;D3199&amp;" "&amp;E3199&amp;" "&amp;F3199&amp;" ["&amp;H3199&amp;"]"))</f>
        <v/>
      </c>
      <c r="J3199" s="7" t="inlineStr">
        <is>
          <t>와이케이 블랙 면 스터드집업자켓 [85]</t>
        </is>
      </c>
      <c r="K3199" s="7" t="inlineStr">
        <is>
          <t>와이케이 블랙 면 스터드집업자켓</t>
        </is>
      </c>
      <c r="L3199" s="7">
        <f>IF(B3199="보세",C3199&amp;" "&amp;F3199,B3199&amp;" "&amp;F3199)</f>
        <v/>
      </c>
      <c r="M3199" s="8" t="inlineStr">
        <is>
          <t>블랙  면 스터드집업자켓</t>
        </is>
      </c>
      <c r="N3199" s="8" t="inlineStr">
        <is>
          <t>블랙  코튼 스터드집업자켓</t>
        </is>
      </c>
      <c r="O3199" s="8" t="inlineStr">
        <is>
          <t>블랙  면직물 스터드집업자켓</t>
        </is>
      </c>
    </row>
    <row r="3200" ht="16.5" customHeight="1" s="16">
      <c r="A3200" s="7" t="n">
        <v>13109974</v>
      </c>
      <c r="B3200" s="7" t="inlineStr">
        <is>
          <t>르꼬끄</t>
        </is>
      </c>
      <c r="C3200" s="7" t="inlineStr">
        <is>
          <t>블랙</t>
        </is>
      </c>
      <c r="D3200" s="7" t="inlineStr">
        <is>
          <t>무지</t>
        </is>
      </c>
      <c r="E3200" s="7" t="inlineStr">
        <is>
          <t>폴리</t>
        </is>
      </c>
      <c r="F3200" s="7" t="inlineStr">
        <is>
          <t>후드집업</t>
        </is>
      </c>
      <c r="G3200" s="7" t="inlineStr">
        <is>
          <t>KOR</t>
        </is>
      </c>
      <c r="H3200" s="7" t="inlineStr">
        <is>
          <t>S</t>
        </is>
      </c>
      <c r="I3200" s="7">
        <f>IF(B3200="보세",C3200&amp;" "&amp;D3200&amp;" "&amp;E3200&amp;" "&amp;F3200&amp;" ["&amp;H3200&amp;"]",IF(G3200="JPN","[JPN] "&amp;B3200&amp;" "&amp;C3200&amp;" "&amp;D3200&amp;" "&amp;E3200&amp;" "&amp;F3200&amp;" ["&amp;H3200&amp;"]",B3200&amp;" "&amp;C3200&amp;" "&amp;D3200&amp;" "&amp;E3200&amp;" "&amp;F3200&amp;" ["&amp;H3200&amp;"]"))</f>
        <v/>
      </c>
      <c r="J3200" s="7" t="inlineStr">
        <is>
          <t>르꼬끄 블랙 후드집업 [S]</t>
        </is>
      </c>
      <c r="K3200" s="7" t="inlineStr">
        <is>
          <t>르꼬끄 블랙 후드집업</t>
        </is>
      </c>
      <c r="L3200" s="7">
        <f>IF(B3200="보세",C3200&amp;" "&amp;F3200,B3200&amp;" "&amp;F3200)</f>
        <v/>
      </c>
      <c r="M3200" s="8" t="inlineStr">
        <is>
          <t>블랙   후드집업</t>
        </is>
      </c>
      <c r="N3200" s="8" t="inlineStr">
        <is>
          <t>블랙   후드집업</t>
        </is>
      </c>
      <c r="O3200" s="8" t="inlineStr">
        <is>
          <t>블랙   후드집업</t>
        </is>
      </c>
    </row>
    <row r="3201" ht="16.5" customHeight="1" s="16">
      <c r="A3201" s="7" t="n">
        <v>13109975</v>
      </c>
      <c r="B3201" s="7" t="inlineStr">
        <is>
          <t>타미힐피거</t>
        </is>
      </c>
      <c r="C3201" s="7" t="inlineStr">
        <is>
          <t>블랙</t>
        </is>
      </c>
      <c r="D3201" s="7" t="inlineStr">
        <is>
          <t>무지</t>
        </is>
      </c>
      <c r="E3201" s="7" t="inlineStr">
        <is>
          <t>덕다운</t>
        </is>
      </c>
      <c r="F3201" s="7" t="inlineStr">
        <is>
          <t>경량패딩</t>
        </is>
      </c>
      <c r="G3201" s="7" t="inlineStr">
        <is>
          <t>KOR</t>
        </is>
      </c>
      <c r="H3201" s="7" t="inlineStr">
        <is>
          <t>M</t>
        </is>
      </c>
      <c r="I3201" s="7">
        <f>IF(B3201="보세",C3201&amp;" "&amp;D3201&amp;" "&amp;E3201&amp;" "&amp;F3201&amp;" ["&amp;H3201&amp;"]",IF(G3201="JPN","[JPN] "&amp;B3201&amp;" "&amp;C3201&amp;" "&amp;D3201&amp;" "&amp;E3201&amp;" "&amp;F3201&amp;" ["&amp;H3201&amp;"]",B3201&amp;" "&amp;C3201&amp;" "&amp;D3201&amp;" "&amp;E3201&amp;" "&amp;F3201&amp;" ["&amp;H3201&amp;"]"))</f>
        <v/>
      </c>
      <c r="J3201" s="7" t="inlineStr">
        <is>
          <t>타미힐피거 블랙 덕다운 경량패딩 [M]</t>
        </is>
      </c>
      <c r="K3201" s="7" t="inlineStr">
        <is>
          <t>타미힐피거 블랙 덕다운 경량패딩</t>
        </is>
      </c>
      <c r="L3201" s="7">
        <f>IF(B3201="보세",C3201&amp;" "&amp;F3201,B3201&amp;" "&amp;F3201)</f>
        <v/>
      </c>
      <c r="M3201" s="8" t="inlineStr">
        <is>
          <t>블랙  덕다운 경량패딩</t>
        </is>
      </c>
      <c r="N3201" s="8" t="inlineStr">
        <is>
          <t>블랙  덕다운 경량패딩</t>
        </is>
      </c>
      <c r="O3201" s="8" t="inlineStr">
        <is>
          <t>블랙  덕다운 경량패딩</t>
        </is>
      </c>
    </row>
    <row r="3202" ht="16.5" customHeight="1" s="16">
      <c r="A3202" s="7" t="n">
        <v>13109976</v>
      </c>
      <c r="B3202" s="7" t="inlineStr">
        <is>
          <t>유니클로</t>
        </is>
      </c>
      <c r="C3202" s="7" t="inlineStr">
        <is>
          <t>그레이</t>
        </is>
      </c>
      <c r="D3202" s="7" t="inlineStr">
        <is>
          <t>무지</t>
        </is>
      </c>
      <c r="E3202" s="7" t="inlineStr">
        <is>
          <t>폴리</t>
        </is>
      </c>
      <c r="F3202" s="7" t="inlineStr">
        <is>
          <t>경량패딩조끼</t>
        </is>
      </c>
      <c r="G3202" s="7" t="inlineStr">
        <is>
          <t>KOR</t>
        </is>
      </c>
      <c r="H3202" s="7" t="inlineStr">
        <is>
          <t>XL</t>
        </is>
      </c>
      <c r="I3202" s="7">
        <f>IF(B3202="보세",C3202&amp;" "&amp;D3202&amp;" "&amp;E3202&amp;" "&amp;F3202&amp;" ["&amp;H3202&amp;"]",IF(G3202="JPN","[JPN] "&amp;B3202&amp;" "&amp;C3202&amp;" "&amp;D3202&amp;" "&amp;E3202&amp;" "&amp;F3202&amp;" ["&amp;H3202&amp;"]",B3202&amp;" "&amp;C3202&amp;" "&amp;D3202&amp;" "&amp;E3202&amp;" "&amp;F3202&amp;" ["&amp;H3202&amp;"]"))</f>
        <v/>
      </c>
      <c r="J3202" s="7" t="inlineStr">
        <is>
          <t>유니클로 그레이 경량패딩조끼 [XL]</t>
        </is>
      </c>
      <c r="K3202" s="7" t="inlineStr">
        <is>
          <t>유니클로 그레이 경량패딩조끼</t>
        </is>
      </c>
      <c r="L3202" s="7">
        <f>IF(B3202="보세",C3202&amp;" "&amp;F3202,B3202&amp;" "&amp;F3202)</f>
        <v/>
      </c>
      <c r="M3202" s="8" t="inlineStr">
        <is>
          <t>그레이   경량패딩조끼</t>
        </is>
      </c>
      <c r="N3202" s="8" t="inlineStr">
        <is>
          <t>회색   경량패딩조끼</t>
        </is>
      </c>
      <c r="O3202" s="8" t="inlineStr">
        <is>
          <t>GRAY   경량패딩조끼</t>
        </is>
      </c>
    </row>
    <row r="3203" ht="16.5" customHeight="1" s="16">
      <c r="A3203" s="7" t="n">
        <v>13109977</v>
      </c>
      <c r="B3203" s="7" t="inlineStr">
        <is>
          <t>게스</t>
        </is>
      </c>
      <c r="C3203" s="7" t="inlineStr">
        <is>
          <t>하늘색</t>
        </is>
      </c>
      <c r="D3203" s="7" t="inlineStr">
        <is>
          <t>무지</t>
        </is>
      </c>
      <c r="E3203" s="7" t="inlineStr">
        <is>
          <t>면혼방</t>
        </is>
      </c>
      <c r="F3203" s="7" t="inlineStr">
        <is>
          <t>집업점퍼</t>
        </is>
      </c>
      <c r="G3203" s="7" t="inlineStr">
        <is>
          <t>KOR</t>
        </is>
      </c>
      <c r="H3203" s="7" t="inlineStr">
        <is>
          <t>L</t>
        </is>
      </c>
      <c r="I3203" s="7">
        <f>IF(B3203="보세",C3203&amp;" "&amp;D3203&amp;" "&amp;E3203&amp;" "&amp;F3203&amp;" ["&amp;H3203&amp;"]",IF(G3203="JPN","[JPN] "&amp;B3203&amp;" "&amp;C3203&amp;" "&amp;D3203&amp;" "&amp;E3203&amp;" "&amp;F3203&amp;" ["&amp;H3203&amp;"]",B3203&amp;" "&amp;C3203&amp;" "&amp;D3203&amp;" "&amp;E3203&amp;" "&amp;F3203&amp;" ["&amp;H3203&amp;"]"))</f>
        <v/>
      </c>
      <c r="J3203" s="7" t="inlineStr">
        <is>
          <t>게스 하늘색 면혼방 집업점퍼 [L]</t>
        </is>
      </c>
      <c r="K3203" s="7" t="inlineStr">
        <is>
          <t>게스 하늘색 면혼방 집업점퍼</t>
        </is>
      </c>
      <c r="L3203" s="7">
        <f>IF(B3203="보세",C3203&amp;" "&amp;F3203,B3203&amp;" "&amp;F3203)</f>
        <v/>
      </c>
      <c r="M3203" s="8" t="inlineStr">
        <is>
          <t>하늘색  면혼방 집업점퍼</t>
        </is>
      </c>
      <c r="N3203" s="8" t="inlineStr">
        <is>
          <t>하늘색  코튼혼방 집업점퍼</t>
        </is>
      </c>
      <c r="O3203" s="8" t="inlineStr">
        <is>
          <t>하늘색  면믹스 집업점퍼</t>
        </is>
      </c>
    </row>
    <row r="3204" ht="16.5" customHeight="1" s="16">
      <c r="A3204" s="7" t="n">
        <v>13109978</v>
      </c>
      <c r="B3204" s="7" t="inlineStr">
        <is>
          <t>유니클로</t>
        </is>
      </c>
      <c r="C3204" s="7" t="inlineStr">
        <is>
          <t>그레이</t>
        </is>
      </c>
      <c r="D3204" s="7" t="inlineStr">
        <is>
          <t>무지</t>
        </is>
      </c>
      <c r="E3204" s="7" t="inlineStr">
        <is>
          <t>덕다운</t>
        </is>
      </c>
      <c r="F3204" s="7" t="inlineStr">
        <is>
          <t>경량패딩</t>
        </is>
      </c>
      <c r="G3204" s="7" t="inlineStr">
        <is>
          <t>KOR</t>
        </is>
      </c>
      <c r="H3204" s="7" t="inlineStr">
        <is>
          <t>M</t>
        </is>
      </c>
      <c r="I3204" s="7">
        <f>IF(B3204="보세",C3204&amp;" "&amp;D3204&amp;" "&amp;E3204&amp;" "&amp;F3204&amp;" ["&amp;H3204&amp;"]",IF(G3204="JPN","[JPN] "&amp;B3204&amp;" "&amp;C3204&amp;" "&amp;D3204&amp;" "&amp;E3204&amp;" "&amp;F3204&amp;" ["&amp;H3204&amp;"]",B3204&amp;" "&amp;C3204&amp;" "&amp;D3204&amp;" "&amp;E3204&amp;" "&amp;F3204&amp;" ["&amp;H3204&amp;"]"))</f>
        <v/>
      </c>
      <c r="J3204" s="7" t="inlineStr">
        <is>
          <t>유니클로 그레이 덕다운 경량패딩 [M]</t>
        </is>
      </c>
      <c r="K3204" s="7" t="inlineStr">
        <is>
          <t>유니클로 그레이 덕다운 경량패딩</t>
        </is>
      </c>
      <c r="L3204" s="7">
        <f>IF(B3204="보세",C3204&amp;" "&amp;F3204,B3204&amp;" "&amp;F3204)</f>
        <v/>
      </c>
      <c r="M3204" s="8" t="inlineStr">
        <is>
          <t>그레이  덕다운 경량패딩</t>
        </is>
      </c>
      <c r="N3204" s="8" t="inlineStr">
        <is>
          <t>회색  덕다운 경량패딩</t>
        </is>
      </c>
      <c r="O3204" s="8" t="inlineStr">
        <is>
          <t>GRAY  덕다운 경량패딩</t>
        </is>
      </c>
    </row>
    <row r="3205" ht="16.5" customHeight="1" s="16">
      <c r="A3205" s="7" t="n">
        <v>13109979</v>
      </c>
      <c r="B3205" s="7" t="inlineStr">
        <is>
          <t>게스</t>
        </is>
      </c>
      <c r="C3205" s="7" t="inlineStr">
        <is>
          <t>그레이</t>
        </is>
      </c>
      <c r="D3205" s="7" t="inlineStr">
        <is>
          <t>무지</t>
        </is>
      </c>
      <c r="E3205" s="7" t="inlineStr">
        <is>
          <t>구스다운</t>
        </is>
      </c>
      <c r="F3205" s="7" t="inlineStr">
        <is>
          <t>경량패딩</t>
        </is>
      </c>
      <c r="G3205" s="7" t="inlineStr">
        <is>
          <t>KOR</t>
        </is>
      </c>
      <c r="H3205" s="7" t="inlineStr">
        <is>
          <t>XS</t>
        </is>
      </c>
      <c r="I3205" s="7">
        <f>IF(B3205="보세",C3205&amp;" "&amp;D3205&amp;" "&amp;E3205&amp;" "&amp;F3205&amp;" ["&amp;H3205&amp;"]",IF(G3205="JPN","[JPN] "&amp;B3205&amp;" "&amp;C3205&amp;" "&amp;D3205&amp;" "&amp;E3205&amp;" "&amp;F3205&amp;" ["&amp;H3205&amp;"]",B3205&amp;" "&amp;C3205&amp;" "&amp;D3205&amp;" "&amp;E3205&amp;" "&amp;F3205&amp;" ["&amp;H3205&amp;"]"))</f>
        <v/>
      </c>
      <c r="J3205" s="7" t="inlineStr">
        <is>
          <t>게스 그레이 구스다운 경량패딩 [XS]</t>
        </is>
      </c>
      <c r="K3205" s="7" t="inlineStr">
        <is>
          <t>게스 그레이 구스다운 경량패딩</t>
        </is>
      </c>
      <c r="L3205" s="7">
        <f>IF(B3205="보세",C3205&amp;" "&amp;F3205,B3205&amp;" "&amp;F3205)</f>
        <v/>
      </c>
      <c r="M3205" s="8" t="inlineStr">
        <is>
          <t>그레이  구스다운 경량패딩</t>
        </is>
      </c>
      <c r="N3205" s="8" t="inlineStr">
        <is>
          <t>회색  구스다운 경량패딩</t>
        </is>
      </c>
      <c r="O3205" s="8" t="inlineStr">
        <is>
          <t>GRAY  구스다운 경량패딩</t>
        </is>
      </c>
    </row>
    <row r="3206" ht="16.5" customHeight="1" s="16">
      <c r="A3206" s="7" t="n">
        <v>13109980</v>
      </c>
      <c r="B3206" s="7" t="inlineStr">
        <is>
          <t>챔피언</t>
        </is>
      </c>
      <c r="C3206" s="7" t="inlineStr">
        <is>
          <t>화이트</t>
        </is>
      </c>
      <c r="D3206" s="7" t="inlineStr">
        <is>
          <t>무지</t>
        </is>
      </c>
      <c r="E3206" s="7" t="inlineStr">
        <is>
          <t>면</t>
        </is>
      </c>
      <c r="F3206" s="7" t="inlineStr">
        <is>
          <t>반팔티셔츠</t>
        </is>
      </c>
      <c r="G3206" s="7" t="inlineStr">
        <is>
          <t>KOR</t>
        </is>
      </c>
      <c r="H3206" s="7" t="inlineStr">
        <is>
          <t>M</t>
        </is>
      </c>
      <c r="I3206" s="7">
        <f>IF(B3206="보세",C3206&amp;" "&amp;D3206&amp;" "&amp;E3206&amp;" "&amp;F3206&amp;" ["&amp;H3206&amp;"]",IF(G3206="JPN","[JPN] "&amp;B3206&amp;" "&amp;C3206&amp;" "&amp;D3206&amp;" "&amp;E3206&amp;" "&amp;F3206&amp;" ["&amp;H3206&amp;"]",B3206&amp;" "&amp;C3206&amp;" "&amp;D3206&amp;" "&amp;E3206&amp;" "&amp;F3206&amp;" ["&amp;H3206&amp;"]"))</f>
        <v/>
      </c>
      <c r="J3206" s="7" t="inlineStr">
        <is>
          <t>챔피언 화이트 면 반팔티셔츠 [M]</t>
        </is>
      </c>
      <c r="K3206" s="7" t="inlineStr">
        <is>
          <t>챔피언 화이트 면 반팔티셔츠</t>
        </is>
      </c>
      <c r="L3206" s="7">
        <f>IF(B3206="보세",C3206&amp;" "&amp;F3206,B3206&amp;" "&amp;F3206)</f>
        <v/>
      </c>
      <c r="M3206" s="8" t="inlineStr">
        <is>
          <t>화이트  면 반팔티셔츠</t>
        </is>
      </c>
      <c r="N3206" s="8" t="inlineStr">
        <is>
          <t>화이트  코튼 반팔티셔츠</t>
        </is>
      </c>
      <c r="O3206" s="8" t="inlineStr">
        <is>
          <t>화이트  면직물 반팔티셔츠</t>
        </is>
      </c>
    </row>
    <row r="3207" ht="16.5" customHeight="1" s="16">
      <c r="A3207" s="7" t="n">
        <v>13109981</v>
      </c>
      <c r="B3207" s="7" t="inlineStr">
        <is>
          <t>젝시믹스</t>
        </is>
      </c>
      <c r="C3207" s="7" t="inlineStr">
        <is>
          <t>코랄핑크</t>
        </is>
      </c>
      <c r="D3207" s="7" t="inlineStr">
        <is>
          <t>무지</t>
        </is>
      </c>
      <c r="E3207" s="7" t="inlineStr">
        <is>
          <t>폴리</t>
        </is>
      </c>
      <c r="F3207" s="7" t="inlineStr">
        <is>
          <t>레깅스</t>
        </is>
      </c>
      <c r="G3207" s="7" t="inlineStr">
        <is>
          <t>KOR</t>
        </is>
      </c>
      <c r="H3207" s="7" t="inlineStr">
        <is>
          <t>M</t>
        </is>
      </c>
      <c r="I3207" s="7">
        <f>IF(B3207="보세",C3207&amp;" "&amp;D3207&amp;" "&amp;E3207&amp;" "&amp;F3207&amp;" ["&amp;H3207&amp;"]",IF(G3207="JPN","[JPN] "&amp;B3207&amp;" "&amp;C3207&amp;" "&amp;D3207&amp;" "&amp;E3207&amp;" "&amp;F3207&amp;" ["&amp;H3207&amp;"]",B3207&amp;" "&amp;C3207&amp;" "&amp;D3207&amp;" "&amp;E3207&amp;" "&amp;F3207&amp;" ["&amp;H3207&amp;"]"))</f>
        <v/>
      </c>
      <c r="J3207" s="7" t="inlineStr">
        <is>
          <t>젝시믹스 코랄핑크 레깅스 [M]</t>
        </is>
      </c>
      <c r="K3207" s="7" t="inlineStr">
        <is>
          <t>젝시믹스 코랄핑크 레깅스</t>
        </is>
      </c>
      <c r="L3207" s="7">
        <f>IF(B3207="보세",C3207&amp;" "&amp;F3207,B3207&amp;" "&amp;F3207)</f>
        <v/>
      </c>
      <c r="M3207" s="8" t="inlineStr">
        <is>
          <t>코랄핑크   레깅스</t>
        </is>
      </c>
      <c r="N3207" s="8" t="inlineStr">
        <is>
          <t>코랄핑크   레깅스</t>
        </is>
      </c>
      <c r="O3207" s="8" t="inlineStr">
        <is>
          <t>코랄핑크   레깅스</t>
        </is>
      </c>
    </row>
    <row r="3208" ht="16.5" customHeight="1" s="16">
      <c r="A3208" s="7" t="n">
        <v>13109982</v>
      </c>
      <c r="B3208" s="7" t="inlineStr">
        <is>
          <t>갭</t>
        </is>
      </c>
      <c r="C3208" s="7" t="inlineStr">
        <is>
          <t>베이지</t>
        </is>
      </c>
      <c r="D3208" s="7" t="inlineStr">
        <is>
          <t>무지</t>
        </is>
      </c>
      <c r="E3208" s="7" t="inlineStr">
        <is>
          <t>면혼방</t>
        </is>
      </c>
      <c r="F3208" s="7" t="inlineStr">
        <is>
          <t>반바지</t>
        </is>
      </c>
      <c r="G3208" s="7" t="inlineStr">
        <is>
          <t>KOR</t>
        </is>
      </c>
      <c r="H3208" s="7" t="inlineStr">
        <is>
          <t>33</t>
        </is>
      </c>
      <c r="I3208" s="7">
        <f>IF(B3208="보세",C3208&amp;" "&amp;D3208&amp;" "&amp;E3208&amp;" "&amp;F3208&amp;" ["&amp;H3208&amp;"]",IF(G3208="JPN","[JPN] "&amp;B3208&amp;" "&amp;C3208&amp;" "&amp;D3208&amp;" "&amp;E3208&amp;" "&amp;F3208&amp;" ["&amp;H3208&amp;"]",B3208&amp;" "&amp;C3208&amp;" "&amp;D3208&amp;" "&amp;E3208&amp;" "&amp;F3208&amp;" ["&amp;H3208&amp;"]"))</f>
        <v/>
      </c>
      <c r="J3208" s="7" t="inlineStr">
        <is>
          <t>갭 베이지 면혼방 반바지 [33]</t>
        </is>
      </c>
      <c r="K3208" s="7" t="inlineStr">
        <is>
          <t>갭 베이지 면혼방 반바지</t>
        </is>
      </c>
      <c r="L3208" s="7">
        <f>IF(B3208="보세",C3208&amp;" "&amp;F3208,B3208&amp;" "&amp;F3208)</f>
        <v/>
      </c>
      <c r="M3208" s="8" t="inlineStr">
        <is>
          <t>베이지  면혼방 반바지</t>
        </is>
      </c>
      <c r="N3208" s="8" t="inlineStr">
        <is>
          <t>베이지  코튼혼방 반바지</t>
        </is>
      </c>
      <c r="O3208" s="8" t="inlineStr">
        <is>
          <t>베이지  면믹스 반바지</t>
        </is>
      </c>
    </row>
    <row r="3209" ht="16.5" customHeight="1" s="16">
      <c r="A3209" s="7" t="n">
        <v>13109983</v>
      </c>
      <c r="B3209" s="7" t="inlineStr">
        <is>
          <t>코드그라피</t>
        </is>
      </c>
      <c r="C3209" s="7" t="inlineStr">
        <is>
          <t>블랙</t>
        </is>
      </c>
      <c r="D3209" s="7" t="inlineStr">
        <is>
          <t>무지</t>
        </is>
      </c>
      <c r="E3209" s="7" t="inlineStr">
        <is>
          <t>폴리</t>
        </is>
      </c>
      <c r="F3209" s="7" t="inlineStr">
        <is>
          <t>조거팬츠</t>
        </is>
      </c>
      <c r="G3209" s="7" t="inlineStr">
        <is>
          <t>KOR</t>
        </is>
      </c>
      <c r="H3209" s="7" t="inlineStr">
        <is>
          <t>M</t>
        </is>
      </c>
      <c r="I3209" s="7">
        <f>IF(B3209="보세",C3209&amp;" "&amp;D3209&amp;" "&amp;E3209&amp;" "&amp;F3209&amp;" ["&amp;H3209&amp;"]",IF(G3209="JPN","[JPN] "&amp;B3209&amp;" "&amp;C3209&amp;" "&amp;D3209&amp;" "&amp;E3209&amp;" "&amp;F3209&amp;" ["&amp;H3209&amp;"]",B3209&amp;" "&amp;C3209&amp;" "&amp;D3209&amp;" "&amp;E3209&amp;" "&amp;F3209&amp;" ["&amp;H3209&amp;"]"))</f>
        <v/>
      </c>
      <c r="J3209" s="7" t="inlineStr">
        <is>
          <t>코드그라피 블랙 조거팬츠 [M]</t>
        </is>
      </c>
      <c r="K3209" s="7" t="inlineStr">
        <is>
          <t>코드그라피 블랙 조거팬츠</t>
        </is>
      </c>
      <c r="L3209" s="7">
        <f>IF(B3209="보세",C3209&amp;" "&amp;F3209,B3209&amp;" "&amp;F3209)</f>
        <v/>
      </c>
      <c r="M3209" s="8" t="inlineStr">
        <is>
          <t>블랙   조거팬츠</t>
        </is>
      </c>
      <c r="N3209" s="8" t="inlineStr">
        <is>
          <t>블랙   조거팬츠</t>
        </is>
      </c>
      <c r="O3209" s="8" t="inlineStr">
        <is>
          <t>블랙   조거팬츠</t>
        </is>
      </c>
    </row>
    <row r="3210" ht="16.5" customHeight="1" s="16">
      <c r="A3210" s="7" t="n">
        <v>13109984</v>
      </c>
      <c r="B3210" s="7" t="inlineStr">
        <is>
          <t>미쏘</t>
        </is>
      </c>
      <c r="C3210" s="7" t="inlineStr">
        <is>
          <t>중청</t>
        </is>
      </c>
      <c r="D3210" s="7" t="inlineStr">
        <is>
          <t>무지</t>
        </is>
      </c>
      <c r="E3210" s="7" t="inlineStr">
        <is>
          <t>데님</t>
        </is>
      </c>
      <c r="F3210" s="7" t="inlineStr">
        <is>
          <t>부츠컷진</t>
        </is>
      </c>
      <c r="G3210" s="7" t="inlineStr">
        <is>
          <t>KOR</t>
        </is>
      </c>
      <c r="H3210" s="7" t="inlineStr">
        <is>
          <t>26</t>
        </is>
      </c>
      <c r="I3210" s="7">
        <f>IF(B3210="보세",C3210&amp;" "&amp;D3210&amp;" "&amp;E3210&amp;" "&amp;F3210&amp;" ["&amp;H3210&amp;"]",IF(G3210="JPN","[JPN] "&amp;B3210&amp;" "&amp;C3210&amp;" "&amp;D3210&amp;" "&amp;E3210&amp;" "&amp;F3210&amp;" ["&amp;H3210&amp;"]",B3210&amp;" "&amp;C3210&amp;" "&amp;D3210&amp;" "&amp;E3210&amp;" "&amp;F3210&amp;" ["&amp;H3210&amp;"]"))</f>
        <v/>
      </c>
      <c r="J3210" s="7" t="inlineStr">
        <is>
          <t>미쏘 중청 데님 부츠컷진 [26]</t>
        </is>
      </c>
      <c r="K3210" s="7" t="inlineStr">
        <is>
          <t>미쏘 중청 데님 부츠컷진</t>
        </is>
      </c>
      <c r="L3210" s="7">
        <f>IF(B3210="보세",C3210&amp;" "&amp;F3210,B3210&amp;" "&amp;F3210)</f>
        <v/>
      </c>
      <c r="M3210" s="8" t="inlineStr">
        <is>
          <t>중청  데님 부츠컷진</t>
        </is>
      </c>
      <c r="N3210" s="8" t="inlineStr">
        <is>
          <t>중청  데님 부츠컷진</t>
        </is>
      </c>
      <c r="O3210" s="8" t="inlineStr">
        <is>
          <t>중청  데님 부츠컷진</t>
        </is>
      </c>
    </row>
    <row r="3211" ht="16.5" customHeight="1" s="16">
      <c r="A3211" s="7" t="n">
        <v>13109985</v>
      </c>
      <c r="B3211" s="7" t="inlineStr">
        <is>
          <t>리바이스</t>
        </is>
      </c>
      <c r="C3211" s="7" t="inlineStr">
        <is>
          <t>중청</t>
        </is>
      </c>
      <c r="D3211" s="7" t="inlineStr">
        <is>
          <t>무지</t>
        </is>
      </c>
      <c r="E3211" s="7" t="inlineStr">
        <is>
          <t>데님</t>
        </is>
      </c>
      <c r="F3211" s="7" t="inlineStr">
        <is>
          <t>스트레이트진</t>
        </is>
      </c>
      <c r="G3211" s="7" t="inlineStr">
        <is>
          <t>KOR</t>
        </is>
      </c>
      <c r="H3211" s="7" t="inlineStr">
        <is>
          <t>28</t>
        </is>
      </c>
      <c r="I3211" s="7">
        <f>IF(B3211="보세",C3211&amp;" "&amp;D3211&amp;" "&amp;E3211&amp;" "&amp;F3211&amp;" ["&amp;H3211&amp;"]",IF(G3211="JPN","[JPN] "&amp;B3211&amp;" "&amp;C3211&amp;" "&amp;D3211&amp;" "&amp;E3211&amp;" "&amp;F3211&amp;" ["&amp;H3211&amp;"]",B3211&amp;" "&amp;C3211&amp;" "&amp;D3211&amp;" "&amp;E3211&amp;" "&amp;F3211&amp;" ["&amp;H3211&amp;"]"))</f>
        <v/>
      </c>
      <c r="J3211" s="7" t="inlineStr">
        <is>
          <t>리바이스 중청 데님 스트레이트진 [28]</t>
        </is>
      </c>
      <c r="K3211" s="7" t="inlineStr">
        <is>
          <t>리바이스 중청 데님 스트레이트진</t>
        </is>
      </c>
      <c r="L3211" s="7">
        <f>IF(B3211="보세",C3211&amp;" "&amp;F3211,B3211&amp;" "&amp;F3211)</f>
        <v/>
      </c>
      <c r="M3211" s="8" t="inlineStr">
        <is>
          <t>중청  데님 스트레이트진</t>
        </is>
      </c>
      <c r="N3211" s="8" t="inlineStr">
        <is>
          <t>중청  데님 스트레이트진</t>
        </is>
      </c>
      <c r="O3211" s="8" t="inlineStr">
        <is>
          <t>중청  데님 스트레이트진</t>
        </is>
      </c>
    </row>
    <row r="3212" ht="16.5" customHeight="1" s="16">
      <c r="A3212" s="7" t="n">
        <v>13109986</v>
      </c>
      <c r="B3212" s="7" t="inlineStr">
        <is>
          <t>버커루</t>
        </is>
      </c>
      <c r="C3212" s="7" t="inlineStr">
        <is>
          <t>인디고</t>
        </is>
      </c>
      <c r="D3212" s="7" t="inlineStr">
        <is>
          <t>무지</t>
        </is>
      </c>
      <c r="E3212" s="7" t="inlineStr">
        <is>
          <t>데님</t>
        </is>
      </c>
      <c r="F3212" s="7" t="inlineStr">
        <is>
          <t>스트레이트진</t>
        </is>
      </c>
      <c r="G3212" s="7" t="inlineStr">
        <is>
          <t>KOR</t>
        </is>
      </c>
      <c r="H3212" s="7" t="inlineStr">
        <is>
          <t>86-110</t>
        </is>
      </c>
      <c r="I3212" s="7">
        <f>IF(B3212="보세",C3212&amp;" "&amp;D3212&amp;" "&amp;E3212&amp;" "&amp;F3212&amp;" ["&amp;H3212&amp;"]",IF(G3212="JPN","[JPN] "&amp;B3212&amp;" "&amp;C3212&amp;" "&amp;D3212&amp;" "&amp;E3212&amp;" "&amp;F3212&amp;" ["&amp;H3212&amp;"]",B3212&amp;" "&amp;C3212&amp;" "&amp;D3212&amp;" "&amp;E3212&amp;" "&amp;F3212&amp;" ["&amp;H3212&amp;"]"))</f>
        <v/>
      </c>
      <c r="J3212" s="7" t="inlineStr">
        <is>
          <t>버커루 인디고 데님 스트레이트진 [86-110]</t>
        </is>
      </c>
      <c r="K3212" s="7" t="inlineStr">
        <is>
          <t>버커루 인디고 데님 스트레이트진</t>
        </is>
      </c>
      <c r="L3212" s="7">
        <f>IF(B3212="보세",C3212&amp;" "&amp;F3212,B3212&amp;" "&amp;F3212)</f>
        <v/>
      </c>
      <c r="M3212" s="8" t="inlineStr">
        <is>
          <t>인디고  데님 스트레이트진</t>
        </is>
      </c>
      <c r="N3212" s="8" t="inlineStr">
        <is>
          <t>인디고  데님 스트레이트진</t>
        </is>
      </c>
      <c r="O3212" s="8" t="inlineStr">
        <is>
          <t>인디고  데님 스트레이트진</t>
        </is>
      </c>
    </row>
    <row r="3213" ht="16.5" customHeight="1" s="16">
      <c r="A3213" s="7" t="n">
        <v>13109987</v>
      </c>
      <c r="B3213" s="7" t="inlineStr">
        <is>
          <t>나이키</t>
        </is>
      </c>
      <c r="C3213" s="7" t="inlineStr">
        <is>
          <t>블랙</t>
        </is>
      </c>
      <c r="D3213" s="7" t="inlineStr">
        <is>
          <t>무지</t>
        </is>
      </c>
      <c r="E3213" s="7" t="inlineStr">
        <is>
          <t>면혼방</t>
        </is>
      </c>
      <c r="F3213" s="7" t="inlineStr">
        <is>
          <t>트레이닝팬츠</t>
        </is>
      </c>
      <c r="G3213" s="7" t="inlineStr">
        <is>
          <t>KOR</t>
        </is>
      </c>
      <c r="H3213" s="7" t="inlineStr">
        <is>
          <t>M</t>
        </is>
      </c>
      <c r="I3213" s="7">
        <f>IF(B3213="보세",C3213&amp;" "&amp;D3213&amp;" "&amp;E3213&amp;" "&amp;F3213&amp;" ["&amp;H3213&amp;"]",IF(G3213="JPN","[JPN] "&amp;B3213&amp;" "&amp;C3213&amp;" "&amp;D3213&amp;" "&amp;E3213&amp;" "&amp;F3213&amp;" ["&amp;H3213&amp;"]",B3213&amp;" "&amp;C3213&amp;" "&amp;D3213&amp;" "&amp;E3213&amp;" "&amp;F3213&amp;" ["&amp;H3213&amp;"]"))</f>
        <v/>
      </c>
      <c r="J3213" s="7" t="inlineStr">
        <is>
          <t>나이키 블랙 면혼방 트레이닝팬츠 [M]</t>
        </is>
      </c>
      <c r="K3213" s="7" t="inlineStr">
        <is>
          <t>나이키 블랙 면혼방 트레이닝팬츠</t>
        </is>
      </c>
      <c r="L3213" s="7">
        <f>IF(B3213="보세",C3213&amp;" "&amp;F3213,B3213&amp;" "&amp;F3213)</f>
        <v/>
      </c>
      <c r="M3213" s="8" t="inlineStr">
        <is>
          <t>블랙  면혼방 트레이닝팬츠</t>
        </is>
      </c>
      <c r="N3213" s="8" t="inlineStr">
        <is>
          <t>블랙  코튼혼방 트레이닝팬츠</t>
        </is>
      </c>
      <c r="O3213" s="8" t="inlineStr">
        <is>
          <t>블랙  면믹스 트레이닝팬츠</t>
        </is>
      </c>
    </row>
    <row r="3214" ht="16.5" customHeight="1" s="16">
      <c r="A3214" s="7" t="n">
        <v>13109988</v>
      </c>
      <c r="B3214" s="7" t="inlineStr">
        <is>
          <t>미센스</t>
        </is>
      </c>
      <c r="C3214" s="7" t="inlineStr">
        <is>
          <t>베이지</t>
        </is>
      </c>
      <c r="D3214" s="7" t="inlineStr">
        <is>
          <t>무지</t>
        </is>
      </c>
      <c r="E3214" s="7" t="inlineStr">
        <is>
          <t>면혼방</t>
        </is>
      </c>
      <c r="F3214" s="7" t="inlineStr">
        <is>
          <t>랩미니스커트</t>
        </is>
      </c>
      <c r="G3214" s="7" t="inlineStr">
        <is>
          <t>KOR</t>
        </is>
      </c>
      <c r="H3214" s="7" t="inlineStr">
        <is>
          <t>없음</t>
        </is>
      </c>
      <c r="I3214" s="7">
        <f>IF(B3214="보세",C3214&amp;" "&amp;D3214&amp;" "&amp;E3214&amp;" "&amp;F3214&amp;" ["&amp;H3214&amp;"]",IF(G3214="JPN","[JPN] "&amp;B3214&amp;" "&amp;C3214&amp;" "&amp;D3214&amp;" "&amp;E3214&amp;" "&amp;F3214&amp;" ["&amp;H3214&amp;"]",B3214&amp;" "&amp;C3214&amp;" "&amp;D3214&amp;" "&amp;E3214&amp;" "&amp;F3214&amp;" ["&amp;H3214&amp;"]"))</f>
        <v/>
      </c>
      <c r="J3214" s="7" t="inlineStr">
        <is>
          <t xml:space="preserve">미센스 베이지 면혼방 랩미니스커트 </t>
        </is>
      </c>
      <c r="K3214" s="7" t="inlineStr">
        <is>
          <t xml:space="preserve">미센스 베이지 면혼방 랩미니스커트 </t>
        </is>
      </c>
      <c r="L3214" s="7">
        <f>IF(B3214="보세",C3214&amp;" "&amp;F3214,B3214&amp;" "&amp;F3214)</f>
        <v/>
      </c>
      <c r="M3214" s="8" t="inlineStr">
        <is>
          <t>베이지  면혼방 랩미니스커트</t>
        </is>
      </c>
      <c r="N3214" s="8" t="inlineStr">
        <is>
          <t>베이지  코튼혼방 랩미니스커트</t>
        </is>
      </c>
      <c r="O3214" s="8" t="inlineStr">
        <is>
          <t>베이지  면믹스 랩미니스커트</t>
        </is>
      </c>
    </row>
    <row r="3215" ht="16.5" customHeight="1" s="16">
      <c r="A3215" s="7" t="n">
        <v>13109989</v>
      </c>
      <c r="B3215" s="7" t="inlineStr">
        <is>
          <t>버커루</t>
        </is>
      </c>
      <c r="C3215" s="7" t="inlineStr">
        <is>
          <t>카키브라운</t>
        </is>
      </c>
      <c r="D3215" s="7" t="inlineStr">
        <is>
          <t>무지</t>
        </is>
      </c>
      <c r="E3215" s="7" t="inlineStr">
        <is>
          <t>면혼방</t>
        </is>
      </c>
      <c r="F3215" s="7" t="inlineStr">
        <is>
          <t>조거팬츠</t>
        </is>
      </c>
      <c r="G3215" s="7" t="inlineStr">
        <is>
          <t>KOR</t>
        </is>
      </c>
      <c r="H3215" s="7" t="inlineStr">
        <is>
          <t>S</t>
        </is>
      </c>
      <c r="I3215" s="7">
        <f>IF(B3215="보세",C3215&amp;" "&amp;D3215&amp;" "&amp;E3215&amp;" "&amp;F3215&amp;" ["&amp;H3215&amp;"]",IF(G3215="JPN","[JPN] "&amp;B3215&amp;" "&amp;C3215&amp;" "&amp;D3215&amp;" "&amp;E3215&amp;" "&amp;F3215&amp;" ["&amp;H3215&amp;"]",B3215&amp;" "&amp;C3215&amp;" "&amp;D3215&amp;" "&amp;E3215&amp;" "&amp;F3215&amp;" ["&amp;H3215&amp;"]"))</f>
        <v/>
      </c>
      <c r="J3215" s="7" t="inlineStr">
        <is>
          <t>버커루 카키브라운 면혼방 조거팬츠 [S]</t>
        </is>
      </c>
      <c r="K3215" s="7" t="inlineStr">
        <is>
          <t>버커루 카키브라운 면혼방 조거팬츠</t>
        </is>
      </c>
      <c r="L3215" s="7">
        <f>IF(B3215="보세",C3215&amp;" "&amp;F3215,B3215&amp;" "&amp;F3215)</f>
        <v/>
      </c>
      <c r="M3215" s="8" t="inlineStr">
        <is>
          <t>카키브라운  면혼방 조거팬츠</t>
        </is>
      </c>
      <c r="N3215" s="8" t="inlineStr">
        <is>
          <t>카키브라운  코튼혼방 조거팬츠</t>
        </is>
      </c>
      <c r="O3215" s="8" t="inlineStr">
        <is>
          <t>카키브라운  면믹스 조거팬츠</t>
        </is>
      </c>
    </row>
    <row r="3216" ht="16.5" customHeight="1" s="16">
      <c r="A3216" s="7" t="n">
        <v>13109990</v>
      </c>
      <c r="B3216" s="7" t="inlineStr">
        <is>
          <t>아디다스</t>
        </is>
      </c>
      <c r="C3216" s="7" t="inlineStr">
        <is>
          <t>블랙</t>
        </is>
      </c>
      <c r="D3216" s="7" t="inlineStr">
        <is>
          <t>무지</t>
        </is>
      </c>
      <c r="E3216" s="7" t="inlineStr">
        <is>
          <t>폴리</t>
        </is>
      </c>
      <c r="F3216" s="7" t="inlineStr">
        <is>
          <t>트레이닝팬츠</t>
        </is>
      </c>
      <c r="G3216" s="7" t="inlineStr">
        <is>
          <t>KOR</t>
        </is>
      </c>
      <c r="H3216" s="7" t="inlineStr">
        <is>
          <t>M</t>
        </is>
      </c>
      <c r="I3216" s="7">
        <f>IF(B3216="보세",C3216&amp;" "&amp;D3216&amp;" "&amp;E3216&amp;" "&amp;F3216&amp;" ["&amp;H3216&amp;"]",IF(G3216="JPN","[JPN] "&amp;B3216&amp;" "&amp;C3216&amp;" "&amp;D3216&amp;" "&amp;E3216&amp;" "&amp;F3216&amp;" ["&amp;H3216&amp;"]",B3216&amp;" "&amp;C3216&amp;" "&amp;D3216&amp;" "&amp;E3216&amp;" "&amp;F3216&amp;" ["&amp;H3216&amp;"]"))</f>
        <v/>
      </c>
      <c r="J3216" s="7" t="inlineStr">
        <is>
          <t>아디다스 블랙 트레이닝팬츠 [M]</t>
        </is>
      </c>
      <c r="K3216" s="7" t="inlineStr">
        <is>
          <t>아디다스 블랙 트레이닝팬츠</t>
        </is>
      </c>
      <c r="L3216" s="7">
        <f>IF(B3216="보세",C3216&amp;" "&amp;F3216,B3216&amp;" "&amp;F3216)</f>
        <v/>
      </c>
      <c r="M3216" s="8" t="inlineStr">
        <is>
          <t>블랙   트레이닝팬츠</t>
        </is>
      </c>
      <c r="N3216" s="8" t="inlineStr">
        <is>
          <t>블랙   트레이닝팬츠</t>
        </is>
      </c>
      <c r="O3216" s="8" t="inlineStr">
        <is>
          <t>블랙   트레이닝팬츠</t>
        </is>
      </c>
    </row>
    <row r="3217" ht="16.5" customHeight="1" s="16">
      <c r="A3217" s="7" t="n">
        <v>13109991</v>
      </c>
      <c r="B3217" s="7" t="inlineStr">
        <is>
          <t>게인스브로</t>
        </is>
      </c>
      <c r="C3217" s="7" t="inlineStr">
        <is>
          <t>블랙</t>
        </is>
      </c>
      <c r="D3217" s="7" t="inlineStr">
        <is>
          <t>무지</t>
        </is>
      </c>
      <c r="E3217" s="7" t="inlineStr">
        <is>
          <t>면혼방</t>
        </is>
      </c>
      <c r="F3217" s="7" t="inlineStr">
        <is>
          <t>트레이닝팬츠</t>
        </is>
      </c>
      <c r="G3217" s="7" t="inlineStr">
        <is>
          <t>KOR</t>
        </is>
      </c>
      <c r="H3217" s="7" t="inlineStr">
        <is>
          <t>M</t>
        </is>
      </c>
      <c r="I3217" s="7">
        <f>IF(B3217="보세",C3217&amp;" "&amp;D3217&amp;" "&amp;E3217&amp;" "&amp;F3217&amp;" ["&amp;H3217&amp;"]",IF(G3217="JPN","[JPN] "&amp;B3217&amp;" "&amp;C3217&amp;" "&amp;D3217&amp;" "&amp;E3217&amp;" "&amp;F3217&amp;" ["&amp;H3217&amp;"]",B3217&amp;" "&amp;C3217&amp;" "&amp;D3217&amp;" "&amp;E3217&amp;" "&amp;F3217&amp;" ["&amp;H3217&amp;"]"))</f>
        <v/>
      </c>
      <c r="J3217" s="7" t="inlineStr">
        <is>
          <t>게인스브로 블랙 면혼방 트레이닝팬츠 [M]</t>
        </is>
      </c>
      <c r="K3217" s="7" t="inlineStr">
        <is>
          <t>게인스브로 블랙 면혼방 트레이닝팬츠</t>
        </is>
      </c>
      <c r="L3217" s="7">
        <f>IF(B3217="보세",C3217&amp;" "&amp;F3217,B3217&amp;" "&amp;F3217)</f>
        <v/>
      </c>
      <c r="M3217" s="8" t="inlineStr">
        <is>
          <t>블랙  면혼방 트레이닝팬츠</t>
        </is>
      </c>
      <c r="N3217" s="8" t="inlineStr">
        <is>
          <t>블랙  코튼혼방 트레이닝팬츠</t>
        </is>
      </c>
      <c r="O3217" s="8" t="inlineStr">
        <is>
          <t>블랙  면믹스 트레이닝팬츠</t>
        </is>
      </c>
    </row>
    <row r="3218" ht="16.5" customHeight="1" s="16">
      <c r="A3218" s="7" t="n">
        <v>13109992</v>
      </c>
      <c r="B3218" s="7" t="inlineStr">
        <is>
          <t>MLB</t>
        </is>
      </c>
      <c r="C3218" s="7" t="inlineStr">
        <is>
          <t>블랙</t>
        </is>
      </c>
      <c r="D3218" s="7" t="inlineStr">
        <is>
          <t>무지</t>
        </is>
      </c>
      <c r="E3218" s="7" t="inlineStr">
        <is>
          <t>면혼방</t>
        </is>
      </c>
      <c r="F3218" s="7" t="inlineStr">
        <is>
          <t>트레이닝팬츠</t>
        </is>
      </c>
      <c r="G3218" s="7" t="inlineStr">
        <is>
          <t>KOR</t>
        </is>
      </c>
      <c r="H3218" s="7" t="inlineStr">
        <is>
          <t>M</t>
        </is>
      </c>
      <c r="I3218" s="7">
        <f>IF(B3218="보세",C3218&amp;" "&amp;D3218&amp;" "&amp;E3218&amp;" "&amp;F3218&amp;" ["&amp;H3218&amp;"]",IF(G3218="JPN","[JPN] "&amp;B3218&amp;" "&amp;C3218&amp;" "&amp;D3218&amp;" "&amp;E3218&amp;" "&amp;F3218&amp;" ["&amp;H3218&amp;"]",B3218&amp;" "&amp;C3218&amp;" "&amp;D3218&amp;" "&amp;E3218&amp;" "&amp;F3218&amp;" ["&amp;H3218&amp;"]"))</f>
        <v/>
      </c>
      <c r="J3218" s="7" t="inlineStr">
        <is>
          <t>MLB 블랙 면혼방 트레이닝팬츠 [M]</t>
        </is>
      </c>
      <c r="K3218" s="7" t="inlineStr">
        <is>
          <t>MLB 블랙 면혼방 트레이닝팬츠</t>
        </is>
      </c>
      <c r="L3218" s="7">
        <f>IF(B3218="보세",C3218&amp;" "&amp;F3218,B3218&amp;" "&amp;F3218)</f>
        <v/>
      </c>
      <c r="M3218" s="8" t="inlineStr">
        <is>
          <t>블랙  면혼방 트레이닝팬츠</t>
        </is>
      </c>
      <c r="N3218" s="8" t="inlineStr">
        <is>
          <t>블랙  코튼혼방 트레이닝팬츠</t>
        </is>
      </c>
      <c r="O3218" s="8" t="inlineStr">
        <is>
          <t>블랙  면믹스 트레이닝팬츠</t>
        </is>
      </c>
    </row>
    <row r="3219" ht="16.5" customHeight="1" s="16">
      <c r="A3219" s="7" t="n">
        <v>13109993</v>
      </c>
      <c r="B3219" s="7" t="inlineStr">
        <is>
          <t>미센스</t>
        </is>
      </c>
      <c r="C3219" s="7" t="inlineStr">
        <is>
          <t>블랙</t>
        </is>
      </c>
      <c r="D3219" s="7" t="inlineStr">
        <is>
          <t>하운드체크</t>
        </is>
      </c>
      <c r="E3219" s="7" t="inlineStr">
        <is>
          <t>울혼방</t>
        </is>
      </c>
      <c r="F3219" s="7" t="inlineStr">
        <is>
          <t>반바지</t>
        </is>
      </c>
      <c r="G3219" s="7" t="inlineStr">
        <is>
          <t>KOR</t>
        </is>
      </c>
      <c r="H3219" s="7" t="inlineStr">
        <is>
          <t>없음</t>
        </is>
      </c>
      <c r="I3219" s="7">
        <f>IF(B3219="보세",C3219&amp;" "&amp;D3219&amp;" "&amp;E3219&amp;" "&amp;F3219&amp;" ["&amp;H3219&amp;"]",IF(G3219="JPN","[JPN] "&amp;B3219&amp;" "&amp;C3219&amp;" "&amp;D3219&amp;" "&amp;E3219&amp;" "&amp;F3219&amp;" ["&amp;H3219&amp;"]",B3219&amp;" "&amp;C3219&amp;" "&amp;D3219&amp;" "&amp;E3219&amp;" "&amp;F3219&amp;" ["&amp;H3219&amp;"]"))</f>
        <v/>
      </c>
      <c r="J3219" s="7" t="inlineStr">
        <is>
          <t xml:space="preserve">미센스 블랙 하운드체크 울혼방 반바지 </t>
        </is>
      </c>
      <c r="K3219" s="7" t="inlineStr">
        <is>
          <t xml:space="preserve">미센스 블랙 하운드체크 울혼방 반바지 </t>
        </is>
      </c>
      <c r="L3219" s="7">
        <f>IF(B3219="보세",C3219&amp;" "&amp;F3219,B3219&amp;" "&amp;F3219)</f>
        <v/>
      </c>
      <c r="M3219" s="8" t="inlineStr">
        <is>
          <t>블랙 하운드체크 울혼방 반바지</t>
        </is>
      </c>
      <c r="N3219" s="8" t="inlineStr">
        <is>
          <t>블랙 하운드체크 울혼방 반바지</t>
        </is>
      </c>
      <c r="O3219" s="8" t="inlineStr">
        <is>
          <t>블랙 하운드체크 울혼방 반바지</t>
        </is>
      </c>
    </row>
    <row r="3220" ht="16.5" customHeight="1" s="16">
      <c r="A3220" s="7" t="n">
        <v>13109994</v>
      </c>
      <c r="B3220" s="7" t="inlineStr">
        <is>
          <t>자라맨</t>
        </is>
      </c>
      <c r="C3220" s="7" t="inlineStr">
        <is>
          <t>네이비</t>
        </is>
      </c>
      <c r="D3220" s="7" t="inlineStr">
        <is>
          <t>무지</t>
        </is>
      </c>
      <c r="E3220" s="7" t="inlineStr">
        <is>
          <t>코듀로이</t>
        </is>
      </c>
      <c r="F3220" s="7" t="inlineStr">
        <is>
          <t>골덴바지</t>
        </is>
      </c>
      <c r="G3220" s="7" t="inlineStr">
        <is>
          <t>KOR</t>
        </is>
      </c>
      <c r="H3220" s="7" t="inlineStr">
        <is>
          <t>없음</t>
        </is>
      </c>
      <c r="I3220" s="7">
        <f>IF(B3220="보세",C3220&amp;" "&amp;D3220&amp;" "&amp;E3220&amp;" "&amp;F3220&amp;" ["&amp;H3220&amp;"]",IF(G3220="JPN","[JPN] "&amp;B3220&amp;" "&amp;C3220&amp;" "&amp;D3220&amp;" "&amp;E3220&amp;" "&amp;F3220&amp;" ["&amp;H3220&amp;"]",B3220&amp;" "&amp;C3220&amp;" "&amp;D3220&amp;" "&amp;E3220&amp;" "&amp;F3220&amp;" ["&amp;H3220&amp;"]"))</f>
        <v/>
      </c>
      <c r="J3220" s="7" t="inlineStr">
        <is>
          <t xml:space="preserve">자라맨 네이비 코듀로이 골덴바지 </t>
        </is>
      </c>
      <c r="K3220" s="7" t="inlineStr">
        <is>
          <t xml:space="preserve">자라맨 네이비 코듀로이 골덴바지 </t>
        </is>
      </c>
      <c r="L3220" s="7">
        <f>IF(B3220="보세",C3220&amp;" "&amp;F3220,B3220&amp;" "&amp;F3220)</f>
        <v/>
      </c>
      <c r="M3220" s="8" t="inlineStr">
        <is>
          <t>네이비  코듀로이 골덴바지</t>
        </is>
      </c>
      <c r="N3220" s="8" t="inlineStr">
        <is>
          <t>NAVY  코듀로이 골덴바지</t>
        </is>
      </c>
      <c r="O3220" s="8" t="inlineStr">
        <is>
          <t>곤색  코듀로이 골덴바지</t>
        </is>
      </c>
    </row>
    <row r="3221" ht="16.5" customHeight="1" s="16">
      <c r="A3221" s="7" t="n">
        <v>13109995</v>
      </c>
      <c r="B3221" s="7" t="inlineStr">
        <is>
          <t>캘빈클라인</t>
        </is>
      </c>
      <c r="C3221" s="7" t="inlineStr">
        <is>
          <t>생지</t>
        </is>
      </c>
      <c r="D3221" s="7" t="inlineStr">
        <is>
          <t>무지</t>
        </is>
      </c>
      <c r="E3221" s="7" t="inlineStr">
        <is>
          <t>데님</t>
        </is>
      </c>
      <c r="F3221" s="7" t="inlineStr">
        <is>
          <t>스키니진</t>
        </is>
      </c>
      <c r="G3221" s="7" t="inlineStr">
        <is>
          <t>KOR</t>
        </is>
      </c>
      <c r="H3221" s="7" t="inlineStr">
        <is>
          <t>26</t>
        </is>
      </c>
      <c r="I3221" s="7">
        <f>IF(B3221="보세",C3221&amp;" "&amp;D3221&amp;" "&amp;E3221&amp;" "&amp;F3221&amp;" ["&amp;H3221&amp;"]",IF(G3221="JPN","[JPN] "&amp;B3221&amp;" "&amp;C3221&amp;" "&amp;D3221&amp;" "&amp;E3221&amp;" "&amp;F3221&amp;" ["&amp;H3221&amp;"]",B3221&amp;" "&amp;C3221&amp;" "&amp;D3221&amp;" "&amp;E3221&amp;" "&amp;F3221&amp;" ["&amp;H3221&amp;"]"))</f>
        <v/>
      </c>
      <c r="J3221" s="7" t="inlineStr">
        <is>
          <t>캘빈클라인 생지 데님 스키니진 [26]</t>
        </is>
      </c>
      <c r="K3221" s="7" t="inlineStr">
        <is>
          <t>캘빈클라인 생지 데님 스키니진</t>
        </is>
      </c>
      <c r="L3221" s="7">
        <f>IF(B3221="보세",C3221&amp;" "&amp;F3221,B3221&amp;" "&amp;F3221)</f>
        <v/>
      </c>
      <c r="M3221" s="8" t="inlineStr">
        <is>
          <t>생지  데님 스키니진</t>
        </is>
      </c>
      <c r="N3221" s="8" t="inlineStr">
        <is>
          <t>생지  데님 스키니진</t>
        </is>
      </c>
      <c r="O3221" s="8" t="inlineStr">
        <is>
          <t>생지  데님 스키니진</t>
        </is>
      </c>
    </row>
    <row r="3222" ht="16.5" customHeight="1" s="16">
      <c r="A3222" s="7" t="n">
        <v>13109996</v>
      </c>
      <c r="B3222" s="7" t="inlineStr">
        <is>
          <t>노튼</t>
        </is>
      </c>
      <c r="C3222" s="7" t="inlineStr">
        <is>
          <t>그린</t>
        </is>
      </c>
      <c r="D3222" s="7" t="inlineStr">
        <is>
          <t>무지</t>
        </is>
      </c>
      <c r="E3222" s="7" t="inlineStr">
        <is>
          <t>면혼방</t>
        </is>
      </c>
      <c r="F3222" s="7" t="inlineStr">
        <is>
          <t>반바지</t>
        </is>
      </c>
      <c r="G3222" s="7" t="inlineStr">
        <is>
          <t>KOR</t>
        </is>
      </c>
      <c r="H3222" s="7" t="inlineStr">
        <is>
          <t>없음</t>
        </is>
      </c>
      <c r="I3222" s="7">
        <f>IF(B3222="보세",C3222&amp;" "&amp;D3222&amp;" "&amp;E3222&amp;" "&amp;F3222&amp;" ["&amp;H3222&amp;"]",IF(G3222="JPN","[JPN] "&amp;B3222&amp;" "&amp;C3222&amp;" "&amp;D3222&amp;" "&amp;E3222&amp;" "&amp;F3222&amp;" ["&amp;H3222&amp;"]",B3222&amp;" "&amp;C3222&amp;" "&amp;D3222&amp;" "&amp;E3222&amp;" "&amp;F3222&amp;" ["&amp;H3222&amp;"]"))</f>
        <v/>
      </c>
      <c r="J3222" s="7" t="inlineStr">
        <is>
          <t xml:space="preserve">노튼 그린 면혼방 반바지 </t>
        </is>
      </c>
      <c r="K3222" s="7" t="inlineStr">
        <is>
          <t xml:space="preserve">노튼 그린 면혼방 반바지 </t>
        </is>
      </c>
      <c r="L3222" s="7">
        <f>IF(B3222="보세",C3222&amp;" "&amp;F3222,B3222&amp;" "&amp;F3222)</f>
        <v/>
      </c>
      <c r="M3222" s="8" t="inlineStr">
        <is>
          <t>그린  면혼방 반바지</t>
        </is>
      </c>
      <c r="N3222" s="8" t="inlineStr">
        <is>
          <t>그린  코튼혼방 반바지</t>
        </is>
      </c>
      <c r="O3222" s="8" t="inlineStr">
        <is>
          <t>그린  면믹스 반바지</t>
        </is>
      </c>
    </row>
    <row r="3223" ht="16.5" customHeight="1" s="16">
      <c r="A3223" s="7" t="n">
        <v>13109997</v>
      </c>
      <c r="B3223" s="7" t="inlineStr">
        <is>
          <t>미쏘</t>
        </is>
      </c>
      <c r="C3223" s="7" t="inlineStr">
        <is>
          <t>연청</t>
        </is>
      </c>
      <c r="D3223" s="7" t="inlineStr">
        <is>
          <t>무지</t>
        </is>
      </c>
      <c r="E3223" s="7" t="inlineStr">
        <is>
          <t>데님</t>
        </is>
      </c>
      <c r="F3223" s="7" t="inlineStr">
        <is>
          <t>슬림핏진</t>
        </is>
      </c>
      <c r="G3223" s="7" t="inlineStr">
        <is>
          <t>KOR</t>
        </is>
      </c>
      <c r="H3223" s="7" t="inlineStr">
        <is>
          <t>24</t>
        </is>
      </c>
      <c r="I3223" s="7">
        <f>IF(B3223="보세",C3223&amp;" "&amp;D3223&amp;" "&amp;E3223&amp;" "&amp;F3223&amp;" ["&amp;H3223&amp;"]",IF(G3223="JPN","[JPN] "&amp;B3223&amp;" "&amp;C3223&amp;" "&amp;D3223&amp;" "&amp;E3223&amp;" "&amp;F3223&amp;" ["&amp;H3223&amp;"]",B3223&amp;" "&amp;C3223&amp;" "&amp;D3223&amp;" "&amp;E3223&amp;" "&amp;F3223&amp;" ["&amp;H3223&amp;"]"))</f>
        <v/>
      </c>
      <c r="J3223" s="7" t="inlineStr">
        <is>
          <t>미쏘 연청 데님 슬림핏진 [24]</t>
        </is>
      </c>
      <c r="K3223" s="7" t="inlineStr">
        <is>
          <t>미쏘 연청 데님 슬림핏진</t>
        </is>
      </c>
      <c r="L3223" s="7">
        <f>IF(B3223="보세",C3223&amp;" "&amp;F3223,B3223&amp;" "&amp;F3223)</f>
        <v/>
      </c>
      <c r="M3223" s="8" t="inlineStr">
        <is>
          <t>연청  데님 슬림핏진</t>
        </is>
      </c>
      <c r="N3223" s="8" t="inlineStr">
        <is>
          <t>연청  데님 슬림핏진</t>
        </is>
      </c>
      <c r="O3223" s="8" t="inlineStr">
        <is>
          <t>연청  데님 슬림핏진</t>
        </is>
      </c>
    </row>
    <row r="3224" ht="16.5" customHeight="1" s="16">
      <c r="A3224" s="7" t="n">
        <v>13109998</v>
      </c>
      <c r="B3224" s="7" t="inlineStr">
        <is>
          <t>클럽모나코</t>
        </is>
      </c>
      <c r="C3224" s="7" t="inlineStr">
        <is>
          <t>브라운</t>
        </is>
      </c>
      <c r="D3224" s="7" t="inlineStr">
        <is>
          <t>무지</t>
        </is>
      </c>
      <c r="E3224" s="7" t="inlineStr">
        <is>
          <t>면혼방</t>
        </is>
      </c>
      <c r="F3224" s="7" t="inlineStr">
        <is>
          <t>팬츠</t>
        </is>
      </c>
      <c r="G3224" s="7" t="inlineStr">
        <is>
          <t>KOR</t>
        </is>
      </c>
      <c r="H3224" s="7" t="inlineStr">
        <is>
          <t>31</t>
        </is>
      </c>
      <c r="I3224" s="7">
        <f>IF(B3224="보세",C3224&amp;" "&amp;D3224&amp;" "&amp;E3224&amp;" "&amp;F3224&amp;" ["&amp;H3224&amp;"]",IF(G3224="JPN","[JPN] "&amp;B3224&amp;" "&amp;C3224&amp;" "&amp;D3224&amp;" "&amp;E3224&amp;" "&amp;F3224&amp;" ["&amp;H3224&amp;"]",B3224&amp;" "&amp;C3224&amp;" "&amp;D3224&amp;" "&amp;E3224&amp;" "&amp;F3224&amp;" ["&amp;H3224&amp;"]"))</f>
        <v/>
      </c>
      <c r="J3224" s="7" t="inlineStr">
        <is>
          <t>클럽모나코 브라운 면혼방 팬츠 [31]</t>
        </is>
      </c>
      <c r="K3224" s="7" t="inlineStr">
        <is>
          <t>클럽모나코 브라운 면혼방 팬츠</t>
        </is>
      </c>
      <c r="L3224" s="7">
        <f>IF(B3224="보세",C3224&amp;" "&amp;F3224,B3224&amp;" "&amp;F3224)</f>
        <v/>
      </c>
      <c r="M3224" s="8" t="inlineStr">
        <is>
          <t>브라운  면혼방 팬츠</t>
        </is>
      </c>
      <c r="N3224" s="8" t="inlineStr">
        <is>
          <t>브라운  코튼혼방 팬츠</t>
        </is>
      </c>
      <c r="O3224" s="8" t="inlineStr">
        <is>
          <t>브라운  면믹스 팬츠</t>
        </is>
      </c>
    </row>
    <row r="3225" ht="16.5" customHeight="1" s="16">
      <c r="A3225" s="7" t="n">
        <v>13109999</v>
      </c>
      <c r="B3225" s="7" t="inlineStr">
        <is>
          <t>아디다스</t>
        </is>
      </c>
      <c r="C3225" s="7" t="inlineStr">
        <is>
          <t>블랙</t>
        </is>
      </c>
      <c r="D3225" s="7" t="inlineStr">
        <is>
          <t>무지</t>
        </is>
      </c>
      <c r="E3225" s="7" t="inlineStr">
        <is>
          <t>폴리</t>
        </is>
      </c>
      <c r="F3225" s="7" t="inlineStr">
        <is>
          <t>레깅스</t>
        </is>
      </c>
      <c r="G3225" s="7" t="inlineStr">
        <is>
          <t>KOR</t>
        </is>
      </c>
      <c r="H3225" s="7" t="inlineStr">
        <is>
          <t>M</t>
        </is>
      </c>
      <c r="I3225" s="7">
        <f>IF(B3225="보세",C3225&amp;" "&amp;D3225&amp;" "&amp;E3225&amp;" "&amp;F3225&amp;" ["&amp;H3225&amp;"]",IF(G3225="JPN","[JPN] "&amp;B3225&amp;" "&amp;C3225&amp;" "&amp;D3225&amp;" "&amp;E3225&amp;" "&amp;F3225&amp;" ["&amp;H3225&amp;"]",B3225&amp;" "&amp;C3225&amp;" "&amp;D3225&amp;" "&amp;E3225&amp;" "&amp;F3225&amp;" ["&amp;H3225&amp;"]"))</f>
        <v/>
      </c>
      <c r="J3225" s="7" t="inlineStr">
        <is>
          <t>아디다스 블랙 레깅스 [M]</t>
        </is>
      </c>
      <c r="K3225" s="7" t="inlineStr">
        <is>
          <t>아디다스 블랙 레깅스</t>
        </is>
      </c>
      <c r="L3225" s="7">
        <f>IF(B3225="보세",C3225&amp;" "&amp;F3225,B3225&amp;" "&amp;F3225)</f>
        <v/>
      </c>
      <c r="M3225" s="8" t="inlineStr">
        <is>
          <t>블랙   레깅스</t>
        </is>
      </c>
      <c r="N3225" s="8" t="inlineStr">
        <is>
          <t>블랙   레깅스</t>
        </is>
      </c>
      <c r="O3225" s="8" t="inlineStr">
        <is>
          <t>블랙   레깅스</t>
        </is>
      </c>
    </row>
    <row r="3226" ht="16.5" customHeight="1" s="16">
      <c r="A3226" s="7" t="n">
        <v>13200001</v>
      </c>
      <c r="B3226" s="7" t="inlineStr">
        <is>
          <t>JDX</t>
        </is>
      </c>
      <c r="C3226" s="7" t="inlineStr">
        <is>
          <t>네이비</t>
        </is>
      </c>
      <c r="D3226" s="7" t="inlineStr">
        <is>
          <t>체크</t>
        </is>
      </c>
      <c r="E3226" s="7" t="inlineStr">
        <is>
          <t>폴리</t>
        </is>
      </c>
      <c r="F3226" s="7" t="inlineStr">
        <is>
          <t>슬랙스팬츠</t>
        </is>
      </c>
      <c r="G3226" s="7" t="inlineStr">
        <is>
          <t>KOR</t>
        </is>
      </c>
      <c r="H3226" s="7" t="inlineStr">
        <is>
          <t>86</t>
        </is>
      </c>
      <c r="I3226" s="7">
        <f>IF(B3226="보세",C3226&amp;" "&amp;D3226&amp;" "&amp;E3226&amp;" "&amp;F3226&amp;" ["&amp;H3226&amp;"]",IF(G3226="JPN","[JPN] "&amp;B3226&amp;" "&amp;C3226&amp;" "&amp;D3226&amp;" "&amp;E3226&amp;" "&amp;F3226&amp;" ["&amp;H3226&amp;"]",B3226&amp;" "&amp;C3226&amp;" "&amp;D3226&amp;" "&amp;E3226&amp;" "&amp;F3226&amp;" ["&amp;H3226&amp;"]"))</f>
        <v/>
      </c>
      <c r="J3226" s="7" t="inlineStr">
        <is>
          <t>JDX 네이비 체크 슬랙스팬츠 [86]</t>
        </is>
      </c>
      <c r="K3226" s="7" t="inlineStr">
        <is>
          <t>JDX 네이비 체크 슬랙스팬츠</t>
        </is>
      </c>
      <c r="L3226" s="7">
        <f>IF(B3226="보세",C3226&amp;" "&amp;F3226,B3226&amp;" "&amp;F3226)</f>
        <v/>
      </c>
      <c r="M3226" s="8" t="inlineStr">
        <is>
          <t>네이비 체크  슬랙스팬츠</t>
        </is>
      </c>
      <c r="N3226" s="8" t="inlineStr">
        <is>
          <t>NAVY 체크  슬랙스팬츠</t>
        </is>
      </c>
      <c r="O3226" s="8" t="inlineStr">
        <is>
          <t>곤색 체크  슬랙스팬츠</t>
        </is>
      </c>
    </row>
    <row r="3227" ht="16.5" customHeight="1" s="16">
      <c r="A3227" s="7" t="n">
        <v>13200002</v>
      </c>
      <c r="B3227" s="7" t="inlineStr">
        <is>
          <t>유니클로</t>
        </is>
      </c>
      <c r="C3227" s="7" t="inlineStr">
        <is>
          <t>브라운</t>
        </is>
      </c>
      <c r="D3227" s="7" t="inlineStr">
        <is>
          <t>무지</t>
        </is>
      </c>
      <c r="E3227" s="7" t="inlineStr">
        <is>
          <t>면</t>
        </is>
      </c>
      <c r="F3227" s="7" t="inlineStr">
        <is>
          <t>조거팬츠</t>
        </is>
      </c>
      <c r="G3227" s="7" t="inlineStr">
        <is>
          <t>KOR</t>
        </is>
      </c>
      <c r="H3227" s="7" t="inlineStr">
        <is>
          <t>XL</t>
        </is>
      </c>
      <c r="I3227" s="7">
        <f>IF(B3227="보세",C3227&amp;" "&amp;D3227&amp;" "&amp;E3227&amp;" "&amp;F3227&amp;" ["&amp;H3227&amp;"]",IF(G3227="JPN","[JPN] "&amp;B3227&amp;" "&amp;C3227&amp;" "&amp;D3227&amp;" "&amp;E3227&amp;" "&amp;F3227&amp;" ["&amp;H3227&amp;"]",B3227&amp;" "&amp;C3227&amp;" "&amp;D3227&amp;" "&amp;E3227&amp;" "&amp;F3227&amp;" ["&amp;H3227&amp;"]"))</f>
        <v/>
      </c>
      <c r="J3227" s="7" t="inlineStr">
        <is>
          <t>유니클로 브라운 면 조거팬츠 [XL]</t>
        </is>
      </c>
      <c r="K3227" s="7" t="inlineStr">
        <is>
          <t>유니클로 브라운 면 조거팬츠</t>
        </is>
      </c>
      <c r="L3227" s="7">
        <f>IF(B3227="보세",C3227&amp;" "&amp;F3227,B3227&amp;" "&amp;F3227)</f>
        <v/>
      </c>
      <c r="M3227" s="8" t="inlineStr">
        <is>
          <t>브라운  면 조거팬츠</t>
        </is>
      </c>
      <c r="N3227" s="8" t="inlineStr">
        <is>
          <t>브라운  코튼 조거팬츠</t>
        </is>
      </c>
      <c r="O3227" s="8" t="inlineStr">
        <is>
          <t>브라운  면직물 조거팬츠</t>
        </is>
      </c>
    </row>
    <row r="3228" ht="16.5" customHeight="1" s="16">
      <c r="A3228" s="7" t="n">
        <v>13200003</v>
      </c>
      <c r="B3228" s="7" t="inlineStr">
        <is>
          <t>언더아머</t>
        </is>
      </c>
      <c r="C3228" s="7" t="inlineStr">
        <is>
          <t>블랙</t>
        </is>
      </c>
      <c r="D3228" s="7" t="inlineStr">
        <is>
          <t>무지</t>
        </is>
      </c>
      <c r="E3228" s="7" t="inlineStr">
        <is>
          <t>폴리</t>
        </is>
      </c>
      <c r="F3228" s="7" t="inlineStr">
        <is>
          <t>트레이닝반바지</t>
        </is>
      </c>
      <c r="G3228" s="7" t="inlineStr">
        <is>
          <t>KOR</t>
        </is>
      </c>
      <c r="H3228" s="7" t="inlineStr">
        <is>
          <t>XL</t>
        </is>
      </c>
      <c r="I3228" s="7">
        <f>IF(B3228="보세",C3228&amp;" "&amp;D3228&amp;" "&amp;E3228&amp;" "&amp;F3228&amp;" ["&amp;H3228&amp;"]",IF(G3228="JPN","[JPN] "&amp;B3228&amp;" "&amp;C3228&amp;" "&amp;D3228&amp;" "&amp;E3228&amp;" "&amp;F3228&amp;" ["&amp;H3228&amp;"]",B3228&amp;" "&amp;C3228&amp;" "&amp;D3228&amp;" "&amp;E3228&amp;" "&amp;F3228&amp;" ["&amp;H3228&amp;"]"))</f>
        <v/>
      </c>
      <c r="J3228" s="7" t="inlineStr">
        <is>
          <t>언더아머 블랙 트레이닝반바지 [XL]</t>
        </is>
      </c>
      <c r="K3228" s="7" t="inlineStr">
        <is>
          <t>언더아머 블랙 트레이닝반바지</t>
        </is>
      </c>
      <c r="L3228" s="7">
        <f>IF(B3228="보세",C3228&amp;" "&amp;F3228,B3228&amp;" "&amp;F3228)</f>
        <v/>
      </c>
      <c r="M3228" s="8" t="inlineStr">
        <is>
          <t>블랙   트레이닝반바지</t>
        </is>
      </c>
      <c r="N3228" s="8" t="inlineStr">
        <is>
          <t>블랙   트레이닝반바지</t>
        </is>
      </c>
      <c r="O3228" s="8" t="inlineStr">
        <is>
          <t>블랙   트레이닝반바지</t>
        </is>
      </c>
    </row>
    <row r="3229" ht="16.5" customHeight="1" s="16">
      <c r="A3229" s="7" t="n">
        <v>13200004</v>
      </c>
      <c r="B3229" s="7" t="inlineStr">
        <is>
          <t>아디다스</t>
        </is>
      </c>
      <c r="C3229" s="7" t="inlineStr">
        <is>
          <t>핑크</t>
        </is>
      </c>
      <c r="D3229" s="7" t="inlineStr">
        <is>
          <t>체크패턴</t>
        </is>
      </c>
      <c r="E3229" s="7" t="inlineStr">
        <is>
          <t>면혼방</t>
        </is>
      </c>
      <c r="F3229" s="7" t="inlineStr">
        <is>
          <t>주름랩미니스커트</t>
        </is>
      </c>
      <c r="G3229" s="7" t="inlineStr">
        <is>
          <t>KOR</t>
        </is>
      </c>
      <c r="H3229" s="7" t="inlineStr">
        <is>
          <t>XS</t>
        </is>
      </c>
      <c r="I3229" s="7">
        <f>IF(B3229="보세",C3229&amp;" "&amp;D3229&amp;" "&amp;E3229&amp;" "&amp;F3229&amp;" ["&amp;H3229&amp;"]",IF(G3229="JPN","[JPN] "&amp;B3229&amp;" "&amp;C3229&amp;" "&amp;D3229&amp;" "&amp;E3229&amp;" "&amp;F3229&amp;" ["&amp;H3229&amp;"]",B3229&amp;" "&amp;C3229&amp;" "&amp;D3229&amp;" "&amp;E3229&amp;" "&amp;F3229&amp;" ["&amp;H3229&amp;"]"))</f>
        <v/>
      </c>
      <c r="J3229" s="7" t="inlineStr">
        <is>
          <t>아디다스 핑크 체크패턴 면혼방 주름랩미니스커트 [XS]</t>
        </is>
      </c>
      <c r="K3229" s="7" t="inlineStr">
        <is>
          <t>아디다스 핑크 체크패턴 면혼방 주름랩미니스커트</t>
        </is>
      </c>
      <c r="L3229" s="7">
        <f>IF(B3229="보세",C3229&amp;" "&amp;F3229,B3229&amp;" "&amp;F3229)</f>
        <v/>
      </c>
      <c r="M3229" s="8" t="inlineStr">
        <is>
          <t>핑크 체크패턴 면혼방 주름랩미니스커트</t>
        </is>
      </c>
      <c r="N3229" s="8" t="inlineStr">
        <is>
          <t>핑크 체크패턴 코튼혼방 주름랩미니스커트</t>
        </is>
      </c>
      <c r="O3229" s="8" t="inlineStr">
        <is>
          <t>핑크 체크패턴 면믹스 주름랩미니스커트</t>
        </is>
      </c>
    </row>
    <row r="3230" ht="16.5" customHeight="1" s="16">
      <c r="A3230" s="7" t="n">
        <v>13200005</v>
      </c>
      <c r="B3230" s="7" t="inlineStr">
        <is>
          <t>유니클로</t>
        </is>
      </c>
      <c r="C3230" s="7" t="inlineStr">
        <is>
          <t>아이보리</t>
        </is>
      </c>
      <c r="D3230" s="7" t="inlineStr">
        <is>
          <t>무지</t>
        </is>
      </c>
      <c r="E3230" s="7" t="inlineStr">
        <is>
          <t>면</t>
        </is>
      </c>
      <c r="F3230" s="7" t="inlineStr">
        <is>
          <t>조거팬츠</t>
        </is>
      </c>
      <c r="G3230" s="7" t="inlineStr">
        <is>
          <t>KOR</t>
        </is>
      </c>
      <c r="H3230" s="7" t="inlineStr">
        <is>
          <t>XL</t>
        </is>
      </c>
      <c r="I3230" s="7">
        <f>IF(B3230="보세",C3230&amp;" "&amp;D3230&amp;" "&amp;E3230&amp;" "&amp;F3230&amp;" ["&amp;H3230&amp;"]",IF(G3230="JPN","[JPN] "&amp;B3230&amp;" "&amp;C3230&amp;" "&amp;D3230&amp;" "&amp;E3230&amp;" "&amp;F3230&amp;" ["&amp;H3230&amp;"]",B3230&amp;" "&amp;C3230&amp;" "&amp;D3230&amp;" "&amp;E3230&amp;" "&amp;F3230&amp;" ["&amp;H3230&amp;"]"))</f>
        <v/>
      </c>
      <c r="J3230" s="7" t="inlineStr">
        <is>
          <t>유니클로 아이보리 면 조거팬츠 [XL]</t>
        </is>
      </c>
      <c r="K3230" s="7" t="inlineStr">
        <is>
          <t>유니클로 아이보리 면 조거팬츠</t>
        </is>
      </c>
      <c r="L3230" s="7">
        <f>IF(B3230="보세",C3230&amp;" "&amp;F3230,B3230&amp;" "&amp;F3230)</f>
        <v/>
      </c>
      <c r="M3230" s="8" t="inlineStr">
        <is>
          <t>아이보리  면 조거팬츠</t>
        </is>
      </c>
      <c r="N3230" s="8" t="inlineStr">
        <is>
          <t>아이보리  코튼 조거팬츠</t>
        </is>
      </c>
      <c r="O3230" s="8" t="inlineStr">
        <is>
          <t>아이보리  면직물 조거팬츠</t>
        </is>
      </c>
    </row>
    <row r="3231" ht="16.5" customHeight="1" s="16">
      <c r="A3231" s="7" t="n">
        <v>13200006</v>
      </c>
      <c r="B3231" s="7" t="inlineStr">
        <is>
          <t>게스</t>
        </is>
      </c>
      <c r="C3231" s="7" t="inlineStr">
        <is>
          <t>화이트</t>
        </is>
      </c>
      <c r="D3231" s="7" t="inlineStr">
        <is>
          <t>무지</t>
        </is>
      </c>
      <c r="E3231" s="7" t="inlineStr">
        <is>
          <t>데님</t>
        </is>
      </c>
      <c r="F3231" s="7" t="inlineStr">
        <is>
          <t>부츠컷진</t>
        </is>
      </c>
      <c r="G3231" s="7" t="inlineStr">
        <is>
          <t>KOR</t>
        </is>
      </c>
      <c r="H3231" s="7" t="inlineStr">
        <is>
          <t>27</t>
        </is>
      </c>
      <c r="I3231" s="7">
        <f>IF(B3231="보세",C3231&amp;" "&amp;D3231&amp;" "&amp;E3231&amp;" "&amp;F3231&amp;" ["&amp;H3231&amp;"]",IF(G3231="JPN","[JPN] "&amp;B3231&amp;" "&amp;C3231&amp;" "&amp;D3231&amp;" "&amp;E3231&amp;" "&amp;F3231&amp;" ["&amp;H3231&amp;"]",B3231&amp;" "&amp;C3231&amp;" "&amp;D3231&amp;" "&amp;E3231&amp;" "&amp;F3231&amp;" ["&amp;H3231&amp;"]"))</f>
        <v/>
      </c>
      <c r="J3231" s="7" t="inlineStr">
        <is>
          <t>게스 화이트 데님 부츠컷진 [27]</t>
        </is>
      </c>
      <c r="K3231" s="7" t="inlineStr">
        <is>
          <t>게스 화이트 데님 부츠컷진</t>
        </is>
      </c>
      <c r="L3231" s="7">
        <f>IF(B3231="보세",C3231&amp;" "&amp;F3231,B3231&amp;" "&amp;F3231)</f>
        <v/>
      </c>
      <c r="M3231" s="8" t="inlineStr">
        <is>
          <t>화이트  데님 부츠컷진</t>
        </is>
      </c>
      <c r="N3231" s="8" t="inlineStr">
        <is>
          <t>화이트  데님 부츠컷진</t>
        </is>
      </c>
      <c r="O3231" s="8" t="inlineStr">
        <is>
          <t>화이트  데님 부츠컷진</t>
        </is>
      </c>
    </row>
    <row r="3232" ht="16.5" customHeight="1" s="16">
      <c r="A3232" s="7" t="n">
        <v>13200007</v>
      </c>
      <c r="B3232" s="7" t="inlineStr">
        <is>
          <t>스파오</t>
        </is>
      </c>
      <c r="C3232" s="7" t="inlineStr">
        <is>
          <t>블랙</t>
        </is>
      </c>
      <c r="D3232" s="7" t="inlineStr">
        <is>
          <t>무지</t>
        </is>
      </c>
      <c r="E3232" s="7" t="inlineStr">
        <is>
          <t>울혼방</t>
        </is>
      </c>
      <c r="F3232" s="7" t="inlineStr">
        <is>
          <t>가디건</t>
        </is>
      </c>
      <c r="G3232" s="7" t="inlineStr">
        <is>
          <t>KOR</t>
        </is>
      </c>
      <c r="H3232" s="7" t="inlineStr">
        <is>
          <t>M</t>
        </is>
      </c>
      <c r="I3232" s="7">
        <f>IF(B3232="보세",C3232&amp;" "&amp;D3232&amp;" "&amp;E3232&amp;" "&amp;F3232&amp;" ["&amp;H3232&amp;"]",IF(G3232="JPN","[JPN] "&amp;B3232&amp;" "&amp;C3232&amp;" "&amp;D3232&amp;" "&amp;E3232&amp;" "&amp;F3232&amp;" ["&amp;H3232&amp;"]",B3232&amp;" "&amp;C3232&amp;" "&amp;D3232&amp;" "&amp;E3232&amp;" "&amp;F3232&amp;" ["&amp;H3232&amp;"]"))</f>
        <v/>
      </c>
      <c r="J3232" s="7" t="inlineStr">
        <is>
          <t>스파오 블랙 울혼방 가디건 [M]</t>
        </is>
      </c>
      <c r="K3232" s="7" t="inlineStr">
        <is>
          <t>스파오 블랙 울혼방 가디건</t>
        </is>
      </c>
      <c r="L3232" s="7">
        <f>IF(B3232="보세",C3232&amp;" "&amp;F3232,B3232&amp;" "&amp;F3232)</f>
        <v/>
      </c>
      <c r="M3232" s="8" t="inlineStr">
        <is>
          <t>블랙  울혼방 가디건</t>
        </is>
      </c>
      <c r="N3232" s="8" t="inlineStr">
        <is>
          <t>블랙  울혼방 가디건</t>
        </is>
      </c>
      <c r="O3232" s="8" t="inlineStr">
        <is>
          <t>블랙  울혼방 가디건</t>
        </is>
      </c>
    </row>
    <row r="3233" ht="16.5" customHeight="1" s="16">
      <c r="A3233" s="7" t="n">
        <v>13200008</v>
      </c>
      <c r="B3233" s="7" t="inlineStr">
        <is>
          <t>hum</t>
        </is>
      </c>
      <c r="C3233" s="7" t="inlineStr">
        <is>
          <t>아이보리카키</t>
        </is>
      </c>
      <c r="D3233" s="7" t="inlineStr">
        <is>
          <t>무지</t>
        </is>
      </c>
      <c r="E3233" s="7" t="inlineStr">
        <is>
          <t>면혼방</t>
        </is>
      </c>
      <c r="F3233" s="7" t="inlineStr">
        <is>
          <t>투버튼자켓</t>
        </is>
      </c>
      <c r="G3233" s="7" t="inlineStr">
        <is>
          <t>KOR</t>
        </is>
      </c>
      <c r="H3233" s="7" t="inlineStr">
        <is>
          <t>100</t>
        </is>
      </c>
      <c r="I3233" s="7">
        <f>IF(B3233="보세",C3233&amp;" "&amp;D3233&amp;" "&amp;E3233&amp;" "&amp;F3233&amp;" ["&amp;H3233&amp;"]",IF(G3233="JPN","[JPN] "&amp;B3233&amp;" "&amp;C3233&amp;" "&amp;D3233&amp;" "&amp;E3233&amp;" "&amp;F3233&amp;" ["&amp;H3233&amp;"]",B3233&amp;" "&amp;C3233&amp;" "&amp;D3233&amp;" "&amp;E3233&amp;" "&amp;F3233&amp;" ["&amp;H3233&amp;"]"))</f>
        <v/>
      </c>
      <c r="J3233" s="7" t="inlineStr">
        <is>
          <t>hum 아이보리카키 면혼방 투버튼자켓 [100]</t>
        </is>
      </c>
      <c r="K3233" s="7" t="inlineStr">
        <is>
          <t>hum 아이보리카키 면혼방 투버튼자켓</t>
        </is>
      </c>
      <c r="L3233" s="7">
        <f>IF(B3233="보세",C3233&amp;" "&amp;F3233,B3233&amp;" "&amp;F3233)</f>
        <v/>
      </c>
      <c r="M3233" s="8" t="inlineStr">
        <is>
          <t>아이보리카키  면혼방 투버튼자켓</t>
        </is>
      </c>
      <c r="N3233" s="8" t="inlineStr">
        <is>
          <t>아이보리카키  코튼혼방 투버튼자켓</t>
        </is>
      </c>
      <c r="O3233" s="8" t="inlineStr">
        <is>
          <t>아이보리카키  면믹스 투버튼자켓</t>
        </is>
      </c>
    </row>
    <row r="3234" ht="16.5" customHeight="1" s="16">
      <c r="A3234" s="7" t="n">
        <v>13200009</v>
      </c>
      <c r="B3234" s="7" t="inlineStr">
        <is>
          <t>헤지스</t>
        </is>
      </c>
      <c r="C3234" s="7" t="inlineStr">
        <is>
          <t>퍼플</t>
        </is>
      </c>
      <c r="D3234" s="7" t="inlineStr">
        <is>
          <t>무지</t>
        </is>
      </c>
      <c r="E3234" s="7" t="inlineStr">
        <is>
          <t>면혼방</t>
        </is>
      </c>
      <c r="F3234" s="7" t="inlineStr">
        <is>
          <t>긴팔카라티</t>
        </is>
      </c>
      <c r="G3234" s="7" t="inlineStr">
        <is>
          <t>KOR</t>
        </is>
      </c>
      <c r="H3234" s="7" t="inlineStr">
        <is>
          <t>110</t>
        </is>
      </c>
      <c r="I3234" s="7">
        <f>IF(B3234="보세",C3234&amp;" "&amp;D3234&amp;" "&amp;E3234&amp;" "&amp;F3234&amp;" ["&amp;H3234&amp;"]",IF(G3234="JPN","[JPN] "&amp;B3234&amp;" "&amp;C3234&amp;" "&amp;D3234&amp;" "&amp;E3234&amp;" "&amp;F3234&amp;" ["&amp;H3234&amp;"]",B3234&amp;" "&amp;C3234&amp;" "&amp;D3234&amp;" "&amp;E3234&amp;" "&amp;F3234&amp;" ["&amp;H3234&amp;"]"))</f>
        <v/>
      </c>
      <c r="J3234" s="7" t="inlineStr">
        <is>
          <t>헤지스 퍼플 면혼방 긴팔카라티 [110]</t>
        </is>
      </c>
      <c r="K3234" s="7" t="inlineStr">
        <is>
          <t>헤지스 퍼플 면혼방 긴팔카라티</t>
        </is>
      </c>
      <c r="L3234" s="7">
        <f>IF(B3234="보세",C3234&amp;" "&amp;F3234,B3234&amp;" "&amp;F3234)</f>
        <v/>
      </c>
      <c r="M3234" s="8" t="inlineStr">
        <is>
          <t>퍼플  면혼방 긴팔카라티</t>
        </is>
      </c>
      <c r="N3234" s="8" t="inlineStr">
        <is>
          <t>퍼플  코튼혼방 긴팔카라티</t>
        </is>
      </c>
      <c r="O3234" s="8" t="inlineStr">
        <is>
          <t>퍼플  면믹스 긴팔카라티</t>
        </is>
      </c>
    </row>
    <row r="3235" ht="16.5" customHeight="1" s="16">
      <c r="A3235" s="7" t="n">
        <v>13200010</v>
      </c>
      <c r="B3235" s="7" t="inlineStr">
        <is>
          <t>스파오</t>
        </is>
      </c>
      <c r="C3235" s="7" t="inlineStr">
        <is>
          <t>베이지</t>
        </is>
      </c>
      <c r="D3235" s="7" t="inlineStr">
        <is>
          <t>무지</t>
        </is>
      </c>
      <c r="E3235" s="7" t="inlineStr">
        <is>
          <t>면혼방</t>
        </is>
      </c>
      <c r="F3235" s="7" t="inlineStr">
        <is>
          <t>라운드니트</t>
        </is>
      </c>
      <c r="G3235" s="7" t="inlineStr">
        <is>
          <t>KOR</t>
        </is>
      </c>
      <c r="H3235" s="7" t="inlineStr">
        <is>
          <t>XL</t>
        </is>
      </c>
      <c r="I3235" s="7">
        <f>IF(B3235="보세",C3235&amp;" "&amp;D3235&amp;" "&amp;E3235&amp;" "&amp;F3235&amp;" ["&amp;H3235&amp;"]",IF(G3235="JPN","[JPN] "&amp;B3235&amp;" "&amp;C3235&amp;" "&amp;D3235&amp;" "&amp;E3235&amp;" "&amp;F3235&amp;" ["&amp;H3235&amp;"]",B3235&amp;" "&amp;C3235&amp;" "&amp;D3235&amp;" "&amp;E3235&amp;" "&amp;F3235&amp;" ["&amp;H3235&amp;"]"))</f>
        <v/>
      </c>
      <c r="J3235" s="7" t="inlineStr">
        <is>
          <t>스파오 베이지 면혼방 라운드니트 [XL]</t>
        </is>
      </c>
      <c r="K3235" s="7" t="inlineStr">
        <is>
          <t>스파오 베이지 면혼방 라운드니트</t>
        </is>
      </c>
      <c r="L3235" s="7">
        <f>IF(B3235="보세",C3235&amp;" "&amp;F3235,B3235&amp;" "&amp;F3235)</f>
        <v/>
      </c>
      <c r="M3235" s="8" t="inlineStr">
        <is>
          <t>베이지  면혼방 라운드니트</t>
        </is>
      </c>
      <c r="N3235" s="8" t="inlineStr">
        <is>
          <t>베이지  코튼혼방 라운드니트</t>
        </is>
      </c>
      <c r="O3235" s="8" t="inlineStr">
        <is>
          <t>베이지  면믹스 라운드니트</t>
        </is>
      </c>
    </row>
    <row r="3236" ht="16.5" customHeight="1" s="16">
      <c r="A3236" s="7" t="n">
        <v>13200011</v>
      </c>
      <c r="B3236" s="7" t="inlineStr">
        <is>
          <t>크로커다일</t>
        </is>
      </c>
      <c r="C3236" s="7" t="inlineStr">
        <is>
          <t>오렌지</t>
        </is>
      </c>
      <c r="D3236" s="7" t="inlineStr">
        <is>
          <t>무지</t>
        </is>
      </c>
      <c r="E3236" s="7" t="inlineStr">
        <is>
          <t>폴리</t>
        </is>
      </c>
      <c r="F3236" s="7" t="inlineStr">
        <is>
          <t>긴팔니트</t>
        </is>
      </c>
      <c r="G3236" s="7" t="inlineStr">
        <is>
          <t>KOR</t>
        </is>
      </c>
      <c r="H3236" s="7" t="inlineStr">
        <is>
          <t>90</t>
        </is>
      </c>
      <c r="I3236" s="7">
        <f>IF(B3236="보세",C3236&amp;" "&amp;D3236&amp;" "&amp;E3236&amp;" "&amp;F3236&amp;" ["&amp;H3236&amp;"]",IF(G3236="JPN","[JPN] "&amp;B3236&amp;" "&amp;C3236&amp;" "&amp;D3236&amp;" "&amp;E3236&amp;" "&amp;F3236&amp;" ["&amp;H3236&amp;"]",B3236&amp;" "&amp;C3236&amp;" "&amp;D3236&amp;" "&amp;E3236&amp;" "&amp;F3236&amp;" ["&amp;H3236&amp;"]"))</f>
        <v/>
      </c>
      <c r="J3236" s="7" t="inlineStr">
        <is>
          <t>크로커다일 오렌지 긴팔니트 [90]</t>
        </is>
      </c>
      <c r="K3236" s="7" t="inlineStr">
        <is>
          <t>크로커다일 오렌지 긴팔니트</t>
        </is>
      </c>
      <c r="L3236" s="7">
        <f>IF(B3236="보세",C3236&amp;" "&amp;F3236,B3236&amp;" "&amp;F3236)</f>
        <v/>
      </c>
      <c r="M3236" s="8" t="inlineStr">
        <is>
          <t>오렌지   긴팔니트</t>
        </is>
      </c>
      <c r="N3236" s="8" t="inlineStr">
        <is>
          <t>오렌지   긴팔니트</t>
        </is>
      </c>
      <c r="O3236" s="8" t="inlineStr">
        <is>
          <t>오렌지   긴팔니트</t>
        </is>
      </c>
    </row>
    <row r="3237" ht="16.5" customHeight="1" s="16">
      <c r="A3237" s="7" t="n">
        <v>13200012</v>
      </c>
      <c r="B3237" s="7" t="inlineStr">
        <is>
          <t>컨버스</t>
        </is>
      </c>
      <c r="C3237" s="7" t="inlineStr">
        <is>
          <t>레드</t>
        </is>
      </c>
      <c r="D3237" s="7" t="inlineStr">
        <is>
          <t>무지</t>
        </is>
      </c>
      <c r="E3237" s="7" t="inlineStr">
        <is>
          <t>면</t>
        </is>
      </c>
      <c r="F3237" s="7" t="inlineStr">
        <is>
          <t>라운드긴팔티</t>
        </is>
      </c>
      <c r="G3237" s="7" t="inlineStr">
        <is>
          <t>KOR</t>
        </is>
      </c>
      <c r="H3237" s="7" t="inlineStr">
        <is>
          <t>85</t>
        </is>
      </c>
      <c r="I3237" s="7">
        <f>IF(B3237="보세",C3237&amp;" "&amp;D3237&amp;" "&amp;E3237&amp;" "&amp;F3237&amp;" ["&amp;H3237&amp;"]",IF(G3237="JPN","[JPN] "&amp;B3237&amp;" "&amp;C3237&amp;" "&amp;D3237&amp;" "&amp;E3237&amp;" "&amp;F3237&amp;" ["&amp;H3237&amp;"]",B3237&amp;" "&amp;C3237&amp;" "&amp;D3237&amp;" "&amp;E3237&amp;" "&amp;F3237&amp;" ["&amp;H3237&amp;"]"))</f>
        <v/>
      </c>
      <c r="J3237" s="7" t="inlineStr">
        <is>
          <t>컨버스 레드 면 라운드긴팔티 [85]</t>
        </is>
      </c>
      <c r="K3237" s="7" t="inlineStr">
        <is>
          <t>컨버스 레드 면 라운드긴팔티</t>
        </is>
      </c>
      <c r="L3237" s="7">
        <f>IF(B3237="보세",C3237&amp;" "&amp;F3237,B3237&amp;" "&amp;F3237)</f>
        <v/>
      </c>
      <c r="M3237" s="8" t="inlineStr">
        <is>
          <t>레드  면 라운드긴팔티</t>
        </is>
      </c>
      <c r="N3237" s="8" t="inlineStr">
        <is>
          <t>레드  코튼 라운드긴팔티</t>
        </is>
      </c>
      <c r="O3237" s="8" t="inlineStr">
        <is>
          <t>레드  면직물 라운드긴팔티</t>
        </is>
      </c>
    </row>
    <row r="3238" ht="16.5" customHeight="1" s="16">
      <c r="A3238" s="7" t="n">
        <v>13200013</v>
      </c>
      <c r="B3238" s="7" t="inlineStr">
        <is>
          <t>파크랜드</t>
        </is>
      </c>
      <c r="C3238" s="7" t="inlineStr">
        <is>
          <t>블랙</t>
        </is>
      </c>
      <c r="D3238" s="7" t="inlineStr">
        <is>
          <t>무지</t>
        </is>
      </c>
      <c r="E3238" s="7" t="inlineStr">
        <is>
          <t>울혼방</t>
        </is>
      </c>
      <c r="F3238" s="7" t="inlineStr">
        <is>
          <t>코트</t>
        </is>
      </c>
      <c r="G3238" s="7" t="inlineStr">
        <is>
          <t>KOR</t>
        </is>
      </c>
      <c r="H3238" s="7" t="inlineStr">
        <is>
          <t>105</t>
        </is>
      </c>
      <c r="I3238" s="7">
        <f>IF(B3238="보세",C3238&amp;" "&amp;D3238&amp;" "&amp;E3238&amp;" "&amp;F3238&amp;" ["&amp;H3238&amp;"]",IF(G3238="JPN","[JPN] "&amp;B3238&amp;" "&amp;C3238&amp;" "&amp;D3238&amp;" "&amp;E3238&amp;" "&amp;F3238&amp;" ["&amp;H3238&amp;"]",B3238&amp;" "&amp;C3238&amp;" "&amp;D3238&amp;" "&amp;E3238&amp;" "&amp;F3238&amp;" ["&amp;H3238&amp;"]"))</f>
        <v/>
      </c>
      <c r="J3238" s="7" t="inlineStr">
        <is>
          <t>파크랜드 블랙 울혼방 코트 [105]</t>
        </is>
      </c>
      <c r="K3238" s="7" t="inlineStr">
        <is>
          <t>파크랜드 블랙 울혼방 코트</t>
        </is>
      </c>
      <c r="L3238" s="7">
        <f>IF(B3238="보세",C3238&amp;" "&amp;F3238,B3238&amp;" "&amp;F3238)</f>
        <v/>
      </c>
      <c r="M3238" s="8" t="inlineStr">
        <is>
          <t>블랙  울혼방 코트</t>
        </is>
      </c>
      <c r="N3238" s="8" t="inlineStr">
        <is>
          <t>블랙  울혼방 코트</t>
        </is>
      </c>
      <c r="O3238" s="8" t="inlineStr">
        <is>
          <t>블랙  울혼방 코트</t>
        </is>
      </c>
    </row>
    <row r="3239" ht="16.5" customHeight="1" s="16">
      <c r="A3239" s="7" t="n">
        <v>13200014</v>
      </c>
      <c r="B3239" s="7" t="inlineStr">
        <is>
          <t>루이까스텔</t>
        </is>
      </c>
      <c r="C3239" s="7" t="inlineStr">
        <is>
          <t>브라운</t>
        </is>
      </c>
      <c r="D3239" s="7" t="inlineStr">
        <is>
          <t>알파벳패턴</t>
        </is>
      </c>
      <c r="E3239" s="7" t="inlineStr">
        <is>
          <t>울혼방</t>
        </is>
      </c>
      <c r="F3239" s="7" t="inlineStr">
        <is>
          <t>배색하이넥니트베스트</t>
        </is>
      </c>
      <c r="G3239" s="7" t="inlineStr">
        <is>
          <t>KOR</t>
        </is>
      </c>
      <c r="H3239" s="7" t="inlineStr">
        <is>
          <t>100</t>
        </is>
      </c>
      <c r="I3239" s="7">
        <f>IF(B3239="보세",C3239&amp;" "&amp;D3239&amp;" "&amp;E3239&amp;" "&amp;F3239&amp;" ["&amp;H3239&amp;"]",IF(G3239="JPN","[JPN] "&amp;B3239&amp;" "&amp;C3239&amp;" "&amp;D3239&amp;" "&amp;E3239&amp;" "&amp;F3239&amp;" ["&amp;H3239&amp;"]",B3239&amp;" "&amp;C3239&amp;" "&amp;D3239&amp;" "&amp;E3239&amp;" "&amp;F3239&amp;" ["&amp;H3239&amp;"]"))</f>
        <v/>
      </c>
      <c r="J3239" s="7" t="inlineStr">
        <is>
          <t>루이까스텔 브라운 알파벳패턴 울혼방 배색하이넥니트베스트 [100]</t>
        </is>
      </c>
      <c r="K3239" s="7" t="inlineStr">
        <is>
          <t>루이까스텔 브라운 알파벳패턴 울혼방 배색하이넥니트베스트</t>
        </is>
      </c>
      <c r="L3239" s="7">
        <f>IF(B3239="보세",C3239&amp;" "&amp;F3239,B3239&amp;" "&amp;F3239)</f>
        <v/>
      </c>
      <c r="M3239" s="8" t="inlineStr">
        <is>
          <t>브라운 알파벳패턴 울혼방 배색하이넥니트베스트</t>
        </is>
      </c>
      <c r="N3239" s="8" t="inlineStr">
        <is>
          <t>브라운 알파벳패턴 울혼방 배색하이넥니트베스트</t>
        </is>
      </c>
      <c r="O3239" s="8" t="inlineStr">
        <is>
          <t>브라운 알파벳패턴 울혼방 배색하이넥니트베스트</t>
        </is>
      </c>
    </row>
    <row r="3240" ht="16.5" customHeight="1" s="16">
      <c r="A3240" s="7" t="n">
        <v>13200015</v>
      </c>
      <c r="B3240" s="7" t="inlineStr">
        <is>
          <t>라인</t>
        </is>
      </c>
      <c r="C3240" s="7" t="inlineStr">
        <is>
          <t>라싯브라운</t>
        </is>
      </c>
      <c r="D3240" s="7" t="inlineStr">
        <is>
          <t>무지</t>
        </is>
      </c>
      <c r="E3240" s="7" t="inlineStr">
        <is>
          <t>면</t>
        </is>
      </c>
      <c r="F3240" s="7" t="inlineStr">
        <is>
          <t>하이넥히든버튼하프트렌치코트</t>
        </is>
      </c>
      <c r="G3240" s="7" t="inlineStr">
        <is>
          <t>KOR</t>
        </is>
      </c>
      <c r="H3240" s="7" t="inlineStr">
        <is>
          <t>55</t>
        </is>
      </c>
      <c r="I3240" s="7">
        <f>IF(B3240="보세",C3240&amp;" "&amp;D3240&amp;" "&amp;E3240&amp;" "&amp;F3240&amp;" ["&amp;H3240&amp;"]",IF(G3240="JPN","[JPN] "&amp;B3240&amp;" "&amp;C3240&amp;" "&amp;D3240&amp;" "&amp;E3240&amp;" "&amp;F3240&amp;" ["&amp;H3240&amp;"]",B3240&amp;" "&amp;C3240&amp;" "&amp;D3240&amp;" "&amp;E3240&amp;" "&amp;F3240&amp;" ["&amp;H3240&amp;"]"))</f>
        <v/>
      </c>
      <c r="J3240" s="7" t="inlineStr">
        <is>
          <t>라인 라싯브라운 면 하이넥히든버튼하프트렌치코트 [55]</t>
        </is>
      </c>
      <c r="K3240" s="7" t="inlineStr">
        <is>
          <t>라인 라싯브라운 면 하이넥히든버튼하프트렌치코트</t>
        </is>
      </c>
      <c r="L3240" s="7">
        <f>IF(B3240="보세",C3240&amp;" "&amp;F3240,B3240&amp;" "&amp;F3240)</f>
        <v/>
      </c>
      <c r="M3240" s="8" t="inlineStr">
        <is>
          <t>라싯브라운  면 하이넥히든버튼하프트렌치코트</t>
        </is>
      </c>
      <c r="N3240" s="8" t="inlineStr">
        <is>
          <t>라싯브라운  코튼 하이넥히든버튼하프트렌치코트</t>
        </is>
      </c>
      <c r="O3240" s="8" t="inlineStr">
        <is>
          <t>라싯브라운  면직물 하이넥히든버튼하프트렌치코트</t>
        </is>
      </c>
    </row>
    <row r="3241" ht="16.5" customHeight="1" s="16">
      <c r="A3241" s="7" t="n">
        <v>13200016</v>
      </c>
      <c r="B3241" s="7" t="inlineStr">
        <is>
          <t>마운티아</t>
        </is>
      </c>
      <c r="C3241" s="7" t="inlineStr">
        <is>
          <t>핑크퍼플</t>
        </is>
      </c>
      <c r="D3241" s="7" t="inlineStr">
        <is>
          <t>무지</t>
        </is>
      </c>
      <c r="E3241" s="7" t="inlineStr">
        <is>
          <t>폴리</t>
        </is>
      </c>
      <c r="F3241" s="7" t="inlineStr">
        <is>
          <t>절개블럭반집업스포츠티</t>
        </is>
      </c>
      <c r="G3241" s="7" t="inlineStr">
        <is>
          <t>KOR</t>
        </is>
      </c>
      <c r="H3241" s="7" t="inlineStr">
        <is>
          <t>95</t>
        </is>
      </c>
      <c r="I3241" s="7">
        <f>IF(B3241="보세",C3241&amp;" "&amp;D3241&amp;" "&amp;E3241&amp;" "&amp;F3241&amp;" ["&amp;H3241&amp;"]",IF(G3241="JPN","[JPN] "&amp;B3241&amp;" "&amp;C3241&amp;" "&amp;D3241&amp;" "&amp;E3241&amp;" "&amp;F3241&amp;" ["&amp;H3241&amp;"]",B3241&amp;" "&amp;C3241&amp;" "&amp;D3241&amp;" "&amp;E3241&amp;" "&amp;F3241&amp;" ["&amp;H3241&amp;"]"))</f>
        <v/>
      </c>
      <c r="J3241" s="7" t="inlineStr">
        <is>
          <t>마운티아 핑크퍼플 절개블럭반집업스포츠티 [95]</t>
        </is>
      </c>
      <c r="K3241" s="7" t="inlineStr">
        <is>
          <t>마운티아 핑크퍼플 절개블럭반집업스포츠티</t>
        </is>
      </c>
      <c r="L3241" s="7">
        <f>IF(B3241="보세",C3241&amp;" "&amp;F3241,B3241&amp;" "&amp;F3241)</f>
        <v/>
      </c>
      <c r="M3241" s="8" t="inlineStr">
        <is>
          <t>핑크퍼플   절개블럭반집업스포츠티</t>
        </is>
      </c>
      <c r="N3241" s="8" t="inlineStr">
        <is>
          <t>핑크퍼플   절개블럭반집업스포츠티</t>
        </is>
      </c>
      <c r="O3241" s="8" t="inlineStr">
        <is>
          <t>핑크퍼플   절개블럭반집업스포츠티</t>
        </is>
      </c>
    </row>
    <row r="3242" ht="16.5" customHeight="1" s="16">
      <c r="A3242" s="7" t="n">
        <v>13200017</v>
      </c>
      <c r="B3242" s="7" t="inlineStr">
        <is>
          <t>랩</t>
        </is>
      </c>
      <c r="C3242" s="7" t="inlineStr">
        <is>
          <t>카키</t>
        </is>
      </c>
      <c r="D3242" s="7" t="inlineStr">
        <is>
          <t>무지</t>
        </is>
      </c>
      <c r="E3242" s="7" t="inlineStr">
        <is>
          <t>폴리</t>
        </is>
      </c>
      <c r="F3242" s="7" t="inlineStr">
        <is>
          <t>모직배색퀼팅패딩재킷</t>
        </is>
      </c>
      <c r="G3242" s="7" t="inlineStr">
        <is>
          <t>KOR</t>
        </is>
      </c>
      <c r="H3242" s="7" t="inlineStr">
        <is>
          <t>없음</t>
        </is>
      </c>
      <c r="I3242" s="7">
        <f>IF(B3242="보세",C3242&amp;" "&amp;D3242&amp;" "&amp;E3242&amp;" "&amp;F3242&amp;" ["&amp;H3242&amp;"]",IF(G3242="JPN","[JPN] "&amp;B3242&amp;" "&amp;C3242&amp;" "&amp;D3242&amp;" "&amp;E3242&amp;" "&amp;F3242&amp;" ["&amp;H3242&amp;"]",B3242&amp;" "&amp;C3242&amp;" "&amp;D3242&amp;" "&amp;E3242&amp;" "&amp;F3242&amp;" ["&amp;H3242&amp;"]"))</f>
        <v/>
      </c>
      <c r="J3242" s="7" t="inlineStr">
        <is>
          <t xml:space="preserve">랩 카키 모직배색퀼팅패딩재킷 </t>
        </is>
      </c>
      <c r="K3242" s="7" t="inlineStr">
        <is>
          <t xml:space="preserve">랩 카키 모직배색퀼팅패딩재킷 </t>
        </is>
      </c>
      <c r="L3242" s="7">
        <f>IF(B3242="보세",C3242&amp;" "&amp;F3242,B3242&amp;" "&amp;F3242)</f>
        <v/>
      </c>
      <c r="M3242" s="8" t="inlineStr">
        <is>
          <t>카키   모직배색퀼팅패딩재킷</t>
        </is>
      </c>
      <c r="N3242" s="8" t="inlineStr">
        <is>
          <t>카키   모직배색퀼팅패딩재킷</t>
        </is>
      </c>
      <c r="O3242" s="8" t="inlineStr">
        <is>
          <t>카키   모직배색퀼팅패딩재킷</t>
        </is>
      </c>
    </row>
    <row r="3243" ht="16.5" customHeight="1" s="16">
      <c r="A3243" s="7" t="n">
        <v>13200018</v>
      </c>
      <c r="B3243" s="7" t="inlineStr">
        <is>
          <t>리복</t>
        </is>
      </c>
      <c r="C3243" s="7" t="inlineStr">
        <is>
          <t>블랙</t>
        </is>
      </c>
      <c r="D3243" s="7" t="inlineStr">
        <is>
          <t>무지</t>
        </is>
      </c>
      <c r="E3243" s="7" t="inlineStr">
        <is>
          <t>폴리</t>
        </is>
      </c>
      <c r="F3243" s="7" t="inlineStr">
        <is>
          <t>양각클래식네오플랜맨투맨</t>
        </is>
      </c>
      <c r="G3243" s="7" t="inlineStr">
        <is>
          <t>KOR</t>
        </is>
      </c>
      <c r="H3243" s="7" t="inlineStr">
        <is>
          <t>100</t>
        </is>
      </c>
      <c r="I3243" s="7">
        <f>IF(B3243="보세",C3243&amp;" "&amp;D3243&amp;" "&amp;E3243&amp;" "&amp;F3243&amp;" ["&amp;H3243&amp;"]",IF(G3243="JPN","[JPN] "&amp;B3243&amp;" "&amp;C3243&amp;" "&amp;D3243&amp;" "&amp;E3243&amp;" "&amp;F3243&amp;" ["&amp;H3243&amp;"]",B3243&amp;" "&amp;C3243&amp;" "&amp;D3243&amp;" "&amp;E3243&amp;" "&amp;F3243&amp;" ["&amp;H3243&amp;"]"))</f>
        <v/>
      </c>
      <c r="J3243" s="7" t="inlineStr">
        <is>
          <t>리복 블랙 양각클래식네오플랜맨투맨 [100]</t>
        </is>
      </c>
      <c r="K3243" s="7" t="inlineStr">
        <is>
          <t>리복 블랙 양각클래식네오플랜맨투맨</t>
        </is>
      </c>
      <c r="L3243" s="7">
        <f>IF(B3243="보세",C3243&amp;" "&amp;F3243,B3243&amp;" "&amp;F3243)</f>
        <v/>
      </c>
      <c r="M3243" s="8" t="inlineStr">
        <is>
          <t>블랙   양각클래식네오플랜맨투맨</t>
        </is>
      </c>
      <c r="N3243" s="8" t="inlineStr">
        <is>
          <t>블랙   양각클래식네오플랜맨투맨</t>
        </is>
      </c>
      <c r="O3243" s="8" t="inlineStr">
        <is>
          <t>블랙   양각클래식네오플랜맨투맨</t>
        </is>
      </c>
    </row>
    <row r="3244" ht="16.5" customHeight="1" s="16">
      <c r="A3244" s="7" t="n">
        <v>13200019</v>
      </c>
      <c r="B3244" s="7" t="inlineStr">
        <is>
          <t>컨버스</t>
        </is>
      </c>
      <c r="C3244" s="7" t="inlineStr">
        <is>
          <t>블랙</t>
        </is>
      </c>
      <c r="D3244" s="7" t="inlineStr">
        <is>
          <t>띠패턴</t>
        </is>
      </c>
      <c r="E3244" s="7" t="inlineStr">
        <is>
          <t>면</t>
        </is>
      </c>
      <c r="F3244" s="7" t="inlineStr">
        <is>
          <t>워싱후드집업</t>
        </is>
      </c>
      <c r="G3244" s="7" t="inlineStr">
        <is>
          <t>KOR</t>
        </is>
      </c>
      <c r="H3244" s="7" t="inlineStr">
        <is>
          <t>95</t>
        </is>
      </c>
      <c r="I3244" s="7">
        <f>IF(B3244="보세",C3244&amp;" "&amp;D3244&amp;" "&amp;E3244&amp;" "&amp;F3244&amp;" ["&amp;H3244&amp;"]",IF(G3244="JPN","[JPN] "&amp;B3244&amp;" "&amp;C3244&amp;" "&amp;D3244&amp;" "&amp;E3244&amp;" "&amp;F3244&amp;" ["&amp;H3244&amp;"]",B3244&amp;" "&amp;C3244&amp;" "&amp;D3244&amp;" "&amp;E3244&amp;" "&amp;F3244&amp;" ["&amp;H3244&amp;"]"))</f>
        <v/>
      </c>
      <c r="J3244" s="7" t="inlineStr">
        <is>
          <t>컨버스 블랙 띠패턴 면 워싱후드집업 [95]</t>
        </is>
      </c>
      <c r="K3244" s="7" t="inlineStr">
        <is>
          <t>컨버스 블랙 띠패턴 면 워싱후드집업</t>
        </is>
      </c>
      <c r="L3244" s="7">
        <f>IF(B3244="보세",C3244&amp;" "&amp;F3244,B3244&amp;" "&amp;F3244)</f>
        <v/>
      </c>
      <c r="M3244" s="8" t="inlineStr">
        <is>
          <t>블랙 띠패턴 면 워싱후드집업</t>
        </is>
      </c>
      <c r="N3244" s="8" t="inlineStr">
        <is>
          <t>블랙 띠패턴 코튼 워싱후드집업</t>
        </is>
      </c>
      <c r="O3244" s="8" t="inlineStr">
        <is>
          <t>블랙 띠패턴 면직물 워싱후드집업</t>
        </is>
      </c>
    </row>
    <row r="3245" ht="16.5" customHeight="1" s="16">
      <c r="A3245" s="7" t="n">
        <v>13200020</v>
      </c>
      <c r="B3245" s="7" t="inlineStr">
        <is>
          <t>아이더</t>
        </is>
      </c>
      <c r="C3245" s="7" t="inlineStr">
        <is>
          <t>멜란지차콜</t>
        </is>
      </c>
      <c r="D3245" s="7" t="inlineStr">
        <is>
          <t>무지</t>
        </is>
      </c>
      <c r="E3245" s="7" t="inlineStr">
        <is>
          <t>폴리</t>
        </is>
      </c>
      <c r="F3245" s="7" t="inlineStr">
        <is>
          <t>주니카반팔집업티</t>
        </is>
      </c>
      <c r="G3245" s="7" t="inlineStr">
        <is>
          <t>KOR</t>
        </is>
      </c>
      <c r="H3245" s="7" t="inlineStr">
        <is>
          <t>M</t>
        </is>
      </c>
      <c r="I3245" s="7">
        <f>IF(B3245="보세",C3245&amp;" "&amp;D3245&amp;" "&amp;E3245&amp;" "&amp;F3245&amp;" ["&amp;H3245&amp;"]",IF(G3245="JPN","[JPN] "&amp;B3245&amp;" "&amp;C3245&amp;" "&amp;D3245&amp;" "&amp;E3245&amp;" "&amp;F3245&amp;" ["&amp;H3245&amp;"]",B3245&amp;" "&amp;C3245&amp;" "&amp;D3245&amp;" "&amp;E3245&amp;" "&amp;F3245&amp;" ["&amp;H3245&amp;"]"))</f>
        <v/>
      </c>
      <c r="J3245" s="7" t="inlineStr">
        <is>
          <t>아이더 멜란지차콜 주니카반팔집업티 [M]</t>
        </is>
      </c>
      <c r="K3245" s="7" t="inlineStr">
        <is>
          <t>아이더 멜란지차콜 주니카반팔집업티</t>
        </is>
      </c>
      <c r="L3245" s="7">
        <f>IF(B3245="보세",C3245&amp;" "&amp;F3245,B3245&amp;" "&amp;F3245)</f>
        <v/>
      </c>
      <c r="M3245" s="8" t="inlineStr">
        <is>
          <t>멜란지차콜   주니카반팔집업티</t>
        </is>
      </c>
      <c r="N3245" s="8" t="inlineStr">
        <is>
          <t>멜란지차콜   주니카반팔집업티</t>
        </is>
      </c>
      <c r="O3245" s="8" t="inlineStr">
        <is>
          <t>멜란지차콜   주니카반팔집업티</t>
        </is>
      </c>
    </row>
    <row r="3246" ht="16.5" customHeight="1" s="16">
      <c r="A3246" s="7" t="n">
        <v>13200021</v>
      </c>
      <c r="B3246" s="7" t="inlineStr">
        <is>
          <t>모르간</t>
        </is>
      </c>
      <c r="C3246" s="7" t="inlineStr">
        <is>
          <t>시나몬스월브라운</t>
        </is>
      </c>
      <c r="D3246" s="7" t="inlineStr">
        <is>
          <t>무지</t>
        </is>
      </c>
      <c r="E3246" s="7" t="inlineStr">
        <is>
          <t>면혼방</t>
        </is>
      </c>
      <c r="F3246" s="7" t="inlineStr">
        <is>
          <t>슬리브배색박시셔츠</t>
        </is>
      </c>
      <c r="G3246" s="7" t="inlineStr">
        <is>
          <t>KOR</t>
        </is>
      </c>
      <c r="H3246" s="7" t="inlineStr">
        <is>
          <t>94-100</t>
        </is>
      </c>
      <c r="I3246" s="7">
        <f>IF(B3246="보세",C3246&amp;" "&amp;D3246&amp;" "&amp;E3246&amp;" "&amp;F3246&amp;" ["&amp;H3246&amp;"]",IF(G3246="JPN","[JPN] "&amp;B3246&amp;" "&amp;C3246&amp;" "&amp;D3246&amp;" "&amp;E3246&amp;" "&amp;F3246&amp;" ["&amp;H3246&amp;"]",B3246&amp;" "&amp;C3246&amp;" "&amp;D3246&amp;" "&amp;E3246&amp;" "&amp;F3246&amp;" ["&amp;H3246&amp;"]"))</f>
        <v/>
      </c>
      <c r="J3246" s="7" t="inlineStr">
        <is>
          <t>모르간 시나몬스월브라운 면혼방 슬리브배색박시셔츠 [94-100]</t>
        </is>
      </c>
      <c r="K3246" s="7" t="inlineStr">
        <is>
          <t>모르간 시나몬스월브라운 면혼방 슬리브배색박시셔츠</t>
        </is>
      </c>
      <c r="L3246" s="7">
        <f>IF(B3246="보세",C3246&amp;" "&amp;F3246,B3246&amp;" "&amp;F3246)</f>
        <v/>
      </c>
      <c r="M3246" s="8" t="inlineStr">
        <is>
          <t>시나몬스월브라운  면혼방 슬리브배색박시셔츠</t>
        </is>
      </c>
      <c r="N3246" s="8" t="inlineStr">
        <is>
          <t>시나몬스월브라운  코튼혼방 슬리브배색박시셔츠</t>
        </is>
      </c>
      <c r="O3246" s="8" t="inlineStr">
        <is>
          <t>시나몬스월브라운  면믹스 슬리브배색박시셔츠</t>
        </is>
      </c>
    </row>
    <row r="3247" ht="16.5" customHeight="1" s="16">
      <c r="A3247" s="7" t="n">
        <v>13200022</v>
      </c>
      <c r="B3247" s="7" t="inlineStr">
        <is>
          <t>루이까스텔</t>
        </is>
      </c>
      <c r="C3247" s="7" t="inlineStr">
        <is>
          <t>네이비</t>
        </is>
      </c>
      <c r="D3247" s="7" t="inlineStr">
        <is>
          <t>무지</t>
        </is>
      </c>
      <c r="E3247" s="7" t="inlineStr">
        <is>
          <t>폴리</t>
        </is>
      </c>
      <c r="F3247" s="7" t="inlineStr">
        <is>
          <t>견장골지카라티</t>
        </is>
      </c>
      <c r="G3247" s="7" t="inlineStr">
        <is>
          <t>KOR</t>
        </is>
      </c>
      <c r="H3247" s="7" t="inlineStr">
        <is>
          <t>100</t>
        </is>
      </c>
      <c r="I3247" s="7">
        <f>IF(B3247="보세",C3247&amp;" "&amp;D3247&amp;" "&amp;E3247&amp;" "&amp;F3247&amp;" ["&amp;H3247&amp;"]",IF(G3247="JPN","[JPN] "&amp;B3247&amp;" "&amp;C3247&amp;" "&amp;D3247&amp;" "&amp;E3247&amp;" "&amp;F3247&amp;" ["&amp;H3247&amp;"]",B3247&amp;" "&amp;C3247&amp;" "&amp;D3247&amp;" "&amp;E3247&amp;" "&amp;F3247&amp;" ["&amp;H3247&amp;"]"))</f>
        <v/>
      </c>
      <c r="J3247" s="7" t="inlineStr">
        <is>
          <t>루이까스텔 네이비 견장골지카라티 [100]</t>
        </is>
      </c>
      <c r="K3247" s="7" t="inlineStr">
        <is>
          <t>루이까스텔 네이비 견장골지카라티</t>
        </is>
      </c>
      <c r="L3247" s="7">
        <f>IF(B3247="보세",C3247&amp;" "&amp;F3247,B3247&amp;" "&amp;F3247)</f>
        <v/>
      </c>
      <c r="M3247" s="8" t="inlineStr">
        <is>
          <t>네이비   견장골지카라티</t>
        </is>
      </c>
      <c r="N3247" s="8" t="inlineStr">
        <is>
          <t>NAVY   견장골지카라티</t>
        </is>
      </c>
      <c r="O3247" s="8" t="inlineStr">
        <is>
          <t>곤색   견장골지카라티</t>
        </is>
      </c>
    </row>
    <row r="3248" ht="16.5" customHeight="1" s="16">
      <c r="A3248" s="7" t="n">
        <v>13200023</v>
      </c>
      <c r="B3248" s="7" t="inlineStr">
        <is>
          <t>앤듀</t>
        </is>
      </c>
      <c r="C3248" s="7" t="inlineStr">
        <is>
          <t>블랙</t>
        </is>
      </c>
      <c r="D3248" s="7" t="inlineStr">
        <is>
          <t>무지</t>
        </is>
      </c>
      <c r="E3248" s="7" t="inlineStr">
        <is>
          <t>폴리</t>
        </is>
      </c>
      <c r="F3248" s="7" t="inlineStr">
        <is>
          <t>페이크포켓행커칩베스트</t>
        </is>
      </c>
      <c r="G3248" s="7" t="inlineStr">
        <is>
          <t>KOR</t>
        </is>
      </c>
      <c r="H3248" s="7" t="inlineStr">
        <is>
          <t>90</t>
        </is>
      </c>
      <c r="I3248" s="7">
        <f>IF(B3248="보세",C3248&amp;" "&amp;D3248&amp;" "&amp;E3248&amp;" "&amp;F3248&amp;" ["&amp;H3248&amp;"]",IF(G3248="JPN","[JPN] "&amp;B3248&amp;" "&amp;C3248&amp;" "&amp;D3248&amp;" "&amp;E3248&amp;" "&amp;F3248&amp;" ["&amp;H3248&amp;"]",B3248&amp;" "&amp;C3248&amp;" "&amp;D3248&amp;" "&amp;E3248&amp;" "&amp;F3248&amp;" ["&amp;H3248&amp;"]"))</f>
        <v/>
      </c>
      <c r="J3248" s="7" t="inlineStr">
        <is>
          <t>앤듀 블랙 페이크포켓행커칩베스트 [90]</t>
        </is>
      </c>
      <c r="K3248" s="7" t="inlineStr">
        <is>
          <t>앤듀 블랙 페이크포켓행커칩베스트</t>
        </is>
      </c>
      <c r="L3248" s="7">
        <f>IF(B3248="보세",C3248&amp;" "&amp;F3248,B3248&amp;" "&amp;F3248)</f>
        <v/>
      </c>
      <c r="M3248" s="8" t="inlineStr">
        <is>
          <t>블랙   페이크포켓행커칩베스트</t>
        </is>
      </c>
      <c r="N3248" s="8" t="inlineStr">
        <is>
          <t>블랙   페이크포켓행커칩베스트</t>
        </is>
      </c>
      <c r="O3248" s="8" t="inlineStr">
        <is>
          <t>블랙   페이크포켓행커칩베스트</t>
        </is>
      </c>
    </row>
    <row r="3249" ht="16.5" customHeight="1" s="16">
      <c r="A3249" s="7" t="n">
        <v>13200024</v>
      </c>
      <c r="B3249" s="7" t="inlineStr">
        <is>
          <t>gap</t>
        </is>
      </c>
      <c r="C3249" s="7" t="inlineStr">
        <is>
          <t>카키</t>
        </is>
      </c>
      <c r="D3249" s="7" t="inlineStr">
        <is>
          <t>무지</t>
        </is>
      </c>
      <c r="E3249" s="7" t="inlineStr">
        <is>
          <t>면</t>
        </is>
      </c>
      <c r="F3249" s="7" t="inlineStr">
        <is>
          <t>워싱옥스퍼드긴소매셔츠</t>
        </is>
      </c>
      <c r="G3249" s="7" t="inlineStr">
        <is>
          <t>KOR</t>
        </is>
      </c>
      <c r="H3249" s="7" t="inlineStr">
        <is>
          <t>S</t>
        </is>
      </c>
      <c r="I3249" s="7">
        <f>IF(B3249="보세",C3249&amp;" "&amp;D3249&amp;" "&amp;E3249&amp;" "&amp;F3249&amp;" ["&amp;H3249&amp;"]",IF(G3249="JPN","[JPN] "&amp;B3249&amp;" "&amp;C3249&amp;" "&amp;D3249&amp;" "&amp;E3249&amp;" "&amp;F3249&amp;" ["&amp;H3249&amp;"]",B3249&amp;" "&amp;C3249&amp;" "&amp;D3249&amp;" "&amp;E3249&amp;" "&amp;F3249&amp;" ["&amp;H3249&amp;"]"))</f>
        <v/>
      </c>
      <c r="J3249" s="7" t="inlineStr">
        <is>
          <t>gap 카키 면 워싱옥스퍼드긴소매셔츠 [S]</t>
        </is>
      </c>
      <c r="K3249" s="7" t="inlineStr">
        <is>
          <t>gap 카키 면 워싱옥스퍼드긴소매셔츠</t>
        </is>
      </c>
      <c r="L3249" s="7">
        <f>IF(B3249="보세",C3249&amp;" "&amp;F3249,B3249&amp;" "&amp;F3249)</f>
        <v/>
      </c>
      <c r="M3249" s="8" t="inlineStr">
        <is>
          <t>카키  면 워싱옥스퍼드긴소매셔츠</t>
        </is>
      </c>
      <c r="N3249" s="8" t="inlineStr">
        <is>
          <t>카키  코튼 워싱옥스퍼드긴소매셔츠</t>
        </is>
      </c>
      <c r="O3249" s="8" t="inlineStr">
        <is>
          <t>카키  면직물 워싱옥스퍼드긴소매셔츠</t>
        </is>
      </c>
    </row>
    <row r="3250" ht="16.5" customHeight="1" s="16">
      <c r="A3250" s="7" t="n">
        <v>13200025</v>
      </c>
      <c r="B3250" s="7" t="inlineStr">
        <is>
          <t>마운티아</t>
        </is>
      </c>
      <c r="C3250" s="7" t="inlineStr">
        <is>
          <t>퍼플옐로우</t>
        </is>
      </c>
      <c r="D3250" s="7" t="inlineStr">
        <is>
          <t>무지</t>
        </is>
      </c>
      <c r="E3250" s="7" t="inlineStr">
        <is>
          <t>폴리</t>
        </is>
      </c>
      <c r="F3250" s="7" t="inlineStr">
        <is>
          <t>투톤반집업반팔스포츠티</t>
        </is>
      </c>
      <c r="G3250" s="7" t="inlineStr">
        <is>
          <t>KOR</t>
        </is>
      </c>
      <c r="H3250" s="7" t="inlineStr">
        <is>
          <t>95</t>
        </is>
      </c>
      <c r="I3250" s="7">
        <f>IF(B3250="보세",C3250&amp;" "&amp;D3250&amp;" "&amp;E3250&amp;" "&amp;F3250&amp;" ["&amp;H3250&amp;"]",IF(G3250="JPN","[JPN] "&amp;B3250&amp;" "&amp;C3250&amp;" "&amp;D3250&amp;" "&amp;E3250&amp;" "&amp;F3250&amp;" ["&amp;H3250&amp;"]",B3250&amp;" "&amp;C3250&amp;" "&amp;D3250&amp;" "&amp;E3250&amp;" "&amp;F3250&amp;" ["&amp;H3250&amp;"]"))</f>
        <v/>
      </c>
      <c r="J3250" s="7" t="inlineStr">
        <is>
          <t>마운티아 퍼플옐로우 투톤반집업반팔스포츠티 [95]</t>
        </is>
      </c>
      <c r="K3250" s="7" t="inlineStr">
        <is>
          <t>마운티아 퍼플옐로우 투톤반집업반팔스포츠티</t>
        </is>
      </c>
      <c r="L3250" s="7">
        <f>IF(B3250="보세",C3250&amp;" "&amp;F3250,B3250&amp;" "&amp;F3250)</f>
        <v/>
      </c>
      <c r="M3250" s="8" t="inlineStr">
        <is>
          <t>퍼플옐로우   투톤반집업반팔스포츠티</t>
        </is>
      </c>
      <c r="N3250" s="8" t="inlineStr">
        <is>
          <t>퍼플옐로우   투톤반집업반팔스포츠티</t>
        </is>
      </c>
      <c r="O3250" s="8" t="inlineStr">
        <is>
          <t>퍼플옐로우   투톤반집업반팔스포츠티</t>
        </is>
      </c>
    </row>
    <row r="3251" ht="16.5" customHeight="1" s="16">
      <c r="A3251" s="7" t="n">
        <v>13200026</v>
      </c>
      <c r="B3251" s="7" t="inlineStr">
        <is>
          <t>아디다스</t>
        </is>
      </c>
      <c r="C3251" s="7" t="inlineStr">
        <is>
          <t>블랙</t>
        </is>
      </c>
      <c r="D3251" s="7" t="inlineStr">
        <is>
          <t>프린팅</t>
        </is>
      </c>
      <c r="E3251" s="7" t="inlineStr">
        <is>
          <t>폴리</t>
        </is>
      </c>
      <c r="F3251" s="7" t="inlineStr">
        <is>
          <t>오버핏삼선후드바람막이</t>
        </is>
      </c>
      <c r="G3251" s="7" t="inlineStr">
        <is>
          <t>KOR</t>
        </is>
      </c>
      <c r="H3251" s="7" t="inlineStr">
        <is>
          <t>S</t>
        </is>
      </c>
      <c r="I3251" s="7">
        <f>IF(B3251="보세",C3251&amp;" "&amp;D3251&amp;" "&amp;E3251&amp;" "&amp;F3251&amp;" ["&amp;H3251&amp;"]",IF(G3251="JPN","[JPN] "&amp;B3251&amp;" "&amp;C3251&amp;" "&amp;D3251&amp;" "&amp;E3251&amp;" "&amp;F3251&amp;" ["&amp;H3251&amp;"]",B3251&amp;" "&amp;C3251&amp;" "&amp;D3251&amp;" "&amp;E3251&amp;" "&amp;F3251&amp;" ["&amp;H3251&amp;"]"))</f>
        <v/>
      </c>
      <c r="J3251" s="7" t="inlineStr">
        <is>
          <t>아디다스 블랙 프린팅 오버핏삼선후드바람막이 [S]</t>
        </is>
      </c>
      <c r="K3251" s="7" t="inlineStr">
        <is>
          <t>아디다스 블랙 프린팅 오버핏삼선후드바람막이</t>
        </is>
      </c>
      <c r="L3251" s="7">
        <f>IF(B3251="보세",C3251&amp;" "&amp;F3251,B3251&amp;" "&amp;F3251)</f>
        <v/>
      </c>
      <c r="M3251" s="8" t="inlineStr">
        <is>
          <t>블랙 프린팅  오버핏삼선후드바람막이</t>
        </is>
      </c>
      <c r="N3251" s="8" t="inlineStr">
        <is>
          <t>블랙 프린팅  오버핏삼선후드바람막이</t>
        </is>
      </c>
      <c r="O3251" s="8" t="inlineStr">
        <is>
          <t>블랙 프린팅  오버핏삼선후드바람막이</t>
        </is>
      </c>
    </row>
    <row r="3252" ht="16.5" customHeight="1" s="16">
      <c r="A3252" s="7" t="n">
        <v>13200027</v>
      </c>
      <c r="B3252" s="7" t="inlineStr">
        <is>
          <t>K2</t>
        </is>
      </c>
      <c r="C3252" s="7" t="inlineStr">
        <is>
          <t>브라운</t>
        </is>
      </c>
      <c r="D3252" s="7" t="inlineStr">
        <is>
          <t>헤링본패턴</t>
        </is>
      </c>
      <c r="E3252" s="7" t="inlineStr">
        <is>
          <t>폴리</t>
        </is>
      </c>
      <c r="F3252" s="7" t="inlineStr">
        <is>
          <t>테크니컬오버로크플리스집업</t>
        </is>
      </c>
      <c r="G3252" s="7" t="inlineStr">
        <is>
          <t>KOR</t>
        </is>
      </c>
      <c r="H3252" s="7" t="inlineStr">
        <is>
          <t>100</t>
        </is>
      </c>
      <c r="I3252" s="7">
        <f>IF(B3252="보세",C3252&amp;" "&amp;D3252&amp;" "&amp;E3252&amp;" "&amp;F3252&amp;" ["&amp;H3252&amp;"]",IF(G3252="JPN","[JPN] "&amp;B3252&amp;" "&amp;C3252&amp;" "&amp;D3252&amp;" "&amp;E3252&amp;" "&amp;F3252&amp;" ["&amp;H3252&amp;"]",B3252&amp;" "&amp;C3252&amp;" "&amp;D3252&amp;" "&amp;E3252&amp;" "&amp;F3252&amp;" ["&amp;H3252&amp;"]"))</f>
        <v/>
      </c>
      <c r="J3252" s="7" t="inlineStr">
        <is>
          <t>K2 브라운 헤링본패턴 테크니컬오버로크플리스집업 [100]</t>
        </is>
      </c>
      <c r="K3252" s="7" t="inlineStr">
        <is>
          <t>K2 브라운 헤링본패턴 테크니컬오버로크플리스집업</t>
        </is>
      </c>
      <c r="L3252" s="7">
        <f>IF(B3252="보세",C3252&amp;" "&amp;F3252,B3252&amp;" "&amp;F3252)</f>
        <v/>
      </c>
      <c r="M3252" s="8" t="inlineStr">
        <is>
          <t>브라운 헤링본패턴  테크니컬오버로크플리스집업</t>
        </is>
      </c>
      <c r="N3252" s="8" t="inlineStr">
        <is>
          <t>브라운 헤링본패턴  테크니컬오버로크플리스집업</t>
        </is>
      </c>
      <c r="O3252" s="8" t="inlineStr">
        <is>
          <t>브라운 헤링본패턴  테크니컬오버로크플리스집업</t>
        </is>
      </c>
    </row>
    <row r="3253" ht="16.5" customHeight="1" s="16">
      <c r="A3253" s="7" t="n">
        <v>13200028</v>
      </c>
      <c r="B3253" s="7" t="inlineStr">
        <is>
          <t>미샤</t>
        </is>
      </c>
      <c r="C3253" s="7" t="inlineStr">
        <is>
          <t>베이지</t>
        </is>
      </c>
      <c r="D3253" s="7" t="inlineStr">
        <is>
          <t>무지</t>
        </is>
      </c>
      <c r="E3253" s="7" t="inlineStr">
        <is>
          <t>면혼방</t>
        </is>
      </c>
      <c r="F3253" s="7" t="inlineStr">
        <is>
          <t>차이나카라반팔집업원피스</t>
        </is>
      </c>
      <c r="G3253" s="7" t="inlineStr">
        <is>
          <t>KOR</t>
        </is>
      </c>
      <c r="H3253" s="7" t="inlineStr">
        <is>
          <t>85-94</t>
        </is>
      </c>
      <c r="I3253" s="7">
        <f>IF(B3253="보세",C3253&amp;" "&amp;D3253&amp;" "&amp;E3253&amp;" "&amp;F3253&amp;" ["&amp;H3253&amp;"]",IF(G3253="JPN","[JPN] "&amp;B3253&amp;" "&amp;C3253&amp;" "&amp;D3253&amp;" "&amp;E3253&amp;" "&amp;F3253&amp;" ["&amp;H3253&amp;"]",B3253&amp;" "&amp;C3253&amp;" "&amp;D3253&amp;" "&amp;E3253&amp;" "&amp;F3253&amp;" ["&amp;H3253&amp;"]"))</f>
        <v/>
      </c>
      <c r="J3253" s="7" t="inlineStr">
        <is>
          <t>미샤 베이지 면혼방 차이나카라반팔집업원피스 [85-94]</t>
        </is>
      </c>
      <c r="K3253" s="7" t="inlineStr">
        <is>
          <t>미샤 베이지 면혼방 차이나카라반팔집업원피스</t>
        </is>
      </c>
      <c r="L3253" s="7">
        <f>IF(B3253="보세",C3253&amp;" "&amp;F3253,B3253&amp;" "&amp;F3253)</f>
        <v/>
      </c>
      <c r="M3253" s="8" t="inlineStr">
        <is>
          <t>베이지  면혼방 차이나카라반팔집업원피스</t>
        </is>
      </c>
      <c r="N3253" s="8" t="inlineStr">
        <is>
          <t>베이지  코튼혼방 차이나카라반팔집업원피스</t>
        </is>
      </c>
      <c r="O3253" s="8" t="inlineStr">
        <is>
          <t>베이지  면믹스 차이나카라반팔집업원피스</t>
        </is>
      </c>
    </row>
    <row r="3254" ht="16.5" customHeight="1" s="16">
      <c r="A3254" s="7" t="n">
        <v>13200029</v>
      </c>
      <c r="B3254" s="7" t="inlineStr">
        <is>
          <t>노스페이스</t>
        </is>
      </c>
      <c r="C3254" s="7" t="inlineStr">
        <is>
          <t>애시드라임</t>
        </is>
      </c>
      <c r="D3254" s="7" t="inlineStr">
        <is>
          <t>무지</t>
        </is>
      </c>
      <c r="E3254" s="7" t="inlineStr">
        <is>
          <t>폴리</t>
        </is>
      </c>
      <c r="F3254" s="7" t="inlineStr">
        <is>
          <t>투톤하이넥바람막이</t>
        </is>
      </c>
      <c r="G3254" s="7" t="inlineStr">
        <is>
          <t>KOR</t>
        </is>
      </c>
      <c r="H3254" s="7" t="inlineStr">
        <is>
          <t>100</t>
        </is>
      </c>
      <c r="I3254" s="7">
        <f>IF(B3254="보세",C3254&amp;" "&amp;D3254&amp;" "&amp;E3254&amp;" "&amp;F3254&amp;" ["&amp;H3254&amp;"]",IF(G3254="JPN","[JPN] "&amp;B3254&amp;" "&amp;C3254&amp;" "&amp;D3254&amp;" "&amp;E3254&amp;" "&amp;F3254&amp;" ["&amp;H3254&amp;"]",B3254&amp;" "&amp;C3254&amp;" "&amp;D3254&amp;" "&amp;E3254&amp;" "&amp;F3254&amp;" ["&amp;H3254&amp;"]"))</f>
        <v/>
      </c>
      <c r="J3254" s="7" t="inlineStr">
        <is>
          <t>노스페이스 애시드라임 투톤하이넥바람막이 [100]</t>
        </is>
      </c>
      <c r="K3254" s="7" t="inlineStr">
        <is>
          <t>노스페이스 애시드라임 투톤하이넥바람막이</t>
        </is>
      </c>
      <c r="L3254" s="7">
        <f>IF(B3254="보세",C3254&amp;" "&amp;F3254,B3254&amp;" "&amp;F3254)</f>
        <v/>
      </c>
      <c r="M3254" s="8" t="inlineStr">
        <is>
          <t>애시드라임   투톤하이넥바람막이</t>
        </is>
      </c>
      <c r="N3254" s="8" t="inlineStr">
        <is>
          <t>애시드라임   투톤하이넥바람막이</t>
        </is>
      </c>
      <c r="O3254" s="8" t="inlineStr">
        <is>
          <t>애시드라임   투톤하이넥바람막이</t>
        </is>
      </c>
    </row>
    <row r="3255" ht="16.5" customHeight="1" s="16">
      <c r="A3255" s="7" t="n">
        <v>13200030</v>
      </c>
      <c r="B3255" s="7" t="inlineStr">
        <is>
          <t>lmc</t>
        </is>
      </c>
      <c r="C3255" s="7" t="inlineStr">
        <is>
          <t>마우이블루</t>
        </is>
      </c>
      <c r="D3255" s="7" t="inlineStr">
        <is>
          <t>프린팅</t>
        </is>
      </c>
      <c r="E3255" s="7" t="inlineStr">
        <is>
          <t>면</t>
        </is>
      </c>
      <c r="F3255" s="7" t="inlineStr">
        <is>
          <t>지구크루넥반팔티</t>
        </is>
      </c>
      <c r="G3255" s="7" t="inlineStr">
        <is>
          <t>KOR</t>
        </is>
      </c>
      <c r="H3255" s="7" t="inlineStr">
        <is>
          <t>L</t>
        </is>
      </c>
      <c r="I3255" s="7">
        <f>IF(B3255="보세",C3255&amp;" "&amp;D3255&amp;" "&amp;E3255&amp;" "&amp;F3255&amp;" ["&amp;H3255&amp;"]",IF(G3255="JPN","[JPN] "&amp;B3255&amp;" "&amp;C3255&amp;" "&amp;D3255&amp;" "&amp;E3255&amp;" "&amp;F3255&amp;" ["&amp;H3255&amp;"]",B3255&amp;" "&amp;C3255&amp;" "&amp;D3255&amp;" "&amp;E3255&amp;" "&amp;F3255&amp;" ["&amp;H3255&amp;"]"))</f>
        <v/>
      </c>
      <c r="J3255" s="7" t="inlineStr">
        <is>
          <t>lmc 마우이블루 프린팅 면 지구크루넥반팔티 [L]</t>
        </is>
      </c>
      <c r="K3255" s="7" t="inlineStr">
        <is>
          <t>lmc 마우이블루 프린팅 면 지구크루넥반팔티</t>
        </is>
      </c>
      <c r="L3255" s="7">
        <f>IF(B3255="보세",C3255&amp;" "&amp;F3255,B3255&amp;" "&amp;F3255)</f>
        <v/>
      </c>
      <c r="M3255" s="8" t="inlineStr">
        <is>
          <t>마우이블루 프린팅 면 지구크루넥반팔티</t>
        </is>
      </c>
      <c r="N3255" s="8" t="inlineStr">
        <is>
          <t>마우이블루 프린팅 코튼 지구크루넥반팔티</t>
        </is>
      </c>
      <c r="O3255" s="8" t="inlineStr">
        <is>
          <t>마우이블루 프린팅 면직물 지구크루넥반팔티</t>
        </is>
      </c>
    </row>
    <row r="3256" ht="16.5" customHeight="1" s="16">
      <c r="A3256" s="7" t="n">
        <v>13200031</v>
      </c>
      <c r="B3256" s="7" t="inlineStr">
        <is>
          <t>언더아머</t>
        </is>
      </c>
      <c r="C3256" s="7" t="inlineStr">
        <is>
          <t>메사로즈핑크</t>
        </is>
      </c>
      <c r="D3256" s="7" t="inlineStr">
        <is>
          <t>프린팅</t>
        </is>
      </c>
      <c r="E3256" s="7" t="inlineStr">
        <is>
          <t>면혼방</t>
        </is>
      </c>
      <c r="F3256" s="7" t="inlineStr">
        <is>
          <t>루즈핏크루넥반팔티</t>
        </is>
      </c>
      <c r="G3256" s="7" t="inlineStr">
        <is>
          <t>KOR</t>
        </is>
      </c>
      <c r="H3256" s="7" t="inlineStr">
        <is>
          <t>XL</t>
        </is>
      </c>
      <c r="I3256" s="7">
        <f>IF(B3256="보세",C3256&amp;" "&amp;D3256&amp;" "&amp;E3256&amp;" "&amp;F3256&amp;" ["&amp;H3256&amp;"]",IF(G3256="JPN","[JPN] "&amp;B3256&amp;" "&amp;C3256&amp;" "&amp;D3256&amp;" "&amp;E3256&amp;" "&amp;F3256&amp;" ["&amp;H3256&amp;"]",B3256&amp;" "&amp;C3256&amp;" "&amp;D3256&amp;" "&amp;E3256&amp;" "&amp;F3256&amp;" ["&amp;H3256&amp;"]"))</f>
        <v/>
      </c>
      <c r="J3256" s="7" t="inlineStr">
        <is>
          <t>언더아머 메사로즈핑크 프린팅 면혼방 루즈핏크루넥반팔티 [XL]</t>
        </is>
      </c>
      <c r="K3256" s="7" t="inlineStr">
        <is>
          <t>언더아머 메사로즈핑크 프린팅 면혼방 루즈핏크루넥반팔티</t>
        </is>
      </c>
      <c r="L3256" s="7">
        <f>IF(B3256="보세",C3256&amp;" "&amp;F3256,B3256&amp;" "&amp;F3256)</f>
        <v/>
      </c>
      <c r="M3256" s="8" t="inlineStr">
        <is>
          <t>메사로즈핑크 프린팅 면혼방 루즈핏크루넥반팔티</t>
        </is>
      </c>
      <c r="N3256" s="8" t="inlineStr">
        <is>
          <t>메사로즈핑크 프린팅 코튼혼방 루즈핏크루넥반팔티</t>
        </is>
      </c>
      <c r="O3256" s="8" t="inlineStr">
        <is>
          <t>메사로즈핑크 프린팅 면믹스 루즈핏크루넥반팔티</t>
        </is>
      </c>
    </row>
    <row r="3257" ht="16.5" customHeight="1" s="16">
      <c r="A3257" s="7" t="n">
        <v>13200032</v>
      </c>
      <c r="B3257" s="7" t="inlineStr">
        <is>
          <t>퓨마</t>
        </is>
      </c>
      <c r="C3257" s="7" t="inlineStr">
        <is>
          <t>스위트드림핑크</t>
        </is>
      </c>
      <c r="D3257" s="7" t="inlineStr">
        <is>
          <t>무지</t>
        </is>
      </c>
      <c r="E3257" s="7" t="inlineStr">
        <is>
          <t>면혼방</t>
        </is>
      </c>
      <c r="F3257" s="7" t="inlineStr">
        <is>
          <t>자수스티치로고하이넥집업</t>
        </is>
      </c>
      <c r="G3257" s="7" t="inlineStr">
        <is>
          <t>KOR</t>
        </is>
      </c>
      <c r="H3257" s="7" t="inlineStr">
        <is>
          <t>XS</t>
        </is>
      </c>
      <c r="I3257" s="7">
        <f>IF(B3257="보세",C3257&amp;" "&amp;D3257&amp;" "&amp;E3257&amp;" "&amp;F3257&amp;" ["&amp;H3257&amp;"]",IF(G3257="JPN","[JPN] "&amp;B3257&amp;" "&amp;C3257&amp;" "&amp;D3257&amp;" "&amp;E3257&amp;" "&amp;F3257&amp;" ["&amp;H3257&amp;"]",B3257&amp;" "&amp;C3257&amp;" "&amp;D3257&amp;" "&amp;E3257&amp;" "&amp;F3257&amp;" ["&amp;H3257&amp;"]"))</f>
        <v/>
      </c>
      <c r="J3257" s="7" t="inlineStr">
        <is>
          <t>퓨마 스위트드림핑크 면혼방 자수스티치로고하이넥집업 [XS]</t>
        </is>
      </c>
      <c r="K3257" s="7" t="inlineStr">
        <is>
          <t>퓨마 스위트드림핑크 면혼방 자수스티치로고하이넥집업</t>
        </is>
      </c>
      <c r="L3257" s="7">
        <f>IF(B3257="보세",C3257&amp;" "&amp;F3257,B3257&amp;" "&amp;F3257)</f>
        <v/>
      </c>
      <c r="M3257" s="8" t="inlineStr">
        <is>
          <t>스위트드림핑크  면혼방 자수스티치로고하이넥집업</t>
        </is>
      </c>
      <c r="N3257" s="8" t="inlineStr">
        <is>
          <t>스위트드림핑크  코튼혼방 자수스티치로고하이넥집업</t>
        </is>
      </c>
      <c r="O3257" s="8" t="inlineStr">
        <is>
          <t>스위트드림핑크  면믹스 자수스티치로고하이넥집업</t>
        </is>
      </c>
    </row>
    <row r="3258" ht="16.5" customHeight="1" s="16">
      <c r="A3258" s="7" t="n">
        <v>13200033</v>
      </c>
      <c r="B3258" s="7" t="inlineStr">
        <is>
          <t>엘르스포츠</t>
        </is>
      </c>
      <c r="C3258" s="7" t="inlineStr">
        <is>
          <t>스카이블루</t>
        </is>
      </c>
      <c r="D3258" s="7" t="inlineStr">
        <is>
          <t>무지</t>
        </is>
      </c>
      <c r="E3258" s="7" t="inlineStr">
        <is>
          <t>면</t>
        </is>
      </c>
      <c r="F3258" s="7" t="inlineStr">
        <is>
          <t>배색카라민소매원피스</t>
        </is>
      </c>
      <c r="G3258" s="7" t="inlineStr">
        <is>
          <t>KOR</t>
        </is>
      </c>
      <c r="H3258" s="7" t="inlineStr">
        <is>
          <t>88-96</t>
        </is>
      </c>
      <c r="I3258" s="7">
        <f>IF(B3258="보세",C3258&amp;" "&amp;D3258&amp;" "&amp;E3258&amp;" "&amp;F3258&amp;" ["&amp;H3258&amp;"]",IF(G3258="JPN","[JPN] "&amp;B3258&amp;" "&amp;C3258&amp;" "&amp;D3258&amp;" "&amp;E3258&amp;" "&amp;F3258&amp;" ["&amp;H3258&amp;"]",B3258&amp;" "&amp;C3258&amp;" "&amp;D3258&amp;" "&amp;E3258&amp;" "&amp;F3258&amp;" ["&amp;H3258&amp;"]"))</f>
        <v/>
      </c>
      <c r="J3258" s="7" t="inlineStr">
        <is>
          <t>엘르스포츠 스카이블루 면 배색카라민소매원피스 [88-96]</t>
        </is>
      </c>
      <c r="K3258" s="7" t="inlineStr">
        <is>
          <t>엘르스포츠 스카이블루 면 배색카라민소매원피스</t>
        </is>
      </c>
      <c r="L3258" s="7">
        <f>IF(B3258="보세",C3258&amp;" "&amp;F3258,B3258&amp;" "&amp;F3258)</f>
        <v/>
      </c>
      <c r="M3258" s="8" t="inlineStr">
        <is>
          <t>스카이블루  면 배색카라민소매원피스</t>
        </is>
      </c>
      <c r="N3258" s="8" t="inlineStr">
        <is>
          <t>스카이블루  코튼 배색카라민소매원피스</t>
        </is>
      </c>
      <c r="O3258" s="8" t="inlineStr">
        <is>
          <t>스카이블루  면직물 배색카라민소매원피스</t>
        </is>
      </c>
    </row>
    <row r="3259" ht="16.5" customHeight="1" s="16">
      <c r="A3259" s="7" t="n">
        <v>13200034</v>
      </c>
      <c r="B3259" s="7" t="inlineStr">
        <is>
          <t>gap</t>
        </is>
      </c>
      <c r="C3259" s="7" t="inlineStr">
        <is>
          <t>레드</t>
        </is>
      </c>
      <c r="D3259" s="7" t="inlineStr">
        <is>
          <t>스트라이프</t>
        </is>
      </c>
      <c r="E3259" s="7" t="inlineStr">
        <is>
          <t>면혼방</t>
        </is>
      </c>
      <c r="F3259" s="7" t="inlineStr">
        <is>
          <t>포켓긴소매셔츠</t>
        </is>
      </c>
      <c r="G3259" s="7" t="inlineStr">
        <is>
          <t>KOR</t>
        </is>
      </c>
      <c r="H3259" s="7" t="inlineStr">
        <is>
          <t>M</t>
        </is>
      </c>
      <c r="I3259" s="7">
        <f>IF(B3259="보세",C3259&amp;" "&amp;D3259&amp;" "&amp;E3259&amp;" "&amp;F3259&amp;" ["&amp;H3259&amp;"]",IF(G3259="JPN","[JPN] "&amp;B3259&amp;" "&amp;C3259&amp;" "&amp;D3259&amp;" "&amp;E3259&amp;" "&amp;F3259&amp;" ["&amp;H3259&amp;"]",B3259&amp;" "&amp;C3259&amp;" "&amp;D3259&amp;" "&amp;E3259&amp;" "&amp;F3259&amp;" ["&amp;H3259&amp;"]"))</f>
        <v/>
      </c>
      <c r="J3259" s="7" t="inlineStr">
        <is>
          <t>gap 레드 스트라이프 면혼방 포켓긴소매셔츠 [M]</t>
        </is>
      </c>
      <c r="K3259" s="7" t="inlineStr">
        <is>
          <t>gap 레드 스트라이프 면혼방 포켓긴소매셔츠</t>
        </is>
      </c>
      <c r="L3259" s="7">
        <f>IF(B3259="보세",C3259&amp;" "&amp;F3259,B3259&amp;" "&amp;F3259)</f>
        <v/>
      </c>
      <c r="M3259" s="8" t="inlineStr">
        <is>
          <t>레드 스트라이프 면혼방 포켓긴소매셔츠</t>
        </is>
      </c>
      <c r="N3259" s="8" t="inlineStr">
        <is>
          <t>레드 스트라이프 코튼혼방 포켓긴소매셔츠</t>
        </is>
      </c>
      <c r="O3259" s="8" t="inlineStr">
        <is>
          <t>레드 스트라이프 면믹스 포켓긴소매셔츠</t>
        </is>
      </c>
    </row>
    <row r="3260" ht="16.5" customHeight="1" s="16">
      <c r="A3260" s="7" t="n">
        <v>13200035</v>
      </c>
      <c r="B3260" s="7" t="inlineStr">
        <is>
          <t>마크곤잘레스</t>
        </is>
      </c>
      <c r="C3260" s="7" t="inlineStr">
        <is>
          <t>화이트</t>
        </is>
      </c>
      <c r="D3260" s="7" t="inlineStr">
        <is>
          <t>무지</t>
        </is>
      </c>
      <c r="E3260" s="7" t="inlineStr">
        <is>
          <t>면</t>
        </is>
      </c>
      <c r="F3260" s="7" t="inlineStr">
        <is>
          <t>자수패치로고반팔티</t>
        </is>
      </c>
      <c r="G3260" s="7" t="inlineStr">
        <is>
          <t>KOR</t>
        </is>
      </c>
      <c r="H3260" s="7" t="inlineStr">
        <is>
          <t>L</t>
        </is>
      </c>
      <c r="I3260" s="7">
        <f>IF(B3260="보세",C3260&amp;" "&amp;D3260&amp;" "&amp;E3260&amp;" "&amp;F3260&amp;" ["&amp;H3260&amp;"]",IF(G3260="JPN","[JPN] "&amp;B3260&amp;" "&amp;C3260&amp;" "&amp;D3260&amp;" "&amp;E3260&amp;" "&amp;F3260&amp;" ["&amp;H3260&amp;"]",B3260&amp;" "&amp;C3260&amp;" "&amp;D3260&amp;" "&amp;E3260&amp;" "&amp;F3260&amp;" ["&amp;H3260&amp;"]"))</f>
        <v/>
      </c>
      <c r="J3260" s="7" t="inlineStr">
        <is>
          <t>마크곤잘레스 화이트 면 자수패치로고반팔티 [L]</t>
        </is>
      </c>
      <c r="K3260" s="7" t="inlineStr">
        <is>
          <t>마크곤잘레스 화이트 면 자수패치로고반팔티</t>
        </is>
      </c>
      <c r="L3260" s="7">
        <f>IF(B3260="보세",C3260&amp;" "&amp;F3260,B3260&amp;" "&amp;F3260)</f>
        <v/>
      </c>
      <c r="M3260" s="8" t="inlineStr">
        <is>
          <t>화이트  면 자수패치로고반팔티</t>
        </is>
      </c>
      <c r="N3260" s="8" t="inlineStr">
        <is>
          <t>화이트  코튼 자수패치로고반팔티</t>
        </is>
      </c>
      <c r="O3260" s="8" t="inlineStr">
        <is>
          <t>화이트  면직물 자수패치로고반팔티</t>
        </is>
      </c>
    </row>
    <row r="3261" ht="16.5" customHeight="1" s="16">
      <c r="A3261" s="7" t="n">
        <v>13200036</v>
      </c>
      <c r="B3261" s="7" t="inlineStr">
        <is>
          <t>아식스</t>
        </is>
      </c>
      <c r="C3261" s="7" t="inlineStr">
        <is>
          <t>화이트</t>
        </is>
      </c>
      <c r="D3261" s="7" t="inlineStr">
        <is>
          <t>스트라이프</t>
        </is>
      </c>
      <c r="E3261" s="7" t="inlineStr">
        <is>
          <t>폴리</t>
        </is>
      </c>
      <c r="F3261" s="7" t="inlineStr">
        <is>
          <t>박시바람막이</t>
        </is>
      </c>
      <c r="G3261" s="7" t="inlineStr">
        <is>
          <t>KOR</t>
        </is>
      </c>
      <c r="H3261" s="7" t="inlineStr">
        <is>
          <t>105</t>
        </is>
      </c>
      <c r="I3261" s="7">
        <f>IF(B3261="보세",C3261&amp;" "&amp;D3261&amp;" "&amp;E3261&amp;" "&amp;F3261&amp;" ["&amp;H3261&amp;"]",IF(G3261="JPN","[JPN] "&amp;B3261&amp;" "&amp;C3261&amp;" "&amp;D3261&amp;" "&amp;E3261&amp;" "&amp;F3261&amp;" ["&amp;H3261&amp;"]",B3261&amp;" "&amp;C3261&amp;" "&amp;D3261&amp;" "&amp;E3261&amp;" "&amp;F3261&amp;" ["&amp;H3261&amp;"]"))</f>
        <v/>
      </c>
      <c r="J3261" s="7" t="inlineStr">
        <is>
          <t>아식스 화이트 스트라이프 박시바람막이 [105]</t>
        </is>
      </c>
      <c r="K3261" s="7" t="inlineStr">
        <is>
          <t>아식스 화이트 스트라이프 박시바람막이</t>
        </is>
      </c>
      <c r="L3261" s="7">
        <f>IF(B3261="보세",C3261&amp;" "&amp;F3261,B3261&amp;" "&amp;F3261)</f>
        <v/>
      </c>
      <c r="M3261" s="8" t="inlineStr">
        <is>
          <t>화이트 스트라이프  박시바람막이</t>
        </is>
      </c>
      <c r="N3261" s="8" t="inlineStr">
        <is>
          <t>화이트 스트라이프  박시바람막이</t>
        </is>
      </c>
      <c r="O3261" s="8" t="inlineStr">
        <is>
          <t>화이트 스트라이프  박시바람막이</t>
        </is>
      </c>
    </row>
    <row r="3262" ht="16.5" customHeight="1" s="16">
      <c r="A3262" s="7" t="n">
        <v>13200037</v>
      </c>
      <c r="B3262" s="7" t="inlineStr">
        <is>
          <t>ThursdayIsland</t>
        </is>
      </c>
      <c r="C3262" s="7" t="inlineStr">
        <is>
          <t>아이보리</t>
        </is>
      </c>
      <c r="D3262" s="7" t="inlineStr">
        <is>
          <t>프린팅</t>
        </is>
      </c>
      <c r="E3262" s="7" t="inlineStr">
        <is>
          <t>면</t>
        </is>
      </c>
      <c r="F3262" s="7" t="inlineStr">
        <is>
          <t>타이거크루넥스웨트셔츠</t>
        </is>
      </c>
      <c r="G3262" s="7" t="inlineStr">
        <is>
          <t>KOR</t>
        </is>
      </c>
      <c r="H3262" s="7" t="inlineStr">
        <is>
          <t>100</t>
        </is>
      </c>
      <c r="I3262" s="7">
        <f>IF(B3262="보세",C3262&amp;" "&amp;D3262&amp;" "&amp;E3262&amp;" "&amp;F3262&amp;" ["&amp;H3262&amp;"]",IF(G3262="JPN","[JPN] "&amp;B3262&amp;" "&amp;C3262&amp;" "&amp;D3262&amp;" "&amp;E3262&amp;" "&amp;F3262&amp;" ["&amp;H3262&amp;"]",B3262&amp;" "&amp;C3262&amp;" "&amp;D3262&amp;" "&amp;E3262&amp;" "&amp;F3262&amp;" ["&amp;H3262&amp;"]"))</f>
        <v/>
      </c>
      <c r="J3262" s="7" t="inlineStr">
        <is>
          <t>ThursdayIsland 아이보리 프린팅 면 타이거크루넥스웨트셔츠 [100]</t>
        </is>
      </c>
      <c r="K3262" s="7" t="inlineStr">
        <is>
          <t>ThursdayIsland 아이보리 프린팅 면 타이거크루넥스웨트셔츠</t>
        </is>
      </c>
      <c r="L3262" s="7">
        <f>IF(B3262="보세",C3262&amp;" "&amp;F3262,B3262&amp;" "&amp;F3262)</f>
        <v/>
      </c>
      <c r="M3262" s="8" t="inlineStr">
        <is>
          <t>아이보리 프린팅 면 타이거크루넥스웨트셔츠</t>
        </is>
      </c>
      <c r="N3262" s="8" t="inlineStr">
        <is>
          <t>아이보리 프린팅 코튼 타이거크루넥스웨트셔츠</t>
        </is>
      </c>
      <c r="O3262" s="8" t="inlineStr">
        <is>
          <t>아이보리 프린팅 면직물 타이거크루넥스웨트셔츠</t>
        </is>
      </c>
    </row>
    <row r="3263" ht="16.5" customHeight="1" s="16">
      <c r="A3263" s="7" t="n">
        <v>13200038</v>
      </c>
      <c r="B3263" s="7" t="inlineStr">
        <is>
          <t>나이키</t>
        </is>
      </c>
      <c r="C3263" s="7" t="inlineStr">
        <is>
          <t>화이트</t>
        </is>
      </c>
      <c r="D3263" s="7" t="inlineStr">
        <is>
          <t>프린팅</t>
        </is>
      </c>
      <c r="E3263" s="7" t="inlineStr">
        <is>
          <t>면</t>
        </is>
      </c>
      <c r="F3263" s="7" t="inlineStr">
        <is>
          <t>에어클라우드크루넥반팔티</t>
        </is>
      </c>
      <c r="G3263" s="7" t="inlineStr">
        <is>
          <t>KOR</t>
        </is>
      </c>
      <c r="H3263" s="7" t="inlineStr">
        <is>
          <t>XL</t>
        </is>
      </c>
      <c r="I3263" s="7">
        <f>IF(B3263="보세",C3263&amp;" "&amp;D3263&amp;" "&amp;E3263&amp;" "&amp;F3263&amp;" ["&amp;H3263&amp;"]",IF(G3263="JPN","[JPN] "&amp;B3263&amp;" "&amp;C3263&amp;" "&amp;D3263&amp;" "&amp;E3263&amp;" "&amp;F3263&amp;" ["&amp;H3263&amp;"]",B3263&amp;" "&amp;C3263&amp;" "&amp;D3263&amp;" "&amp;E3263&amp;" "&amp;F3263&amp;" ["&amp;H3263&amp;"]"))</f>
        <v/>
      </c>
      <c r="J3263" s="7" t="inlineStr">
        <is>
          <t>나이키 화이트 프린팅 면 에어클라우드크루넥반팔티 [XL]</t>
        </is>
      </c>
      <c r="K3263" s="7" t="inlineStr">
        <is>
          <t>나이키 화이트 프린팅 면 에어클라우드크루넥반팔티</t>
        </is>
      </c>
      <c r="L3263" s="7">
        <f>IF(B3263="보세",C3263&amp;" "&amp;F3263,B3263&amp;" "&amp;F3263)</f>
        <v/>
      </c>
      <c r="M3263" s="8" t="inlineStr">
        <is>
          <t>화이트 프린팅 면 에어클라우드크루넥반팔티</t>
        </is>
      </c>
      <c r="N3263" s="8" t="inlineStr">
        <is>
          <t>화이트 프린팅 코튼 에어클라우드크루넥반팔티</t>
        </is>
      </c>
      <c r="O3263" s="8" t="inlineStr">
        <is>
          <t>화이트 프린팅 면직물 에어클라우드크루넥반팔티</t>
        </is>
      </c>
    </row>
    <row r="3264" ht="16.5" customHeight="1" s="16">
      <c r="A3264" s="7" t="n">
        <v>13200039</v>
      </c>
      <c r="B3264" s="7" t="inlineStr">
        <is>
          <t>디키즈</t>
        </is>
      </c>
      <c r="C3264" s="7" t="inlineStr">
        <is>
          <t>오트밀</t>
        </is>
      </c>
      <c r="D3264" s="7" t="inlineStr">
        <is>
          <t>프린팅</t>
        </is>
      </c>
      <c r="E3264" s="7" t="inlineStr">
        <is>
          <t>면혼방</t>
        </is>
      </c>
      <c r="F3264" s="7" t="inlineStr">
        <is>
          <t>부클레터링크루넥맨투맨</t>
        </is>
      </c>
      <c r="G3264" s="7" t="inlineStr">
        <is>
          <t>KOR</t>
        </is>
      </c>
      <c r="H3264" s="7" t="inlineStr">
        <is>
          <t>XS</t>
        </is>
      </c>
      <c r="I3264" s="7">
        <f>IF(B3264="보세",C3264&amp;" "&amp;D3264&amp;" "&amp;E3264&amp;" "&amp;F3264&amp;" ["&amp;H3264&amp;"]",IF(G3264="JPN","[JPN] "&amp;B3264&amp;" "&amp;C3264&amp;" "&amp;D3264&amp;" "&amp;E3264&amp;" "&amp;F3264&amp;" ["&amp;H3264&amp;"]",B3264&amp;" "&amp;C3264&amp;" "&amp;D3264&amp;" "&amp;E3264&amp;" "&amp;F3264&amp;" ["&amp;H3264&amp;"]"))</f>
        <v/>
      </c>
      <c r="J3264" s="7" t="inlineStr">
        <is>
          <t>디키즈 오트밀 프린팅 면혼방 부클레터링크루넥맨투맨 [XS]</t>
        </is>
      </c>
      <c r="K3264" s="7" t="inlineStr">
        <is>
          <t>디키즈 오트밀 프린팅 면혼방 부클레터링크루넥맨투맨</t>
        </is>
      </c>
      <c r="L3264" s="7">
        <f>IF(B3264="보세",C3264&amp;" "&amp;F3264,B3264&amp;" "&amp;F3264)</f>
        <v/>
      </c>
      <c r="M3264" s="8" t="inlineStr">
        <is>
          <t>오트밀 프린팅 면혼방 부클레터링크루넥맨투맨</t>
        </is>
      </c>
      <c r="N3264" s="8" t="inlineStr">
        <is>
          <t>오트밀 프린팅 코튼혼방 부클레터링크루넥맨투맨</t>
        </is>
      </c>
      <c r="O3264" s="8" t="inlineStr">
        <is>
          <t>오트밀 프린팅 면믹스 부클레터링크루넥맨투맨</t>
        </is>
      </c>
    </row>
    <row r="3265" ht="16.5" customHeight="1" s="16">
      <c r="A3265" s="7" t="n">
        <v>13200040</v>
      </c>
      <c r="B3265" s="7" t="inlineStr">
        <is>
          <t>디키즈</t>
        </is>
      </c>
      <c r="C3265" s="7" t="inlineStr">
        <is>
          <t>오트밀</t>
        </is>
      </c>
      <c r="D3265" s="7" t="inlineStr">
        <is>
          <t>프린팅</t>
        </is>
      </c>
      <c r="E3265" s="7" t="inlineStr">
        <is>
          <t>면혼방</t>
        </is>
      </c>
      <c r="F3265" s="7" t="inlineStr">
        <is>
          <t>어센틱1922후디</t>
        </is>
      </c>
      <c r="G3265" s="7" t="inlineStr">
        <is>
          <t>KOR</t>
        </is>
      </c>
      <c r="H3265" s="7" t="inlineStr">
        <is>
          <t>S</t>
        </is>
      </c>
      <c r="I3265" s="7">
        <f>IF(B3265="보세",C3265&amp;" "&amp;D3265&amp;" "&amp;E3265&amp;" "&amp;F3265&amp;" ["&amp;H3265&amp;"]",IF(G3265="JPN","[JPN] "&amp;B3265&amp;" "&amp;C3265&amp;" "&amp;D3265&amp;" "&amp;E3265&amp;" "&amp;F3265&amp;" ["&amp;H3265&amp;"]",B3265&amp;" "&amp;C3265&amp;" "&amp;D3265&amp;" "&amp;E3265&amp;" "&amp;F3265&amp;" ["&amp;H3265&amp;"]"))</f>
        <v/>
      </c>
      <c r="J3265" s="7" t="inlineStr">
        <is>
          <t>디키즈 오트밀 프린팅 면혼방 어센틱1922후디 [S]</t>
        </is>
      </c>
      <c r="K3265" s="7" t="inlineStr">
        <is>
          <t>디키즈 오트밀 프린팅 면혼방 어센틱1922후디</t>
        </is>
      </c>
      <c r="L3265" s="7">
        <f>IF(B3265="보세",C3265&amp;" "&amp;F3265,B3265&amp;" "&amp;F3265)</f>
        <v/>
      </c>
      <c r="M3265" s="8" t="inlineStr">
        <is>
          <t>오트밀 프린팅 면혼방 어센틱1922후디</t>
        </is>
      </c>
      <c r="N3265" s="8" t="inlineStr">
        <is>
          <t>오트밀 프린팅 코튼혼방 어센틱1922후디</t>
        </is>
      </c>
      <c r="O3265" s="8" t="inlineStr">
        <is>
          <t>오트밀 프린팅 면믹스 어센틱1922후디</t>
        </is>
      </c>
    </row>
    <row r="3266" ht="16.5" customHeight="1" s="16">
      <c r="A3266" s="7" t="n">
        <v>13200041</v>
      </c>
      <c r="B3266" s="7" t="inlineStr">
        <is>
          <t>데상트</t>
        </is>
      </c>
      <c r="C3266" s="7" t="inlineStr">
        <is>
          <t>화이트</t>
        </is>
      </c>
      <c r="D3266" s="7" t="inlineStr">
        <is>
          <t>프린팅</t>
        </is>
      </c>
      <c r="E3266" s="7" t="inlineStr">
        <is>
          <t>면혼방</t>
        </is>
      </c>
      <c r="F3266" s="7" t="inlineStr">
        <is>
          <t>백레터링크루넥맨투맨</t>
        </is>
      </c>
      <c r="G3266" s="7" t="inlineStr">
        <is>
          <t>KOR</t>
        </is>
      </c>
      <c r="H3266" s="7" t="inlineStr">
        <is>
          <t>100</t>
        </is>
      </c>
      <c r="I3266" s="7">
        <f>IF(B3266="보세",C3266&amp;" "&amp;D3266&amp;" "&amp;E3266&amp;" "&amp;F3266&amp;" ["&amp;H3266&amp;"]",IF(G3266="JPN","[JPN] "&amp;B3266&amp;" "&amp;C3266&amp;" "&amp;D3266&amp;" "&amp;E3266&amp;" "&amp;F3266&amp;" ["&amp;H3266&amp;"]",B3266&amp;" "&amp;C3266&amp;" "&amp;D3266&amp;" "&amp;E3266&amp;" "&amp;F3266&amp;" ["&amp;H3266&amp;"]"))</f>
        <v/>
      </c>
      <c r="J3266" s="7" t="inlineStr">
        <is>
          <t>데상트 화이트 프린팅 면혼방 백레터링크루넥맨투맨 [100]</t>
        </is>
      </c>
      <c r="K3266" s="7" t="inlineStr">
        <is>
          <t>데상트 화이트 프린팅 면혼방 백레터링크루넥맨투맨</t>
        </is>
      </c>
      <c r="L3266" s="7">
        <f>IF(B3266="보세",C3266&amp;" "&amp;F3266,B3266&amp;" "&amp;F3266)</f>
        <v/>
      </c>
      <c r="M3266" s="8" t="inlineStr">
        <is>
          <t>화이트 프린팅 면혼방 백레터링크루넥맨투맨</t>
        </is>
      </c>
      <c r="N3266" s="8" t="inlineStr">
        <is>
          <t>화이트 프린팅 코튼혼방 백레터링크루넥맨투맨</t>
        </is>
      </c>
      <c r="O3266" s="8" t="inlineStr">
        <is>
          <t>화이트 프린팅 면믹스 백레터링크루넥맨투맨</t>
        </is>
      </c>
    </row>
    <row r="3267" ht="16.5" customHeight="1" s="16">
      <c r="A3267" s="7" t="n">
        <v>13200042</v>
      </c>
      <c r="B3267" s="7" t="inlineStr">
        <is>
          <t>twn</t>
        </is>
      </c>
      <c r="C3267" s="7" t="inlineStr">
        <is>
          <t>아이보리</t>
        </is>
      </c>
      <c r="D3267" s="7" t="inlineStr">
        <is>
          <t>무지</t>
        </is>
      </c>
      <c r="E3267" s="7" t="inlineStr">
        <is>
          <t>면혼방</t>
        </is>
      </c>
      <c r="F3267" s="7" t="inlineStr">
        <is>
          <t>도톰번개자수맨투맨</t>
        </is>
      </c>
      <c r="G3267" s="7" t="inlineStr">
        <is>
          <t>KOR</t>
        </is>
      </c>
      <c r="H3267" s="7" t="inlineStr">
        <is>
          <t>L</t>
        </is>
      </c>
      <c r="I3267" s="7">
        <f>IF(B3267="보세",C3267&amp;" "&amp;D3267&amp;" "&amp;E3267&amp;" "&amp;F3267&amp;" ["&amp;H3267&amp;"]",IF(G3267="JPN","[JPN] "&amp;B3267&amp;" "&amp;C3267&amp;" "&amp;D3267&amp;" "&amp;E3267&amp;" "&amp;F3267&amp;" ["&amp;H3267&amp;"]",B3267&amp;" "&amp;C3267&amp;" "&amp;D3267&amp;" "&amp;E3267&amp;" "&amp;F3267&amp;" ["&amp;H3267&amp;"]"))</f>
        <v/>
      </c>
      <c r="J3267" s="7" t="inlineStr">
        <is>
          <t>twn 아이보리 면혼방 도톰번개자수맨투맨 [L]</t>
        </is>
      </c>
      <c r="K3267" s="7" t="inlineStr">
        <is>
          <t>twn 아이보리 면혼방 도톰번개자수맨투맨</t>
        </is>
      </c>
      <c r="L3267" s="7">
        <f>IF(B3267="보세",C3267&amp;" "&amp;F3267,B3267&amp;" "&amp;F3267)</f>
        <v/>
      </c>
      <c r="M3267" s="8" t="inlineStr">
        <is>
          <t>아이보리  면혼방 도톰번개자수맨투맨</t>
        </is>
      </c>
      <c r="N3267" s="8" t="inlineStr">
        <is>
          <t>아이보리  코튼혼방 도톰번개자수맨투맨</t>
        </is>
      </c>
      <c r="O3267" s="8" t="inlineStr">
        <is>
          <t>아이보리  면믹스 도톰번개자수맨투맨</t>
        </is>
      </c>
    </row>
    <row r="3268" ht="16.5" customHeight="1" s="16">
      <c r="A3268" s="7" t="n">
        <v>13200043</v>
      </c>
      <c r="B3268" s="7" t="inlineStr">
        <is>
          <t>acover</t>
        </is>
      </c>
      <c r="C3268" s="7" t="inlineStr">
        <is>
          <t>화이트</t>
        </is>
      </c>
      <c r="D3268" s="7" t="inlineStr">
        <is>
          <t>프린팅</t>
        </is>
      </c>
      <c r="E3268" s="7" t="inlineStr">
        <is>
          <t>면혼방</t>
        </is>
      </c>
      <c r="F3268" s="7" t="inlineStr">
        <is>
          <t>merc레글런후디</t>
        </is>
      </c>
      <c r="G3268" s="7" t="inlineStr">
        <is>
          <t>KOR</t>
        </is>
      </c>
      <c r="H3268" s="7" t="inlineStr">
        <is>
          <t>Free</t>
        </is>
      </c>
      <c r="I3268" s="7">
        <f>IF(B3268="보세",C3268&amp;" "&amp;D3268&amp;" "&amp;E3268&amp;" "&amp;F3268&amp;" ["&amp;H3268&amp;"]",IF(G3268="JPN","[JPN] "&amp;B3268&amp;" "&amp;C3268&amp;" "&amp;D3268&amp;" "&amp;E3268&amp;" "&amp;F3268&amp;" ["&amp;H3268&amp;"]",B3268&amp;" "&amp;C3268&amp;" "&amp;D3268&amp;" "&amp;E3268&amp;" "&amp;F3268&amp;" ["&amp;H3268&amp;"]"))</f>
        <v/>
      </c>
      <c r="J3268" s="7" t="inlineStr">
        <is>
          <t>acover 화이트 프린팅 면혼방 merc레글런후디 [Free]</t>
        </is>
      </c>
      <c r="K3268" s="7" t="inlineStr">
        <is>
          <t>acover 화이트 프린팅 면혼방 merc레글런후디</t>
        </is>
      </c>
      <c r="L3268" s="7">
        <f>IF(B3268="보세",C3268&amp;" "&amp;F3268,B3268&amp;" "&amp;F3268)</f>
        <v/>
      </c>
      <c r="M3268" s="8" t="inlineStr">
        <is>
          <t>화이트 프린팅 면혼방 merc레글런후디</t>
        </is>
      </c>
      <c r="N3268" s="8" t="inlineStr">
        <is>
          <t>화이트 프린팅 코튼혼방 merc레글런후디</t>
        </is>
      </c>
      <c r="O3268" s="8" t="inlineStr">
        <is>
          <t>화이트 프린팅 면믹스 merc레글런후디</t>
        </is>
      </c>
    </row>
    <row r="3269" ht="16.5" customHeight="1" s="16">
      <c r="A3269" s="7" t="n">
        <v>13200044</v>
      </c>
      <c r="B3269" s="7" t="inlineStr">
        <is>
          <t>나이키</t>
        </is>
      </c>
      <c r="C3269" s="7" t="inlineStr">
        <is>
          <t>화이트</t>
        </is>
      </c>
      <c r="D3269" s="7" t="inlineStr">
        <is>
          <t>무지</t>
        </is>
      </c>
      <c r="E3269" s="7" t="inlineStr">
        <is>
          <t>면</t>
        </is>
      </c>
      <c r="F3269" s="7" t="inlineStr">
        <is>
          <t>자수포인트로고박시크롭반팔티</t>
        </is>
      </c>
      <c r="G3269" s="7" t="inlineStr">
        <is>
          <t>KOR</t>
        </is>
      </c>
      <c r="H3269" s="7" t="inlineStr">
        <is>
          <t>M</t>
        </is>
      </c>
      <c r="I3269" s="7">
        <f>IF(B3269="보세",C3269&amp;" "&amp;D3269&amp;" "&amp;E3269&amp;" "&amp;F3269&amp;" ["&amp;H3269&amp;"]",IF(G3269="JPN","[JPN] "&amp;B3269&amp;" "&amp;C3269&amp;" "&amp;D3269&amp;" "&amp;E3269&amp;" "&amp;F3269&amp;" ["&amp;H3269&amp;"]",B3269&amp;" "&amp;C3269&amp;" "&amp;D3269&amp;" "&amp;E3269&amp;" "&amp;F3269&amp;" ["&amp;H3269&amp;"]"))</f>
        <v/>
      </c>
      <c r="J3269" s="7" t="inlineStr">
        <is>
          <t>나이키 화이트 면 자수포인트로고박시크롭반팔티 [M]</t>
        </is>
      </c>
      <c r="K3269" s="7" t="inlineStr">
        <is>
          <t>나이키 화이트 면 자수포인트로고박시크롭반팔티</t>
        </is>
      </c>
      <c r="L3269" s="7">
        <f>IF(B3269="보세",C3269&amp;" "&amp;F3269,B3269&amp;" "&amp;F3269)</f>
        <v/>
      </c>
      <c r="M3269" s="8" t="inlineStr">
        <is>
          <t>화이트  면 자수포인트로고박시크롭반팔티</t>
        </is>
      </c>
      <c r="N3269" s="8" t="inlineStr">
        <is>
          <t>화이트  코튼 자수포인트로고박시크롭반팔티</t>
        </is>
      </c>
      <c r="O3269" s="8" t="inlineStr">
        <is>
          <t>화이트  면직물 자수포인트로고박시크롭반팔티</t>
        </is>
      </c>
    </row>
    <row r="3270" ht="16.5" customHeight="1" s="16">
      <c r="A3270" s="7" t="n">
        <v>13200045</v>
      </c>
      <c r="B3270" s="7" t="inlineStr">
        <is>
          <t>지오다노</t>
        </is>
      </c>
      <c r="C3270" s="7" t="inlineStr">
        <is>
          <t>화이트</t>
        </is>
      </c>
      <c r="D3270" s="7" t="inlineStr">
        <is>
          <t>무지</t>
        </is>
      </c>
      <c r="E3270" s="7" t="inlineStr">
        <is>
          <t>면</t>
        </is>
      </c>
      <c r="F3270" s="7" t="inlineStr">
        <is>
          <t>포켓박시반팔셔츠</t>
        </is>
      </c>
      <c r="G3270" s="7" t="inlineStr">
        <is>
          <t>KOR</t>
        </is>
      </c>
      <c r="H3270" s="7" t="inlineStr">
        <is>
          <t>L</t>
        </is>
      </c>
      <c r="I3270" s="7">
        <f>IF(B3270="보세",C3270&amp;" "&amp;D3270&amp;" "&amp;E3270&amp;" "&amp;F3270&amp;" ["&amp;H3270&amp;"]",IF(G3270="JPN","[JPN] "&amp;B3270&amp;" "&amp;C3270&amp;" "&amp;D3270&amp;" "&amp;E3270&amp;" "&amp;F3270&amp;" ["&amp;H3270&amp;"]",B3270&amp;" "&amp;C3270&amp;" "&amp;D3270&amp;" "&amp;E3270&amp;" "&amp;F3270&amp;" ["&amp;H3270&amp;"]"))</f>
        <v/>
      </c>
      <c r="J3270" s="7" t="inlineStr">
        <is>
          <t>지오다노 화이트 면 포켓박시반팔셔츠 [L]</t>
        </is>
      </c>
      <c r="K3270" s="7" t="inlineStr">
        <is>
          <t>지오다노 화이트 면 포켓박시반팔셔츠</t>
        </is>
      </c>
      <c r="L3270" s="7">
        <f>IF(B3270="보세",C3270&amp;" "&amp;F3270,B3270&amp;" "&amp;F3270)</f>
        <v/>
      </c>
      <c r="M3270" s="8" t="inlineStr">
        <is>
          <t>화이트  면 포켓박시반팔셔츠</t>
        </is>
      </c>
      <c r="N3270" s="8" t="inlineStr">
        <is>
          <t>화이트  코튼 포켓박시반팔셔츠</t>
        </is>
      </c>
      <c r="O3270" s="8" t="inlineStr">
        <is>
          <t>화이트  면직물 포켓박시반팔셔츠</t>
        </is>
      </c>
    </row>
    <row r="3271" ht="16.5" customHeight="1" s="16">
      <c r="A3271" s="7" t="n">
        <v>13200046</v>
      </c>
      <c r="B3271" s="7" t="inlineStr">
        <is>
          <t>인스턴트펑크</t>
        </is>
      </c>
      <c r="C3271" s="7" t="inlineStr">
        <is>
          <t>화이트</t>
        </is>
      </c>
      <c r="D3271" s="7" t="inlineStr">
        <is>
          <t>프린팅</t>
        </is>
      </c>
      <c r="E3271" s="7" t="inlineStr">
        <is>
          <t>면</t>
        </is>
      </c>
      <c r="F3271" s="7" t="inlineStr">
        <is>
          <t>빈티지레터링크루넥반팔티</t>
        </is>
      </c>
      <c r="G3271" s="7" t="inlineStr">
        <is>
          <t>KOR</t>
        </is>
      </c>
      <c r="H3271" s="7" t="inlineStr">
        <is>
          <t>3</t>
        </is>
      </c>
      <c r="I3271" s="7">
        <f>IF(B3271="보세",C3271&amp;" "&amp;D3271&amp;" "&amp;E3271&amp;" "&amp;F3271&amp;" ["&amp;H3271&amp;"]",IF(G3271="JPN","[JPN] "&amp;B3271&amp;" "&amp;C3271&amp;" "&amp;D3271&amp;" "&amp;E3271&amp;" "&amp;F3271&amp;" ["&amp;H3271&amp;"]",B3271&amp;" "&amp;C3271&amp;" "&amp;D3271&amp;" "&amp;E3271&amp;" "&amp;F3271&amp;" ["&amp;H3271&amp;"]"))</f>
        <v/>
      </c>
      <c r="J3271" s="7" t="inlineStr">
        <is>
          <t>인스턴트펑크 화이트 프린팅 면 빈티지레터링크루넥반팔티 [3]</t>
        </is>
      </c>
      <c r="K3271" s="7" t="inlineStr">
        <is>
          <t>인스턴트펑크 화이트 프린팅 면 빈티지레터링크루넥반팔티</t>
        </is>
      </c>
      <c r="L3271" s="7">
        <f>IF(B3271="보세",C3271&amp;" "&amp;F3271,B3271&amp;" "&amp;F3271)</f>
        <v/>
      </c>
      <c r="M3271" s="8" t="inlineStr">
        <is>
          <t>화이트 프린팅 면 빈티지레터링크루넥반팔티</t>
        </is>
      </c>
      <c r="N3271" s="8" t="inlineStr">
        <is>
          <t>화이트 프린팅 코튼 빈티지레터링크루넥반팔티</t>
        </is>
      </c>
      <c r="O3271" s="8" t="inlineStr">
        <is>
          <t>화이트 프린팅 면직물 빈티지레터링크루넥반팔티</t>
        </is>
      </c>
    </row>
    <row r="3272" ht="16.5" customHeight="1" s="16">
      <c r="A3272" s="7" t="n">
        <v>13200047</v>
      </c>
      <c r="B3272" s="7" t="inlineStr">
        <is>
          <t>타미힐피거</t>
        </is>
      </c>
      <c r="C3272" s="7" t="inlineStr">
        <is>
          <t>아이보리</t>
        </is>
      </c>
      <c r="D3272" s="7" t="inlineStr">
        <is>
          <t>무지</t>
        </is>
      </c>
      <c r="E3272" s="7" t="inlineStr">
        <is>
          <t>면</t>
        </is>
      </c>
      <c r="F3272" s="7" t="inlineStr">
        <is>
          <t>H배색크루넥니트</t>
        </is>
      </c>
      <c r="G3272" s="7" t="inlineStr">
        <is>
          <t>KOR</t>
        </is>
      </c>
      <c r="H3272" s="7" t="inlineStr">
        <is>
          <t>L</t>
        </is>
      </c>
      <c r="I3272" s="7">
        <f>IF(B3272="보세",C3272&amp;" "&amp;D3272&amp;" "&amp;E3272&amp;" "&amp;F3272&amp;" ["&amp;H3272&amp;"]",IF(G3272="JPN","[JPN] "&amp;B3272&amp;" "&amp;C3272&amp;" "&amp;D3272&amp;" "&amp;E3272&amp;" "&amp;F3272&amp;" ["&amp;H3272&amp;"]",B3272&amp;" "&amp;C3272&amp;" "&amp;D3272&amp;" "&amp;E3272&amp;" "&amp;F3272&amp;" ["&amp;H3272&amp;"]"))</f>
        <v/>
      </c>
      <c r="J3272" s="7" t="inlineStr">
        <is>
          <t>타미힐피거 아이보리 면 H배색크루넥니트 [L]</t>
        </is>
      </c>
      <c r="K3272" s="7" t="inlineStr">
        <is>
          <t>타미힐피거 아이보리 면 H배색크루넥니트</t>
        </is>
      </c>
      <c r="L3272" s="7">
        <f>IF(B3272="보세",C3272&amp;" "&amp;F3272,B3272&amp;" "&amp;F3272)</f>
        <v/>
      </c>
      <c r="M3272" s="8" t="inlineStr">
        <is>
          <t>아이보리  면 H배색크루넥니트</t>
        </is>
      </c>
      <c r="N3272" s="8" t="inlineStr">
        <is>
          <t>아이보리  코튼 H배색크루넥니트</t>
        </is>
      </c>
      <c r="O3272" s="8" t="inlineStr">
        <is>
          <t>아이보리  면직물 H배색크루넥니트</t>
        </is>
      </c>
    </row>
    <row r="3273" ht="16.5" customHeight="1" s="16">
      <c r="A3273" s="7" t="n">
        <v>13200048</v>
      </c>
      <c r="B3273" s="7" t="inlineStr">
        <is>
          <t>lmc</t>
        </is>
      </c>
      <c r="C3273" s="7" t="inlineStr">
        <is>
          <t>화이트</t>
        </is>
      </c>
      <c r="D3273" s="7" t="inlineStr">
        <is>
          <t>프린팅</t>
        </is>
      </c>
      <c r="E3273" s="7" t="inlineStr">
        <is>
          <t>면</t>
        </is>
      </c>
      <c r="F3273" s="7" t="inlineStr">
        <is>
          <t>오버핏백빅로고후디</t>
        </is>
      </c>
      <c r="G3273" s="7" t="inlineStr">
        <is>
          <t>KOR</t>
        </is>
      </c>
      <c r="H3273" s="7" t="inlineStr">
        <is>
          <t>L</t>
        </is>
      </c>
      <c r="I3273" s="7">
        <f>IF(B3273="보세",C3273&amp;" "&amp;D3273&amp;" "&amp;E3273&amp;" "&amp;F3273&amp;" ["&amp;H3273&amp;"]",IF(G3273="JPN","[JPN] "&amp;B3273&amp;" "&amp;C3273&amp;" "&amp;D3273&amp;" "&amp;E3273&amp;" "&amp;F3273&amp;" ["&amp;H3273&amp;"]",B3273&amp;" "&amp;C3273&amp;" "&amp;D3273&amp;" "&amp;E3273&amp;" "&amp;F3273&amp;" ["&amp;H3273&amp;"]"))</f>
        <v/>
      </c>
      <c r="J3273" s="7" t="inlineStr">
        <is>
          <t>lmc 화이트 프린팅 면 오버핏백빅로고후디 [L]</t>
        </is>
      </c>
      <c r="K3273" s="7" t="inlineStr">
        <is>
          <t>lmc 화이트 프린팅 면 오버핏백빅로고후디</t>
        </is>
      </c>
      <c r="L3273" s="7">
        <f>IF(B3273="보세",C3273&amp;" "&amp;F3273,B3273&amp;" "&amp;F3273)</f>
        <v/>
      </c>
      <c r="M3273" s="8" t="inlineStr">
        <is>
          <t>화이트 프린팅 면 오버핏백빅로고후디</t>
        </is>
      </c>
      <c r="N3273" s="8" t="inlineStr">
        <is>
          <t>화이트 프린팅 코튼 오버핏백빅로고후디</t>
        </is>
      </c>
      <c r="O3273" s="8" t="inlineStr">
        <is>
          <t>화이트 프린팅 면직물 오버핏백빅로고후디</t>
        </is>
      </c>
    </row>
    <row r="3274" ht="16.5" customHeight="1" s="16">
      <c r="A3274" s="7" t="n">
        <v>13200049</v>
      </c>
      <c r="B3274" s="7" t="inlineStr">
        <is>
          <t>올리브데올리브</t>
        </is>
      </c>
      <c r="C3274" s="7" t="inlineStr">
        <is>
          <t>카키</t>
        </is>
      </c>
      <c r="D3274" s="7" t="inlineStr">
        <is>
          <t>무지</t>
        </is>
      </c>
      <c r="E3274" s="7" t="inlineStr">
        <is>
          <t>면혼방</t>
        </is>
      </c>
      <c r="F3274" s="7" t="inlineStr">
        <is>
          <t>스티치포켓워시드싱글재킷</t>
        </is>
      </c>
      <c r="G3274" s="7" t="inlineStr">
        <is>
          <t>KOR</t>
        </is>
      </c>
      <c r="H3274" s="7" t="inlineStr">
        <is>
          <t>1</t>
        </is>
      </c>
      <c r="I3274" s="7">
        <f>IF(B3274="보세",C3274&amp;" "&amp;D3274&amp;" "&amp;E3274&amp;" "&amp;F3274&amp;" ["&amp;H3274&amp;"]",IF(G3274="JPN","[JPN] "&amp;B3274&amp;" "&amp;C3274&amp;" "&amp;D3274&amp;" "&amp;E3274&amp;" "&amp;F3274&amp;" ["&amp;H3274&amp;"]",B3274&amp;" "&amp;C3274&amp;" "&amp;D3274&amp;" "&amp;E3274&amp;" "&amp;F3274&amp;" ["&amp;H3274&amp;"]"))</f>
        <v/>
      </c>
      <c r="J3274" s="7" t="inlineStr">
        <is>
          <t>올리브데올리브 카키 면혼방 스티치포켓워시드싱글재킷 [1]</t>
        </is>
      </c>
      <c r="K3274" s="7" t="inlineStr">
        <is>
          <t>올리브데올리브 카키 면혼방 스티치포켓워시드싱글재킷</t>
        </is>
      </c>
      <c r="L3274" s="7">
        <f>IF(B3274="보세",C3274&amp;" "&amp;F3274,B3274&amp;" "&amp;F3274)</f>
        <v/>
      </c>
      <c r="M3274" s="8" t="inlineStr">
        <is>
          <t>카키  면혼방 스티치포켓워시드싱글재킷</t>
        </is>
      </c>
      <c r="N3274" s="8" t="inlineStr">
        <is>
          <t>카키  코튼혼방 스티치포켓워시드싱글재킷</t>
        </is>
      </c>
      <c r="O3274" s="8" t="inlineStr">
        <is>
          <t>카키  면믹스 스티치포켓워시드싱글재킷</t>
        </is>
      </c>
    </row>
    <row r="3275" ht="16.5" customHeight="1" s="16">
      <c r="A3275" s="7" t="n">
        <v>13200050</v>
      </c>
      <c r="B3275" s="7" t="inlineStr">
        <is>
          <t>내셔널지오그래픽</t>
        </is>
      </c>
      <c r="C3275" s="7" t="inlineStr">
        <is>
          <t>블랙</t>
        </is>
      </c>
      <c r="D3275" s="7" t="inlineStr">
        <is>
          <t>프린팅</t>
        </is>
      </c>
      <c r="E3275" s="7" t="inlineStr">
        <is>
          <t>폴리</t>
        </is>
      </c>
      <c r="F3275" s="7" t="inlineStr">
        <is>
          <t>실버펄레터링저지반팔티</t>
        </is>
      </c>
      <c r="G3275" s="7" t="inlineStr">
        <is>
          <t>KOR</t>
        </is>
      </c>
      <c r="H3275" s="7" t="inlineStr">
        <is>
          <t>L</t>
        </is>
      </c>
      <c r="I3275" s="7">
        <f>IF(B3275="보세",C3275&amp;" "&amp;D3275&amp;" "&amp;E3275&amp;" "&amp;F3275&amp;" ["&amp;H3275&amp;"]",IF(G3275="JPN","[JPN] "&amp;B3275&amp;" "&amp;C3275&amp;" "&amp;D3275&amp;" "&amp;E3275&amp;" "&amp;F3275&amp;" ["&amp;H3275&amp;"]",B3275&amp;" "&amp;C3275&amp;" "&amp;D3275&amp;" "&amp;E3275&amp;" "&amp;F3275&amp;" ["&amp;H3275&amp;"]"))</f>
        <v/>
      </c>
      <c r="J3275" s="7" t="inlineStr">
        <is>
          <t>내셔널지오그래픽 블랙 프린팅 실버펄레터링저지반팔티 [L]</t>
        </is>
      </c>
      <c r="K3275" s="7" t="inlineStr">
        <is>
          <t>내셔널지오그래픽 블랙 프린팅 실버펄레터링저지반팔티</t>
        </is>
      </c>
      <c r="L3275" s="7">
        <f>IF(B3275="보세",C3275&amp;" "&amp;F3275,B3275&amp;" "&amp;F3275)</f>
        <v/>
      </c>
      <c r="M3275" s="8" t="inlineStr">
        <is>
          <t>블랙 프린팅  실버펄레터링저지반팔티</t>
        </is>
      </c>
      <c r="N3275" s="8" t="inlineStr">
        <is>
          <t>블랙 프린팅  실버펄레터링저지반팔티</t>
        </is>
      </c>
      <c r="O3275" s="8" t="inlineStr">
        <is>
          <t>블랙 프린팅  실버펄레터링저지반팔티</t>
        </is>
      </c>
    </row>
    <row r="3276" ht="16.5" customHeight="1" s="16">
      <c r="A3276" s="7" t="n">
        <v>13200051</v>
      </c>
      <c r="B3276" s="7" t="inlineStr">
        <is>
          <t>jhass</t>
        </is>
      </c>
      <c r="C3276" s="7" t="inlineStr">
        <is>
          <t>네이비</t>
        </is>
      </c>
      <c r="D3276" s="7" t="inlineStr">
        <is>
          <t>도트패턴</t>
        </is>
      </c>
      <c r="E3276" s="7" t="inlineStr">
        <is>
          <t>폴리</t>
        </is>
      </c>
      <c r="F3276" s="7" t="inlineStr">
        <is>
          <t>셔츠레이어드시보리니트</t>
        </is>
      </c>
      <c r="G3276" s="7" t="inlineStr">
        <is>
          <t>KOR</t>
        </is>
      </c>
      <c r="H3276" s="7" t="inlineStr">
        <is>
          <t>105</t>
        </is>
      </c>
      <c r="I3276" s="7">
        <f>IF(B3276="보세",C3276&amp;" "&amp;D3276&amp;" "&amp;E3276&amp;" "&amp;F3276&amp;" ["&amp;H3276&amp;"]",IF(G3276="JPN","[JPN] "&amp;B3276&amp;" "&amp;C3276&amp;" "&amp;D3276&amp;" "&amp;E3276&amp;" "&amp;F3276&amp;" ["&amp;H3276&amp;"]",B3276&amp;" "&amp;C3276&amp;" "&amp;D3276&amp;" "&amp;E3276&amp;" "&amp;F3276&amp;" ["&amp;H3276&amp;"]"))</f>
        <v/>
      </c>
      <c r="J3276" s="7" t="inlineStr">
        <is>
          <t>jhass 네이비 도트패턴 셔츠레이어드시보리니트 [105]</t>
        </is>
      </c>
      <c r="K3276" s="7" t="inlineStr">
        <is>
          <t>jhass 네이비 도트패턴 셔츠레이어드시보리니트</t>
        </is>
      </c>
      <c r="L3276" s="7">
        <f>IF(B3276="보세",C3276&amp;" "&amp;F3276,B3276&amp;" "&amp;F3276)</f>
        <v/>
      </c>
      <c r="M3276" s="8" t="inlineStr">
        <is>
          <t>네이비 도트패턴  셔츠레이어드시보리니트</t>
        </is>
      </c>
      <c r="N3276" s="8" t="inlineStr">
        <is>
          <t>NAVY 도트패턴  셔츠레이어드시보리니트</t>
        </is>
      </c>
      <c r="O3276" s="8" t="inlineStr">
        <is>
          <t>곤색 도트패턴  셔츠레이어드시보리니트</t>
        </is>
      </c>
    </row>
    <row r="3277" ht="16.5" customHeight="1" s="16">
      <c r="A3277" s="7" t="n">
        <v>13200052</v>
      </c>
      <c r="B3277" s="7" t="inlineStr">
        <is>
          <t>캘빈클라인</t>
        </is>
      </c>
      <c r="C3277" s="7" t="inlineStr">
        <is>
          <t>인디블루</t>
        </is>
      </c>
      <c r="D3277" s="7" t="inlineStr">
        <is>
          <t>무지</t>
        </is>
      </c>
      <c r="E3277" s="7" t="inlineStr">
        <is>
          <t>면</t>
        </is>
      </c>
      <c r="F3277" s="7" t="inlineStr">
        <is>
          <t>백절개워시드긴소매셔츠</t>
        </is>
      </c>
      <c r="G3277" s="7" t="inlineStr">
        <is>
          <t>KOR</t>
        </is>
      </c>
      <c r="H3277" s="7" t="inlineStr">
        <is>
          <t>L</t>
        </is>
      </c>
      <c r="I3277" s="7">
        <f>IF(B3277="보세",C3277&amp;" "&amp;D3277&amp;" "&amp;E3277&amp;" "&amp;F3277&amp;" ["&amp;H3277&amp;"]",IF(G3277="JPN","[JPN] "&amp;B3277&amp;" "&amp;C3277&amp;" "&amp;D3277&amp;" "&amp;E3277&amp;" "&amp;F3277&amp;" ["&amp;H3277&amp;"]",B3277&amp;" "&amp;C3277&amp;" "&amp;D3277&amp;" "&amp;E3277&amp;" "&amp;F3277&amp;" ["&amp;H3277&amp;"]"))</f>
        <v/>
      </c>
      <c r="J3277" s="7" t="inlineStr">
        <is>
          <t>캘빈클라인 인디블루 면 백절개워시드긴소매셔츠 [L]</t>
        </is>
      </c>
      <c r="K3277" s="7" t="inlineStr">
        <is>
          <t>캘빈클라인 인디블루 면 백절개워시드긴소매셔츠</t>
        </is>
      </c>
      <c r="L3277" s="7">
        <f>IF(B3277="보세",C3277&amp;" "&amp;F3277,B3277&amp;" "&amp;F3277)</f>
        <v/>
      </c>
      <c r="M3277" s="8" t="inlineStr">
        <is>
          <t>인디블루  면 백절개워시드긴소매셔츠</t>
        </is>
      </c>
      <c r="N3277" s="8" t="inlineStr">
        <is>
          <t>인디블루  코튼 백절개워시드긴소매셔츠</t>
        </is>
      </c>
      <c r="O3277" s="8" t="inlineStr">
        <is>
          <t>인디블루  면직물 백절개워시드긴소매셔츠</t>
        </is>
      </c>
    </row>
    <row r="3278" ht="16.5" customHeight="1" s="16">
      <c r="A3278" s="7" t="n">
        <v>13200053</v>
      </c>
      <c r="B3278" s="7" t="inlineStr">
        <is>
          <t>아디다스</t>
        </is>
      </c>
      <c r="C3278" s="7" t="inlineStr">
        <is>
          <t>블랙</t>
        </is>
      </c>
      <c r="D3278" s="7" t="inlineStr">
        <is>
          <t>프린팅</t>
        </is>
      </c>
      <c r="E3278" s="7" t="inlineStr">
        <is>
          <t>폴리</t>
        </is>
      </c>
      <c r="F3278" s="7" t="inlineStr">
        <is>
          <t>겨루기브러쉬로고저지반팔티</t>
        </is>
      </c>
      <c r="G3278" s="7" t="inlineStr">
        <is>
          <t>KOR</t>
        </is>
      </c>
      <c r="H3278" s="7" t="inlineStr">
        <is>
          <t>XL</t>
        </is>
      </c>
      <c r="I3278" s="7">
        <f>IF(B3278="보세",C3278&amp;" "&amp;D3278&amp;" "&amp;E3278&amp;" "&amp;F3278&amp;" ["&amp;H3278&amp;"]",IF(G3278="JPN","[JPN] "&amp;B3278&amp;" "&amp;C3278&amp;" "&amp;D3278&amp;" "&amp;E3278&amp;" "&amp;F3278&amp;" ["&amp;H3278&amp;"]",B3278&amp;" "&amp;C3278&amp;" "&amp;D3278&amp;" "&amp;E3278&amp;" "&amp;F3278&amp;" ["&amp;H3278&amp;"]"))</f>
        <v/>
      </c>
      <c r="J3278" s="7" t="inlineStr">
        <is>
          <t>아디다스 블랙 프린팅 겨루기브러쉬로고저지반팔티 [XL]</t>
        </is>
      </c>
      <c r="K3278" s="7" t="inlineStr">
        <is>
          <t>아디다스 블랙 프린팅 겨루기브러쉬로고저지반팔티</t>
        </is>
      </c>
      <c r="L3278" s="7">
        <f>IF(B3278="보세",C3278&amp;" "&amp;F3278,B3278&amp;" "&amp;F3278)</f>
        <v/>
      </c>
      <c r="M3278" s="8" t="inlineStr">
        <is>
          <t>블랙 프린팅  겨루기브러쉬로고저지반팔티</t>
        </is>
      </c>
      <c r="N3278" s="8" t="inlineStr">
        <is>
          <t>블랙 프린팅  겨루기브러쉬로고저지반팔티</t>
        </is>
      </c>
      <c r="O3278" s="8" t="inlineStr">
        <is>
          <t>블랙 프린팅  겨루기브러쉬로고저지반팔티</t>
        </is>
      </c>
    </row>
    <row r="3279" ht="16.5" customHeight="1" s="16">
      <c r="A3279" s="7" t="n">
        <v>13200054</v>
      </c>
      <c r="B3279" s="7" t="inlineStr">
        <is>
          <t>vw</t>
        </is>
      </c>
      <c r="C3279" s="7" t="inlineStr">
        <is>
          <t>차콜</t>
        </is>
      </c>
      <c r="D3279" s="7" t="inlineStr">
        <is>
          <t>무지</t>
        </is>
      </c>
      <c r="E3279" s="7" t="inlineStr">
        <is>
          <t>폴리</t>
        </is>
      </c>
      <c r="F3279" s="7" t="inlineStr">
        <is>
          <t>물결스퀘어넥골지니트</t>
        </is>
      </c>
      <c r="G3279" s="7" t="inlineStr">
        <is>
          <t>KOR</t>
        </is>
      </c>
      <c r="H3279" s="7" t="inlineStr">
        <is>
          <t>85-91</t>
        </is>
      </c>
      <c r="I3279" s="7">
        <f>IF(B3279="보세",C3279&amp;" "&amp;D3279&amp;" "&amp;E3279&amp;" "&amp;F3279&amp;" ["&amp;H3279&amp;"]",IF(G3279="JPN","[JPN] "&amp;B3279&amp;" "&amp;C3279&amp;" "&amp;D3279&amp;" "&amp;E3279&amp;" "&amp;F3279&amp;" ["&amp;H3279&amp;"]",B3279&amp;" "&amp;C3279&amp;" "&amp;D3279&amp;" "&amp;E3279&amp;" "&amp;F3279&amp;" ["&amp;H3279&amp;"]"))</f>
        <v/>
      </c>
      <c r="J3279" s="7" t="inlineStr">
        <is>
          <t>vw 차콜 물결스퀘어넥골지니트 [85-91]</t>
        </is>
      </c>
      <c r="K3279" s="7" t="inlineStr">
        <is>
          <t>vw 차콜 물결스퀘어넥골지니트</t>
        </is>
      </c>
      <c r="L3279" s="7">
        <f>IF(B3279="보세",C3279&amp;" "&amp;F3279,B3279&amp;" "&amp;F3279)</f>
        <v/>
      </c>
      <c r="M3279" s="8" t="inlineStr">
        <is>
          <t>차콜   물결스퀘어넥골지니트</t>
        </is>
      </c>
      <c r="N3279" s="8" t="inlineStr">
        <is>
          <t>차콜   물결스퀘어넥골지니트</t>
        </is>
      </c>
      <c r="O3279" s="8" t="inlineStr">
        <is>
          <t>차콜   물결스퀘어넥골지니트</t>
        </is>
      </c>
    </row>
    <row r="3280" ht="16.5" customHeight="1" s="16">
      <c r="A3280" s="7" t="n">
        <v>13200055</v>
      </c>
      <c r="B3280" s="7" t="inlineStr">
        <is>
          <t>mmlg</t>
        </is>
      </c>
      <c r="C3280" s="7" t="inlineStr">
        <is>
          <t>네이비</t>
        </is>
      </c>
      <c r="D3280" s="7" t="inlineStr">
        <is>
          <t>프린팅</t>
        </is>
      </c>
      <c r="E3280" s="7" t="inlineStr">
        <is>
          <t>면</t>
        </is>
      </c>
      <c r="F3280" s="7" t="inlineStr">
        <is>
          <t>1987오버로크반팔티</t>
        </is>
      </c>
      <c r="G3280" s="7" t="inlineStr">
        <is>
          <t>KOR</t>
        </is>
      </c>
      <c r="H3280" s="7" t="inlineStr">
        <is>
          <t>L</t>
        </is>
      </c>
      <c r="I3280" s="7">
        <f>IF(B3280="보세",C3280&amp;" "&amp;D3280&amp;" "&amp;E3280&amp;" "&amp;F3280&amp;" ["&amp;H3280&amp;"]",IF(G3280="JPN","[JPN] "&amp;B3280&amp;" "&amp;C3280&amp;" "&amp;D3280&amp;" "&amp;E3280&amp;" "&amp;F3280&amp;" ["&amp;H3280&amp;"]",B3280&amp;" "&amp;C3280&amp;" "&amp;D3280&amp;" "&amp;E3280&amp;" "&amp;F3280&amp;" ["&amp;H3280&amp;"]"))</f>
        <v/>
      </c>
      <c r="J3280" s="7" t="inlineStr">
        <is>
          <t>mmlg 네이비 프린팅 면 1987오버로크반팔티 [L]</t>
        </is>
      </c>
      <c r="K3280" s="7" t="inlineStr">
        <is>
          <t>mmlg 네이비 프린팅 면 1987오버로크반팔티</t>
        </is>
      </c>
      <c r="L3280" s="7">
        <f>IF(B3280="보세",C3280&amp;" "&amp;F3280,B3280&amp;" "&amp;F3280)</f>
        <v/>
      </c>
      <c r="M3280" s="8" t="inlineStr">
        <is>
          <t>네이비 프린팅 면 1987오버로크반팔티</t>
        </is>
      </c>
      <c r="N3280" s="8" t="inlineStr">
        <is>
          <t>NAVY 프린팅 면 1987오버로크반팔티</t>
        </is>
      </c>
      <c r="O3280" s="8" t="inlineStr">
        <is>
          <t>곤색 프린팅 면 1987오버로크반팔티</t>
        </is>
      </c>
    </row>
    <row r="3281" ht="16.5" customHeight="1" s="16">
      <c r="A3281" s="7" t="n">
        <v>13200056</v>
      </c>
      <c r="B3281" s="7" t="inlineStr">
        <is>
          <t>랄프로렌</t>
        </is>
      </c>
      <c r="C3281" s="7" t="inlineStr">
        <is>
          <t>네이비</t>
        </is>
      </c>
      <c r="D3281" s="7" t="inlineStr">
        <is>
          <t>무지</t>
        </is>
      </c>
      <c r="E3281" s="7" t="inlineStr">
        <is>
          <t>면</t>
        </is>
      </c>
      <c r="F3281" s="7" t="inlineStr">
        <is>
          <t>자수포니워시드긴소매셔츠</t>
        </is>
      </c>
      <c r="G3281" s="7" t="inlineStr">
        <is>
          <t>KOR</t>
        </is>
      </c>
      <c r="H3281" s="7" t="inlineStr">
        <is>
          <t>L</t>
        </is>
      </c>
      <c r="I3281" s="7">
        <f>IF(B3281="보세",C3281&amp;" "&amp;D3281&amp;" "&amp;E3281&amp;" "&amp;F3281&amp;" ["&amp;H3281&amp;"]",IF(G3281="JPN","[JPN] "&amp;B3281&amp;" "&amp;C3281&amp;" "&amp;D3281&amp;" "&amp;E3281&amp;" "&amp;F3281&amp;" ["&amp;H3281&amp;"]",B3281&amp;" "&amp;C3281&amp;" "&amp;D3281&amp;" "&amp;E3281&amp;" "&amp;F3281&amp;" ["&amp;H3281&amp;"]"))</f>
        <v/>
      </c>
      <c r="J3281" s="7" t="inlineStr">
        <is>
          <t>랄프로렌 네이비 면 자수포니워시드긴소매셔츠 [L]</t>
        </is>
      </c>
      <c r="K3281" s="7" t="inlineStr">
        <is>
          <t>랄프로렌 네이비 면 자수포니워시드긴소매셔츠</t>
        </is>
      </c>
      <c r="L3281" s="7">
        <f>IF(B3281="보세",C3281&amp;" "&amp;F3281,B3281&amp;" "&amp;F3281)</f>
        <v/>
      </c>
      <c r="M3281" s="8" t="inlineStr">
        <is>
          <t>네이비  면 자수포니워시드긴소매셔츠</t>
        </is>
      </c>
      <c r="N3281" s="8" t="inlineStr">
        <is>
          <t>NAVY  면 자수포니워시드긴소매셔츠</t>
        </is>
      </c>
      <c r="O3281" s="8" t="inlineStr">
        <is>
          <t>곤색  면 자수포니워시드긴소매셔츠</t>
        </is>
      </c>
    </row>
    <row r="3282" ht="16.5" customHeight="1" s="16">
      <c r="A3282" s="7" t="n">
        <v>13200057</v>
      </c>
      <c r="B3282" s="7" t="inlineStr">
        <is>
          <t>아디다스오리지널</t>
        </is>
      </c>
      <c r="C3282" s="7" t="inlineStr">
        <is>
          <t>블랙</t>
        </is>
      </c>
      <c r="D3282" s="7" t="inlineStr">
        <is>
          <t>무지</t>
        </is>
      </c>
      <c r="E3282" s="7" t="inlineStr">
        <is>
          <t>면</t>
        </is>
      </c>
      <c r="F3282" s="7" t="inlineStr">
        <is>
          <t>사이드삼선밴딩반팔원피스</t>
        </is>
      </c>
      <c r="G3282" s="7" t="inlineStr">
        <is>
          <t>KOR</t>
        </is>
      </c>
      <c r="H3282" s="7" t="inlineStr">
        <is>
          <t>M</t>
        </is>
      </c>
      <c r="I3282" s="7">
        <f>IF(B3282="보세",C3282&amp;" "&amp;D3282&amp;" "&amp;E3282&amp;" "&amp;F3282&amp;" ["&amp;H3282&amp;"]",IF(G3282="JPN","[JPN] "&amp;B3282&amp;" "&amp;C3282&amp;" "&amp;D3282&amp;" "&amp;E3282&amp;" "&amp;F3282&amp;" ["&amp;H3282&amp;"]",B3282&amp;" "&amp;C3282&amp;" "&amp;D3282&amp;" "&amp;E3282&amp;" "&amp;F3282&amp;" ["&amp;H3282&amp;"]"))</f>
        <v/>
      </c>
      <c r="J3282" s="7" t="inlineStr">
        <is>
          <t>아디다스오리지널 블랙 면 사이드삼선밴딩반팔원피스 [M]</t>
        </is>
      </c>
      <c r="K3282" s="7" t="inlineStr">
        <is>
          <t>아디다스오리지널 블랙 면 사이드삼선밴딩반팔원피스</t>
        </is>
      </c>
      <c r="L3282" s="7">
        <f>IF(B3282="보세",C3282&amp;" "&amp;F3282,B3282&amp;" "&amp;F3282)</f>
        <v/>
      </c>
      <c r="M3282" s="8" t="inlineStr">
        <is>
          <t>블랙  면 사이드삼선밴딩반팔원피스</t>
        </is>
      </c>
      <c r="N3282" s="8" t="inlineStr">
        <is>
          <t>블랙  코튼 사이드삼선밴딩반팔원피스</t>
        </is>
      </c>
      <c r="O3282" s="8" t="inlineStr">
        <is>
          <t>블랙  면직물 사이드삼선밴딩반팔원피스</t>
        </is>
      </c>
    </row>
    <row r="3283" ht="16.5" customHeight="1" s="16">
      <c r="A3283" s="7" t="n">
        <v>13200058</v>
      </c>
      <c r="B3283" s="7" t="inlineStr">
        <is>
          <t>리스트</t>
        </is>
      </c>
      <c r="C3283" s="7" t="inlineStr">
        <is>
          <t>블랙</t>
        </is>
      </c>
      <c r="D3283" s="7" t="inlineStr">
        <is>
          <t>무지</t>
        </is>
      </c>
      <c r="E3283" s="7" t="inlineStr">
        <is>
          <t>폴리</t>
        </is>
      </c>
      <c r="F3283" s="7" t="inlineStr">
        <is>
          <t>골드버튼노카라더블블레이저</t>
        </is>
      </c>
      <c r="G3283" s="7" t="inlineStr">
        <is>
          <t>KOR</t>
        </is>
      </c>
      <c r="H3283" s="7" t="inlineStr">
        <is>
          <t>91-97</t>
        </is>
      </c>
      <c r="I3283" s="7">
        <f>IF(B3283="보세",C3283&amp;" "&amp;D3283&amp;" "&amp;E3283&amp;" "&amp;F3283&amp;" ["&amp;H3283&amp;"]",IF(G3283="JPN","[JPN] "&amp;B3283&amp;" "&amp;C3283&amp;" "&amp;D3283&amp;" "&amp;E3283&amp;" "&amp;F3283&amp;" ["&amp;H3283&amp;"]",B3283&amp;" "&amp;C3283&amp;" "&amp;D3283&amp;" "&amp;E3283&amp;" "&amp;F3283&amp;" ["&amp;H3283&amp;"]"))</f>
        <v/>
      </c>
      <c r="J3283" s="7" t="inlineStr">
        <is>
          <t>리스트 블랙 골드버튼노카라더블블레이저 [91-97]</t>
        </is>
      </c>
      <c r="K3283" s="7" t="inlineStr">
        <is>
          <t>리스트 블랙 골드버튼노카라더블블레이저</t>
        </is>
      </c>
      <c r="L3283" s="7">
        <f>IF(B3283="보세",C3283&amp;" "&amp;F3283,B3283&amp;" "&amp;F3283)</f>
        <v/>
      </c>
      <c r="M3283" s="8" t="inlineStr">
        <is>
          <t>블랙   골드버튼노카라더블블레이저</t>
        </is>
      </c>
      <c r="N3283" s="8" t="inlineStr">
        <is>
          <t>블랙   골드버튼노카라더블블레이저</t>
        </is>
      </c>
      <c r="O3283" s="8" t="inlineStr">
        <is>
          <t>블랙   골드버튼노카라더블블레이저</t>
        </is>
      </c>
    </row>
    <row r="3284" ht="16.5" customHeight="1" s="16">
      <c r="A3284" s="7" t="n">
        <v>13200059</v>
      </c>
      <c r="B3284" s="7" t="inlineStr">
        <is>
          <t>가드폴로클럽</t>
        </is>
      </c>
      <c r="C3284" s="7" t="inlineStr">
        <is>
          <t>블랙</t>
        </is>
      </c>
      <c r="D3284" s="7" t="inlineStr">
        <is>
          <t>무지</t>
        </is>
      </c>
      <c r="E3284" s="7" t="inlineStr">
        <is>
          <t>폴리</t>
        </is>
      </c>
      <c r="F3284" s="7" t="inlineStr">
        <is>
          <t>플랩투웨이포켓배색바람막이</t>
        </is>
      </c>
      <c r="G3284" s="7" t="inlineStr">
        <is>
          <t>KOR</t>
        </is>
      </c>
      <c r="H3284" s="7" t="inlineStr">
        <is>
          <t>2XL</t>
        </is>
      </c>
      <c r="I3284" s="7">
        <f>IF(B3284="보세",C3284&amp;" "&amp;D3284&amp;" "&amp;E3284&amp;" "&amp;F3284&amp;" ["&amp;H3284&amp;"]",IF(G3284="JPN","[JPN] "&amp;B3284&amp;" "&amp;C3284&amp;" "&amp;D3284&amp;" "&amp;E3284&amp;" "&amp;F3284&amp;" ["&amp;H3284&amp;"]",B3284&amp;" "&amp;C3284&amp;" "&amp;D3284&amp;" "&amp;E3284&amp;" "&amp;F3284&amp;" ["&amp;H3284&amp;"]"))</f>
        <v/>
      </c>
      <c r="J3284" s="7" t="inlineStr">
        <is>
          <t>가드폴로클럽 블랙 플랩투웨이포켓배색바람막이 [2XL]</t>
        </is>
      </c>
      <c r="K3284" s="7" t="inlineStr">
        <is>
          <t>가드폴로클럽 블랙 플랩투웨이포켓배색바람막이</t>
        </is>
      </c>
      <c r="L3284" s="7">
        <f>IF(B3284="보세",C3284&amp;" "&amp;F3284,B3284&amp;" "&amp;F3284)</f>
        <v/>
      </c>
      <c r="M3284" s="8" t="inlineStr">
        <is>
          <t>블랙   플랩투웨이포켓배색바람막이</t>
        </is>
      </c>
      <c r="N3284" s="8" t="inlineStr">
        <is>
          <t>블랙   플랩투웨이포켓배색바람막이</t>
        </is>
      </c>
      <c r="O3284" s="8" t="inlineStr">
        <is>
          <t>블랙   플랩투웨이포켓배색바람막이</t>
        </is>
      </c>
    </row>
    <row r="3285" ht="16.5" customHeight="1" s="16">
      <c r="A3285" s="7" t="n">
        <v>13200060</v>
      </c>
      <c r="B3285" s="7" t="inlineStr">
        <is>
          <t>아이잗바바</t>
        </is>
      </c>
      <c r="C3285" s="7" t="inlineStr">
        <is>
          <t>페이퍼그린</t>
        </is>
      </c>
      <c r="D3285" s="7" t="inlineStr">
        <is>
          <t>무지</t>
        </is>
      </c>
      <c r="E3285" s="7" t="inlineStr">
        <is>
          <t>울혼방</t>
        </is>
      </c>
      <c r="F3285" s="7" t="inlineStr">
        <is>
          <t>넵트위드숏코트</t>
        </is>
      </c>
      <c r="G3285" s="7" t="inlineStr">
        <is>
          <t>KOR</t>
        </is>
      </c>
      <c r="H3285" s="7" t="inlineStr">
        <is>
          <t>85-88</t>
        </is>
      </c>
      <c r="I3285" s="7">
        <f>IF(B3285="보세",C3285&amp;" "&amp;D3285&amp;" "&amp;E3285&amp;" "&amp;F3285&amp;" ["&amp;H3285&amp;"]",IF(G3285="JPN","[JPN] "&amp;B3285&amp;" "&amp;C3285&amp;" "&amp;D3285&amp;" "&amp;E3285&amp;" "&amp;F3285&amp;" ["&amp;H3285&amp;"]",B3285&amp;" "&amp;C3285&amp;" "&amp;D3285&amp;" "&amp;E3285&amp;" "&amp;F3285&amp;" ["&amp;H3285&amp;"]"))</f>
        <v/>
      </c>
      <c r="J3285" s="7" t="inlineStr">
        <is>
          <t>아이잗바바 페이퍼그린 울혼방 넵트위드숏코트 [85-88]</t>
        </is>
      </c>
      <c r="K3285" s="7" t="inlineStr">
        <is>
          <t>아이잗바바 페이퍼그린 울혼방 넵트위드숏코트</t>
        </is>
      </c>
      <c r="L3285" s="7">
        <f>IF(B3285="보세",C3285&amp;" "&amp;F3285,B3285&amp;" "&amp;F3285)</f>
        <v/>
      </c>
      <c r="M3285" s="8" t="inlineStr">
        <is>
          <t>페이퍼그린  울혼방 넵트위드숏코트</t>
        </is>
      </c>
      <c r="N3285" s="8" t="inlineStr">
        <is>
          <t>페이퍼그린  울혼방 넵트위드숏코트</t>
        </is>
      </c>
      <c r="O3285" s="8" t="inlineStr">
        <is>
          <t>페이퍼그린  울혼방 넵트위드숏코트</t>
        </is>
      </c>
    </row>
    <row r="3286" ht="16.5" customHeight="1" s="16">
      <c r="A3286" s="7" t="n">
        <v>13200061</v>
      </c>
      <c r="B3286" s="7" t="inlineStr">
        <is>
          <t>뉴발란스</t>
        </is>
      </c>
      <c r="C3286" s="7" t="inlineStr">
        <is>
          <t>차콜</t>
        </is>
      </c>
      <c r="D3286" s="7" t="inlineStr">
        <is>
          <t>프린팅</t>
        </is>
      </c>
      <c r="E3286" s="7" t="inlineStr">
        <is>
          <t>면혼방</t>
        </is>
      </c>
      <c r="F3286" s="7" t="inlineStr">
        <is>
          <t>빅로고스웨트후디</t>
        </is>
      </c>
      <c r="G3286" s="7" t="inlineStr">
        <is>
          <t>KOR</t>
        </is>
      </c>
      <c r="H3286" s="7" t="inlineStr">
        <is>
          <t>XL</t>
        </is>
      </c>
      <c r="I3286" s="7">
        <f>IF(B3286="보세",C3286&amp;" "&amp;D3286&amp;" "&amp;E3286&amp;" "&amp;F3286&amp;" ["&amp;H3286&amp;"]",IF(G3286="JPN","[JPN] "&amp;B3286&amp;" "&amp;C3286&amp;" "&amp;D3286&amp;" "&amp;E3286&amp;" "&amp;F3286&amp;" ["&amp;H3286&amp;"]",B3286&amp;" "&amp;C3286&amp;" "&amp;D3286&amp;" "&amp;E3286&amp;" "&amp;F3286&amp;" ["&amp;H3286&amp;"]"))</f>
        <v/>
      </c>
      <c r="J3286" s="7" t="inlineStr">
        <is>
          <t>뉴발란스 차콜 프린팅 면혼방 빅로고스웨트후디 [XL]</t>
        </is>
      </c>
      <c r="K3286" s="7" t="inlineStr">
        <is>
          <t>뉴발란스 차콜 프린팅 면혼방 빅로고스웨트후디</t>
        </is>
      </c>
      <c r="L3286" s="7">
        <f>IF(B3286="보세",C3286&amp;" "&amp;F3286,B3286&amp;" "&amp;F3286)</f>
        <v/>
      </c>
      <c r="M3286" s="8" t="inlineStr">
        <is>
          <t>차콜 프린팅 면혼방 빅로고스웨트후디</t>
        </is>
      </c>
      <c r="N3286" s="8" t="inlineStr">
        <is>
          <t>차콜 프린팅 코튼혼방 빅로고스웨트후디</t>
        </is>
      </c>
      <c r="O3286" s="8" t="inlineStr">
        <is>
          <t>차콜 프린팅 면믹스 빅로고스웨트후디</t>
        </is>
      </c>
    </row>
    <row r="3287" ht="16.5" customHeight="1" s="16">
      <c r="A3287" s="7" t="n">
        <v>13200062</v>
      </c>
      <c r="B3287" s="7" t="inlineStr">
        <is>
          <t>k2</t>
        </is>
      </c>
      <c r="C3287" s="7" t="inlineStr">
        <is>
          <t>핑크</t>
        </is>
      </c>
      <c r="D3287" s="7" t="inlineStr">
        <is>
          <t>무지</t>
        </is>
      </c>
      <c r="E3287" s="7" t="inlineStr">
        <is>
          <t>고어텍스</t>
        </is>
      </c>
      <c r="F3287" s="7" t="inlineStr">
        <is>
          <t>투톤스티치후드바람막이</t>
        </is>
      </c>
      <c r="G3287" s="7" t="inlineStr">
        <is>
          <t>KOR</t>
        </is>
      </c>
      <c r="H3287" s="7" t="inlineStr">
        <is>
          <t>95</t>
        </is>
      </c>
      <c r="I3287" s="7">
        <f>IF(B3287="보세",C3287&amp;" "&amp;D3287&amp;" "&amp;E3287&amp;" "&amp;F3287&amp;" ["&amp;H3287&amp;"]",IF(G3287="JPN","[JPN] "&amp;B3287&amp;" "&amp;C3287&amp;" "&amp;D3287&amp;" "&amp;E3287&amp;" "&amp;F3287&amp;" ["&amp;H3287&amp;"]",B3287&amp;" "&amp;C3287&amp;" "&amp;D3287&amp;" "&amp;E3287&amp;" "&amp;F3287&amp;" ["&amp;H3287&amp;"]"))</f>
        <v/>
      </c>
      <c r="J3287" s="7" t="inlineStr">
        <is>
          <t>k2 핑크 고어텍스 투톤스티치후드바람막이 [95]</t>
        </is>
      </c>
      <c r="K3287" s="7" t="inlineStr">
        <is>
          <t>k2 핑크 고어텍스 투톤스티치후드바람막이</t>
        </is>
      </c>
      <c r="L3287" s="7">
        <f>IF(B3287="보세",C3287&amp;" "&amp;F3287,B3287&amp;" "&amp;F3287)</f>
        <v/>
      </c>
      <c r="M3287" s="8" t="inlineStr">
        <is>
          <t>핑크  고어텍스 투톤스티치후드바람막이</t>
        </is>
      </c>
      <c r="N3287" s="8" t="inlineStr">
        <is>
          <t>핑크  고어텍스 투톤스티치후드바람막이</t>
        </is>
      </c>
      <c r="O3287" s="8" t="inlineStr">
        <is>
          <t>핑크  고어텍스 투톤스티치후드바람막이</t>
        </is>
      </c>
    </row>
    <row r="3288" ht="16.5" customHeight="1" s="16">
      <c r="A3288" s="7" t="n">
        <v>13200063</v>
      </c>
      <c r="B3288" s="7" t="inlineStr">
        <is>
          <t>클럽모나코</t>
        </is>
      </c>
      <c r="C3288" s="7" t="inlineStr">
        <is>
          <t>네이비화이트</t>
        </is>
      </c>
      <c r="D3288" s="7" t="inlineStr">
        <is>
          <t>스트라이프</t>
        </is>
      </c>
      <c r="E3288" s="7" t="inlineStr">
        <is>
          <t>면혼방</t>
        </is>
      </c>
      <c r="F3288" s="7" t="inlineStr">
        <is>
          <t>넥슬릿박시반팔니트</t>
        </is>
      </c>
      <c r="G3288" s="7" t="inlineStr">
        <is>
          <t>KOR</t>
        </is>
      </c>
      <c r="H3288" s="7" t="inlineStr">
        <is>
          <t>S</t>
        </is>
      </c>
      <c r="I3288" s="7">
        <f>IF(B3288="보세",C3288&amp;" "&amp;D3288&amp;" "&amp;E3288&amp;" "&amp;F3288&amp;" ["&amp;H3288&amp;"]",IF(G3288="JPN","[JPN] "&amp;B3288&amp;" "&amp;C3288&amp;" "&amp;D3288&amp;" "&amp;E3288&amp;" "&amp;F3288&amp;" ["&amp;H3288&amp;"]",B3288&amp;" "&amp;C3288&amp;" "&amp;D3288&amp;" "&amp;E3288&amp;" "&amp;F3288&amp;" ["&amp;H3288&amp;"]"))</f>
        <v/>
      </c>
      <c r="J3288" s="7" t="inlineStr">
        <is>
          <t>클럽모나코 네이비화이트 스트라이프 면혼방 넥슬릿박시반팔니트 [S]</t>
        </is>
      </c>
      <c r="K3288" s="7" t="inlineStr">
        <is>
          <t>클럽모나코 네이비화이트 스트라이프 면혼방 넥슬릿박시반팔니트</t>
        </is>
      </c>
      <c r="L3288" s="7">
        <f>IF(B3288="보세",C3288&amp;" "&amp;F3288,B3288&amp;" "&amp;F3288)</f>
        <v/>
      </c>
      <c r="M3288" s="8" t="inlineStr">
        <is>
          <t>네이비화이트 스트라이프 면혼방 넥슬릿박시반팔니트</t>
        </is>
      </c>
      <c r="N3288" s="8" t="inlineStr">
        <is>
          <t>네이비화이트 스트라이프 코튼혼방 넥슬릿박시반팔니트</t>
        </is>
      </c>
      <c r="O3288" s="8" t="inlineStr">
        <is>
          <t>네이비화이트 스트라이프 면믹스 넥슬릿박시반팔니트</t>
        </is>
      </c>
    </row>
    <row r="3289" ht="16.5" customHeight="1" s="16">
      <c r="A3289" s="7" t="n">
        <v>13200064</v>
      </c>
      <c r="B3289" s="7" t="inlineStr">
        <is>
          <t>노스페이스</t>
        </is>
      </c>
      <c r="C3289" s="7" t="inlineStr">
        <is>
          <t>베이지</t>
        </is>
      </c>
      <c r="D3289" s="7" t="inlineStr">
        <is>
          <t>무지</t>
        </is>
      </c>
      <c r="E3289" s="7" t="inlineStr">
        <is>
          <t>면</t>
        </is>
      </c>
      <c r="F3289" s="7" t="inlineStr">
        <is>
          <t>아웃도어스티치롱셔츠</t>
        </is>
      </c>
      <c r="G3289" s="7" t="inlineStr">
        <is>
          <t>KOR</t>
        </is>
      </c>
      <c r="H3289" s="7" t="inlineStr">
        <is>
          <t>XS</t>
        </is>
      </c>
      <c r="I3289" s="7">
        <f>IF(B3289="보세",C3289&amp;" "&amp;D3289&amp;" "&amp;E3289&amp;" "&amp;F3289&amp;" ["&amp;H3289&amp;"]",IF(G3289="JPN","[JPN] "&amp;B3289&amp;" "&amp;C3289&amp;" "&amp;D3289&amp;" "&amp;E3289&amp;" "&amp;F3289&amp;" ["&amp;H3289&amp;"]",B3289&amp;" "&amp;C3289&amp;" "&amp;D3289&amp;" "&amp;E3289&amp;" "&amp;F3289&amp;" ["&amp;H3289&amp;"]"))</f>
        <v/>
      </c>
      <c r="J3289" s="7" t="inlineStr">
        <is>
          <t>노스페이스 베이지 면 아웃도어스티치롱셔츠 [XS]</t>
        </is>
      </c>
      <c r="K3289" s="7" t="inlineStr">
        <is>
          <t>노스페이스 베이지 면 아웃도어스티치롱셔츠</t>
        </is>
      </c>
      <c r="L3289" s="7">
        <f>IF(B3289="보세",C3289&amp;" "&amp;F3289,B3289&amp;" "&amp;F3289)</f>
        <v/>
      </c>
      <c r="M3289" s="8" t="inlineStr">
        <is>
          <t>베이지  면 아웃도어스티치롱셔츠</t>
        </is>
      </c>
      <c r="N3289" s="8" t="inlineStr">
        <is>
          <t>베이지  코튼 아웃도어스티치롱셔츠</t>
        </is>
      </c>
      <c r="O3289" s="8" t="inlineStr">
        <is>
          <t>베이지  면직물 아웃도어스티치롱셔츠</t>
        </is>
      </c>
    </row>
    <row r="3290" ht="16.5" customHeight="1" s="16">
      <c r="A3290" s="7" t="n">
        <v>13200065</v>
      </c>
      <c r="B3290" s="7" t="inlineStr">
        <is>
          <t>리바이스</t>
        </is>
      </c>
      <c r="C3290" s="7" t="inlineStr">
        <is>
          <t>페스티벌블룸핑크</t>
        </is>
      </c>
      <c r="D3290" s="7" t="inlineStr">
        <is>
          <t>무지</t>
        </is>
      </c>
      <c r="E3290" s="7" t="inlineStr">
        <is>
          <t>면</t>
        </is>
      </c>
      <c r="F3290" s="7" t="inlineStr">
        <is>
          <t>크루넥레글런맨투맨</t>
        </is>
      </c>
      <c r="G3290" s="7" t="inlineStr">
        <is>
          <t>KOR</t>
        </is>
      </c>
      <c r="H3290" s="7" t="inlineStr">
        <is>
          <t>M</t>
        </is>
      </c>
      <c r="I3290" s="7">
        <f>IF(B3290="보세",C3290&amp;" "&amp;D3290&amp;" "&amp;E3290&amp;" "&amp;F3290&amp;" ["&amp;H3290&amp;"]",IF(G3290="JPN","[JPN] "&amp;B3290&amp;" "&amp;C3290&amp;" "&amp;D3290&amp;" "&amp;E3290&amp;" "&amp;F3290&amp;" ["&amp;H3290&amp;"]",B3290&amp;" "&amp;C3290&amp;" "&amp;D3290&amp;" "&amp;E3290&amp;" "&amp;F3290&amp;" ["&amp;H3290&amp;"]"))</f>
        <v/>
      </c>
      <c r="J3290" s="7" t="inlineStr">
        <is>
          <t>리바이스 페스티벌블룸핑크 면 크루넥레글런맨투맨 [M]</t>
        </is>
      </c>
      <c r="K3290" s="7" t="inlineStr">
        <is>
          <t>리바이스 페스티벌블룸핑크 면 크루넥레글런맨투맨</t>
        </is>
      </c>
      <c r="L3290" s="7">
        <f>IF(B3290="보세",C3290&amp;" "&amp;F3290,B3290&amp;" "&amp;F3290)</f>
        <v/>
      </c>
      <c r="M3290" s="8" t="inlineStr">
        <is>
          <t>페스티벌블룸핑크  면 크루넥레글런맨투맨</t>
        </is>
      </c>
      <c r="N3290" s="8" t="inlineStr">
        <is>
          <t>페스티벌블룸핑크  코튼 크루넥레글런맨투맨</t>
        </is>
      </c>
      <c r="O3290" s="8" t="inlineStr">
        <is>
          <t>페스티벌블룸핑크  면직물 크루넥레글런맨투맨</t>
        </is>
      </c>
    </row>
    <row r="3291" ht="16.5" customHeight="1" s="16">
      <c r="A3291" s="7" t="n">
        <v>13200066</v>
      </c>
      <c r="B3291" s="7" t="inlineStr">
        <is>
          <t>나이키</t>
        </is>
      </c>
      <c r="C3291" s="7" t="inlineStr">
        <is>
          <t>오키드아이스바이올렛</t>
        </is>
      </c>
      <c r="D3291" s="7" t="inlineStr">
        <is>
          <t>무지</t>
        </is>
      </c>
      <c r="E3291" s="7" t="inlineStr">
        <is>
          <t>면</t>
        </is>
      </c>
      <c r="F3291" s="7" t="inlineStr">
        <is>
          <t>자수로고반팔티</t>
        </is>
      </c>
      <c r="G3291" s="7" t="inlineStr">
        <is>
          <t>KOR</t>
        </is>
      </c>
      <c r="H3291" s="7" t="inlineStr">
        <is>
          <t>XL</t>
        </is>
      </c>
      <c r="I3291" s="7">
        <f>IF(B3291="보세",C3291&amp;" "&amp;D3291&amp;" "&amp;E3291&amp;" "&amp;F3291&amp;" ["&amp;H3291&amp;"]",IF(G3291="JPN","[JPN] "&amp;B3291&amp;" "&amp;C3291&amp;" "&amp;D3291&amp;" "&amp;E3291&amp;" "&amp;F3291&amp;" ["&amp;H3291&amp;"]",B3291&amp;" "&amp;C3291&amp;" "&amp;D3291&amp;" "&amp;E3291&amp;" "&amp;F3291&amp;" ["&amp;H3291&amp;"]"))</f>
        <v/>
      </c>
      <c r="J3291" s="7" t="inlineStr">
        <is>
          <t>나이키 오키드아이스바이올렛 면 자수로고반팔티 [XL]</t>
        </is>
      </c>
      <c r="K3291" s="7" t="inlineStr">
        <is>
          <t>나이키 오키드아이스바이올렛 면 자수로고반팔티</t>
        </is>
      </c>
      <c r="L3291" s="7">
        <f>IF(B3291="보세",C3291&amp;" "&amp;F3291,B3291&amp;" "&amp;F3291)</f>
        <v/>
      </c>
      <c r="M3291" s="8" t="inlineStr">
        <is>
          <t>오키드아이스바이올렛  면 자수로고반팔티</t>
        </is>
      </c>
      <c r="N3291" s="8" t="inlineStr">
        <is>
          <t>오키드아이스바이올렛  코튼 자수로고반팔티</t>
        </is>
      </c>
      <c r="O3291" s="8" t="inlineStr">
        <is>
          <t>오키드아이스바이올렛  면직물 자수로고반팔티</t>
        </is>
      </c>
    </row>
    <row r="3292" ht="16.5" customHeight="1" s="16">
      <c r="A3292" s="7" t="n">
        <v>13200067</v>
      </c>
      <c r="B3292" s="7" t="inlineStr">
        <is>
          <t>k2</t>
        </is>
      </c>
      <c r="C3292" s="7" t="inlineStr">
        <is>
          <t>라임</t>
        </is>
      </c>
      <c r="D3292" s="7" t="inlineStr">
        <is>
          <t>무지</t>
        </is>
      </c>
      <c r="E3292" s="7" t="inlineStr">
        <is>
          <t>고어텍스</t>
        </is>
      </c>
      <c r="F3292" s="7" t="inlineStr">
        <is>
          <t>하이넥후드바람막이재킷</t>
        </is>
      </c>
      <c r="G3292" s="7" t="inlineStr">
        <is>
          <t>KOR</t>
        </is>
      </c>
      <c r="H3292" s="7" t="inlineStr">
        <is>
          <t>95</t>
        </is>
      </c>
      <c r="I3292" s="7">
        <f>IF(B3292="보세",C3292&amp;" "&amp;D3292&amp;" "&amp;E3292&amp;" "&amp;F3292&amp;" ["&amp;H3292&amp;"]",IF(G3292="JPN","[JPN] "&amp;B3292&amp;" "&amp;C3292&amp;" "&amp;D3292&amp;" "&amp;E3292&amp;" "&amp;F3292&amp;" ["&amp;H3292&amp;"]",B3292&amp;" "&amp;C3292&amp;" "&amp;D3292&amp;" "&amp;E3292&amp;" "&amp;F3292&amp;" ["&amp;H3292&amp;"]"))</f>
        <v/>
      </c>
      <c r="J3292" s="7" t="inlineStr">
        <is>
          <t>k2 라임 고어텍스 하이넥후드바람막이재킷 [95]</t>
        </is>
      </c>
      <c r="K3292" s="7" t="inlineStr">
        <is>
          <t>k2 라임 고어텍스 하이넥후드바람막이재킷</t>
        </is>
      </c>
      <c r="L3292" s="7">
        <f>IF(B3292="보세",C3292&amp;" "&amp;F3292,B3292&amp;" "&amp;F3292)</f>
        <v/>
      </c>
      <c r="M3292" s="8" t="inlineStr">
        <is>
          <t>라임  고어텍스 하이넥후드바람막이재킷</t>
        </is>
      </c>
      <c r="N3292" s="8" t="inlineStr">
        <is>
          <t>라임  고어텍스 하이넥후드바람막이재킷</t>
        </is>
      </c>
      <c r="O3292" s="8" t="inlineStr">
        <is>
          <t>라임  고어텍스 하이넥후드바람막이재킷</t>
        </is>
      </c>
    </row>
    <row r="3293" ht="16.5" customHeight="1" s="16">
      <c r="A3293" s="7" t="n">
        <v>13200068</v>
      </c>
      <c r="B3293" s="7" t="inlineStr">
        <is>
          <t>sculptor</t>
        </is>
      </c>
      <c r="C3293" s="7" t="inlineStr">
        <is>
          <t>멜로우옐로우</t>
        </is>
      </c>
      <c r="D3293" s="7" t="inlineStr">
        <is>
          <t>프린팅</t>
        </is>
      </c>
      <c r="E3293" s="7" t="inlineStr">
        <is>
          <t>면</t>
        </is>
      </c>
      <c r="F3293" s="7" t="inlineStr">
        <is>
          <t>블랙펄로고크루넥맨투맨</t>
        </is>
      </c>
      <c r="G3293" s="7" t="inlineStr">
        <is>
          <t>KOR</t>
        </is>
      </c>
      <c r="H3293" s="7" t="inlineStr">
        <is>
          <t>S</t>
        </is>
      </c>
      <c r="I3293" s="7">
        <f>IF(B3293="보세",C3293&amp;" "&amp;D3293&amp;" "&amp;E3293&amp;" "&amp;F3293&amp;" ["&amp;H3293&amp;"]",IF(G3293="JPN","[JPN] "&amp;B3293&amp;" "&amp;C3293&amp;" "&amp;D3293&amp;" "&amp;E3293&amp;" "&amp;F3293&amp;" ["&amp;H3293&amp;"]",B3293&amp;" "&amp;C3293&amp;" "&amp;D3293&amp;" "&amp;E3293&amp;" "&amp;F3293&amp;" ["&amp;H3293&amp;"]"))</f>
        <v/>
      </c>
      <c r="J3293" s="7" t="inlineStr">
        <is>
          <t>sculptor 멜로우옐로우 프린팅 면 블랙펄로고크루넥맨투맨 [S]</t>
        </is>
      </c>
      <c r="K3293" s="7" t="inlineStr">
        <is>
          <t>sculptor 멜로우옐로우 프린팅 면 블랙펄로고크루넥맨투맨</t>
        </is>
      </c>
      <c r="L3293" s="7">
        <f>IF(B3293="보세",C3293&amp;" "&amp;F3293,B3293&amp;" "&amp;F3293)</f>
        <v/>
      </c>
      <c r="M3293" s="8" t="inlineStr">
        <is>
          <t>멜로우옐로우 프린팅 면 블랙펄로고크루넥맨투맨</t>
        </is>
      </c>
      <c r="N3293" s="8" t="inlineStr">
        <is>
          <t>멜로우옐로우 프린팅 코튼 블랙펄로고크루넥맨투맨</t>
        </is>
      </c>
      <c r="O3293" s="8" t="inlineStr">
        <is>
          <t>멜로우옐로우 프린팅 면직물 블랙펄로고크루넥맨투맨</t>
        </is>
      </c>
    </row>
    <row r="3294" ht="16.5" customHeight="1" s="16">
      <c r="A3294" s="7" t="n">
        <v>13200069</v>
      </c>
      <c r="B3294" s="7" t="inlineStr">
        <is>
          <t>아이더</t>
        </is>
      </c>
      <c r="C3294" s="7" t="inlineStr">
        <is>
          <t>다크청록색</t>
        </is>
      </c>
      <c r="D3294" s="7" t="inlineStr">
        <is>
          <t>무지</t>
        </is>
      </c>
      <c r="E3294" s="7" t="inlineStr">
        <is>
          <t>구스다운</t>
        </is>
      </c>
      <c r="F3294" s="7" t="inlineStr">
        <is>
          <t>사선퀼팅하이넥라이트패딩점퍼</t>
        </is>
      </c>
      <c r="G3294" s="7" t="inlineStr">
        <is>
          <t>KOR</t>
        </is>
      </c>
      <c r="H3294" s="7" t="inlineStr">
        <is>
          <t>M</t>
        </is>
      </c>
      <c r="I3294" s="7">
        <f>IF(B3294="보세",C3294&amp;" "&amp;D3294&amp;" "&amp;E3294&amp;" "&amp;F3294&amp;" ["&amp;H3294&amp;"]",IF(G3294="JPN","[JPN] "&amp;B3294&amp;" "&amp;C3294&amp;" "&amp;D3294&amp;" "&amp;E3294&amp;" "&amp;F3294&amp;" ["&amp;H3294&amp;"]",B3294&amp;" "&amp;C3294&amp;" "&amp;D3294&amp;" "&amp;E3294&amp;" "&amp;F3294&amp;" ["&amp;H3294&amp;"]"))</f>
        <v/>
      </c>
      <c r="J3294" s="7" t="inlineStr">
        <is>
          <t>아이더 다크청록색 구스다운 사선퀼팅하이넥라이트패딩점퍼 [M]</t>
        </is>
      </c>
      <c r="K3294" s="7" t="inlineStr">
        <is>
          <t>아이더 다크청록색 구스다운 사선퀼팅하이넥라이트패딩점퍼</t>
        </is>
      </c>
      <c r="L3294" s="7">
        <f>IF(B3294="보세",C3294&amp;" "&amp;F3294,B3294&amp;" "&amp;F3294)</f>
        <v/>
      </c>
      <c r="M3294" s="8" t="inlineStr">
        <is>
          <t>다크청록색  구스다운 사선퀼팅하이넥라이트패딩점퍼</t>
        </is>
      </c>
      <c r="N3294" s="8" t="inlineStr">
        <is>
          <t>다크청록색  구스다운 사선퀼팅하이넥라이트패딩점퍼</t>
        </is>
      </c>
      <c r="O3294" s="8" t="inlineStr">
        <is>
          <t>다크청록색  구스다운 사선퀼팅하이넥라이트패딩점퍼</t>
        </is>
      </c>
    </row>
    <row r="3295" ht="16.5" customHeight="1" s="16">
      <c r="A3295" s="7" t="n">
        <v>13200070</v>
      </c>
      <c r="B3295" s="7" t="inlineStr">
        <is>
          <t>유니클로</t>
        </is>
      </c>
      <c r="C3295" s="7" t="inlineStr">
        <is>
          <t>블랙</t>
        </is>
      </c>
      <c r="D3295" s="7" t="inlineStr">
        <is>
          <t>무지</t>
        </is>
      </c>
      <c r="E3295" s="7" t="inlineStr">
        <is>
          <t>덕다운</t>
        </is>
      </c>
      <c r="F3295" s="7" t="inlineStr">
        <is>
          <t>퀼팅브이넥패딩베스트</t>
        </is>
      </c>
      <c r="G3295" s="7" t="inlineStr">
        <is>
          <t>KOR</t>
        </is>
      </c>
      <c r="H3295" s="7" t="inlineStr">
        <is>
          <t>L</t>
        </is>
      </c>
      <c r="I3295" s="7">
        <f>IF(B3295="보세",C3295&amp;" "&amp;D3295&amp;" "&amp;E3295&amp;" "&amp;F3295&amp;" ["&amp;H3295&amp;"]",IF(G3295="JPN","[JPN] "&amp;B3295&amp;" "&amp;C3295&amp;" "&amp;D3295&amp;" "&amp;E3295&amp;" "&amp;F3295&amp;" ["&amp;H3295&amp;"]",B3295&amp;" "&amp;C3295&amp;" "&amp;D3295&amp;" "&amp;E3295&amp;" "&amp;F3295&amp;" ["&amp;H3295&amp;"]"))</f>
        <v/>
      </c>
      <c r="J3295" s="7" t="inlineStr">
        <is>
          <t>유니클로 블랙 덕다운 퀼팅브이넥패딩베스트 [L]</t>
        </is>
      </c>
      <c r="K3295" s="7" t="inlineStr">
        <is>
          <t>유니클로 블랙 덕다운 퀼팅브이넥패딩베스트</t>
        </is>
      </c>
      <c r="L3295" s="7">
        <f>IF(B3295="보세",C3295&amp;" "&amp;F3295,B3295&amp;" "&amp;F3295)</f>
        <v/>
      </c>
      <c r="M3295" s="8" t="inlineStr">
        <is>
          <t>블랙  덕다운 퀼팅브이넥패딩베스트</t>
        </is>
      </c>
      <c r="N3295" s="8" t="inlineStr">
        <is>
          <t>블랙  덕다운 퀼팅브이넥패딩베스트</t>
        </is>
      </c>
      <c r="O3295" s="8" t="inlineStr">
        <is>
          <t>블랙  덕다운 퀼팅브이넥패딩베스트</t>
        </is>
      </c>
    </row>
    <row r="3296" ht="16.5" customHeight="1" s="16">
      <c r="A3296" s="7" t="n">
        <v>13200071</v>
      </c>
      <c r="B3296" s="7" t="inlineStr">
        <is>
          <t>유니클로</t>
        </is>
      </c>
      <c r="C3296" s="7" t="inlineStr">
        <is>
          <t>네이비</t>
        </is>
      </c>
      <c r="D3296" s="7" t="inlineStr">
        <is>
          <t>무지</t>
        </is>
      </c>
      <c r="E3296" s="7" t="inlineStr">
        <is>
          <t>덕다운</t>
        </is>
      </c>
      <c r="F3296" s="7" t="inlineStr">
        <is>
          <t>퀼팅경량패딩점퍼</t>
        </is>
      </c>
      <c r="G3296" s="7" t="inlineStr">
        <is>
          <t>KOR</t>
        </is>
      </c>
      <c r="H3296" s="7" t="inlineStr">
        <is>
          <t>M</t>
        </is>
      </c>
      <c r="I3296" s="7">
        <f>IF(B3296="보세",C3296&amp;" "&amp;D3296&amp;" "&amp;E3296&amp;" "&amp;F3296&amp;" ["&amp;H3296&amp;"]",IF(G3296="JPN","[JPN] "&amp;B3296&amp;" "&amp;C3296&amp;" "&amp;D3296&amp;" "&amp;E3296&amp;" "&amp;F3296&amp;" ["&amp;H3296&amp;"]",B3296&amp;" "&amp;C3296&amp;" "&amp;D3296&amp;" "&amp;E3296&amp;" "&amp;F3296&amp;" ["&amp;H3296&amp;"]"))</f>
        <v/>
      </c>
      <c r="J3296" s="7" t="inlineStr">
        <is>
          <t>유니클로 네이비 덕다운 퀼팅경량패딩점퍼 [M]</t>
        </is>
      </c>
      <c r="K3296" s="7" t="inlineStr">
        <is>
          <t>유니클로 네이비 덕다운 퀼팅경량패딩점퍼</t>
        </is>
      </c>
      <c r="L3296" s="7">
        <f>IF(B3296="보세",C3296&amp;" "&amp;F3296,B3296&amp;" "&amp;F3296)</f>
        <v/>
      </c>
      <c r="M3296" s="8" t="inlineStr">
        <is>
          <t>네이비  덕다운 퀼팅경량패딩점퍼</t>
        </is>
      </c>
      <c r="N3296" s="8" t="inlineStr">
        <is>
          <t>NAVY  덕다운 퀼팅경량패딩점퍼</t>
        </is>
      </c>
      <c r="O3296" s="8" t="inlineStr">
        <is>
          <t>곤색  덕다운 퀼팅경량패딩점퍼</t>
        </is>
      </c>
    </row>
    <row r="3297" ht="16.5" customHeight="1" s="16">
      <c r="A3297" s="7" t="n">
        <v>13200072</v>
      </c>
      <c r="B3297" s="7" t="inlineStr">
        <is>
          <t>퓨마</t>
        </is>
      </c>
      <c r="C3297" s="7" t="inlineStr">
        <is>
          <t>블랙</t>
        </is>
      </c>
      <c r="D3297" s="7" t="inlineStr">
        <is>
          <t>프린팅</t>
        </is>
      </c>
      <c r="E3297" s="7" t="inlineStr">
        <is>
          <t>면혼방</t>
        </is>
      </c>
      <c r="F3297" s="7" t="inlineStr">
        <is>
          <t>시그니처로고투톤하이넥나그랑집업</t>
        </is>
      </c>
      <c r="G3297" s="7" t="inlineStr">
        <is>
          <t>KOR</t>
        </is>
      </c>
      <c r="H3297" s="7" t="inlineStr">
        <is>
          <t>L</t>
        </is>
      </c>
      <c r="I3297" s="7">
        <f>IF(B3297="보세",C3297&amp;" "&amp;D3297&amp;" "&amp;E3297&amp;" "&amp;F3297&amp;" ["&amp;H3297&amp;"]",IF(G3297="JPN","[JPN] "&amp;B3297&amp;" "&amp;C3297&amp;" "&amp;D3297&amp;" "&amp;E3297&amp;" "&amp;F3297&amp;" ["&amp;H3297&amp;"]",B3297&amp;" "&amp;C3297&amp;" "&amp;D3297&amp;" "&amp;E3297&amp;" "&amp;F3297&amp;" ["&amp;H3297&amp;"]"))</f>
        <v/>
      </c>
      <c r="J3297" s="7" t="inlineStr">
        <is>
          <t>퓨마 블랙 프린팅 면혼방 시그니처로고투톤하이넥나그랑집업 [L]</t>
        </is>
      </c>
      <c r="K3297" s="7" t="inlineStr">
        <is>
          <t>퓨마 블랙 프린팅 면혼방 시그니처로고투톤하이넥나그랑집업</t>
        </is>
      </c>
      <c r="L3297" s="7">
        <f>IF(B3297="보세",C3297&amp;" "&amp;F3297,B3297&amp;" "&amp;F3297)</f>
        <v/>
      </c>
      <c r="M3297" s="8" t="inlineStr">
        <is>
          <t>블랙 프린팅 면혼방 시그니처로고투톤하이넥나그랑집업</t>
        </is>
      </c>
      <c r="N3297" s="8" t="inlineStr">
        <is>
          <t>블랙 프린팅 코튼혼방 시그니처로고투톤하이넥나그랑집업</t>
        </is>
      </c>
      <c r="O3297" s="8" t="inlineStr">
        <is>
          <t>블랙 프린팅 면믹스 시그니처로고투톤하이넥나그랑집업</t>
        </is>
      </c>
    </row>
    <row r="3298" ht="16.5" customHeight="1" s="16">
      <c r="A3298" s="7" t="n">
        <v>13200073</v>
      </c>
      <c r="B3298" s="7" t="inlineStr">
        <is>
          <t>uspoloassn</t>
        </is>
      </c>
      <c r="C3298" s="7" t="inlineStr">
        <is>
          <t>카키</t>
        </is>
      </c>
      <c r="D3298" s="7" t="inlineStr">
        <is>
          <t>무지</t>
        </is>
      </c>
      <c r="E3298" s="7" t="inlineStr">
        <is>
          <t>면혼방</t>
        </is>
      </c>
      <c r="F3298" s="7" t="inlineStr">
        <is>
          <t>크링클반소매셔츠</t>
        </is>
      </c>
      <c r="G3298" s="7" t="inlineStr">
        <is>
          <t>KOR</t>
        </is>
      </c>
      <c r="H3298" s="7" t="inlineStr">
        <is>
          <t>XL</t>
        </is>
      </c>
      <c r="I3298" s="7">
        <f>IF(B3298="보세",C3298&amp;" "&amp;D3298&amp;" "&amp;E3298&amp;" "&amp;F3298&amp;" ["&amp;H3298&amp;"]",IF(G3298="JPN","[JPN] "&amp;B3298&amp;" "&amp;C3298&amp;" "&amp;D3298&amp;" "&amp;E3298&amp;" "&amp;F3298&amp;" ["&amp;H3298&amp;"]",B3298&amp;" "&amp;C3298&amp;" "&amp;D3298&amp;" "&amp;E3298&amp;" "&amp;F3298&amp;" ["&amp;H3298&amp;"]"))</f>
        <v/>
      </c>
      <c r="J3298" s="7" t="inlineStr">
        <is>
          <t>uspoloassn 카키 면혼방 크링클반소매셔츠 [XL]</t>
        </is>
      </c>
      <c r="K3298" s="7" t="inlineStr">
        <is>
          <t>uspoloassn 카키 면혼방 크링클반소매셔츠</t>
        </is>
      </c>
      <c r="L3298" s="7">
        <f>IF(B3298="보세",C3298&amp;" "&amp;F3298,B3298&amp;" "&amp;F3298)</f>
        <v/>
      </c>
      <c r="M3298" s="8" t="inlineStr">
        <is>
          <t>카키  면혼방 크링클반소매셔츠</t>
        </is>
      </c>
      <c r="N3298" s="8" t="inlineStr">
        <is>
          <t>카키  코튼혼방 크링클반소매셔츠</t>
        </is>
      </c>
      <c r="O3298" s="8" t="inlineStr">
        <is>
          <t>카키  면믹스 크링클반소매셔츠</t>
        </is>
      </c>
    </row>
    <row r="3299" ht="16.5" customHeight="1" s="16">
      <c r="A3299" s="7" t="n">
        <v>13200074</v>
      </c>
      <c r="B3299" s="7" t="inlineStr">
        <is>
          <t>타미힐피거</t>
        </is>
      </c>
      <c r="C3299" s="7" t="inlineStr">
        <is>
          <t>네이비</t>
        </is>
      </c>
      <c r="D3299" s="7" t="inlineStr">
        <is>
          <t>무지</t>
        </is>
      </c>
      <c r="E3299" s="7" t="inlineStr">
        <is>
          <t>면혼방</t>
        </is>
      </c>
      <c r="F3299" s="7" t="inlineStr">
        <is>
          <t>스몰자수로고숏카라반팔티</t>
        </is>
      </c>
      <c r="G3299" s="7" t="inlineStr">
        <is>
          <t>KOR</t>
        </is>
      </c>
      <c r="H3299" s="7" t="inlineStr">
        <is>
          <t>M</t>
        </is>
      </c>
      <c r="I3299" s="7">
        <f>IF(B3299="보세",C3299&amp;" "&amp;D3299&amp;" "&amp;E3299&amp;" "&amp;F3299&amp;" ["&amp;H3299&amp;"]",IF(G3299="JPN","[JPN] "&amp;B3299&amp;" "&amp;C3299&amp;" "&amp;D3299&amp;" "&amp;E3299&amp;" "&amp;F3299&amp;" ["&amp;H3299&amp;"]",B3299&amp;" "&amp;C3299&amp;" "&amp;D3299&amp;" "&amp;E3299&amp;" "&amp;F3299&amp;" ["&amp;H3299&amp;"]"))</f>
        <v/>
      </c>
      <c r="J3299" s="7" t="inlineStr">
        <is>
          <t>타미힐피거 네이비 면혼방 스몰자수로고숏카라반팔티 [M]</t>
        </is>
      </c>
      <c r="K3299" s="7" t="inlineStr">
        <is>
          <t>타미힐피거 네이비 면혼방 스몰자수로고숏카라반팔티</t>
        </is>
      </c>
      <c r="L3299" s="7">
        <f>IF(B3299="보세",C3299&amp;" "&amp;F3299,B3299&amp;" "&amp;F3299)</f>
        <v/>
      </c>
      <c r="M3299" s="8" t="inlineStr">
        <is>
          <t>네이비  면혼방 스몰자수로고숏카라반팔티</t>
        </is>
      </c>
      <c r="N3299" s="8" t="inlineStr">
        <is>
          <t>NAVY  면혼방 스몰자수로고숏카라반팔티</t>
        </is>
      </c>
      <c r="O3299" s="8" t="inlineStr">
        <is>
          <t>곤색  면혼방 스몰자수로고숏카라반팔티</t>
        </is>
      </c>
    </row>
    <row r="3300" ht="16.5" customHeight="1" s="16">
      <c r="A3300" s="7" t="n">
        <v>13200075</v>
      </c>
      <c r="B3300" s="7" t="inlineStr">
        <is>
          <t>머렐</t>
        </is>
      </c>
      <c r="C3300" s="7" t="inlineStr">
        <is>
          <t>다크멜란지그린</t>
        </is>
      </c>
      <c r="D3300" s="7" t="inlineStr">
        <is>
          <t>프린팅</t>
        </is>
      </c>
      <c r="E3300" s="7" t="inlineStr">
        <is>
          <t>폴리</t>
        </is>
      </c>
      <c r="F3300" s="7" t="inlineStr">
        <is>
          <t>USA1981아웃도어반팔티</t>
        </is>
      </c>
      <c r="G3300" s="7" t="inlineStr">
        <is>
          <t>KOR</t>
        </is>
      </c>
      <c r="H3300" s="7" t="inlineStr">
        <is>
          <t>105</t>
        </is>
      </c>
      <c r="I3300" s="7">
        <f>IF(B3300="보세",C3300&amp;" "&amp;D3300&amp;" "&amp;E3300&amp;" "&amp;F3300&amp;" ["&amp;H3300&amp;"]",IF(G3300="JPN","[JPN] "&amp;B3300&amp;" "&amp;C3300&amp;" "&amp;D3300&amp;" "&amp;E3300&amp;" "&amp;F3300&amp;" ["&amp;H3300&amp;"]",B3300&amp;" "&amp;C3300&amp;" "&amp;D3300&amp;" "&amp;E3300&amp;" "&amp;F3300&amp;" ["&amp;H3300&amp;"]"))</f>
        <v/>
      </c>
      <c r="J3300" s="7" t="inlineStr">
        <is>
          <t>머렐 다크멜란지그린 프린팅 USA1981아웃도어반팔티 [105]</t>
        </is>
      </c>
      <c r="K3300" s="7" t="inlineStr">
        <is>
          <t>머렐 다크멜란지그린 프린팅 USA1981아웃도어반팔티</t>
        </is>
      </c>
      <c r="L3300" s="7">
        <f>IF(B3300="보세",C3300&amp;" "&amp;F3300,B3300&amp;" "&amp;F3300)</f>
        <v/>
      </c>
      <c r="M3300" s="8" t="inlineStr">
        <is>
          <t>다크멜란지그린 프린팅  USA1981아웃도어반팔티</t>
        </is>
      </c>
      <c r="N3300" s="8" t="inlineStr">
        <is>
          <t>다크멜란지그린 프린팅  USA1981아웃도어반팔티</t>
        </is>
      </c>
      <c r="O3300" s="8" t="inlineStr">
        <is>
          <t>다크멜란지그린 프린팅  USA1981아웃도어반팔티</t>
        </is>
      </c>
    </row>
    <row r="3301" ht="16.5" customHeight="1" s="16">
      <c r="A3301" s="7" t="n">
        <v>13200076</v>
      </c>
      <c r="B3301" s="7" t="inlineStr">
        <is>
          <t>아디다스</t>
        </is>
      </c>
      <c r="C3301" s="7" t="inlineStr">
        <is>
          <t>블랙</t>
        </is>
      </c>
      <c r="D3301" s="7" t="inlineStr">
        <is>
          <t>무지</t>
        </is>
      </c>
      <c r="E3301" s="7" t="inlineStr">
        <is>
          <t>덕다운</t>
        </is>
      </c>
      <c r="F3301" s="7" t="inlineStr">
        <is>
          <t>바이어스패딩베스트</t>
        </is>
      </c>
      <c r="G3301" s="7" t="inlineStr">
        <is>
          <t>KOR</t>
        </is>
      </c>
      <c r="H3301" s="7" t="inlineStr">
        <is>
          <t>100</t>
        </is>
      </c>
      <c r="I3301" s="7">
        <f>IF(B3301="보세",C3301&amp;" "&amp;D3301&amp;" "&amp;E3301&amp;" "&amp;F3301&amp;" ["&amp;H3301&amp;"]",IF(G3301="JPN","[JPN] "&amp;B3301&amp;" "&amp;C3301&amp;" "&amp;D3301&amp;" "&amp;E3301&amp;" "&amp;F3301&amp;" ["&amp;H3301&amp;"]",B3301&amp;" "&amp;C3301&amp;" "&amp;D3301&amp;" "&amp;E3301&amp;" "&amp;F3301&amp;" ["&amp;H3301&amp;"]"))</f>
        <v/>
      </c>
      <c r="J3301" s="7" t="inlineStr">
        <is>
          <t>아디다스 블랙 덕다운 바이어스패딩베스트 [100]</t>
        </is>
      </c>
      <c r="K3301" s="7" t="inlineStr">
        <is>
          <t>아디다스 블랙 덕다운 바이어스패딩베스트</t>
        </is>
      </c>
      <c r="L3301" s="7">
        <f>IF(B3301="보세",C3301&amp;" "&amp;F3301,B3301&amp;" "&amp;F3301)</f>
        <v/>
      </c>
      <c r="M3301" s="8" t="inlineStr">
        <is>
          <t>블랙  덕다운 바이어스패딩베스트</t>
        </is>
      </c>
      <c r="N3301" s="8" t="inlineStr">
        <is>
          <t>블랙  덕다운 바이어스패딩베스트</t>
        </is>
      </c>
      <c r="O3301" s="8" t="inlineStr">
        <is>
          <t>블랙  덕다운 바이어스패딩베스트</t>
        </is>
      </c>
    </row>
    <row r="3302" ht="16.5" customHeight="1" s="16">
      <c r="A3302" s="7" t="n">
        <v>13200077</v>
      </c>
      <c r="B3302" s="7" t="inlineStr">
        <is>
          <t>리복</t>
        </is>
      </c>
      <c r="C3302" s="7" t="inlineStr">
        <is>
          <t>블랙</t>
        </is>
      </c>
      <c r="D3302" s="7" t="inlineStr">
        <is>
          <t>무지</t>
        </is>
      </c>
      <c r="E3302" s="7" t="inlineStr">
        <is>
          <t>폴리</t>
        </is>
      </c>
      <c r="F3302" s="7" t="inlineStr">
        <is>
          <t>클래식퀼팅패딩베스트</t>
        </is>
      </c>
      <c r="G3302" s="7" t="inlineStr">
        <is>
          <t>KOR</t>
        </is>
      </c>
      <c r="H3302" s="7" t="inlineStr">
        <is>
          <t>M</t>
        </is>
      </c>
      <c r="I3302" s="7">
        <f>IF(B3302="보세",C3302&amp;" "&amp;D3302&amp;" "&amp;E3302&amp;" "&amp;F3302&amp;" ["&amp;H3302&amp;"]",IF(G3302="JPN","[JPN] "&amp;B3302&amp;" "&amp;C3302&amp;" "&amp;D3302&amp;" "&amp;E3302&amp;" "&amp;F3302&amp;" ["&amp;H3302&amp;"]",B3302&amp;" "&amp;C3302&amp;" "&amp;D3302&amp;" "&amp;E3302&amp;" "&amp;F3302&amp;" ["&amp;H3302&amp;"]"))</f>
        <v/>
      </c>
      <c r="J3302" s="7" t="inlineStr">
        <is>
          <t>리복 블랙 클래식퀼팅패딩베스트 [M]</t>
        </is>
      </c>
      <c r="K3302" s="7" t="inlineStr">
        <is>
          <t>리복 블랙 클래식퀼팅패딩베스트</t>
        </is>
      </c>
      <c r="L3302" s="7">
        <f>IF(B3302="보세",C3302&amp;" "&amp;F3302,B3302&amp;" "&amp;F3302)</f>
        <v/>
      </c>
      <c r="M3302" s="8" t="inlineStr">
        <is>
          <t>블랙   클래식퀼팅패딩베스트</t>
        </is>
      </c>
      <c r="N3302" s="8" t="inlineStr">
        <is>
          <t>블랙   클래식퀼팅패딩베스트</t>
        </is>
      </c>
      <c r="O3302" s="8" t="inlineStr">
        <is>
          <t>블랙   클래식퀼팅패딩베스트</t>
        </is>
      </c>
    </row>
    <row r="3303" ht="16.5" customHeight="1" s="16">
      <c r="A3303" s="7" t="n">
        <v>13200078</v>
      </c>
      <c r="B3303" s="7" t="inlineStr">
        <is>
          <t>빈폴스포츠</t>
        </is>
      </c>
      <c r="C3303" s="7" t="inlineStr">
        <is>
          <t>카키</t>
        </is>
      </c>
      <c r="D3303" s="7" t="inlineStr">
        <is>
          <t>무지</t>
        </is>
      </c>
      <c r="E3303" s="7" t="inlineStr">
        <is>
          <t>폴리</t>
        </is>
      </c>
      <c r="F3303" s="7" t="inlineStr">
        <is>
          <t>야상롱점퍼</t>
        </is>
      </c>
      <c r="G3303" s="7" t="inlineStr">
        <is>
          <t>KOR</t>
        </is>
      </c>
      <c r="H3303" s="7" t="inlineStr">
        <is>
          <t>90</t>
        </is>
      </c>
      <c r="I3303" s="7">
        <f>IF(B3303="보세",C3303&amp;" "&amp;D3303&amp;" "&amp;E3303&amp;" "&amp;F3303&amp;" ["&amp;H3303&amp;"]",IF(G3303="JPN","[JPN] "&amp;B3303&amp;" "&amp;C3303&amp;" "&amp;D3303&amp;" "&amp;E3303&amp;" "&amp;F3303&amp;" ["&amp;H3303&amp;"]",B3303&amp;" "&amp;C3303&amp;" "&amp;D3303&amp;" "&amp;E3303&amp;" "&amp;F3303&amp;" ["&amp;H3303&amp;"]"))</f>
        <v/>
      </c>
      <c r="J3303" s="7" t="inlineStr">
        <is>
          <t>빈폴스포츠 카키 야상롱점퍼 [90]</t>
        </is>
      </c>
      <c r="K3303" s="7" t="inlineStr">
        <is>
          <t>빈폴스포츠 카키 야상롱점퍼</t>
        </is>
      </c>
      <c r="L3303" s="7">
        <f>IF(B3303="보세",C3303&amp;" "&amp;F3303,B3303&amp;" "&amp;F3303)</f>
        <v/>
      </c>
      <c r="M3303" s="8" t="inlineStr">
        <is>
          <t>카키   야상롱점퍼</t>
        </is>
      </c>
      <c r="N3303" s="8" t="inlineStr">
        <is>
          <t>카키   야상롱점퍼</t>
        </is>
      </c>
      <c r="O3303" s="8" t="inlineStr">
        <is>
          <t>카키   야상롱점퍼</t>
        </is>
      </c>
    </row>
    <row r="3304" ht="16.5" customHeight="1" s="16">
      <c r="A3304" s="7" t="n">
        <v>13200079</v>
      </c>
      <c r="B3304" s="7" t="inlineStr">
        <is>
          <t>아웃도어</t>
        </is>
      </c>
      <c r="C3304" s="7" t="inlineStr">
        <is>
          <t>블랙</t>
        </is>
      </c>
      <c r="D3304" s="7" t="inlineStr">
        <is>
          <t>프린팅</t>
        </is>
      </c>
      <c r="E3304" s="7" t="inlineStr">
        <is>
          <t>면</t>
        </is>
      </c>
      <c r="F3304" s="7" t="inlineStr">
        <is>
          <t>백레터링1973반팔티</t>
        </is>
      </c>
      <c r="G3304" s="7" t="inlineStr">
        <is>
          <t>KOR</t>
        </is>
      </c>
      <c r="H3304" s="7" t="inlineStr">
        <is>
          <t>XL</t>
        </is>
      </c>
      <c r="I3304" s="7">
        <f>IF(B3304="보세",C3304&amp;" "&amp;D3304&amp;" "&amp;E3304&amp;" "&amp;F3304&amp;" ["&amp;H3304&amp;"]",IF(G3304="JPN","[JPN] "&amp;B3304&amp;" "&amp;C3304&amp;" "&amp;D3304&amp;" "&amp;E3304&amp;" "&amp;F3304&amp;" ["&amp;H3304&amp;"]",B3304&amp;" "&amp;C3304&amp;" "&amp;D3304&amp;" "&amp;E3304&amp;" "&amp;F3304&amp;" ["&amp;H3304&amp;"]"))</f>
        <v/>
      </c>
      <c r="J3304" s="7" t="inlineStr">
        <is>
          <t>아웃도어 블랙 프린팅 면 백레터링1973반팔티 [XL]</t>
        </is>
      </c>
      <c r="K3304" s="7" t="inlineStr">
        <is>
          <t>아웃도어 블랙 프린팅 면 백레터링1973반팔티</t>
        </is>
      </c>
      <c r="L3304" s="7">
        <f>IF(B3304="보세",C3304&amp;" "&amp;F3304,B3304&amp;" "&amp;F3304)</f>
        <v/>
      </c>
      <c r="M3304" s="8" t="inlineStr">
        <is>
          <t>블랙 프린팅 면 백레터링1973반팔티</t>
        </is>
      </c>
      <c r="N3304" s="8" t="inlineStr">
        <is>
          <t>블랙 프린팅 코튼 백레터링1973반팔티</t>
        </is>
      </c>
      <c r="O3304" s="8" t="inlineStr">
        <is>
          <t>블랙 프린팅 면직물 백레터링1973반팔티</t>
        </is>
      </c>
    </row>
    <row r="3305" ht="16.5" customHeight="1" s="16">
      <c r="A3305" s="7" t="n">
        <v>13200080</v>
      </c>
      <c r="B3305" s="7" t="inlineStr">
        <is>
          <t>리바이스</t>
        </is>
      </c>
      <c r="C3305" s="7" t="inlineStr">
        <is>
          <t>흑청</t>
        </is>
      </c>
      <c r="D3305" s="7" t="inlineStr">
        <is>
          <t>무지</t>
        </is>
      </c>
      <c r="E3305" s="7" t="inlineStr">
        <is>
          <t>면</t>
        </is>
      </c>
      <c r="F3305" s="7" t="inlineStr">
        <is>
          <t>셔링프릴카라퍼프워싱셔츠</t>
        </is>
      </c>
      <c r="G3305" s="7" t="inlineStr">
        <is>
          <t>KOR</t>
        </is>
      </c>
      <c r="H3305" s="7" t="inlineStr">
        <is>
          <t>S</t>
        </is>
      </c>
      <c r="I3305" s="7">
        <f>IF(B3305="보세",C3305&amp;" "&amp;D3305&amp;" "&amp;E3305&amp;" "&amp;F3305&amp;" ["&amp;H3305&amp;"]",IF(G3305="JPN","[JPN] "&amp;B3305&amp;" "&amp;C3305&amp;" "&amp;D3305&amp;" "&amp;E3305&amp;" "&amp;F3305&amp;" ["&amp;H3305&amp;"]",B3305&amp;" "&amp;C3305&amp;" "&amp;D3305&amp;" "&amp;E3305&amp;" "&amp;F3305&amp;" ["&amp;H3305&amp;"]"))</f>
        <v/>
      </c>
      <c r="J3305" s="7" t="inlineStr">
        <is>
          <t>리바이스 흑청 면 셔링프릴카라퍼프워싱셔츠 [S]</t>
        </is>
      </c>
      <c r="K3305" s="7" t="inlineStr">
        <is>
          <t>리바이스 흑청 면 셔링프릴카라퍼프워싱셔츠</t>
        </is>
      </c>
      <c r="L3305" s="7">
        <f>IF(B3305="보세",C3305&amp;" "&amp;F3305,B3305&amp;" "&amp;F3305)</f>
        <v/>
      </c>
      <c r="M3305" s="8" t="inlineStr">
        <is>
          <t>흑청  면 셔링프릴카라퍼프워싱셔츠</t>
        </is>
      </c>
      <c r="N3305" s="8" t="inlineStr">
        <is>
          <t>흑청  코튼 셔링프릴카라퍼프워싱셔츠</t>
        </is>
      </c>
      <c r="O3305" s="8" t="inlineStr">
        <is>
          <t>흑청  면직물 셔링프릴카라퍼프워싱셔츠</t>
        </is>
      </c>
    </row>
    <row r="3306" ht="16.5" customHeight="1" s="16">
      <c r="A3306" s="7" t="n">
        <v>13200081</v>
      </c>
      <c r="B3306" s="7" t="inlineStr">
        <is>
          <t>코오롱스포츠</t>
        </is>
      </c>
      <c r="C3306" s="7" t="inlineStr">
        <is>
          <t>와인</t>
        </is>
      </c>
      <c r="D3306" s="7" t="inlineStr">
        <is>
          <t>프린팅</t>
        </is>
      </c>
      <c r="E3306" s="7" t="inlineStr">
        <is>
          <t>면혼방</t>
        </is>
      </c>
      <c r="F3306" s="7" t="inlineStr">
        <is>
          <t>지그재그도형워시드후드티</t>
        </is>
      </c>
      <c r="G3306" s="7" t="inlineStr">
        <is>
          <t>KOR</t>
        </is>
      </c>
      <c r="H3306" s="7" t="inlineStr">
        <is>
          <t>105</t>
        </is>
      </c>
      <c r="I3306" s="7">
        <f>IF(B3306="보세",C3306&amp;" "&amp;D3306&amp;" "&amp;E3306&amp;" "&amp;F3306&amp;" ["&amp;H3306&amp;"]",IF(G3306="JPN","[JPN] "&amp;B3306&amp;" "&amp;C3306&amp;" "&amp;D3306&amp;" "&amp;E3306&amp;" "&amp;F3306&amp;" ["&amp;H3306&amp;"]",B3306&amp;" "&amp;C3306&amp;" "&amp;D3306&amp;" "&amp;E3306&amp;" "&amp;F3306&amp;" ["&amp;H3306&amp;"]"))</f>
        <v/>
      </c>
      <c r="J3306" s="7" t="inlineStr">
        <is>
          <t>코오롱스포츠 와인 프린팅 면혼방 지그재그도형워시드후드티 [105]</t>
        </is>
      </c>
      <c r="K3306" s="7" t="inlineStr">
        <is>
          <t>코오롱스포츠 와인 프린팅 면혼방 지그재그도형워시드후드티</t>
        </is>
      </c>
      <c r="L3306" s="7">
        <f>IF(B3306="보세",C3306&amp;" "&amp;F3306,B3306&amp;" "&amp;F3306)</f>
        <v/>
      </c>
      <c r="M3306" s="8" t="inlineStr">
        <is>
          <t>와인 프린팅 면혼방 지그재그도형워시드후드티</t>
        </is>
      </c>
      <c r="N3306" s="8" t="inlineStr">
        <is>
          <t>와인 프린팅 코튼혼방 지그재그도형워시드후드티</t>
        </is>
      </c>
      <c r="O3306" s="8" t="inlineStr">
        <is>
          <t>와인 프린팅 면믹스 지그재그도형워시드후드티</t>
        </is>
      </c>
    </row>
    <row r="3307" ht="16.5" customHeight="1" s="16">
      <c r="A3307" s="7" t="n">
        <v>13200082</v>
      </c>
      <c r="B3307" s="7" t="inlineStr">
        <is>
          <t>부루앤쥬디</t>
        </is>
      </c>
      <c r="C3307" s="7" t="inlineStr">
        <is>
          <t>네이비</t>
        </is>
      </c>
      <c r="D3307" s="7" t="inlineStr">
        <is>
          <t>무지</t>
        </is>
      </c>
      <c r="E3307" s="7" t="inlineStr">
        <is>
          <t>폴리</t>
        </is>
      </c>
      <c r="F3307" s="7" t="inlineStr">
        <is>
          <t>물결넥배색꽈배기가디건</t>
        </is>
      </c>
      <c r="G3307" s="7" t="inlineStr">
        <is>
          <t>KOR</t>
        </is>
      </c>
      <c r="H3307" s="7" t="inlineStr">
        <is>
          <t>Free</t>
        </is>
      </c>
      <c r="I3307" s="7">
        <f>IF(B3307="보세",C3307&amp;" "&amp;D3307&amp;" "&amp;E3307&amp;" "&amp;F3307&amp;" ["&amp;H3307&amp;"]",IF(G3307="JPN","[JPN] "&amp;B3307&amp;" "&amp;C3307&amp;" "&amp;D3307&amp;" "&amp;E3307&amp;" "&amp;F3307&amp;" ["&amp;H3307&amp;"]",B3307&amp;" "&amp;C3307&amp;" "&amp;D3307&amp;" "&amp;E3307&amp;" "&amp;F3307&amp;" ["&amp;H3307&amp;"]"))</f>
        <v/>
      </c>
      <c r="J3307" s="7" t="inlineStr">
        <is>
          <t>부루앤쥬디 네이비 물결넥배색꽈배기가디건 [Free]</t>
        </is>
      </c>
      <c r="K3307" s="7" t="inlineStr">
        <is>
          <t>부루앤쥬디 네이비 물결넥배색꽈배기가디건</t>
        </is>
      </c>
      <c r="L3307" s="7">
        <f>IF(B3307="보세",C3307&amp;" "&amp;F3307,B3307&amp;" "&amp;F3307)</f>
        <v/>
      </c>
      <c r="M3307" s="8" t="inlineStr">
        <is>
          <t>네이비   물결넥배색꽈배기가디건</t>
        </is>
      </c>
      <c r="N3307" s="8" t="inlineStr">
        <is>
          <t>NAVY   물결넥배색꽈배기가디건</t>
        </is>
      </c>
      <c r="O3307" s="8" t="inlineStr">
        <is>
          <t>곤색   물결넥배색꽈배기가디건</t>
        </is>
      </c>
    </row>
    <row r="3308" ht="16.5" customHeight="1" s="16">
      <c r="A3308" s="7" t="n">
        <v>13200083</v>
      </c>
      <c r="B3308" s="7" t="inlineStr">
        <is>
          <t>닥스</t>
        </is>
      </c>
      <c r="C3308" s="7" t="inlineStr">
        <is>
          <t>네이비</t>
        </is>
      </c>
      <c r="D3308" s="7" t="inlineStr">
        <is>
          <t>체크</t>
        </is>
      </c>
      <c r="E3308" s="7" t="inlineStr">
        <is>
          <t>면혼방</t>
        </is>
      </c>
      <c r="F3308" s="7" t="inlineStr">
        <is>
          <t>와이드카라긴소매셔츠</t>
        </is>
      </c>
      <c r="G3308" s="7" t="inlineStr">
        <is>
          <t>KOR</t>
        </is>
      </c>
      <c r="H3308" s="7" t="inlineStr">
        <is>
          <t>110</t>
        </is>
      </c>
      <c r="I3308" s="7">
        <f>IF(B3308="보세",C3308&amp;" "&amp;D3308&amp;" "&amp;E3308&amp;" "&amp;F3308&amp;" ["&amp;H3308&amp;"]",IF(G3308="JPN","[JPN] "&amp;B3308&amp;" "&amp;C3308&amp;" "&amp;D3308&amp;" "&amp;E3308&amp;" "&amp;F3308&amp;" ["&amp;H3308&amp;"]",B3308&amp;" "&amp;C3308&amp;" "&amp;D3308&amp;" "&amp;E3308&amp;" "&amp;F3308&amp;" ["&amp;H3308&amp;"]"))</f>
        <v/>
      </c>
      <c r="J3308" s="7" t="inlineStr">
        <is>
          <t>닥스 네이비 체크 면혼방 와이드카라긴소매셔츠 [110]</t>
        </is>
      </c>
      <c r="K3308" s="7" t="inlineStr">
        <is>
          <t>닥스 네이비 체크 면혼방 와이드카라긴소매셔츠</t>
        </is>
      </c>
      <c r="L3308" s="7">
        <f>IF(B3308="보세",C3308&amp;" "&amp;F3308,B3308&amp;" "&amp;F3308)</f>
        <v/>
      </c>
      <c r="M3308" s="8" t="inlineStr">
        <is>
          <t>네이비 체크 면혼방 와이드카라긴소매셔츠</t>
        </is>
      </c>
      <c r="N3308" s="8" t="inlineStr">
        <is>
          <t>NAVY 체크 면혼방 와이드카라긴소매셔츠</t>
        </is>
      </c>
      <c r="O3308" s="8" t="inlineStr">
        <is>
          <t>곤색 체크 면혼방 와이드카라긴소매셔츠</t>
        </is>
      </c>
    </row>
    <row r="3309" ht="16.5" customHeight="1" s="16">
      <c r="A3309" s="7" t="n">
        <v>13200084</v>
      </c>
      <c r="B3309" s="7" t="inlineStr">
        <is>
          <t>론론</t>
        </is>
      </c>
      <c r="C3309" s="7" t="inlineStr">
        <is>
          <t>블랙</t>
        </is>
      </c>
      <c r="D3309" s="7" t="inlineStr">
        <is>
          <t>무지</t>
        </is>
      </c>
      <c r="E3309" s="7" t="inlineStr">
        <is>
          <t>면</t>
        </is>
      </c>
      <c r="F3309" s="7" t="inlineStr">
        <is>
          <t>넥슬릿빅카라반팔원피스</t>
        </is>
      </c>
      <c r="G3309" s="7" t="inlineStr">
        <is>
          <t>KOR</t>
        </is>
      </c>
      <c r="H3309" s="7" t="inlineStr">
        <is>
          <t>Free</t>
        </is>
      </c>
      <c r="I3309" s="7">
        <f>IF(B3309="보세",C3309&amp;" "&amp;D3309&amp;" "&amp;E3309&amp;" "&amp;F3309&amp;" ["&amp;H3309&amp;"]",IF(G3309="JPN","[JPN] "&amp;B3309&amp;" "&amp;C3309&amp;" "&amp;D3309&amp;" "&amp;E3309&amp;" "&amp;F3309&amp;" ["&amp;H3309&amp;"]",B3309&amp;" "&amp;C3309&amp;" "&amp;D3309&amp;" "&amp;E3309&amp;" "&amp;F3309&amp;" ["&amp;H3309&amp;"]"))</f>
        <v/>
      </c>
      <c r="J3309" s="7" t="inlineStr">
        <is>
          <t>론론 블랙 면 넥슬릿빅카라반팔원피스 [Free]</t>
        </is>
      </c>
      <c r="K3309" s="7" t="inlineStr">
        <is>
          <t>론론 블랙 면 넥슬릿빅카라반팔원피스</t>
        </is>
      </c>
      <c r="L3309" s="7">
        <f>IF(B3309="보세",C3309&amp;" "&amp;F3309,B3309&amp;" "&amp;F3309)</f>
        <v/>
      </c>
      <c r="M3309" s="8" t="inlineStr">
        <is>
          <t>블랙  면 넥슬릿빅카라반팔원피스</t>
        </is>
      </c>
      <c r="N3309" s="8" t="inlineStr">
        <is>
          <t>블랙  코튼 넥슬릿빅카라반팔원피스</t>
        </is>
      </c>
      <c r="O3309" s="8" t="inlineStr">
        <is>
          <t>블랙  면직물 넥슬릿빅카라반팔원피스</t>
        </is>
      </c>
    </row>
    <row r="3310" ht="16.5" customHeight="1" s="16">
      <c r="A3310" s="7" t="n">
        <v>13200085</v>
      </c>
      <c r="B3310" s="7" t="inlineStr">
        <is>
          <t>아디다스</t>
        </is>
      </c>
      <c r="C3310" s="7" t="inlineStr">
        <is>
          <t>블랙</t>
        </is>
      </c>
      <c r="D3310" s="7" t="inlineStr">
        <is>
          <t>프린팅</t>
        </is>
      </c>
      <c r="E3310" s="7" t="inlineStr">
        <is>
          <t>면</t>
        </is>
      </c>
      <c r="F3310" s="7" t="inlineStr">
        <is>
          <t>절개사이드빅레터링반팔티</t>
        </is>
      </c>
      <c r="G3310" s="7" t="inlineStr">
        <is>
          <t>KOR</t>
        </is>
      </c>
      <c r="H3310" s="7" t="inlineStr">
        <is>
          <t>M</t>
        </is>
      </c>
      <c r="I3310" s="7">
        <f>IF(B3310="보세",C3310&amp;" "&amp;D3310&amp;" "&amp;E3310&amp;" "&amp;F3310&amp;" ["&amp;H3310&amp;"]",IF(G3310="JPN","[JPN] "&amp;B3310&amp;" "&amp;C3310&amp;" "&amp;D3310&amp;" "&amp;E3310&amp;" "&amp;F3310&amp;" ["&amp;H3310&amp;"]",B3310&amp;" "&amp;C3310&amp;" "&amp;D3310&amp;" "&amp;E3310&amp;" "&amp;F3310&amp;" ["&amp;H3310&amp;"]"))</f>
        <v/>
      </c>
      <c r="J3310" s="7" t="inlineStr">
        <is>
          <t>아디다스 블랙 프린팅 면 절개사이드빅레터링반팔티 [M]</t>
        </is>
      </c>
      <c r="K3310" s="7" t="inlineStr">
        <is>
          <t>아디다스 블랙 프린팅 면 절개사이드빅레터링반팔티</t>
        </is>
      </c>
      <c r="L3310" s="7">
        <f>IF(B3310="보세",C3310&amp;" "&amp;F3310,B3310&amp;" "&amp;F3310)</f>
        <v/>
      </c>
      <c r="M3310" s="8" t="inlineStr">
        <is>
          <t>블랙 프린팅 면 절개사이드빅레터링반팔티</t>
        </is>
      </c>
      <c r="N3310" s="8" t="inlineStr">
        <is>
          <t>블랙 프린팅 코튼 절개사이드빅레터링반팔티</t>
        </is>
      </c>
      <c r="O3310" s="8" t="inlineStr">
        <is>
          <t>블랙 프린팅 면직물 절개사이드빅레터링반팔티</t>
        </is>
      </c>
    </row>
    <row r="3311" ht="16.5" customHeight="1" s="16">
      <c r="A3311" s="7" t="n">
        <v>13200086</v>
      </c>
      <c r="B3311" s="7" t="inlineStr">
        <is>
          <t>필라</t>
        </is>
      </c>
      <c r="C3311" s="7" t="inlineStr">
        <is>
          <t>블랙</t>
        </is>
      </c>
      <c r="D3311" s="7" t="inlineStr">
        <is>
          <t>프린팅</t>
        </is>
      </c>
      <c r="E3311" s="7" t="inlineStr">
        <is>
          <t>면혼방</t>
        </is>
      </c>
      <c r="F3311" s="7" t="inlineStr">
        <is>
          <t>배색바이어스크롭반팔티</t>
        </is>
      </c>
      <c r="G3311" s="7" t="inlineStr">
        <is>
          <t>KOR</t>
        </is>
      </c>
      <c r="H3311" s="7" t="inlineStr">
        <is>
          <t>S</t>
        </is>
      </c>
      <c r="I3311" s="7">
        <f>IF(B3311="보세",C3311&amp;" "&amp;D3311&amp;" "&amp;E3311&amp;" "&amp;F3311&amp;" ["&amp;H3311&amp;"]",IF(G3311="JPN","[JPN] "&amp;B3311&amp;" "&amp;C3311&amp;" "&amp;D3311&amp;" "&amp;E3311&amp;" "&amp;F3311&amp;" ["&amp;H3311&amp;"]",B3311&amp;" "&amp;C3311&amp;" "&amp;D3311&amp;" "&amp;E3311&amp;" "&amp;F3311&amp;" ["&amp;H3311&amp;"]"))</f>
        <v/>
      </c>
      <c r="J3311" s="7" t="inlineStr">
        <is>
          <t>필라 블랙 프린팅 면혼방 배색바이어스크롭반팔티 [S]</t>
        </is>
      </c>
      <c r="K3311" s="7" t="inlineStr">
        <is>
          <t>필라 블랙 프린팅 면혼방 배색바이어스크롭반팔티</t>
        </is>
      </c>
      <c r="L3311" s="7">
        <f>IF(B3311="보세",C3311&amp;" "&amp;F3311,B3311&amp;" "&amp;F3311)</f>
        <v/>
      </c>
      <c r="M3311" s="8" t="inlineStr">
        <is>
          <t>블랙 프린팅 면혼방 배색바이어스크롭반팔티</t>
        </is>
      </c>
      <c r="N3311" s="8" t="inlineStr">
        <is>
          <t>블랙 프린팅 코튼혼방 배색바이어스크롭반팔티</t>
        </is>
      </c>
      <c r="O3311" s="8" t="inlineStr">
        <is>
          <t>블랙 프린팅 면믹스 배색바이어스크롭반팔티</t>
        </is>
      </c>
    </row>
    <row r="3312" ht="16.5" customHeight="1" s="16">
      <c r="A3312" s="7" t="n">
        <v>13200087</v>
      </c>
      <c r="B3312" s="7" t="inlineStr">
        <is>
          <t>잇미샤</t>
        </is>
      </c>
      <c r="C3312" s="7" t="inlineStr">
        <is>
          <t>네이비</t>
        </is>
      </c>
      <c r="D3312" s="7" t="inlineStr">
        <is>
          <t>무지</t>
        </is>
      </c>
      <c r="E3312" s="7" t="inlineStr">
        <is>
          <t>폴리</t>
        </is>
      </c>
      <c r="F3312" s="7" t="inlineStr">
        <is>
          <t>더블버튼스트레치슬림원피스</t>
        </is>
      </c>
      <c r="G3312" s="7" t="inlineStr">
        <is>
          <t>KOR</t>
        </is>
      </c>
      <c r="H3312" s="7" t="inlineStr">
        <is>
          <t>82-88</t>
        </is>
      </c>
      <c r="I3312" s="7">
        <f>IF(B3312="보세",C3312&amp;" "&amp;D3312&amp;" "&amp;E3312&amp;" "&amp;F3312&amp;" ["&amp;H3312&amp;"]",IF(G3312="JPN","[JPN] "&amp;B3312&amp;" "&amp;C3312&amp;" "&amp;D3312&amp;" "&amp;E3312&amp;" "&amp;F3312&amp;" ["&amp;H3312&amp;"]",B3312&amp;" "&amp;C3312&amp;" "&amp;D3312&amp;" "&amp;E3312&amp;" "&amp;F3312&amp;" ["&amp;H3312&amp;"]"))</f>
        <v/>
      </c>
      <c r="J3312" s="7" t="inlineStr">
        <is>
          <t>잇미샤 네이비 더블버튼스트레치슬림원피스 [82-88]</t>
        </is>
      </c>
      <c r="K3312" s="7" t="inlineStr">
        <is>
          <t>잇미샤 네이비 더블버튼스트레치슬림원피스</t>
        </is>
      </c>
      <c r="L3312" s="7">
        <f>IF(B3312="보세",C3312&amp;" "&amp;F3312,B3312&amp;" "&amp;F3312)</f>
        <v/>
      </c>
      <c r="M3312" s="8" t="inlineStr">
        <is>
          <t>네이비   더블버튼스트레치슬림원피스</t>
        </is>
      </c>
      <c r="N3312" s="8" t="inlineStr">
        <is>
          <t>NAVY   더블버튼스트레치슬림원피스</t>
        </is>
      </c>
      <c r="O3312" s="8" t="inlineStr">
        <is>
          <t>곤색   더블버튼스트레치슬림원피스</t>
        </is>
      </c>
    </row>
    <row r="3313" ht="16.5" customHeight="1" s="16">
      <c r="A3313" s="7" t="n">
        <v>13200088</v>
      </c>
      <c r="B3313" s="7" t="inlineStr">
        <is>
          <t>커버낫</t>
        </is>
      </c>
      <c r="C3313" s="7" t="inlineStr">
        <is>
          <t>네이비아이보리</t>
        </is>
      </c>
      <c r="D3313" s="7" t="inlineStr">
        <is>
          <t>스트라이프</t>
        </is>
      </c>
      <c r="E3313" s="7" t="inlineStr">
        <is>
          <t>면</t>
        </is>
      </c>
      <c r="F3313" s="7" t="inlineStr">
        <is>
          <t>오버핏반팔카라티</t>
        </is>
      </c>
      <c r="G3313" s="7" t="inlineStr">
        <is>
          <t>KOR</t>
        </is>
      </c>
      <c r="H3313" s="7" t="inlineStr">
        <is>
          <t>XL</t>
        </is>
      </c>
      <c r="I3313" s="7">
        <f>IF(B3313="보세",C3313&amp;" "&amp;D3313&amp;" "&amp;E3313&amp;" "&amp;F3313&amp;" ["&amp;H3313&amp;"]",IF(G3313="JPN","[JPN] "&amp;B3313&amp;" "&amp;C3313&amp;" "&amp;D3313&amp;" "&amp;E3313&amp;" "&amp;F3313&amp;" ["&amp;H3313&amp;"]",B3313&amp;" "&amp;C3313&amp;" "&amp;D3313&amp;" "&amp;E3313&amp;" "&amp;F3313&amp;" ["&amp;H3313&amp;"]"))</f>
        <v/>
      </c>
      <c r="J3313" s="7" t="inlineStr">
        <is>
          <t>커버낫 네이비아이보리 스트라이프 면 오버핏반팔카라티 [XL]</t>
        </is>
      </c>
      <c r="K3313" s="7" t="inlineStr">
        <is>
          <t>커버낫 네이비아이보리 스트라이프 면 오버핏반팔카라티</t>
        </is>
      </c>
      <c r="L3313" s="7">
        <f>IF(B3313="보세",C3313&amp;" "&amp;F3313,B3313&amp;" "&amp;F3313)</f>
        <v/>
      </c>
      <c r="M3313" s="8" t="inlineStr">
        <is>
          <t>네이비아이보리 스트라이프 면 오버핏반팔카라티</t>
        </is>
      </c>
      <c r="N3313" s="8" t="inlineStr">
        <is>
          <t>네이비아이보리 스트라이프 코튼 오버핏반팔카라티</t>
        </is>
      </c>
      <c r="O3313" s="8" t="inlineStr">
        <is>
          <t>네이비아이보리 스트라이프 면직물 오버핏반팔카라티</t>
        </is>
      </c>
    </row>
    <row r="3314" ht="16.5" customHeight="1" s="16">
      <c r="A3314" s="7" t="n">
        <v>13200089</v>
      </c>
      <c r="B3314" s="7" t="inlineStr">
        <is>
          <t>MLB</t>
        </is>
      </c>
      <c r="C3314" s="7" t="inlineStr">
        <is>
          <t>블랙</t>
        </is>
      </c>
      <c r="D3314" s="7" t="inlineStr">
        <is>
          <t>프린팅</t>
        </is>
      </c>
      <c r="E3314" s="7" t="inlineStr">
        <is>
          <t>면혼방</t>
        </is>
      </c>
      <c r="F3314" s="7" t="inlineStr">
        <is>
          <t>럭키피그NY반팔티</t>
        </is>
      </c>
      <c r="G3314" s="7" t="inlineStr">
        <is>
          <t>KOR</t>
        </is>
      </c>
      <c r="H3314" s="7" t="inlineStr">
        <is>
          <t>105</t>
        </is>
      </c>
      <c r="I3314" s="7">
        <f>IF(B3314="보세",C3314&amp;" "&amp;D3314&amp;" "&amp;E3314&amp;" "&amp;F3314&amp;" ["&amp;H3314&amp;"]",IF(G3314="JPN","[JPN] "&amp;B3314&amp;" "&amp;C3314&amp;" "&amp;D3314&amp;" "&amp;E3314&amp;" "&amp;F3314&amp;" ["&amp;H3314&amp;"]",B3314&amp;" "&amp;C3314&amp;" "&amp;D3314&amp;" "&amp;E3314&amp;" "&amp;F3314&amp;" ["&amp;H3314&amp;"]"))</f>
        <v/>
      </c>
      <c r="J3314" s="7" t="inlineStr">
        <is>
          <t>MLB 블랙 프린팅 면혼방 럭키피그NY반팔티 [105]</t>
        </is>
      </c>
      <c r="K3314" s="7" t="inlineStr">
        <is>
          <t>MLB 블랙 프린팅 면혼방 럭키피그NY반팔티</t>
        </is>
      </c>
      <c r="L3314" s="7">
        <f>IF(B3314="보세",C3314&amp;" "&amp;F3314,B3314&amp;" "&amp;F3314)</f>
        <v/>
      </c>
      <c r="M3314" s="8" t="inlineStr">
        <is>
          <t>블랙 프린팅 면혼방 럭키피그NY반팔티</t>
        </is>
      </c>
      <c r="N3314" s="8" t="inlineStr">
        <is>
          <t>블랙 프린팅 코튼혼방 럭키피그NY반팔티</t>
        </is>
      </c>
      <c r="O3314" s="8" t="inlineStr">
        <is>
          <t>블랙 프린팅 면믹스 럭키피그NY반팔티</t>
        </is>
      </c>
    </row>
    <row r="3315" ht="16.5" customHeight="1" s="16">
      <c r="A3315" s="7" t="n">
        <v>13200090</v>
      </c>
      <c r="B3315" s="7" t="inlineStr">
        <is>
          <t>온앤온</t>
        </is>
      </c>
      <c r="C3315" s="7" t="inlineStr">
        <is>
          <t>네이비</t>
        </is>
      </c>
      <c r="D3315" s="7" t="inlineStr">
        <is>
          <t>그래픽</t>
        </is>
      </c>
      <c r="E3315" s="7" t="inlineStr">
        <is>
          <t>폴리</t>
        </is>
      </c>
      <c r="F3315" s="7" t="inlineStr">
        <is>
          <t>엔젤플라워반팔원피스</t>
        </is>
      </c>
      <c r="G3315" s="7" t="inlineStr">
        <is>
          <t>KOR</t>
        </is>
      </c>
      <c r="H3315" s="7" t="inlineStr">
        <is>
          <t>1</t>
        </is>
      </c>
      <c r="I3315" s="7">
        <f>IF(B3315="보세",C3315&amp;" "&amp;D3315&amp;" "&amp;E3315&amp;" "&amp;F3315&amp;" ["&amp;H3315&amp;"]",IF(G3315="JPN","[JPN] "&amp;B3315&amp;" "&amp;C3315&amp;" "&amp;D3315&amp;" "&amp;E3315&amp;" "&amp;F3315&amp;" ["&amp;H3315&amp;"]",B3315&amp;" "&amp;C3315&amp;" "&amp;D3315&amp;" "&amp;E3315&amp;" "&amp;F3315&amp;" ["&amp;H3315&amp;"]"))</f>
        <v/>
      </c>
      <c r="J3315" s="7" t="inlineStr">
        <is>
          <t>온앤온 네이비 그래픽 엔젤플라워반팔원피스 [1]</t>
        </is>
      </c>
      <c r="K3315" s="7" t="inlineStr">
        <is>
          <t>온앤온 네이비 그래픽 엔젤플라워반팔원피스</t>
        </is>
      </c>
      <c r="L3315" s="7">
        <f>IF(B3315="보세",C3315&amp;" "&amp;F3315,B3315&amp;" "&amp;F3315)</f>
        <v/>
      </c>
      <c r="M3315" s="8" t="inlineStr">
        <is>
          <t>네이비 그래픽  엔젤플라워반팔원피스</t>
        </is>
      </c>
      <c r="N3315" s="8" t="inlineStr">
        <is>
          <t>NAVY 그래픽  엔젤플라워반팔원피스</t>
        </is>
      </c>
      <c r="O3315" s="8" t="inlineStr">
        <is>
          <t>곤색 그래픽  엔젤플라워반팔원피스</t>
        </is>
      </c>
    </row>
    <row r="3316" ht="16.5" customHeight="1" s="16">
      <c r="A3316" s="7" t="n">
        <v>13200091</v>
      </c>
      <c r="B3316" s="7" t="inlineStr">
        <is>
          <t>게스</t>
        </is>
      </c>
      <c r="C3316" s="7" t="inlineStr">
        <is>
          <t>블랙</t>
        </is>
      </c>
      <c r="D3316" s="7" t="inlineStr">
        <is>
          <t>프린팅</t>
        </is>
      </c>
      <c r="E3316" s="7" t="inlineStr">
        <is>
          <t>면</t>
        </is>
      </c>
      <c r="F3316" s="7" t="inlineStr">
        <is>
          <t>오팔홀로그램레터링반팔티</t>
        </is>
      </c>
      <c r="G3316" s="7" t="inlineStr">
        <is>
          <t>KOR</t>
        </is>
      </c>
      <c r="H3316" s="7" t="inlineStr">
        <is>
          <t>M</t>
        </is>
      </c>
      <c r="I3316" s="7">
        <f>IF(B3316="보세",C3316&amp;" "&amp;D3316&amp;" "&amp;E3316&amp;" "&amp;F3316&amp;" ["&amp;H3316&amp;"]",IF(G3316="JPN","[JPN] "&amp;B3316&amp;" "&amp;C3316&amp;" "&amp;D3316&amp;" "&amp;E3316&amp;" "&amp;F3316&amp;" ["&amp;H3316&amp;"]",B3316&amp;" "&amp;C3316&amp;" "&amp;D3316&amp;" "&amp;E3316&amp;" "&amp;F3316&amp;" ["&amp;H3316&amp;"]"))</f>
        <v/>
      </c>
      <c r="J3316" s="7" t="inlineStr">
        <is>
          <t>게스 블랙 프린팅 면 오팔홀로그램레터링반팔티 [M]</t>
        </is>
      </c>
      <c r="K3316" s="7" t="inlineStr">
        <is>
          <t>게스 블랙 프린팅 면 오팔홀로그램레터링반팔티</t>
        </is>
      </c>
      <c r="L3316" s="7">
        <f>IF(B3316="보세",C3316&amp;" "&amp;F3316,B3316&amp;" "&amp;F3316)</f>
        <v/>
      </c>
      <c r="M3316" s="8" t="inlineStr">
        <is>
          <t>블랙 프린팅 면 오팔홀로그램레터링반팔티</t>
        </is>
      </c>
      <c r="N3316" s="8" t="inlineStr">
        <is>
          <t>블랙 프린팅 코튼 오팔홀로그램레터링반팔티</t>
        </is>
      </c>
      <c r="O3316" s="8" t="inlineStr">
        <is>
          <t>블랙 프린팅 면직물 오팔홀로그램레터링반팔티</t>
        </is>
      </c>
    </row>
    <row r="3317" ht="16.5" customHeight="1" s="16">
      <c r="A3317" s="7" t="n">
        <v>13200092</v>
      </c>
      <c r="B3317" s="7" t="inlineStr">
        <is>
          <t>스톡홀름신드롬</t>
        </is>
      </c>
      <c r="C3317" s="7" t="inlineStr">
        <is>
          <t>블랙</t>
        </is>
      </c>
      <c r="D3317" s="7" t="inlineStr">
        <is>
          <t>프린팅</t>
        </is>
      </c>
      <c r="E3317" s="7" t="inlineStr">
        <is>
          <t>면</t>
        </is>
      </c>
      <c r="F3317" s="7" t="inlineStr">
        <is>
          <t>기하학해골박시반팔티</t>
        </is>
      </c>
      <c r="G3317" s="7" t="inlineStr">
        <is>
          <t>KOR</t>
        </is>
      </c>
      <c r="H3317" s="7" t="inlineStr">
        <is>
          <t>Free</t>
        </is>
      </c>
      <c r="I3317" s="7">
        <f>IF(B3317="보세",C3317&amp;" "&amp;D3317&amp;" "&amp;E3317&amp;" "&amp;F3317&amp;" ["&amp;H3317&amp;"]",IF(G3317="JPN","[JPN] "&amp;B3317&amp;" "&amp;C3317&amp;" "&amp;D3317&amp;" "&amp;E3317&amp;" "&amp;F3317&amp;" ["&amp;H3317&amp;"]",B3317&amp;" "&amp;C3317&amp;" "&amp;D3317&amp;" "&amp;E3317&amp;" "&amp;F3317&amp;" ["&amp;H3317&amp;"]"))</f>
        <v/>
      </c>
      <c r="J3317" s="7" t="inlineStr">
        <is>
          <t>스톡홀름신드롬 블랙 프린팅 면 기하학해골박시반팔티 [Free]</t>
        </is>
      </c>
      <c r="K3317" s="7" t="inlineStr">
        <is>
          <t>스톡홀름신드롬 블랙 프린팅 면 기하학해골박시반팔티</t>
        </is>
      </c>
      <c r="L3317" s="7">
        <f>IF(B3317="보세",C3317&amp;" "&amp;F3317,B3317&amp;" "&amp;F3317)</f>
        <v/>
      </c>
      <c r="M3317" s="8" t="inlineStr">
        <is>
          <t>블랙 프린팅 면 기하학해골박시반팔티</t>
        </is>
      </c>
      <c r="N3317" s="8" t="inlineStr">
        <is>
          <t>블랙 프린팅 코튼 기하학해골박시반팔티</t>
        </is>
      </c>
      <c r="O3317" s="8" t="inlineStr">
        <is>
          <t>블랙 프린팅 면직물 기하학해골박시반팔티</t>
        </is>
      </c>
    </row>
    <row r="3318" ht="16.5" customHeight="1" s="16">
      <c r="A3318" s="7" t="n">
        <v>13200093</v>
      </c>
      <c r="B3318" s="7" t="inlineStr">
        <is>
          <t>자라</t>
        </is>
      </c>
      <c r="C3318" s="7" t="inlineStr">
        <is>
          <t>그린아이보리</t>
        </is>
      </c>
      <c r="D3318" s="7" t="inlineStr">
        <is>
          <t>스트라이프</t>
        </is>
      </c>
      <c r="E3318" s="7" t="inlineStr">
        <is>
          <t>폴리</t>
        </is>
      </c>
      <c r="F3318" s="7" t="inlineStr">
        <is>
          <t>크롭크루넥니트</t>
        </is>
      </c>
      <c r="G3318" s="7" t="inlineStr">
        <is>
          <t>KOR</t>
        </is>
      </c>
      <c r="H3318" s="7" t="inlineStr">
        <is>
          <t>S</t>
        </is>
      </c>
      <c r="I3318" s="7">
        <f>IF(B3318="보세",C3318&amp;" "&amp;D3318&amp;" "&amp;E3318&amp;" "&amp;F3318&amp;" ["&amp;H3318&amp;"]",IF(G3318="JPN","[JPN] "&amp;B3318&amp;" "&amp;C3318&amp;" "&amp;D3318&amp;" "&amp;E3318&amp;" "&amp;F3318&amp;" ["&amp;H3318&amp;"]",B3318&amp;" "&amp;C3318&amp;" "&amp;D3318&amp;" "&amp;E3318&amp;" "&amp;F3318&amp;" ["&amp;H3318&amp;"]"))</f>
        <v/>
      </c>
      <c r="J3318" s="7" t="inlineStr">
        <is>
          <t>자라 그린아이보리 스트라이프 크롭크루넥니트 [S]</t>
        </is>
      </c>
      <c r="K3318" s="7" t="inlineStr">
        <is>
          <t>자라 그린아이보리 스트라이프 크롭크루넥니트</t>
        </is>
      </c>
      <c r="L3318" s="7">
        <f>IF(B3318="보세",C3318&amp;" "&amp;F3318,B3318&amp;" "&amp;F3318)</f>
        <v/>
      </c>
      <c r="M3318" s="8" t="inlineStr">
        <is>
          <t>그린아이보리 스트라이프  크롭크루넥니트</t>
        </is>
      </c>
      <c r="N3318" s="8" t="inlineStr">
        <is>
          <t>그린아이보리 스트라이프  크롭크루넥니트</t>
        </is>
      </c>
      <c r="O3318" s="8" t="inlineStr">
        <is>
          <t>그린아이보리 스트라이프  크롭크루넥니트</t>
        </is>
      </c>
    </row>
    <row r="3319" ht="16.5" customHeight="1" s="16">
      <c r="A3319" s="7" t="n">
        <v>13200094</v>
      </c>
      <c r="B3319" s="7" t="inlineStr">
        <is>
          <t>자라</t>
        </is>
      </c>
      <c r="C3319" s="7" t="inlineStr">
        <is>
          <t>브라운</t>
        </is>
      </c>
      <c r="D3319" s="7" t="inlineStr">
        <is>
          <t>무지</t>
        </is>
      </c>
      <c r="E3319" s="7" t="inlineStr">
        <is>
          <t>알파카혼방</t>
        </is>
      </c>
      <c r="F3319" s="7" t="inlineStr">
        <is>
          <t>터틀넥절개나그랑크롭스웨터</t>
        </is>
      </c>
      <c r="G3319" s="7" t="inlineStr">
        <is>
          <t>KOR</t>
        </is>
      </c>
      <c r="H3319" s="7" t="inlineStr">
        <is>
          <t>XS</t>
        </is>
      </c>
      <c r="I3319" s="7">
        <f>IF(B3319="보세",C3319&amp;" "&amp;D3319&amp;" "&amp;E3319&amp;" "&amp;F3319&amp;" ["&amp;H3319&amp;"]",IF(G3319="JPN","[JPN] "&amp;B3319&amp;" "&amp;C3319&amp;" "&amp;D3319&amp;" "&amp;E3319&amp;" "&amp;F3319&amp;" ["&amp;H3319&amp;"]",B3319&amp;" "&amp;C3319&amp;" "&amp;D3319&amp;" "&amp;E3319&amp;" "&amp;F3319&amp;" ["&amp;H3319&amp;"]"))</f>
        <v/>
      </c>
      <c r="J3319" s="7" t="inlineStr">
        <is>
          <t>자라 브라운 알파카혼방 터틀넥절개나그랑크롭스웨터 [XS]</t>
        </is>
      </c>
      <c r="K3319" s="7" t="inlineStr">
        <is>
          <t>자라 브라운 알파카혼방 터틀넥절개나그랑크롭스웨터</t>
        </is>
      </c>
      <c r="L3319" s="7">
        <f>IF(B3319="보세",C3319&amp;" "&amp;F3319,B3319&amp;" "&amp;F3319)</f>
        <v/>
      </c>
      <c r="M3319" s="8" t="inlineStr">
        <is>
          <t>브라운  알파카혼방 터틀넥절개나그랑크롭스웨터</t>
        </is>
      </c>
      <c r="N3319" s="8" t="inlineStr">
        <is>
          <t>브라운  알파카혼방 터틀넥절개나그랑크롭스웨터</t>
        </is>
      </c>
      <c r="O3319" s="8" t="inlineStr">
        <is>
          <t>브라운  알파카혼방 터틀넥절개나그랑크롭스웨터</t>
        </is>
      </c>
    </row>
    <row r="3320" ht="16.5" customHeight="1" s="16">
      <c r="A3320" s="7" t="n">
        <v>13200095</v>
      </c>
      <c r="B3320" s="7" t="inlineStr">
        <is>
          <t>자라</t>
        </is>
      </c>
      <c r="C3320" s="7" t="inlineStr">
        <is>
          <t>오렌지</t>
        </is>
      </c>
      <c r="D3320" s="7" t="inlineStr">
        <is>
          <t>패턴</t>
        </is>
      </c>
      <c r="E3320" s="7" t="inlineStr">
        <is>
          <t>폴리</t>
        </is>
      </c>
      <c r="F3320" s="7" t="inlineStr">
        <is>
          <t>박시짜임스웨터</t>
        </is>
      </c>
      <c r="G3320" s="7" t="inlineStr">
        <is>
          <t>KOR</t>
        </is>
      </c>
      <c r="H3320" s="7" t="inlineStr">
        <is>
          <t>M</t>
        </is>
      </c>
      <c r="I3320" s="7">
        <f>IF(B3320="보세",C3320&amp;" "&amp;D3320&amp;" "&amp;E3320&amp;" "&amp;F3320&amp;" ["&amp;H3320&amp;"]",IF(G3320="JPN","[JPN] "&amp;B3320&amp;" "&amp;C3320&amp;" "&amp;D3320&amp;" "&amp;E3320&amp;" "&amp;F3320&amp;" ["&amp;H3320&amp;"]",B3320&amp;" "&amp;C3320&amp;" "&amp;D3320&amp;" "&amp;E3320&amp;" "&amp;F3320&amp;" ["&amp;H3320&amp;"]"))</f>
        <v/>
      </c>
      <c r="J3320" s="7" t="inlineStr">
        <is>
          <t>자라 오렌지 박시짜임스웨터 [M]</t>
        </is>
      </c>
      <c r="K3320" s="7" t="inlineStr">
        <is>
          <t>자라 오렌지 박시짜임스웨터</t>
        </is>
      </c>
      <c r="L3320" s="7">
        <f>IF(B3320="보세",C3320&amp;" "&amp;F3320,B3320&amp;" "&amp;F3320)</f>
        <v/>
      </c>
      <c r="M3320" s="8" t="inlineStr">
        <is>
          <t>오렌지   박시짜임스웨터</t>
        </is>
      </c>
      <c r="N3320" s="8" t="inlineStr">
        <is>
          <t>오렌지   박시짜임스웨터</t>
        </is>
      </c>
      <c r="O3320" s="8" t="inlineStr">
        <is>
          <t>오렌지   박시짜임스웨터</t>
        </is>
      </c>
    </row>
    <row r="3321" ht="16.5" customHeight="1" s="16">
      <c r="A3321" s="7" t="n">
        <v>13200096</v>
      </c>
      <c r="B3321" s="7" t="inlineStr">
        <is>
          <t>뉴발란스</t>
        </is>
      </c>
      <c r="C3321" s="7" t="inlineStr">
        <is>
          <t>블랙</t>
        </is>
      </c>
      <c r="D3321" s="7" t="inlineStr">
        <is>
          <t>무지</t>
        </is>
      </c>
      <c r="E3321" s="7" t="inlineStr">
        <is>
          <t>폴리</t>
        </is>
      </c>
      <c r="F3321" s="7" t="inlineStr">
        <is>
          <t>루즈핏투톤바람막이</t>
        </is>
      </c>
      <c r="G3321" s="7" t="inlineStr">
        <is>
          <t>KOR</t>
        </is>
      </c>
      <c r="H3321" s="7" t="inlineStr">
        <is>
          <t>M</t>
        </is>
      </c>
      <c r="I3321" s="7">
        <f>IF(B3321="보세",C3321&amp;" "&amp;D3321&amp;" "&amp;E3321&amp;" "&amp;F3321&amp;" ["&amp;H3321&amp;"]",IF(G3321="JPN","[JPN] "&amp;B3321&amp;" "&amp;C3321&amp;" "&amp;D3321&amp;" "&amp;E3321&amp;" "&amp;F3321&amp;" ["&amp;H3321&amp;"]",B3321&amp;" "&amp;C3321&amp;" "&amp;D3321&amp;" "&amp;E3321&amp;" "&amp;F3321&amp;" ["&amp;H3321&amp;"]"))</f>
        <v/>
      </c>
      <c r="J3321" s="7" t="inlineStr">
        <is>
          <t>뉴발란스 블랙 루즈핏투톤바람막이 [M]</t>
        </is>
      </c>
      <c r="K3321" s="7" t="inlineStr">
        <is>
          <t>뉴발란스 블랙 루즈핏투톤바람막이</t>
        </is>
      </c>
      <c r="L3321" s="7">
        <f>IF(B3321="보세",C3321&amp;" "&amp;F3321,B3321&amp;" "&amp;F3321)</f>
        <v/>
      </c>
      <c r="M3321" s="8" t="inlineStr">
        <is>
          <t>블랙   루즈핏투톤바람막이</t>
        </is>
      </c>
      <c r="N3321" s="8" t="inlineStr">
        <is>
          <t>블랙   루즈핏투톤바람막이</t>
        </is>
      </c>
      <c r="O3321" s="8" t="inlineStr">
        <is>
          <t>블랙   루즈핏투톤바람막이</t>
        </is>
      </c>
    </row>
    <row r="3322" ht="16.5" customHeight="1" s="16">
      <c r="A3322" s="7" t="n">
        <v>13200097</v>
      </c>
      <c r="B3322" s="7" t="inlineStr">
        <is>
          <t>빈폴아웃도어</t>
        </is>
      </c>
      <c r="C3322" s="7" t="inlineStr">
        <is>
          <t>오렌지</t>
        </is>
      </c>
      <c r="D3322" s="7" t="inlineStr">
        <is>
          <t>무지</t>
        </is>
      </c>
      <c r="E3322" s="7" t="inlineStr">
        <is>
          <t>폴리</t>
        </is>
      </c>
      <c r="F3322" s="7" t="inlineStr">
        <is>
          <t>투톤후드하프바람막이</t>
        </is>
      </c>
      <c r="G3322" s="7" t="inlineStr">
        <is>
          <t>KOR</t>
        </is>
      </c>
      <c r="H3322" s="7" t="inlineStr">
        <is>
          <t>95</t>
        </is>
      </c>
      <c r="I3322" s="7">
        <f>IF(B3322="보세",C3322&amp;" "&amp;D3322&amp;" "&amp;E3322&amp;" "&amp;F3322&amp;" ["&amp;H3322&amp;"]",IF(G3322="JPN","[JPN] "&amp;B3322&amp;" "&amp;C3322&amp;" "&amp;D3322&amp;" "&amp;E3322&amp;" "&amp;F3322&amp;" ["&amp;H3322&amp;"]",B3322&amp;" "&amp;C3322&amp;" "&amp;D3322&amp;" "&amp;E3322&amp;" "&amp;F3322&amp;" ["&amp;H3322&amp;"]"))</f>
        <v/>
      </c>
      <c r="J3322" s="7" t="inlineStr">
        <is>
          <t>빈폴아웃도어 오렌지 투톤후드하프바람막이 [95]</t>
        </is>
      </c>
      <c r="K3322" s="7" t="inlineStr">
        <is>
          <t>빈폴아웃도어 오렌지 투톤후드하프바람막이</t>
        </is>
      </c>
      <c r="L3322" s="7">
        <f>IF(B3322="보세",C3322&amp;" "&amp;F3322,B3322&amp;" "&amp;F3322)</f>
        <v/>
      </c>
      <c r="M3322" s="8" t="inlineStr">
        <is>
          <t>오렌지   투톤후드하프바람막이</t>
        </is>
      </c>
      <c r="N3322" s="8" t="inlineStr">
        <is>
          <t>오렌지   투톤후드하프바람막이</t>
        </is>
      </c>
      <c r="O3322" s="8" t="inlineStr">
        <is>
          <t>오렌지   투톤후드하프바람막이</t>
        </is>
      </c>
    </row>
    <row r="3323" ht="16.5" customHeight="1" s="16">
      <c r="A3323" s="7" t="n">
        <v>13200098</v>
      </c>
      <c r="B3323" s="7" t="inlineStr">
        <is>
          <t>노스페이스</t>
        </is>
      </c>
      <c r="C3323" s="7" t="inlineStr">
        <is>
          <t>연두</t>
        </is>
      </c>
      <c r="D3323" s="7" t="inlineStr">
        <is>
          <t>무지</t>
        </is>
      </c>
      <c r="E3323" s="7" t="inlineStr">
        <is>
          <t>폴리</t>
        </is>
      </c>
      <c r="F3323" s="7" t="inlineStr">
        <is>
          <t>하이넥후드레글런바람막이</t>
        </is>
      </c>
      <c r="G3323" s="7" t="inlineStr">
        <is>
          <t>KOR</t>
        </is>
      </c>
      <c r="H3323" s="7" t="inlineStr">
        <is>
          <t>M</t>
        </is>
      </c>
      <c r="I3323" s="7">
        <f>IF(B3323="보세",C3323&amp;" "&amp;D3323&amp;" "&amp;E3323&amp;" "&amp;F3323&amp;" ["&amp;H3323&amp;"]",IF(G3323="JPN","[JPN] "&amp;B3323&amp;" "&amp;C3323&amp;" "&amp;D3323&amp;" "&amp;E3323&amp;" "&amp;F3323&amp;" ["&amp;H3323&amp;"]",B3323&amp;" "&amp;C3323&amp;" "&amp;D3323&amp;" "&amp;E3323&amp;" "&amp;F3323&amp;" ["&amp;H3323&amp;"]"))</f>
        <v/>
      </c>
      <c r="J3323" s="7" t="inlineStr">
        <is>
          <t>노스페이스 연두 하이넥후드레글런바람막이 [M]</t>
        </is>
      </c>
      <c r="K3323" s="7" t="inlineStr">
        <is>
          <t>노스페이스 연두 하이넥후드레글런바람막이</t>
        </is>
      </c>
      <c r="L3323" s="7">
        <f>IF(B3323="보세",C3323&amp;" "&amp;F3323,B3323&amp;" "&amp;F3323)</f>
        <v/>
      </c>
      <c r="M3323" s="8" t="inlineStr">
        <is>
          <t>연두   하이넥후드레글런바람막이</t>
        </is>
      </c>
      <c r="N3323" s="8" t="inlineStr">
        <is>
          <t>연두   하이넥후드레글런바람막이</t>
        </is>
      </c>
      <c r="O3323" s="8" t="inlineStr">
        <is>
          <t>연두   하이넥후드레글런바람막이</t>
        </is>
      </c>
    </row>
    <row r="3324" ht="16.5" customHeight="1" s="16">
      <c r="A3324" s="7" t="n">
        <v>13200099</v>
      </c>
      <c r="B3324" s="7" t="inlineStr">
        <is>
          <t>조이너스</t>
        </is>
      </c>
      <c r="C3324" s="7" t="inlineStr">
        <is>
          <t>레몬옐로우</t>
        </is>
      </c>
      <c r="D3324" s="7" t="inlineStr">
        <is>
          <t>무지</t>
        </is>
      </c>
      <c r="E3324" s="7" t="inlineStr">
        <is>
          <t>폴리</t>
        </is>
      </c>
      <c r="F3324" s="7" t="inlineStr">
        <is>
          <t>사선집업스트레치재킷</t>
        </is>
      </c>
      <c r="G3324" s="7" t="inlineStr">
        <is>
          <t>KOR</t>
        </is>
      </c>
      <c r="H3324" s="7" t="inlineStr">
        <is>
          <t>85-92</t>
        </is>
      </c>
      <c r="I3324" s="7">
        <f>IF(B3324="보세",C3324&amp;" "&amp;D3324&amp;" "&amp;E3324&amp;" "&amp;F3324&amp;" ["&amp;H3324&amp;"]",IF(G3324="JPN","[JPN] "&amp;B3324&amp;" "&amp;C3324&amp;" "&amp;D3324&amp;" "&amp;E3324&amp;" "&amp;F3324&amp;" ["&amp;H3324&amp;"]",B3324&amp;" "&amp;C3324&amp;" "&amp;D3324&amp;" "&amp;E3324&amp;" "&amp;F3324&amp;" ["&amp;H3324&amp;"]"))</f>
        <v/>
      </c>
      <c r="J3324" s="7" t="inlineStr">
        <is>
          <t>조이너스 레몬옐로우 사선집업스트레치재킷 [85-92]</t>
        </is>
      </c>
      <c r="K3324" s="7" t="inlineStr">
        <is>
          <t>조이너스 레몬옐로우 사선집업스트레치재킷</t>
        </is>
      </c>
      <c r="L3324" s="7">
        <f>IF(B3324="보세",C3324&amp;" "&amp;F3324,B3324&amp;" "&amp;F3324)</f>
        <v/>
      </c>
      <c r="M3324" s="8" t="inlineStr">
        <is>
          <t>레몬옐로우   사선집업스트레치재킷</t>
        </is>
      </c>
      <c r="N3324" s="8" t="inlineStr">
        <is>
          <t>레몬옐로우   사선집업스트레치재킷</t>
        </is>
      </c>
      <c r="O3324" s="8" t="inlineStr">
        <is>
          <t>레몬옐로우   사선집업스트레치재킷</t>
        </is>
      </c>
    </row>
    <row r="3325" ht="16.5" customHeight="1" s="16">
      <c r="A3325" s="7" t="n">
        <v>13200100</v>
      </c>
      <c r="B3325" s="7" t="inlineStr">
        <is>
          <t>나이키골프</t>
        </is>
      </c>
      <c r="C3325" s="7" t="inlineStr">
        <is>
          <t>라이트블루</t>
        </is>
      </c>
      <c r="D3325" s="7" t="inlineStr">
        <is>
          <t>무지</t>
        </is>
      </c>
      <c r="E3325" s="7" t="inlineStr">
        <is>
          <t>드라이핏</t>
        </is>
      </c>
      <c r="F3325" s="7" t="inlineStr">
        <is>
          <t>옴브레숏카라반팔티</t>
        </is>
      </c>
      <c r="G3325" s="7" t="inlineStr">
        <is>
          <t>KOR</t>
        </is>
      </c>
      <c r="H3325" s="7" t="inlineStr">
        <is>
          <t>XL</t>
        </is>
      </c>
      <c r="I3325" s="7">
        <f>IF(B3325="보세",C3325&amp;" "&amp;D3325&amp;" "&amp;E3325&amp;" "&amp;F3325&amp;" ["&amp;H3325&amp;"]",IF(G3325="JPN","[JPN] "&amp;B3325&amp;" "&amp;C3325&amp;" "&amp;D3325&amp;" "&amp;E3325&amp;" "&amp;F3325&amp;" ["&amp;H3325&amp;"]",B3325&amp;" "&amp;C3325&amp;" "&amp;D3325&amp;" "&amp;E3325&amp;" "&amp;F3325&amp;" ["&amp;H3325&amp;"]"))</f>
        <v/>
      </c>
      <c r="J3325" s="7" t="inlineStr">
        <is>
          <t>나이키골프 라이트블루 드라이핏 옴브레숏카라반팔티 [XL]</t>
        </is>
      </c>
      <c r="K3325" s="7" t="inlineStr">
        <is>
          <t>나이키골프 라이트블루 드라이핏 옴브레숏카라반팔티</t>
        </is>
      </c>
      <c r="L3325" s="7">
        <f>IF(B3325="보세",C3325&amp;" "&amp;F3325,B3325&amp;" "&amp;F3325)</f>
        <v/>
      </c>
      <c r="M3325" s="8" t="inlineStr">
        <is>
          <t>라이트블루  드라이핏 옴브레숏카라반팔티</t>
        </is>
      </c>
      <c r="N3325" s="8" t="inlineStr">
        <is>
          <t>라이트블루  드라이핏 옴브레숏카라반팔티</t>
        </is>
      </c>
      <c r="O3325" s="8" t="inlineStr">
        <is>
          <t>라이트블루  드라이핏 옴브레숏카라반팔티</t>
        </is>
      </c>
    </row>
    <row r="3326" ht="16.5" customHeight="1" s="16">
      <c r="A3326" s="7" t="n">
        <v>13200101</v>
      </c>
      <c r="B3326" s="7" t="inlineStr">
        <is>
          <t>디키즈</t>
        </is>
      </c>
      <c r="C3326" s="7" t="inlineStr">
        <is>
          <t>베이지</t>
        </is>
      </c>
      <c r="D3326" s="7" t="inlineStr">
        <is>
          <t>프린팅</t>
        </is>
      </c>
      <c r="E3326" s="7" t="inlineStr">
        <is>
          <t>면혼방</t>
        </is>
      </c>
      <c r="F3326" s="7" t="inlineStr">
        <is>
          <t>투톤나그랑반팔티</t>
        </is>
      </c>
      <c r="G3326" s="7" t="inlineStr">
        <is>
          <t>KOR</t>
        </is>
      </c>
      <c r="H3326" s="7" t="inlineStr">
        <is>
          <t>XL</t>
        </is>
      </c>
      <c r="I3326" s="7">
        <f>IF(B3326="보세",C3326&amp;" "&amp;D3326&amp;" "&amp;E3326&amp;" "&amp;F3326&amp;" ["&amp;H3326&amp;"]",IF(G3326="JPN","[JPN] "&amp;B3326&amp;" "&amp;C3326&amp;" "&amp;D3326&amp;" "&amp;E3326&amp;" "&amp;F3326&amp;" ["&amp;H3326&amp;"]",B3326&amp;" "&amp;C3326&amp;" "&amp;D3326&amp;" "&amp;E3326&amp;" "&amp;F3326&amp;" ["&amp;H3326&amp;"]"))</f>
        <v/>
      </c>
      <c r="J3326" s="7" t="inlineStr">
        <is>
          <t>디키즈 베이지 프린팅 면혼방 투톤나그랑반팔티 [XL]</t>
        </is>
      </c>
      <c r="K3326" s="7" t="inlineStr">
        <is>
          <t>디키즈 베이지 프린팅 면혼방 투톤나그랑반팔티</t>
        </is>
      </c>
      <c r="L3326" s="7">
        <f>IF(B3326="보세",C3326&amp;" "&amp;F3326,B3326&amp;" "&amp;F3326)</f>
        <v/>
      </c>
      <c r="M3326" s="8" t="inlineStr">
        <is>
          <t>베이지 프린팅 면혼방 투톤나그랑반팔티</t>
        </is>
      </c>
      <c r="N3326" s="8" t="inlineStr">
        <is>
          <t>베이지 프린팅 코튼혼방 투톤나그랑반팔티</t>
        </is>
      </c>
      <c r="O3326" s="8" t="inlineStr">
        <is>
          <t>베이지 프린팅 면믹스 투톤나그랑반팔티</t>
        </is>
      </c>
    </row>
    <row r="3327" ht="16.5" customHeight="1" s="16">
      <c r="A3327" s="7" t="n">
        <v>13200102</v>
      </c>
      <c r="B3327" s="7" t="inlineStr">
        <is>
          <t>나이키</t>
        </is>
      </c>
      <c r="C3327" s="7" t="inlineStr">
        <is>
          <t>멜란지그레이</t>
        </is>
      </c>
      <c r="D3327" s="7" t="inlineStr">
        <is>
          <t>무지</t>
        </is>
      </c>
      <c r="E3327" s="7" t="inlineStr">
        <is>
          <t>면혼방</t>
        </is>
      </c>
      <c r="F3327" s="7" t="inlineStr">
        <is>
          <t>자수로고스웨트후디</t>
        </is>
      </c>
      <c r="G3327" s="7" t="inlineStr">
        <is>
          <t>KOR</t>
        </is>
      </c>
      <c r="H3327" s="7" t="inlineStr">
        <is>
          <t>XL</t>
        </is>
      </c>
      <c r="I3327" s="7">
        <f>IF(B3327="보세",C3327&amp;" "&amp;D3327&amp;" "&amp;E3327&amp;" "&amp;F3327&amp;" ["&amp;H3327&amp;"]",IF(G3327="JPN","[JPN] "&amp;B3327&amp;" "&amp;C3327&amp;" "&amp;D3327&amp;" "&amp;E3327&amp;" "&amp;F3327&amp;" ["&amp;H3327&amp;"]",B3327&amp;" "&amp;C3327&amp;" "&amp;D3327&amp;" "&amp;E3327&amp;" "&amp;F3327&amp;" ["&amp;H3327&amp;"]"))</f>
        <v/>
      </c>
      <c r="J3327" s="7" t="inlineStr">
        <is>
          <t>나이키 멜란지그레이 면혼방 자수로고스웨트후디 [XL]</t>
        </is>
      </c>
      <c r="K3327" s="7" t="inlineStr">
        <is>
          <t>나이키 멜란지그레이 면혼방 자수로고스웨트후디</t>
        </is>
      </c>
      <c r="L3327" s="7">
        <f>IF(B3327="보세",C3327&amp;" "&amp;F3327,B3327&amp;" "&amp;F3327)</f>
        <v/>
      </c>
      <c r="M3327" s="8" t="inlineStr">
        <is>
          <t>멜란지그레이  면혼방 자수로고스웨트후디</t>
        </is>
      </c>
      <c r="N3327" s="8" t="inlineStr">
        <is>
          <t>멜란지그레이  코튼혼방 자수로고스웨트후디</t>
        </is>
      </c>
      <c r="O3327" s="8" t="inlineStr">
        <is>
          <t>멜란지그레이  면믹스 자수로고스웨트후디</t>
        </is>
      </c>
    </row>
    <row r="3328" ht="16.5" customHeight="1" s="16">
      <c r="A3328" s="7" t="n">
        <v>13200103</v>
      </c>
      <c r="B3328" s="7" t="inlineStr">
        <is>
          <t>닥스골프</t>
        </is>
      </c>
      <c r="C3328" s="7" t="inlineStr">
        <is>
          <t>베이지</t>
        </is>
      </c>
      <c r="D3328" s="7" t="inlineStr">
        <is>
          <t>체크</t>
        </is>
      </c>
      <c r="E3328" s="7" t="inlineStr">
        <is>
          <t>면</t>
        </is>
      </c>
      <c r="F3328" s="7" t="inlineStr">
        <is>
          <t>카라시보리티</t>
        </is>
      </c>
      <c r="G3328" s="7" t="inlineStr">
        <is>
          <t>KOR</t>
        </is>
      </c>
      <c r="H3328" s="7" t="inlineStr">
        <is>
          <t>100</t>
        </is>
      </c>
      <c r="I3328" s="7">
        <f>IF(B3328="보세",C3328&amp;" "&amp;D3328&amp;" "&amp;E3328&amp;" "&amp;F3328&amp;" ["&amp;H3328&amp;"]",IF(G3328="JPN","[JPN] "&amp;B3328&amp;" "&amp;C3328&amp;" "&amp;D3328&amp;" "&amp;E3328&amp;" "&amp;F3328&amp;" ["&amp;H3328&amp;"]",B3328&amp;" "&amp;C3328&amp;" "&amp;D3328&amp;" "&amp;E3328&amp;" "&amp;F3328&amp;" ["&amp;H3328&amp;"]"))</f>
        <v/>
      </c>
      <c r="J3328" s="7" t="inlineStr">
        <is>
          <t>닥스골프 베이지 체크 면 카라시보리티 [100]</t>
        </is>
      </c>
      <c r="K3328" s="7" t="inlineStr">
        <is>
          <t>닥스골프 베이지 체크 면 카라시보리티</t>
        </is>
      </c>
      <c r="L3328" s="7">
        <f>IF(B3328="보세",C3328&amp;" "&amp;F3328,B3328&amp;" "&amp;F3328)</f>
        <v/>
      </c>
      <c r="M3328" s="8" t="inlineStr">
        <is>
          <t>베이지 체크 면 카라시보리티</t>
        </is>
      </c>
      <c r="N3328" s="8" t="inlineStr">
        <is>
          <t>베이지 체크 코튼 카라시보리티</t>
        </is>
      </c>
      <c r="O3328" s="8" t="inlineStr">
        <is>
          <t>베이지 체크 면직물 카라시보리티</t>
        </is>
      </c>
    </row>
    <row r="3329" ht="16.5" customHeight="1" s="16">
      <c r="A3329" s="7" t="n">
        <v>13200104</v>
      </c>
      <c r="B3329" s="7" t="inlineStr">
        <is>
          <t>유니클로</t>
        </is>
      </c>
      <c r="C3329" s="7" t="inlineStr">
        <is>
          <t>멜란지그레이</t>
        </is>
      </c>
      <c r="D3329" s="7" t="inlineStr">
        <is>
          <t>무지</t>
        </is>
      </c>
      <c r="E3329" s="7" t="inlineStr">
        <is>
          <t>울</t>
        </is>
      </c>
      <c r="F3329" s="7" t="inlineStr">
        <is>
          <t>시보리크롭니트</t>
        </is>
      </c>
      <c r="G3329" s="7" t="inlineStr">
        <is>
          <t>KOR</t>
        </is>
      </c>
      <c r="H3329" s="7" t="inlineStr">
        <is>
          <t>S</t>
        </is>
      </c>
      <c r="I3329" s="7">
        <f>IF(B3329="보세",C3329&amp;" "&amp;D3329&amp;" "&amp;E3329&amp;" "&amp;F3329&amp;" ["&amp;H3329&amp;"]",IF(G3329="JPN","[JPN] "&amp;B3329&amp;" "&amp;C3329&amp;" "&amp;D3329&amp;" "&amp;E3329&amp;" "&amp;F3329&amp;" ["&amp;H3329&amp;"]",B3329&amp;" "&amp;C3329&amp;" "&amp;D3329&amp;" "&amp;E3329&amp;" "&amp;F3329&amp;" ["&amp;H3329&amp;"]"))</f>
        <v/>
      </c>
      <c r="J3329" s="7" t="inlineStr">
        <is>
          <t>유니클로 멜란지그레이 울 시보리크롭니트 [S]</t>
        </is>
      </c>
      <c r="K3329" s="7" t="inlineStr">
        <is>
          <t>유니클로 멜란지그레이 울 시보리크롭니트</t>
        </is>
      </c>
      <c r="L3329" s="7">
        <f>IF(B3329="보세",C3329&amp;" "&amp;F3329,B3329&amp;" "&amp;F3329)</f>
        <v/>
      </c>
      <c r="M3329" s="8" t="inlineStr">
        <is>
          <t>멜란지그레이  울 시보리크롭니트</t>
        </is>
      </c>
      <c r="N3329" s="8" t="inlineStr">
        <is>
          <t>멜란지그레이  울 시보리크롭니트</t>
        </is>
      </c>
      <c r="O3329" s="8" t="inlineStr">
        <is>
          <t>멜란지그레이  울 시보리크롭니트</t>
        </is>
      </c>
    </row>
    <row r="3330" ht="16.5" customHeight="1" s="16">
      <c r="A3330" s="7" t="n">
        <v>13200105</v>
      </c>
      <c r="B3330" s="7" t="inlineStr">
        <is>
          <t>라인</t>
        </is>
      </c>
      <c r="C3330" s="7" t="inlineStr">
        <is>
          <t>페탈핑크</t>
        </is>
      </c>
      <c r="D3330" s="7" t="inlineStr">
        <is>
          <t>무지</t>
        </is>
      </c>
      <c r="E3330" s="7" t="inlineStr">
        <is>
          <t>폴리</t>
        </is>
      </c>
      <c r="F3330" s="7" t="inlineStr">
        <is>
          <t>투피스스타일슬림원피스</t>
        </is>
      </c>
      <c r="G3330" s="7" t="inlineStr">
        <is>
          <t>KOR</t>
        </is>
      </c>
      <c r="H3330" s="7" t="inlineStr">
        <is>
          <t>85-90</t>
        </is>
      </c>
      <c r="I3330" s="7">
        <f>IF(B3330="보세",C3330&amp;" "&amp;D3330&amp;" "&amp;E3330&amp;" "&amp;F3330&amp;" ["&amp;H3330&amp;"]",IF(G3330="JPN","[JPN] "&amp;B3330&amp;" "&amp;C3330&amp;" "&amp;D3330&amp;" "&amp;E3330&amp;" "&amp;F3330&amp;" ["&amp;H3330&amp;"]",B3330&amp;" "&amp;C3330&amp;" "&amp;D3330&amp;" "&amp;E3330&amp;" "&amp;F3330&amp;" ["&amp;H3330&amp;"]"))</f>
        <v/>
      </c>
      <c r="J3330" s="7" t="inlineStr">
        <is>
          <t>라인 페탈핑크 투피스스타일슬림원피스 [85-90]</t>
        </is>
      </c>
      <c r="K3330" s="7" t="inlineStr">
        <is>
          <t>라인 페탈핑크 투피스스타일슬림원피스</t>
        </is>
      </c>
      <c r="L3330" s="7">
        <f>IF(B3330="보세",C3330&amp;" "&amp;F3330,B3330&amp;" "&amp;F3330)</f>
        <v/>
      </c>
      <c r="M3330" s="8" t="inlineStr">
        <is>
          <t>페탈핑크   투피스스타일슬림원피스</t>
        </is>
      </c>
      <c r="N3330" s="8" t="inlineStr">
        <is>
          <t>페탈핑크   투피스스타일슬림원피스</t>
        </is>
      </c>
      <c r="O3330" s="8" t="inlineStr">
        <is>
          <t>페탈핑크   투피스스타일슬림원피스</t>
        </is>
      </c>
    </row>
    <row r="3331" ht="16.5" customHeight="1" s="16">
      <c r="A3331" s="7" t="n">
        <v>13200106</v>
      </c>
      <c r="B3331" s="7" t="inlineStr">
        <is>
          <t>아디다스오리지널</t>
        </is>
      </c>
      <c r="C3331" s="7" t="inlineStr">
        <is>
          <t>캘사이트바이올렛</t>
        </is>
      </c>
      <c r="D3331" s="7" t="inlineStr">
        <is>
          <t>무지</t>
        </is>
      </c>
      <c r="E3331" s="7" t="inlineStr">
        <is>
          <t>면혼방</t>
        </is>
      </c>
      <c r="F3331" s="7" t="inlineStr">
        <is>
          <t>소매양각레터링와이드후드티</t>
        </is>
      </c>
      <c r="G3331" s="7" t="inlineStr">
        <is>
          <t>KOR</t>
        </is>
      </c>
      <c r="H3331" s="7" t="inlineStr">
        <is>
          <t>L</t>
        </is>
      </c>
      <c r="I3331" s="7">
        <f>IF(B3331="보세",C3331&amp;" "&amp;D3331&amp;" "&amp;E3331&amp;" "&amp;F3331&amp;" ["&amp;H3331&amp;"]",IF(G3331="JPN","[JPN] "&amp;B3331&amp;" "&amp;C3331&amp;" "&amp;D3331&amp;" "&amp;E3331&amp;" "&amp;F3331&amp;" ["&amp;H3331&amp;"]",B3331&amp;" "&amp;C3331&amp;" "&amp;D3331&amp;" "&amp;E3331&amp;" "&amp;F3331&amp;" ["&amp;H3331&amp;"]"))</f>
        <v/>
      </c>
      <c r="J3331" s="7" t="inlineStr">
        <is>
          <t>아디다스오리지널 캘사이트바이올렛 면혼방 소매양각레터링와이드후드티 [L]</t>
        </is>
      </c>
      <c r="K3331" s="7" t="inlineStr">
        <is>
          <t>아디다스오리지널 캘사이트바이올렛 면혼방 소매양각레터링와이드후드티</t>
        </is>
      </c>
      <c r="L3331" s="7">
        <f>IF(B3331="보세",C3331&amp;" "&amp;F3331,B3331&amp;" "&amp;F3331)</f>
        <v/>
      </c>
      <c r="M3331" s="8" t="inlineStr">
        <is>
          <t>캘사이트바이올렛  면혼방 소매양각레터링와이드후드티</t>
        </is>
      </c>
      <c r="N3331" s="8" t="inlineStr">
        <is>
          <t>캘사이트바이올렛  코튼혼방 소매양각레터링와이드후드티</t>
        </is>
      </c>
      <c r="O3331" s="8" t="inlineStr">
        <is>
          <t>캘사이트바이올렛  면믹스 소매양각레터링와이드후드티</t>
        </is>
      </c>
    </row>
    <row r="3332" ht="16.5" customHeight="1" s="16">
      <c r="A3332" s="7" t="n">
        <v>13200107</v>
      </c>
      <c r="B3332" s="7" t="inlineStr">
        <is>
          <t>uspoloassn</t>
        </is>
      </c>
      <c r="C3332" s="7" t="inlineStr">
        <is>
          <t>민트</t>
        </is>
      </c>
      <c r="D3332" s="7" t="inlineStr">
        <is>
          <t>무지</t>
        </is>
      </c>
      <c r="E3332" s="7" t="inlineStr">
        <is>
          <t>면</t>
        </is>
      </c>
      <c r="F3332" s="7" t="inlineStr">
        <is>
          <t>꽈배기브이넥시보리니트</t>
        </is>
      </c>
      <c r="G3332" s="7" t="inlineStr">
        <is>
          <t>KOR</t>
        </is>
      </c>
      <c r="H3332" s="7" t="inlineStr">
        <is>
          <t>90</t>
        </is>
      </c>
      <c r="I3332" s="7">
        <f>IF(B3332="보세",C3332&amp;" "&amp;D3332&amp;" "&amp;E3332&amp;" "&amp;F3332&amp;" ["&amp;H3332&amp;"]",IF(G3332="JPN","[JPN] "&amp;B3332&amp;" "&amp;C3332&amp;" "&amp;D3332&amp;" "&amp;E3332&amp;" "&amp;F3332&amp;" ["&amp;H3332&amp;"]",B3332&amp;" "&amp;C3332&amp;" "&amp;D3332&amp;" "&amp;E3332&amp;" "&amp;F3332&amp;" ["&amp;H3332&amp;"]"))</f>
        <v/>
      </c>
      <c r="J3332" s="7" t="inlineStr">
        <is>
          <t>uspoloassn 민트 면 꽈배기브이넥시보리니트 [90]</t>
        </is>
      </c>
      <c r="K3332" s="7" t="inlineStr">
        <is>
          <t>uspoloassn 민트 면 꽈배기브이넥시보리니트</t>
        </is>
      </c>
      <c r="L3332" s="7">
        <f>IF(B3332="보세",C3332&amp;" "&amp;F3332,B3332&amp;" "&amp;F3332)</f>
        <v/>
      </c>
      <c r="M3332" s="8" t="inlineStr">
        <is>
          <t>민트  면 꽈배기브이넥시보리니트</t>
        </is>
      </c>
      <c r="N3332" s="8" t="inlineStr">
        <is>
          <t>민트  코튼 꽈배기브이넥시보리니트</t>
        </is>
      </c>
      <c r="O3332" s="8" t="inlineStr">
        <is>
          <t>민트  면직물 꽈배기브이넥시보리니트</t>
        </is>
      </c>
    </row>
    <row r="3333" ht="16.5" customHeight="1" s="16">
      <c r="A3333" s="7" t="n">
        <v>13200108</v>
      </c>
      <c r="B3333" s="7" t="inlineStr">
        <is>
          <t>mixxo</t>
        </is>
      </c>
      <c r="C3333" s="7" t="inlineStr">
        <is>
          <t>코스믹스카이블루</t>
        </is>
      </c>
      <c r="D3333" s="7" t="inlineStr">
        <is>
          <t>무지</t>
        </is>
      </c>
      <c r="E3333" s="7" t="inlineStr">
        <is>
          <t>폴리</t>
        </is>
      </c>
      <c r="F3333" s="7" t="inlineStr">
        <is>
          <t>골지와이드브이넥스웨터</t>
        </is>
      </c>
      <c r="G3333" s="7" t="inlineStr">
        <is>
          <t>KOR</t>
        </is>
      </c>
      <c r="H3333" s="7" t="inlineStr">
        <is>
          <t>M</t>
        </is>
      </c>
      <c r="I3333" s="7">
        <f>IF(B3333="보세",C3333&amp;" "&amp;D3333&amp;" "&amp;E3333&amp;" "&amp;F3333&amp;" ["&amp;H3333&amp;"]",IF(G3333="JPN","[JPN] "&amp;B3333&amp;" "&amp;C3333&amp;" "&amp;D3333&amp;" "&amp;E3333&amp;" "&amp;F3333&amp;" ["&amp;H3333&amp;"]",B3333&amp;" "&amp;C3333&amp;" "&amp;D3333&amp;" "&amp;E3333&amp;" "&amp;F3333&amp;" ["&amp;H3333&amp;"]"))</f>
        <v/>
      </c>
      <c r="J3333" s="7" t="inlineStr">
        <is>
          <t>mixxo 코스믹스카이블루 골지와이드브이넥스웨터 [M]</t>
        </is>
      </c>
      <c r="K3333" s="7" t="inlineStr">
        <is>
          <t>mixxo 코스믹스카이블루 골지와이드브이넥스웨터</t>
        </is>
      </c>
      <c r="L3333" s="7">
        <f>IF(B3333="보세",C3333&amp;" "&amp;F3333,B3333&amp;" "&amp;F3333)</f>
        <v/>
      </c>
      <c r="M3333" s="8" t="inlineStr">
        <is>
          <t>코스믹스카이블루   골지와이드브이넥스웨터</t>
        </is>
      </c>
      <c r="N3333" s="8" t="inlineStr">
        <is>
          <t>코스믹스카이블루   골지와이드브이넥스웨터</t>
        </is>
      </c>
      <c r="O3333" s="8" t="inlineStr">
        <is>
          <t>코스믹스카이블루   골지와이드브이넥스웨터</t>
        </is>
      </c>
    </row>
    <row r="3334" ht="16.5" customHeight="1" s="16">
      <c r="A3334" s="7" t="n">
        <v>13200109</v>
      </c>
      <c r="B3334" s="7" t="inlineStr">
        <is>
          <t>게스</t>
        </is>
      </c>
      <c r="C3334" s="7" t="inlineStr">
        <is>
          <t>핑크</t>
        </is>
      </c>
      <c r="D3334" s="7" t="inlineStr">
        <is>
          <t>무지</t>
        </is>
      </c>
      <c r="E3334" s="7" t="inlineStr">
        <is>
          <t>울혼방</t>
        </is>
      </c>
      <c r="F3334" s="7" t="inlineStr">
        <is>
          <t>부클로고레터링꽈배기스웨터</t>
        </is>
      </c>
      <c r="G3334" s="7" t="inlineStr">
        <is>
          <t>KOR</t>
        </is>
      </c>
      <c r="H3334" s="7" t="inlineStr">
        <is>
          <t>XS</t>
        </is>
      </c>
      <c r="I3334" s="7">
        <f>IF(B3334="보세",C3334&amp;" "&amp;D3334&amp;" "&amp;E3334&amp;" "&amp;F3334&amp;" ["&amp;H3334&amp;"]",IF(G3334="JPN","[JPN] "&amp;B3334&amp;" "&amp;C3334&amp;" "&amp;D3334&amp;" "&amp;E3334&amp;" "&amp;F3334&amp;" ["&amp;H3334&amp;"]",B3334&amp;" "&amp;C3334&amp;" "&amp;D3334&amp;" "&amp;E3334&amp;" "&amp;F3334&amp;" ["&amp;H3334&amp;"]"))</f>
        <v/>
      </c>
      <c r="J3334" s="7" t="inlineStr">
        <is>
          <t>게스 핑크 울혼방 부클로고레터링꽈배기스웨터 [XS]</t>
        </is>
      </c>
      <c r="K3334" s="7" t="inlineStr">
        <is>
          <t>게스 핑크 울혼방 부클로고레터링꽈배기스웨터</t>
        </is>
      </c>
      <c r="L3334" s="7">
        <f>IF(B3334="보세",C3334&amp;" "&amp;F3334,B3334&amp;" "&amp;F3334)</f>
        <v/>
      </c>
      <c r="M3334" s="8" t="inlineStr">
        <is>
          <t>핑크  울혼방 부클로고레터링꽈배기스웨터</t>
        </is>
      </c>
      <c r="N3334" s="8" t="inlineStr">
        <is>
          <t>핑크  울혼방 부클로고레터링꽈배기스웨터</t>
        </is>
      </c>
      <c r="O3334" s="8" t="inlineStr">
        <is>
          <t>핑크  울혼방 부클로고레터링꽈배기스웨터</t>
        </is>
      </c>
    </row>
    <row r="3335" ht="16.5" customHeight="1" s="16">
      <c r="A3335" s="7" t="n">
        <v>13200110</v>
      </c>
      <c r="B3335" s="7" t="inlineStr">
        <is>
          <t>챔피언</t>
        </is>
      </c>
      <c r="C3335" s="7" t="inlineStr">
        <is>
          <t>화이트</t>
        </is>
      </c>
      <c r="D3335" s="7" t="inlineStr">
        <is>
          <t>무지</t>
        </is>
      </c>
      <c r="E3335" s="7" t="inlineStr">
        <is>
          <t>면</t>
        </is>
      </c>
      <c r="F3335" s="7" t="inlineStr">
        <is>
          <t>소매패치로고반팔티</t>
        </is>
      </c>
      <c r="G3335" s="7" t="inlineStr">
        <is>
          <t>KOR</t>
        </is>
      </c>
      <c r="H3335" s="7" t="inlineStr">
        <is>
          <t>XL</t>
        </is>
      </c>
      <c r="I3335" s="7">
        <f>IF(B3335="보세",C3335&amp;" "&amp;D3335&amp;" "&amp;E3335&amp;" "&amp;F3335&amp;" ["&amp;H3335&amp;"]",IF(G3335="JPN","[JPN] "&amp;B3335&amp;" "&amp;C3335&amp;" "&amp;D3335&amp;" "&amp;E3335&amp;" "&amp;F3335&amp;" ["&amp;H3335&amp;"]",B3335&amp;" "&amp;C3335&amp;" "&amp;D3335&amp;" "&amp;E3335&amp;" "&amp;F3335&amp;" ["&amp;H3335&amp;"]"))</f>
        <v/>
      </c>
      <c r="J3335" s="7" t="inlineStr">
        <is>
          <t>챔피언 화이트 면 소매패치로고반팔티 [XL]</t>
        </is>
      </c>
      <c r="K3335" s="7" t="inlineStr">
        <is>
          <t>챔피언 화이트 면 소매패치로고반팔티</t>
        </is>
      </c>
      <c r="L3335" s="7">
        <f>IF(B3335="보세",C3335&amp;" "&amp;F3335,B3335&amp;" "&amp;F3335)</f>
        <v/>
      </c>
      <c r="M3335" s="8" t="inlineStr">
        <is>
          <t>화이트  면 소매패치로고반팔티</t>
        </is>
      </c>
      <c r="N3335" s="8" t="inlineStr">
        <is>
          <t>화이트  코튼 소매패치로고반팔티</t>
        </is>
      </c>
      <c r="O3335" s="8" t="inlineStr">
        <is>
          <t>화이트  면직물 소매패치로고반팔티</t>
        </is>
      </c>
    </row>
    <row r="3336" ht="16.5" customHeight="1" s="16">
      <c r="A3336" s="7" t="n">
        <v>13200111</v>
      </c>
      <c r="B3336" s="7" t="inlineStr">
        <is>
          <t>노티카</t>
        </is>
      </c>
      <c r="C3336" s="7" t="inlineStr">
        <is>
          <t>화이트</t>
        </is>
      </c>
      <c r="D3336" s="7" t="inlineStr">
        <is>
          <t>무지</t>
        </is>
      </c>
      <c r="E3336" s="7" t="inlineStr">
        <is>
          <t>면혼방</t>
        </is>
      </c>
      <c r="F3336" s="7" t="inlineStr">
        <is>
          <t>절개와이드카라티</t>
        </is>
      </c>
      <c r="G3336" s="7" t="inlineStr">
        <is>
          <t>KOR</t>
        </is>
      </c>
      <c r="H3336" s="7" t="inlineStr">
        <is>
          <t>M</t>
        </is>
      </c>
      <c r="I3336" s="7">
        <f>IF(B3336="보세",C3336&amp;" "&amp;D3336&amp;" "&amp;E3336&amp;" "&amp;F3336&amp;" ["&amp;H3336&amp;"]",IF(G3336="JPN","[JPN] "&amp;B3336&amp;" "&amp;C3336&amp;" "&amp;D3336&amp;" "&amp;E3336&amp;" "&amp;F3336&amp;" ["&amp;H3336&amp;"]",B3336&amp;" "&amp;C3336&amp;" "&amp;D3336&amp;" "&amp;E3336&amp;" "&amp;F3336&amp;" ["&amp;H3336&amp;"]"))</f>
        <v/>
      </c>
      <c r="J3336" s="7" t="inlineStr">
        <is>
          <t>노티카 화이트 면혼방 절개와이드카라티 [M]</t>
        </is>
      </c>
      <c r="K3336" s="7" t="inlineStr">
        <is>
          <t>노티카 화이트 면혼방 절개와이드카라티</t>
        </is>
      </c>
      <c r="L3336" s="7">
        <f>IF(B3336="보세",C3336&amp;" "&amp;F3336,B3336&amp;" "&amp;F3336)</f>
        <v/>
      </c>
      <c r="M3336" s="8" t="inlineStr">
        <is>
          <t>화이트  면혼방 절개와이드카라티</t>
        </is>
      </c>
      <c r="N3336" s="8" t="inlineStr">
        <is>
          <t>화이트  코튼혼방 절개와이드카라티</t>
        </is>
      </c>
      <c r="O3336" s="8" t="inlineStr">
        <is>
          <t>화이트  면믹스 절개와이드카라티</t>
        </is>
      </c>
    </row>
    <row r="3337" ht="16.5" customHeight="1" s="16">
      <c r="A3337" s="7" t="n">
        <v>13200112</v>
      </c>
      <c r="B3337" s="7" t="inlineStr">
        <is>
          <t>온앤온</t>
        </is>
      </c>
      <c r="C3337" s="7" t="inlineStr">
        <is>
          <t>아이보리</t>
        </is>
      </c>
      <c r="D3337" s="7" t="inlineStr">
        <is>
          <t>스트라이프</t>
        </is>
      </c>
      <c r="E3337" s="7" t="inlineStr">
        <is>
          <t>린넨혼방</t>
        </is>
      </c>
      <c r="F3337" s="7" t="inlineStr">
        <is>
          <t>오버핏싱글블레이저</t>
        </is>
      </c>
      <c r="G3337" s="7" t="inlineStr">
        <is>
          <t>KOR</t>
        </is>
      </c>
      <c r="H3337" s="7" t="inlineStr">
        <is>
          <t>1</t>
        </is>
      </c>
      <c r="I3337" s="7">
        <f>IF(B3337="보세",C3337&amp;" "&amp;D3337&amp;" "&amp;E3337&amp;" "&amp;F3337&amp;" ["&amp;H3337&amp;"]",IF(G3337="JPN","[JPN] "&amp;B3337&amp;" "&amp;C3337&amp;" "&amp;D3337&amp;" "&amp;E3337&amp;" "&amp;F3337&amp;" ["&amp;H3337&amp;"]",B3337&amp;" "&amp;C3337&amp;" "&amp;D3337&amp;" "&amp;E3337&amp;" "&amp;F3337&amp;" ["&amp;H3337&amp;"]"))</f>
        <v/>
      </c>
      <c r="J3337" s="7" t="inlineStr">
        <is>
          <t>온앤온 아이보리 스트라이프 린넨혼방 오버핏싱글블레이저 [1]</t>
        </is>
      </c>
      <c r="K3337" s="7" t="inlineStr">
        <is>
          <t>온앤온 아이보리 스트라이프 린넨혼방 오버핏싱글블레이저</t>
        </is>
      </c>
      <c r="L3337" s="7">
        <f>IF(B3337="보세",C3337&amp;" "&amp;F3337,B3337&amp;" "&amp;F3337)</f>
        <v/>
      </c>
      <c r="M3337" s="8" t="inlineStr">
        <is>
          <t>아이보리 스트라이프 린넨혼방 오버핏싱글블레이저</t>
        </is>
      </c>
      <c r="N3337" s="8" t="inlineStr">
        <is>
          <t>아이보리 스트라이프 린넨혼방 오버핏싱글블레이저</t>
        </is>
      </c>
      <c r="O3337" s="8" t="inlineStr">
        <is>
          <t>아이보리 스트라이프 린넨혼방 오버핏싱글블레이저</t>
        </is>
      </c>
    </row>
    <row r="3338" ht="16.5" customHeight="1" s="16">
      <c r="A3338" s="7" t="n">
        <v>13200113</v>
      </c>
      <c r="B3338" s="7" t="inlineStr">
        <is>
          <t>breal</t>
        </is>
      </c>
      <c r="C3338" s="7" t="inlineStr">
        <is>
          <t>아이보리</t>
        </is>
      </c>
      <c r="D3338" s="7" t="inlineStr">
        <is>
          <t>무지</t>
        </is>
      </c>
      <c r="E3338" s="7" t="inlineStr">
        <is>
          <t>폴리</t>
        </is>
      </c>
      <c r="F3338" s="7" t="inlineStr">
        <is>
          <t>폴라롱니트</t>
        </is>
      </c>
      <c r="G3338" s="7" t="inlineStr">
        <is>
          <t>KOR</t>
        </is>
      </c>
      <c r="H3338" s="7" t="inlineStr">
        <is>
          <t>66</t>
        </is>
      </c>
      <c r="I3338" s="7">
        <f>IF(B3338="보세",C3338&amp;" "&amp;D3338&amp;" "&amp;E3338&amp;" "&amp;F3338&amp;" ["&amp;H3338&amp;"]",IF(G3338="JPN","[JPN] "&amp;B3338&amp;" "&amp;C3338&amp;" "&amp;D3338&amp;" "&amp;E3338&amp;" "&amp;F3338&amp;" ["&amp;H3338&amp;"]",B3338&amp;" "&amp;C3338&amp;" "&amp;D3338&amp;" "&amp;E3338&amp;" "&amp;F3338&amp;" ["&amp;H3338&amp;"]"))</f>
        <v/>
      </c>
      <c r="J3338" s="7" t="inlineStr">
        <is>
          <t>breal 아이보리 폴라롱니트 [66]</t>
        </is>
      </c>
      <c r="K3338" s="7" t="inlineStr">
        <is>
          <t>breal 아이보리 폴라롱니트</t>
        </is>
      </c>
      <c r="L3338" s="7">
        <f>IF(B3338="보세",C3338&amp;" "&amp;F3338,B3338&amp;" "&amp;F3338)</f>
        <v/>
      </c>
      <c r="M3338" s="8" t="inlineStr">
        <is>
          <t>아이보리   폴라롱니트</t>
        </is>
      </c>
      <c r="N3338" s="8" t="inlineStr">
        <is>
          <t>아이보리   폴라롱니트</t>
        </is>
      </c>
      <c r="O3338" s="8" t="inlineStr">
        <is>
          <t>아이보리   폴라롱니트</t>
        </is>
      </c>
    </row>
    <row r="3339" ht="16.5" customHeight="1" s="16">
      <c r="A3339" s="7" t="n">
        <v>13200114</v>
      </c>
      <c r="B3339" s="7" t="inlineStr">
        <is>
          <t>뉴발란스</t>
        </is>
      </c>
      <c r="C3339" s="7" t="inlineStr">
        <is>
          <t>화이트</t>
        </is>
      </c>
      <c r="D3339" s="7" t="inlineStr">
        <is>
          <t>프린팅</t>
        </is>
      </c>
      <c r="E3339" s="7" t="inlineStr">
        <is>
          <t>면혼방</t>
        </is>
      </c>
      <c r="F3339" s="7" t="inlineStr">
        <is>
          <t>베이스볼헤리티지맨투맨</t>
        </is>
      </c>
      <c r="G3339" s="7" t="inlineStr">
        <is>
          <t>KOR</t>
        </is>
      </c>
      <c r="H3339" s="7" t="inlineStr">
        <is>
          <t>L</t>
        </is>
      </c>
      <c r="I3339" s="7">
        <f>IF(B3339="보세",C3339&amp;" "&amp;D3339&amp;" "&amp;E3339&amp;" "&amp;F3339&amp;" ["&amp;H3339&amp;"]",IF(G3339="JPN","[JPN] "&amp;B3339&amp;" "&amp;C3339&amp;" "&amp;D3339&amp;" "&amp;E3339&amp;" "&amp;F3339&amp;" ["&amp;H3339&amp;"]",B3339&amp;" "&amp;C3339&amp;" "&amp;D3339&amp;" "&amp;E3339&amp;" "&amp;F3339&amp;" ["&amp;H3339&amp;"]"))</f>
        <v/>
      </c>
      <c r="J3339" s="7" t="inlineStr">
        <is>
          <t>뉴발란스 화이트 프린팅 면혼방 베이스볼헤리티지맨투맨 [L]</t>
        </is>
      </c>
      <c r="K3339" s="7" t="inlineStr">
        <is>
          <t>뉴발란스 화이트 프린팅 면혼방 베이스볼헤리티지맨투맨</t>
        </is>
      </c>
      <c r="L3339" s="7">
        <f>IF(B3339="보세",C3339&amp;" "&amp;F3339,B3339&amp;" "&amp;F3339)</f>
        <v/>
      </c>
      <c r="M3339" s="8" t="inlineStr">
        <is>
          <t>화이트 프린팅 면혼방 베이스볼헤리티지맨투맨</t>
        </is>
      </c>
      <c r="N3339" s="8" t="inlineStr">
        <is>
          <t>화이트 프린팅 코튼혼방 베이스볼헤리티지맨투맨</t>
        </is>
      </c>
      <c r="O3339" s="8" t="inlineStr">
        <is>
          <t>화이트 프린팅 면믹스 베이스볼헤리티지맨투맨</t>
        </is>
      </c>
    </row>
    <row r="3340" ht="16.5" customHeight="1" s="16">
      <c r="A3340" s="7" t="n">
        <v>13200115</v>
      </c>
      <c r="B3340" s="7" t="inlineStr">
        <is>
          <t>아이더</t>
        </is>
      </c>
      <c r="C3340" s="7" t="inlineStr">
        <is>
          <t>블랙</t>
        </is>
      </c>
      <c r="D3340" s="7" t="inlineStr">
        <is>
          <t>무지</t>
        </is>
      </c>
      <c r="E3340" s="7" t="inlineStr">
        <is>
          <t>구스다운</t>
        </is>
      </c>
      <c r="F3340" s="7" t="inlineStr">
        <is>
          <t>사선퀼팅경량패딩점퍼</t>
        </is>
      </c>
      <c r="G3340" s="7" t="inlineStr">
        <is>
          <t>KOR</t>
        </is>
      </c>
      <c r="H3340" s="7" t="inlineStr">
        <is>
          <t>XL</t>
        </is>
      </c>
      <c r="I3340" s="7">
        <f>IF(B3340="보세",C3340&amp;" "&amp;D3340&amp;" "&amp;E3340&amp;" "&amp;F3340&amp;" ["&amp;H3340&amp;"]",IF(G3340="JPN","[JPN] "&amp;B3340&amp;" "&amp;C3340&amp;" "&amp;D3340&amp;" "&amp;E3340&amp;" "&amp;F3340&amp;" ["&amp;H3340&amp;"]",B3340&amp;" "&amp;C3340&amp;" "&amp;D3340&amp;" "&amp;E3340&amp;" "&amp;F3340&amp;" ["&amp;H3340&amp;"]"))</f>
        <v/>
      </c>
      <c r="J3340" s="7" t="inlineStr">
        <is>
          <t>아이더 블랙 구스다운 사선퀼팅경량패딩점퍼 [XL]</t>
        </is>
      </c>
      <c r="K3340" s="7" t="inlineStr">
        <is>
          <t>아이더 블랙 구스다운 사선퀼팅경량패딩점퍼</t>
        </is>
      </c>
      <c r="L3340" s="7">
        <f>IF(B3340="보세",C3340&amp;" "&amp;F3340,B3340&amp;" "&amp;F3340)</f>
        <v/>
      </c>
      <c r="M3340" s="8" t="inlineStr">
        <is>
          <t>블랙  구스다운 사선퀼팅경량패딩점퍼</t>
        </is>
      </c>
      <c r="N3340" s="8" t="inlineStr">
        <is>
          <t>블랙  구스다운 사선퀼팅경량패딩점퍼</t>
        </is>
      </c>
      <c r="O3340" s="8" t="inlineStr">
        <is>
          <t>블랙  구스다운 사선퀼팅경량패딩점퍼</t>
        </is>
      </c>
    </row>
    <row r="3341" ht="16.5" customHeight="1" s="16">
      <c r="A3341" s="7" t="n">
        <v>13200116</v>
      </c>
      <c r="B3341" s="7" t="inlineStr">
        <is>
          <t>아디다스오리지널</t>
        </is>
      </c>
      <c r="C3341" s="7" t="inlineStr">
        <is>
          <t>네이비</t>
        </is>
      </c>
      <c r="D3341" s="7" t="inlineStr">
        <is>
          <t>무지</t>
        </is>
      </c>
      <c r="E3341" s="7" t="inlineStr">
        <is>
          <t>폴리</t>
        </is>
      </c>
      <c r="F3341" s="7" t="inlineStr">
        <is>
          <t>사각퀼팅삼선패딩점퍼</t>
        </is>
      </c>
      <c r="G3341" s="7" t="inlineStr">
        <is>
          <t>KOR</t>
        </is>
      </c>
      <c r="H3341" s="7" t="inlineStr">
        <is>
          <t>L</t>
        </is>
      </c>
      <c r="I3341" s="7">
        <f>IF(B3341="보세",C3341&amp;" "&amp;D3341&amp;" "&amp;E3341&amp;" "&amp;F3341&amp;" ["&amp;H3341&amp;"]",IF(G3341="JPN","[JPN] "&amp;B3341&amp;" "&amp;C3341&amp;" "&amp;D3341&amp;" "&amp;E3341&amp;" "&amp;F3341&amp;" ["&amp;H3341&amp;"]",B3341&amp;" "&amp;C3341&amp;" "&amp;D3341&amp;" "&amp;E3341&amp;" "&amp;F3341&amp;" ["&amp;H3341&amp;"]"))</f>
        <v/>
      </c>
      <c r="J3341" s="7" t="inlineStr">
        <is>
          <t>아디다스오리지널 네이비 사각퀼팅삼선패딩점퍼 [L]</t>
        </is>
      </c>
      <c r="K3341" s="7" t="inlineStr">
        <is>
          <t>아디다스오리지널 네이비 사각퀼팅삼선패딩점퍼</t>
        </is>
      </c>
      <c r="L3341" s="7">
        <f>IF(B3341="보세",C3341&amp;" "&amp;F3341,B3341&amp;" "&amp;F3341)</f>
        <v/>
      </c>
      <c r="M3341" s="8" t="inlineStr">
        <is>
          <t>네이비   사각퀼팅삼선패딩점퍼</t>
        </is>
      </c>
      <c r="N3341" s="8" t="inlineStr">
        <is>
          <t>NAVY   사각퀼팅삼선패딩점퍼</t>
        </is>
      </c>
      <c r="O3341" s="8" t="inlineStr">
        <is>
          <t>곤색   사각퀼팅삼선패딩점퍼</t>
        </is>
      </c>
    </row>
    <row r="3342" ht="16.5" customHeight="1" s="16">
      <c r="A3342" s="7" t="n">
        <v>13200117</v>
      </c>
      <c r="B3342" s="7" t="inlineStr">
        <is>
          <t>k2</t>
        </is>
      </c>
      <c r="C3342" s="7" t="inlineStr">
        <is>
          <t>레드</t>
        </is>
      </c>
      <c r="D3342" s="7" t="inlineStr">
        <is>
          <t>무지</t>
        </is>
      </c>
      <c r="E3342" s="7" t="inlineStr">
        <is>
          <t>구스다운</t>
        </is>
      </c>
      <c r="F3342" s="7" t="inlineStr">
        <is>
          <t>투톤헤비패딩점퍼</t>
        </is>
      </c>
      <c r="G3342" s="7" t="inlineStr">
        <is>
          <t>KOR</t>
        </is>
      </c>
      <c r="H3342" s="7" t="inlineStr">
        <is>
          <t>90</t>
        </is>
      </c>
      <c r="I3342" s="7">
        <f>IF(B3342="보세",C3342&amp;" "&amp;D3342&amp;" "&amp;E3342&amp;" "&amp;F3342&amp;" ["&amp;H3342&amp;"]",IF(G3342="JPN","[JPN] "&amp;B3342&amp;" "&amp;C3342&amp;" "&amp;D3342&amp;" "&amp;E3342&amp;" "&amp;F3342&amp;" ["&amp;H3342&amp;"]",B3342&amp;" "&amp;C3342&amp;" "&amp;D3342&amp;" "&amp;E3342&amp;" "&amp;F3342&amp;" ["&amp;H3342&amp;"]"))</f>
        <v/>
      </c>
      <c r="J3342" s="7" t="inlineStr">
        <is>
          <t>k2 레드 구스다운 투톤헤비패딩점퍼 [90]</t>
        </is>
      </c>
      <c r="K3342" s="7" t="inlineStr">
        <is>
          <t>k2 레드 구스다운 투톤헤비패딩점퍼</t>
        </is>
      </c>
      <c r="L3342" s="7">
        <f>IF(B3342="보세",C3342&amp;" "&amp;F3342,B3342&amp;" "&amp;F3342)</f>
        <v/>
      </c>
      <c r="M3342" s="8" t="inlineStr">
        <is>
          <t>레드  구스다운 투톤헤비패딩점퍼</t>
        </is>
      </c>
      <c r="N3342" s="8" t="inlineStr">
        <is>
          <t>레드  구스다운 투톤헤비패딩점퍼</t>
        </is>
      </c>
      <c r="O3342" s="8" t="inlineStr">
        <is>
          <t>레드  구스다운 투톤헤비패딩점퍼</t>
        </is>
      </c>
    </row>
    <row r="3343" ht="16.5" customHeight="1" s="16">
      <c r="A3343" s="7" t="n">
        <v>13200118</v>
      </c>
      <c r="B3343" s="7" t="inlineStr">
        <is>
          <t>블랙야크</t>
        </is>
      </c>
      <c r="C3343" s="7" t="inlineStr">
        <is>
          <t>블랙</t>
        </is>
      </c>
      <c r="D3343" s="7" t="inlineStr">
        <is>
          <t>무지</t>
        </is>
      </c>
      <c r="E3343" s="7" t="inlineStr">
        <is>
          <t>덕다운</t>
        </is>
      </c>
      <c r="F3343" s="7" t="inlineStr">
        <is>
          <t>퀼팅라이트패딩점퍼</t>
        </is>
      </c>
      <c r="G3343" s="7" t="inlineStr">
        <is>
          <t>KOR</t>
        </is>
      </c>
      <c r="H3343" s="7" t="inlineStr">
        <is>
          <t>95</t>
        </is>
      </c>
      <c r="I3343" s="7">
        <f>IF(B3343="보세",C3343&amp;" "&amp;D3343&amp;" "&amp;E3343&amp;" "&amp;F3343&amp;" ["&amp;H3343&amp;"]",IF(G3343="JPN","[JPN] "&amp;B3343&amp;" "&amp;C3343&amp;" "&amp;D3343&amp;" "&amp;E3343&amp;" "&amp;F3343&amp;" ["&amp;H3343&amp;"]",B3343&amp;" "&amp;C3343&amp;" "&amp;D3343&amp;" "&amp;E3343&amp;" "&amp;F3343&amp;" ["&amp;H3343&amp;"]"))</f>
        <v/>
      </c>
      <c r="J3343" s="7" t="inlineStr">
        <is>
          <t>블랙야크 블랙 덕다운 퀼팅라이트패딩점퍼 [95]</t>
        </is>
      </c>
      <c r="K3343" s="7" t="inlineStr">
        <is>
          <t>블랙야크 블랙 덕다운 퀼팅라이트패딩점퍼</t>
        </is>
      </c>
      <c r="L3343" s="7">
        <f>IF(B3343="보세",C3343&amp;" "&amp;F3343,B3343&amp;" "&amp;F3343)</f>
        <v/>
      </c>
      <c r="M3343" s="8" t="inlineStr">
        <is>
          <t>블랙  덕다운 퀼팅라이트패딩점퍼</t>
        </is>
      </c>
      <c r="N3343" s="8" t="inlineStr">
        <is>
          <t>블랙  덕다운 퀼팅라이트패딩점퍼</t>
        </is>
      </c>
      <c r="O3343" s="8" t="inlineStr">
        <is>
          <t>블랙  덕다운 퀼팅라이트패딩점퍼</t>
        </is>
      </c>
    </row>
    <row r="3344" ht="16.5" customHeight="1" s="16">
      <c r="A3344" s="7" t="n">
        <v>13200119</v>
      </c>
      <c r="B3344" s="7" t="inlineStr">
        <is>
          <t>블랙야크</t>
        </is>
      </c>
      <c r="C3344" s="7" t="inlineStr">
        <is>
          <t>퍼플</t>
        </is>
      </c>
      <c r="D3344" s="7" t="inlineStr">
        <is>
          <t>무지</t>
        </is>
      </c>
      <c r="E3344" s="7" t="inlineStr">
        <is>
          <t>덕다운</t>
        </is>
      </c>
      <c r="F3344" s="7" t="inlineStr">
        <is>
          <t>사선퀼팅라이트패딩점퍼</t>
        </is>
      </c>
      <c r="G3344" s="7" t="inlineStr">
        <is>
          <t>KOR</t>
        </is>
      </c>
      <c r="H3344" s="7" t="inlineStr">
        <is>
          <t>100</t>
        </is>
      </c>
      <c r="I3344" s="7">
        <f>IF(B3344="보세",C3344&amp;" "&amp;D3344&amp;" "&amp;E3344&amp;" "&amp;F3344&amp;" ["&amp;H3344&amp;"]",IF(G3344="JPN","[JPN] "&amp;B3344&amp;" "&amp;C3344&amp;" "&amp;D3344&amp;" "&amp;E3344&amp;" "&amp;F3344&amp;" ["&amp;H3344&amp;"]",B3344&amp;" "&amp;C3344&amp;" "&amp;D3344&amp;" "&amp;E3344&amp;" "&amp;F3344&amp;" ["&amp;H3344&amp;"]"))</f>
        <v/>
      </c>
      <c r="J3344" s="7" t="inlineStr">
        <is>
          <t>블랙야크 퍼플 덕다운 사선퀼팅라이트패딩점퍼 [100]</t>
        </is>
      </c>
      <c r="K3344" s="7" t="inlineStr">
        <is>
          <t>블랙야크 퍼플 덕다운 사선퀼팅라이트패딩점퍼</t>
        </is>
      </c>
      <c r="L3344" s="7">
        <f>IF(B3344="보세",C3344&amp;" "&amp;F3344,B3344&amp;" "&amp;F3344)</f>
        <v/>
      </c>
      <c r="M3344" s="8" t="inlineStr">
        <is>
          <t>퍼플  덕다운 사선퀼팅라이트패딩점퍼</t>
        </is>
      </c>
      <c r="N3344" s="8" t="inlineStr">
        <is>
          <t>퍼플  덕다운 사선퀼팅라이트패딩점퍼</t>
        </is>
      </c>
      <c r="O3344" s="8" t="inlineStr">
        <is>
          <t>퍼플  덕다운 사선퀼팅라이트패딩점퍼</t>
        </is>
      </c>
    </row>
    <row r="3345" ht="16.5" customHeight="1" s="16">
      <c r="A3345" s="7" t="n">
        <v>13200121</v>
      </c>
      <c r="B3345" s="7" t="inlineStr">
        <is>
          <t>블랙야크</t>
        </is>
      </c>
      <c r="C3345" s="7" t="inlineStr">
        <is>
          <t>네이비</t>
        </is>
      </c>
      <c r="D3345" s="7" t="inlineStr">
        <is>
          <t>무지</t>
        </is>
      </c>
      <c r="E3345" s="7" t="inlineStr">
        <is>
          <t>구스다운</t>
        </is>
      </c>
      <c r="F3345" s="7" t="inlineStr">
        <is>
          <t>물결퀼팅라이트패딩점퍼</t>
        </is>
      </c>
      <c r="G3345" s="7" t="inlineStr">
        <is>
          <t>KOR</t>
        </is>
      </c>
      <c r="H3345" s="7" t="inlineStr">
        <is>
          <t>90</t>
        </is>
      </c>
      <c r="I3345" s="7">
        <f>IF(B3345="보세",C3345&amp;" "&amp;D3345&amp;" "&amp;E3345&amp;" "&amp;F3345&amp;" ["&amp;H3345&amp;"]",IF(G3345="JPN","[JPN] "&amp;B3345&amp;" "&amp;C3345&amp;" "&amp;D3345&amp;" "&amp;E3345&amp;" "&amp;F3345&amp;" ["&amp;H3345&amp;"]",B3345&amp;" "&amp;C3345&amp;" "&amp;D3345&amp;" "&amp;E3345&amp;" "&amp;F3345&amp;" ["&amp;H3345&amp;"]"))</f>
        <v/>
      </c>
      <c r="J3345" s="7" t="inlineStr">
        <is>
          <t>블랙야크 네이비 구스다운 물결퀼팅라이트패딩점퍼 [90]</t>
        </is>
      </c>
      <c r="K3345" s="7" t="inlineStr">
        <is>
          <t>블랙야크 네이비 구스다운 물결퀼팅라이트패딩점퍼</t>
        </is>
      </c>
      <c r="L3345" s="7">
        <f>IF(B3345="보세",C3345&amp;" "&amp;F3345,B3345&amp;" "&amp;F3345)</f>
        <v/>
      </c>
      <c r="M3345" s="8" t="inlineStr">
        <is>
          <t>네이비  구스다운 물결퀼팅라이트패딩점퍼</t>
        </is>
      </c>
      <c r="N3345" s="8" t="inlineStr">
        <is>
          <t>NAVY  구스다운 물결퀼팅라이트패딩점퍼</t>
        </is>
      </c>
      <c r="O3345" s="8" t="inlineStr">
        <is>
          <t>곤색  구스다운 물결퀼팅라이트패딩점퍼</t>
        </is>
      </c>
    </row>
    <row r="3346" ht="16.5" customHeight="1" s="16">
      <c r="A3346" s="7" t="n">
        <v>13200122</v>
      </c>
      <c r="B3346" s="7" t="inlineStr">
        <is>
          <t>나이키</t>
        </is>
      </c>
      <c r="C3346" s="7" t="inlineStr">
        <is>
          <t>블랙</t>
        </is>
      </c>
      <c r="D3346" s="7" t="inlineStr">
        <is>
          <t>무지</t>
        </is>
      </c>
      <c r="E3346" s="7" t="inlineStr">
        <is>
          <t>덕다운</t>
        </is>
      </c>
      <c r="F3346" s="7" t="inlineStr">
        <is>
          <t>투톤하프패딩점퍼</t>
        </is>
      </c>
      <c r="G3346" s="7" t="inlineStr">
        <is>
          <t>KOR</t>
        </is>
      </c>
      <c r="H3346" s="7" t="inlineStr">
        <is>
          <t>S</t>
        </is>
      </c>
      <c r="I3346" s="7">
        <f>IF(B3346="보세",C3346&amp;" "&amp;D3346&amp;" "&amp;E3346&amp;" "&amp;F3346&amp;" ["&amp;H3346&amp;"]",IF(G3346="JPN","[JPN] "&amp;B3346&amp;" "&amp;C3346&amp;" "&amp;D3346&amp;" "&amp;E3346&amp;" "&amp;F3346&amp;" ["&amp;H3346&amp;"]",B3346&amp;" "&amp;C3346&amp;" "&amp;D3346&amp;" "&amp;E3346&amp;" "&amp;F3346&amp;" ["&amp;H3346&amp;"]"))</f>
        <v/>
      </c>
      <c r="J3346" s="7" t="inlineStr">
        <is>
          <t>나이키 블랙 덕다운 투톤하프패딩점퍼 [S]</t>
        </is>
      </c>
      <c r="K3346" s="7" t="inlineStr">
        <is>
          <t>나이키 블랙 덕다운 투톤하프패딩점퍼</t>
        </is>
      </c>
      <c r="L3346" s="7">
        <f>IF(B3346="보세",C3346&amp;" "&amp;F3346,B3346&amp;" "&amp;F3346)</f>
        <v/>
      </c>
      <c r="M3346" s="8" t="inlineStr">
        <is>
          <t>블랙  덕다운 투톤하프패딩점퍼</t>
        </is>
      </c>
      <c r="N3346" s="8" t="inlineStr">
        <is>
          <t>블랙  덕다운 투톤하프패딩점퍼</t>
        </is>
      </c>
      <c r="O3346" s="8" t="inlineStr">
        <is>
          <t>블랙  덕다운 투톤하프패딩점퍼</t>
        </is>
      </c>
    </row>
    <row r="3347" ht="16.5" customHeight="1" s="16">
      <c r="A3347" s="7" t="n">
        <v>13200123</v>
      </c>
      <c r="B3347" s="7" t="inlineStr">
        <is>
          <t>닥스골프</t>
        </is>
      </c>
      <c r="C3347" s="7" t="inlineStr">
        <is>
          <t>네이비</t>
        </is>
      </c>
      <c r="D3347" s="7" t="inlineStr">
        <is>
          <t>무지</t>
        </is>
      </c>
      <c r="E3347" s="7" t="inlineStr">
        <is>
          <t>폴리</t>
        </is>
      </c>
      <c r="F3347" s="7" t="inlineStr">
        <is>
          <t>퀼팅하이넥패딩재킷</t>
        </is>
      </c>
      <c r="G3347" s="7" t="inlineStr">
        <is>
          <t>KOR</t>
        </is>
      </c>
      <c r="H3347" s="7" t="inlineStr">
        <is>
          <t>100</t>
        </is>
      </c>
      <c r="I3347" s="7">
        <f>IF(B3347="보세",C3347&amp;" "&amp;D3347&amp;" "&amp;E3347&amp;" "&amp;F3347&amp;" ["&amp;H3347&amp;"]",IF(G3347="JPN","[JPN] "&amp;B3347&amp;" "&amp;C3347&amp;" "&amp;D3347&amp;" "&amp;E3347&amp;" "&amp;F3347&amp;" ["&amp;H3347&amp;"]",B3347&amp;" "&amp;C3347&amp;" "&amp;D3347&amp;" "&amp;E3347&amp;" "&amp;F3347&amp;" ["&amp;H3347&amp;"]"))</f>
        <v/>
      </c>
      <c r="J3347" s="7" t="inlineStr">
        <is>
          <t>닥스골프 네이비 퀼팅하이넥패딩재킷 [100]</t>
        </is>
      </c>
      <c r="K3347" s="7" t="inlineStr">
        <is>
          <t>닥스골프 네이비 퀼팅하이넥패딩재킷</t>
        </is>
      </c>
      <c r="L3347" s="7">
        <f>IF(B3347="보세",C3347&amp;" "&amp;F3347,B3347&amp;" "&amp;F3347)</f>
        <v/>
      </c>
      <c r="M3347" s="8" t="inlineStr">
        <is>
          <t>네이비   퀼팅하이넥패딩재킷</t>
        </is>
      </c>
      <c r="N3347" s="8" t="inlineStr">
        <is>
          <t>NAVY   퀼팅하이넥패딩재킷</t>
        </is>
      </c>
      <c r="O3347" s="8" t="inlineStr">
        <is>
          <t>곤색   퀼팅하이넥패딩재킷</t>
        </is>
      </c>
    </row>
    <row r="3348" ht="16.5" customHeight="1" s="16">
      <c r="A3348" s="7" t="n">
        <v>13200124</v>
      </c>
      <c r="B3348" s="7" t="inlineStr">
        <is>
          <t>노스페이스</t>
        </is>
      </c>
      <c r="C3348" s="7" t="inlineStr">
        <is>
          <t>레드</t>
        </is>
      </c>
      <c r="D3348" s="7" t="inlineStr">
        <is>
          <t>무지</t>
        </is>
      </c>
      <c r="E3348" s="7" t="inlineStr">
        <is>
          <t>덕다운</t>
        </is>
      </c>
      <c r="F3348" s="7" t="inlineStr">
        <is>
          <t>퀼팅라이트패딩점퍼</t>
        </is>
      </c>
      <c r="G3348" s="7" t="inlineStr">
        <is>
          <t>KOR</t>
        </is>
      </c>
      <c r="H3348" s="7" t="inlineStr">
        <is>
          <t>S</t>
        </is>
      </c>
      <c r="I3348" s="7">
        <f>IF(B3348="보세",C3348&amp;" "&amp;D3348&amp;" "&amp;E3348&amp;" "&amp;F3348&amp;" ["&amp;H3348&amp;"]",IF(G3348="JPN","[JPN] "&amp;B3348&amp;" "&amp;C3348&amp;" "&amp;D3348&amp;" "&amp;E3348&amp;" "&amp;F3348&amp;" ["&amp;H3348&amp;"]",B3348&amp;" "&amp;C3348&amp;" "&amp;D3348&amp;" "&amp;E3348&amp;" "&amp;F3348&amp;" ["&amp;H3348&amp;"]"))</f>
        <v/>
      </c>
      <c r="J3348" s="7" t="inlineStr">
        <is>
          <t>노스페이스 레드 덕다운 퀼팅라이트패딩점퍼 [S]</t>
        </is>
      </c>
      <c r="K3348" s="7" t="inlineStr">
        <is>
          <t>노스페이스 레드 덕다운 퀼팅라이트패딩점퍼</t>
        </is>
      </c>
      <c r="L3348" s="7">
        <f>IF(B3348="보세",C3348&amp;" "&amp;F3348,B3348&amp;" "&amp;F3348)</f>
        <v/>
      </c>
      <c r="M3348" s="8" t="inlineStr">
        <is>
          <t>레드  덕다운 퀼팅라이트패딩점퍼</t>
        </is>
      </c>
      <c r="N3348" s="8" t="inlineStr">
        <is>
          <t>레드  덕다운 퀼팅라이트패딩점퍼</t>
        </is>
      </c>
      <c r="O3348" s="8" t="inlineStr">
        <is>
          <t>레드  덕다운 퀼팅라이트패딩점퍼</t>
        </is>
      </c>
    </row>
    <row r="3349" ht="16.5" customHeight="1" s="16">
      <c r="A3349" s="7" t="n">
        <v>13200125</v>
      </c>
      <c r="B3349" s="7" t="inlineStr">
        <is>
          <t>빈폴</t>
        </is>
      </c>
      <c r="C3349" s="7" t="inlineStr">
        <is>
          <t>네이비</t>
        </is>
      </c>
      <c r="D3349" s="7" t="inlineStr">
        <is>
          <t>체크</t>
        </is>
      </c>
      <c r="E3349" s="7" t="inlineStr">
        <is>
          <t>플란넬</t>
        </is>
      </c>
      <c r="F3349" s="7" t="inlineStr">
        <is>
          <t>웜긴소매셔츠</t>
        </is>
      </c>
      <c r="G3349" s="7" t="inlineStr">
        <is>
          <t>KOR</t>
        </is>
      </c>
      <c r="H3349" s="7" t="inlineStr">
        <is>
          <t>110</t>
        </is>
      </c>
      <c r="I3349" s="7">
        <f>IF(B3349="보세",C3349&amp;" "&amp;D3349&amp;" "&amp;E3349&amp;" "&amp;F3349&amp;" ["&amp;H3349&amp;"]",IF(G3349="JPN","[JPN] "&amp;B3349&amp;" "&amp;C3349&amp;" "&amp;D3349&amp;" "&amp;E3349&amp;" "&amp;F3349&amp;" ["&amp;H3349&amp;"]",B3349&amp;" "&amp;C3349&amp;" "&amp;D3349&amp;" "&amp;E3349&amp;" "&amp;F3349&amp;" ["&amp;H3349&amp;"]"))</f>
        <v/>
      </c>
      <c r="J3349" s="7" t="inlineStr">
        <is>
          <t>빈폴 네이비 체크 플란넬 웜긴소매셔츠 [110]</t>
        </is>
      </c>
      <c r="K3349" s="7" t="inlineStr">
        <is>
          <t>빈폴 네이비 체크 플란넬 웜긴소매셔츠</t>
        </is>
      </c>
      <c r="L3349" s="7">
        <f>IF(B3349="보세",C3349&amp;" "&amp;F3349,B3349&amp;" "&amp;F3349)</f>
        <v/>
      </c>
      <c r="M3349" s="8" t="inlineStr">
        <is>
          <t>네이비 체크 플란넬 웜긴소매셔츠</t>
        </is>
      </c>
      <c r="N3349" s="8" t="inlineStr">
        <is>
          <t>NAVY 체크 플란넬 웜긴소매셔츠</t>
        </is>
      </c>
      <c r="O3349" s="8" t="inlineStr">
        <is>
          <t>곤색 체크 플란넬 웜긴소매셔츠</t>
        </is>
      </c>
    </row>
    <row r="3350" ht="16.5" customHeight="1" s="16">
      <c r="A3350" s="7" t="n">
        <v>13200126</v>
      </c>
      <c r="B3350" s="7" t="inlineStr">
        <is>
          <t>아디다스</t>
        </is>
      </c>
      <c r="C3350" s="7" t="inlineStr">
        <is>
          <t>블랙</t>
        </is>
      </c>
      <c r="D3350" s="7" t="inlineStr">
        <is>
          <t>무지</t>
        </is>
      </c>
      <c r="E3350" s="7" t="inlineStr">
        <is>
          <t>클리마쿨</t>
        </is>
      </c>
      <c r="F3350" s="7" t="inlineStr">
        <is>
          <t>골드삼선파이핑집업</t>
        </is>
      </c>
      <c r="G3350" s="7" t="inlineStr">
        <is>
          <t>KOR</t>
        </is>
      </c>
      <c r="H3350" s="7" t="inlineStr">
        <is>
          <t>100</t>
        </is>
      </c>
      <c r="I3350" s="7">
        <f>IF(B3350="보세",C3350&amp;" "&amp;D3350&amp;" "&amp;E3350&amp;" "&amp;F3350&amp;" ["&amp;H3350&amp;"]",IF(G3350="JPN","[JPN] "&amp;B3350&amp;" "&amp;C3350&amp;" "&amp;D3350&amp;" "&amp;E3350&amp;" "&amp;F3350&amp;" ["&amp;H3350&amp;"]",B3350&amp;" "&amp;C3350&amp;" "&amp;D3350&amp;" "&amp;E3350&amp;" "&amp;F3350&amp;" ["&amp;H3350&amp;"]"))</f>
        <v/>
      </c>
      <c r="J3350" s="7" t="inlineStr">
        <is>
          <t>아디다스 블랙 클리마쿨 골드삼선파이핑집업 [100]</t>
        </is>
      </c>
      <c r="K3350" s="7" t="inlineStr">
        <is>
          <t>아디다스 블랙 클리마쿨 골드삼선파이핑집업</t>
        </is>
      </c>
      <c r="L3350" s="7">
        <f>IF(B3350="보세",C3350&amp;" "&amp;F3350,B3350&amp;" "&amp;F3350)</f>
        <v/>
      </c>
      <c r="M3350" s="8" t="inlineStr">
        <is>
          <t>블랙  클리마쿨 골드삼선파이핑집업</t>
        </is>
      </c>
      <c r="N3350" s="8" t="inlineStr">
        <is>
          <t>블랙  클리마쿨 골드삼선파이핑집업</t>
        </is>
      </c>
      <c r="O3350" s="8" t="inlineStr">
        <is>
          <t>블랙  클리마쿨 골드삼선파이핑집업</t>
        </is>
      </c>
    </row>
    <row r="3351" ht="16.5" customHeight="1" s="16">
      <c r="A3351" s="7" t="n">
        <v>13200127</v>
      </c>
      <c r="B3351" s="7" t="inlineStr">
        <is>
          <t>폴로</t>
        </is>
      </c>
      <c r="C3351" s="7" t="inlineStr">
        <is>
          <t>네이비</t>
        </is>
      </c>
      <c r="D3351" s="7" t="inlineStr">
        <is>
          <t>무지</t>
        </is>
      </c>
      <c r="E3351" s="7" t="inlineStr">
        <is>
          <t>면</t>
        </is>
      </c>
      <c r="F3351" s="7" t="inlineStr">
        <is>
          <t>자수빅포니배색후드집업</t>
        </is>
      </c>
      <c r="G3351" s="7" t="inlineStr">
        <is>
          <t>KOR</t>
        </is>
      </c>
      <c r="H3351" s="7" t="inlineStr">
        <is>
          <t>XL</t>
        </is>
      </c>
      <c r="I3351" s="7">
        <f>IF(B3351="보세",C3351&amp;" "&amp;D3351&amp;" "&amp;E3351&amp;" "&amp;F3351&amp;" ["&amp;H3351&amp;"]",IF(G3351="JPN","[JPN] "&amp;B3351&amp;" "&amp;C3351&amp;" "&amp;D3351&amp;" "&amp;E3351&amp;" "&amp;F3351&amp;" ["&amp;H3351&amp;"]",B3351&amp;" "&amp;C3351&amp;" "&amp;D3351&amp;" "&amp;E3351&amp;" "&amp;F3351&amp;" ["&amp;H3351&amp;"]"))</f>
        <v/>
      </c>
      <c r="J3351" s="7" t="inlineStr">
        <is>
          <t>폴로 네이비 면 자수빅포니배색후드집업 [XL]</t>
        </is>
      </c>
      <c r="K3351" s="7" t="inlineStr">
        <is>
          <t>폴로 네이비 면 자수빅포니배색후드집업</t>
        </is>
      </c>
      <c r="L3351" s="7">
        <f>IF(B3351="보세",C3351&amp;" "&amp;F3351,B3351&amp;" "&amp;F3351)</f>
        <v/>
      </c>
      <c r="M3351" s="8" t="inlineStr">
        <is>
          <t>네이비  면 자수빅포니배색후드집업</t>
        </is>
      </c>
      <c r="N3351" s="8" t="inlineStr">
        <is>
          <t>NAVY  면 자수빅포니배색후드집업</t>
        </is>
      </c>
      <c r="O3351" s="8" t="inlineStr">
        <is>
          <t>곤색  면 자수빅포니배색후드집업</t>
        </is>
      </c>
    </row>
    <row r="3352" ht="16.5" customHeight="1" s="16">
      <c r="A3352" s="7" t="n">
        <v>13200128</v>
      </c>
      <c r="B3352" s="7" t="inlineStr">
        <is>
          <t>나이키</t>
        </is>
      </c>
      <c r="C3352" s="7" t="inlineStr">
        <is>
          <t>레드</t>
        </is>
      </c>
      <c r="D3352" s="7" t="inlineStr">
        <is>
          <t>무지</t>
        </is>
      </c>
      <c r="E3352" s="7" t="inlineStr">
        <is>
          <t>폴리</t>
        </is>
      </c>
      <c r="F3352" s="7" t="inlineStr">
        <is>
          <t>mustangs99kwanhee브이넥반팔티</t>
        </is>
      </c>
      <c r="G3352" s="7" t="inlineStr">
        <is>
          <t>KOR</t>
        </is>
      </c>
      <c r="H3352" s="7" t="inlineStr">
        <is>
          <t>95</t>
        </is>
      </c>
      <c r="I3352" s="7">
        <f>IF(B3352="보세",C3352&amp;" "&amp;D3352&amp;" "&amp;E3352&amp;" "&amp;F3352&amp;" ["&amp;H3352&amp;"]",IF(G3352="JPN","[JPN] "&amp;B3352&amp;" "&amp;C3352&amp;" "&amp;D3352&amp;" "&amp;E3352&amp;" "&amp;F3352&amp;" ["&amp;H3352&amp;"]",B3352&amp;" "&amp;C3352&amp;" "&amp;D3352&amp;" "&amp;E3352&amp;" "&amp;F3352&amp;" ["&amp;H3352&amp;"]"))</f>
        <v/>
      </c>
      <c r="J3352" s="7" t="inlineStr">
        <is>
          <t>나이키 레드 mustangs99kwanhee브이넥반팔티 [95]</t>
        </is>
      </c>
      <c r="K3352" s="7" t="inlineStr">
        <is>
          <t>나이키 레드 mustangs99kwanhee브이넥반팔티</t>
        </is>
      </c>
      <c r="L3352" s="7">
        <f>IF(B3352="보세",C3352&amp;" "&amp;F3352,B3352&amp;" "&amp;F3352)</f>
        <v/>
      </c>
      <c r="M3352" s="8" t="inlineStr">
        <is>
          <t>레드   mustangs99kwanhee브이넥반팔티</t>
        </is>
      </c>
      <c r="N3352" s="8" t="inlineStr">
        <is>
          <t>레드   mustangs99kwanhee브이넥반팔티</t>
        </is>
      </c>
      <c r="O3352" s="8" t="inlineStr">
        <is>
          <t>레드   mustangs99kwanhee브이넥반팔티</t>
        </is>
      </c>
    </row>
    <row r="3353" ht="16.5" customHeight="1" s="16">
      <c r="A3353" s="7" t="n">
        <v>13200129</v>
      </c>
      <c r="B3353" s="7" t="inlineStr">
        <is>
          <t>닥스</t>
        </is>
      </c>
      <c r="C3353" s="7" t="inlineStr">
        <is>
          <t>브라운</t>
        </is>
      </c>
      <c r="D3353" s="7" t="inlineStr">
        <is>
          <t>체크</t>
        </is>
      </c>
      <c r="E3353" s="7" t="inlineStr">
        <is>
          <t>플란넬</t>
        </is>
      </c>
      <c r="F3353" s="7" t="inlineStr">
        <is>
          <t>웜긴소매셔츠</t>
        </is>
      </c>
      <c r="G3353" s="7" t="inlineStr">
        <is>
          <t>KOR</t>
        </is>
      </c>
      <c r="H3353" s="7" t="inlineStr">
        <is>
          <t>95</t>
        </is>
      </c>
      <c r="I3353" s="7">
        <f>IF(B3353="보세",C3353&amp;" "&amp;D3353&amp;" "&amp;E3353&amp;" "&amp;F3353&amp;" ["&amp;H3353&amp;"]",IF(G3353="JPN","[JPN] "&amp;B3353&amp;" "&amp;C3353&amp;" "&amp;D3353&amp;" "&amp;E3353&amp;" "&amp;F3353&amp;" ["&amp;H3353&amp;"]",B3353&amp;" "&amp;C3353&amp;" "&amp;D3353&amp;" "&amp;E3353&amp;" "&amp;F3353&amp;" ["&amp;H3353&amp;"]"))</f>
        <v/>
      </c>
      <c r="J3353" s="7" t="inlineStr">
        <is>
          <t>닥스 브라운 체크 플란넬 웜긴소매셔츠 [95]</t>
        </is>
      </c>
      <c r="K3353" s="7" t="inlineStr">
        <is>
          <t>닥스 브라운 체크 플란넬 웜긴소매셔츠</t>
        </is>
      </c>
      <c r="L3353" s="7">
        <f>IF(B3353="보세",C3353&amp;" "&amp;F3353,B3353&amp;" "&amp;F3353)</f>
        <v/>
      </c>
      <c r="M3353" s="8" t="inlineStr">
        <is>
          <t>브라운 체크 플란넬 웜긴소매셔츠</t>
        </is>
      </c>
      <c r="N3353" s="8" t="inlineStr">
        <is>
          <t>브라운 체크 플란넬 웜긴소매셔츠</t>
        </is>
      </c>
      <c r="O3353" s="8" t="inlineStr">
        <is>
          <t>브라운 체크 플란넬 웜긴소매셔츠</t>
        </is>
      </c>
    </row>
    <row r="3354" ht="16.5" customHeight="1" s="16">
      <c r="A3354" s="7" t="n">
        <v>13200130</v>
      </c>
      <c r="B3354" s="7" t="inlineStr">
        <is>
          <t>나이키</t>
        </is>
      </c>
      <c r="C3354" s="7" t="inlineStr">
        <is>
          <t>스모크블루그린</t>
        </is>
      </c>
      <c r="D3354" s="7" t="inlineStr">
        <is>
          <t>프린팅</t>
        </is>
      </c>
      <c r="E3354" s="7" t="inlineStr">
        <is>
          <t>면</t>
        </is>
      </c>
      <c r="F3354" s="7" t="inlineStr">
        <is>
          <t>크로스컨트리나그랑워시드후드집업</t>
        </is>
      </c>
      <c r="G3354" s="7" t="inlineStr">
        <is>
          <t>KOR</t>
        </is>
      </c>
      <c r="H3354" s="7" t="inlineStr">
        <is>
          <t>XL</t>
        </is>
      </c>
      <c r="I3354" s="7">
        <f>IF(B3354="보세",C3354&amp;" "&amp;D3354&amp;" "&amp;E3354&amp;" "&amp;F3354&amp;" ["&amp;H3354&amp;"]",IF(G3354="JPN","[JPN] "&amp;B3354&amp;" "&amp;C3354&amp;" "&amp;D3354&amp;" "&amp;E3354&amp;" "&amp;F3354&amp;" ["&amp;H3354&amp;"]",B3354&amp;" "&amp;C3354&amp;" "&amp;D3354&amp;" "&amp;E3354&amp;" "&amp;F3354&amp;" ["&amp;H3354&amp;"]"))</f>
        <v/>
      </c>
      <c r="J3354" s="7" t="inlineStr">
        <is>
          <t>나이키 스모크블루그린 프린팅 면 크로스컨트리나그랑워시드후드집업 [XL]</t>
        </is>
      </c>
      <c r="K3354" s="7" t="inlineStr">
        <is>
          <t>나이키 스모크블루그린 프린팅 면 크로스컨트리나그랑워시드후드집업</t>
        </is>
      </c>
      <c r="L3354" s="7">
        <f>IF(B3354="보세",C3354&amp;" "&amp;F3354,B3354&amp;" "&amp;F3354)</f>
        <v/>
      </c>
      <c r="M3354" s="8" t="inlineStr">
        <is>
          <t>스모크블루그린 프린팅 면 크로스컨트리나그랑워시드후드집업</t>
        </is>
      </c>
      <c r="N3354" s="8" t="inlineStr">
        <is>
          <t>스모크블루그린 프린팅 코튼 크로스컨트리나그랑워시드후드집업</t>
        </is>
      </c>
      <c r="O3354" s="8" t="inlineStr">
        <is>
          <t>스모크블루그린 프린팅 면직물 크로스컨트리나그랑워시드후드집업</t>
        </is>
      </c>
    </row>
    <row r="3355" ht="16.5" customHeight="1" s="16">
      <c r="A3355" s="7" t="n">
        <v>13200131</v>
      </c>
      <c r="B3355" s="7" t="inlineStr">
        <is>
          <t>블랙야크</t>
        </is>
      </c>
      <c r="C3355" s="7" t="inlineStr">
        <is>
          <t>차콜</t>
        </is>
      </c>
      <c r="D3355" s="7" t="inlineStr">
        <is>
          <t>프린팅</t>
        </is>
      </c>
      <c r="E3355" s="7" t="inlineStr">
        <is>
          <t>폴리</t>
        </is>
      </c>
      <c r="F3355" s="7" t="inlineStr">
        <is>
          <t>오버로크반집업아웃도어티</t>
        </is>
      </c>
      <c r="G3355" s="7" t="inlineStr">
        <is>
          <t>KOR</t>
        </is>
      </c>
      <c r="H3355" s="7" t="inlineStr">
        <is>
          <t>95</t>
        </is>
      </c>
      <c r="I3355" s="7">
        <f>IF(B3355="보세",C3355&amp;" "&amp;D3355&amp;" "&amp;E3355&amp;" "&amp;F3355&amp;" ["&amp;H3355&amp;"]",IF(G3355="JPN","[JPN] "&amp;B3355&amp;" "&amp;C3355&amp;" "&amp;D3355&amp;" "&amp;E3355&amp;" "&amp;F3355&amp;" ["&amp;H3355&amp;"]",B3355&amp;" "&amp;C3355&amp;" "&amp;D3355&amp;" "&amp;E3355&amp;" "&amp;F3355&amp;" ["&amp;H3355&amp;"]"))</f>
        <v/>
      </c>
      <c r="J3355" s="7" t="inlineStr">
        <is>
          <t>블랙야크 차콜 프린팅 오버로크반집업아웃도어티 [95]</t>
        </is>
      </c>
      <c r="K3355" s="7" t="inlineStr">
        <is>
          <t>블랙야크 차콜 프린팅 오버로크반집업아웃도어티</t>
        </is>
      </c>
      <c r="L3355" s="7">
        <f>IF(B3355="보세",C3355&amp;" "&amp;F3355,B3355&amp;" "&amp;F3355)</f>
        <v/>
      </c>
      <c r="M3355" s="8" t="inlineStr">
        <is>
          <t>차콜 프린팅  오버로크반집업아웃도어티</t>
        </is>
      </c>
      <c r="N3355" s="8" t="inlineStr">
        <is>
          <t>차콜 프린팅  오버로크반집업아웃도어티</t>
        </is>
      </c>
      <c r="O3355" s="8" t="inlineStr">
        <is>
          <t>차콜 프린팅  오버로크반집업아웃도어티</t>
        </is>
      </c>
    </row>
    <row r="3356" ht="16.5" customHeight="1" s="16">
      <c r="A3356" s="7" t="n">
        <v>13200132</v>
      </c>
      <c r="B3356" s="7" t="inlineStr">
        <is>
          <t>헤지스</t>
        </is>
      </c>
      <c r="C3356" s="7" t="inlineStr">
        <is>
          <t>네이비</t>
        </is>
      </c>
      <c r="D3356" s="7" t="inlineStr">
        <is>
          <t>무지</t>
        </is>
      </c>
      <c r="E3356" s="7" t="inlineStr">
        <is>
          <t>폴리</t>
        </is>
      </c>
      <c r="F3356" s="7" t="inlineStr">
        <is>
          <t>포인트로고긴소매카라티</t>
        </is>
      </c>
      <c r="G3356" s="7" t="inlineStr">
        <is>
          <t>KOR</t>
        </is>
      </c>
      <c r="H3356" s="7" t="inlineStr">
        <is>
          <t>95</t>
        </is>
      </c>
      <c r="I3356" s="7">
        <f>IF(B3356="보세",C3356&amp;" "&amp;D3356&amp;" "&amp;E3356&amp;" "&amp;F3356&amp;" ["&amp;H3356&amp;"]",IF(G3356="JPN","[JPN] "&amp;B3356&amp;" "&amp;C3356&amp;" "&amp;D3356&amp;" "&amp;E3356&amp;" "&amp;F3356&amp;" ["&amp;H3356&amp;"]",B3356&amp;" "&amp;C3356&amp;" "&amp;D3356&amp;" "&amp;E3356&amp;" "&amp;F3356&amp;" ["&amp;H3356&amp;"]"))</f>
        <v/>
      </c>
      <c r="J3356" s="7" t="inlineStr">
        <is>
          <t>헤지스 네이비 포인트로고긴소매카라티 [95]</t>
        </is>
      </c>
      <c r="K3356" s="7" t="inlineStr">
        <is>
          <t>헤지스 네이비 포인트로고긴소매카라티</t>
        </is>
      </c>
      <c r="L3356" s="7">
        <f>IF(B3356="보세",C3356&amp;" "&amp;F3356,B3356&amp;" "&amp;F3356)</f>
        <v/>
      </c>
      <c r="M3356" s="8" t="inlineStr">
        <is>
          <t>네이비   포인트로고긴소매카라티</t>
        </is>
      </c>
      <c r="N3356" s="8" t="inlineStr">
        <is>
          <t>NAVY   포인트로고긴소매카라티</t>
        </is>
      </c>
      <c r="O3356" s="8" t="inlineStr">
        <is>
          <t>곤색   포인트로고긴소매카라티</t>
        </is>
      </c>
    </row>
    <row r="3357" ht="16.5" customHeight="1" s="16">
      <c r="A3357" s="7" t="n">
        <v>13200133</v>
      </c>
      <c r="B3357" s="7" t="inlineStr">
        <is>
          <t>퓨마</t>
        </is>
      </c>
      <c r="C3357" s="7" t="inlineStr">
        <is>
          <t>블랙</t>
        </is>
      </c>
      <c r="D3357" s="7" t="inlineStr">
        <is>
          <t>스트라이프</t>
        </is>
      </c>
      <c r="E3357" s="7" t="inlineStr">
        <is>
          <t>면혼방</t>
        </is>
      </c>
      <c r="F3357" s="7" t="inlineStr">
        <is>
          <t>시그니처자수로고반팔카라티</t>
        </is>
      </c>
      <c r="G3357" s="7" t="inlineStr">
        <is>
          <t>KOR</t>
        </is>
      </c>
      <c r="H3357" s="7" t="inlineStr">
        <is>
          <t>XL</t>
        </is>
      </c>
      <c r="I3357" s="7">
        <f>IF(B3357="보세",C3357&amp;" "&amp;D3357&amp;" "&amp;E3357&amp;" "&amp;F3357&amp;" ["&amp;H3357&amp;"]",IF(G3357="JPN","[JPN] "&amp;B3357&amp;" "&amp;C3357&amp;" "&amp;D3357&amp;" "&amp;E3357&amp;" "&amp;F3357&amp;" ["&amp;H3357&amp;"]",B3357&amp;" "&amp;C3357&amp;" "&amp;D3357&amp;" "&amp;E3357&amp;" "&amp;F3357&amp;" ["&amp;H3357&amp;"]"))</f>
        <v/>
      </c>
      <c r="J3357" s="7" t="inlineStr">
        <is>
          <t>퓨마 블랙 스트라이프 면혼방 시그니처자수로고반팔카라티 [XL]</t>
        </is>
      </c>
      <c r="K3357" s="7" t="inlineStr">
        <is>
          <t>퓨마 블랙 스트라이프 면혼방 시그니처자수로고반팔카라티</t>
        </is>
      </c>
      <c r="L3357" s="7">
        <f>IF(B3357="보세",C3357&amp;" "&amp;F3357,B3357&amp;" "&amp;F3357)</f>
        <v/>
      </c>
      <c r="M3357" s="8" t="inlineStr">
        <is>
          <t>블랙 스트라이프 면혼방 시그니처자수로고반팔카라티</t>
        </is>
      </c>
      <c r="N3357" s="8" t="inlineStr">
        <is>
          <t>블랙 스트라이프 코튼혼방 시그니처자수로고반팔카라티</t>
        </is>
      </c>
      <c r="O3357" s="8" t="inlineStr">
        <is>
          <t>블랙 스트라이프 면믹스 시그니처자수로고반팔카라티</t>
        </is>
      </c>
    </row>
    <row r="3358" ht="16.5" customHeight="1" s="16">
      <c r="A3358" s="7" t="n">
        <v>13200134</v>
      </c>
      <c r="B3358" s="7" t="inlineStr">
        <is>
          <t>나이키</t>
        </is>
      </c>
      <c r="C3358" s="7" t="inlineStr">
        <is>
          <t>블랙</t>
        </is>
      </c>
      <c r="D3358" s="7" t="inlineStr">
        <is>
          <t>프린팅</t>
        </is>
      </c>
      <c r="E3358" s="7" t="inlineStr">
        <is>
          <t>면</t>
        </is>
      </c>
      <c r="F3358" s="7" t="inlineStr">
        <is>
          <t>1984-2003조던반팔티</t>
        </is>
      </c>
      <c r="G3358" s="7" t="inlineStr">
        <is>
          <t>KOR</t>
        </is>
      </c>
      <c r="H3358" s="7" t="inlineStr">
        <is>
          <t>105</t>
        </is>
      </c>
      <c r="I3358" s="7">
        <f>IF(B3358="보세",C3358&amp;" "&amp;D3358&amp;" "&amp;E3358&amp;" "&amp;F3358&amp;" ["&amp;H3358&amp;"]",IF(G3358="JPN","[JPN] "&amp;B3358&amp;" "&amp;C3358&amp;" "&amp;D3358&amp;" "&amp;E3358&amp;" "&amp;F3358&amp;" ["&amp;H3358&amp;"]",B3358&amp;" "&amp;C3358&amp;" "&amp;D3358&amp;" "&amp;E3358&amp;" "&amp;F3358&amp;" ["&amp;H3358&amp;"]"))</f>
        <v/>
      </c>
      <c r="J3358" s="7" t="inlineStr">
        <is>
          <t>나이키 블랙 프린팅 면 1984-2003조던반팔티 [105]</t>
        </is>
      </c>
      <c r="K3358" s="7" t="inlineStr">
        <is>
          <t>나이키 블랙 프린팅 면 1984-2003조던반팔티</t>
        </is>
      </c>
      <c r="L3358" s="7">
        <f>IF(B3358="보세",C3358&amp;" "&amp;F3358,B3358&amp;" "&amp;F3358)</f>
        <v/>
      </c>
      <c r="M3358" s="8" t="inlineStr">
        <is>
          <t>블랙 프린팅 면 1984-2003조던반팔티</t>
        </is>
      </c>
      <c r="N3358" s="8" t="inlineStr">
        <is>
          <t>블랙 프린팅 코튼 1984-2003조던반팔티</t>
        </is>
      </c>
      <c r="O3358" s="8" t="inlineStr">
        <is>
          <t>블랙 프린팅 면직물 1984-2003조던반팔티</t>
        </is>
      </c>
    </row>
    <row r="3359" ht="16.5" customHeight="1" s="16">
      <c r="A3359" s="7" t="n">
        <v>13200135</v>
      </c>
      <c r="B3359" s="7" t="inlineStr">
        <is>
          <t>폴로</t>
        </is>
      </c>
      <c r="C3359" s="7" t="inlineStr">
        <is>
          <t>그린</t>
        </is>
      </c>
      <c r="D3359" s="7" t="inlineStr">
        <is>
          <t>체크</t>
        </is>
      </c>
      <c r="E3359" s="7" t="inlineStr">
        <is>
          <t>면</t>
        </is>
      </c>
      <c r="F3359" s="7" t="inlineStr">
        <is>
          <t>블랙워치자수반팔카라티</t>
        </is>
      </c>
      <c r="G3359" s="7" t="inlineStr">
        <is>
          <t>KOR</t>
        </is>
      </c>
      <c r="H3359" s="7" t="inlineStr">
        <is>
          <t>S</t>
        </is>
      </c>
      <c r="I3359" s="7">
        <f>IF(B3359="보세",C3359&amp;" "&amp;D3359&amp;" "&amp;E3359&amp;" "&amp;F3359&amp;" ["&amp;H3359&amp;"]",IF(G3359="JPN","[JPN] "&amp;B3359&amp;" "&amp;C3359&amp;" "&amp;D3359&amp;" "&amp;E3359&amp;" "&amp;F3359&amp;" ["&amp;H3359&amp;"]",B3359&amp;" "&amp;C3359&amp;" "&amp;D3359&amp;" "&amp;E3359&amp;" "&amp;F3359&amp;" ["&amp;H3359&amp;"]"))</f>
        <v/>
      </c>
      <c r="J3359" s="7" t="inlineStr">
        <is>
          <t>폴로 그린 체크 면 블랙워치자수반팔카라티 [S]</t>
        </is>
      </c>
      <c r="K3359" s="7" t="inlineStr">
        <is>
          <t>폴로 그린 체크 면 블랙워치자수반팔카라티</t>
        </is>
      </c>
      <c r="L3359" s="7">
        <f>IF(B3359="보세",C3359&amp;" "&amp;F3359,B3359&amp;" "&amp;F3359)</f>
        <v/>
      </c>
      <c r="M3359" s="8" t="inlineStr">
        <is>
          <t>그린 체크 면 블랙워치자수반팔카라티</t>
        </is>
      </c>
      <c r="N3359" s="8" t="inlineStr">
        <is>
          <t>그린 체크 코튼 블랙워치자수반팔카라티</t>
        </is>
      </c>
      <c r="O3359" s="8" t="inlineStr">
        <is>
          <t>그린 체크 면직물 블랙워치자수반팔카라티</t>
        </is>
      </c>
    </row>
    <row r="3360" ht="16.5" customHeight="1" s="16">
      <c r="A3360" s="7" t="n">
        <v>13200136</v>
      </c>
      <c r="B3360" s="7" t="inlineStr">
        <is>
          <t>라코스테</t>
        </is>
      </c>
      <c r="C3360" s="7" t="inlineStr">
        <is>
          <t>브라운</t>
        </is>
      </c>
      <c r="D3360" s="7" t="inlineStr">
        <is>
          <t>무지</t>
        </is>
      </c>
      <c r="E3360" s="7" t="inlineStr">
        <is>
          <t>폴리</t>
        </is>
      </c>
      <c r="F3360" s="7" t="inlineStr">
        <is>
          <t>하이넥롱패딩점퍼</t>
        </is>
      </c>
      <c r="G3360" s="7" t="inlineStr">
        <is>
          <t>KOR</t>
        </is>
      </c>
      <c r="H3360" s="7" t="inlineStr">
        <is>
          <t>40</t>
        </is>
      </c>
      <c r="I3360" s="7">
        <f>IF(B3360="보세",C3360&amp;" "&amp;D3360&amp;" "&amp;E3360&amp;" "&amp;F3360&amp;" ["&amp;H3360&amp;"]",IF(G3360="JPN","[JPN] "&amp;B3360&amp;" "&amp;C3360&amp;" "&amp;D3360&amp;" "&amp;E3360&amp;" "&amp;F3360&amp;" ["&amp;H3360&amp;"]",B3360&amp;" "&amp;C3360&amp;" "&amp;D3360&amp;" "&amp;E3360&amp;" "&amp;F3360&amp;" ["&amp;H3360&amp;"]"))</f>
        <v/>
      </c>
      <c r="J3360" s="7" t="inlineStr">
        <is>
          <t>라코스테 브라운 하이넥롱패딩점퍼 [40]</t>
        </is>
      </c>
      <c r="K3360" s="7" t="inlineStr">
        <is>
          <t>라코스테 브라운 하이넥롱패딩점퍼</t>
        </is>
      </c>
      <c r="L3360" s="7">
        <f>IF(B3360="보세",C3360&amp;" "&amp;F3360,B3360&amp;" "&amp;F3360)</f>
        <v/>
      </c>
      <c r="M3360" s="8" t="inlineStr">
        <is>
          <t>브라운   하이넥롱패딩점퍼</t>
        </is>
      </c>
      <c r="N3360" s="8" t="inlineStr">
        <is>
          <t>브라운   하이넥롱패딩점퍼</t>
        </is>
      </c>
      <c r="O3360" s="8" t="inlineStr">
        <is>
          <t>브라운   하이넥롱패딩점퍼</t>
        </is>
      </c>
    </row>
    <row r="3361" ht="16.5" customHeight="1" s="16">
      <c r="A3361" s="7" t="n">
        <v>13200137</v>
      </c>
      <c r="B3361" s="7" t="inlineStr">
        <is>
          <t>아디다스</t>
        </is>
      </c>
      <c r="C3361" s="7" t="inlineStr">
        <is>
          <t>네이비</t>
        </is>
      </c>
      <c r="D3361" s="7" t="inlineStr">
        <is>
          <t>무지</t>
        </is>
      </c>
      <c r="E3361" s="7" t="inlineStr">
        <is>
          <t>클리마라이트</t>
        </is>
      </c>
      <c r="F3361" s="7" t="inlineStr">
        <is>
          <t>형광삼선하이넥집업</t>
        </is>
      </c>
      <c r="G3361" s="7" t="inlineStr">
        <is>
          <t>KOR</t>
        </is>
      </c>
      <c r="H3361" s="7" t="inlineStr">
        <is>
          <t>95</t>
        </is>
      </c>
      <c r="I3361" s="7">
        <f>IF(B3361="보세",C3361&amp;" "&amp;D3361&amp;" "&amp;E3361&amp;" "&amp;F3361&amp;" ["&amp;H3361&amp;"]",IF(G3361="JPN","[JPN] "&amp;B3361&amp;" "&amp;C3361&amp;" "&amp;D3361&amp;" "&amp;E3361&amp;" "&amp;F3361&amp;" ["&amp;H3361&amp;"]",B3361&amp;" "&amp;C3361&amp;" "&amp;D3361&amp;" "&amp;E3361&amp;" "&amp;F3361&amp;" ["&amp;H3361&amp;"]"))</f>
        <v/>
      </c>
      <c r="J3361" s="7" t="inlineStr">
        <is>
          <t>아디다스 네이비 클리마라이트 형광삼선하이넥집업 [95]</t>
        </is>
      </c>
      <c r="K3361" s="7" t="inlineStr">
        <is>
          <t>아디다스 네이비 클리마라이트 형광삼선하이넥집업</t>
        </is>
      </c>
      <c r="L3361" s="7">
        <f>IF(B3361="보세",C3361&amp;" "&amp;F3361,B3361&amp;" "&amp;F3361)</f>
        <v/>
      </c>
      <c r="M3361" s="8" t="inlineStr">
        <is>
          <t>네이비  클리마라이트 형광삼선하이넥집업</t>
        </is>
      </c>
      <c r="N3361" s="8" t="inlineStr">
        <is>
          <t>NAVY  클리마라이트 형광삼선하이넥집업</t>
        </is>
      </c>
      <c r="O3361" s="8" t="inlineStr">
        <is>
          <t>곤색  클리마라이트 형광삼선하이넥집업</t>
        </is>
      </c>
    </row>
    <row r="3362" ht="16.5" customHeight="1" s="16">
      <c r="A3362" s="7" t="n">
        <v>13200138</v>
      </c>
      <c r="B3362" s="7" t="inlineStr">
        <is>
          <t>밀레</t>
        </is>
      </c>
      <c r="C3362" s="7" t="inlineStr">
        <is>
          <t>비스케이베이그린</t>
        </is>
      </c>
      <c r="D3362" s="7" t="inlineStr">
        <is>
          <t>세모패턴</t>
        </is>
      </c>
      <c r="E3362" s="7" t="inlineStr">
        <is>
          <t>폴리</t>
        </is>
      </c>
      <c r="F3362" s="7" t="inlineStr">
        <is>
          <t>반집업오버로크스포츠반팔티</t>
        </is>
      </c>
      <c r="G3362" s="7" t="inlineStr">
        <is>
          <t>KOR</t>
        </is>
      </c>
      <c r="H3362" s="7" t="inlineStr">
        <is>
          <t>95</t>
        </is>
      </c>
      <c r="I3362" s="7">
        <f>IF(B3362="보세",C3362&amp;" "&amp;D3362&amp;" "&amp;E3362&amp;" "&amp;F3362&amp;" ["&amp;H3362&amp;"]",IF(G3362="JPN","[JPN] "&amp;B3362&amp;" "&amp;C3362&amp;" "&amp;D3362&amp;" "&amp;E3362&amp;" "&amp;F3362&amp;" ["&amp;H3362&amp;"]",B3362&amp;" "&amp;C3362&amp;" "&amp;D3362&amp;" "&amp;E3362&amp;" "&amp;F3362&amp;" ["&amp;H3362&amp;"]"))</f>
        <v/>
      </c>
      <c r="J3362" s="7" t="inlineStr">
        <is>
          <t>밀레 비스케이베이그린 세모패턴 반집업오버로크스포츠반팔티 [95]</t>
        </is>
      </c>
      <c r="K3362" s="7" t="inlineStr">
        <is>
          <t>밀레 비스케이베이그린 세모패턴 반집업오버로크스포츠반팔티</t>
        </is>
      </c>
      <c r="L3362" s="7">
        <f>IF(B3362="보세",C3362&amp;" "&amp;F3362,B3362&amp;" "&amp;F3362)</f>
        <v/>
      </c>
      <c r="M3362" s="8" t="inlineStr">
        <is>
          <t>비스케이베이그린 세모패턴  반집업오버로크스포츠반팔티</t>
        </is>
      </c>
      <c r="N3362" s="8" t="inlineStr">
        <is>
          <t>비스케이베이그린 세모패턴  반집업오버로크스포츠반팔티</t>
        </is>
      </c>
      <c r="O3362" s="8" t="inlineStr">
        <is>
          <t>비스케이베이그린 세모패턴  반집업오버로크스포츠반팔티</t>
        </is>
      </c>
    </row>
    <row r="3363" ht="16.5" customHeight="1" s="16">
      <c r="A3363" s="7" t="n">
        <v>13200139</v>
      </c>
      <c r="B3363" s="7" t="inlineStr">
        <is>
          <t>타미힐피거</t>
        </is>
      </c>
      <c r="C3363" s="7" t="inlineStr">
        <is>
          <t>그린</t>
        </is>
      </c>
      <c r="D3363" s="7" t="inlineStr">
        <is>
          <t>스트라이프</t>
        </is>
      </c>
      <c r="E3363" s="7" t="inlineStr">
        <is>
          <t>면</t>
        </is>
      </c>
      <c r="F3363" s="7" t="inlineStr">
        <is>
          <t>긴소매피케티</t>
        </is>
      </c>
      <c r="G3363" s="7" t="inlineStr">
        <is>
          <t>KOR</t>
        </is>
      </c>
      <c r="H3363" s="7" t="inlineStr">
        <is>
          <t>S</t>
        </is>
      </c>
      <c r="I3363" s="7">
        <f>IF(B3363="보세",C3363&amp;" "&amp;D3363&amp;" "&amp;E3363&amp;" "&amp;F3363&amp;" ["&amp;H3363&amp;"]",IF(G3363="JPN","[JPN] "&amp;B3363&amp;" "&amp;C3363&amp;" "&amp;D3363&amp;" "&amp;E3363&amp;" "&amp;F3363&amp;" ["&amp;H3363&amp;"]",B3363&amp;" "&amp;C3363&amp;" "&amp;D3363&amp;" "&amp;E3363&amp;" "&amp;F3363&amp;" ["&amp;H3363&amp;"]"))</f>
        <v/>
      </c>
      <c r="J3363" s="7" t="inlineStr">
        <is>
          <t>타미힐피거 그린 스트라이프 면 긴소매피케티 [S]</t>
        </is>
      </c>
      <c r="K3363" s="7" t="inlineStr">
        <is>
          <t>타미힐피거 그린 스트라이프 면 긴소매피케티</t>
        </is>
      </c>
      <c r="L3363" s="7">
        <f>IF(B3363="보세",C3363&amp;" "&amp;F3363,B3363&amp;" "&amp;F3363)</f>
        <v/>
      </c>
      <c r="M3363" s="8" t="inlineStr">
        <is>
          <t>그린 스트라이프 면 긴소매피케티</t>
        </is>
      </c>
      <c r="N3363" s="8" t="inlineStr">
        <is>
          <t>그린 스트라이프 코튼 긴소매피케티</t>
        </is>
      </c>
      <c r="O3363" s="8" t="inlineStr">
        <is>
          <t>그린 스트라이프 면직물 긴소매피케티</t>
        </is>
      </c>
    </row>
    <row r="3364" ht="16.5" customHeight="1" s="16">
      <c r="A3364" s="7" t="n">
        <v>13200140</v>
      </c>
      <c r="B3364" s="7" t="inlineStr">
        <is>
          <t>헤지스</t>
        </is>
      </c>
      <c r="C3364" s="7" t="inlineStr">
        <is>
          <t>달리아모브핑크</t>
        </is>
      </c>
      <c r="D3364" s="7" t="inlineStr">
        <is>
          <t>무지</t>
        </is>
      </c>
      <c r="E3364" s="7" t="inlineStr">
        <is>
          <t>울혼방</t>
        </is>
      </c>
      <c r="F3364" s="7" t="inlineStr">
        <is>
          <t>넥슬릿긴소매니트</t>
        </is>
      </c>
      <c r="G3364" s="7" t="inlineStr">
        <is>
          <t>KOR</t>
        </is>
      </c>
      <c r="H3364" s="7" t="inlineStr">
        <is>
          <t>105</t>
        </is>
      </c>
      <c r="I3364" s="7">
        <f>IF(B3364="보세",C3364&amp;" "&amp;D3364&amp;" "&amp;E3364&amp;" "&amp;F3364&amp;" ["&amp;H3364&amp;"]",IF(G3364="JPN","[JPN] "&amp;B3364&amp;" "&amp;C3364&amp;" "&amp;D3364&amp;" "&amp;E3364&amp;" "&amp;F3364&amp;" ["&amp;H3364&amp;"]",B3364&amp;" "&amp;C3364&amp;" "&amp;D3364&amp;" "&amp;E3364&amp;" "&amp;F3364&amp;" ["&amp;H3364&amp;"]"))</f>
        <v/>
      </c>
      <c r="J3364" s="7" t="inlineStr">
        <is>
          <t>헤지스 달리아모브핑크 울혼방 넥슬릿긴소매니트 [105]</t>
        </is>
      </c>
      <c r="K3364" s="7" t="inlineStr">
        <is>
          <t>헤지스 달리아모브핑크 울혼방 넥슬릿긴소매니트</t>
        </is>
      </c>
      <c r="L3364" s="7">
        <f>IF(B3364="보세",C3364&amp;" "&amp;F3364,B3364&amp;" "&amp;F3364)</f>
        <v/>
      </c>
      <c r="M3364" s="8" t="inlineStr">
        <is>
          <t>달리아모브핑크  울혼방 넥슬릿긴소매니트</t>
        </is>
      </c>
      <c r="N3364" s="8" t="inlineStr">
        <is>
          <t>달리아모브핑크  울혼방 넥슬릿긴소매니트</t>
        </is>
      </c>
      <c r="O3364" s="8" t="inlineStr">
        <is>
          <t>달리아모브핑크  울혼방 넥슬릿긴소매니트</t>
        </is>
      </c>
    </row>
    <row r="3365" ht="16.5" customHeight="1" s="16">
      <c r="A3365" s="7" t="n">
        <v>13200141</v>
      </c>
      <c r="B3365" s="7" t="inlineStr">
        <is>
          <t>아디다스</t>
        </is>
      </c>
      <c r="C3365" s="7" t="inlineStr">
        <is>
          <t>화이트</t>
        </is>
      </c>
      <c r="D3365" s="7" t="inlineStr">
        <is>
          <t>프린팅</t>
        </is>
      </c>
      <c r="E3365" s="7" t="inlineStr">
        <is>
          <t>클리마라이트</t>
        </is>
      </c>
      <c r="F3365" s="7" t="inlineStr">
        <is>
          <t>스포츠크루넥반팔티</t>
        </is>
      </c>
      <c r="G3365" s="7" t="inlineStr">
        <is>
          <t>KOR</t>
        </is>
      </c>
      <c r="H3365" s="7" t="inlineStr">
        <is>
          <t>95</t>
        </is>
      </c>
      <c r="I3365" s="7">
        <f>IF(B3365="보세",C3365&amp;" "&amp;D3365&amp;" "&amp;E3365&amp;" "&amp;F3365&amp;" ["&amp;H3365&amp;"]",IF(G3365="JPN","[JPN] "&amp;B3365&amp;" "&amp;C3365&amp;" "&amp;D3365&amp;" "&amp;E3365&amp;" "&amp;F3365&amp;" ["&amp;H3365&amp;"]",B3365&amp;" "&amp;C3365&amp;" "&amp;D3365&amp;" "&amp;E3365&amp;" "&amp;F3365&amp;" ["&amp;H3365&amp;"]"))</f>
        <v/>
      </c>
      <c r="J3365" s="7" t="inlineStr">
        <is>
          <t>아디다스 화이트 프린팅 클리마라이트 스포츠크루넥반팔티 [95]</t>
        </is>
      </c>
      <c r="K3365" s="7" t="inlineStr">
        <is>
          <t>아디다스 화이트 프린팅 클리마라이트 스포츠크루넥반팔티</t>
        </is>
      </c>
      <c r="L3365" s="7">
        <f>IF(B3365="보세",C3365&amp;" "&amp;F3365,B3365&amp;" "&amp;F3365)</f>
        <v/>
      </c>
      <c r="M3365" s="8" t="inlineStr">
        <is>
          <t>화이트 프린팅 클리마라이트 스포츠크루넥반팔티</t>
        </is>
      </c>
      <c r="N3365" s="8" t="inlineStr">
        <is>
          <t>화이트 프린팅 클리마라이트 스포츠크루넥반팔티</t>
        </is>
      </c>
      <c r="O3365" s="8" t="inlineStr">
        <is>
          <t>화이트 프린팅 클리마라이트 스포츠크루넥반팔티</t>
        </is>
      </c>
    </row>
    <row r="3366" ht="16.5" customHeight="1" s="16">
      <c r="A3366" s="7" t="n">
        <v>13200142</v>
      </c>
      <c r="B3366" s="7" t="inlineStr">
        <is>
          <t>밀레</t>
        </is>
      </c>
      <c r="C3366" s="7" t="inlineStr">
        <is>
          <t>형광주황</t>
        </is>
      </c>
      <c r="D3366" s="7" t="inlineStr">
        <is>
          <t>프린팅</t>
        </is>
      </c>
      <c r="E3366" s="7" t="inlineStr">
        <is>
          <t>폴리</t>
        </is>
      </c>
      <c r="F3366" s="7" t="inlineStr">
        <is>
          <t>형광애니멀로고저지반팔티</t>
        </is>
      </c>
      <c r="G3366" s="7" t="inlineStr">
        <is>
          <t>KOR</t>
        </is>
      </c>
      <c r="H3366" s="7" t="inlineStr">
        <is>
          <t>180</t>
        </is>
      </c>
      <c r="I3366" s="7">
        <f>IF(B3366="보세",C3366&amp;" "&amp;D3366&amp;" "&amp;E3366&amp;" "&amp;F3366&amp;" ["&amp;H3366&amp;"]",IF(G3366="JPN","[JPN] "&amp;B3366&amp;" "&amp;C3366&amp;" "&amp;D3366&amp;" "&amp;E3366&amp;" "&amp;F3366&amp;" ["&amp;H3366&amp;"]",B3366&amp;" "&amp;C3366&amp;" "&amp;D3366&amp;" "&amp;E3366&amp;" "&amp;F3366&amp;" ["&amp;H3366&amp;"]"))</f>
        <v/>
      </c>
      <c r="J3366" s="7" t="inlineStr">
        <is>
          <t>밀레 형광주황 프린팅 형광애니멀로고저지반팔티 [180]</t>
        </is>
      </c>
      <c r="K3366" s="7" t="inlineStr">
        <is>
          <t>밀레 형광주황 프린팅 형광애니멀로고저지반팔티</t>
        </is>
      </c>
      <c r="L3366" s="7">
        <f>IF(B3366="보세",C3366&amp;" "&amp;F3366,B3366&amp;" "&amp;F3366)</f>
        <v/>
      </c>
      <c r="M3366" s="8" t="inlineStr">
        <is>
          <t>형광주황 프린팅  형광애니멀로고저지반팔티</t>
        </is>
      </c>
      <c r="N3366" s="8" t="inlineStr">
        <is>
          <t>형광주황 프린팅  형광애니멀로고저지반팔티</t>
        </is>
      </c>
      <c r="O3366" s="8" t="inlineStr">
        <is>
          <t>형광주황 프린팅  형광애니멀로고저지반팔티</t>
        </is>
      </c>
    </row>
    <row r="3367" ht="16.5" customHeight="1" s="16">
      <c r="A3367" s="7" t="n">
        <v>13200143</v>
      </c>
      <c r="B3367" s="7" t="inlineStr">
        <is>
          <t>마시모두띠</t>
        </is>
      </c>
      <c r="C3367" s="7" t="inlineStr">
        <is>
          <t>아이보리</t>
        </is>
      </c>
      <c r="D3367" s="7" t="inlineStr">
        <is>
          <t>스트라이프</t>
        </is>
      </c>
      <c r="E3367" s="7" t="inlineStr">
        <is>
          <t>면</t>
        </is>
      </c>
      <c r="F3367" s="7" t="inlineStr">
        <is>
          <t>보트넥언발롱슬리브</t>
        </is>
      </c>
      <c r="G3367" s="7" t="inlineStr">
        <is>
          <t>KOR</t>
        </is>
      </c>
      <c r="H3367" s="7" t="inlineStr">
        <is>
          <t>M</t>
        </is>
      </c>
      <c r="I3367" s="7">
        <f>IF(B3367="보세",C3367&amp;" "&amp;D3367&amp;" "&amp;E3367&amp;" "&amp;F3367&amp;" ["&amp;H3367&amp;"]",IF(G3367="JPN","[JPN] "&amp;B3367&amp;" "&amp;C3367&amp;" "&amp;D3367&amp;" "&amp;E3367&amp;" "&amp;F3367&amp;" ["&amp;H3367&amp;"]",B3367&amp;" "&amp;C3367&amp;" "&amp;D3367&amp;" "&amp;E3367&amp;" "&amp;F3367&amp;" ["&amp;H3367&amp;"]"))</f>
        <v/>
      </c>
      <c r="J3367" s="7" t="inlineStr">
        <is>
          <t>마시모두띠 아이보리 스트라이프 면 보트넥언발롱슬리브 [M]</t>
        </is>
      </c>
      <c r="K3367" s="7" t="inlineStr">
        <is>
          <t>마시모두띠 아이보리 스트라이프 면 보트넥언발롱슬리브</t>
        </is>
      </c>
      <c r="L3367" s="7">
        <f>IF(B3367="보세",C3367&amp;" "&amp;F3367,B3367&amp;" "&amp;F3367)</f>
        <v/>
      </c>
      <c r="M3367" s="8" t="inlineStr">
        <is>
          <t>아이보리 스트라이프 면 보트넥언발롱슬리브</t>
        </is>
      </c>
      <c r="N3367" s="8" t="inlineStr">
        <is>
          <t>아이보리 스트라이프 코튼 보트넥언발롱슬리브</t>
        </is>
      </c>
      <c r="O3367" s="8" t="inlineStr">
        <is>
          <t>아이보리 스트라이프 면직물 보트넥언발롱슬리브</t>
        </is>
      </c>
    </row>
    <row r="3368" ht="16.5" customHeight="1" s="16">
      <c r="A3368" s="7" t="n">
        <v>13200144</v>
      </c>
      <c r="B3368" s="7" t="inlineStr">
        <is>
          <t>유니클로</t>
        </is>
      </c>
      <c r="C3368" s="7" t="inlineStr">
        <is>
          <t>블루</t>
        </is>
      </c>
      <c r="D3368" s="7" t="inlineStr">
        <is>
          <t>스트라이프</t>
        </is>
      </c>
      <c r="E3368" s="7" t="inlineStr">
        <is>
          <t>면</t>
        </is>
      </c>
      <c r="F3368" s="7" t="inlineStr">
        <is>
          <t>히든버튼7부박시셔츠원피스</t>
        </is>
      </c>
      <c r="G3368" s="7" t="inlineStr">
        <is>
          <t>KOR</t>
        </is>
      </c>
      <c r="H3368" s="7" t="inlineStr">
        <is>
          <t>L</t>
        </is>
      </c>
      <c r="I3368" s="7">
        <f>IF(B3368="보세",C3368&amp;" "&amp;D3368&amp;" "&amp;E3368&amp;" "&amp;F3368&amp;" ["&amp;H3368&amp;"]",IF(G3368="JPN","[JPN] "&amp;B3368&amp;" "&amp;C3368&amp;" "&amp;D3368&amp;" "&amp;E3368&amp;" "&amp;F3368&amp;" ["&amp;H3368&amp;"]",B3368&amp;" "&amp;C3368&amp;" "&amp;D3368&amp;" "&amp;E3368&amp;" "&amp;F3368&amp;" ["&amp;H3368&amp;"]"))</f>
        <v/>
      </c>
      <c r="J3368" s="7" t="inlineStr">
        <is>
          <t>유니클로 블루 스트라이프 면 히든버튼7부박시셔츠원피스 [L]</t>
        </is>
      </c>
      <c r="K3368" s="7" t="inlineStr">
        <is>
          <t>유니클로 블루 스트라이프 면 히든버튼7부박시셔츠원피스</t>
        </is>
      </c>
      <c r="L3368" s="7">
        <f>IF(B3368="보세",C3368&amp;" "&amp;F3368,B3368&amp;" "&amp;F3368)</f>
        <v/>
      </c>
      <c r="M3368" s="8" t="inlineStr">
        <is>
          <t>블루 스트라이프 면 히든버튼7부박시셔츠원피스</t>
        </is>
      </c>
      <c r="N3368" s="8" t="inlineStr">
        <is>
          <t>블루 스트라이프 코튼 히든버튼7부박시셔츠원피스</t>
        </is>
      </c>
      <c r="O3368" s="8" t="inlineStr">
        <is>
          <t>블루 스트라이프 면직물 히든버튼7부박시셔츠원피스</t>
        </is>
      </c>
    </row>
    <row r="3369" ht="16.5" customHeight="1" s="16">
      <c r="A3369" s="7" t="n">
        <v>13200145</v>
      </c>
      <c r="B3369" s="7" t="inlineStr">
        <is>
          <t>안다르</t>
        </is>
      </c>
      <c r="C3369" s="7" t="inlineStr">
        <is>
          <t>블랙</t>
        </is>
      </c>
      <c r="D3369" s="7" t="inlineStr">
        <is>
          <t>프린팅</t>
        </is>
      </c>
      <c r="E3369" s="7" t="inlineStr">
        <is>
          <t>폴리</t>
        </is>
      </c>
      <c r="F3369" s="7" t="inlineStr">
        <is>
          <t>와이드밴딩레깅스</t>
        </is>
      </c>
      <c r="G3369" s="7" t="inlineStr">
        <is>
          <t>KOR</t>
        </is>
      </c>
      <c r="H3369" s="7" t="inlineStr">
        <is>
          <t>2</t>
        </is>
      </c>
      <c r="I3369" s="7">
        <f>IF(B3369="보세",C3369&amp;" "&amp;D3369&amp;" "&amp;E3369&amp;" "&amp;F3369&amp;" ["&amp;H3369&amp;"]",IF(G3369="JPN","[JPN] "&amp;B3369&amp;" "&amp;C3369&amp;" "&amp;D3369&amp;" "&amp;E3369&amp;" "&amp;F3369&amp;" ["&amp;H3369&amp;"]",B3369&amp;" "&amp;C3369&amp;" "&amp;D3369&amp;" "&amp;E3369&amp;" "&amp;F3369&amp;" ["&amp;H3369&amp;"]"))</f>
        <v/>
      </c>
      <c r="J3369" s="7" t="inlineStr">
        <is>
          <t>안다르 블랙 프린팅 와이드밴딩레깅스 [2]</t>
        </is>
      </c>
      <c r="K3369" s="7" t="inlineStr">
        <is>
          <t>안다르 블랙 프린팅 와이드밴딩레깅스</t>
        </is>
      </c>
      <c r="L3369" s="7">
        <f>IF(B3369="보세",C3369&amp;" "&amp;F3369,B3369&amp;" "&amp;F3369)</f>
        <v/>
      </c>
      <c r="M3369" s="8" t="inlineStr">
        <is>
          <t>블랙 프린팅  와이드밴딩레깅스</t>
        </is>
      </c>
      <c r="N3369" s="8" t="inlineStr">
        <is>
          <t>블랙 프린팅  와이드밴딩레깅스</t>
        </is>
      </c>
      <c r="O3369" s="8" t="inlineStr">
        <is>
          <t>블랙 프린팅  와이드밴딩레깅스</t>
        </is>
      </c>
    </row>
    <row r="3370" ht="16.5" customHeight="1" s="16">
      <c r="A3370" s="7" t="n">
        <v>13200146</v>
      </c>
      <c r="B3370" s="7" t="inlineStr">
        <is>
          <t>와이드앵글</t>
        </is>
      </c>
      <c r="C3370" s="7" t="inlineStr">
        <is>
          <t>블랙</t>
        </is>
      </c>
      <c r="D3370" s="7" t="inlineStr">
        <is>
          <t>무지</t>
        </is>
      </c>
      <c r="E3370" s="7" t="inlineStr">
        <is>
          <t>폴리</t>
        </is>
      </c>
      <c r="F3370" s="7" t="inlineStr">
        <is>
          <t>경량스포츠팬츠</t>
        </is>
      </c>
      <c r="G3370" s="7" t="inlineStr">
        <is>
          <t>KOR</t>
        </is>
      </c>
      <c r="H3370" s="7" t="inlineStr">
        <is>
          <t>78</t>
        </is>
      </c>
      <c r="I3370" s="7">
        <f>IF(B3370="보세",C3370&amp;" "&amp;D3370&amp;" "&amp;E3370&amp;" "&amp;F3370&amp;" ["&amp;H3370&amp;"]",IF(G3370="JPN","[JPN] "&amp;B3370&amp;" "&amp;C3370&amp;" "&amp;D3370&amp;" "&amp;E3370&amp;" "&amp;F3370&amp;" ["&amp;H3370&amp;"]",B3370&amp;" "&amp;C3370&amp;" "&amp;D3370&amp;" "&amp;E3370&amp;" "&amp;F3370&amp;" ["&amp;H3370&amp;"]"))</f>
        <v/>
      </c>
      <c r="J3370" s="7" t="inlineStr">
        <is>
          <t>와이드앵글 블랙 경량스포츠팬츠 [78]</t>
        </is>
      </c>
      <c r="K3370" s="7" t="inlineStr">
        <is>
          <t>와이드앵글 블랙 경량스포츠팬츠</t>
        </is>
      </c>
      <c r="L3370" s="7">
        <f>IF(B3370="보세",C3370&amp;" "&amp;F3370,B3370&amp;" "&amp;F3370)</f>
        <v/>
      </c>
      <c r="M3370" s="8" t="inlineStr">
        <is>
          <t>블랙   경량스포츠팬츠</t>
        </is>
      </c>
      <c r="N3370" s="8" t="inlineStr">
        <is>
          <t>블랙   경량스포츠팬츠</t>
        </is>
      </c>
      <c r="O3370" s="8" t="inlineStr">
        <is>
          <t>블랙   경량스포츠팬츠</t>
        </is>
      </c>
    </row>
    <row r="3371" ht="16.5" customHeight="1" s="16">
      <c r="A3371" s="7" t="n">
        <v>13200147</v>
      </c>
      <c r="B3371" s="7" t="inlineStr">
        <is>
          <t>아디다스</t>
        </is>
      </c>
      <c r="C3371" s="7" t="inlineStr">
        <is>
          <t>블랙</t>
        </is>
      </c>
      <c r="D3371" s="7" t="inlineStr">
        <is>
          <t>프린팅</t>
        </is>
      </c>
      <c r="E3371" s="7" t="inlineStr">
        <is>
          <t>면</t>
        </is>
      </c>
      <c r="F3371" s="7" t="inlineStr">
        <is>
          <t>라인빅로고조거팬츠</t>
        </is>
      </c>
      <c r="G3371" s="7" t="inlineStr">
        <is>
          <t>KOR</t>
        </is>
      </c>
      <c r="H3371" s="7" t="inlineStr">
        <is>
          <t>S</t>
        </is>
      </c>
      <c r="I3371" s="7">
        <f>IF(B3371="보세",C3371&amp;" "&amp;D3371&amp;" "&amp;E3371&amp;" "&amp;F3371&amp;" ["&amp;H3371&amp;"]",IF(G3371="JPN","[JPN] "&amp;B3371&amp;" "&amp;C3371&amp;" "&amp;D3371&amp;" "&amp;E3371&amp;" "&amp;F3371&amp;" ["&amp;H3371&amp;"]",B3371&amp;" "&amp;C3371&amp;" "&amp;D3371&amp;" "&amp;E3371&amp;" "&amp;F3371&amp;" ["&amp;H3371&amp;"]"))</f>
        <v/>
      </c>
      <c r="J3371" s="7" t="inlineStr">
        <is>
          <t>아디다스 블랙 프린팅 면 라인빅로고조거팬츠 [S]</t>
        </is>
      </c>
      <c r="K3371" s="7" t="inlineStr">
        <is>
          <t>아디다스 블랙 프린팅 면 라인빅로고조거팬츠</t>
        </is>
      </c>
      <c r="L3371" s="7">
        <f>IF(B3371="보세",C3371&amp;" "&amp;F3371,B3371&amp;" "&amp;F3371)</f>
        <v/>
      </c>
      <c r="M3371" s="8" t="inlineStr">
        <is>
          <t>블랙 프린팅 면 라인빅로고조거팬츠</t>
        </is>
      </c>
      <c r="N3371" s="8" t="inlineStr">
        <is>
          <t>블랙 프린팅 코튼 라인빅로고조거팬츠</t>
        </is>
      </c>
      <c r="O3371" s="8" t="inlineStr">
        <is>
          <t>블랙 프린팅 면직물 라인빅로고조거팬츠</t>
        </is>
      </c>
    </row>
    <row r="3372" ht="16.5" customHeight="1" s="16">
      <c r="A3372" s="7" t="n">
        <v>13200148</v>
      </c>
      <c r="B3372" s="7" t="inlineStr">
        <is>
          <t>아디다스</t>
        </is>
      </c>
      <c r="C3372" s="7" t="inlineStr">
        <is>
          <t>네이비</t>
        </is>
      </c>
      <c r="D3372" s="7" t="inlineStr">
        <is>
          <t>무지</t>
        </is>
      </c>
      <c r="E3372" s="7" t="inlineStr">
        <is>
          <t>폴리</t>
        </is>
      </c>
      <c r="F3372" s="7" t="inlineStr">
        <is>
          <t>스트레치팬츠</t>
        </is>
      </c>
      <c r="G3372" s="7" t="inlineStr">
        <is>
          <t>KOR</t>
        </is>
      </c>
      <c r="H3372" s="7" t="inlineStr">
        <is>
          <t>86</t>
        </is>
      </c>
      <c r="I3372" s="7">
        <f>IF(B3372="보세",C3372&amp;" "&amp;D3372&amp;" "&amp;E3372&amp;" "&amp;F3372&amp;" ["&amp;H3372&amp;"]",IF(G3372="JPN","[JPN] "&amp;B3372&amp;" "&amp;C3372&amp;" "&amp;D3372&amp;" "&amp;E3372&amp;" "&amp;F3372&amp;" ["&amp;H3372&amp;"]",B3372&amp;" "&amp;C3372&amp;" "&amp;D3372&amp;" "&amp;E3372&amp;" "&amp;F3372&amp;" ["&amp;H3372&amp;"]"))</f>
        <v/>
      </c>
      <c r="J3372" s="7" t="inlineStr">
        <is>
          <t>아디다스 네이비 스트레치팬츠 [86]</t>
        </is>
      </c>
      <c r="K3372" s="7" t="inlineStr">
        <is>
          <t>아디다스 네이비 스트레치팬츠</t>
        </is>
      </c>
      <c r="L3372" s="7">
        <f>IF(B3372="보세",C3372&amp;" "&amp;F3372,B3372&amp;" "&amp;F3372)</f>
        <v/>
      </c>
      <c r="M3372" s="8" t="inlineStr">
        <is>
          <t>네이비   스트레치팬츠</t>
        </is>
      </c>
      <c r="N3372" s="8" t="inlineStr">
        <is>
          <t>NAVY   스트레치팬츠</t>
        </is>
      </c>
      <c r="O3372" s="8" t="inlineStr">
        <is>
          <t>곤색   스트레치팬츠</t>
        </is>
      </c>
    </row>
    <row r="3373" ht="16.5" customHeight="1" s="16">
      <c r="A3373" s="7" t="n">
        <v>13200149</v>
      </c>
      <c r="B3373" s="7" t="inlineStr">
        <is>
          <t>아디다스</t>
        </is>
      </c>
      <c r="C3373" s="7" t="inlineStr">
        <is>
          <t>블랙</t>
        </is>
      </c>
      <c r="D3373" s="7" t="inlineStr">
        <is>
          <t>무지</t>
        </is>
      </c>
      <c r="E3373" s="7" t="inlineStr">
        <is>
          <t>면혼방</t>
        </is>
      </c>
      <c r="F3373" s="7" t="inlineStr">
        <is>
          <t>아웃밴딩삼선레깅스</t>
        </is>
      </c>
      <c r="G3373" s="7" t="inlineStr">
        <is>
          <t>KOR</t>
        </is>
      </c>
      <c r="H3373" s="7" t="inlineStr">
        <is>
          <t>M</t>
        </is>
      </c>
      <c r="I3373" s="7">
        <f>IF(B3373="보세",C3373&amp;" "&amp;D3373&amp;" "&amp;E3373&amp;" "&amp;F3373&amp;" ["&amp;H3373&amp;"]",IF(G3373="JPN","[JPN] "&amp;B3373&amp;" "&amp;C3373&amp;" "&amp;D3373&amp;" "&amp;E3373&amp;" "&amp;F3373&amp;" ["&amp;H3373&amp;"]",B3373&amp;" "&amp;C3373&amp;" "&amp;D3373&amp;" "&amp;E3373&amp;" "&amp;F3373&amp;" ["&amp;H3373&amp;"]"))</f>
        <v/>
      </c>
      <c r="J3373" s="7" t="inlineStr">
        <is>
          <t>아디다스 블랙 면혼방 아웃밴딩삼선레깅스 [M]</t>
        </is>
      </c>
      <c r="K3373" s="7" t="inlineStr">
        <is>
          <t>아디다스 블랙 면혼방 아웃밴딩삼선레깅스</t>
        </is>
      </c>
      <c r="L3373" s="7">
        <f>IF(B3373="보세",C3373&amp;" "&amp;F3373,B3373&amp;" "&amp;F3373)</f>
        <v/>
      </c>
      <c r="M3373" s="8" t="inlineStr">
        <is>
          <t>블랙  면혼방 아웃밴딩삼선레깅스</t>
        </is>
      </c>
      <c r="N3373" s="8" t="inlineStr">
        <is>
          <t>블랙  코튼혼방 아웃밴딩삼선레깅스</t>
        </is>
      </c>
      <c r="O3373" s="8" t="inlineStr">
        <is>
          <t>블랙  면믹스 아웃밴딩삼선레깅스</t>
        </is>
      </c>
    </row>
    <row r="3374" ht="16.5" customHeight="1" s="16">
      <c r="A3374" s="7" t="n">
        <v>13200150</v>
      </c>
      <c r="B3374" s="7" t="inlineStr">
        <is>
          <t>자라베이직</t>
        </is>
      </c>
      <c r="C3374" s="7" t="inlineStr">
        <is>
          <t>블랙</t>
        </is>
      </c>
      <c r="D3374" s="7" t="inlineStr">
        <is>
          <t>무지</t>
        </is>
      </c>
      <c r="E3374" s="7" t="inlineStr">
        <is>
          <t>폴리</t>
        </is>
      </c>
      <c r="F3374" s="7" t="inlineStr">
        <is>
          <t>사이드레이스테이핑조거팬츠</t>
        </is>
      </c>
      <c r="G3374" s="7" t="inlineStr">
        <is>
          <t>KOR</t>
        </is>
      </c>
      <c r="H3374" s="7" t="inlineStr">
        <is>
          <t>L</t>
        </is>
      </c>
      <c r="I3374" s="7">
        <f>IF(B3374="보세",C3374&amp;" "&amp;D3374&amp;" "&amp;E3374&amp;" "&amp;F3374&amp;" ["&amp;H3374&amp;"]",IF(G3374="JPN","[JPN] "&amp;B3374&amp;" "&amp;C3374&amp;" "&amp;D3374&amp;" "&amp;E3374&amp;" "&amp;F3374&amp;" ["&amp;H3374&amp;"]",B3374&amp;" "&amp;C3374&amp;" "&amp;D3374&amp;" "&amp;E3374&amp;" "&amp;F3374&amp;" ["&amp;H3374&amp;"]"))</f>
        <v/>
      </c>
      <c r="J3374" s="7" t="inlineStr">
        <is>
          <t>자라베이직 블랙 사이드레이스테이핑조거팬츠 [L]</t>
        </is>
      </c>
      <c r="K3374" s="7" t="inlineStr">
        <is>
          <t>자라베이직 블랙 사이드레이스테이핑조거팬츠</t>
        </is>
      </c>
      <c r="L3374" s="7">
        <f>IF(B3374="보세",C3374&amp;" "&amp;F3374,B3374&amp;" "&amp;F3374)</f>
        <v/>
      </c>
      <c r="M3374" s="8" t="inlineStr">
        <is>
          <t>블랙   사이드레이스테이핑조거팬츠</t>
        </is>
      </c>
      <c r="N3374" s="8" t="inlineStr">
        <is>
          <t>블랙   사이드레이스테이핑조거팬츠</t>
        </is>
      </c>
      <c r="O3374" s="8" t="inlineStr">
        <is>
          <t>블랙   사이드레이스테이핑조거팬츠</t>
        </is>
      </c>
    </row>
    <row r="3375" ht="16.5" customHeight="1" s="16">
      <c r="A3375" s="7" t="n">
        <v>13200151</v>
      </c>
      <c r="B3375" s="7" t="inlineStr">
        <is>
          <t>로엠</t>
        </is>
      </c>
      <c r="C3375" s="7" t="inlineStr">
        <is>
          <t>네이비</t>
        </is>
      </c>
      <c r="D3375" s="7" t="inlineStr">
        <is>
          <t>무지</t>
        </is>
      </c>
      <c r="E3375" s="7" t="inlineStr">
        <is>
          <t>폴리</t>
        </is>
      </c>
      <c r="F3375" s="7" t="inlineStr">
        <is>
          <t>플랩펜슬미니스커트</t>
        </is>
      </c>
      <c r="G3375" s="7" t="inlineStr">
        <is>
          <t>KOR</t>
        </is>
      </c>
      <c r="H3375" s="7" t="inlineStr">
        <is>
          <t>64-92</t>
        </is>
      </c>
      <c r="I3375" s="7">
        <f>IF(B3375="보세",C3375&amp;" "&amp;D3375&amp;" "&amp;E3375&amp;" "&amp;F3375&amp;" ["&amp;H3375&amp;"]",IF(G3375="JPN","[JPN] "&amp;B3375&amp;" "&amp;C3375&amp;" "&amp;D3375&amp;" "&amp;E3375&amp;" "&amp;F3375&amp;" ["&amp;H3375&amp;"]",B3375&amp;" "&amp;C3375&amp;" "&amp;D3375&amp;" "&amp;E3375&amp;" "&amp;F3375&amp;" ["&amp;H3375&amp;"]"))</f>
        <v/>
      </c>
      <c r="J3375" s="7" t="inlineStr">
        <is>
          <t>로엠 네이비 플랩펜슬미니스커트 [64-92]</t>
        </is>
      </c>
      <c r="K3375" s="7" t="inlineStr">
        <is>
          <t>로엠 네이비 플랩펜슬미니스커트</t>
        </is>
      </c>
      <c r="L3375" s="7">
        <f>IF(B3375="보세",C3375&amp;" "&amp;F3375,B3375&amp;" "&amp;F3375)</f>
        <v/>
      </c>
      <c r="M3375" s="8" t="inlineStr">
        <is>
          <t>네이비   플랩펜슬미니스커트</t>
        </is>
      </c>
      <c r="N3375" s="8" t="inlineStr">
        <is>
          <t>NAVY   플랩펜슬미니스커트</t>
        </is>
      </c>
      <c r="O3375" s="8" t="inlineStr">
        <is>
          <t>곤색   플랩펜슬미니스커트</t>
        </is>
      </c>
    </row>
    <row r="3376" ht="16.5" customHeight="1" s="16">
      <c r="A3376" s="7" t="n">
        <v>13200152</v>
      </c>
      <c r="B3376" s="7" t="inlineStr">
        <is>
          <t>안다르</t>
        </is>
      </c>
      <c r="C3376" s="7" t="inlineStr">
        <is>
          <t>블랙</t>
        </is>
      </c>
      <c r="D3376" s="7" t="inlineStr">
        <is>
          <t>무지</t>
        </is>
      </c>
      <c r="E3376" s="7" t="inlineStr">
        <is>
          <t>폴리</t>
        </is>
      </c>
      <c r="F3376" s="7" t="inlineStr">
        <is>
          <t>와이드밴드레깅스</t>
        </is>
      </c>
      <c r="G3376" s="7" t="inlineStr">
        <is>
          <t>KOR</t>
        </is>
      </c>
      <c r="H3376" s="7" t="inlineStr">
        <is>
          <t>2</t>
        </is>
      </c>
      <c r="I3376" s="7">
        <f>IF(B3376="보세",C3376&amp;" "&amp;D3376&amp;" "&amp;E3376&amp;" "&amp;F3376&amp;" ["&amp;H3376&amp;"]",IF(G3376="JPN","[JPN] "&amp;B3376&amp;" "&amp;C3376&amp;" "&amp;D3376&amp;" "&amp;E3376&amp;" "&amp;F3376&amp;" ["&amp;H3376&amp;"]",B3376&amp;" "&amp;C3376&amp;" "&amp;D3376&amp;" "&amp;E3376&amp;" "&amp;F3376&amp;" ["&amp;H3376&amp;"]"))</f>
        <v/>
      </c>
      <c r="J3376" s="7" t="inlineStr">
        <is>
          <t>안다르 블랙 와이드밴드레깅스 [2]</t>
        </is>
      </c>
      <c r="K3376" s="7" t="inlineStr">
        <is>
          <t>안다르 블랙 와이드밴드레깅스</t>
        </is>
      </c>
      <c r="L3376" s="7">
        <f>IF(B3376="보세",C3376&amp;" "&amp;F3376,B3376&amp;" "&amp;F3376)</f>
        <v/>
      </c>
      <c r="M3376" s="8" t="inlineStr">
        <is>
          <t>블랙   와이드밴드레깅스</t>
        </is>
      </c>
      <c r="N3376" s="8" t="inlineStr">
        <is>
          <t>블랙   와이드밴드레깅스</t>
        </is>
      </c>
      <c r="O3376" s="8" t="inlineStr">
        <is>
          <t>블랙   와이드밴드레깅스</t>
        </is>
      </c>
    </row>
    <row r="3377" ht="16.5" customHeight="1" s="16">
      <c r="A3377" s="7" t="n">
        <v>13200153</v>
      </c>
      <c r="B3377" s="7" t="inlineStr">
        <is>
          <t>아디다스오리지널</t>
        </is>
      </c>
      <c r="C3377" s="7" t="inlineStr">
        <is>
          <t>블랙</t>
        </is>
      </c>
      <c r="D3377" s="7" t="inlineStr">
        <is>
          <t>무지</t>
        </is>
      </c>
      <c r="E3377" s="7" t="inlineStr">
        <is>
          <t>면혼방</t>
        </is>
      </c>
      <c r="F3377" s="7" t="inlineStr">
        <is>
          <t>워시드조거팬츠</t>
        </is>
      </c>
      <c r="G3377" s="7" t="inlineStr">
        <is>
          <t>KOR</t>
        </is>
      </c>
      <c r="H3377" s="7" t="inlineStr">
        <is>
          <t>XS</t>
        </is>
      </c>
      <c r="I3377" s="7">
        <f>IF(B3377="보세",C3377&amp;" "&amp;D3377&amp;" "&amp;E3377&amp;" "&amp;F3377&amp;" ["&amp;H3377&amp;"]",IF(G3377="JPN","[JPN] "&amp;B3377&amp;" "&amp;C3377&amp;" "&amp;D3377&amp;" "&amp;E3377&amp;" "&amp;F3377&amp;" ["&amp;H3377&amp;"]",B3377&amp;" "&amp;C3377&amp;" "&amp;D3377&amp;" "&amp;E3377&amp;" "&amp;F3377&amp;" ["&amp;H3377&amp;"]"))</f>
        <v/>
      </c>
      <c r="J3377" s="7" t="inlineStr">
        <is>
          <t>아디다스오리지널 블랙 면혼방 워시드조거팬츠 [XS]</t>
        </is>
      </c>
      <c r="K3377" s="7" t="inlineStr">
        <is>
          <t>아디다스오리지널 블랙 면혼방 워시드조거팬츠</t>
        </is>
      </c>
      <c r="L3377" s="7">
        <f>IF(B3377="보세",C3377&amp;" "&amp;F3377,B3377&amp;" "&amp;F3377)</f>
        <v/>
      </c>
      <c r="M3377" s="8" t="inlineStr">
        <is>
          <t>블랙  면혼방 워시드조거팬츠</t>
        </is>
      </c>
      <c r="N3377" s="8" t="inlineStr">
        <is>
          <t>블랙  코튼혼방 워시드조거팬츠</t>
        </is>
      </c>
      <c r="O3377" s="8" t="inlineStr">
        <is>
          <t>블랙  면믹스 워시드조거팬츠</t>
        </is>
      </c>
    </row>
    <row r="3378" ht="16.5" customHeight="1" s="16">
      <c r="A3378" s="7" t="n">
        <v>13200154</v>
      </c>
      <c r="B3378" s="7" t="inlineStr">
        <is>
          <t>무신사스탠다드</t>
        </is>
      </c>
      <c r="C3378" s="7" t="inlineStr">
        <is>
          <t>블랙</t>
        </is>
      </c>
      <c r="D3378" s="7" t="inlineStr">
        <is>
          <t>무지</t>
        </is>
      </c>
      <c r="E3378" s="7" t="inlineStr">
        <is>
          <t>면</t>
        </is>
      </c>
      <c r="F3378" s="7" t="inlineStr">
        <is>
          <t>와이드트레이닝팬츠</t>
        </is>
      </c>
      <c r="G3378" s="7" t="inlineStr">
        <is>
          <t>KOR</t>
        </is>
      </c>
      <c r="H3378" s="7" t="inlineStr">
        <is>
          <t>M</t>
        </is>
      </c>
      <c r="I3378" s="7">
        <f>IF(B3378="보세",C3378&amp;" "&amp;D3378&amp;" "&amp;E3378&amp;" "&amp;F3378&amp;" ["&amp;H3378&amp;"]",IF(G3378="JPN","[JPN] "&amp;B3378&amp;" "&amp;C3378&amp;" "&amp;D3378&amp;" "&amp;E3378&amp;" "&amp;F3378&amp;" ["&amp;H3378&amp;"]",B3378&amp;" "&amp;C3378&amp;" "&amp;D3378&amp;" "&amp;E3378&amp;" "&amp;F3378&amp;" ["&amp;H3378&amp;"]"))</f>
        <v/>
      </c>
      <c r="J3378" s="7" t="inlineStr">
        <is>
          <t>무신사스탠다드 블랙 면 와이드트레이닝팬츠 [M]</t>
        </is>
      </c>
      <c r="K3378" s="7" t="inlineStr">
        <is>
          <t>무신사스탠다드 블랙 면 와이드트레이닝팬츠</t>
        </is>
      </c>
      <c r="L3378" s="7">
        <f>IF(B3378="보세",C3378&amp;" "&amp;F3378,B3378&amp;" "&amp;F3378)</f>
        <v/>
      </c>
      <c r="M3378" s="8" t="inlineStr">
        <is>
          <t>블랙  면 와이드트레이닝팬츠</t>
        </is>
      </c>
      <c r="N3378" s="8" t="inlineStr">
        <is>
          <t>블랙  코튼 와이드트레이닝팬츠</t>
        </is>
      </c>
      <c r="O3378" s="8" t="inlineStr">
        <is>
          <t>블랙  면직물 와이드트레이닝팬츠</t>
        </is>
      </c>
    </row>
    <row r="3379" ht="16.5" customHeight="1" s="16">
      <c r="A3379" s="7" t="n">
        <v>13200155</v>
      </c>
      <c r="B3379" s="7" t="inlineStr">
        <is>
          <t>아디다스</t>
        </is>
      </c>
      <c r="C3379" s="7" t="inlineStr">
        <is>
          <t>블랙</t>
        </is>
      </c>
      <c r="D3379" s="7" t="inlineStr">
        <is>
          <t>무지</t>
        </is>
      </c>
      <c r="E3379" s="7" t="inlineStr">
        <is>
          <t>폴리</t>
        </is>
      </c>
      <c r="F3379" s="7" t="inlineStr">
        <is>
          <t>7406삼선스포츠반바지</t>
        </is>
      </c>
      <c r="G3379" s="7" t="inlineStr">
        <is>
          <t>KOR</t>
        </is>
      </c>
      <c r="H3379" s="7" t="inlineStr">
        <is>
          <t>105</t>
        </is>
      </c>
      <c r="I3379" s="7">
        <f>IF(B3379="보세",C3379&amp;" "&amp;D3379&amp;" "&amp;E3379&amp;" "&amp;F3379&amp;" ["&amp;H3379&amp;"]",IF(G3379="JPN","[JPN] "&amp;B3379&amp;" "&amp;C3379&amp;" "&amp;D3379&amp;" "&amp;E3379&amp;" "&amp;F3379&amp;" ["&amp;H3379&amp;"]",B3379&amp;" "&amp;C3379&amp;" "&amp;D3379&amp;" "&amp;E3379&amp;" "&amp;F3379&amp;" ["&amp;H3379&amp;"]"))</f>
        <v/>
      </c>
      <c r="J3379" s="7" t="inlineStr">
        <is>
          <t>아디다스 블랙 7406삼선스포츠반바지 [105]</t>
        </is>
      </c>
      <c r="K3379" s="7" t="inlineStr">
        <is>
          <t>아디다스 블랙 7406삼선스포츠반바지</t>
        </is>
      </c>
      <c r="L3379" s="7">
        <f>IF(B3379="보세",C3379&amp;" "&amp;F3379,B3379&amp;" "&amp;F3379)</f>
        <v/>
      </c>
      <c r="M3379" s="8" t="inlineStr">
        <is>
          <t>블랙   7406삼선스포츠반바지</t>
        </is>
      </c>
      <c r="N3379" s="8" t="inlineStr">
        <is>
          <t>블랙   7406삼선스포츠반바지</t>
        </is>
      </c>
      <c r="O3379" s="8" t="inlineStr">
        <is>
          <t>블랙   7406삼선스포츠반바지</t>
        </is>
      </c>
    </row>
    <row r="3380" ht="16.5" customHeight="1" s="16">
      <c r="A3380" s="7" t="n">
        <v>13200156</v>
      </c>
      <c r="B3380" s="7" t="inlineStr">
        <is>
          <t>mixxo</t>
        </is>
      </c>
      <c r="C3380" s="7" t="inlineStr">
        <is>
          <t>블랙</t>
        </is>
      </c>
      <c r="D3380" s="7" t="inlineStr">
        <is>
          <t>무지</t>
        </is>
      </c>
      <c r="E3380" s="7" t="inlineStr">
        <is>
          <t>폴리</t>
        </is>
      </c>
      <c r="F3380" s="7" t="inlineStr">
        <is>
          <t>부츠컷슬랙스팬츠</t>
        </is>
      </c>
      <c r="G3380" s="7" t="inlineStr">
        <is>
          <t>KOR</t>
        </is>
      </c>
      <c r="H3380" s="7" t="inlineStr">
        <is>
          <t>30</t>
        </is>
      </c>
      <c r="I3380" s="7">
        <f>IF(B3380="보세",C3380&amp;" "&amp;D3380&amp;" "&amp;E3380&amp;" "&amp;F3380&amp;" ["&amp;H3380&amp;"]",IF(G3380="JPN","[JPN] "&amp;B3380&amp;" "&amp;C3380&amp;" "&amp;D3380&amp;" "&amp;E3380&amp;" "&amp;F3380&amp;" ["&amp;H3380&amp;"]",B3380&amp;" "&amp;C3380&amp;" "&amp;D3380&amp;" "&amp;E3380&amp;" "&amp;F3380&amp;" ["&amp;H3380&amp;"]"))</f>
        <v/>
      </c>
      <c r="J3380" s="7" t="inlineStr">
        <is>
          <t>mixxo 블랙 부츠컷슬랙스팬츠 [30]</t>
        </is>
      </c>
      <c r="K3380" s="7" t="inlineStr">
        <is>
          <t>mixxo 블랙 부츠컷슬랙스팬츠</t>
        </is>
      </c>
      <c r="L3380" s="7">
        <f>IF(B3380="보세",C3380&amp;" "&amp;F3380,B3380&amp;" "&amp;F3380)</f>
        <v/>
      </c>
      <c r="M3380" s="8" t="inlineStr">
        <is>
          <t>블랙   부츠컷슬랙스팬츠</t>
        </is>
      </c>
      <c r="N3380" s="8" t="inlineStr">
        <is>
          <t>블랙   부츠컷슬랙스팬츠</t>
        </is>
      </c>
      <c r="O3380" s="8" t="inlineStr">
        <is>
          <t>블랙   부츠컷슬랙스팬츠</t>
        </is>
      </c>
    </row>
    <row r="3381" ht="16.5" customHeight="1" s="16">
      <c r="A3381" s="7" t="n">
        <v>13200157</v>
      </c>
      <c r="B3381" s="7" t="inlineStr">
        <is>
          <t>무신사스탠다드</t>
        </is>
      </c>
      <c r="C3381" s="7" t="inlineStr">
        <is>
          <t>블루그레이</t>
        </is>
      </c>
      <c r="D3381" s="7" t="inlineStr">
        <is>
          <t>무지</t>
        </is>
      </c>
      <c r="E3381" s="7" t="inlineStr">
        <is>
          <t>폴리</t>
        </is>
      </c>
      <c r="F3381" s="7" t="inlineStr">
        <is>
          <t>더블버클카브라슬랙스팬츠</t>
        </is>
      </c>
      <c r="G3381" s="7" t="inlineStr">
        <is>
          <t>KOR</t>
        </is>
      </c>
      <c r="H3381" s="7" t="inlineStr">
        <is>
          <t>32</t>
        </is>
      </c>
      <c r="I3381" s="7">
        <f>IF(B3381="보세",C3381&amp;" "&amp;D3381&amp;" "&amp;E3381&amp;" "&amp;F3381&amp;" ["&amp;H3381&amp;"]",IF(G3381="JPN","[JPN] "&amp;B3381&amp;" "&amp;C3381&amp;" "&amp;D3381&amp;" "&amp;E3381&amp;" "&amp;F3381&amp;" ["&amp;H3381&amp;"]",B3381&amp;" "&amp;C3381&amp;" "&amp;D3381&amp;" "&amp;E3381&amp;" "&amp;F3381&amp;" ["&amp;H3381&amp;"]"))</f>
        <v/>
      </c>
      <c r="J3381" s="7" t="inlineStr">
        <is>
          <t>무신사스탠다드 블루그레이 더블버클카브라슬랙스팬츠 [32]</t>
        </is>
      </c>
      <c r="K3381" s="7" t="inlineStr">
        <is>
          <t>무신사스탠다드 블루그레이 더블버클카브라슬랙스팬츠</t>
        </is>
      </c>
      <c r="L3381" s="7">
        <f>IF(B3381="보세",C3381&amp;" "&amp;F3381,B3381&amp;" "&amp;F3381)</f>
        <v/>
      </c>
      <c r="M3381" s="8" t="inlineStr">
        <is>
          <t>블루그레이   더블버클카브라슬랙스팬츠</t>
        </is>
      </c>
      <c r="N3381" s="8" t="inlineStr">
        <is>
          <t>블루그레이   더블버클카브라슬랙스팬츠</t>
        </is>
      </c>
      <c r="O3381" s="8" t="inlineStr">
        <is>
          <t>블루그레이   더블버클카브라슬랙스팬츠</t>
        </is>
      </c>
    </row>
    <row r="3382" ht="16.5" customHeight="1" s="16">
      <c r="A3382" s="7" t="n">
        <v>13200158</v>
      </c>
      <c r="B3382" s="7" t="inlineStr">
        <is>
          <t>숲</t>
        </is>
      </c>
      <c r="C3382" s="7" t="inlineStr">
        <is>
          <t>블랙</t>
        </is>
      </c>
      <c r="D3382" s="7" t="inlineStr">
        <is>
          <t>무지</t>
        </is>
      </c>
      <c r="E3382" s="7" t="inlineStr">
        <is>
          <t>면혼방</t>
        </is>
      </c>
      <c r="F3382" s="7" t="inlineStr">
        <is>
          <t>웜슬랙스팬츠</t>
        </is>
      </c>
      <c r="G3382" s="7" t="inlineStr">
        <is>
          <t>KOR</t>
        </is>
      </c>
      <c r="H3382" s="7" t="inlineStr">
        <is>
          <t>55</t>
        </is>
      </c>
      <c r="I3382" s="7">
        <f>IF(B3382="보세",C3382&amp;" "&amp;D3382&amp;" "&amp;E3382&amp;" "&amp;F3382&amp;" ["&amp;H3382&amp;"]",IF(G3382="JPN","[JPN] "&amp;B3382&amp;" "&amp;C3382&amp;" "&amp;D3382&amp;" "&amp;E3382&amp;" "&amp;F3382&amp;" ["&amp;H3382&amp;"]",B3382&amp;" "&amp;C3382&amp;" "&amp;D3382&amp;" "&amp;E3382&amp;" "&amp;F3382&amp;" ["&amp;H3382&amp;"]"))</f>
        <v/>
      </c>
      <c r="J3382" s="7" t="inlineStr">
        <is>
          <t>숲 블랙 면혼방 웜슬랙스팬츠 [55]</t>
        </is>
      </c>
      <c r="K3382" s="7" t="inlineStr">
        <is>
          <t>숲 블랙 면혼방 웜슬랙스팬츠</t>
        </is>
      </c>
      <c r="L3382" s="7">
        <f>IF(B3382="보세",C3382&amp;" "&amp;F3382,B3382&amp;" "&amp;F3382)</f>
        <v/>
      </c>
      <c r="M3382" s="8" t="inlineStr">
        <is>
          <t>블랙  면혼방 웜슬랙스팬츠</t>
        </is>
      </c>
      <c r="N3382" s="8" t="inlineStr">
        <is>
          <t>블랙  코튼혼방 웜슬랙스팬츠</t>
        </is>
      </c>
      <c r="O3382" s="8" t="inlineStr">
        <is>
          <t>블랙  면믹스 웜슬랙스팬츠</t>
        </is>
      </c>
    </row>
    <row r="3383" ht="16.5" customHeight="1" s="16">
      <c r="A3383" s="7" t="n">
        <v>13200159</v>
      </c>
      <c r="B3383" s="7" t="inlineStr">
        <is>
          <t>젝시믹스</t>
        </is>
      </c>
      <c r="C3383" s="7" t="inlineStr">
        <is>
          <t>블랙</t>
        </is>
      </c>
      <c r="D3383" s="7" t="inlineStr">
        <is>
          <t>무지</t>
        </is>
      </c>
      <c r="E3383" s="7" t="inlineStr">
        <is>
          <t>폴리</t>
        </is>
      </c>
      <c r="F3383" s="7" t="inlineStr">
        <is>
          <t>와이드밴딩레깅스</t>
        </is>
      </c>
      <c r="G3383" s="7" t="inlineStr">
        <is>
          <t>KOR</t>
        </is>
      </c>
      <c r="H3383" s="7" t="inlineStr">
        <is>
          <t>S</t>
        </is>
      </c>
      <c r="I3383" s="7">
        <f>IF(B3383="보세",C3383&amp;" "&amp;D3383&amp;" "&amp;E3383&amp;" "&amp;F3383&amp;" ["&amp;H3383&amp;"]",IF(G3383="JPN","[JPN] "&amp;B3383&amp;" "&amp;C3383&amp;" "&amp;D3383&amp;" "&amp;E3383&amp;" "&amp;F3383&amp;" ["&amp;H3383&amp;"]",B3383&amp;" "&amp;C3383&amp;" "&amp;D3383&amp;" "&amp;E3383&amp;" "&amp;F3383&amp;" ["&amp;H3383&amp;"]"))</f>
        <v/>
      </c>
      <c r="J3383" s="7" t="inlineStr">
        <is>
          <t>젝시믹스 블랙 와이드밴딩레깅스 [S]</t>
        </is>
      </c>
      <c r="K3383" s="7" t="inlineStr">
        <is>
          <t>젝시믹스 블랙 와이드밴딩레깅스</t>
        </is>
      </c>
      <c r="L3383" s="7">
        <f>IF(B3383="보세",C3383&amp;" "&amp;F3383,B3383&amp;" "&amp;F3383)</f>
        <v/>
      </c>
      <c r="M3383" s="8" t="inlineStr">
        <is>
          <t>블랙   와이드밴딩레깅스</t>
        </is>
      </c>
      <c r="N3383" s="8" t="inlineStr">
        <is>
          <t>블랙   와이드밴딩레깅스</t>
        </is>
      </c>
      <c r="O3383" s="8" t="inlineStr">
        <is>
          <t>블랙   와이드밴딩레깅스</t>
        </is>
      </c>
    </row>
    <row r="3384" ht="16.5" customHeight="1" s="16">
      <c r="A3384" s="7" t="n">
        <v>13200160</v>
      </c>
      <c r="B3384" s="7" t="inlineStr">
        <is>
          <t>네파</t>
        </is>
      </c>
      <c r="C3384" s="7" t="inlineStr">
        <is>
          <t>카키</t>
        </is>
      </c>
      <c r="D3384" s="7" t="inlineStr">
        <is>
          <t>무지</t>
        </is>
      </c>
      <c r="E3384" s="7" t="inlineStr">
        <is>
          <t>폴리</t>
        </is>
      </c>
      <c r="F3384" s="7" t="inlineStr">
        <is>
          <t>도톰바스락카고팬츠</t>
        </is>
      </c>
      <c r="G3384" s="7" t="inlineStr">
        <is>
          <t>KOR</t>
        </is>
      </c>
      <c r="H3384" s="7" t="inlineStr">
        <is>
          <t>69</t>
        </is>
      </c>
      <c r="I3384" s="7">
        <f>IF(B3384="보세",C3384&amp;" "&amp;D3384&amp;" "&amp;E3384&amp;" "&amp;F3384&amp;" ["&amp;H3384&amp;"]",IF(G3384="JPN","[JPN] "&amp;B3384&amp;" "&amp;C3384&amp;" "&amp;D3384&amp;" "&amp;E3384&amp;" "&amp;F3384&amp;" ["&amp;H3384&amp;"]",B3384&amp;" "&amp;C3384&amp;" "&amp;D3384&amp;" "&amp;E3384&amp;" "&amp;F3384&amp;" ["&amp;H3384&amp;"]"))</f>
        <v/>
      </c>
      <c r="J3384" s="7" t="inlineStr">
        <is>
          <t>네파 카키 도톰바스락카고팬츠 [69]</t>
        </is>
      </c>
      <c r="K3384" s="7" t="inlineStr">
        <is>
          <t>네파 카키 도톰바스락카고팬츠</t>
        </is>
      </c>
      <c r="L3384" s="7">
        <f>IF(B3384="보세",C3384&amp;" "&amp;F3384,B3384&amp;" "&amp;F3384)</f>
        <v/>
      </c>
      <c r="M3384" s="8" t="inlineStr">
        <is>
          <t>카키   도톰바스락카고팬츠</t>
        </is>
      </c>
      <c r="N3384" s="8" t="inlineStr">
        <is>
          <t>카키   도톰바스락카고팬츠</t>
        </is>
      </c>
      <c r="O3384" s="8" t="inlineStr">
        <is>
          <t>카키   도톰바스락카고팬츠</t>
        </is>
      </c>
    </row>
    <row r="3385" ht="16.5" customHeight="1" s="16">
      <c r="A3385" s="7" t="n">
        <v>13200161</v>
      </c>
      <c r="B3385" s="7" t="inlineStr">
        <is>
          <t>브루노바피</t>
        </is>
      </c>
      <c r="C3385" s="7" t="inlineStr">
        <is>
          <t>네이비</t>
        </is>
      </c>
      <c r="D3385" s="7" t="inlineStr">
        <is>
          <t>무지</t>
        </is>
      </c>
      <c r="E3385" s="7" t="inlineStr">
        <is>
          <t>면혼방</t>
        </is>
      </c>
      <c r="F3385" s="7" t="inlineStr">
        <is>
          <t>치노팬츠</t>
        </is>
      </c>
      <c r="G3385" s="7" t="inlineStr">
        <is>
          <t>KOR</t>
        </is>
      </c>
      <c r="H3385" s="7" t="inlineStr">
        <is>
          <t>38</t>
        </is>
      </c>
      <c r="I3385" s="7">
        <f>IF(B3385="보세",C3385&amp;" "&amp;D3385&amp;" "&amp;E3385&amp;" "&amp;F3385&amp;" ["&amp;H3385&amp;"]",IF(G3385="JPN","[JPN] "&amp;B3385&amp;" "&amp;C3385&amp;" "&amp;D3385&amp;" "&amp;E3385&amp;" "&amp;F3385&amp;" ["&amp;H3385&amp;"]",B3385&amp;" "&amp;C3385&amp;" "&amp;D3385&amp;" "&amp;E3385&amp;" "&amp;F3385&amp;" ["&amp;H3385&amp;"]"))</f>
        <v/>
      </c>
      <c r="J3385" s="7" t="inlineStr">
        <is>
          <t>브루노바피 네이비 면혼방 치노팬츠 [38]</t>
        </is>
      </c>
      <c r="K3385" s="7" t="inlineStr">
        <is>
          <t>브루노바피 네이비 면혼방 치노팬츠</t>
        </is>
      </c>
      <c r="L3385" s="7">
        <f>IF(B3385="보세",C3385&amp;" "&amp;F3385,B3385&amp;" "&amp;F3385)</f>
        <v/>
      </c>
      <c r="M3385" s="8" t="inlineStr">
        <is>
          <t>네이비  면혼방 치노팬츠</t>
        </is>
      </c>
      <c r="N3385" s="8" t="inlineStr">
        <is>
          <t>NAVY  면혼방 치노팬츠</t>
        </is>
      </c>
      <c r="O3385" s="8" t="inlineStr">
        <is>
          <t>곤색  면혼방 치노팬츠</t>
        </is>
      </c>
    </row>
    <row r="3386" ht="16.5" customHeight="1" s="16">
      <c r="A3386" s="7" t="n">
        <v>13200162</v>
      </c>
      <c r="B3386" s="7" t="inlineStr">
        <is>
          <t>스파이더</t>
        </is>
      </c>
      <c r="C3386" s="7" t="inlineStr">
        <is>
          <t>블랙</t>
        </is>
      </c>
      <c r="D3386" s="7" t="inlineStr">
        <is>
          <t>프린팅</t>
        </is>
      </c>
      <c r="E3386" s="7" t="inlineStr">
        <is>
          <t>폴리</t>
        </is>
      </c>
      <c r="F3386" s="7" t="inlineStr">
        <is>
          <t>백절개슬림트레이닝팬츠</t>
        </is>
      </c>
      <c r="G3386" s="7" t="inlineStr">
        <is>
          <t>KOR</t>
        </is>
      </c>
      <c r="H3386" s="7" t="inlineStr">
        <is>
          <t>M</t>
        </is>
      </c>
      <c r="I3386" s="7">
        <f>IF(B3386="보세",C3386&amp;" "&amp;D3386&amp;" "&amp;E3386&amp;" "&amp;F3386&amp;" ["&amp;H3386&amp;"]",IF(G3386="JPN","[JPN] "&amp;B3386&amp;" "&amp;C3386&amp;" "&amp;D3386&amp;" "&amp;E3386&amp;" "&amp;F3386&amp;" ["&amp;H3386&amp;"]",B3386&amp;" "&amp;C3386&amp;" "&amp;D3386&amp;" "&amp;E3386&amp;" "&amp;F3386&amp;" ["&amp;H3386&amp;"]"))</f>
        <v/>
      </c>
      <c r="J3386" s="7" t="inlineStr">
        <is>
          <t>스파이더 블랙 프린팅 백절개슬림트레이닝팬츠 [M]</t>
        </is>
      </c>
      <c r="K3386" s="7" t="inlineStr">
        <is>
          <t>스파이더 블랙 프린팅 백절개슬림트레이닝팬츠</t>
        </is>
      </c>
      <c r="L3386" s="7">
        <f>IF(B3386="보세",C3386&amp;" "&amp;F3386,B3386&amp;" "&amp;F3386)</f>
        <v/>
      </c>
      <c r="M3386" s="8" t="inlineStr">
        <is>
          <t>블랙 프린팅  백절개슬림트레이닝팬츠</t>
        </is>
      </c>
      <c r="N3386" s="8" t="inlineStr">
        <is>
          <t>블랙 프린팅  백절개슬림트레이닝팬츠</t>
        </is>
      </c>
      <c r="O3386" s="8" t="inlineStr">
        <is>
          <t>블랙 프린팅  백절개슬림트레이닝팬츠</t>
        </is>
      </c>
    </row>
    <row r="3387" ht="16.5" customHeight="1" s="16">
      <c r="A3387" s="7" t="n">
        <v>13200163</v>
      </c>
      <c r="B3387" s="7" t="inlineStr">
        <is>
          <t>네파</t>
        </is>
      </c>
      <c r="C3387" s="7" t="inlineStr">
        <is>
          <t>카키</t>
        </is>
      </c>
      <c r="D3387" s="7" t="inlineStr">
        <is>
          <t>무지</t>
        </is>
      </c>
      <c r="E3387" s="7" t="inlineStr">
        <is>
          <t>폴리</t>
        </is>
      </c>
      <c r="F3387" s="7" t="inlineStr">
        <is>
          <t>절개아웃도어팬츠</t>
        </is>
      </c>
      <c r="G3387" s="7" t="inlineStr">
        <is>
          <t>KOR</t>
        </is>
      </c>
      <c r="H3387" s="7" t="inlineStr">
        <is>
          <t>77</t>
        </is>
      </c>
      <c r="I3387" s="7">
        <f>IF(B3387="보세",C3387&amp;" "&amp;D3387&amp;" "&amp;E3387&amp;" "&amp;F3387&amp;" ["&amp;H3387&amp;"]",IF(G3387="JPN","[JPN] "&amp;B3387&amp;" "&amp;C3387&amp;" "&amp;D3387&amp;" "&amp;E3387&amp;" "&amp;F3387&amp;" ["&amp;H3387&amp;"]",B3387&amp;" "&amp;C3387&amp;" "&amp;D3387&amp;" "&amp;E3387&amp;" "&amp;F3387&amp;" ["&amp;H3387&amp;"]"))</f>
        <v/>
      </c>
      <c r="J3387" s="7" t="inlineStr">
        <is>
          <t>네파 카키 절개아웃도어팬츠 [77]</t>
        </is>
      </c>
      <c r="K3387" s="7" t="inlineStr">
        <is>
          <t>네파 카키 절개아웃도어팬츠</t>
        </is>
      </c>
      <c r="L3387" s="7">
        <f>IF(B3387="보세",C3387&amp;" "&amp;F3387,B3387&amp;" "&amp;F3387)</f>
        <v/>
      </c>
      <c r="M3387" s="8" t="inlineStr">
        <is>
          <t>카키   절개아웃도어팬츠</t>
        </is>
      </c>
      <c r="N3387" s="8" t="inlineStr">
        <is>
          <t>카키   절개아웃도어팬츠</t>
        </is>
      </c>
      <c r="O3387" s="8" t="inlineStr">
        <is>
          <t>카키   절개아웃도어팬츠</t>
        </is>
      </c>
    </row>
    <row r="3388" ht="16.5" customHeight="1" s="16">
      <c r="A3388" s="7" t="n">
        <v>13200164</v>
      </c>
      <c r="B3388" s="7" t="inlineStr">
        <is>
          <t>블랙야크</t>
        </is>
      </c>
      <c r="C3388" s="7" t="inlineStr">
        <is>
          <t>차콜</t>
        </is>
      </c>
      <c r="D3388" s="7" t="inlineStr">
        <is>
          <t>무지</t>
        </is>
      </c>
      <c r="E3388" s="7" t="inlineStr">
        <is>
          <t>폴리</t>
        </is>
      </c>
      <c r="F3388" s="7" t="inlineStr">
        <is>
          <t>절개투톤아웃도어팬츠</t>
        </is>
      </c>
      <c r="G3388" s="7" t="inlineStr">
        <is>
          <t>KOR</t>
        </is>
      </c>
      <c r="H3388" s="7" t="inlineStr">
        <is>
          <t>없음</t>
        </is>
      </c>
      <c r="I3388" s="7">
        <f>IF(B3388="보세",C3388&amp;" "&amp;D3388&amp;" "&amp;E3388&amp;" "&amp;F3388&amp;" ["&amp;H3388&amp;"]",IF(G3388="JPN","[JPN] "&amp;B3388&amp;" "&amp;C3388&amp;" "&amp;D3388&amp;" "&amp;E3388&amp;" "&amp;F3388&amp;" ["&amp;H3388&amp;"]",B3388&amp;" "&amp;C3388&amp;" "&amp;D3388&amp;" "&amp;E3388&amp;" "&amp;F3388&amp;" ["&amp;H3388&amp;"]"))</f>
        <v/>
      </c>
      <c r="J3388" s="7" t="inlineStr">
        <is>
          <t xml:space="preserve">블랙야크 차콜 절개투톤아웃도어팬츠 </t>
        </is>
      </c>
      <c r="K3388" s="7" t="inlineStr">
        <is>
          <t xml:space="preserve">블랙야크 차콜 절개투톤아웃도어팬츠 </t>
        </is>
      </c>
      <c r="L3388" s="7">
        <f>IF(B3388="보세",C3388&amp;" "&amp;F3388,B3388&amp;" "&amp;F3388)</f>
        <v/>
      </c>
      <c r="M3388" s="8" t="inlineStr">
        <is>
          <t>차콜   절개투톤아웃도어팬츠</t>
        </is>
      </c>
      <c r="N3388" s="8" t="inlineStr">
        <is>
          <t>차콜   절개투톤아웃도어팬츠</t>
        </is>
      </c>
      <c r="O3388" s="8" t="inlineStr">
        <is>
          <t>차콜   절개투톤아웃도어팬츠</t>
        </is>
      </c>
    </row>
    <row r="3389" ht="16.5" customHeight="1" s="16">
      <c r="A3389" s="7" t="n">
        <v>13200165</v>
      </c>
      <c r="B3389" s="7" t="inlineStr">
        <is>
          <t>까레라진</t>
        </is>
      </c>
      <c r="C3389" s="7" t="inlineStr">
        <is>
          <t>흑청</t>
        </is>
      </c>
      <c r="D3389" s="7" t="inlineStr">
        <is>
          <t>무지</t>
        </is>
      </c>
      <c r="E3389" s="7" t="inlineStr">
        <is>
          <t>데님</t>
        </is>
      </c>
      <c r="F3389" s="7" t="inlineStr">
        <is>
          <t>워싱도톰플레어진</t>
        </is>
      </c>
      <c r="G3389" s="7" t="inlineStr">
        <is>
          <t>KOR</t>
        </is>
      </c>
      <c r="H3389" s="7" t="inlineStr">
        <is>
          <t>26</t>
        </is>
      </c>
      <c r="I3389" s="7">
        <f>IF(B3389="보세",C3389&amp;" "&amp;D3389&amp;" "&amp;E3389&amp;" "&amp;F3389&amp;" ["&amp;H3389&amp;"]",IF(G3389="JPN","[JPN] "&amp;B3389&amp;" "&amp;C3389&amp;" "&amp;D3389&amp;" "&amp;E3389&amp;" "&amp;F3389&amp;" ["&amp;H3389&amp;"]",B3389&amp;" "&amp;C3389&amp;" "&amp;D3389&amp;" "&amp;E3389&amp;" "&amp;F3389&amp;" ["&amp;H3389&amp;"]"))</f>
        <v/>
      </c>
      <c r="J3389" s="7" t="inlineStr">
        <is>
          <t>까레라진 흑청 데님 워싱도톰플레어진 [26]</t>
        </is>
      </c>
      <c r="K3389" s="7" t="inlineStr">
        <is>
          <t>까레라진 흑청 데님 워싱도톰플레어진</t>
        </is>
      </c>
      <c r="L3389" s="7">
        <f>IF(B3389="보세",C3389&amp;" "&amp;F3389,B3389&amp;" "&amp;F3389)</f>
        <v/>
      </c>
      <c r="M3389" s="8" t="inlineStr">
        <is>
          <t>흑청  데님 워싱도톰플레어진</t>
        </is>
      </c>
      <c r="N3389" s="8" t="inlineStr">
        <is>
          <t>흑청  데님 워싱도톰플레어진</t>
        </is>
      </c>
      <c r="O3389" s="8" t="inlineStr">
        <is>
          <t>흑청  데님 워싱도톰플레어진</t>
        </is>
      </c>
    </row>
    <row r="3390" ht="16.5" customHeight="1" s="16">
      <c r="A3390" s="7" t="n">
        <v>13200166</v>
      </c>
      <c r="B3390" s="7" t="inlineStr">
        <is>
          <t>게스</t>
        </is>
      </c>
      <c r="C3390" s="7" t="inlineStr">
        <is>
          <t>중청</t>
        </is>
      </c>
      <c r="D3390" s="7" t="inlineStr">
        <is>
          <t>무지</t>
        </is>
      </c>
      <c r="E3390" s="7" t="inlineStr">
        <is>
          <t>데님</t>
        </is>
      </c>
      <c r="F3390" s="7" t="inlineStr">
        <is>
          <t>워싱브러쉬스트레이트진</t>
        </is>
      </c>
      <c r="G3390" s="7" t="inlineStr">
        <is>
          <t>KOR</t>
        </is>
      </c>
      <c r="H3390" s="7" t="inlineStr">
        <is>
          <t>31</t>
        </is>
      </c>
      <c r="I3390" s="7">
        <f>IF(B3390="보세",C3390&amp;" "&amp;D3390&amp;" "&amp;E3390&amp;" "&amp;F3390&amp;" ["&amp;H3390&amp;"]",IF(G3390="JPN","[JPN] "&amp;B3390&amp;" "&amp;C3390&amp;" "&amp;D3390&amp;" "&amp;E3390&amp;" "&amp;F3390&amp;" ["&amp;H3390&amp;"]",B3390&amp;" "&amp;C3390&amp;" "&amp;D3390&amp;" "&amp;E3390&amp;" "&amp;F3390&amp;" ["&amp;H3390&amp;"]"))</f>
        <v/>
      </c>
      <c r="J3390" s="7" t="inlineStr">
        <is>
          <t>게스 중청 데님 워싱브러쉬스트레이트진 [31]</t>
        </is>
      </c>
      <c r="K3390" s="7" t="inlineStr">
        <is>
          <t>게스 중청 데님 워싱브러쉬스트레이트진</t>
        </is>
      </c>
      <c r="L3390" s="7">
        <f>IF(B3390="보세",C3390&amp;" "&amp;F3390,B3390&amp;" "&amp;F3390)</f>
        <v/>
      </c>
      <c r="M3390" s="8" t="inlineStr">
        <is>
          <t>중청  데님 워싱브러쉬스트레이트진</t>
        </is>
      </c>
      <c r="N3390" s="8" t="inlineStr">
        <is>
          <t>중청  데님 워싱브러쉬스트레이트진</t>
        </is>
      </c>
      <c r="O3390" s="8" t="inlineStr">
        <is>
          <t>중청  데님 워싱브러쉬스트레이트진</t>
        </is>
      </c>
    </row>
    <row r="3391" ht="16.5" customHeight="1" s="16">
      <c r="A3391" s="7" t="n">
        <v>13200168</v>
      </c>
      <c r="B3391" s="7" t="inlineStr">
        <is>
          <t>아디다스오리지널</t>
        </is>
      </c>
      <c r="C3391" s="7" t="inlineStr">
        <is>
          <t>멜란지그레이</t>
        </is>
      </c>
      <c r="D3391" s="7" t="inlineStr">
        <is>
          <t>프린팅</t>
        </is>
      </c>
      <c r="E3391" s="7" t="inlineStr">
        <is>
          <t>면혼방</t>
        </is>
      </c>
      <c r="F3391" s="7" t="inlineStr">
        <is>
          <t>사이드빅레터링트레이닝팬츠</t>
        </is>
      </c>
      <c r="G3391" s="7" t="inlineStr">
        <is>
          <t>KOR</t>
        </is>
      </c>
      <c r="H3391" s="7" t="inlineStr">
        <is>
          <t>90</t>
        </is>
      </c>
      <c r="I3391" s="7">
        <f>IF(B3391="보세",C3391&amp;" "&amp;D3391&amp;" "&amp;E3391&amp;" "&amp;F3391&amp;" ["&amp;H3391&amp;"]",IF(G3391="JPN","[JPN] "&amp;B3391&amp;" "&amp;C3391&amp;" "&amp;D3391&amp;" "&amp;E3391&amp;" "&amp;F3391&amp;" ["&amp;H3391&amp;"]",B3391&amp;" "&amp;C3391&amp;" "&amp;D3391&amp;" "&amp;E3391&amp;" "&amp;F3391&amp;" ["&amp;H3391&amp;"]"))</f>
        <v/>
      </c>
      <c r="J3391" s="7" t="inlineStr">
        <is>
          <t>아디다스오리지널 멜란지그레이 프린팅 면혼방 사이드빅레터링트레이닝팬츠 [90]</t>
        </is>
      </c>
      <c r="K3391" s="7" t="inlineStr">
        <is>
          <t>아디다스오리지널 멜란지그레이 프린팅 면혼방 사이드빅레터링트레이닝팬츠</t>
        </is>
      </c>
      <c r="L3391" s="7">
        <f>IF(B3391="보세",C3391&amp;" "&amp;F3391,B3391&amp;" "&amp;F3391)</f>
        <v/>
      </c>
      <c r="M3391" s="8" t="inlineStr">
        <is>
          <t>멜란지그레이 프린팅 면혼방 사이드빅레터링트레이닝팬츠</t>
        </is>
      </c>
      <c r="N3391" s="8" t="inlineStr">
        <is>
          <t>멜란지그레이 프린팅 코튼혼방 사이드빅레터링트레이닝팬츠</t>
        </is>
      </c>
      <c r="O3391" s="8" t="inlineStr">
        <is>
          <t>멜란지그레이 프린팅 면믹스 사이드빅레터링트레이닝팬츠</t>
        </is>
      </c>
    </row>
    <row r="3392" ht="16.5" customHeight="1" s="16">
      <c r="A3392" s="7" t="n">
        <v>13200169</v>
      </c>
      <c r="B3392" s="7" t="inlineStr">
        <is>
          <t>클라이드</t>
        </is>
      </c>
      <c r="C3392" s="7" t="inlineStr">
        <is>
          <t>화이트</t>
        </is>
      </c>
      <c r="D3392" s="7" t="inlineStr">
        <is>
          <t>무지</t>
        </is>
      </c>
      <c r="E3392" s="7" t="inlineStr">
        <is>
          <t>면</t>
        </is>
      </c>
      <c r="F3392" s="7" t="inlineStr">
        <is>
          <t>절개카고반바지</t>
        </is>
      </c>
      <c r="G3392" s="7" t="inlineStr">
        <is>
          <t>KOR</t>
        </is>
      </c>
      <c r="H3392" s="7" t="inlineStr">
        <is>
          <t>80</t>
        </is>
      </c>
      <c r="I3392" s="7">
        <f>IF(B3392="보세",C3392&amp;" "&amp;D3392&amp;" "&amp;E3392&amp;" "&amp;F3392&amp;" ["&amp;H3392&amp;"]",IF(G3392="JPN","[JPN] "&amp;B3392&amp;" "&amp;C3392&amp;" "&amp;D3392&amp;" "&amp;E3392&amp;" "&amp;F3392&amp;" ["&amp;H3392&amp;"]",B3392&amp;" "&amp;C3392&amp;" "&amp;D3392&amp;" "&amp;E3392&amp;" "&amp;F3392&amp;" ["&amp;H3392&amp;"]"))</f>
        <v/>
      </c>
      <c r="J3392" s="7" t="inlineStr">
        <is>
          <t>클라이드 화이트 면 절개카고반바지 [80]</t>
        </is>
      </c>
      <c r="K3392" s="7" t="inlineStr">
        <is>
          <t>클라이드 화이트 면 절개카고반바지</t>
        </is>
      </c>
      <c r="L3392" s="7">
        <f>IF(B3392="보세",C3392&amp;" "&amp;F3392,B3392&amp;" "&amp;F3392)</f>
        <v/>
      </c>
      <c r="M3392" s="8" t="inlineStr">
        <is>
          <t>화이트  면 절개카고반바지</t>
        </is>
      </c>
      <c r="N3392" s="8" t="inlineStr">
        <is>
          <t>화이트  코튼 절개카고반바지</t>
        </is>
      </c>
      <c r="O3392" s="8" t="inlineStr">
        <is>
          <t>화이트  면직물 절개카고반바지</t>
        </is>
      </c>
    </row>
    <row r="3393" ht="16.5" customHeight="1" s="16">
      <c r="A3393" s="7" t="n">
        <v>13200170</v>
      </c>
      <c r="B3393" s="7" t="inlineStr">
        <is>
          <t>자라</t>
        </is>
      </c>
      <c r="C3393" s="7" t="inlineStr">
        <is>
          <t>아이보리</t>
        </is>
      </c>
      <c r="D3393" s="7" t="inlineStr">
        <is>
          <t>무지</t>
        </is>
      </c>
      <c r="E3393" s="7" t="inlineStr">
        <is>
          <t>데님</t>
        </is>
      </c>
      <c r="F3393" s="7" t="inlineStr">
        <is>
          <t>와이드카고진</t>
        </is>
      </c>
      <c r="G3393" s="7" t="inlineStr">
        <is>
          <t>KOR</t>
        </is>
      </c>
      <c r="H3393" s="7" t="inlineStr">
        <is>
          <t>36</t>
        </is>
      </c>
      <c r="I3393" s="7">
        <f>IF(B3393="보세",C3393&amp;" "&amp;D3393&amp;" "&amp;E3393&amp;" "&amp;F3393&amp;" ["&amp;H3393&amp;"]",IF(G3393="JPN","[JPN] "&amp;B3393&amp;" "&amp;C3393&amp;" "&amp;D3393&amp;" "&amp;E3393&amp;" "&amp;F3393&amp;" ["&amp;H3393&amp;"]",B3393&amp;" "&amp;C3393&amp;" "&amp;D3393&amp;" "&amp;E3393&amp;" "&amp;F3393&amp;" ["&amp;H3393&amp;"]"))</f>
        <v/>
      </c>
      <c r="J3393" s="7" t="inlineStr">
        <is>
          <t>자라 아이보리 데님 와이드카고진 [36]</t>
        </is>
      </c>
      <c r="K3393" s="7" t="inlineStr">
        <is>
          <t>자라 아이보리 데님 와이드카고진</t>
        </is>
      </c>
      <c r="L3393" s="7">
        <f>IF(B3393="보세",C3393&amp;" "&amp;F3393,B3393&amp;" "&amp;F3393)</f>
        <v/>
      </c>
      <c r="M3393" s="8" t="inlineStr">
        <is>
          <t>아이보리  데님 와이드카고진</t>
        </is>
      </c>
      <c r="N3393" s="8" t="inlineStr">
        <is>
          <t>아이보리  데님 와이드카고진</t>
        </is>
      </c>
      <c r="O3393" s="8" t="inlineStr">
        <is>
          <t>아이보리  데님 와이드카고진</t>
        </is>
      </c>
    </row>
    <row r="3394" ht="16.5" customHeight="1" s="16">
      <c r="A3394" s="7" t="n">
        <v>13200171</v>
      </c>
      <c r="B3394" s="7" t="inlineStr">
        <is>
          <t>비지트인뉴욕</t>
        </is>
      </c>
      <c r="C3394" s="7" t="inlineStr">
        <is>
          <t>베이지</t>
        </is>
      </c>
      <c r="D3394" s="7" t="inlineStr">
        <is>
          <t>무지</t>
        </is>
      </c>
      <c r="E3394" s="7" t="inlineStr">
        <is>
          <t>골덴</t>
        </is>
      </c>
      <c r="F3394" s="7" t="inlineStr">
        <is>
          <t>골지스트레치슬릿롱스커트</t>
        </is>
      </c>
      <c r="G3394" s="7" t="inlineStr">
        <is>
          <t>KOR</t>
        </is>
      </c>
      <c r="H3394" s="7" t="inlineStr">
        <is>
          <t>73-96</t>
        </is>
      </c>
      <c r="I3394" s="7">
        <f>IF(B3394="보세",C3394&amp;" "&amp;D3394&amp;" "&amp;E3394&amp;" "&amp;F3394&amp;" ["&amp;H3394&amp;"]",IF(G3394="JPN","[JPN] "&amp;B3394&amp;" "&amp;C3394&amp;" "&amp;D3394&amp;" "&amp;E3394&amp;" "&amp;F3394&amp;" ["&amp;H3394&amp;"]",B3394&amp;" "&amp;C3394&amp;" "&amp;D3394&amp;" "&amp;E3394&amp;" "&amp;F3394&amp;" ["&amp;H3394&amp;"]"))</f>
        <v/>
      </c>
      <c r="J3394" s="7" t="inlineStr">
        <is>
          <t>비지트인뉴욕 베이지 골덴 골지스트레치슬릿롱스커트 [73-96]</t>
        </is>
      </c>
      <c r="K3394" s="7" t="inlineStr">
        <is>
          <t>비지트인뉴욕 베이지 골덴 골지스트레치슬릿롱스커트</t>
        </is>
      </c>
      <c r="L3394" s="7">
        <f>IF(B3394="보세",C3394&amp;" "&amp;F3394,B3394&amp;" "&amp;F3394)</f>
        <v/>
      </c>
      <c r="M3394" s="8" t="inlineStr">
        <is>
          <t>베이지  골덴 골지스트레치슬릿롱스커트</t>
        </is>
      </c>
      <c r="N3394" s="8" t="inlineStr">
        <is>
          <t>베이지  골덴 골지스트레치슬릿롱스커트</t>
        </is>
      </c>
      <c r="O3394" s="8" t="inlineStr">
        <is>
          <t>베이지  골덴 골지스트레치슬릿롱스커트</t>
        </is>
      </c>
    </row>
    <row r="3395" ht="16.5" customHeight="1" s="16">
      <c r="A3395" s="7" t="n">
        <v>13200172</v>
      </c>
      <c r="B3395" s="7" t="inlineStr">
        <is>
          <t>챔피언</t>
        </is>
      </c>
      <c r="C3395" s="7" t="inlineStr">
        <is>
          <t>화이트</t>
        </is>
      </c>
      <c r="D3395" s="7" t="inlineStr">
        <is>
          <t>무지</t>
        </is>
      </c>
      <c r="E3395" s="7" t="inlineStr">
        <is>
          <t>면혼방</t>
        </is>
      </c>
      <c r="F3395" s="7" t="inlineStr">
        <is>
          <t>패치로고숏팬츠</t>
        </is>
      </c>
      <c r="G3395" s="7" t="inlineStr">
        <is>
          <t>KOR</t>
        </is>
      </c>
      <c r="H3395" s="7" t="inlineStr">
        <is>
          <t>M</t>
        </is>
      </c>
      <c r="I3395" s="7">
        <f>IF(B3395="보세",C3395&amp;" "&amp;D3395&amp;" "&amp;E3395&amp;" "&amp;F3395&amp;" ["&amp;H3395&amp;"]",IF(G3395="JPN","[JPN] "&amp;B3395&amp;" "&amp;C3395&amp;" "&amp;D3395&amp;" "&amp;E3395&amp;" "&amp;F3395&amp;" ["&amp;H3395&amp;"]",B3395&amp;" "&amp;C3395&amp;" "&amp;D3395&amp;" "&amp;E3395&amp;" "&amp;F3395&amp;" ["&amp;H3395&amp;"]"))</f>
        <v/>
      </c>
      <c r="J3395" s="7" t="inlineStr">
        <is>
          <t>챔피언 화이트 면혼방 패치로고숏팬츠 [M]</t>
        </is>
      </c>
      <c r="K3395" s="7" t="inlineStr">
        <is>
          <t>챔피언 화이트 면혼방 패치로고숏팬츠</t>
        </is>
      </c>
      <c r="L3395" s="7">
        <f>IF(B3395="보세",C3395&amp;" "&amp;F3395,B3395&amp;" "&amp;F3395)</f>
        <v/>
      </c>
      <c r="M3395" s="8" t="inlineStr">
        <is>
          <t>화이트  면혼방 패치로고숏팬츠</t>
        </is>
      </c>
      <c r="N3395" s="8" t="inlineStr">
        <is>
          <t>화이트  코튼혼방 패치로고숏팬츠</t>
        </is>
      </c>
      <c r="O3395" s="8" t="inlineStr">
        <is>
          <t>화이트  면믹스 패치로고숏팬츠</t>
        </is>
      </c>
    </row>
    <row r="3396" ht="16.5" customHeight="1" s="16">
      <c r="A3396" s="7" t="n">
        <v>13200173</v>
      </c>
      <c r="B3396" s="7" t="inlineStr">
        <is>
          <t>와이드앵글</t>
        </is>
      </c>
      <c r="C3396" s="7" t="inlineStr">
        <is>
          <t>아이보리</t>
        </is>
      </c>
      <c r="D3396" s="7" t="inlineStr">
        <is>
          <t>무지</t>
        </is>
      </c>
      <c r="E3396" s="7" t="inlineStr">
        <is>
          <t>폴리</t>
        </is>
      </c>
      <c r="F3396" s="7" t="inlineStr">
        <is>
          <t>투톤절개스트레치팬츠</t>
        </is>
      </c>
      <c r="G3396" s="7" t="inlineStr">
        <is>
          <t>KOR</t>
        </is>
      </c>
      <c r="H3396" s="7" t="inlineStr">
        <is>
          <t>88</t>
        </is>
      </c>
      <c r="I3396" s="7">
        <f>IF(B3396="보세",C3396&amp;" "&amp;D3396&amp;" "&amp;E3396&amp;" "&amp;F3396&amp;" ["&amp;H3396&amp;"]",IF(G3396="JPN","[JPN] "&amp;B3396&amp;" "&amp;C3396&amp;" "&amp;D3396&amp;" "&amp;E3396&amp;" "&amp;F3396&amp;" ["&amp;H3396&amp;"]",B3396&amp;" "&amp;C3396&amp;" "&amp;D3396&amp;" "&amp;E3396&amp;" "&amp;F3396&amp;" ["&amp;H3396&amp;"]"))</f>
        <v/>
      </c>
      <c r="J3396" s="7" t="inlineStr">
        <is>
          <t>와이드앵글 아이보리 투톤절개스트레치팬츠 [88]</t>
        </is>
      </c>
      <c r="K3396" s="7" t="inlineStr">
        <is>
          <t>와이드앵글 아이보리 투톤절개스트레치팬츠</t>
        </is>
      </c>
      <c r="L3396" s="7">
        <f>IF(B3396="보세",C3396&amp;" "&amp;F3396,B3396&amp;" "&amp;F3396)</f>
        <v/>
      </c>
      <c r="M3396" s="8" t="inlineStr">
        <is>
          <t>아이보리   투톤절개스트레치팬츠</t>
        </is>
      </c>
      <c r="N3396" s="8" t="inlineStr">
        <is>
          <t>아이보리   투톤절개스트레치팬츠</t>
        </is>
      </c>
      <c r="O3396" s="8" t="inlineStr">
        <is>
          <t>아이보리   투톤절개스트레치팬츠</t>
        </is>
      </c>
    </row>
    <row r="3397" ht="16.5" customHeight="1" s="16">
      <c r="A3397" s="7" t="n">
        <v>13200174</v>
      </c>
      <c r="B3397" s="7" t="inlineStr">
        <is>
          <t>마모트</t>
        </is>
      </c>
      <c r="C3397" s="7" t="inlineStr">
        <is>
          <t>블랙</t>
        </is>
      </c>
      <c r="D3397" s="7" t="inlineStr">
        <is>
          <t>무지</t>
        </is>
      </c>
      <c r="E3397" s="7" t="inlineStr">
        <is>
          <t>덕다운</t>
        </is>
      </c>
      <c r="F3397" s="7" t="inlineStr">
        <is>
          <t>시보리소매롱패딩</t>
        </is>
      </c>
      <c r="G3397" s="7" t="inlineStr">
        <is>
          <t>KOR</t>
        </is>
      </c>
      <c r="H3397" s="7" t="inlineStr">
        <is>
          <t>S</t>
        </is>
      </c>
      <c r="I3397" s="7">
        <f>IF(B3397="보세",C3397&amp;" "&amp;D3397&amp;" "&amp;E3397&amp;" "&amp;F3397&amp;" ["&amp;H3397&amp;"]",IF(G3397="JPN","[JPN] "&amp;B3397&amp;" "&amp;C3397&amp;" "&amp;D3397&amp;" "&amp;E3397&amp;" "&amp;F3397&amp;" ["&amp;H3397&amp;"]",B3397&amp;" "&amp;C3397&amp;" "&amp;D3397&amp;" "&amp;E3397&amp;" "&amp;F3397&amp;" ["&amp;H3397&amp;"]"))</f>
        <v/>
      </c>
      <c r="J3397" s="7" t="inlineStr">
        <is>
          <t>마모트 블랙 덕다운 시보리소매롱패딩 [S]</t>
        </is>
      </c>
      <c r="K3397" s="7" t="inlineStr">
        <is>
          <t>마모트 블랙 덕다운 시보리소매롱패딩</t>
        </is>
      </c>
      <c r="L3397" s="7">
        <f>IF(B3397="보세",C3397&amp;" "&amp;F3397,B3397&amp;" "&amp;F3397)</f>
        <v/>
      </c>
      <c r="M3397" s="8" t="inlineStr">
        <is>
          <t>블랙  덕다운 시보리소매롱패딩</t>
        </is>
      </c>
      <c r="N3397" s="8" t="inlineStr">
        <is>
          <t>블랙  덕다운 시보리소매롱패딩</t>
        </is>
      </c>
      <c r="O3397" s="8" t="inlineStr">
        <is>
          <t>블랙  덕다운 시보리소매롱패딩</t>
        </is>
      </c>
    </row>
    <row r="3398" ht="16.5" customHeight="1" s="16">
      <c r="A3398" s="7" t="n">
        <v>13200175</v>
      </c>
      <c r="B3398" s="7" t="inlineStr">
        <is>
          <t>미즈노</t>
        </is>
      </c>
      <c r="C3398" s="7" t="inlineStr">
        <is>
          <t>블랙</t>
        </is>
      </c>
      <c r="D3398" s="7" t="inlineStr">
        <is>
          <t>다이아몬드패턴</t>
        </is>
      </c>
      <c r="E3398" s="7" t="inlineStr">
        <is>
          <t>덕다운</t>
        </is>
      </c>
      <c r="F3398" s="7" t="inlineStr">
        <is>
          <t>슈퍼롱패딩</t>
        </is>
      </c>
      <c r="G3398" s="7" t="inlineStr">
        <is>
          <t>KOR</t>
        </is>
      </c>
      <c r="H3398" s="7" t="inlineStr">
        <is>
          <t>O</t>
        </is>
      </c>
      <c r="I3398" s="7">
        <f>IF(B3398="보세",C3398&amp;" "&amp;D3398&amp;" "&amp;E3398&amp;" "&amp;F3398&amp;" ["&amp;H3398&amp;"]",IF(G3398="JPN","[JPN] "&amp;B3398&amp;" "&amp;C3398&amp;" "&amp;D3398&amp;" "&amp;E3398&amp;" "&amp;F3398&amp;" ["&amp;H3398&amp;"]",B3398&amp;" "&amp;C3398&amp;" "&amp;D3398&amp;" "&amp;E3398&amp;" "&amp;F3398&amp;" ["&amp;H3398&amp;"]"))</f>
        <v/>
      </c>
      <c r="J3398" s="7" t="inlineStr">
        <is>
          <t>미즈노 블랙 다이아몬드패턴 덕다운 슈퍼롱패딩 [O]</t>
        </is>
      </c>
      <c r="K3398" s="7" t="inlineStr">
        <is>
          <t>미즈노 블랙 다이아몬드패턴 덕다운 슈퍼롱패딩</t>
        </is>
      </c>
      <c r="L3398" s="7">
        <f>IF(B3398="보세",C3398&amp;" "&amp;F3398,B3398&amp;" "&amp;F3398)</f>
        <v/>
      </c>
      <c r="M3398" s="8" t="inlineStr">
        <is>
          <t>블랙 다이아몬드패턴 덕다운 슈퍼롱패딩</t>
        </is>
      </c>
      <c r="N3398" s="8" t="inlineStr">
        <is>
          <t>블랙 다이아몬드패턴 덕다운 슈퍼롱패딩</t>
        </is>
      </c>
      <c r="O3398" s="8" t="inlineStr">
        <is>
          <t>블랙 다이아몬드패턴 덕다운 슈퍼롱패딩</t>
        </is>
      </c>
    </row>
    <row r="3399" ht="16.5" customHeight="1" s="16">
      <c r="A3399" s="7" t="n">
        <v>13200176</v>
      </c>
      <c r="B3399" s="7" t="inlineStr">
        <is>
          <t>까스텔바작</t>
        </is>
      </c>
      <c r="C3399" s="7" t="inlineStr">
        <is>
          <t>블랙</t>
        </is>
      </c>
      <c r="D3399" s="7" t="inlineStr">
        <is>
          <t>무지</t>
        </is>
      </c>
      <c r="E3399" s="7" t="inlineStr">
        <is>
          <t>폴리</t>
        </is>
      </c>
      <c r="F3399" s="7" t="inlineStr">
        <is>
          <t>3단프릴골프스커트</t>
        </is>
      </c>
      <c r="G3399" s="7" t="inlineStr">
        <is>
          <t>KOR</t>
        </is>
      </c>
      <c r="H3399" s="7" t="inlineStr">
        <is>
          <t>76</t>
        </is>
      </c>
      <c r="I3399" s="7">
        <f>IF(B3399="보세",C3399&amp;" "&amp;D3399&amp;" "&amp;E3399&amp;" "&amp;F3399&amp;" ["&amp;H3399&amp;"]",IF(G3399="JPN","[JPN] "&amp;B3399&amp;" "&amp;C3399&amp;" "&amp;D3399&amp;" "&amp;E3399&amp;" "&amp;F3399&amp;" ["&amp;H3399&amp;"]",B3399&amp;" "&amp;C3399&amp;" "&amp;D3399&amp;" "&amp;E3399&amp;" "&amp;F3399&amp;" ["&amp;H3399&amp;"]"))</f>
        <v/>
      </c>
      <c r="J3399" s="7" t="inlineStr">
        <is>
          <t>까스텔바작 블랙 3단프릴골프스커트 [76]</t>
        </is>
      </c>
      <c r="K3399" s="7" t="inlineStr">
        <is>
          <t>까스텔바작 블랙 3단프릴골프스커트</t>
        </is>
      </c>
      <c r="L3399" s="7">
        <f>IF(B3399="보세",C3399&amp;" "&amp;F3399,B3399&amp;" "&amp;F3399)</f>
        <v/>
      </c>
      <c r="M3399" s="8" t="inlineStr">
        <is>
          <t>블랙   3단프릴골프스커트</t>
        </is>
      </c>
      <c r="N3399" s="8" t="inlineStr">
        <is>
          <t>블랙   3단프릴골프스커트</t>
        </is>
      </c>
      <c r="O3399" s="8" t="inlineStr">
        <is>
          <t>블랙   3단프릴골프스커트</t>
        </is>
      </c>
    </row>
    <row r="3400" ht="16.5" customHeight="1" s="16">
      <c r="A3400" s="7" t="n">
        <v>13200177</v>
      </c>
      <c r="B3400" s="7" t="inlineStr">
        <is>
          <t>gap</t>
        </is>
      </c>
      <c r="C3400" s="7" t="inlineStr">
        <is>
          <t>중청</t>
        </is>
      </c>
      <c r="D3400" s="7" t="inlineStr">
        <is>
          <t>무지</t>
        </is>
      </c>
      <c r="E3400" s="7" t="inlineStr">
        <is>
          <t>데님</t>
        </is>
      </c>
      <c r="F3400" s="7" t="inlineStr">
        <is>
          <t>워시드리얼스트레이트진</t>
        </is>
      </c>
      <c r="G3400" s="7" t="inlineStr">
        <is>
          <t>KOR</t>
        </is>
      </c>
      <c r="H3400" s="7" t="inlineStr">
        <is>
          <t>28</t>
        </is>
      </c>
      <c r="I3400" s="7">
        <f>IF(B3400="보세",C3400&amp;" "&amp;D3400&amp;" "&amp;E3400&amp;" "&amp;F3400&amp;" ["&amp;H3400&amp;"]",IF(G3400="JPN","[JPN] "&amp;B3400&amp;" "&amp;C3400&amp;" "&amp;D3400&amp;" "&amp;E3400&amp;" "&amp;F3400&amp;" ["&amp;H3400&amp;"]",B3400&amp;" "&amp;C3400&amp;" "&amp;D3400&amp;" "&amp;E3400&amp;" "&amp;F3400&amp;" ["&amp;H3400&amp;"]"))</f>
        <v/>
      </c>
      <c r="J3400" s="7" t="inlineStr">
        <is>
          <t>gap 중청 데님 워시드리얼스트레이트진 [28]</t>
        </is>
      </c>
      <c r="K3400" s="7" t="inlineStr">
        <is>
          <t>gap 중청 데님 워시드리얼스트레이트진</t>
        </is>
      </c>
      <c r="L3400" s="7">
        <f>IF(B3400="보세",C3400&amp;" "&amp;F3400,B3400&amp;" "&amp;F3400)</f>
        <v/>
      </c>
      <c r="M3400" s="8" t="inlineStr">
        <is>
          <t>중청  데님 워시드리얼스트레이트진</t>
        </is>
      </c>
      <c r="N3400" s="8" t="inlineStr">
        <is>
          <t>중청  데님 워시드리얼스트레이트진</t>
        </is>
      </c>
      <c r="O3400" s="8" t="inlineStr">
        <is>
          <t>중청  데님 워시드리얼스트레이트진</t>
        </is>
      </c>
    </row>
    <row r="3401" ht="16.5" customHeight="1" s="16">
      <c r="A3401" s="7" t="n">
        <v>13200178</v>
      </c>
      <c r="B3401" s="7" t="inlineStr">
        <is>
          <t>Guess</t>
        </is>
      </c>
      <c r="C3401" s="7" t="inlineStr">
        <is>
          <t>중청</t>
        </is>
      </c>
      <c r="D3401" s="7" t="inlineStr">
        <is>
          <t>무지</t>
        </is>
      </c>
      <c r="E3401" s="7" t="inlineStr">
        <is>
          <t>데님</t>
        </is>
      </c>
      <c r="F3401" s="7" t="inlineStr">
        <is>
          <t>데미지커팅슬림진</t>
        </is>
      </c>
      <c r="G3401" s="7" t="inlineStr">
        <is>
          <t>KOR</t>
        </is>
      </c>
      <c r="H3401" s="7" t="inlineStr">
        <is>
          <t>27</t>
        </is>
      </c>
      <c r="I3401" s="7">
        <f>IF(B3401="보세",C3401&amp;" "&amp;D3401&amp;" "&amp;E3401&amp;" "&amp;F3401&amp;" ["&amp;H3401&amp;"]",IF(G3401="JPN","[JPN] "&amp;B3401&amp;" "&amp;C3401&amp;" "&amp;D3401&amp;" "&amp;E3401&amp;" "&amp;F3401&amp;" ["&amp;H3401&amp;"]",B3401&amp;" "&amp;C3401&amp;" "&amp;D3401&amp;" "&amp;E3401&amp;" "&amp;F3401&amp;" ["&amp;H3401&amp;"]"))</f>
        <v/>
      </c>
      <c r="J3401" s="7" t="inlineStr">
        <is>
          <t>Guess 중청 데님 데미지커팅슬림진 [27]</t>
        </is>
      </c>
      <c r="K3401" s="7" t="inlineStr">
        <is>
          <t>Guess 중청 데님 데미지커팅슬림진</t>
        </is>
      </c>
      <c r="L3401" s="7">
        <f>IF(B3401="보세",C3401&amp;" "&amp;F3401,B3401&amp;" "&amp;F3401)</f>
        <v/>
      </c>
      <c r="M3401" s="8" t="inlineStr">
        <is>
          <t>중청  데님 데미지커팅슬림진</t>
        </is>
      </c>
      <c r="N3401" s="8" t="inlineStr">
        <is>
          <t>중청  데님 데미지커팅슬림진</t>
        </is>
      </c>
      <c r="O3401" s="8" t="inlineStr">
        <is>
          <t>중청  데님 데미지커팅슬림진</t>
        </is>
      </c>
    </row>
    <row r="3402" ht="16.5" customHeight="1" s="16">
      <c r="A3402" s="7" t="n">
        <v>13200179</v>
      </c>
      <c r="B3402" s="7" t="inlineStr">
        <is>
          <t>버커루</t>
        </is>
      </c>
      <c r="C3402" s="7" t="inlineStr">
        <is>
          <t>블랙</t>
        </is>
      </c>
      <c r="D3402" s="7" t="inlineStr">
        <is>
          <t>무지</t>
        </is>
      </c>
      <c r="E3402" s="7" t="inlineStr">
        <is>
          <t>데님</t>
        </is>
      </c>
      <c r="F3402" s="7" t="inlineStr">
        <is>
          <t>크랙워시드스티치스키니진</t>
        </is>
      </c>
      <c r="G3402" s="7" t="inlineStr">
        <is>
          <t>KOR</t>
        </is>
      </c>
      <c r="H3402" s="7" t="inlineStr">
        <is>
          <t>32</t>
        </is>
      </c>
      <c r="I3402" s="7">
        <f>IF(B3402="보세",C3402&amp;" "&amp;D3402&amp;" "&amp;E3402&amp;" "&amp;F3402&amp;" ["&amp;H3402&amp;"]",IF(G3402="JPN","[JPN] "&amp;B3402&amp;" "&amp;C3402&amp;" "&amp;D3402&amp;" "&amp;E3402&amp;" "&amp;F3402&amp;" ["&amp;H3402&amp;"]",B3402&amp;" "&amp;C3402&amp;" "&amp;D3402&amp;" "&amp;E3402&amp;" "&amp;F3402&amp;" ["&amp;H3402&amp;"]"))</f>
        <v/>
      </c>
      <c r="J3402" s="7" t="inlineStr">
        <is>
          <t>버커루 블랙 데님 크랙워시드스티치스키니진 [32]</t>
        </is>
      </c>
      <c r="K3402" s="7" t="inlineStr">
        <is>
          <t>버커루 블랙 데님 크랙워시드스티치스키니진</t>
        </is>
      </c>
      <c r="L3402" s="7">
        <f>IF(B3402="보세",C3402&amp;" "&amp;F3402,B3402&amp;" "&amp;F3402)</f>
        <v/>
      </c>
      <c r="M3402" s="8" t="inlineStr">
        <is>
          <t>블랙  데님 크랙워시드스티치스키니진</t>
        </is>
      </c>
      <c r="N3402" s="8" t="inlineStr">
        <is>
          <t>블랙  데님 크랙워시드스티치스키니진</t>
        </is>
      </c>
      <c r="O3402" s="8" t="inlineStr">
        <is>
          <t>블랙  데님 크랙워시드스티치스키니진</t>
        </is>
      </c>
    </row>
    <row r="3403" ht="16.5" customHeight="1" s="16">
      <c r="A3403" s="7" t="n">
        <v>13200180</v>
      </c>
      <c r="B3403" s="7" t="inlineStr">
        <is>
          <t>데상트</t>
        </is>
      </c>
      <c r="C3403" s="7" t="inlineStr">
        <is>
          <t>멜란지그레이</t>
        </is>
      </c>
      <c r="D3403" s="7" t="inlineStr">
        <is>
          <t>무지</t>
        </is>
      </c>
      <c r="E3403" s="7" t="inlineStr">
        <is>
          <t>면혼방</t>
        </is>
      </c>
      <c r="F3403" s="7" t="inlineStr">
        <is>
          <t>로고트레이닝팬츠</t>
        </is>
      </c>
      <c r="G3403" s="7" t="inlineStr">
        <is>
          <t>KOR</t>
        </is>
      </c>
      <c r="H3403" s="7" t="inlineStr">
        <is>
          <t>90</t>
        </is>
      </c>
      <c r="I3403" s="7">
        <f>IF(B3403="보세",C3403&amp;" "&amp;D3403&amp;" "&amp;E3403&amp;" "&amp;F3403&amp;" ["&amp;H3403&amp;"]",IF(G3403="JPN","[JPN] "&amp;B3403&amp;" "&amp;C3403&amp;" "&amp;D3403&amp;" "&amp;E3403&amp;" "&amp;F3403&amp;" ["&amp;H3403&amp;"]",B3403&amp;" "&amp;C3403&amp;" "&amp;D3403&amp;" "&amp;E3403&amp;" "&amp;F3403&amp;" ["&amp;H3403&amp;"]"))</f>
        <v/>
      </c>
      <c r="J3403" s="7" t="inlineStr">
        <is>
          <t>데상트 멜란지그레이 면혼방 로고트레이닝팬츠 [90]</t>
        </is>
      </c>
      <c r="K3403" s="7" t="inlineStr">
        <is>
          <t>데상트 멜란지그레이 면혼방 로고트레이닝팬츠</t>
        </is>
      </c>
      <c r="L3403" s="7">
        <f>IF(B3403="보세",C3403&amp;" "&amp;F3403,B3403&amp;" "&amp;F3403)</f>
        <v/>
      </c>
      <c r="M3403" s="8" t="inlineStr">
        <is>
          <t>멜란지그레이  면혼방 로고트레이닝팬츠</t>
        </is>
      </c>
      <c r="N3403" s="8" t="inlineStr">
        <is>
          <t>멜란지그레이  코튼혼방 로고트레이닝팬츠</t>
        </is>
      </c>
      <c r="O3403" s="8" t="inlineStr">
        <is>
          <t>멜란지그레이  면믹스 로고트레이닝팬츠</t>
        </is>
      </c>
    </row>
    <row r="3404" ht="16.5" customHeight="1" s="16">
      <c r="A3404" s="7" t="n">
        <v>13200181</v>
      </c>
      <c r="B3404" s="7" t="inlineStr">
        <is>
          <t>나이키</t>
        </is>
      </c>
      <c r="C3404" s="7" t="inlineStr">
        <is>
          <t>멜란지그레이</t>
        </is>
      </c>
      <c r="D3404" s="7" t="inlineStr">
        <is>
          <t>무지</t>
        </is>
      </c>
      <c r="E3404" s="7" t="inlineStr">
        <is>
          <t>면혼방</t>
        </is>
      </c>
      <c r="F3404" s="7" t="inlineStr">
        <is>
          <t>트레이닝조거팬츠</t>
        </is>
      </c>
      <c r="G3404" s="7" t="inlineStr">
        <is>
          <t>KOR</t>
        </is>
      </c>
      <c r="H3404" s="7" t="inlineStr">
        <is>
          <t>80</t>
        </is>
      </c>
      <c r="I3404" s="7">
        <f>IF(B3404="보세",C3404&amp;" "&amp;D3404&amp;" "&amp;E3404&amp;" "&amp;F3404&amp;" ["&amp;H3404&amp;"]",IF(G3404="JPN","[JPN] "&amp;B3404&amp;" "&amp;C3404&amp;" "&amp;D3404&amp;" "&amp;E3404&amp;" "&amp;F3404&amp;" ["&amp;H3404&amp;"]",B3404&amp;" "&amp;C3404&amp;" "&amp;D3404&amp;" "&amp;E3404&amp;" "&amp;F3404&amp;" ["&amp;H3404&amp;"]"))</f>
        <v/>
      </c>
      <c r="J3404" s="7" t="inlineStr">
        <is>
          <t>나이키 멜란지그레이 면혼방 트레이닝조거팬츠 [80]</t>
        </is>
      </c>
      <c r="K3404" s="7" t="inlineStr">
        <is>
          <t>나이키 멜란지그레이 면혼방 트레이닝조거팬츠</t>
        </is>
      </c>
      <c r="L3404" s="7">
        <f>IF(B3404="보세",C3404&amp;" "&amp;F3404,B3404&amp;" "&amp;F3404)</f>
        <v/>
      </c>
      <c r="M3404" s="8" t="inlineStr">
        <is>
          <t>멜란지그레이  면혼방 트레이닝조거팬츠</t>
        </is>
      </c>
      <c r="N3404" s="8" t="inlineStr">
        <is>
          <t>멜란지그레이  코튼혼방 트레이닝조거팬츠</t>
        </is>
      </c>
      <c r="O3404" s="8" t="inlineStr">
        <is>
          <t>멜란지그레이  면믹스 트레이닝조거팬츠</t>
        </is>
      </c>
    </row>
    <row r="3405" ht="16.5" customHeight="1" s="16">
      <c r="A3405" s="7" t="n">
        <v>13200182</v>
      </c>
      <c r="B3405" s="7" t="inlineStr">
        <is>
          <t>파리게이츠</t>
        </is>
      </c>
      <c r="C3405" s="7" t="inlineStr">
        <is>
          <t>캔디레드딥네이비</t>
        </is>
      </c>
      <c r="D3405" s="7" t="inlineStr">
        <is>
          <t>스트라이프</t>
        </is>
      </c>
      <c r="E3405" s="7" t="inlineStr">
        <is>
          <t>면혼방</t>
        </is>
      </c>
      <c r="F3405" s="7" t="inlineStr">
        <is>
          <t>패치골프미니스커트</t>
        </is>
      </c>
      <c r="G3405" s="7" t="inlineStr">
        <is>
          <t>KOR</t>
        </is>
      </c>
      <c r="H3405" s="7" t="inlineStr">
        <is>
          <t>없음</t>
        </is>
      </c>
      <c r="I3405" s="7">
        <f>IF(B3405="보세",C3405&amp;" "&amp;D3405&amp;" "&amp;E3405&amp;" "&amp;F3405&amp;" ["&amp;H3405&amp;"]",IF(G3405="JPN","[JPN] "&amp;B3405&amp;" "&amp;C3405&amp;" "&amp;D3405&amp;" "&amp;E3405&amp;" "&amp;F3405&amp;" ["&amp;H3405&amp;"]",B3405&amp;" "&amp;C3405&amp;" "&amp;D3405&amp;" "&amp;E3405&amp;" "&amp;F3405&amp;" ["&amp;H3405&amp;"]"))</f>
        <v/>
      </c>
      <c r="J3405" s="7" t="inlineStr">
        <is>
          <t xml:space="preserve">파리게이츠 캔디레드딥네이비 스트라이프 면혼방 패치골프미니스커트 </t>
        </is>
      </c>
      <c r="K3405" s="7" t="inlineStr">
        <is>
          <t xml:space="preserve">파리게이츠 캔디레드딥네이비 스트라이프 면혼방 패치골프미니스커트 </t>
        </is>
      </c>
      <c r="L3405" s="7">
        <f>IF(B3405="보세",C3405&amp;" "&amp;F3405,B3405&amp;" "&amp;F3405)</f>
        <v/>
      </c>
      <c r="M3405" s="8" t="inlineStr">
        <is>
          <t>캔디레드딥네이비 스트라이프 면혼방 패치골프미니스커트</t>
        </is>
      </c>
      <c r="N3405" s="8" t="inlineStr">
        <is>
          <t>캔디레드딥네이비 스트라이프 코튼혼방 패치골프미니스커트</t>
        </is>
      </c>
      <c r="O3405" s="8" t="inlineStr">
        <is>
          <t>캔디레드딥네이비 스트라이프 면믹스 패치골프미니스커트</t>
        </is>
      </c>
    </row>
    <row r="3406" ht="16.5" customHeight="1" s="16">
      <c r="A3406" s="7" t="n">
        <v>13200183</v>
      </c>
      <c r="B3406" s="7" t="inlineStr">
        <is>
          <t>아디다스</t>
        </is>
      </c>
      <c r="C3406" s="7" t="inlineStr">
        <is>
          <t>화이트</t>
        </is>
      </c>
      <c r="D3406" s="7" t="inlineStr">
        <is>
          <t>무지</t>
        </is>
      </c>
      <c r="E3406" s="7" t="inlineStr">
        <is>
          <t>폴리</t>
        </is>
      </c>
      <c r="F3406" s="7" t="inlineStr">
        <is>
          <t>라이트스트레이트스포츠팬츠</t>
        </is>
      </c>
      <c r="G3406" s="7" t="inlineStr">
        <is>
          <t>KOR</t>
        </is>
      </c>
      <c r="H3406" s="7" t="inlineStr">
        <is>
          <t>XL</t>
        </is>
      </c>
      <c r="I3406" s="7">
        <f>IF(B3406="보세",C3406&amp;" "&amp;D3406&amp;" "&amp;E3406&amp;" "&amp;F3406&amp;" ["&amp;H3406&amp;"]",IF(G3406="JPN","[JPN] "&amp;B3406&amp;" "&amp;C3406&amp;" "&amp;D3406&amp;" "&amp;E3406&amp;" "&amp;F3406&amp;" ["&amp;H3406&amp;"]",B3406&amp;" "&amp;C3406&amp;" "&amp;D3406&amp;" "&amp;E3406&amp;" "&amp;F3406&amp;" ["&amp;H3406&amp;"]"))</f>
        <v/>
      </c>
      <c r="J3406" s="7" t="inlineStr">
        <is>
          <t>아디다스 화이트 라이트스트레이트스포츠팬츠 [XL]</t>
        </is>
      </c>
      <c r="K3406" s="7" t="inlineStr">
        <is>
          <t>아디다스 화이트 라이트스트레이트스포츠팬츠</t>
        </is>
      </c>
      <c r="L3406" s="7">
        <f>IF(B3406="보세",C3406&amp;" "&amp;F3406,B3406&amp;" "&amp;F3406)</f>
        <v/>
      </c>
      <c r="M3406" s="8" t="inlineStr">
        <is>
          <t>화이트   라이트스트레이트스포츠팬츠</t>
        </is>
      </c>
      <c r="N3406" s="8" t="inlineStr">
        <is>
          <t>화이트   라이트스트레이트스포츠팬츠</t>
        </is>
      </c>
      <c r="O3406" s="8" t="inlineStr">
        <is>
          <t>화이트   라이트스트레이트스포츠팬츠</t>
        </is>
      </c>
    </row>
    <row r="3407" ht="16.5" customHeight="1" s="16">
      <c r="A3407" s="7" t="n">
        <v>13200184</v>
      </c>
      <c r="B3407" s="7" t="inlineStr">
        <is>
          <t>아디다스</t>
        </is>
      </c>
      <c r="C3407" s="7" t="inlineStr">
        <is>
          <t>블랙</t>
        </is>
      </c>
      <c r="D3407" s="7" t="inlineStr">
        <is>
          <t>무지</t>
        </is>
      </c>
      <c r="E3407" s="7" t="inlineStr">
        <is>
          <t>폴리</t>
        </is>
      </c>
      <c r="F3407" s="7" t="inlineStr">
        <is>
          <t>삼선트레이닝팬츠</t>
        </is>
      </c>
      <c r="G3407" s="7" t="inlineStr">
        <is>
          <t>KOR</t>
        </is>
      </c>
      <c r="H3407" s="7" t="inlineStr">
        <is>
          <t>105</t>
        </is>
      </c>
      <c r="I3407" s="7">
        <f>IF(B3407="보세",C3407&amp;" "&amp;D3407&amp;" "&amp;E3407&amp;" "&amp;F3407&amp;" ["&amp;H3407&amp;"]",IF(G3407="JPN","[JPN] "&amp;B3407&amp;" "&amp;C3407&amp;" "&amp;D3407&amp;" "&amp;E3407&amp;" "&amp;F3407&amp;" ["&amp;H3407&amp;"]",B3407&amp;" "&amp;C3407&amp;" "&amp;D3407&amp;" "&amp;E3407&amp;" "&amp;F3407&amp;" ["&amp;H3407&amp;"]"))</f>
        <v/>
      </c>
      <c r="J3407" s="7" t="inlineStr">
        <is>
          <t>아디다스 블랙 삼선트레이닝팬츠 [105]</t>
        </is>
      </c>
      <c r="K3407" s="7" t="inlineStr">
        <is>
          <t>아디다스 블랙 삼선트레이닝팬츠</t>
        </is>
      </c>
      <c r="L3407" s="7">
        <f>IF(B3407="보세",C3407&amp;" "&amp;F3407,B3407&amp;" "&amp;F3407)</f>
        <v/>
      </c>
      <c r="M3407" s="8" t="inlineStr">
        <is>
          <t>블랙   삼선트레이닝팬츠</t>
        </is>
      </c>
      <c r="N3407" s="8" t="inlineStr">
        <is>
          <t>블랙   삼선트레이닝팬츠</t>
        </is>
      </c>
      <c r="O3407" s="8" t="inlineStr">
        <is>
          <t>블랙   삼선트레이닝팬츠</t>
        </is>
      </c>
    </row>
    <row r="3408" ht="16.5" customHeight="1" s="16">
      <c r="A3408" s="7" t="n">
        <v>13200185</v>
      </c>
      <c r="B3408" s="7" t="inlineStr">
        <is>
          <t>푸마</t>
        </is>
      </c>
      <c r="C3408" s="7" t="inlineStr">
        <is>
          <t>블랙</t>
        </is>
      </c>
      <c r="D3408" s="7" t="inlineStr">
        <is>
          <t>무지</t>
        </is>
      </c>
      <c r="E3408" s="7" t="inlineStr">
        <is>
          <t>폴리</t>
        </is>
      </c>
      <c r="F3408" s="7" t="inlineStr">
        <is>
          <t>웜치마레깅스</t>
        </is>
      </c>
      <c r="G3408" s="7" t="inlineStr">
        <is>
          <t>KOR</t>
        </is>
      </c>
      <c r="H3408" s="7" t="inlineStr">
        <is>
          <t>M</t>
        </is>
      </c>
      <c r="I3408" s="7">
        <f>IF(B3408="보세",C3408&amp;" "&amp;D3408&amp;" "&amp;E3408&amp;" "&amp;F3408&amp;" ["&amp;H3408&amp;"]",IF(G3408="JPN","[JPN] "&amp;B3408&amp;" "&amp;C3408&amp;" "&amp;D3408&amp;" "&amp;E3408&amp;" "&amp;F3408&amp;" ["&amp;H3408&amp;"]",B3408&amp;" "&amp;C3408&amp;" "&amp;D3408&amp;" "&amp;E3408&amp;" "&amp;F3408&amp;" ["&amp;H3408&amp;"]"))</f>
        <v/>
      </c>
      <c r="J3408" s="7" t="inlineStr">
        <is>
          <t>푸마 블랙 웜치마레깅스 [M]</t>
        </is>
      </c>
      <c r="K3408" s="7" t="inlineStr">
        <is>
          <t>푸마 블랙 웜치마레깅스</t>
        </is>
      </c>
      <c r="L3408" s="7">
        <f>IF(B3408="보세",C3408&amp;" "&amp;F3408,B3408&amp;" "&amp;F3408)</f>
        <v/>
      </c>
      <c r="M3408" s="8" t="inlineStr">
        <is>
          <t>블랙   웜치마레깅스</t>
        </is>
      </c>
      <c r="N3408" s="8" t="inlineStr">
        <is>
          <t>블랙   웜치마레깅스</t>
        </is>
      </c>
      <c r="O3408" s="8" t="inlineStr">
        <is>
          <t>블랙   웜치마레깅스</t>
        </is>
      </c>
    </row>
    <row r="3409" ht="16.5" customHeight="1" s="16">
      <c r="A3409" s="7" t="n">
        <v>13200186</v>
      </c>
      <c r="B3409" s="7" t="inlineStr">
        <is>
          <t>아디다스오리지널</t>
        </is>
      </c>
      <c r="C3409" s="7" t="inlineStr">
        <is>
          <t>블랙</t>
        </is>
      </c>
      <c r="D3409" s="7" t="inlineStr">
        <is>
          <t>무지</t>
        </is>
      </c>
      <c r="E3409" s="7" t="inlineStr">
        <is>
          <t>폴리</t>
        </is>
      </c>
      <c r="F3409" s="7" t="inlineStr">
        <is>
          <t>절개라인삼선트레이닝팬츠</t>
        </is>
      </c>
      <c r="G3409" s="7" t="inlineStr">
        <is>
          <t>KOR</t>
        </is>
      </c>
      <c r="H3409" s="7" t="inlineStr">
        <is>
          <t>95</t>
        </is>
      </c>
      <c r="I3409" s="7">
        <f>IF(B3409="보세",C3409&amp;" "&amp;D3409&amp;" "&amp;E3409&amp;" "&amp;F3409&amp;" ["&amp;H3409&amp;"]",IF(G3409="JPN","[JPN] "&amp;B3409&amp;" "&amp;C3409&amp;" "&amp;D3409&amp;" "&amp;E3409&amp;" "&amp;F3409&amp;" ["&amp;H3409&amp;"]",B3409&amp;" "&amp;C3409&amp;" "&amp;D3409&amp;" "&amp;E3409&amp;" "&amp;F3409&amp;" ["&amp;H3409&amp;"]"))</f>
        <v/>
      </c>
      <c r="J3409" s="7" t="inlineStr">
        <is>
          <t>아디다스오리지널 블랙 절개라인삼선트레이닝팬츠 [95]</t>
        </is>
      </c>
      <c r="K3409" s="7" t="inlineStr">
        <is>
          <t>아디다스오리지널 블랙 절개라인삼선트레이닝팬츠</t>
        </is>
      </c>
      <c r="L3409" s="7">
        <f>IF(B3409="보세",C3409&amp;" "&amp;F3409,B3409&amp;" "&amp;F3409)</f>
        <v/>
      </c>
      <c r="M3409" s="8" t="inlineStr">
        <is>
          <t>블랙   절개라인삼선트레이닝팬츠</t>
        </is>
      </c>
      <c r="N3409" s="8" t="inlineStr">
        <is>
          <t>블랙   절개라인삼선트레이닝팬츠</t>
        </is>
      </c>
      <c r="O3409" s="8" t="inlineStr">
        <is>
          <t>블랙   절개라인삼선트레이닝팬츠</t>
        </is>
      </c>
    </row>
    <row r="3410" ht="16.5" customHeight="1" s="16">
      <c r="A3410" s="7" t="n">
        <v>13200187</v>
      </c>
      <c r="B3410" s="7" t="inlineStr">
        <is>
          <t>조던</t>
        </is>
      </c>
      <c r="C3410" s="7" t="inlineStr">
        <is>
          <t>블랙</t>
        </is>
      </c>
      <c r="D3410" s="7" t="inlineStr">
        <is>
          <t>무지</t>
        </is>
      </c>
      <c r="E3410" s="7" t="inlineStr">
        <is>
          <t>면</t>
        </is>
      </c>
      <c r="F3410" s="7" t="inlineStr">
        <is>
          <t>루즈핏로고트레이닝조거팬츠</t>
        </is>
      </c>
      <c r="G3410" s="7" t="inlineStr">
        <is>
          <t>KOR</t>
        </is>
      </c>
      <c r="H3410" s="7" t="inlineStr">
        <is>
          <t>S</t>
        </is>
      </c>
      <c r="I3410" s="7">
        <f>IF(B3410="보세",C3410&amp;" "&amp;D3410&amp;" "&amp;E3410&amp;" "&amp;F3410&amp;" ["&amp;H3410&amp;"]",IF(G3410="JPN","[JPN] "&amp;B3410&amp;" "&amp;C3410&amp;" "&amp;D3410&amp;" "&amp;E3410&amp;" "&amp;F3410&amp;" ["&amp;H3410&amp;"]",B3410&amp;" "&amp;C3410&amp;" "&amp;D3410&amp;" "&amp;E3410&amp;" "&amp;F3410&amp;" ["&amp;H3410&amp;"]"))</f>
        <v/>
      </c>
      <c r="J3410" s="7" t="inlineStr">
        <is>
          <t>조던 블랙 면 루즈핏로고트레이닝조거팬츠 [S]</t>
        </is>
      </c>
      <c r="K3410" s="7" t="inlineStr">
        <is>
          <t>조던 블랙 면 루즈핏로고트레이닝조거팬츠</t>
        </is>
      </c>
      <c r="L3410" s="7">
        <f>IF(B3410="보세",C3410&amp;" "&amp;F3410,B3410&amp;" "&amp;F3410)</f>
        <v/>
      </c>
      <c r="M3410" s="8" t="inlineStr">
        <is>
          <t>블랙  면 루즈핏로고트레이닝조거팬츠</t>
        </is>
      </c>
      <c r="N3410" s="8" t="inlineStr">
        <is>
          <t>블랙  코튼 루즈핏로고트레이닝조거팬츠</t>
        </is>
      </c>
      <c r="O3410" s="8" t="inlineStr">
        <is>
          <t>블랙  면직물 루즈핏로고트레이닝조거팬츠</t>
        </is>
      </c>
    </row>
    <row r="3411" ht="16.5" customHeight="1" s="16">
      <c r="A3411" s="7" t="n">
        <v>13200188</v>
      </c>
      <c r="B3411" s="7" t="inlineStr">
        <is>
          <t>나이키</t>
        </is>
      </c>
      <c r="C3411" s="7" t="inlineStr">
        <is>
          <t>블랙</t>
        </is>
      </c>
      <c r="D3411" s="7" t="inlineStr">
        <is>
          <t>무지</t>
        </is>
      </c>
      <c r="E3411" s="7" t="inlineStr">
        <is>
          <t>드라이핏</t>
        </is>
      </c>
      <c r="F3411" s="7" t="inlineStr">
        <is>
          <t>트레이닝메쉬배색팬츠</t>
        </is>
      </c>
      <c r="G3411" s="7" t="inlineStr">
        <is>
          <t>KOR</t>
        </is>
      </c>
      <c r="H3411" s="7" t="inlineStr">
        <is>
          <t>XL</t>
        </is>
      </c>
      <c r="I3411" s="7">
        <f>IF(B3411="보세",C3411&amp;" "&amp;D3411&amp;" "&amp;E3411&amp;" "&amp;F3411&amp;" ["&amp;H3411&amp;"]",IF(G3411="JPN","[JPN] "&amp;B3411&amp;" "&amp;C3411&amp;" "&amp;D3411&amp;" "&amp;E3411&amp;" "&amp;F3411&amp;" ["&amp;H3411&amp;"]",B3411&amp;" "&amp;C3411&amp;" "&amp;D3411&amp;" "&amp;E3411&amp;" "&amp;F3411&amp;" ["&amp;H3411&amp;"]"))</f>
        <v/>
      </c>
      <c r="J3411" s="7" t="inlineStr">
        <is>
          <t>나이키 블랙 드라이핏 트레이닝메쉬배색팬츠 [XL]</t>
        </is>
      </c>
      <c r="K3411" s="7" t="inlineStr">
        <is>
          <t>나이키 블랙 드라이핏 트레이닝메쉬배색팬츠</t>
        </is>
      </c>
      <c r="L3411" s="7">
        <f>IF(B3411="보세",C3411&amp;" "&amp;F3411,B3411&amp;" "&amp;F3411)</f>
        <v/>
      </c>
      <c r="M3411" s="8" t="inlineStr">
        <is>
          <t>블랙  드라이핏 트레이닝메쉬배색팬츠</t>
        </is>
      </c>
      <c r="N3411" s="8" t="inlineStr">
        <is>
          <t>블랙  드라이핏 트레이닝메쉬배색팬츠</t>
        </is>
      </c>
      <c r="O3411" s="8" t="inlineStr">
        <is>
          <t>블랙  드라이핏 트레이닝메쉬배색팬츠</t>
        </is>
      </c>
    </row>
    <row r="3412" ht="16.5" customHeight="1" s="16">
      <c r="A3412" s="7" t="n">
        <v>13200189</v>
      </c>
      <c r="B3412" s="7" t="inlineStr">
        <is>
          <t>NBA</t>
        </is>
      </c>
      <c r="C3412" s="7" t="inlineStr">
        <is>
          <t>코발트블루</t>
        </is>
      </c>
      <c r="D3412" s="7" t="inlineStr">
        <is>
          <t>무지</t>
        </is>
      </c>
      <c r="E3412" s="7" t="inlineStr">
        <is>
          <t>폴리</t>
        </is>
      </c>
      <c r="F3412" s="7" t="inlineStr">
        <is>
          <t>미아미히트트레이닝팬츠</t>
        </is>
      </c>
      <c r="G3412" s="7" t="inlineStr">
        <is>
          <t>KOR</t>
        </is>
      </c>
      <c r="H3412" s="7" t="inlineStr">
        <is>
          <t>76</t>
        </is>
      </c>
      <c r="I3412" s="7">
        <f>IF(B3412="보세",C3412&amp;" "&amp;D3412&amp;" "&amp;E3412&amp;" "&amp;F3412&amp;" ["&amp;H3412&amp;"]",IF(G3412="JPN","[JPN] "&amp;B3412&amp;" "&amp;C3412&amp;" "&amp;D3412&amp;" "&amp;E3412&amp;" "&amp;F3412&amp;" ["&amp;H3412&amp;"]",B3412&amp;" "&amp;C3412&amp;" "&amp;D3412&amp;" "&amp;E3412&amp;" "&amp;F3412&amp;" ["&amp;H3412&amp;"]"))</f>
        <v/>
      </c>
      <c r="J3412" s="7" t="inlineStr">
        <is>
          <t>NBA 코발트블루 미아미히트트레이닝팬츠 [76]</t>
        </is>
      </c>
      <c r="K3412" s="7" t="inlineStr">
        <is>
          <t>NBA 코발트블루 미아미히트트레이닝팬츠</t>
        </is>
      </c>
      <c r="L3412" s="7">
        <f>IF(B3412="보세",C3412&amp;" "&amp;F3412,B3412&amp;" "&amp;F3412)</f>
        <v/>
      </c>
      <c r="M3412" s="8" t="inlineStr">
        <is>
          <t>코발트블루   미아미히트트레이닝팬츠</t>
        </is>
      </c>
      <c r="N3412" s="8" t="inlineStr">
        <is>
          <t>코발트블루   미아미히트트레이닝팬츠</t>
        </is>
      </c>
      <c r="O3412" s="8" t="inlineStr">
        <is>
          <t>코발트블루   미아미히트트레이닝팬츠</t>
        </is>
      </c>
    </row>
    <row r="3413" ht="16.5" customHeight="1" s="16">
      <c r="A3413" s="7" t="n">
        <v>13200190</v>
      </c>
      <c r="B3413" s="7" t="inlineStr">
        <is>
          <t>자라</t>
        </is>
      </c>
      <c r="C3413" s="7" t="inlineStr">
        <is>
          <t>블랙</t>
        </is>
      </c>
      <c r="D3413" s="7" t="inlineStr">
        <is>
          <t>무지</t>
        </is>
      </c>
      <c r="E3413" s="7" t="inlineStr">
        <is>
          <t>데님</t>
        </is>
      </c>
      <c r="F3413" s="7" t="inlineStr">
        <is>
          <t>커팅하이라이즈부츠컷진</t>
        </is>
      </c>
      <c r="G3413" s="7" t="inlineStr">
        <is>
          <t>KOR</t>
        </is>
      </c>
      <c r="H3413" s="7" t="inlineStr">
        <is>
          <t>26</t>
        </is>
      </c>
      <c r="I3413" s="7">
        <f>IF(B3413="보세",C3413&amp;" "&amp;D3413&amp;" "&amp;E3413&amp;" "&amp;F3413&amp;" ["&amp;H3413&amp;"]",IF(G3413="JPN","[JPN] "&amp;B3413&amp;" "&amp;C3413&amp;" "&amp;D3413&amp;" "&amp;E3413&amp;" "&amp;F3413&amp;" ["&amp;H3413&amp;"]",B3413&amp;" "&amp;C3413&amp;" "&amp;D3413&amp;" "&amp;E3413&amp;" "&amp;F3413&amp;" ["&amp;H3413&amp;"]"))</f>
        <v/>
      </c>
      <c r="J3413" s="7" t="inlineStr">
        <is>
          <t>자라 블랙 데님 커팅하이라이즈부츠컷진 [26]</t>
        </is>
      </c>
      <c r="K3413" s="7" t="inlineStr">
        <is>
          <t>자라 블랙 데님 커팅하이라이즈부츠컷진</t>
        </is>
      </c>
      <c r="L3413" s="7">
        <f>IF(B3413="보세",C3413&amp;" "&amp;F3413,B3413&amp;" "&amp;F3413)</f>
        <v/>
      </c>
      <c r="M3413" s="8" t="inlineStr">
        <is>
          <t>블랙  데님 커팅하이라이즈부츠컷진</t>
        </is>
      </c>
      <c r="N3413" s="8" t="inlineStr">
        <is>
          <t>블랙  데님 커팅하이라이즈부츠컷진</t>
        </is>
      </c>
      <c r="O3413" s="8" t="inlineStr">
        <is>
          <t>블랙  데님 커팅하이라이즈부츠컷진</t>
        </is>
      </c>
    </row>
    <row r="3414" ht="16.5" customHeight="1" s="16">
      <c r="A3414" s="7" t="n">
        <v>13200191</v>
      </c>
      <c r="B3414" s="7" t="inlineStr">
        <is>
          <t>리바이스724</t>
        </is>
      </c>
      <c r="C3414" s="7" t="inlineStr">
        <is>
          <t>진청</t>
        </is>
      </c>
      <c r="D3414" s="7" t="inlineStr">
        <is>
          <t>무지</t>
        </is>
      </c>
      <c r="E3414" s="7" t="inlineStr">
        <is>
          <t>데님</t>
        </is>
      </c>
      <c r="F3414" s="7" t="inlineStr">
        <is>
          <t>하이라이즈스트레이트커팅진</t>
        </is>
      </c>
      <c r="G3414" s="7" t="inlineStr">
        <is>
          <t>KOR</t>
        </is>
      </c>
      <c r="H3414" s="7" t="inlineStr">
        <is>
          <t>28</t>
        </is>
      </c>
      <c r="I3414" s="7">
        <f>IF(B3414="보세",C3414&amp;" "&amp;D3414&amp;" "&amp;E3414&amp;" "&amp;F3414&amp;" ["&amp;H3414&amp;"]",IF(G3414="JPN","[JPN] "&amp;B3414&amp;" "&amp;C3414&amp;" "&amp;D3414&amp;" "&amp;E3414&amp;" "&amp;F3414&amp;" ["&amp;H3414&amp;"]",B3414&amp;" "&amp;C3414&amp;" "&amp;D3414&amp;" "&amp;E3414&amp;" "&amp;F3414&amp;" ["&amp;H3414&amp;"]"))</f>
        <v/>
      </c>
      <c r="J3414" s="7" t="inlineStr">
        <is>
          <t>리바이스724 진청 데님 하이라이즈스트레이트커팅진 [28]</t>
        </is>
      </c>
      <c r="K3414" s="7" t="inlineStr">
        <is>
          <t>리바이스724 진청 데님 하이라이즈스트레이트커팅진</t>
        </is>
      </c>
      <c r="L3414" s="7">
        <f>IF(B3414="보세",C3414&amp;" "&amp;F3414,B3414&amp;" "&amp;F3414)</f>
        <v/>
      </c>
      <c r="M3414" s="8" t="inlineStr">
        <is>
          <t>진청  데님 하이라이즈스트레이트커팅진</t>
        </is>
      </c>
      <c r="N3414" s="8" t="inlineStr">
        <is>
          <t>진청  데님 하이라이즈스트레이트커팅진</t>
        </is>
      </c>
      <c r="O3414" s="8" t="inlineStr">
        <is>
          <t>진청  데님 하이라이즈스트레이트커팅진</t>
        </is>
      </c>
    </row>
    <row r="3415" ht="16.5" customHeight="1" s="16">
      <c r="A3415" s="7" t="n">
        <v>13200192</v>
      </c>
      <c r="B3415" s="7" t="inlineStr">
        <is>
          <t>나이키</t>
        </is>
      </c>
      <c r="C3415" s="7" t="inlineStr">
        <is>
          <t>블랙</t>
        </is>
      </c>
      <c r="D3415" s="7" t="inlineStr">
        <is>
          <t>무지</t>
        </is>
      </c>
      <c r="E3415" s="7" t="inlineStr">
        <is>
          <t>드라이핏</t>
        </is>
      </c>
      <c r="F3415" s="7" t="inlineStr">
        <is>
          <t>테이퍼드슬림트레이닝팬츠</t>
        </is>
      </c>
      <c r="G3415" s="7" t="inlineStr">
        <is>
          <t>KOR</t>
        </is>
      </c>
      <c r="H3415" s="7" t="inlineStr">
        <is>
          <t>XL</t>
        </is>
      </c>
      <c r="I3415" s="7">
        <f>IF(B3415="보세",C3415&amp;" "&amp;D3415&amp;" "&amp;E3415&amp;" "&amp;F3415&amp;" ["&amp;H3415&amp;"]",IF(G3415="JPN","[JPN] "&amp;B3415&amp;" "&amp;C3415&amp;" "&amp;D3415&amp;" "&amp;E3415&amp;" "&amp;F3415&amp;" ["&amp;H3415&amp;"]",B3415&amp;" "&amp;C3415&amp;" "&amp;D3415&amp;" "&amp;E3415&amp;" "&amp;F3415&amp;" ["&amp;H3415&amp;"]"))</f>
        <v/>
      </c>
      <c r="J3415" s="7" t="inlineStr">
        <is>
          <t>나이키 블랙 드라이핏 테이퍼드슬림트레이닝팬츠 [XL]</t>
        </is>
      </c>
      <c r="K3415" s="7" t="inlineStr">
        <is>
          <t>나이키 블랙 드라이핏 테이퍼드슬림트레이닝팬츠</t>
        </is>
      </c>
      <c r="L3415" s="7">
        <f>IF(B3415="보세",C3415&amp;" "&amp;F3415,B3415&amp;" "&amp;F3415)</f>
        <v/>
      </c>
      <c r="M3415" s="8" t="inlineStr">
        <is>
          <t>블랙  드라이핏 테이퍼드슬림트레이닝팬츠</t>
        </is>
      </c>
      <c r="N3415" s="8" t="inlineStr">
        <is>
          <t>블랙  드라이핏 테이퍼드슬림트레이닝팬츠</t>
        </is>
      </c>
      <c r="O3415" s="8" t="inlineStr">
        <is>
          <t>블랙  드라이핏 테이퍼드슬림트레이닝팬츠</t>
        </is>
      </c>
    </row>
    <row r="3416" ht="16.5" customHeight="1" s="16">
      <c r="A3416" s="7" t="n">
        <v>13200193</v>
      </c>
      <c r="B3416" s="7" t="inlineStr">
        <is>
          <t>무신사스탠다드</t>
        </is>
      </c>
      <c r="C3416" s="7" t="inlineStr">
        <is>
          <t>미디엄그레이</t>
        </is>
      </c>
      <c r="D3416" s="7" t="inlineStr">
        <is>
          <t>무지</t>
        </is>
      </c>
      <c r="E3416" s="7" t="inlineStr">
        <is>
          <t>면</t>
        </is>
      </c>
      <c r="F3416" s="7" t="inlineStr">
        <is>
          <t>트레이닝조거팬츠</t>
        </is>
      </c>
      <c r="G3416" s="7" t="inlineStr">
        <is>
          <t>KOR</t>
        </is>
      </c>
      <c r="H3416" s="7" t="inlineStr">
        <is>
          <t>XL</t>
        </is>
      </c>
      <c r="I3416" s="7">
        <f>IF(B3416="보세",C3416&amp;" "&amp;D3416&amp;" "&amp;E3416&amp;" "&amp;F3416&amp;" ["&amp;H3416&amp;"]",IF(G3416="JPN","[JPN] "&amp;B3416&amp;" "&amp;C3416&amp;" "&amp;D3416&amp;" "&amp;E3416&amp;" "&amp;F3416&amp;" ["&amp;H3416&amp;"]",B3416&amp;" "&amp;C3416&amp;" "&amp;D3416&amp;" "&amp;E3416&amp;" "&amp;F3416&amp;" ["&amp;H3416&amp;"]"))</f>
        <v/>
      </c>
      <c r="J3416" s="7" t="inlineStr">
        <is>
          <t>무신사스탠다드 미디엄그레이 면 트레이닝조거팬츠 [XL]</t>
        </is>
      </c>
      <c r="K3416" s="7" t="inlineStr">
        <is>
          <t>무신사스탠다드 미디엄그레이 면 트레이닝조거팬츠</t>
        </is>
      </c>
      <c r="L3416" s="7">
        <f>IF(B3416="보세",C3416&amp;" "&amp;F3416,B3416&amp;" "&amp;F3416)</f>
        <v/>
      </c>
      <c r="M3416" s="8" t="inlineStr">
        <is>
          <t>미디엄그레이  면 트레이닝조거팬츠</t>
        </is>
      </c>
      <c r="N3416" s="8" t="inlineStr">
        <is>
          <t>미디엄그레이  코튼 트레이닝조거팬츠</t>
        </is>
      </c>
      <c r="O3416" s="8" t="inlineStr">
        <is>
          <t>미디엄그레이  면직물 트레이닝조거팬츠</t>
        </is>
      </c>
    </row>
    <row r="3417" ht="16.5" customHeight="1" s="16">
      <c r="A3417" s="7" t="n">
        <v>13200194</v>
      </c>
      <c r="B3417" s="7" t="inlineStr">
        <is>
          <t>plac</t>
        </is>
      </c>
      <c r="C3417" s="7" t="inlineStr">
        <is>
          <t>흑청</t>
        </is>
      </c>
      <c r="D3417" s="7" t="inlineStr">
        <is>
          <t>무지</t>
        </is>
      </c>
      <c r="E3417" s="7" t="inlineStr">
        <is>
          <t>데님</t>
        </is>
      </c>
      <c r="F3417" s="7" t="inlineStr">
        <is>
          <t>레귤러라이즈크롭스트레이트진</t>
        </is>
      </c>
      <c r="G3417" s="7" t="inlineStr">
        <is>
          <t>KOR</t>
        </is>
      </c>
      <c r="H3417" s="7" t="inlineStr">
        <is>
          <t>32</t>
        </is>
      </c>
      <c r="I3417" s="7">
        <f>IF(B3417="보세",C3417&amp;" "&amp;D3417&amp;" "&amp;E3417&amp;" "&amp;F3417&amp;" ["&amp;H3417&amp;"]",IF(G3417="JPN","[JPN] "&amp;B3417&amp;" "&amp;C3417&amp;" "&amp;D3417&amp;" "&amp;E3417&amp;" "&amp;F3417&amp;" ["&amp;H3417&amp;"]",B3417&amp;" "&amp;C3417&amp;" "&amp;D3417&amp;" "&amp;E3417&amp;" "&amp;F3417&amp;" ["&amp;H3417&amp;"]"))</f>
        <v/>
      </c>
      <c r="J3417" s="7" t="inlineStr">
        <is>
          <t>plac 흑청 데님 레귤러라이즈크롭스트레이트진 [32]</t>
        </is>
      </c>
      <c r="K3417" s="7" t="inlineStr">
        <is>
          <t>plac 흑청 데님 레귤러라이즈크롭스트레이트진</t>
        </is>
      </c>
      <c r="L3417" s="7">
        <f>IF(B3417="보세",C3417&amp;" "&amp;F3417,B3417&amp;" "&amp;F3417)</f>
        <v/>
      </c>
      <c r="M3417" s="8" t="inlineStr">
        <is>
          <t>흑청  데님 레귤러라이즈크롭스트레이트진</t>
        </is>
      </c>
      <c r="N3417" s="8" t="inlineStr">
        <is>
          <t>흑청  데님 레귤러라이즈크롭스트레이트진</t>
        </is>
      </c>
      <c r="O3417" s="8" t="inlineStr">
        <is>
          <t>흑청  데님 레귤러라이즈크롭스트레이트진</t>
        </is>
      </c>
    </row>
    <row r="3418" ht="16.5" customHeight="1" s="16">
      <c r="A3418" s="7" t="n">
        <v>13200195</v>
      </c>
      <c r="B3418" s="7" t="inlineStr">
        <is>
          <t>나이키</t>
        </is>
      </c>
      <c r="C3418" s="7" t="inlineStr">
        <is>
          <t>허니옐로우</t>
        </is>
      </c>
      <c r="D3418" s="7" t="inlineStr">
        <is>
          <t>무지</t>
        </is>
      </c>
      <c r="E3418" s="7" t="inlineStr">
        <is>
          <t>드라이핏</t>
        </is>
      </c>
      <c r="F3418" s="7" t="inlineStr">
        <is>
          <t>테이퍼드슬림팬츠</t>
        </is>
      </c>
      <c r="G3418" s="7" t="inlineStr">
        <is>
          <t>KOR</t>
        </is>
      </c>
      <c r="H3418" s="7" t="inlineStr">
        <is>
          <t>36</t>
        </is>
      </c>
      <c r="I3418" s="7">
        <f>IF(B3418="보세",C3418&amp;" "&amp;D3418&amp;" "&amp;E3418&amp;" "&amp;F3418&amp;" ["&amp;H3418&amp;"]",IF(G3418="JPN","[JPN] "&amp;B3418&amp;" "&amp;C3418&amp;" "&amp;D3418&amp;" "&amp;E3418&amp;" "&amp;F3418&amp;" ["&amp;H3418&amp;"]",B3418&amp;" "&amp;C3418&amp;" "&amp;D3418&amp;" "&amp;E3418&amp;" "&amp;F3418&amp;" ["&amp;H3418&amp;"]"))</f>
        <v/>
      </c>
      <c r="J3418" s="7" t="inlineStr">
        <is>
          <t>나이키 허니옐로우 드라이핏 테이퍼드슬림팬츠 [36]</t>
        </is>
      </c>
      <c r="K3418" s="7" t="inlineStr">
        <is>
          <t>나이키 허니옐로우 드라이핏 테이퍼드슬림팬츠</t>
        </is>
      </c>
      <c r="L3418" s="7">
        <f>IF(B3418="보세",C3418&amp;" "&amp;F3418,B3418&amp;" "&amp;F3418)</f>
        <v/>
      </c>
      <c r="M3418" s="8" t="inlineStr">
        <is>
          <t>허니옐로우  드라이핏 테이퍼드슬림팬츠</t>
        </is>
      </c>
      <c r="N3418" s="8" t="inlineStr">
        <is>
          <t>허니옐로우  드라이핏 테이퍼드슬림팬츠</t>
        </is>
      </c>
      <c r="O3418" s="8" t="inlineStr">
        <is>
          <t>허니옐로우  드라이핏 테이퍼드슬림팬츠</t>
        </is>
      </c>
    </row>
    <row r="3419" ht="16.5" customHeight="1" s="16">
      <c r="A3419" s="7" t="n">
        <v>13200196</v>
      </c>
      <c r="B3419" s="7" t="inlineStr">
        <is>
          <t>네파</t>
        </is>
      </c>
      <c r="C3419" s="7" t="inlineStr">
        <is>
          <t>블랙</t>
        </is>
      </c>
      <c r="D3419" s="7" t="inlineStr">
        <is>
          <t>무지</t>
        </is>
      </c>
      <c r="E3419" s="7" t="inlineStr">
        <is>
          <t>폴리</t>
        </is>
      </c>
      <c r="F3419" s="7" t="inlineStr">
        <is>
          <t>절개라인등산팬츠</t>
        </is>
      </c>
      <c r="G3419" s="7" t="inlineStr">
        <is>
          <t>KOR</t>
        </is>
      </c>
      <c r="H3419" s="7" t="inlineStr">
        <is>
          <t>XL</t>
        </is>
      </c>
      <c r="I3419" s="7">
        <f>IF(B3419="보세",C3419&amp;" "&amp;D3419&amp;" "&amp;E3419&amp;" "&amp;F3419&amp;" ["&amp;H3419&amp;"]",IF(G3419="JPN","[JPN] "&amp;B3419&amp;" "&amp;C3419&amp;" "&amp;D3419&amp;" "&amp;E3419&amp;" "&amp;F3419&amp;" ["&amp;H3419&amp;"]",B3419&amp;" "&amp;C3419&amp;" "&amp;D3419&amp;" "&amp;E3419&amp;" "&amp;F3419&amp;" ["&amp;H3419&amp;"]"))</f>
        <v/>
      </c>
      <c r="J3419" s="7" t="inlineStr">
        <is>
          <t>네파 블랙 절개라인등산팬츠 [XL]</t>
        </is>
      </c>
      <c r="K3419" s="7" t="inlineStr">
        <is>
          <t>네파 블랙 절개라인등산팬츠</t>
        </is>
      </c>
      <c r="L3419" s="7">
        <f>IF(B3419="보세",C3419&amp;" "&amp;F3419,B3419&amp;" "&amp;F3419)</f>
        <v/>
      </c>
      <c r="M3419" s="8" t="inlineStr">
        <is>
          <t>블랙   절개라인등산팬츠</t>
        </is>
      </c>
      <c r="N3419" s="8" t="inlineStr">
        <is>
          <t>블랙   절개라인등산팬츠</t>
        </is>
      </c>
      <c r="O3419" s="8" t="inlineStr">
        <is>
          <t>블랙   절개라인등산팬츠</t>
        </is>
      </c>
    </row>
    <row r="3420" ht="16.5" customHeight="1" s="16">
      <c r="A3420" s="7" t="n">
        <v>13200197</v>
      </c>
      <c r="B3420" s="7" t="inlineStr">
        <is>
          <t>톰보이</t>
        </is>
      </c>
      <c r="C3420" s="7" t="inlineStr">
        <is>
          <t>흑청</t>
        </is>
      </c>
      <c r="D3420" s="7" t="inlineStr">
        <is>
          <t>무지</t>
        </is>
      </c>
      <c r="E3420" s="7" t="inlineStr">
        <is>
          <t>데님</t>
        </is>
      </c>
      <c r="F3420" s="7" t="inlineStr">
        <is>
          <t>워시드데님스커트</t>
        </is>
      </c>
      <c r="G3420" s="7" t="inlineStr">
        <is>
          <t>KOR</t>
        </is>
      </c>
      <c r="H3420" s="7" t="inlineStr">
        <is>
          <t>26</t>
        </is>
      </c>
      <c r="I3420" s="7">
        <f>IF(B3420="보세",C3420&amp;" "&amp;D3420&amp;" "&amp;E3420&amp;" "&amp;F3420&amp;" ["&amp;H3420&amp;"]",IF(G3420="JPN","[JPN] "&amp;B3420&amp;" "&amp;C3420&amp;" "&amp;D3420&amp;" "&amp;E3420&amp;" "&amp;F3420&amp;" ["&amp;H3420&amp;"]",B3420&amp;" "&amp;C3420&amp;" "&amp;D3420&amp;" "&amp;E3420&amp;" "&amp;F3420&amp;" ["&amp;H3420&amp;"]"))</f>
        <v/>
      </c>
      <c r="J3420" s="7" t="inlineStr">
        <is>
          <t>톰보이 흑청 데님 워시드데님스커트 [26]</t>
        </is>
      </c>
      <c r="K3420" s="7" t="inlineStr">
        <is>
          <t>톰보이 흑청 데님 워시드데님스커트</t>
        </is>
      </c>
      <c r="L3420" s="7">
        <f>IF(B3420="보세",C3420&amp;" "&amp;F3420,B3420&amp;" "&amp;F3420)</f>
        <v/>
      </c>
      <c r="M3420" s="8" t="inlineStr">
        <is>
          <t>흑청  데님 워시드데님스커트</t>
        </is>
      </c>
      <c r="N3420" s="8" t="inlineStr">
        <is>
          <t>흑청  데님 워시드데님스커트</t>
        </is>
      </c>
      <c r="O3420" s="8" t="inlineStr">
        <is>
          <t>흑청  데님 워시드데님스커트</t>
        </is>
      </c>
    </row>
    <row r="3421" ht="16.5" customHeight="1" s="16">
      <c r="A3421" s="7" t="n">
        <v>13200198</v>
      </c>
      <c r="B3421" s="7" t="inlineStr">
        <is>
          <t>JDX</t>
        </is>
      </c>
      <c r="C3421" s="7" t="inlineStr">
        <is>
          <t>블랙올드레드</t>
        </is>
      </c>
      <c r="D3421" s="7" t="inlineStr">
        <is>
          <t>무지</t>
        </is>
      </c>
      <c r="E3421" s="7" t="inlineStr">
        <is>
          <t>덕다운</t>
        </is>
      </c>
      <c r="F3421" s="7" t="inlineStr">
        <is>
          <t>사이드레터링패딩스커트</t>
        </is>
      </c>
      <c r="G3421" s="7" t="inlineStr">
        <is>
          <t>KOR</t>
        </is>
      </c>
      <c r="H3421" s="7" t="inlineStr">
        <is>
          <t>70</t>
        </is>
      </c>
      <c r="I3421" s="7">
        <f>IF(B3421="보세",C3421&amp;" "&amp;D3421&amp;" "&amp;E3421&amp;" "&amp;F3421&amp;" ["&amp;H3421&amp;"]",IF(G3421="JPN","[JPN] "&amp;B3421&amp;" "&amp;C3421&amp;" "&amp;D3421&amp;" "&amp;E3421&amp;" "&amp;F3421&amp;" ["&amp;H3421&amp;"]",B3421&amp;" "&amp;C3421&amp;" "&amp;D3421&amp;" "&amp;E3421&amp;" "&amp;F3421&amp;" ["&amp;H3421&amp;"]"))</f>
        <v/>
      </c>
      <c r="J3421" s="7" t="inlineStr">
        <is>
          <t>JDX 블랙올드레드 덕다운 사이드레터링패딩스커트 [70]</t>
        </is>
      </c>
      <c r="K3421" s="7" t="inlineStr">
        <is>
          <t>JDX 블랙올드레드 덕다운 사이드레터링패딩스커트</t>
        </is>
      </c>
      <c r="L3421" s="7">
        <f>IF(B3421="보세",C3421&amp;" "&amp;F3421,B3421&amp;" "&amp;F3421)</f>
        <v/>
      </c>
      <c r="M3421" s="8" t="inlineStr">
        <is>
          <t>블랙올드레드  덕다운 사이드레터링패딩스커트</t>
        </is>
      </c>
      <c r="N3421" s="8" t="inlineStr">
        <is>
          <t>블랙올드레드  덕다운 사이드레터링패딩스커트</t>
        </is>
      </c>
      <c r="O3421" s="8" t="inlineStr">
        <is>
          <t>블랙올드레드  덕다운 사이드레터링패딩스커트</t>
        </is>
      </c>
    </row>
    <row r="3422" ht="16.5" customHeight="1" s="16">
      <c r="A3422" s="7" t="n">
        <v>13200199</v>
      </c>
      <c r="B3422" s="7" t="inlineStr">
        <is>
          <t>게스</t>
        </is>
      </c>
      <c r="C3422" s="7" t="inlineStr">
        <is>
          <t>블랙</t>
        </is>
      </c>
      <c r="D3422" s="7" t="inlineStr">
        <is>
          <t>무지</t>
        </is>
      </c>
      <c r="E3422" s="7" t="inlineStr">
        <is>
          <t>데님</t>
        </is>
      </c>
      <c r="F3422" s="7" t="inlineStr">
        <is>
          <t>워시드킥플레어진</t>
        </is>
      </c>
      <c r="G3422" s="7" t="inlineStr">
        <is>
          <t>KOR</t>
        </is>
      </c>
      <c r="H3422" s="7" t="inlineStr">
        <is>
          <t>27</t>
        </is>
      </c>
      <c r="I3422" s="7">
        <f>IF(B3422="보세",C3422&amp;" "&amp;D3422&amp;" "&amp;E3422&amp;" "&amp;F3422&amp;" ["&amp;H3422&amp;"]",IF(G3422="JPN","[JPN] "&amp;B3422&amp;" "&amp;C3422&amp;" "&amp;D3422&amp;" "&amp;E3422&amp;" "&amp;F3422&amp;" ["&amp;H3422&amp;"]",B3422&amp;" "&amp;C3422&amp;" "&amp;D3422&amp;" "&amp;E3422&amp;" "&amp;F3422&amp;" ["&amp;H3422&amp;"]"))</f>
        <v/>
      </c>
      <c r="J3422" s="7" t="inlineStr">
        <is>
          <t>게스 블랙 데님 워시드킥플레어진 [27]</t>
        </is>
      </c>
      <c r="K3422" s="7" t="inlineStr">
        <is>
          <t>게스 블랙 데님 워시드킥플레어진</t>
        </is>
      </c>
      <c r="L3422" s="7">
        <f>IF(B3422="보세",C3422&amp;" "&amp;F3422,B3422&amp;" "&amp;F3422)</f>
        <v/>
      </c>
      <c r="M3422" s="8" t="inlineStr">
        <is>
          <t>블랙  데님 워시드킥플레어진</t>
        </is>
      </c>
      <c r="N3422" s="8" t="inlineStr">
        <is>
          <t>블랙  데님 워시드킥플레어진</t>
        </is>
      </c>
      <c r="O3422" s="8" t="inlineStr">
        <is>
          <t>블랙  데님 워시드킥플레어진</t>
        </is>
      </c>
    </row>
    <row r="3423" ht="16.5" customHeight="1" s="16">
      <c r="A3423" s="7" t="n">
        <v>13200200</v>
      </c>
      <c r="B3423" s="7" t="inlineStr">
        <is>
          <t>입생로랑</t>
        </is>
      </c>
      <c r="C3423" s="7" t="inlineStr">
        <is>
          <t>파인그로브그린</t>
        </is>
      </c>
      <c r="D3423" s="7" t="inlineStr">
        <is>
          <t>무지</t>
        </is>
      </c>
      <c r="E3423" s="7" t="inlineStr">
        <is>
          <t>울혼방</t>
        </is>
      </c>
      <c r="F3423" s="7" t="inlineStr">
        <is>
          <t>투턱정장스트레이트팬츠</t>
        </is>
      </c>
      <c r="G3423" s="7" t="inlineStr">
        <is>
          <t>KOR</t>
        </is>
      </c>
      <c r="H3423" s="7" t="inlineStr">
        <is>
          <t>없음</t>
        </is>
      </c>
      <c r="I3423" s="7">
        <f>IF(B3423="보세",C3423&amp;" "&amp;D3423&amp;" "&amp;E3423&amp;" "&amp;F3423&amp;" ["&amp;H3423&amp;"]",IF(G3423="JPN","[JPN] "&amp;B3423&amp;" "&amp;C3423&amp;" "&amp;D3423&amp;" "&amp;E3423&amp;" "&amp;F3423&amp;" ["&amp;H3423&amp;"]",B3423&amp;" "&amp;C3423&amp;" "&amp;D3423&amp;" "&amp;E3423&amp;" "&amp;F3423&amp;" ["&amp;H3423&amp;"]"))</f>
        <v/>
      </c>
      <c r="J3423" s="7" t="inlineStr">
        <is>
          <t xml:space="preserve">입생로랑 파인그로브그린 울혼방 투턱정장스트레이트팬츠 </t>
        </is>
      </c>
      <c r="K3423" s="7" t="inlineStr">
        <is>
          <t xml:space="preserve">입생로랑 파인그로브그린 울혼방 투턱정장스트레이트팬츠 </t>
        </is>
      </c>
      <c r="L3423" s="7">
        <f>IF(B3423="보세",C3423&amp;" "&amp;F3423,B3423&amp;" "&amp;F3423)</f>
        <v/>
      </c>
      <c r="M3423" s="8" t="inlineStr">
        <is>
          <t>파인그로브그린  울혼방 투턱정장스트레이트팬츠</t>
        </is>
      </c>
      <c r="N3423" s="8" t="inlineStr">
        <is>
          <t>파인그로브그린  울혼방 투턱정장스트레이트팬츠</t>
        </is>
      </c>
      <c r="O3423" s="8" t="inlineStr">
        <is>
          <t>파인그로브그린  울혼방 투턱정장스트레이트팬츠</t>
        </is>
      </c>
    </row>
    <row r="3424" ht="16.5" customHeight="1" s="16">
      <c r="A3424" s="7" t="n">
        <v>13200201</v>
      </c>
      <c r="B3424" s="7" t="inlineStr">
        <is>
          <t>네파</t>
        </is>
      </c>
      <c r="C3424" s="7" t="inlineStr">
        <is>
          <t>다크네이비</t>
        </is>
      </c>
      <c r="D3424" s="7" t="inlineStr">
        <is>
          <t>무지</t>
        </is>
      </c>
      <c r="E3424" s="7" t="inlineStr">
        <is>
          <t>폴리</t>
        </is>
      </c>
      <c r="F3424" s="7" t="inlineStr">
        <is>
          <t>슈퍼라이트원턱등산팬츠</t>
        </is>
      </c>
      <c r="G3424" s="7" t="inlineStr">
        <is>
          <t>KOR</t>
        </is>
      </c>
      <c r="H3424" s="7" t="inlineStr">
        <is>
          <t>2XL</t>
        </is>
      </c>
      <c r="I3424" s="7">
        <f>IF(B3424="보세",C3424&amp;" "&amp;D3424&amp;" "&amp;E3424&amp;" "&amp;F3424&amp;" ["&amp;H3424&amp;"]",IF(G3424="JPN","[JPN] "&amp;B3424&amp;" "&amp;C3424&amp;" "&amp;D3424&amp;" "&amp;E3424&amp;" "&amp;F3424&amp;" ["&amp;H3424&amp;"]",B3424&amp;" "&amp;C3424&amp;" "&amp;D3424&amp;" "&amp;E3424&amp;" "&amp;F3424&amp;" ["&amp;H3424&amp;"]"))</f>
        <v/>
      </c>
      <c r="J3424" s="7" t="inlineStr">
        <is>
          <t>네파 다크네이비 슈퍼라이트원턱등산팬츠 [2XL]</t>
        </is>
      </c>
      <c r="K3424" s="7" t="inlineStr">
        <is>
          <t>네파 다크네이비 슈퍼라이트원턱등산팬츠</t>
        </is>
      </c>
      <c r="L3424" s="7">
        <f>IF(B3424="보세",C3424&amp;" "&amp;F3424,B3424&amp;" "&amp;F3424)</f>
        <v/>
      </c>
      <c r="M3424" s="8" t="inlineStr">
        <is>
          <t>다크네이비   슈퍼라이트원턱등산팬츠</t>
        </is>
      </c>
      <c r="N3424" s="8" t="inlineStr">
        <is>
          <t>DARK NAVY   슈퍼라이트원턱등산팬츠</t>
        </is>
      </c>
      <c r="O3424" s="8" t="inlineStr">
        <is>
          <t>딥네이비   슈퍼라이트원턱등산팬츠</t>
        </is>
      </c>
    </row>
    <row r="3425" ht="16.5" customHeight="1" s="16">
      <c r="A3425" s="7" t="n">
        <v>13200202</v>
      </c>
      <c r="B3425" s="7" t="inlineStr">
        <is>
          <t>네파</t>
        </is>
      </c>
      <c r="C3425" s="7" t="inlineStr">
        <is>
          <t>피코크블루</t>
        </is>
      </c>
      <c r="D3425" s="7" t="inlineStr">
        <is>
          <t>무지</t>
        </is>
      </c>
      <c r="E3425" s="7" t="inlineStr">
        <is>
          <t>폴리</t>
        </is>
      </c>
      <c r="F3425" s="7" t="inlineStr">
        <is>
          <t>로고하이밴딩레깅스</t>
        </is>
      </c>
      <c r="G3425" s="7" t="inlineStr">
        <is>
          <t>KOR</t>
        </is>
      </c>
      <c r="H3425" s="7" t="inlineStr">
        <is>
          <t>M</t>
        </is>
      </c>
      <c r="I3425" s="7">
        <f>IF(B3425="보세",C3425&amp;" "&amp;D3425&amp;" "&amp;E3425&amp;" "&amp;F3425&amp;" ["&amp;H3425&amp;"]",IF(G3425="JPN","[JPN] "&amp;B3425&amp;" "&amp;C3425&amp;" "&amp;D3425&amp;" "&amp;E3425&amp;" "&amp;F3425&amp;" ["&amp;H3425&amp;"]",B3425&amp;" "&amp;C3425&amp;" "&amp;D3425&amp;" "&amp;E3425&amp;" "&amp;F3425&amp;" ["&amp;H3425&amp;"]"))</f>
        <v/>
      </c>
      <c r="J3425" s="7" t="inlineStr">
        <is>
          <t>네파 피코크블루 로고하이밴딩레깅스 [M]</t>
        </is>
      </c>
      <c r="K3425" s="7" t="inlineStr">
        <is>
          <t>네파 피코크블루 로고하이밴딩레깅스</t>
        </is>
      </c>
      <c r="L3425" s="7">
        <f>IF(B3425="보세",C3425&amp;" "&amp;F3425,B3425&amp;" "&amp;F3425)</f>
        <v/>
      </c>
      <c r="M3425" s="8" t="inlineStr">
        <is>
          <t>피코크블루   로고하이밴딩레깅스</t>
        </is>
      </c>
      <c r="N3425" s="8" t="inlineStr">
        <is>
          <t>피코크블루   로고하이밴딩레깅스</t>
        </is>
      </c>
      <c r="O3425" s="8" t="inlineStr">
        <is>
          <t>피코크블루   로고하이밴딩레깅스</t>
        </is>
      </c>
    </row>
    <row r="3426" ht="16.5" customHeight="1" s="16">
      <c r="A3426" s="7" t="n">
        <v>13200203</v>
      </c>
      <c r="B3426" s="7" t="inlineStr">
        <is>
          <t>나이키</t>
        </is>
      </c>
      <c r="C3426" s="7" t="inlineStr">
        <is>
          <t>라이트블랙</t>
        </is>
      </c>
      <c r="D3426" s="7" t="inlineStr">
        <is>
          <t>무지</t>
        </is>
      </c>
      <c r="E3426" s="7" t="inlineStr">
        <is>
          <t>면혼방</t>
        </is>
      </c>
      <c r="F3426" s="7" t="inlineStr">
        <is>
          <t>자수로고트레이닝일자팬츠</t>
        </is>
      </c>
      <c r="G3426" s="7" t="inlineStr">
        <is>
          <t>KOR</t>
        </is>
      </c>
      <c r="H3426" s="7" t="inlineStr">
        <is>
          <t>L</t>
        </is>
      </c>
      <c r="I3426" s="7">
        <f>IF(B3426="보세",C3426&amp;" "&amp;D3426&amp;" "&amp;E3426&amp;" "&amp;F3426&amp;" ["&amp;H3426&amp;"]",IF(G3426="JPN","[JPN] "&amp;B3426&amp;" "&amp;C3426&amp;" "&amp;D3426&amp;" "&amp;E3426&amp;" "&amp;F3426&amp;" ["&amp;H3426&amp;"]",B3426&amp;" "&amp;C3426&amp;" "&amp;D3426&amp;" "&amp;E3426&amp;" "&amp;F3426&amp;" ["&amp;H3426&amp;"]"))</f>
        <v/>
      </c>
      <c r="J3426" s="7" t="inlineStr">
        <is>
          <t>나이키 라이트블랙 면혼방 자수로고트레이닝일자팬츠 [L]</t>
        </is>
      </c>
      <c r="K3426" s="7" t="inlineStr">
        <is>
          <t>나이키 라이트블랙 면혼방 자수로고트레이닝일자팬츠</t>
        </is>
      </c>
      <c r="L3426" s="7">
        <f>IF(B3426="보세",C3426&amp;" "&amp;F3426,B3426&amp;" "&amp;F3426)</f>
        <v/>
      </c>
      <c r="M3426" s="8" t="inlineStr">
        <is>
          <t>라이트블랙  면혼방 자수로고트레이닝일자팬츠</t>
        </is>
      </c>
      <c r="N3426" s="8" t="inlineStr">
        <is>
          <t>라이트블랙  코튼혼방 자수로고트레이닝일자팬츠</t>
        </is>
      </c>
      <c r="O3426" s="8" t="inlineStr">
        <is>
          <t>라이트블랙  면믹스 자수로고트레이닝일자팬츠</t>
        </is>
      </c>
    </row>
    <row r="3427" ht="16.5" customHeight="1" s="16">
      <c r="A3427" s="7" t="n">
        <v>13200204</v>
      </c>
      <c r="B3427" s="7" t="inlineStr">
        <is>
          <t>쉬즈미스</t>
        </is>
      </c>
      <c r="C3427" s="7" t="inlineStr">
        <is>
          <t>다크그레이</t>
        </is>
      </c>
      <c r="D3427" s="7" t="inlineStr">
        <is>
          <t>무지</t>
        </is>
      </c>
      <c r="E3427" s="7" t="inlineStr">
        <is>
          <t>폴리</t>
        </is>
      </c>
      <c r="F3427" s="7" t="inlineStr">
        <is>
          <t>언발트임라이트슬랙스</t>
        </is>
      </c>
      <c r="G3427" s="7" t="inlineStr">
        <is>
          <t>KOR</t>
        </is>
      </c>
      <c r="H3427" s="7" t="inlineStr">
        <is>
          <t>67-91</t>
        </is>
      </c>
      <c r="I3427" s="7">
        <f>IF(B3427="보세",C3427&amp;" "&amp;D3427&amp;" "&amp;E3427&amp;" "&amp;F3427&amp;" ["&amp;H3427&amp;"]",IF(G3427="JPN","[JPN] "&amp;B3427&amp;" "&amp;C3427&amp;" "&amp;D3427&amp;" "&amp;E3427&amp;" "&amp;F3427&amp;" ["&amp;H3427&amp;"]",B3427&amp;" "&amp;C3427&amp;" "&amp;D3427&amp;" "&amp;E3427&amp;" "&amp;F3427&amp;" ["&amp;H3427&amp;"]"))</f>
        <v/>
      </c>
      <c r="J3427" s="7" t="inlineStr">
        <is>
          <t>쉬즈미스 다크그레이 언발트임라이트슬랙스 [67-91]</t>
        </is>
      </c>
      <c r="K3427" s="7" t="inlineStr">
        <is>
          <t>쉬즈미스 다크그레이 언발트임라이트슬랙스</t>
        </is>
      </c>
      <c r="L3427" s="7">
        <f>IF(B3427="보세",C3427&amp;" "&amp;F3427,B3427&amp;" "&amp;F3427)</f>
        <v/>
      </c>
      <c r="M3427" s="8" t="inlineStr">
        <is>
          <t>다크그레이   언발트임라이트슬랙스</t>
        </is>
      </c>
      <c r="N3427" s="8" t="inlineStr">
        <is>
          <t>다크그레이   언발트임라이트슬랙스</t>
        </is>
      </c>
      <c r="O3427" s="8" t="inlineStr">
        <is>
          <t>다크그레이   언발트임라이트슬랙스</t>
        </is>
      </c>
    </row>
    <row r="3428" ht="16.5" customHeight="1" s="16">
      <c r="A3428" s="7" t="n">
        <v>13200205</v>
      </c>
      <c r="B3428" s="7" t="inlineStr">
        <is>
          <t>보그너</t>
        </is>
      </c>
      <c r="C3428" s="7" t="inlineStr">
        <is>
          <t>심플리타우페브라운</t>
        </is>
      </c>
      <c r="D3428" s="7" t="inlineStr">
        <is>
          <t>무지</t>
        </is>
      </c>
      <c r="E3428" s="7" t="inlineStr">
        <is>
          <t>폴리</t>
        </is>
      </c>
      <c r="F3428" s="7" t="inlineStr">
        <is>
          <t>롤업골프팬츠</t>
        </is>
      </c>
      <c r="G3428" s="7" t="inlineStr">
        <is>
          <t>KOR</t>
        </is>
      </c>
      <c r="H3428" s="7" t="inlineStr">
        <is>
          <t>73</t>
        </is>
      </c>
      <c r="I3428" s="7">
        <f>IF(B3428="보세",C3428&amp;" "&amp;D3428&amp;" "&amp;E3428&amp;" "&amp;F3428&amp;" ["&amp;H3428&amp;"]",IF(G3428="JPN","[JPN] "&amp;B3428&amp;" "&amp;C3428&amp;" "&amp;D3428&amp;" "&amp;E3428&amp;" "&amp;F3428&amp;" ["&amp;H3428&amp;"]",B3428&amp;" "&amp;C3428&amp;" "&amp;D3428&amp;" "&amp;E3428&amp;" "&amp;F3428&amp;" ["&amp;H3428&amp;"]"))</f>
        <v/>
      </c>
      <c r="J3428" s="7" t="inlineStr">
        <is>
          <t>보그너 심플리타우페브라운 롤업골프팬츠 [73]</t>
        </is>
      </c>
      <c r="K3428" s="7" t="inlineStr">
        <is>
          <t>보그너 심플리타우페브라운 롤업골프팬츠</t>
        </is>
      </c>
      <c r="L3428" s="7">
        <f>IF(B3428="보세",C3428&amp;" "&amp;F3428,B3428&amp;" "&amp;F3428)</f>
        <v/>
      </c>
      <c r="M3428" s="8" t="inlineStr">
        <is>
          <t>심플리타우페브라운   롤업골프팬츠</t>
        </is>
      </c>
      <c r="N3428" s="8" t="inlineStr">
        <is>
          <t>심플리타우페브라운   롤업골프팬츠</t>
        </is>
      </c>
      <c r="O3428" s="8" t="inlineStr">
        <is>
          <t>심플리타우페브라운   롤업골프팬츠</t>
        </is>
      </c>
    </row>
    <row r="3429" ht="16.5" customHeight="1" s="16">
      <c r="A3429" s="7" t="n">
        <v>13200206</v>
      </c>
      <c r="B3429" s="7" t="inlineStr">
        <is>
          <t>디키즈</t>
        </is>
      </c>
      <c r="C3429" s="7" t="inlineStr">
        <is>
          <t>블랙</t>
        </is>
      </c>
      <c r="D3429" s="7" t="inlineStr">
        <is>
          <t>무지</t>
        </is>
      </c>
      <c r="E3429" s="7" t="inlineStr">
        <is>
          <t>면혼방</t>
        </is>
      </c>
      <c r="F3429" s="7" t="inlineStr">
        <is>
          <t>트레이닝슬림스트레이트팬츠</t>
        </is>
      </c>
      <c r="G3429" s="7" t="inlineStr">
        <is>
          <t>KOR</t>
        </is>
      </c>
      <c r="H3429" s="7" t="inlineStr">
        <is>
          <t>S</t>
        </is>
      </c>
      <c r="I3429" s="7">
        <f>IF(B3429="보세",C3429&amp;" "&amp;D3429&amp;" "&amp;E3429&amp;" "&amp;F3429&amp;" ["&amp;H3429&amp;"]",IF(G3429="JPN","[JPN] "&amp;B3429&amp;" "&amp;C3429&amp;" "&amp;D3429&amp;" "&amp;E3429&amp;" "&amp;F3429&amp;" ["&amp;H3429&amp;"]",B3429&amp;" "&amp;C3429&amp;" "&amp;D3429&amp;" "&amp;E3429&amp;" "&amp;F3429&amp;" ["&amp;H3429&amp;"]"))</f>
        <v/>
      </c>
      <c r="J3429" s="7" t="inlineStr">
        <is>
          <t>디키즈 블랙 면혼방 트레이닝슬림스트레이트팬츠 [S]</t>
        </is>
      </c>
      <c r="K3429" s="7" t="inlineStr">
        <is>
          <t>디키즈 블랙 면혼방 트레이닝슬림스트레이트팬츠</t>
        </is>
      </c>
      <c r="L3429" s="7">
        <f>IF(B3429="보세",C3429&amp;" "&amp;F3429,B3429&amp;" "&amp;F3429)</f>
        <v/>
      </c>
      <c r="M3429" s="8" t="inlineStr">
        <is>
          <t>블랙  면혼방 트레이닝슬림스트레이트팬츠</t>
        </is>
      </c>
      <c r="N3429" s="8" t="inlineStr">
        <is>
          <t>블랙  코튼혼방 트레이닝슬림스트레이트팬츠</t>
        </is>
      </c>
      <c r="O3429" s="8" t="inlineStr">
        <is>
          <t>블랙  면믹스 트레이닝슬림스트레이트팬츠</t>
        </is>
      </c>
    </row>
    <row r="3430" ht="16.5" customHeight="1" s="16">
      <c r="A3430" s="7" t="n">
        <v>13200207</v>
      </c>
      <c r="B3430" s="7" t="inlineStr">
        <is>
          <t>푸마</t>
        </is>
      </c>
      <c r="C3430" s="7" t="inlineStr">
        <is>
          <t>블랙</t>
        </is>
      </c>
      <c r="D3430" s="7" t="inlineStr">
        <is>
          <t>무지</t>
        </is>
      </c>
      <c r="E3430" s="7" t="inlineStr">
        <is>
          <t>면혼방</t>
        </is>
      </c>
      <c r="F3430" s="7" t="inlineStr">
        <is>
          <t>로고트레이닝조거팬츠</t>
        </is>
      </c>
      <c r="G3430" s="7" t="inlineStr">
        <is>
          <t>KOR</t>
        </is>
      </c>
      <c r="H3430" s="7" t="inlineStr">
        <is>
          <t>XL</t>
        </is>
      </c>
      <c r="I3430" s="7">
        <f>IF(B3430="보세",C3430&amp;" "&amp;D3430&amp;" "&amp;E3430&amp;" "&amp;F3430&amp;" ["&amp;H3430&amp;"]",IF(G3430="JPN","[JPN] "&amp;B3430&amp;" "&amp;C3430&amp;" "&amp;D3430&amp;" "&amp;E3430&amp;" "&amp;F3430&amp;" ["&amp;H3430&amp;"]",B3430&amp;" "&amp;C3430&amp;" "&amp;D3430&amp;" "&amp;E3430&amp;" "&amp;F3430&amp;" ["&amp;H3430&amp;"]"))</f>
        <v/>
      </c>
      <c r="J3430" s="7" t="inlineStr">
        <is>
          <t>푸마 블랙 면혼방 로고트레이닝조거팬츠 [XL]</t>
        </is>
      </c>
      <c r="K3430" s="7" t="inlineStr">
        <is>
          <t>푸마 블랙 면혼방 로고트레이닝조거팬츠</t>
        </is>
      </c>
      <c r="L3430" s="7">
        <f>IF(B3430="보세",C3430&amp;" "&amp;F3430,B3430&amp;" "&amp;F3430)</f>
        <v/>
      </c>
      <c r="M3430" s="8" t="inlineStr">
        <is>
          <t>블랙  면혼방 로고트레이닝조거팬츠</t>
        </is>
      </c>
      <c r="N3430" s="8" t="inlineStr">
        <is>
          <t>블랙  코튼혼방 로고트레이닝조거팬츠</t>
        </is>
      </c>
      <c r="O3430" s="8" t="inlineStr">
        <is>
          <t>블랙  면믹스 로고트레이닝조거팬츠</t>
        </is>
      </c>
    </row>
    <row r="3431" ht="16.5" customHeight="1" s="16">
      <c r="A3431" s="7" t="n">
        <v>13200208</v>
      </c>
      <c r="B3431" s="7" t="inlineStr">
        <is>
          <t>MLB</t>
        </is>
      </c>
      <c r="C3431" s="7" t="inlineStr">
        <is>
          <t>멜란지그레이</t>
        </is>
      </c>
      <c r="D3431" s="7" t="inlineStr">
        <is>
          <t>무지</t>
        </is>
      </c>
      <c r="E3431" s="7" t="inlineStr">
        <is>
          <t>면혼방</t>
        </is>
      </c>
      <c r="F3431" s="7" t="inlineStr">
        <is>
          <t>양키즈트레이닝하프팬츠</t>
        </is>
      </c>
      <c r="G3431" s="7" t="inlineStr">
        <is>
          <t>KOR</t>
        </is>
      </c>
      <c r="H3431" s="7" t="inlineStr">
        <is>
          <t>74</t>
        </is>
      </c>
      <c r="I3431" s="7">
        <f>IF(B3431="보세",C3431&amp;" "&amp;D3431&amp;" "&amp;E3431&amp;" "&amp;F3431&amp;" ["&amp;H3431&amp;"]",IF(G3431="JPN","[JPN] "&amp;B3431&amp;" "&amp;C3431&amp;" "&amp;D3431&amp;" "&amp;E3431&amp;" "&amp;F3431&amp;" ["&amp;H3431&amp;"]",B3431&amp;" "&amp;C3431&amp;" "&amp;D3431&amp;" "&amp;E3431&amp;" "&amp;F3431&amp;" ["&amp;H3431&amp;"]"))</f>
        <v/>
      </c>
      <c r="J3431" s="7" t="inlineStr">
        <is>
          <t>MLB 멜란지그레이 면혼방 양키즈트레이닝하프팬츠 [74]</t>
        </is>
      </c>
      <c r="K3431" s="7" t="inlineStr">
        <is>
          <t>MLB 멜란지그레이 면혼방 양키즈트레이닝하프팬츠</t>
        </is>
      </c>
      <c r="L3431" s="7">
        <f>IF(B3431="보세",C3431&amp;" "&amp;F3431,B3431&amp;" "&amp;F3431)</f>
        <v/>
      </c>
      <c r="M3431" s="8" t="inlineStr">
        <is>
          <t>멜란지그레이  면혼방 양키즈트레이닝하프팬츠</t>
        </is>
      </c>
      <c r="N3431" s="8" t="inlineStr">
        <is>
          <t>멜란지그레이  코튼혼방 양키즈트레이닝하프팬츠</t>
        </is>
      </c>
      <c r="O3431" s="8" t="inlineStr">
        <is>
          <t>멜란지그레이  면믹스 양키즈트레이닝하프팬츠</t>
        </is>
      </c>
    </row>
    <row r="3432" ht="16.5" customHeight="1" s="16">
      <c r="A3432" s="7" t="n">
        <v>13200209</v>
      </c>
      <c r="B3432" s="7" t="inlineStr">
        <is>
          <t>아디다스오리지널</t>
        </is>
      </c>
      <c r="C3432" s="7" t="inlineStr">
        <is>
          <t>블랙</t>
        </is>
      </c>
      <c r="D3432" s="7" t="inlineStr">
        <is>
          <t>무지</t>
        </is>
      </c>
      <c r="E3432" s="7" t="inlineStr">
        <is>
          <t>폴리</t>
        </is>
      </c>
      <c r="F3432" s="7" t="inlineStr">
        <is>
          <t>트레이닝절개라인삼선팬츠</t>
        </is>
      </c>
      <c r="G3432" s="7" t="inlineStr">
        <is>
          <t>KOR</t>
        </is>
      </c>
      <c r="H3432" s="7" t="inlineStr">
        <is>
          <t>85</t>
        </is>
      </c>
      <c r="I3432" s="7">
        <f>IF(B3432="보세",C3432&amp;" "&amp;D3432&amp;" "&amp;E3432&amp;" "&amp;F3432&amp;" ["&amp;H3432&amp;"]",IF(G3432="JPN","[JPN] "&amp;B3432&amp;" "&amp;C3432&amp;" "&amp;D3432&amp;" "&amp;E3432&amp;" "&amp;F3432&amp;" ["&amp;H3432&amp;"]",B3432&amp;" "&amp;C3432&amp;" "&amp;D3432&amp;" "&amp;E3432&amp;" "&amp;F3432&amp;" ["&amp;H3432&amp;"]"))</f>
        <v/>
      </c>
      <c r="J3432" s="7" t="inlineStr">
        <is>
          <t>아디다스오리지널 블랙 트레이닝절개라인삼선팬츠 [85]</t>
        </is>
      </c>
      <c r="K3432" s="7" t="inlineStr">
        <is>
          <t>아디다스오리지널 블랙 트레이닝절개라인삼선팬츠</t>
        </is>
      </c>
      <c r="L3432" s="7">
        <f>IF(B3432="보세",C3432&amp;" "&amp;F3432,B3432&amp;" "&amp;F3432)</f>
        <v/>
      </c>
      <c r="M3432" s="8" t="inlineStr">
        <is>
          <t>블랙   트레이닝절개라인삼선팬츠</t>
        </is>
      </c>
      <c r="N3432" s="8" t="inlineStr">
        <is>
          <t>블랙   트레이닝절개라인삼선팬츠</t>
        </is>
      </c>
      <c r="O3432" s="8" t="inlineStr">
        <is>
          <t>블랙   트레이닝절개라인삼선팬츠</t>
        </is>
      </c>
    </row>
    <row r="3433" ht="16.5" customHeight="1" s="16">
      <c r="A3433" s="7" t="n">
        <v>13200210</v>
      </c>
      <c r="B3433" s="7" t="inlineStr">
        <is>
          <t>에디바우어</t>
        </is>
      </c>
      <c r="C3433" s="7" t="inlineStr">
        <is>
          <t>베이지</t>
        </is>
      </c>
      <c r="D3433" s="7" t="inlineStr">
        <is>
          <t>무지</t>
        </is>
      </c>
      <c r="E3433" s="7" t="inlineStr">
        <is>
          <t>면혼방</t>
        </is>
      </c>
      <c r="F3433" s="7" t="inlineStr">
        <is>
          <t>라이트스트레이트골프팬츠</t>
        </is>
      </c>
      <c r="G3433" s="7" t="inlineStr">
        <is>
          <t>KOR</t>
        </is>
      </c>
      <c r="H3433" s="7" t="inlineStr">
        <is>
          <t>XL</t>
        </is>
      </c>
      <c r="I3433" s="7">
        <f>IF(B3433="보세",C3433&amp;" "&amp;D3433&amp;" "&amp;E3433&amp;" "&amp;F3433&amp;" ["&amp;H3433&amp;"]",IF(G3433="JPN","[JPN] "&amp;B3433&amp;" "&amp;C3433&amp;" "&amp;D3433&amp;" "&amp;E3433&amp;" "&amp;F3433&amp;" ["&amp;H3433&amp;"]",B3433&amp;" "&amp;C3433&amp;" "&amp;D3433&amp;" "&amp;E3433&amp;" "&amp;F3433&amp;" ["&amp;H3433&amp;"]"))</f>
        <v/>
      </c>
      <c r="J3433" s="7" t="inlineStr">
        <is>
          <t>에디바우어 베이지 면혼방 라이트스트레이트골프팬츠 [XL]</t>
        </is>
      </c>
      <c r="K3433" s="7" t="inlineStr">
        <is>
          <t>에디바우어 베이지 면혼방 라이트스트레이트골프팬츠</t>
        </is>
      </c>
      <c r="L3433" s="7">
        <f>IF(B3433="보세",C3433&amp;" "&amp;F3433,B3433&amp;" "&amp;F3433)</f>
        <v/>
      </c>
      <c r="M3433" s="8" t="inlineStr">
        <is>
          <t>베이지  면혼방 라이트스트레이트골프팬츠</t>
        </is>
      </c>
      <c r="N3433" s="8" t="inlineStr">
        <is>
          <t>베이지  코튼혼방 라이트스트레이트골프팬츠</t>
        </is>
      </c>
      <c r="O3433" s="8" t="inlineStr">
        <is>
          <t>베이지  면믹스 라이트스트레이트골프팬츠</t>
        </is>
      </c>
    </row>
    <row r="3434" ht="16.5" customHeight="1" s="16">
      <c r="A3434" s="7" t="n">
        <v>13200211</v>
      </c>
      <c r="B3434" s="7" t="inlineStr">
        <is>
          <t>밀레</t>
        </is>
      </c>
      <c r="C3434" s="7" t="inlineStr">
        <is>
          <t>샌드달러베이지</t>
        </is>
      </c>
      <c r="D3434" s="7" t="inlineStr">
        <is>
          <t>무지</t>
        </is>
      </c>
      <c r="E3434" s="7" t="inlineStr">
        <is>
          <t>폴리</t>
        </is>
      </c>
      <c r="F3434" s="7" t="inlineStr">
        <is>
          <t>아웃도어빅포켓하프팬츠</t>
        </is>
      </c>
      <c r="G3434" s="7" t="inlineStr">
        <is>
          <t>KOR</t>
        </is>
      </c>
      <c r="H3434" s="7" t="inlineStr">
        <is>
          <t>82</t>
        </is>
      </c>
      <c r="I3434" s="7">
        <f>IF(B3434="보세",C3434&amp;" "&amp;D3434&amp;" "&amp;E3434&amp;" "&amp;F3434&amp;" ["&amp;H3434&amp;"]",IF(G3434="JPN","[JPN] "&amp;B3434&amp;" "&amp;C3434&amp;" "&amp;D3434&amp;" "&amp;E3434&amp;" "&amp;F3434&amp;" ["&amp;H3434&amp;"]",B3434&amp;" "&amp;C3434&amp;" "&amp;D3434&amp;" "&amp;E3434&amp;" "&amp;F3434&amp;" ["&amp;H3434&amp;"]"))</f>
        <v/>
      </c>
      <c r="J3434" s="7" t="inlineStr">
        <is>
          <t>밀레 샌드달러베이지 아웃도어빅포켓하프팬츠 [82]</t>
        </is>
      </c>
      <c r="K3434" s="7" t="inlineStr">
        <is>
          <t>밀레 샌드달러베이지 아웃도어빅포켓하프팬츠</t>
        </is>
      </c>
      <c r="L3434" s="7">
        <f>IF(B3434="보세",C3434&amp;" "&amp;F3434,B3434&amp;" "&amp;F3434)</f>
        <v/>
      </c>
      <c r="M3434" s="8" t="inlineStr">
        <is>
          <t>샌드달러베이지   아웃도어빅포켓하프팬츠</t>
        </is>
      </c>
      <c r="N3434" s="8" t="inlineStr">
        <is>
          <t>샌드달러베이지   아웃도어빅포켓하프팬츠</t>
        </is>
      </c>
      <c r="O3434" s="8" t="inlineStr">
        <is>
          <t>샌드달러베이지   아웃도어빅포켓하프팬츠</t>
        </is>
      </c>
    </row>
    <row r="3435" ht="16.5" customHeight="1" s="16">
      <c r="A3435" s="7" t="n">
        <v>13200212</v>
      </c>
      <c r="B3435" s="7" t="inlineStr">
        <is>
          <t>네파</t>
        </is>
      </c>
      <c r="C3435" s="7" t="inlineStr">
        <is>
          <t>다크그레이</t>
        </is>
      </c>
      <c r="D3435" s="7" t="inlineStr">
        <is>
          <t>무지</t>
        </is>
      </c>
      <c r="E3435" s="7" t="inlineStr">
        <is>
          <t>폴리</t>
        </is>
      </c>
      <c r="F3435" s="7" t="inlineStr">
        <is>
          <t>스카치배색등산팬츠</t>
        </is>
      </c>
      <c r="G3435" s="7" t="inlineStr">
        <is>
          <t>KOR</t>
        </is>
      </c>
      <c r="H3435" s="7" t="inlineStr">
        <is>
          <t>L</t>
        </is>
      </c>
      <c r="I3435" s="7">
        <f>IF(B3435="보세",C3435&amp;" "&amp;D3435&amp;" "&amp;E3435&amp;" "&amp;F3435&amp;" ["&amp;H3435&amp;"]",IF(G3435="JPN","[JPN] "&amp;B3435&amp;" "&amp;C3435&amp;" "&amp;D3435&amp;" "&amp;E3435&amp;" "&amp;F3435&amp;" ["&amp;H3435&amp;"]",B3435&amp;" "&amp;C3435&amp;" "&amp;D3435&amp;" "&amp;E3435&amp;" "&amp;F3435&amp;" ["&amp;H3435&amp;"]"))</f>
        <v/>
      </c>
      <c r="J3435" s="7" t="inlineStr">
        <is>
          <t>네파 다크그레이 스카치배색등산팬츠 [L]</t>
        </is>
      </c>
      <c r="K3435" s="7" t="inlineStr">
        <is>
          <t>네파 다크그레이 스카치배색등산팬츠</t>
        </is>
      </c>
      <c r="L3435" s="7">
        <f>IF(B3435="보세",C3435&amp;" "&amp;F3435,B3435&amp;" "&amp;F3435)</f>
        <v/>
      </c>
      <c r="M3435" s="8" t="inlineStr">
        <is>
          <t>다크그레이   스카치배색등산팬츠</t>
        </is>
      </c>
      <c r="N3435" s="8" t="inlineStr">
        <is>
          <t>다크그레이   스카치배색등산팬츠</t>
        </is>
      </c>
      <c r="O3435" s="8" t="inlineStr">
        <is>
          <t>다크그레이   스카치배색등산팬츠</t>
        </is>
      </c>
    </row>
    <row r="3436" ht="16.5" customHeight="1" s="16">
      <c r="A3436" s="7" t="n">
        <v>13200213</v>
      </c>
      <c r="B3436" s="7" t="inlineStr">
        <is>
          <t>푸마</t>
        </is>
      </c>
      <c r="C3436" s="7" t="inlineStr">
        <is>
          <t>터쿼즈딥그린</t>
        </is>
      </c>
      <c r="D3436" s="7" t="inlineStr">
        <is>
          <t>무지</t>
        </is>
      </c>
      <c r="E3436" s="7" t="inlineStr">
        <is>
          <t>폴리</t>
        </is>
      </c>
      <c r="F3436" s="7" t="inlineStr">
        <is>
          <t>로고트레이닝팬츠</t>
        </is>
      </c>
      <c r="G3436" s="7" t="inlineStr">
        <is>
          <t>KOR</t>
        </is>
      </c>
      <c r="H3436" s="7" t="inlineStr">
        <is>
          <t>XL</t>
        </is>
      </c>
      <c r="I3436" s="7">
        <f>IF(B3436="보세",C3436&amp;" "&amp;D3436&amp;" "&amp;E3436&amp;" "&amp;F3436&amp;" ["&amp;H3436&amp;"]",IF(G3436="JPN","[JPN] "&amp;B3436&amp;" "&amp;C3436&amp;" "&amp;D3436&amp;" "&amp;E3436&amp;" "&amp;F3436&amp;" ["&amp;H3436&amp;"]",B3436&amp;" "&amp;C3436&amp;" "&amp;D3436&amp;" "&amp;E3436&amp;" "&amp;F3436&amp;" ["&amp;H3436&amp;"]"))</f>
        <v/>
      </c>
      <c r="J3436" s="7" t="inlineStr">
        <is>
          <t>푸마 터쿼즈딥그린 로고트레이닝팬츠 [XL]</t>
        </is>
      </c>
      <c r="K3436" s="7" t="inlineStr">
        <is>
          <t>푸마 터쿼즈딥그린 로고트레이닝팬츠</t>
        </is>
      </c>
      <c r="L3436" s="7">
        <f>IF(B3436="보세",C3436&amp;" "&amp;F3436,B3436&amp;" "&amp;F3436)</f>
        <v/>
      </c>
      <c r="M3436" s="8" t="inlineStr">
        <is>
          <t>터쿼즈딥그린   로고트레이닝팬츠</t>
        </is>
      </c>
      <c r="N3436" s="8" t="inlineStr">
        <is>
          <t>터쿼즈딥그린   로고트레이닝팬츠</t>
        </is>
      </c>
      <c r="O3436" s="8" t="inlineStr">
        <is>
          <t>터쿼즈딥그린   로고트레이닝팬츠</t>
        </is>
      </c>
    </row>
    <row r="3437" ht="16.5" customHeight="1" s="16">
      <c r="A3437" s="7" t="n">
        <v>13200214</v>
      </c>
      <c r="B3437" s="7" t="inlineStr">
        <is>
          <t>안다르</t>
        </is>
      </c>
      <c r="C3437" s="7" t="inlineStr">
        <is>
          <t>더스티베이지</t>
        </is>
      </c>
      <c r="D3437" s="7" t="inlineStr">
        <is>
          <t>무지</t>
        </is>
      </c>
      <c r="E3437" s="7" t="inlineStr">
        <is>
          <t>폴리</t>
        </is>
      </c>
      <c r="F3437" s="7" t="inlineStr">
        <is>
          <t>쿨기능성슬랙스</t>
        </is>
      </c>
      <c r="G3437" s="7" t="inlineStr">
        <is>
          <t>KOR</t>
        </is>
      </c>
      <c r="H3437" s="7" t="inlineStr">
        <is>
          <t>L</t>
        </is>
      </c>
      <c r="I3437" s="7">
        <f>IF(B3437="보세",C3437&amp;" "&amp;D3437&amp;" "&amp;E3437&amp;" "&amp;F3437&amp;" ["&amp;H3437&amp;"]",IF(G3437="JPN","[JPN] "&amp;B3437&amp;" "&amp;C3437&amp;" "&amp;D3437&amp;" "&amp;E3437&amp;" "&amp;F3437&amp;" ["&amp;H3437&amp;"]",B3437&amp;" "&amp;C3437&amp;" "&amp;D3437&amp;" "&amp;E3437&amp;" "&amp;F3437&amp;" ["&amp;H3437&amp;"]"))</f>
        <v/>
      </c>
      <c r="J3437" s="7" t="inlineStr">
        <is>
          <t>안다르 더스티베이지 쿨기능성슬랙스 [L]</t>
        </is>
      </c>
      <c r="K3437" s="7" t="inlineStr">
        <is>
          <t>안다르 더스티베이지 쿨기능성슬랙스</t>
        </is>
      </c>
      <c r="L3437" s="7">
        <f>IF(B3437="보세",C3437&amp;" "&amp;F3437,B3437&amp;" "&amp;F3437)</f>
        <v/>
      </c>
      <c r="M3437" s="8" t="inlineStr">
        <is>
          <t>더스티베이지   쿨기능성슬랙스</t>
        </is>
      </c>
      <c r="N3437" s="8" t="inlineStr">
        <is>
          <t>더스티베이지   쿨기능성슬랙스</t>
        </is>
      </c>
      <c r="O3437" s="8" t="inlineStr">
        <is>
          <t>더스티베이지   쿨기능성슬랙스</t>
        </is>
      </c>
    </row>
    <row r="3438" ht="16.5" customHeight="1" s="16">
      <c r="A3438" s="7" t="n">
        <v>13200215</v>
      </c>
      <c r="B3438" s="7" t="inlineStr">
        <is>
          <t>로엠</t>
        </is>
      </c>
      <c r="C3438" s="7" t="inlineStr">
        <is>
          <t>다크그레이</t>
        </is>
      </c>
      <c r="D3438" s="7" t="inlineStr">
        <is>
          <t>플라워자수패턴</t>
        </is>
      </c>
      <c r="E3438" s="7" t="inlineStr">
        <is>
          <t>폴리</t>
        </is>
      </c>
      <c r="F3438" s="7" t="inlineStr">
        <is>
          <t>투턱h라인레이스스커트</t>
        </is>
      </c>
      <c r="G3438" s="7" t="inlineStr">
        <is>
          <t>KOR</t>
        </is>
      </c>
      <c r="H3438" s="7" t="inlineStr">
        <is>
          <t>67-95</t>
        </is>
      </c>
      <c r="I3438" s="7">
        <f>IF(B3438="보세",C3438&amp;" "&amp;D3438&amp;" "&amp;E3438&amp;" "&amp;F3438&amp;" ["&amp;H3438&amp;"]",IF(G3438="JPN","[JPN] "&amp;B3438&amp;" "&amp;C3438&amp;" "&amp;D3438&amp;" "&amp;E3438&amp;" "&amp;F3438&amp;" ["&amp;H3438&amp;"]",B3438&amp;" "&amp;C3438&amp;" "&amp;D3438&amp;" "&amp;E3438&amp;" "&amp;F3438&amp;" ["&amp;H3438&amp;"]"))</f>
        <v/>
      </c>
      <c r="J3438" s="7" t="inlineStr">
        <is>
          <t>로엠 다크그레이 플라워자수패턴 투턱h라인레이스스커트 [67-95]</t>
        </is>
      </c>
      <c r="K3438" s="7" t="inlineStr">
        <is>
          <t>로엠 다크그레이 플라워자수패턴 투턱h라인레이스스커트</t>
        </is>
      </c>
      <c r="L3438" s="7">
        <f>IF(B3438="보세",C3438&amp;" "&amp;F3438,B3438&amp;" "&amp;F3438)</f>
        <v/>
      </c>
      <c r="M3438" s="8" t="inlineStr">
        <is>
          <t>다크그레이 플라워자수패턴  투턱h라인레이스스커트</t>
        </is>
      </c>
      <c r="N3438" s="8" t="inlineStr">
        <is>
          <t>다크그레이 플라워자수패턴  투턱h라인레이스스커트</t>
        </is>
      </c>
      <c r="O3438" s="8" t="inlineStr">
        <is>
          <t>다크그레이 플라워자수패턴  투턱h라인레이스스커트</t>
        </is>
      </c>
    </row>
    <row r="3439" ht="16.5" customHeight="1" s="16">
      <c r="A3439" s="7" t="n">
        <v>13200216</v>
      </c>
      <c r="B3439" s="7" t="inlineStr">
        <is>
          <t>블랙야크</t>
        </is>
      </c>
      <c r="C3439" s="7" t="inlineStr">
        <is>
          <t>블랙다크그레이</t>
        </is>
      </c>
      <c r="D3439" s="7" t="inlineStr">
        <is>
          <t>무지</t>
        </is>
      </c>
      <c r="E3439" s="7" t="inlineStr">
        <is>
          <t>폴리</t>
        </is>
      </c>
      <c r="F3439" s="7" t="inlineStr">
        <is>
          <t>배색아웃도어스키니팬츠</t>
        </is>
      </c>
      <c r="G3439" s="7" t="inlineStr">
        <is>
          <t>KOR</t>
        </is>
      </c>
      <c r="H3439" s="7" t="inlineStr">
        <is>
          <t>34</t>
        </is>
      </c>
      <c r="I3439" s="7">
        <f>IF(B3439="보세",C3439&amp;" "&amp;D3439&amp;" "&amp;E3439&amp;" "&amp;F3439&amp;" ["&amp;H3439&amp;"]",IF(G3439="JPN","[JPN] "&amp;B3439&amp;" "&amp;C3439&amp;" "&amp;D3439&amp;" "&amp;E3439&amp;" "&amp;F3439&amp;" ["&amp;H3439&amp;"]",B3439&amp;" "&amp;C3439&amp;" "&amp;D3439&amp;" "&amp;E3439&amp;" "&amp;F3439&amp;" ["&amp;H3439&amp;"]"))</f>
        <v/>
      </c>
      <c r="J3439" s="7" t="inlineStr">
        <is>
          <t>블랙야크 블랙다크그레이 배색아웃도어스키니팬츠 [34]</t>
        </is>
      </c>
      <c r="K3439" s="7" t="inlineStr">
        <is>
          <t>블랙야크 블랙다크그레이 배색아웃도어스키니팬츠</t>
        </is>
      </c>
      <c r="L3439" s="7">
        <f>IF(B3439="보세",C3439&amp;" "&amp;F3439,B3439&amp;" "&amp;F3439)</f>
        <v/>
      </c>
      <c r="M3439" s="8" t="inlineStr">
        <is>
          <t>블랙다크그레이   배색아웃도어스키니팬츠</t>
        </is>
      </c>
      <c r="N3439" s="8" t="inlineStr">
        <is>
          <t>블랙다크그레이   배색아웃도어스키니팬츠</t>
        </is>
      </c>
      <c r="O3439" s="8" t="inlineStr">
        <is>
          <t>블랙다크그레이   배색아웃도어스키니팬츠</t>
        </is>
      </c>
    </row>
    <row r="3440" ht="16.5" customHeight="1" s="16">
      <c r="A3440" s="7" t="n">
        <v>13200217</v>
      </c>
      <c r="B3440" s="7" t="inlineStr">
        <is>
          <t>폴로랄프로렌</t>
        </is>
      </c>
      <c r="C3440" s="7" t="inlineStr">
        <is>
          <t>베이지</t>
        </is>
      </c>
      <c r="D3440" s="7" t="inlineStr">
        <is>
          <t>무지</t>
        </is>
      </c>
      <c r="E3440" s="7" t="inlineStr">
        <is>
          <t>면혼방</t>
        </is>
      </c>
      <c r="F3440" s="7" t="inlineStr">
        <is>
          <t>투턱와이드치노팬츠</t>
        </is>
      </c>
      <c r="G3440" s="7" t="inlineStr">
        <is>
          <t>KOR</t>
        </is>
      </c>
      <c r="H3440" s="7" t="inlineStr">
        <is>
          <t>없음</t>
        </is>
      </c>
      <c r="I3440" s="7">
        <f>IF(B3440="보세",C3440&amp;" "&amp;D3440&amp;" "&amp;E3440&amp;" "&amp;F3440&amp;" ["&amp;H3440&amp;"]",IF(G3440="JPN","[JPN] "&amp;B3440&amp;" "&amp;C3440&amp;" "&amp;D3440&amp;" "&amp;E3440&amp;" "&amp;F3440&amp;" ["&amp;H3440&amp;"]",B3440&amp;" "&amp;C3440&amp;" "&amp;D3440&amp;" "&amp;E3440&amp;" "&amp;F3440&amp;" ["&amp;H3440&amp;"]"))</f>
        <v/>
      </c>
      <c r="J3440" s="7" t="inlineStr">
        <is>
          <t xml:space="preserve">폴로랄프로렌 베이지 면혼방 투턱와이드치노팬츠 </t>
        </is>
      </c>
      <c r="K3440" s="7" t="inlineStr">
        <is>
          <t xml:space="preserve">폴로랄프로렌 베이지 면혼방 투턱와이드치노팬츠 </t>
        </is>
      </c>
      <c r="L3440" s="7">
        <f>IF(B3440="보세",C3440&amp;" "&amp;F3440,B3440&amp;" "&amp;F3440)</f>
        <v/>
      </c>
      <c r="M3440" s="8" t="inlineStr">
        <is>
          <t>베이지  면혼방 투턱와이드치노팬츠</t>
        </is>
      </c>
      <c r="N3440" s="8" t="inlineStr">
        <is>
          <t>베이지  코튼혼방 투턱와이드치노팬츠</t>
        </is>
      </c>
      <c r="O3440" s="8" t="inlineStr">
        <is>
          <t>베이지  면믹스 투턱와이드치노팬츠</t>
        </is>
      </c>
    </row>
    <row r="3441" ht="16.5" customHeight="1" s="16">
      <c r="A3441" s="7" t="n">
        <v>13200218</v>
      </c>
      <c r="B3441" s="7" t="inlineStr">
        <is>
          <t>xerobnr</t>
        </is>
      </c>
      <c r="C3441" s="7" t="inlineStr">
        <is>
          <t>멜란지그레이</t>
        </is>
      </c>
      <c r="D3441" s="7" t="inlineStr">
        <is>
          <t>무지</t>
        </is>
      </c>
      <c r="E3441" s="7" t="inlineStr">
        <is>
          <t>면</t>
        </is>
      </c>
      <c r="F3441" s="7" t="inlineStr">
        <is>
          <t>트레이닝조거팬츠</t>
        </is>
      </c>
      <c r="G3441" s="7" t="inlineStr">
        <is>
          <t>KOR</t>
        </is>
      </c>
      <c r="H3441" s="7" t="inlineStr">
        <is>
          <t>M</t>
        </is>
      </c>
      <c r="I3441" s="7">
        <f>IF(B3441="보세",C3441&amp;" "&amp;D3441&amp;" "&amp;E3441&amp;" "&amp;F3441&amp;" ["&amp;H3441&amp;"]",IF(G3441="JPN","[JPN] "&amp;B3441&amp;" "&amp;C3441&amp;" "&amp;D3441&amp;" "&amp;E3441&amp;" "&amp;F3441&amp;" ["&amp;H3441&amp;"]",B3441&amp;" "&amp;C3441&amp;" "&amp;D3441&amp;" "&amp;E3441&amp;" "&amp;F3441&amp;" ["&amp;H3441&amp;"]"))</f>
        <v/>
      </c>
      <c r="J3441" s="7" t="inlineStr">
        <is>
          <t>xerobnr 멜란지그레이 면 트레이닝조거팬츠 [M]</t>
        </is>
      </c>
      <c r="K3441" s="7" t="inlineStr">
        <is>
          <t>xerobnr 멜란지그레이 면 트레이닝조거팬츠</t>
        </is>
      </c>
      <c r="L3441" s="7">
        <f>IF(B3441="보세",C3441&amp;" "&amp;F3441,B3441&amp;" "&amp;F3441)</f>
        <v/>
      </c>
      <c r="M3441" s="8" t="inlineStr">
        <is>
          <t>멜란지그레이  면 트레이닝조거팬츠</t>
        </is>
      </c>
      <c r="N3441" s="8" t="inlineStr">
        <is>
          <t>멜란지그레이  코튼 트레이닝조거팬츠</t>
        </is>
      </c>
      <c r="O3441" s="8" t="inlineStr">
        <is>
          <t>멜란지그레이  면직물 트레이닝조거팬츠</t>
        </is>
      </c>
    </row>
    <row r="3442" ht="16.5" customHeight="1" s="16">
      <c r="A3442" s="7" t="n">
        <v>13200219</v>
      </c>
      <c r="B3442" s="7" t="inlineStr">
        <is>
          <t>젝시믹스</t>
        </is>
      </c>
      <c r="C3442" s="7" t="inlineStr">
        <is>
          <t>페일레몬</t>
        </is>
      </c>
      <c r="D3442" s="7" t="inlineStr">
        <is>
          <t>무지</t>
        </is>
      </c>
      <c r="E3442" s="7" t="inlineStr">
        <is>
          <t>폴리</t>
        </is>
      </c>
      <c r="F3442" s="7" t="inlineStr">
        <is>
          <t>로고3부하이밴딩레깅스</t>
        </is>
      </c>
      <c r="G3442" s="7" t="inlineStr">
        <is>
          <t>KOR</t>
        </is>
      </c>
      <c r="H3442" s="7" t="inlineStr">
        <is>
          <t>M</t>
        </is>
      </c>
      <c r="I3442" s="7">
        <f>IF(B3442="보세",C3442&amp;" "&amp;D3442&amp;" "&amp;E3442&amp;" "&amp;F3442&amp;" ["&amp;H3442&amp;"]",IF(G3442="JPN","[JPN] "&amp;B3442&amp;" "&amp;C3442&amp;" "&amp;D3442&amp;" "&amp;E3442&amp;" "&amp;F3442&amp;" ["&amp;H3442&amp;"]",B3442&amp;" "&amp;C3442&amp;" "&amp;D3442&amp;" "&amp;E3442&amp;" "&amp;F3442&amp;" ["&amp;H3442&amp;"]"))</f>
        <v/>
      </c>
      <c r="J3442" s="7" t="inlineStr">
        <is>
          <t>젝시믹스 페일레몬 로고3부하이밴딩레깅스 [M]</t>
        </is>
      </c>
      <c r="K3442" s="7" t="inlineStr">
        <is>
          <t>젝시믹스 페일레몬 로고3부하이밴딩레깅스</t>
        </is>
      </c>
      <c r="L3442" s="7">
        <f>IF(B3442="보세",C3442&amp;" "&amp;F3442,B3442&amp;" "&amp;F3442)</f>
        <v/>
      </c>
      <c r="M3442" s="8" t="inlineStr">
        <is>
          <t>페일레몬   로고3부하이밴딩레깅스</t>
        </is>
      </c>
      <c r="N3442" s="8" t="inlineStr">
        <is>
          <t>페일레몬   로고3부하이밴딩레깅스</t>
        </is>
      </c>
      <c r="O3442" s="8" t="inlineStr">
        <is>
          <t>페일레몬   로고3부하이밴딩레깅스</t>
        </is>
      </c>
    </row>
    <row r="3443" ht="16.5" customHeight="1" s="16">
      <c r="A3443" s="7" t="n">
        <v>13200220</v>
      </c>
      <c r="B3443" s="7" t="inlineStr">
        <is>
          <t>톰보이</t>
        </is>
      </c>
      <c r="C3443" s="7" t="inlineStr">
        <is>
          <t>진청</t>
        </is>
      </c>
      <c r="D3443" s="7" t="inlineStr">
        <is>
          <t>무지</t>
        </is>
      </c>
      <c r="E3443" s="7" t="inlineStr">
        <is>
          <t>데님</t>
        </is>
      </c>
      <c r="F3443" s="7" t="inlineStr">
        <is>
          <t>워시드부츠컷진</t>
        </is>
      </c>
      <c r="G3443" s="7" t="inlineStr">
        <is>
          <t>KOR</t>
        </is>
      </c>
      <c r="H3443" s="7" t="inlineStr">
        <is>
          <t>67</t>
        </is>
      </c>
      <c r="I3443" s="7">
        <f>IF(B3443="보세",C3443&amp;" "&amp;D3443&amp;" "&amp;E3443&amp;" "&amp;F3443&amp;" ["&amp;H3443&amp;"]",IF(G3443="JPN","[JPN] "&amp;B3443&amp;" "&amp;C3443&amp;" "&amp;D3443&amp;" "&amp;E3443&amp;" "&amp;F3443&amp;" ["&amp;H3443&amp;"]",B3443&amp;" "&amp;C3443&amp;" "&amp;D3443&amp;" "&amp;E3443&amp;" "&amp;F3443&amp;" ["&amp;H3443&amp;"]"))</f>
        <v/>
      </c>
      <c r="J3443" s="7" t="inlineStr">
        <is>
          <t>톰보이 진청 데님 워시드부츠컷진 [67]</t>
        </is>
      </c>
      <c r="K3443" s="7" t="inlineStr">
        <is>
          <t>톰보이 진청 데님 워시드부츠컷진</t>
        </is>
      </c>
      <c r="L3443" s="7">
        <f>IF(B3443="보세",C3443&amp;" "&amp;F3443,B3443&amp;" "&amp;F3443)</f>
        <v/>
      </c>
      <c r="M3443" s="8" t="inlineStr">
        <is>
          <t>진청  데님 워시드부츠컷진</t>
        </is>
      </c>
      <c r="N3443" s="8" t="inlineStr">
        <is>
          <t>진청  데님 워시드부츠컷진</t>
        </is>
      </c>
      <c r="O3443" s="8" t="inlineStr">
        <is>
          <t>진청  데님 워시드부츠컷진</t>
        </is>
      </c>
    </row>
    <row r="3444" ht="16.5" customHeight="1" s="16">
      <c r="A3444" s="7" t="n">
        <v>13200221</v>
      </c>
      <c r="B3444" s="7" t="inlineStr">
        <is>
          <t>lap</t>
        </is>
      </c>
      <c r="C3444" s="7" t="inlineStr">
        <is>
          <t>블랙</t>
        </is>
      </c>
      <c r="D3444" s="7" t="inlineStr">
        <is>
          <t>무지</t>
        </is>
      </c>
      <c r="E3444" s="7" t="inlineStr">
        <is>
          <t>린넨혼방</t>
        </is>
      </c>
      <c r="F3444" s="7" t="inlineStr">
        <is>
          <t>맥시7부카라원피스</t>
        </is>
      </c>
      <c r="G3444" s="7" t="inlineStr">
        <is>
          <t>KOR</t>
        </is>
      </c>
      <c r="H3444" s="7" t="inlineStr">
        <is>
          <t>85</t>
        </is>
      </c>
      <c r="I3444" s="7">
        <f>IF(B3444="보세",C3444&amp;" "&amp;D3444&amp;" "&amp;E3444&amp;" "&amp;F3444&amp;" ["&amp;H3444&amp;"]",IF(G3444="JPN","[JPN] "&amp;B3444&amp;" "&amp;C3444&amp;" "&amp;D3444&amp;" "&amp;E3444&amp;" "&amp;F3444&amp;" ["&amp;H3444&amp;"]",B3444&amp;" "&amp;C3444&amp;" "&amp;D3444&amp;" "&amp;E3444&amp;" "&amp;F3444&amp;" ["&amp;H3444&amp;"]"))</f>
        <v/>
      </c>
      <c r="J3444" s="7" t="inlineStr">
        <is>
          <t>lap 블랙 린넨혼방 맥시7부카라원피스 [85]</t>
        </is>
      </c>
      <c r="K3444" s="7" t="inlineStr">
        <is>
          <t>lap 블랙 린넨혼방 맥시7부카라원피스</t>
        </is>
      </c>
      <c r="L3444" s="7">
        <f>IF(B3444="보세",C3444&amp;" "&amp;F3444,B3444&amp;" "&amp;F3444)</f>
        <v/>
      </c>
      <c r="M3444" s="8" t="inlineStr">
        <is>
          <t>블랙  린넨혼방 맥시7부카라원피스</t>
        </is>
      </c>
      <c r="N3444" s="8" t="inlineStr">
        <is>
          <t>블랙  린넨혼방 맥시7부카라원피스</t>
        </is>
      </c>
      <c r="O3444" s="8" t="inlineStr">
        <is>
          <t>블랙  린넨혼방 맥시7부카라원피스</t>
        </is>
      </c>
    </row>
    <row r="3445" ht="16.5" customHeight="1" s="16">
      <c r="A3445" s="7" t="n">
        <v>13200222</v>
      </c>
      <c r="B3445" s="7" t="inlineStr">
        <is>
          <t>라코스테</t>
        </is>
      </c>
      <c r="C3445" s="7" t="inlineStr">
        <is>
          <t>블랙</t>
        </is>
      </c>
      <c r="D3445" s="7" t="inlineStr">
        <is>
          <t>무지</t>
        </is>
      </c>
      <c r="E3445" s="7" t="inlineStr">
        <is>
          <t>면</t>
        </is>
      </c>
      <c r="F3445" s="7" t="inlineStr">
        <is>
          <t>클래식핏로고피케반팔티</t>
        </is>
      </c>
      <c r="G3445" s="7" t="inlineStr">
        <is>
          <t>KOR</t>
        </is>
      </c>
      <c r="H3445" s="7" t="inlineStr">
        <is>
          <t>S</t>
        </is>
      </c>
      <c r="I3445" s="7">
        <f>IF(B3445="보세",C3445&amp;" "&amp;D3445&amp;" "&amp;E3445&amp;" "&amp;F3445&amp;" ["&amp;H3445&amp;"]",IF(G3445="JPN","[JPN] "&amp;B3445&amp;" "&amp;C3445&amp;" "&amp;D3445&amp;" "&amp;E3445&amp;" "&amp;F3445&amp;" ["&amp;H3445&amp;"]",B3445&amp;" "&amp;C3445&amp;" "&amp;D3445&amp;" "&amp;E3445&amp;" "&amp;F3445&amp;" ["&amp;H3445&amp;"]"))</f>
        <v/>
      </c>
      <c r="J3445" s="7" t="inlineStr">
        <is>
          <t>라코스테 블랙 면 클래식핏로고피케반팔티 [S]</t>
        </is>
      </c>
      <c r="K3445" s="7" t="inlineStr">
        <is>
          <t>라코스테 블랙 면 클래식핏로고피케반팔티</t>
        </is>
      </c>
      <c r="L3445" s="7">
        <f>IF(B3445="보세",C3445&amp;" "&amp;F3445,B3445&amp;" "&amp;F3445)</f>
        <v/>
      </c>
      <c r="M3445" s="8" t="inlineStr">
        <is>
          <t>블랙  면 클래식핏로고피케반팔티</t>
        </is>
      </c>
      <c r="N3445" s="8" t="inlineStr">
        <is>
          <t>블랙  코튼 클래식핏로고피케반팔티</t>
        </is>
      </c>
      <c r="O3445" s="8" t="inlineStr">
        <is>
          <t>블랙  면직물 클래식핏로고피케반팔티</t>
        </is>
      </c>
    </row>
    <row r="3446" ht="16.5" customHeight="1" s="16">
      <c r="A3446" s="7" t="n">
        <v>13200223</v>
      </c>
      <c r="B3446" s="7" t="inlineStr">
        <is>
          <t>보세</t>
        </is>
      </c>
      <c r="C3446" s="7" t="inlineStr">
        <is>
          <t>다크올리브그린</t>
        </is>
      </c>
      <c r="D3446" s="7" t="inlineStr">
        <is>
          <t>무지</t>
        </is>
      </c>
      <c r="E3446" s="7" t="inlineStr">
        <is>
          <t>울</t>
        </is>
      </c>
      <c r="F3446" s="7" t="inlineStr">
        <is>
          <t>헨리넥스웨터</t>
        </is>
      </c>
      <c r="G3446" s="7" t="inlineStr">
        <is>
          <t>KOR</t>
        </is>
      </c>
      <c r="H3446" s="7" t="inlineStr">
        <is>
          <t>XL</t>
        </is>
      </c>
      <c r="I3446" s="7">
        <f>IF(B3446="보세",C3446&amp;" "&amp;D3446&amp;" "&amp;E3446&amp;" "&amp;F3446&amp;" ["&amp;H3446&amp;"]",IF(G3446="JPN","[JPN] "&amp;B3446&amp;" "&amp;C3446&amp;" "&amp;D3446&amp;" "&amp;E3446&amp;" "&amp;F3446&amp;" ["&amp;H3446&amp;"]",B3446&amp;" "&amp;C3446&amp;" "&amp;D3446&amp;" "&amp;E3446&amp;" "&amp;F3446&amp;" ["&amp;H3446&amp;"]"))</f>
        <v/>
      </c>
      <c r="J3446" s="7" t="inlineStr">
        <is>
          <t>다크올리브그린 울 헨리넥스웨터 [XL]</t>
        </is>
      </c>
      <c r="K3446" s="7" t="inlineStr">
        <is>
          <t>다크올리브그린 울 헨리넥스웨터</t>
        </is>
      </c>
      <c r="L3446" s="7">
        <f>IF(B3446="보세",C3446&amp;" "&amp;F3446,B3446&amp;" "&amp;F3446)</f>
        <v/>
      </c>
      <c r="M3446" s="8" t="inlineStr">
        <is>
          <t>다크올리브그린  울 헨리넥스웨터</t>
        </is>
      </c>
      <c r="N3446" s="8" t="inlineStr">
        <is>
          <t>다크올리브그린  울 헨리넥스웨터</t>
        </is>
      </c>
      <c r="O3446" s="8" t="inlineStr">
        <is>
          <t>다크올리브그린  울 헨리넥스웨터</t>
        </is>
      </c>
    </row>
    <row r="3447" ht="16.5" customHeight="1" s="16">
      <c r="A3447" s="7" t="n">
        <v>13200224</v>
      </c>
      <c r="B3447" s="7" t="inlineStr">
        <is>
          <t>아디다스오리지널</t>
        </is>
      </c>
      <c r="C3447" s="7" t="inlineStr">
        <is>
          <t>블랙</t>
        </is>
      </c>
      <c r="D3447" s="7" t="inlineStr">
        <is>
          <t>프린팅</t>
        </is>
      </c>
      <c r="E3447" s="7" t="inlineStr">
        <is>
          <t>면혼방</t>
        </is>
      </c>
      <c r="F3447" s="7" t="inlineStr">
        <is>
          <t>불꽃로고스웨트셔츠</t>
        </is>
      </c>
      <c r="G3447" s="7" t="inlineStr">
        <is>
          <t>KOR</t>
        </is>
      </c>
      <c r="H3447" s="7" t="inlineStr">
        <is>
          <t>85</t>
        </is>
      </c>
      <c r="I3447" s="7">
        <f>IF(B3447="보세",C3447&amp;" "&amp;D3447&amp;" "&amp;E3447&amp;" "&amp;F3447&amp;" ["&amp;H3447&amp;"]",IF(G3447="JPN","[JPN] "&amp;B3447&amp;" "&amp;C3447&amp;" "&amp;D3447&amp;" "&amp;E3447&amp;" "&amp;F3447&amp;" ["&amp;H3447&amp;"]",B3447&amp;" "&amp;C3447&amp;" "&amp;D3447&amp;" "&amp;E3447&amp;" "&amp;F3447&amp;" ["&amp;H3447&amp;"]"))</f>
        <v/>
      </c>
      <c r="J3447" s="7" t="inlineStr">
        <is>
          <t>아디다스오리지널 블랙 프린팅 면혼방 불꽃로고스웨트셔츠 [85]</t>
        </is>
      </c>
      <c r="K3447" s="7" t="inlineStr">
        <is>
          <t>아디다스오리지널 블랙 프린팅 면혼방 불꽃로고스웨트셔츠</t>
        </is>
      </c>
      <c r="L3447" s="7">
        <f>IF(B3447="보세",C3447&amp;" "&amp;F3447,B3447&amp;" "&amp;F3447)</f>
        <v/>
      </c>
      <c r="M3447" s="8" t="inlineStr">
        <is>
          <t>블랙 프린팅 면혼방 불꽃로고스웨트셔츠</t>
        </is>
      </c>
      <c r="N3447" s="8" t="inlineStr">
        <is>
          <t>블랙 프린팅 코튼혼방 불꽃로고스웨트셔츠</t>
        </is>
      </c>
      <c r="O3447" s="8" t="inlineStr">
        <is>
          <t>블랙 프린팅 면믹스 불꽃로고스웨트셔츠</t>
        </is>
      </c>
    </row>
    <row r="3448" ht="16.5" customHeight="1" s="16">
      <c r="A3448" s="7" t="n">
        <v>13200225</v>
      </c>
      <c r="B3448" s="7" t="inlineStr">
        <is>
          <t>커버낫</t>
        </is>
      </c>
      <c r="C3448" s="7" t="inlineStr">
        <is>
          <t>멜란지그레이</t>
        </is>
      </c>
      <c r="D3448" s="7" t="inlineStr">
        <is>
          <t>무지</t>
        </is>
      </c>
      <c r="E3448" s="7" t="inlineStr">
        <is>
          <t>면</t>
        </is>
      </c>
      <c r="F3448" s="7" t="inlineStr">
        <is>
          <t>백투더퓨처맨투맨</t>
        </is>
      </c>
      <c r="G3448" s="7" t="inlineStr">
        <is>
          <t>KOR</t>
        </is>
      </c>
      <c r="H3448" s="7" t="inlineStr">
        <is>
          <t>L</t>
        </is>
      </c>
      <c r="I3448" s="7">
        <f>IF(B3448="보세",C3448&amp;" "&amp;D3448&amp;" "&amp;E3448&amp;" "&amp;F3448&amp;" ["&amp;H3448&amp;"]",IF(G3448="JPN","[JPN] "&amp;B3448&amp;" "&amp;C3448&amp;" "&amp;D3448&amp;" "&amp;E3448&amp;" "&amp;F3448&amp;" ["&amp;H3448&amp;"]",B3448&amp;" "&amp;C3448&amp;" "&amp;D3448&amp;" "&amp;E3448&amp;" "&amp;F3448&amp;" ["&amp;H3448&amp;"]"))</f>
        <v/>
      </c>
      <c r="J3448" s="7" t="inlineStr">
        <is>
          <t>커버낫 멜란지그레이 면 백투더퓨처맨투맨 [L]</t>
        </is>
      </c>
      <c r="K3448" s="7" t="inlineStr">
        <is>
          <t>커버낫 멜란지그레이 면 백투더퓨처맨투맨</t>
        </is>
      </c>
      <c r="L3448" s="7">
        <f>IF(B3448="보세",C3448&amp;" "&amp;F3448,B3448&amp;" "&amp;F3448)</f>
        <v/>
      </c>
      <c r="M3448" s="8" t="inlineStr">
        <is>
          <t>멜란지그레이  면 백투더퓨처맨투맨</t>
        </is>
      </c>
      <c r="N3448" s="8" t="inlineStr">
        <is>
          <t>멜란지그레이  코튼 백투더퓨처맨투맨</t>
        </is>
      </c>
      <c r="O3448" s="8" t="inlineStr">
        <is>
          <t>멜란지그레이  면직물 백투더퓨처맨투맨</t>
        </is>
      </c>
    </row>
    <row r="3449" ht="16.5" customHeight="1" s="16">
      <c r="A3449" s="7" t="n">
        <v>13200226</v>
      </c>
      <c r="B3449" s="7" t="inlineStr">
        <is>
          <t>k2</t>
        </is>
      </c>
      <c r="C3449" s="7" t="inlineStr">
        <is>
          <t>포텐트퍼플</t>
        </is>
      </c>
      <c r="D3449" s="7" t="inlineStr">
        <is>
          <t>무지</t>
        </is>
      </c>
      <c r="E3449" s="7" t="inlineStr">
        <is>
          <t>폴리</t>
        </is>
      </c>
      <c r="F3449" s="7" t="inlineStr">
        <is>
          <t>라이트롱바람막이</t>
        </is>
      </c>
      <c r="G3449" s="7" t="inlineStr">
        <is>
          <t>KOR</t>
        </is>
      </c>
      <c r="H3449" s="7" t="inlineStr">
        <is>
          <t>100</t>
        </is>
      </c>
      <c r="I3449" s="7">
        <f>IF(B3449="보세",C3449&amp;" "&amp;D3449&amp;" "&amp;E3449&amp;" "&amp;F3449&amp;" ["&amp;H3449&amp;"]",IF(G3449="JPN","[JPN] "&amp;B3449&amp;" "&amp;C3449&amp;" "&amp;D3449&amp;" "&amp;E3449&amp;" "&amp;F3449&amp;" ["&amp;H3449&amp;"]",B3449&amp;" "&amp;C3449&amp;" "&amp;D3449&amp;" "&amp;E3449&amp;" "&amp;F3449&amp;" ["&amp;H3449&amp;"]"))</f>
        <v/>
      </c>
      <c r="J3449" s="7" t="inlineStr">
        <is>
          <t>k2 포텐트퍼플 라이트롱바람막이 [100]</t>
        </is>
      </c>
      <c r="K3449" s="7" t="inlineStr">
        <is>
          <t>k2 포텐트퍼플 라이트롱바람막이</t>
        </is>
      </c>
      <c r="L3449" s="7">
        <f>IF(B3449="보세",C3449&amp;" "&amp;F3449,B3449&amp;" "&amp;F3449)</f>
        <v/>
      </c>
      <c r="M3449" s="8" t="inlineStr">
        <is>
          <t>포텐트퍼플   라이트롱바람막이</t>
        </is>
      </c>
      <c r="N3449" s="8" t="inlineStr">
        <is>
          <t>포텐트퍼플   라이트롱바람막이</t>
        </is>
      </c>
      <c r="O3449" s="8" t="inlineStr">
        <is>
          <t>포텐트퍼플   라이트롱바람막이</t>
        </is>
      </c>
    </row>
    <row r="3450" ht="16.5" customHeight="1" s="16">
      <c r="A3450" s="7" t="n">
        <v>13200227</v>
      </c>
      <c r="B3450" s="7" t="inlineStr">
        <is>
          <t>밀레</t>
        </is>
      </c>
      <c r="C3450" s="7" t="inlineStr">
        <is>
          <t>잉크네이비블루</t>
        </is>
      </c>
      <c r="D3450" s="7" t="inlineStr">
        <is>
          <t>무지</t>
        </is>
      </c>
      <c r="E3450" s="7" t="inlineStr">
        <is>
          <t>폴리</t>
        </is>
      </c>
      <c r="F3450" s="7" t="inlineStr">
        <is>
          <t>등산투톤자켓</t>
        </is>
      </c>
      <c r="G3450" s="7" t="inlineStr">
        <is>
          <t>KOR</t>
        </is>
      </c>
      <c r="H3450" s="7" t="inlineStr">
        <is>
          <t>S</t>
        </is>
      </c>
      <c r="I3450" s="7">
        <f>IF(B3450="보세",C3450&amp;" "&amp;D3450&amp;" "&amp;E3450&amp;" "&amp;F3450&amp;" ["&amp;H3450&amp;"]",IF(G3450="JPN","[JPN] "&amp;B3450&amp;" "&amp;C3450&amp;" "&amp;D3450&amp;" "&amp;E3450&amp;" "&amp;F3450&amp;" ["&amp;H3450&amp;"]",B3450&amp;" "&amp;C3450&amp;" "&amp;D3450&amp;" "&amp;E3450&amp;" "&amp;F3450&amp;" ["&amp;H3450&amp;"]"))</f>
        <v/>
      </c>
      <c r="J3450" s="7" t="inlineStr">
        <is>
          <t>밀레 잉크네이비블루 등산투톤자켓 [S]</t>
        </is>
      </c>
      <c r="K3450" s="7" t="inlineStr">
        <is>
          <t>밀레 잉크네이비블루 등산투톤자켓</t>
        </is>
      </c>
      <c r="L3450" s="7">
        <f>IF(B3450="보세",C3450&amp;" "&amp;F3450,B3450&amp;" "&amp;F3450)</f>
        <v/>
      </c>
      <c r="M3450" s="8" t="inlineStr">
        <is>
          <t>잉크네이비블루   등산투톤자켓</t>
        </is>
      </c>
      <c r="N3450" s="8" t="inlineStr">
        <is>
          <t>잉크네이비블루   등산투톤자켓</t>
        </is>
      </c>
      <c r="O3450" s="8" t="inlineStr">
        <is>
          <t>잉크네이비블루   등산투톤자켓</t>
        </is>
      </c>
    </row>
    <row r="3451" ht="16.5" customHeight="1" s="16">
      <c r="A3451" s="7" t="n">
        <v>13200228</v>
      </c>
      <c r="B3451" s="7" t="inlineStr">
        <is>
          <t>자라</t>
        </is>
      </c>
      <c r="C3451" s="7" t="inlineStr">
        <is>
          <t>피클그린</t>
        </is>
      </c>
      <c r="D3451" s="7" t="inlineStr">
        <is>
          <t>무지</t>
        </is>
      </c>
      <c r="E3451" s="7" t="inlineStr">
        <is>
          <t>비스코스혼방</t>
        </is>
      </c>
      <c r="F3451" s="7" t="inlineStr">
        <is>
          <t>테일러더블버튼숏자켓</t>
        </is>
      </c>
      <c r="G3451" s="7" t="inlineStr">
        <is>
          <t>KOR</t>
        </is>
      </c>
      <c r="H3451" s="7" t="inlineStr">
        <is>
          <t>S</t>
        </is>
      </c>
      <c r="I3451" s="7">
        <f>IF(B3451="보세",C3451&amp;" "&amp;D3451&amp;" "&amp;E3451&amp;" "&amp;F3451&amp;" ["&amp;H3451&amp;"]",IF(G3451="JPN","[JPN] "&amp;B3451&amp;" "&amp;C3451&amp;" "&amp;D3451&amp;" "&amp;E3451&amp;" "&amp;F3451&amp;" ["&amp;H3451&amp;"]",B3451&amp;" "&amp;C3451&amp;" "&amp;D3451&amp;" "&amp;E3451&amp;" "&amp;F3451&amp;" ["&amp;H3451&amp;"]"))</f>
        <v/>
      </c>
      <c r="J3451" s="7" t="inlineStr">
        <is>
          <t>자라 피클그린 비스코스혼방 테일러더블버튼숏자켓 [S]</t>
        </is>
      </c>
      <c r="K3451" s="7" t="inlineStr">
        <is>
          <t>자라 피클그린 비스코스혼방 테일러더블버튼숏자켓</t>
        </is>
      </c>
      <c r="L3451" s="7">
        <f>IF(B3451="보세",C3451&amp;" "&amp;F3451,B3451&amp;" "&amp;F3451)</f>
        <v/>
      </c>
      <c r="M3451" s="8" t="inlineStr">
        <is>
          <t>피클그린  비스코스혼방 테일러더블버튼숏자켓</t>
        </is>
      </c>
      <c r="N3451" s="8" t="inlineStr">
        <is>
          <t>피클그린  비스코스혼방 테일러더블버튼숏자켓</t>
        </is>
      </c>
      <c r="O3451" s="8" t="inlineStr">
        <is>
          <t>피클그린  비스코스혼방 테일러더블버튼숏자켓</t>
        </is>
      </c>
    </row>
    <row r="3452" ht="16.5" customHeight="1" s="16">
      <c r="A3452" s="7" t="n">
        <v>13200229</v>
      </c>
      <c r="B3452" s="7" t="inlineStr">
        <is>
          <t>아이더</t>
        </is>
      </c>
      <c r="C3452" s="7" t="inlineStr">
        <is>
          <t>옐로우페일오렌지</t>
        </is>
      </c>
      <c r="D3452" s="7" t="inlineStr">
        <is>
          <t>무지</t>
        </is>
      </c>
      <c r="E3452" s="7" t="inlineStr">
        <is>
          <t>폴리</t>
        </is>
      </c>
      <c r="F3452" s="7" t="inlineStr">
        <is>
          <t>아웃도어배색자켓</t>
        </is>
      </c>
      <c r="G3452" s="7" t="inlineStr">
        <is>
          <t>KOR</t>
        </is>
      </c>
      <c r="H3452" s="7" t="inlineStr">
        <is>
          <t>M</t>
        </is>
      </c>
      <c r="I3452" s="7">
        <f>IF(B3452="보세",C3452&amp;" "&amp;D3452&amp;" "&amp;E3452&amp;" "&amp;F3452&amp;" ["&amp;H3452&amp;"]",IF(G3452="JPN","[JPN] "&amp;B3452&amp;" "&amp;C3452&amp;" "&amp;D3452&amp;" "&amp;E3452&amp;" "&amp;F3452&amp;" ["&amp;H3452&amp;"]",B3452&amp;" "&amp;C3452&amp;" "&amp;D3452&amp;" "&amp;E3452&amp;" "&amp;F3452&amp;" ["&amp;H3452&amp;"]"))</f>
        <v/>
      </c>
      <c r="J3452" s="7" t="inlineStr">
        <is>
          <t>아이더 옐로우페일오렌지 아웃도어배색자켓 [M]</t>
        </is>
      </c>
      <c r="K3452" s="7" t="inlineStr">
        <is>
          <t>아이더 옐로우페일오렌지 아웃도어배색자켓</t>
        </is>
      </c>
      <c r="L3452" s="7">
        <f>IF(B3452="보세",C3452&amp;" "&amp;F3452,B3452&amp;" "&amp;F3452)</f>
        <v/>
      </c>
      <c r="M3452" s="8" t="inlineStr">
        <is>
          <t>옐로우페일오렌지   아웃도어배색자켓</t>
        </is>
      </c>
      <c r="N3452" s="8" t="inlineStr">
        <is>
          <t>옐로우페일오렌지   아웃도어배색자켓</t>
        </is>
      </c>
      <c r="O3452" s="8" t="inlineStr">
        <is>
          <t>옐로우페일오렌지   아웃도어배색자켓</t>
        </is>
      </c>
    </row>
    <row r="3453" ht="16.5" customHeight="1" s="16">
      <c r="A3453" s="7" t="n">
        <v>13200230</v>
      </c>
      <c r="B3453" s="7" t="inlineStr">
        <is>
          <t>보세</t>
        </is>
      </c>
      <c r="C3453" s="7" t="inlineStr">
        <is>
          <t>다크네이비</t>
        </is>
      </c>
      <c r="D3453" s="7" t="inlineStr">
        <is>
          <t>무지</t>
        </is>
      </c>
      <c r="E3453" s="7" t="inlineStr">
        <is>
          <t>폴리</t>
        </is>
      </c>
      <c r="F3453" s="7" t="inlineStr">
        <is>
          <t>익스트림자켓</t>
        </is>
      </c>
      <c r="G3453" s="7" t="inlineStr">
        <is>
          <t>KOR</t>
        </is>
      </c>
      <c r="H3453" s="7" t="inlineStr">
        <is>
          <t>없음</t>
        </is>
      </c>
      <c r="I3453" s="7">
        <f>IF(B3453="보세",C3453&amp;" "&amp;D3453&amp;" "&amp;E3453&amp;" "&amp;F3453&amp;" ["&amp;H3453&amp;"]",IF(G3453="JPN","[JPN] "&amp;B3453&amp;" "&amp;C3453&amp;" "&amp;D3453&amp;" "&amp;E3453&amp;" "&amp;F3453&amp;" ["&amp;H3453&amp;"]",B3453&amp;" "&amp;C3453&amp;" "&amp;D3453&amp;" "&amp;E3453&amp;" "&amp;F3453&amp;" ["&amp;H3453&amp;"]"))</f>
        <v/>
      </c>
      <c r="J3453" s="7" t="inlineStr">
        <is>
          <t xml:space="preserve">다크네이비 익스트림자켓 </t>
        </is>
      </c>
      <c r="K3453" s="7" t="inlineStr">
        <is>
          <t xml:space="preserve">다크네이비 익스트림자켓 </t>
        </is>
      </c>
      <c r="L3453" s="7">
        <f>IF(B3453="보세",C3453&amp;" "&amp;F3453,B3453&amp;" "&amp;F3453)</f>
        <v/>
      </c>
      <c r="M3453" s="8" t="inlineStr">
        <is>
          <t>다크네이비   익스트림자켓</t>
        </is>
      </c>
      <c r="N3453" s="8" t="inlineStr">
        <is>
          <t>DARK NAVY   익스트림자켓</t>
        </is>
      </c>
      <c r="O3453" s="8" t="inlineStr">
        <is>
          <t>딥네이비   익스트림자켓</t>
        </is>
      </c>
    </row>
    <row r="3454" ht="16.5" customHeight="1" s="16">
      <c r="A3454" s="7" t="n">
        <v>13200231</v>
      </c>
      <c r="B3454" s="7" t="inlineStr">
        <is>
          <t>폴로랄프로렌</t>
        </is>
      </c>
      <c r="C3454" s="7" t="inlineStr">
        <is>
          <t>멜란지아일랜드뷰블루</t>
        </is>
      </c>
      <c r="D3454" s="7" t="inlineStr">
        <is>
          <t>무지</t>
        </is>
      </c>
      <c r="E3454" s="7" t="inlineStr">
        <is>
          <t>면</t>
        </is>
      </c>
      <c r="F3454" s="7" t="inlineStr">
        <is>
          <t>포니피케티</t>
        </is>
      </c>
      <c r="G3454" s="7" t="inlineStr">
        <is>
          <t>KOR</t>
        </is>
      </c>
      <c r="H3454" s="7" t="inlineStr">
        <is>
          <t>80</t>
        </is>
      </c>
      <c r="I3454" s="7">
        <f>IF(B3454="보세",C3454&amp;" "&amp;D3454&amp;" "&amp;E3454&amp;" "&amp;F3454&amp;" ["&amp;H3454&amp;"]",IF(G3454="JPN","[JPN] "&amp;B3454&amp;" "&amp;C3454&amp;" "&amp;D3454&amp;" "&amp;E3454&amp;" "&amp;F3454&amp;" ["&amp;H3454&amp;"]",B3454&amp;" "&amp;C3454&amp;" "&amp;D3454&amp;" "&amp;E3454&amp;" "&amp;F3454&amp;" ["&amp;H3454&amp;"]"))</f>
        <v/>
      </c>
      <c r="J3454" s="7" t="inlineStr">
        <is>
          <t>폴로랄프로렌 멜란지아일랜드뷰블루 면 포니피케티 [80]</t>
        </is>
      </c>
      <c r="K3454" s="7" t="inlineStr">
        <is>
          <t>폴로랄프로렌 멜란지아일랜드뷰블루 면 포니피케티</t>
        </is>
      </c>
      <c r="L3454" s="7">
        <f>IF(B3454="보세",C3454&amp;" "&amp;F3454,B3454&amp;" "&amp;F3454)</f>
        <v/>
      </c>
      <c r="M3454" s="8" t="inlineStr">
        <is>
          <t>멜란지아일랜드뷰블루  면 포니피케티</t>
        </is>
      </c>
      <c r="N3454" s="8" t="inlineStr">
        <is>
          <t>멜란지아일랜드뷰블루  코튼 포니피케티</t>
        </is>
      </c>
      <c r="O3454" s="8" t="inlineStr">
        <is>
          <t>멜란지아일랜드뷰블루  면직물 포니피케티</t>
        </is>
      </c>
    </row>
    <row r="3455" ht="16.5" customHeight="1" s="16">
      <c r="A3455" s="7" t="n">
        <v>13200232</v>
      </c>
      <c r="B3455" s="7" t="inlineStr">
        <is>
          <t>르까프</t>
        </is>
      </c>
      <c r="C3455" s="7" t="inlineStr">
        <is>
          <t>블랙</t>
        </is>
      </c>
      <c r="D3455" s="7" t="inlineStr">
        <is>
          <t>무지</t>
        </is>
      </c>
      <c r="E3455" s="7" t="inlineStr">
        <is>
          <t>덕다운</t>
        </is>
      </c>
      <c r="F3455" s="7" t="inlineStr">
        <is>
          <t>패딩베스트</t>
        </is>
      </c>
      <c r="G3455" s="7" t="inlineStr">
        <is>
          <t>KOR</t>
        </is>
      </c>
      <c r="H3455" s="7" t="inlineStr">
        <is>
          <t>95</t>
        </is>
      </c>
      <c r="I3455" s="7">
        <f>IF(B3455="보세",C3455&amp;" "&amp;D3455&amp;" "&amp;E3455&amp;" "&amp;F3455&amp;" ["&amp;H3455&amp;"]",IF(G3455="JPN","[JPN] "&amp;B3455&amp;" "&amp;C3455&amp;" "&amp;D3455&amp;" "&amp;E3455&amp;" "&amp;F3455&amp;" ["&amp;H3455&amp;"]",B3455&amp;" "&amp;C3455&amp;" "&amp;D3455&amp;" "&amp;E3455&amp;" "&amp;F3455&amp;" ["&amp;H3455&amp;"]"))</f>
        <v/>
      </c>
      <c r="J3455" s="7" t="inlineStr">
        <is>
          <t>르까프 블랙 덕다운 패딩베스트 [95]</t>
        </is>
      </c>
      <c r="K3455" s="7" t="inlineStr">
        <is>
          <t>르까프 블랙 덕다운 패딩베스트</t>
        </is>
      </c>
      <c r="L3455" s="7">
        <f>IF(B3455="보세",C3455&amp;" "&amp;F3455,B3455&amp;" "&amp;F3455)</f>
        <v/>
      </c>
      <c r="M3455" s="8" t="inlineStr">
        <is>
          <t>블랙  덕다운 패딩베스트</t>
        </is>
      </c>
      <c r="N3455" s="8" t="inlineStr">
        <is>
          <t>블랙  덕다운 패딩베스트</t>
        </is>
      </c>
      <c r="O3455" s="8" t="inlineStr">
        <is>
          <t>블랙  덕다운 패딩베스트</t>
        </is>
      </c>
    </row>
    <row r="3456" ht="16.5" customHeight="1" s="16">
      <c r="A3456" s="7" t="n">
        <v>13200233</v>
      </c>
      <c r="B3456" s="7" t="inlineStr">
        <is>
          <t>nona9on</t>
        </is>
      </c>
      <c r="C3456" s="7" t="inlineStr">
        <is>
          <t>블랙페일퍼플</t>
        </is>
      </c>
      <c r="D3456" s="7" t="inlineStr">
        <is>
          <t>무지</t>
        </is>
      </c>
      <c r="E3456" s="7" t="inlineStr">
        <is>
          <t>면혼방</t>
        </is>
      </c>
      <c r="F3456" s="7" t="inlineStr">
        <is>
          <t>빈티지유광자켓</t>
        </is>
      </c>
      <c r="G3456" s="7" t="inlineStr">
        <is>
          <t>KOR</t>
        </is>
      </c>
      <c r="H3456" s="7" t="inlineStr">
        <is>
          <t>003</t>
        </is>
      </c>
      <c r="I3456" s="7">
        <f>IF(B3456="보세",C3456&amp;" "&amp;D3456&amp;" "&amp;E3456&amp;" "&amp;F3456&amp;" ["&amp;H3456&amp;"]",IF(G3456="JPN","[JPN] "&amp;B3456&amp;" "&amp;C3456&amp;" "&amp;D3456&amp;" "&amp;E3456&amp;" "&amp;F3456&amp;" ["&amp;H3456&amp;"]",B3456&amp;" "&amp;C3456&amp;" "&amp;D3456&amp;" "&amp;E3456&amp;" "&amp;F3456&amp;" ["&amp;H3456&amp;"]"))</f>
        <v/>
      </c>
      <c r="J3456" s="7" t="inlineStr">
        <is>
          <t>nona9on 블랙페일퍼플 면혼방 빈티지유광자켓 [003]</t>
        </is>
      </c>
      <c r="K3456" s="7" t="inlineStr">
        <is>
          <t>nona9on 블랙페일퍼플 면혼방 빈티지유광자켓</t>
        </is>
      </c>
      <c r="L3456" s="7">
        <f>IF(B3456="보세",C3456&amp;" "&amp;F3456,B3456&amp;" "&amp;F3456)</f>
        <v/>
      </c>
      <c r="M3456" s="8" t="inlineStr">
        <is>
          <t>블랙페일퍼플  면혼방 빈티지유광자켓</t>
        </is>
      </c>
      <c r="N3456" s="8" t="inlineStr">
        <is>
          <t>블랙페일퍼플  코튼혼방 빈티지유광자켓</t>
        </is>
      </c>
      <c r="O3456" s="8" t="inlineStr">
        <is>
          <t>블랙페일퍼플  면믹스 빈티지유광자켓</t>
        </is>
      </c>
    </row>
    <row r="3457" ht="16.5" customHeight="1" s="16">
      <c r="A3457" s="7" t="n">
        <v>13200234</v>
      </c>
      <c r="B3457" s="7" t="inlineStr">
        <is>
          <t>루이까스텔</t>
        </is>
      </c>
      <c r="C3457" s="7" t="inlineStr">
        <is>
          <t>멜란지그레이레드네이비</t>
        </is>
      </c>
      <c r="D3457" s="7" t="inlineStr">
        <is>
          <t>무지</t>
        </is>
      </c>
      <c r="E3457" s="7" t="inlineStr">
        <is>
          <t>면혼방</t>
        </is>
      </c>
      <c r="F3457" s="7" t="inlineStr">
        <is>
          <t>쓰리톤배색피케티</t>
        </is>
      </c>
      <c r="G3457" s="7" t="inlineStr">
        <is>
          <t>KOR</t>
        </is>
      </c>
      <c r="H3457" s="7" t="inlineStr">
        <is>
          <t>105</t>
        </is>
      </c>
      <c r="I3457" s="7">
        <f>IF(B3457="보세",C3457&amp;" "&amp;D3457&amp;" "&amp;E3457&amp;" "&amp;F3457&amp;" ["&amp;H3457&amp;"]",IF(G3457="JPN","[JPN] "&amp;B3457&amp;" "&amp;C3457&amp;" "&amp;D3457&amp;" "&amp;E3457&amp;" "&amp;F3457&amp;" ["&amp;H3457&amp;"]",B3457&amp;" "&amp;C3457&amp;" "&amp;D3457&amp;" "&amp;E3457&amp;" "&amp;F3457&amp;" ["&amp;H3457&amp;"]"))</f>
        <v/>
      </c>
      <c r="J3457" s="7" t="inlineStr">
        <is>
          <t>루이까스텔 멜란지그레이레드네이비 면혼방 쓰리톤배색피케티 [105]</t>
        </is>
      </c>
      <c r="K3457" s="7" t="inlineStr">
        <is>
          <t>루이까스텔 멜란지그레이레드네이비 면혼방 쓰리톤배색피케티</t>
        </is>
      </c>
      <c r="L3457" s="7">
        <f>IF(B3457="보세",C3457&amp;" "&amp;F3457,B3457&amp;" "&amp;F3457)</f>
        <v/>
      </c>
      <c r="M3457" s="8" t="inlineStr">
        <is>
          <t>멜란지그레이레드네이비  면혼방 쓰리톤배색피케티</t>
        </is>
      </c>
      <c r="N3457" s="8" t="inlineStr">
        <is>
          <t>멜란지그레이레드네이비  코튼혼방 쓰리톤배색피케티</t>
        </is>
      </c>
      <c r="O3457" s="8" t="inlineStr">
        <is>
          <t>멜란지그레이레드네이비  면믹스 쓰리톤배색피케티</t>
        </is>
      </c>
    </row>
    <row r="3458" ht="16.5" customHeight="1" s="16">
      <c r="A3458" s="7" t="n">
        <v>13200235</v>
      </c>
      <c r="B3458" s="7" t="inlineStr">
        <is>
          <t>US폴로아센</t>
        </is>
      </c>
      <c r="C3458" s="7" t="inlineStr">
        <is>
          <t>브라이트핑크</t>
        </is>
      </c>
      <c r="D3458" s="7" t="inlineStr">
        <is>
          <t>무지</t>
        </is>
      </c>
      <c r="E3458" s="7" t="inlineStr">
        <is>
          <t>면</t>
        </is>
      </c>
      <c r="F3458" s="7" t="inlineStr">
        <is>
          <t>골드자수포니셔츠</t>
        </is>
      </c>
      <c r="G3458" s="7" t="inlineStr">
        <is>
          <t>KOR</t>
        </is>
      </c>
      <c r="H3458" s="7" t="inlineStr">
        <is>
          <t>S</t>
        </is>
      </c>
      <c r="I3458" s="7">
        <f>IF(B3458="보세",C3458&amp;" "&amp;D3458&amp;" "&amp;E3458&amp;" "&amp;F3458&amp;" ["&amp;H3458&amp;"]",IF(G3458="JPN","[JPN] "&amp;B3458&amp;" "&amp;C3458&amp;" "&amp;D3458&amp;" "&amp;E3458&amp;" "&amp;F3458&amp;" ["&amp;H3458&amp;"]",B3458&amp;" "&amp;C3458&amp;" "&amp;D3458&amp;" "&amp;E3458&amp;" "&amp;F3458&amp;" ["&amp;H3458&amp;"]"))</f>
        <v/>
      </c>
      <c r="J3458" s="7" t="inlineStr">
        <is>
          <t>US폴로아센 브라이트핑크 면 골드자수포니셔츠 [S]</t>
        </is>
      </c>
      <c r="K3458" s="7" t="inlineStr">
        <is>
          <t>US폴로아센 브라이트핑크 면 골드자수포니셔츠</t>
        </is>
      </c>
      <c r="L3458" s="7">
        <f>IF(B3458="보세",C3458&amp;" "&amp;F3458,B3458&amp;" "&amp;F3458)</f>
        <v/>
      </c>
      <c r="M3458" s="8" t="inlineStr">
        <is>
          <t>브라이트핑크  면 골드자수포니셔츠</t>
        </is>
      </c>
      <c r="N3458" s="8" t="inlineStr">
        <is>
          <t>브라이트핑크  코튼 골드자수포니셔츠</t>
        </is>
      </c>
      <c r="O3458" s="8" t="inlineStr">
        <is>
          <t>브라이트핑크  면직물 골드자수포니셔츠</t>
        </is>
      </c>
    </row>
    <row r="3459" ht="16.5" customHeight="1" s="16">
      <c r="A3459" s="7" t="n">
        <v>13200236</v>
      </c>
      <c r="B3459" s="7" t="inlineStr">
        <is>
          <t>나이키</t>
        </is>
      </c>
      <c r="C3459" s="7" t="inlineStr">
        <is>
          <t>그레이</t>
        </is>
      </c>
      <c r="D3459" s="7" t="inlineStr">
        <is>
          <t>무지</t>
        </is>
      </c>
      <c r="E3459" s="7" t="inlineStr">
        <is>
          <t>드라이핏</t>
        </is>
      </c>
      <c r="F3459" s="7" t="inlineStr">
        <is>
          <t>가슴로고러닝반팔티</t>
        </is>
      </c>
      <c r="G3459" s="7" t="inlineStr">
        <is>
          <t>KOR</t>
        </is>
      </c>
      <c r="H3459" s="7" t="inlineStr">
        <is>
          <t>2XL</t>
        </is>
      </c>
      <c r="I3459" s="7">
        <f>IF(B3459="보세",C3459&amp;" "&amp;D3459&amp;" "&amp;E3459&amp;" "&amp;F3459&amp;" ["&amp;H3459&amp;"]",IF(G3459="JPN","[JPN] "&amp;B3459&amp;" "&amp;C3459&amp;" "&amp;D3459&amp;" "&amp;E3459&amp;" "&amp;F3459&amp;" ["&amp;H3459&amp;"]",B3459&amp;" "&amp;C3459&amp;" "&amp;D3459&amp;" "&amp;E3459&amp;" "&amp;F3459&amp;" ["&amp;H3459&amp;"]"))</f>
        <v/>
      </c>
      <c r="J3459" s="7" t="inlineStr">
        <is>
          <t>나이키 그레이 드라이핏 가슴로고러닝반팔티 [2XL]</t>
        </is>
      </c>
      <c r="K3459" s="7" t="inlineStr">
        <is>
          <t>나이키 그레이 드라이핏 가슴로고러닝반팔티</t>
        </is>
      </c>
      <c r="L3459" s="7">
        <f>IF(B3459="보세",C3459&amp;" "&amp;F3459,B3459&amp;" "&amp;F3459)</f>
        <v/>
      </c>
      <c r="M3459" s="8" t="inlineStr">
        <is>
          <t>그레이  드라이핏 가슴로고러닝반팔티</t>
        </is>
      </c>
      <c r="N3459" s="8" t="inlineStr">
        <is>
          <t>회색  드라이핏 가슴로고러닝반팔티</t>
        </is>
      </c>
      <c r="O3459" s="8" t="inlineStr">
        <is>
          <t>GRAY  드라이핏 가슴로고러닝반팔티</t>
        </is>
      </c>
    </row>
    <row r="3460" ht="16.5" customHeight="1" s="16">
      <c r="A3460" s="7" t="n">
        <v>13200237</v>
      </c>
      <c r="B3460" s="7" t="inlineStr">
        <is>
          <t>챔피언</t>
        </is>
      </c>
      <c r="C3460" s="7" t="inlineStr">
        <is>
          <t>멜란지그레이</t>
        </is>
      </c>
      <c r="D3460" s="7" t="inlineStr">
        <is>
          <t>무지</t>
        </is>
      </c>
      <c r="E3460" s="7" t="inlineStr">
        <is>
          <t>면혼방</t>
        </is>
      </c>
      <c r="F3460" s="7" t="inlineStr">
        <is>
          <t>후드티</t>
        </is>
      </c>
      <c r="G3460" s="7" t="inlineStr">
        <is>
          <t>KOR</t>
        </is>
      </c>
      <c r="H3460" s="7" t="inlineStr">
        <is>
          <t>XL</t>
        </is>
      </c>
      <c r="I3460" s="7">
        <f>IF(B3460="보세",C3460&amp;" "&amp;D3460&amp;" "&amp;E3460&amp;" "&amp;F3460&amp;" ["&amp;H3460&amp;"]",IF(G3460="JPN","[JPN] "&amp;B3460&amp;" "&amp;C3460&amp;" "&amp;D3460&amp;" "&amp;E3460&amp;" "&amp;F3460&amp;" ["&amp;H3460&amp;"]",B3460&amp;" "&amp;C3460&amp;" "&amp;D3460&amp;" "&amp;E3460&amp;" "&amp;F3460&amp;" ["&amp;H3460&amp;"]"))</f>
        <v/>
      </c>
      <c r="J3460" s="7" t="inlineStr">
        <is>
          <t>챔피언 멜란지그레이 면혼방 후드티 [XL]</t>
        </is>
      </c>
      <c r="K3460" s="7" t="inlineStr">
        <is>
          <t>챔피언 멜란지그레이 면혼방 후드티</t>
        </is>
      </c>
      <c r="L3460" s="7">
        <f>IF(B3460="보세",C3460&amp;" "&amp;F3460,B3460&amp;" "&amp;F3460)</f>
        <v/>
      </c>
      <c r="M3460" s="8" t="inlineStr">
        <is>
          <t>멜란지그레이  면혼방 후드티</t>
        </is>
      </c>
      <c r="N3460" s="8" t="inlineStr">
        <is>
          <t>멜란지그레이  코튼혼방 후드티</t>
        </is>
      </c>
      <c r="O3460" s="8" t="inlineStr">
        <is>
          <t>멜란지그레이  면믹스 후드티</t>
        </is>
      </c>
    </row>
    <row r="3461" ht="16.5" customHeight="1" s="16">
      <c r="A3461" s="7" t="n">
        <v>13200238</v>
      </c>
      <c r="B3461" s="7" t="inlineStr">
        <is>
          <t>나이키</t>
        </is>
      </c>
      <c r="C3461" s="7" t="inlineStr">
        <is>
          <t>레드블랙</t>
        </is>
      </c>
      <c r="D3461" s="7" t="inlineStr">
        <is>
          <t>프린팅</t>
        </is>
      </c>
      <c r="E3461" s="7" t="inlineStr">
        <is>
          <t>면혼방</t>
        </is>
      </c>
      <c r="F3461" s="7" t="inlineStr">
        <is>
          <t>빅로고투톤후드티</t>
        </is>
      </c>
      <c r="G3461" s="7" t="inlineStr">
        <is>
          <t>KOR</t>
        </is>
      </c>
      <c r="H3461" s="7" t="inlineStr">
        <is>
          <t>2XL</t>
        </is>
      </c>
      <c r="I3461" s="7">
        <f>IF(B3461="보세",C3461&amp;" "&amp;D3461&amp;" "&amp;E3461&amp;" "&amp;F3461&amp;" ["&amp;H3461&amp;"]",IF(G3461="JPN","[JPN] "&amp;B3461&amp;" "&amp;C3461&amp;" "&amp;D3461&amp;" "&amp;E3461&amp;" "&amp;F3461&amp;" ["&amp;H3461&amp;"]",B3461&amp;" "&amp;C3461&amp;" "&amp;D3461&amp;" "&amp;E3461&amp;" "&amp;F3461&amp;" ["&amp;H3461&amp;"]"))</f>
        <v/>
      </c>
      <c r="J3461" s="7" t="inlineStr">
        <is>
          <t>나이키 레드블랙 프린팅 면혼방 빅로고투톤후드티 [2XL]</t>
        </is>
      </c>
      <c r="K3461" s="7" t="inlineStr">
        <is>
          <t>나이키 레드블랙 프린팅 면혼방 빅로고투톤후드티</t>
        </is>
      </c>
      <c r="L3461" s="7">
        <f>IF(B3461="보세",C3461&amp;" "&amp;F3461,B3461&amp;" "&amp;F3461)</f>
        <v/>
      </c>
      <c r="M3461" s="8" t="inlineStr">
        <is>
          <t>레드블랙 프린팅 면혼방 빅로고투톤후드티</t>
        </is>
      </c>
      <c r="N3461" s="8" t="inlineStr">
        <is>
          <t>레드블랙 프린팅 코튼혼방 빅로고투톤후드티</t>
        </is>
      </c>
      <c r="O3461" s="8" t="inlineStr">
        <is>
          <t>레드블랙 프린팅 면믹스 빅로고투톤후드티</t>
        </is>
      </c>
    </row>
    <row r="3462" ht="16.5" customHeight="1" s="16">
      <c r="A3462" s="7" t="n">
        <v>13200239</v>
      </c>
      <c r="B3462" s="7" t="inlineStr">
        <is>
          <t>에디바우어</t>
        </is>
      </c>
      <c r="C3462" s="7" t="inlineStr">
        <is>
          <t>다크세이지그린</t>
        </is>
      </c>
      <c r="D3462" s="7" t="inlineStr">
        <is>
          <t>무지</t>
        </is>
      </c>
      <c r="E3462" s="7" t="inlineStr">
        <is>
          <t>폴리</t>
        </is>
      </c>
      <c r="F3462" s="7" t="inlineStr">
        <is>
          <t>라이트셔츠형자켓</t>
        </is>
      </c>
      <c r="G3462" s="7" t="inlineStr">
        <is>
          <t>KOR</t>
        </is>
      </c>
      <c r="H3462" s="7" t="inlineStr">
        <is>
          <t>XL</t>
        </is>
      </c>
      <c r="I3462" s="7">
        <f>IF(B3462="보세",C3462&amp;" "&amp;D3462&amp;" "&amp;E3462&amp;" "&amp;F3462&amp;" ["&amp;H3462&amp;"]",IF(G3462="JPN","[JPN] "&amp;B3462&amp;" "&amp;C3462&amp;" "&amp;D3462&amp;" "&amp;E3462&amp;" "&amp;F3462&amp;" ["&amp;H3462&amp;"]",B3462&amp;" "&amp;C3462&amp;" "&amp;D3462&amp;" "&amp;E3462&amp;" "&amp;F3462&amp;" ["&amp;H3462&amp;"]"))</f>
        <v/>
      </c>
      <c r="J3462" s="7" t="inlineStr">
        <is>
          <t>에디바우어 다크세이지그린 라이트셔츠형자켓 [XL]</t>
        </is>
      </c>
      <c r="K3462" s="7" t="inlineStr">
        <is>
          <t>에디바우어 다크세이지그린 라이트셔츠형자켓</t>
        </is>
      </c>
      <c r="L3462" s="7">
        <f>IF(B3462="보세",C3462&amp;" "&amp;F3462,B3462&amp;" "&amp;F3462)</f>
        <v/>
      </c>
      <c r="M3462" s="8" t="inlineStr">
        <is>
          <t>다크세이지그린   라이트셔츠형자켓</t>
        </is>
      </c>
      <c r="N3462" s="8" t="inlineStr">
        <is>
          <t>다크세이지그린   라이트셔츠형자켓</t>
        </is>
      </c>
      <c r="O3462" s="8" t="inlineStr">
        <is>
          <t>다크세이지그린   라이트셔츠형자켓</t>
        </is>
      </c>
    </row>
    <row r="3463" ht="16.5" customHeight="1" s="16">
      <c r="A3463" s="7" t="n">
        <v>13200240</v>
      </c>
      <c r="B3463" s="7" t="inlineStr">
        <is>
          <t>챔피언</t>
        </is>
      </c>
      <c r="C3463" s="7" t="inlineStr">
        <is>
          <t>멜란지그레이</t>
        </is>
      </c>
      <c r="D3463" s="7" t="inlineStr">
        <is>
          <t>무지</t>
        </is>
      </c>
      <c r="E3463" s="7" t="inlineStr">
        <is>
          <t>면혼방</t>
        </is>
      </c>
      <c r="F3463" s="7" t="inlineStr">
        <is>
          <t>로고스웨트셔츠</t>
        </is>
      </c>
      <c r="G3463" s="7" t="inlineStr">
        <is>
          <t>KOR</t>
        </is>
      </c>
      <c r="H3463" s="7" t="inlineStr">
        <is>
          <t>L</t>
        </is>
      </c>
      <c r="I3463" s="7">
        <f>IF(B3463="보세",C3463&amp;" "&amp;D3463&amp;" "&amp;E3463&amp;" "&amp;F3463&amp;" ["&amp;H3463&amp;"]",IF(G3463="JPN","[JPN] "&amp;B3463&amp;" "&amp;C3463&amp;" "&amp;D3463&amp;" "&amp;E3463&amp;" "&amp;F3463&amp;" ["&amp;H3463&amp;"]",B3463&amp;" "&amp;C3463&amp;" "&amp;D3463&amp;" "&amp;E3463&amp;" "&amp;F3463&amp;" ["&amp;H3463&amp;"]"))</f>
        <v/>
      </c>
      <c r="J3463" s="7" t="inlineStr">
        <is>
          <t>챔피언 멜란지그레이 면혼방 로고스웨트셔츠 [L]</t>
        </is>
      </c>
      <c r="K3463" s="7" t="inlineStr">
        <is>
          <t>챔피언 멜란지그레이 면혼방 로고스웨트셔츠</t>
        </is>
      </c>
      <c r="L3463" s="7">
        <f>IF(B3463="보세",C3463&amp;" "&amp;F3463,B3463&amp;" "&amp;F3463)</f>
        <v/>
      </c>
      <c r="M3463" s="8" t="inlineStr">
        <is>
          <t>멜란지그레이  면혼방 로고스웨트셔츠</t>
        </is>
      </c>
      <c r="N3463" s="8" t="inlineStr">
        <is>
          <t>멜란지그레이  코튼혼방 로고스웨트셔츠</t>
        </is>
      </c>
      <c r="O3463" s="8" t="inlineStr">
        <is>
          <t>멜란지그레이  면믹스 로고스웨트셔츠</t>
        </is>
      </c>
    </row>
    <row r="3464" ht="16.5" customHeight="1" s="16">
      <c r="A3464" s="7" t="n">
        <v>13200241</v>
      </c>
      <c r="B3464" s="7" t="inlineStr">
        <is>
          <t>MLB</t>
        </is>
      </c>
      <c r="C3464" s="7" t="inlineStr">
        <is>
          <t>핑크앤슬릭</t>
        </is>
      </c>
      <c r="D3464" s="7" t="inlineStr">
        <is>
          <t>무지</t>
        </is>
      </c>
      <c r="E3464" s="7" t="inlineStr">
        <is>
          <t>면혼방</t>
        </is>
      </c>
      <c r="F3464" s="7" t="inlineStr">
        <is>
          <t>로고패치스웨트셔츠</t>
        </is>
      </c>
      <c r="G3464" s="7" t="inlineStr">
        <is>
          <t>KOR</t>
        </is>
      </c>
      <c r="H3464" s="7" t="inlineStr">
        <is>
          <t>85</t>
        </is>
      </c>
      <c r="I3464" s="7">
        <f>IF(B3464="보세",C3464&amp;" "&amp;D3464&amp;" "&amp;E3464&amp;" "&amp;F3464&amp;" ["&amp;H3464&amp;"]",IF(G3464="JPN","[JPN] "&amp;B3464&amp;" "&amp;C3464&amp;" "&amp;D3464&amp;" "&amp;E3464&amp;" "&amp;F3464&amp;" ["&amp;H3464&amp;"]",B3464&amp;" "&amp;C3464&amp;" "&amp;D3464&amp;" "&amp;E3464&amp;" "&amp;F3464&amp;" ["&amp;H3464&amp;"]"))</f>
        <v/>
      </c>
      <c r="J3464" s="7" t="inlineStr">
        <is>
          <t>MLB 핑크앤슬릭 면혼방 로고패치스웨트셔츠 [85]</t>
        </is>
      </c>
      <c r="K3464" s="7" t="inlineStr">
        <is>
          <t>MLB 핑크앤슬릭 면혼방 로고패치스웨트셔츠</t>
        </is>
      </c>
      <c r="L3464" s="7">
        <f>IF(B3464="보세",C3464&amp;" "&amp;F3464,B3464&amp;" "&amp;F3464)</f>
        <v/>
      </c>
      <c r="M3464" s="8" t="inlineStr">
        <is>
          <t>핑크앤슬릭  면혼방 로고패치스웨트셔츠</t>
        </is>
      </c>
      <c r="N3464" s="8" t="inlineStr">
        <is>
          <t>핑크앤슬릭  코튼혼방 로고패치스웨트셔츠</t>
        </is>
      </c>
      <c r="O3464" s="8" t="inlineStr">
        <is>
          <t>핑크앤슬릭  면믹스 로고패치스웨트셔츠</t>
        </is>
      </c>
    </row>
    <row r="3465" ht="16.5" customHeight="1" s="16">
      <c r="A3465" s="7" t="n">
        <v>13200242</v>
      </c>
      <c r="B3465" s="7" t="inlineStr">
        <is>
          <t>헤지스</t>
        </is>
      </c>
      <c r="C3465" s="7" t="inlineStr">
        <is>
          <t>잉크네이비</t>
        </is>
      </c>
      <c r="D3465" s="7" t="inlineStr">
        <is>
          <t>무지</t>
        </is>
      </c>
      <c r="E3465" s="7" t="inlineStr">
        <is>
          <t>폴리</t>
        </is>
      </c>
      <c r="F3465" s="7" t="inlineStr">
        <is>
          <t>슬림점퍼</t>
        </is>
      </c>
      <c r="G3465" s="7" t="inlineStr">
        <is>
          <t>KOR</t>
        </is>
      </c>
      <c r="H3465" s="7" t="inlineStr">
        <is>
          <t>100</t>
        </is>
      </c>
      <c r="I3465" s="7">
        <f>IF(B3465="보세",C3465&amp;" "&amp;D3465&amp;" "&amp;E3465&amp;" "&amp;F3465&amp;" ["&amp;H3465&amp;"]",IF(G3465="JPN","[JPN] "&amp;B3465&amp;" "&amp;C3465&amp;" "&amp;D3465&amp;" "&amp;E3465&amp;" "&amp;F3465&amp;" ["&amp;H3465&amp;"]",B3465&amp;" "&amp;C3465&amp;" "&amp;D3465&amp;" "&amp;E3465&amp;" "&amp;F3465&amp;" ["&amp;H3465&amp;"]"))</f>
        <v/>
      </c>
      <c r="J3465" s="7" t="inlineStr">
        <is>
          <t>헤지스 잉크네이비 슬림점퍼 [100]</t>
        </is>
      </c>
      <c r="K3465" s="7" t="inlineStr">
        <is>
          <t>헤지스 잉크네이비 슬림점퍼</t>
        </is>
      </c>
      <c r="L3465" s="7">
        <f>IF(B3465="보세",C3465&amp;" "&amp;F3465,B3465&amp;" "&amp;F3465)</f>
        <v/>
      </c>
      <c r="M3465" s="8" t="inlineStr">
        <is>
          <t>잉크네이비   슬림점퍼</t>
        </is>
      </c>
      <c r="N3465" s="8" t="inlineStr">
        <is>
          <t>잉크네이비   슬림점퍼</t>
        </is>
      </c>
      <c r="O3465" s="8" t="inlineStr">
        <is>
          <t>잉크네이비   슬림점퍼</t>
        </is>
      </c>
    </row>
    <row r="3466" ht="16.5" customHeight="1" s="16">
      <c r="A3466" s="7" t="n">
        <v>13200243</v>
      </c>
      <c r="B3466" s="7" t="inlineStr">
        <is>
          <t>플라스틱아일랜드</t>
        </is>
      </c>
      <c r="C3466" s="7" t="inlineStr">
        <is>
          <t>러브어페어핑크</t>
        </is>
      </c>
      <c r="D3466" s="7" t="inlineStr">
        <is>
          <t>무지</t>
        </is>
      </c>
      <c r="E3466" s="7" t="inlineStr">
        <is>
          <t>마</t>
        </is>
      </c>
      <c r="F3466" s="7" t="inlineStr">
        <is>
          <t>원버튼쿨자켓</t>
        </is>
      </c>
      <c r="G3466" s="7" t="inlineStr">
        <is>
          <t>KOR</t>
        </is>
      </c>
      <c r="H3466" s="7" t="inlineStr">
        <is>
          <t>S</t>
        </is>
      </c>
      <c r="I3466" s="7">
        <f>IF(B3466="보세",C3466&amp;" "&amp;D3466&amp;" "&amp;E3466&amp;" "&amp;F3466&amp;" ["&amp;H3466&amp;"]",IF(G3466="JPN","[JPN] "&amp;B3466&amp;" "&amp;C3466&amp;" "&amp;D3466&amp;" "&amp;E3466&amp;" "&amp;F3466&amp;" ["&amp;H3466&amp;"]",B3466&amp;" "&amp;C3466&amp;" "&amp;D3466&amp;" "&amp;E3466&amp;" "&amp;F3466&amp;" ["&amp;H3466&amp;"]"))</f>
        <v/>
      </c>
      <c r="J3466" s="7" t="inlineStr">
        <is>
          <t>플라스틱아일랜드 러브어페어핑크 마 원버튼쿨자켓 [S]</t>
        </is>
      </c>
      <c r="K3466" s="7" t="inlineStr">
        <is>
          <t>플라스틱아일랜드 러브어페어핑크 마 원버튼쿨자켓</t>
        </is>
      </c>
      <c r="L3466" s="7">
        <f>IF(B3466="보세",C3466&amp;" "&amp;F3466,B3466&amp;" "&amp;F3466)</f>
        <v/>
      </c>
      <c r="M3466" s="8" t="inlineStr">
        <is>
          <t>러브어페어핑크  마 원버튼쿨자켓</t>
        </is>
      </c>
      <c r="N3466" s="8" t="inlineStr">
        <is>
          <t>러브어페어핑크  마 원버튼쿨자켓</t>
        </is>
      </c>
      <c r="O3466" s="8" t="inlineStr">
        <is>
          <t>러브어페어핑크  마 원버튼쿨자켓</t>
        </is>
      </c>
    </row>
    <row r="3467" ht="16.5" customHeight="1" s="16">
      <c r="A3467" s="7" t="n">
        <v>13200244</v>
      </c>
      <c r="B3467" s="7" t="inlineStr">
        <is>
          <t>디스커버리</t>
        </is>
      </c>
      <c r="C3467" s="7" t="inlineStr">
        <is>
          <t>멜란지그레이</t>
        </is>
      </c>
      <c r="D3467" s="7" t="inlineStr">
        <is>
          <t>무지</t>
        </is>
      </c>
      <c r="E3467" s="7" t="inlineStr">
        <is>
          <t>면혼방</t>
        </is>
      </c>
      <c r="F3467" s="7" t="inlineStr">
        <is>
          <t>로고피케반팔티</t>
        </is>
      </c>
      <c r="G3467" s="7" t="inlineStr">
        <is>
          <t>KOR</t>
        </is>
      </c>
      <c r="H3467" s="7" t="inlineStr">
        <is>
          <t>100</t>
        </is>
      </c>
      <c r="I3467" s="7">
        <f>IF(B3467="보세",C3467&amp;" "&amp;D3467&amp;" "&amp;E3467&amp;" "&amp;F3467&amp;" ["&amp;H3467&amp;"]",IF(G3467="JPN","[JPN] "&amp;B3467&amp;" "&amp;C3467&amp;" "&amp;D3467&amp;" "&amp;E3467&amp;" "&amp;F3467&amp;" ["&amp;H3467&amp;"]",B3467&amp;" "&amp;C3467&amp;" "&amp;D3467&amp;" "&amp;E3467&amp;" "&amp;F3467&amp;" ["&amp;H3467&amp;"]"))</f>
        <v/>
      </c>
      <c r="J3467" s="7" t="inlineStr">
        <is>
          <t>디스커버리 멜란지그레이 면혼방 로고피케반팔티 [100]</t>
        </is>
      </c>
      <c r="K3467" s="7" t="inlineStr">
        <is>
          <t>디스커버리 멜란지그레이 면혼방 로고피케반팔티</t>
        </is>
      </c>
      <c r="L3467" s="7">
        <f>IF(B3467="보세",C3467&amp;" "&amp;F3467,B3467&amp;" "&amp;F3467)</f>
        <v/>
      </c>
      <c r="M3467" s="8" t="inlineStr">
        <is>
          <t>멜란지그레이  면혼방 로고피케반팔티</t>
        </is>
      </c>
      <c r="N3467" s="8" t="inlineStr">
        <is>
          <t>멜란지그레이  코튼혼방 로고피케반팔티</t>
        </is>
      </c>
      <c r="O3467" s="8" t="inlineStr">
        <is>
          <t>멜란지그레이  면믹스 로고피케반팔티</t>
        </is>
      </c>
    </row>
    <row r="3468" ht="16.5" customHeight="1" s="16">
      <c r="A3468" s="7" t="n">
        <v>13200245</v>
      </c>
      <c r="B3468" s="7" t="inlineStr">
        <is>
          <t>gap</t>
        </is>
      </c>
      <c r="C3468" s="7" t="inlineStr">
        <is>
          <t>프로스티드아몬드베이지</t>
        </is>
      </c>
      <c r="D3468" s="7" t="inlineStr">
        <is>
          <t>무지</t>
        </is>
      </c>
      <c r="E3468" s="7" t="inlineStr">
        <is>
          <t>울</t>
        </is>
      </c>
      <c r="F3468" s="7" t="inlineStr">
        <is>
          <t>라운드니트</t>
        </is>
      </c>
      <c r="G3468" s="7" t="inlineStr">
        <is>
          <t>KOR</t>
        </is>
      </c>
      <c r="H3468" s="7" t="inlineStr">
        <is>
          <t>L</t>
        </is>
      </c>
      <c r="I3468" s="7">
        <f>IF(B3468="보세",C3468&amp;" "&amp;D3468&amp;" "&amp;E3468&amp;" "&amp;F3468&amp;" ["&amp;H3468&amp;"]",IF(G3468="JPN","[JPN] "&amp;B3468&amp;" "&amp;C3468&amp;" "&amp;D3468&amp;" "&amp;E3468&amp;" "&amp;F3468&amp;" ["&amp;H3468&amp;"]",B3468&amp;" "&amp;C3468&amp;" "&amp;D3468&amp;" "&amp;E3468&amp;" "&amp;F3468&amp;" ["&amp;H3468&amp;"]"))</f>
        <v/>
      </c>
      <c r="J3468" s="7" t="inlineStr">
        <is>
          <t>gap 프로스티드아몬드베이지 울 라운드니트 [L]</t>
        </is>
      </c>
      <c r="K3468" s="7" t="inlineStr">
        <is>
          <t>gap 프로스티드아몬드베이지 울 라운드니트</t>
        </is>
      </c>
      <c r="L3468" s="7">
        <f>IF(B3468="보세",C3468&amp;" "&amp;F3468,B3468&amp;" "&amp;F3468)</f>
        <v/>
      </c>
      <c r="M3468" s="8" t="inlineStr">
        <is>
          <t>프로스티드아몬드베이지  울 라운드니트</t>
        </is>
      </c>
      <c r="N3468" s="8" t="inlineStr">
        <is>
          <t>프로스티드아몬드베이지  울 라운드니트</t>
        </is>
      </c>
      <c r="O3468" s="8" t="inlineStr">
        <is>
          <t>프로스티드아몬드베이지  울 라운드니트</t>
        </is>
      </c>
    </row>
    <row r="3469" ht="16.5" customHeight="1" s="16">
      <c r="A3469" s="7" t="n">
        <v>13200246</v>
      </c>
      <c r="B3469" s="7" t="inlineStr">
        <is>
          <t>폴로랄프로렌</t>
        </is>
      </c>
      <c r="C3469" s="7" t="inlineStr">
        <is>
          <t>화이트</t>
        </is>
      </c>
      <c r="D3469" s="7" t="inlineStr">
        <is>
          <t>무지</t>
        </is>
      </c>
      <c r="E3469" s="7" t="inlineStr">
        <is>
          <t>면혼방</t>
        </is>
      </c>
      <c r="F3469" s="7" t="inlineStr">
        <is>
          <t>하프지퍼하이넥맨투맨</t>
        </is>
      </c>
      <c r="G3469" s="7" t="inlineStr">
        <is>
          <t>KOR</t>
        </is>
      </c>
      <c r="H3469" s="7" t="inlineStr">
        <is>
          <t>L</t>
        </is>
      </c>
      <c r="I3469" s="7">
        <f>IF(B3469="보세",C3469&amp;" "&amp;D3469&amp;" "&amp;E3469&amp;" "&amp;F3469&amp;" ["&amp;H3469&amp;"]",IF(G3469="JPN","[JPN] "&amp;B3469&amp;" "&amp;C3469&amp;" "&amp;D3469&amp;" "&amp;E3469&amp;" "&amp;F3469&amp;" ["&amp;H3469&amp;"]",B3469&amp;" "&amp;C3469&amp;" "&amp;D3469&amp;" "&amp;E3469&amp;" "&amp;F3469&amp;" ["&amp;H3469&amp;"]"))</f>
        <v/>
      </c>
      <c r="J3469" s="7" t="inlineStr">
        <is>
          <t>폴로랄프로렌 화이트 면혼방 하프지퍼하이넥맨투맨 [L]</t>
        </is>
      </c>
      <c r="K3469" s="7" t="inlineStr">
        <is>
          <t>폴로랄프로렌 화이트 면혼방 하프지퍼하이넥맨투맨</t>
        </is>
      </c>
      <c r="L3469" s="7">
        <f>IF(B3469="보세",C3469&amp;" "&amp;F3469,B3469&amp;" "&amp;F3469)</f>
        <v/>
      </c>
      <c r="M3469" s="8" t="inlineStr">
        <is>
          <t>화이트  면혼방 하프지퍼하이넥맨투맨</t>
        </is>
      </c>
      <c r="N3469" s="8" t="inlineStr">
        <is>
          <t>화이트  코튼혼방 하프지퍼하이넥맨투맨</t>
        </is>
      </c>
      <c r="O3469" s="8" t="inlineStr">
        <is>
          <t>화이트  면믹스 하프지퍼하이넥맨투맨</t>
        </is>
      </c>
    </row>
    <row r="3470" ht="16.5" customHeight="1" s="16">
      <c r="A3470" s="7" t="n">
        <v>13200247</v>
      </c>
      <c r="B3470" s="7" t="inlineStr">
        <is>
          <t>나이키</t>
        </is>
      </c>
      <c r="C3470" s="7" t="inlineStr">
        <is>
          <t>화이트</t>
        </is>
      </c>
      <c r="D3470" s="7" t="inlineStr">
        <is>
          <t>프린팅</t>
        </is>
      </c>
      <c r="E3470" s="7" t="inlineStr">
        <is>
          <t>면혼방</t>
        </is>
      </c>
      <c r="F3470" s="7" t="inlineStr">
        <is>
          <t>라스베이거스라운드로고반팔티</t>
        </is>
      </c>
      <c r="G3470" s="7" t="inlineStr">
        <is>
          <t>KOR</t>
        </is>
      </c>
      <c r="H3470" s="7" t="inlineStr">
        <is>
          <t>S</t>
        </is>
      </c>
      <c r="I3470" s="7">
        <f>IF(B3470="보세",C3470&amp;" "&amp;D3470&amp;" "&amp;E3470&amp;" "&amp;F3470&amp;" ["&amp;H3470&amp;"]",IF(G3470="JPN","[JPN] "&amp;B3470&amp;" "&amp;C3470&amp;" "&amp;D3470&amp;" "&amp;E3470&amp;" "&amp;F3470&amp;" ["&amp;H3470&amp;"]",B3470&amp;" "&amp;C3470&amp;" "&amp;D3470&amp;" "&amp;E3470&amp;" "&amp;F3470&amp;" ["&amp;H3470&amp;"]"))</f>
        <v/>
      </c>
      <c r="J3470" s="7" t="inlineStr">
        <is>
          <t>나이키 화이트 프린팅 면혼방 라스베이거스라운드로고반팔티 [S]</t>
        </is>
      </c>
      <c r="K3470" s="7" t="inlineStr">
        <is>
          <t>나이키 화이트 프린팅 면혼방 라스베이거스라운드로고반팔티</t>
        </is>
      </c>
      <c r="L3470" s="7">
        <f>IF(B3470="보세",C3470&amp;" "&amp;F3470,B3470&amp;" "&amp;F3470)</f>
        <v/>
      </c>
      <c r="M3470" s="8" t="inlineStr">
        <is>
          <t>화이트 프린팅 면혼방 라스베이거스라운드로고반팔티</t>
        </is>
      </c>
      <c r="N3470" s="8" t="inlineStr">
        <is>
          <t>화이트 프린팅 코튼혼방 라스베이거스라운드로고반팔티</t>
        </is>
      </c>
      <c r="O3470" s="8" t="inlineStr">
        <is>
          <t>화이트 프린팅 면믹스 라스베이거스라운드로고반팔티</t>
        </is>
      </c>
    </row>
    <row r="3471" ht="16.5" customHeight="1" s="16">
      <c r="A3471" s="7" t="n">
        <v>13200248</v>
      </c>
      <c r="B3471" s="7" t="inlineStr">
        <is>
          <t>아디다스</t>
        </is>
      </c>
      <c r="C3471" s="7" t="inlineStr">
        <is>
          <t>화이트</t>
        </is>
      </c>
      <c r="D3471" s="7" t="inlineStr">
        <is>
          <t>무지</t>
        </is>
      </c>
      <c r="E3471" s="7" t="inlineStr">
        <is>
          <t>폴리</t>
        </is>
      </c>
      <c r="F3471" s="7" t="inlineStr">
        <is>
          <t>스포츠쿨폴로반팔티</t>
        </is>
      </c>
      <c r="G3471" s="7" t="inlineStr">
        <is>
          <t>KOR</t>
        </is>
      </c>
      <c r="H3471" s="7" t="inlineStr">
        <is>
          <t>3XL</t>
        </is>
      </c>
      <c r="I3471" s="7">
        <f>IF(B3471="보세",C3471&amp;" "&amp;D3471&amp;" "&amp;E3471&amp;" "&amp;F3471&amp;" ["&amp;H3471&amp;"]",IF(G3471="JPN","[JPN] "&amp;B3471&amp;" "&amp;C3471&amp;" "&amp;D3471&amp;" "&amp;E3471&amp;" "&amp;F3471&amp;" ["&amp;H3471&amp;"]",B3471&amp;" "&amp;C3471&amp;" "&amp;D3471&amp;" "&amp;E3471&amp;" "&amp;F3471&amp;" ["&amp;H3471&amp;"]"))</f>
        <v/>
      </c>
      <c r="J3471" s="7" t="inlineStr">
        <is>
          <t>아디다스 화이트 스포츠쿨폴로반팔티 [3XL]</t>
        </is>
      </c>
      <c r="K3471" s="7" t="inlineStr">
        <is>
          <t>아디다스 화이트 스포츠쿨폴로반팔티</t>
        </is>
      </c>
      <c r="L3471" s="7">
        <f>IF(B3471="보세",C3471&amp;" "&amp;F3471,B3471&amp;" "&amp;F3471)</f>
        <v/>
      </c>
      <c r="M3471" s="8" t="inlineStr">
        <is>
          <t>화이트   스포츠쿨폴로반팔티</t>
        </is>
      </c>
      <c r="N3471" s="8" t="inlineStr">
        <is>
          <t>화이트   스포츠쿨폴로반팔티</t>
        </is>
      </c>
      <c r="O3471" s="8" t="inlineStr">
        <is>
          <t>화이트   스포츠쿨폴로반팔티</t>
        </is>
      </c>
    </row>
    <row r="3472" ht="16.5" customHeight="1" s="16">
      <c r="A3472" s="7" t="n">
        <v>13200249</v>
      </c>
      <c r="B3472" s="7" t="inlineStr">
        <is>
          <t>케네스레이디</t>
        </is>
      </c>
      <c r="C3472" s="7" t="inlineStr">
        <is>
          <t>화이트</t>
        </is>
      </c>
      <c r="D3472" s="7" t="inlineStr">
        <is>
          <t>무지</t>
        </is>
      </c>
      <c r="E3472" s="7" t="inlineStr">
        <is>
          <t>폴리</t>
        </is>
      </c>
      <c r="F3472" s="7" t="inlineStr">
        <is>
          <t>7부노카라쿨블레이저</t>
        </is>
      </c>
      <c r="G3472" s="7" t="inlineStr">
        <is>
          <t>KOR</t>
        </is>
      </c>
      <c r="H3472" s="7" t="inlineStr">
        <is>
          <t>85-90-160</t>
        </is>
      </c>
      <c r="I3472" s="7">
        <f>IF(B3472="보세",C3472&amp;" "&amp;D3472&amp;" "&amp;E3472&amp;" "&amp;F3472&amp;" ["&amp;H3472&amp;"]",IF(G3472="JPN","[JPN] "&amp;B3472&amp;" "&amp;C3472&amp;" "&amp;D3472&amp;" "&amp;E3472&amp;" "&amp;F3472&amp;" ["&amp;H3472&amp;"]",B3472&amp;" "&amp;C3472&amp;" "&amp;D3472&amp;" "&amp;E3472&amp;" "&amp;F3472&amp;" ["&amp;H3472&amp;"]"))</f>
        <v/>
      </c>
      <c r="J3472" s="7" t="inlineStr">
        <is>
          <t>케네스레이디 화이트 7부노카라쿨블레이저 [85-90-160]</t>
        </is>
      </c>
      <c r="K3472" s="7" t="inlineStr">
        <is>
          <t>케네스레이디 화이트 7부노카라쿨블레이저</t>
        </is>
      </c>
      <c r="L3472" s="7">
        <f>IF(B3472="보세",C3472&amp;" "&amp;F3472,B3472&amp;" "&amp;F3472)</f>
        <v/>
      </c>
      <c r="M3472" s="8" t="inlineStr">
        <is>
          <t>화이트   7부노카라쿨블레이저</t>
        </is>
      </c>
      <c r="N3472" s="8" t="inlineStr">
        <is>
          <t>화이트   7부노카라쿨블레이저</t>
        </is>
      </c>
      <c r="O3472" s="8" t="inlineStr">
        <is>
          <t>화이트   7부노카라쿨블레이저</t>
        </is>
      </c>
    </row>
    <row r="3473" ht="16.5" customHeight="1" s="16">
      <c r="A3473" s="7" t="n">
        <v>13200250</v>
      </c>
      <c r="B3473" s="7" t="inlineStr">
        <is>
          <t>카파</t>
        </is>
      </c>
      <c r="C3473" s="7" t="inlineStr">
        <is>
          <t>아이보리</t>
        </is>
      </c>
      <c r="D3473" s="7" t="inlineStr">
        <is>
          <t>무지</t>
        </is>
      </c>
      <c r="E3473" s="7" t="inlineStr">
        <is>
          <t>폴리</t>
        </is>
      </c>
      <c r="F3473" s="7" t="inlineStr">
        <is>
          <t>쉐르파베스트</t>
        </is>
      </c>
      <c r="G3473" s="7" t="inlineStr">
        <is>
          <t>KOR</t>
        </is>
      </c>
      <c r="H3473" s="7" t="inlineStr">
        <is>
          <t>100</t>
        </is>
      </c>
      <c r="I3473" s="7">
        <f>IF(B3473="보세",C3473&amp;" "&amp;D3473&amp;" "&amp;E3473&amp;" "&amp;F3473&amp;" ["&amp;H3473&amp;"]",IF(G3473="JPN","[JPN] "&amp;B3473&amp;" "&amp;C3473&amp;" "&amp;D3473&amp;" "&amp;E3473&amp;" "&amp;F3473&amp;" ["&amp;H3473&amp;"]",B3473&amp;" "&amp;C3473&amp;" "&amp;D3473&amp;" "&amp;E3473&amp;" "&amp;F3473&amp;" ["&amp;H3473&amp;"]"))</f>
        <v/>
      </c>
      <c r="J3473" s="7" t="inlineStr">
        <is>
          <t>카파 아이보리 쉐르파베스트 [100]</t>
        </is>
      </c>
      <c r="K3473" s="7" t="inlineStr">
        <is>
          <t>카파 아이보리 쉐르파베스트</t>
        </is>
      </c>
      <c r="L3473" s="7">
        <f>IF(B3473="보세",C3473&amp;" "&amp;F3473,B3473&amp;" "&amp;F3473)</f>
        <v/>
      </c>
      <c r="M3473" s="8" t="inlineStr">
        <is>
          <t>아이보리   쉐르파베스트</t>
        </is>
      </c>
      <c r="N3473" s="8" t="inlineStr">
        <is>
          <t>아이보리   쉐르파베스트</t>
        </is>
      </c>
      <c r="O3473" s="8" t="inlineStr">
        <is>
          <t>아이보리   쉐르파베스트</t>
        </is>
      </c>
    </row>
    <row r="3474" ht="16.5" customHeight="1" s="16">
      <c r="A3474" s="7" t="n">
        <v>13200251</v>
      </c>
      <c r="B3474" s="7" t="inlineStr">
        <is>
          <t>이벳필드</t>
        </is>
      </c>
      <c r="C3474" s="7" t="inlineStr">
        <is>
          <t>화이트</t>
        </is>
      </c>
      <c r="D3474" s="7" t="inlineStr">
        <is>
          <t>프린팅</t>
        </is>
      </c>
      <c r="E3474" s="7" t="inlineStr">
        <is>
          <t>면</t>
        </is>
      </c>
      <c r="F3474" s="7" t="inlineStr">
        <is>
          <t>빅로고캐릭터반팔티</t>
        </is>
      </c>
      <c r="G3474" s="7" t="inlineStr">
        <is>
          <t>KOR</t>
        </is>
      </c>
      <c r="H3474" s="7" t="inlineStr">
        <is>
          <t>M</t>
        </is>
      </c>
      <c r="I3474" s="7">
        <f>IF(B3474="보세",C3474&amp;" "&amp;D3474&amp;" "&amp;E3474&amp;" "&amp;F3474&amp;" ["&amp;H3474&amp;"]",IF(G3474="JPN","[JPN] "&amp;B3474&amp;" "&amp;C3474&amp;" "&amp;D3474&amp;" "&amp;E3474&amp;" "&amp;F3474&amp;" ["&amp;H3474&amp;"]",B3474&amp;" "&amp;C3474&amp;" "&amp;D3474&amp;" "&amp;E3474&amp;" "&amp;F3474&amp;" ["&amp;H3474&amp;"]"))</f>
        <v/>
      </c>
      <c r="J3474" s="7" t="inlineStr">
        <is>
          <t>이벳필드 화이트 프린팅 면 빅로고캐릭터반팔티 [M]</t>
        </is>
      </c>
      <c r="K3474" s="7" t="inlineStr">
        <is>
          <t>이벳필드 화이트 프린팅 면 빅로고캐릭터반팔티</t>
        </is>
      </c>
      <c r="L3474" s="7">
        <f>IF(B3474="보세",C3474&amp;" "&amp;F3474,B3474&amp;" "&amp;F3474)</f>
        <v/>
      </c>
      <c r="M3474" s="8" t="inlineStr">
        <is>
          <t>화이트 프린팅 면 빅로고캐릭터반팔티</t>
        </is>
      </c>
      <c r="N3474" s="8" t="inlineStr">
        <is>
          <t>화이트 프린팅 코튼 빅로고캐릭터반팔티</t>
        </is>
      </c>
      <c r="O3474" s="8" t="inlineStr">
        <is>
          <t>화이트 프린팅 면직물 빅로고캐릭터반팔티</t>
        </is>
      </c>
    </row>
    <row r="3475" ht="16.5" customHeight="1" s="16">
      <c r="A3475" s="7" t="n">
        <v>13200252</v>
      </c>
      <c r="B3475" s="7" t="inlineStr">
        <is>
          <t>뉴에라</t>
        </is>
      </c>
      <c r="C3475" s="7" t="inlineStr">
        <is>
          <t>화이트</t>
        </is>
      </c>
      <c r="D3475" s="7" t="inlineStr">
        <is>
          <t>무지</t>
        </is>
      </c>
      <c r="E3475" s="7" t="inlineStr">
        <is>
          <t>면혼방</t>
        </is>
      </c>
      <c r="F3475" s="7" t="inlineStr">
        <is>
          <t>백프린팅반팔티</t>
        </is>
      </c>
      <c r="G3475" s="7" t="inlineStr">
        <is>
          <t>KOR</t>
        </is>
      </c>
      <c r="H3475" s="7" t="inlineStr">
        <is>
          <t>L</t>
        </is>
      </c>
      <c r="I3475" s="7">
        <f>IF(B3475="보세",C3475&amp;" "&amp;D3475&amp;" "&amp;E3475&amp;" "&amp;F3475&amp;" ["&amp;H3475&amp;"]",IF(G3475="JPN","[JPN] "&amp;B3475&amp;" "&amp;C3475&amp;" "&amp;D3475&amp;" "&amp;E3475&amp;" "&amp;F3475&amp;" ["&amp;H3475&amp;"]",B3475&amp;" "&amp;C3475&amp;" "&amp;D3475&amp;" "&amp;E3475&amp;" "&amp;F3475&amp;" ["&amp;H3475&amp;"]"))</f>
        <v/>
      </c>
      <c r="J3475" s="7" t="inlineStr">
        <is>
          <t>뉴에라 화이트 면혼방 백프린팅반팔티 [L]</t>
        </is>
      </c>
      <c r="K3475" s="7" t="inlineStr">
        <is>
          <t>뉴에라 화이트 면혼방 백프린팅반팔티</t>
        </is>
      </c>
      <c r="L3475" s="7">
        <f>IF(B3475="보세",C3475&amp;" "&amp;F3475,B3475&amp;" "&amp;F3475)</f>
        <v/>
      </c>
      <c r="M3475" s="8" t="inlineStr">
        <is>
          <t>화이트  면혼방 백프린팅반팔티</t>
        </is>
      </c>
      <c r="N3475" s="8" t="inlineStr">
        <is>
          <t>화이트  코튼혼방 백프린팅반팔티</t>
        </is>
      </c>
      <c r="O3475" s="8" t="inlineStr">
        <is>
          <t>화이트  면믹스 백프린팅반팔티</t>
        </is>
      </c>
    </row>
    <row r="3476" ht="16.5" customHeight="1" s="16">
      <c r="A3476" s="7" t="n">
        <v>13200253</v>
      </c>
      <c r="B3476" s="7" t="inlineStr">
        <is>
          <t>까스텔바작</t>
        </is>
      </c>
      <c r="C3476" s="7" t="inlineStr">
        <is>
          <t>화이트</t>
        </is>
      </c>
      <c r="D3476" s="7" t="inlineStr">
        <is>
          <t>무지</t>
        </is>
      </c>
      <c r="E3476" s="7" t="inlineStr">
        <is>
          <t>폴리</t>
        </is>
      </c>
      <c r="F3476" s="7" t="inlineStr">
        <is>
          <t>로고나그랑하이넥반팔티</t>
        </is>
      </c>
      <c r="G3476" s="7" t="inlineStr">
        <is>
          <t>KOR</t>
        </is>
      </c>
      <c r="H3476" s="7" t="inlineStr">
        <is>
          <t>100</t>
        </is>
      </c>
      <c r="I3476" s="7">
        <f>IF(B3476="보세",C3476&amp;" "&amp;D3476&amp;" "&amp;E3476&amp;" "&amp;F3476&amp;" ["&amp;H3476&amp;"]",IF(G3476="JPN","[JPN] "&amp;B3476&amp;" "&amp;C3476&amp;" "&amp;D3476&amp;" "&amp;E3476&amp;" "&amp;F3476&amp;" ["&amp;H3476&amp;"]",B3476&amp;" "&amp;C3476&amp;" "&amp;D3476&amp;" "&amp;E3476&amp;" "&amp;F3476&amp;" ["&amp;H3476&amp;"]"))</f>
        <v/>
      </c>
      <c r="J3476" s="7" t="inlineStr">
        <is>
          <t>까스텔바작 화이트 로고나그랑하이넥반팔티 [100]</t>
        </is>
      </c>
      <c r="K3476" s="7" t="inlineStr">
        <is>
          <t>까스텔바작 화이트 로고나그랑하이넥반팔티</t>
        </is>
      </c>
      <c r="L3476" s="7">
        <f>IF(B3476="보세",C3476&amp;" "&amp;F3476,B3476&amp;" "&amp;F3476)</f>
        <v/>
      </c>
      <c r="M3476" s="8" t="inlineStr">
        <is>
          <t>화이트   로고나그랑하이넥반팔티</t>
        </is>
      </c>
      <c r="N3476" s="8" t="inlineStr">
        <is>
          <t>화이트   로고나그랑하이넥반팔티</t>
        </is>
      </c>
      <c r="O3476" s="8" t="inlineStr">
        <is>
          <t>화이트   로고나그랑하이넥반팔티</t>
        </is>
      </c>
    </row>
    <row r="3477" ht="16.5" customHeight="1" s="16">
      <c r="A3477" s="7" t="n">
        <v>13200254</v>
      </c>
      <c r="B3477" s="7" t="inlineStr">
        <is>
          <t>gap</t>
        </is>
      </c>
      <c r="C3477" s="7" t="inlineStr">
        <is>
          <t>레드</t>
        </is>
      </c>
      <c r="D3477" s="7" t="inlineStr">
        <is>
          <t>프린팅</t>
        </is>
      </c>
      <c r="E3477" s="7" t="inlineStr">
        <is>
          <t>면혼방</t>
        </is>
      </c>
      <c r="F3477" s="7" t="inlineStr">
        <is>
          <t>빅로고맨투맨</t>
        </is>
      </c>
      <c r="G3477" s="7" t="inlineStr">
        <is>
          <t>KOR</t>
        </is>
      </c>
      <c r="H3477" s="7" t="inlineStr">
        <is>
          <t>L</t>
        </is>
      </c>
      <c r="I3477" s="7">
        <f>IF(B3477="보세",C3477&amp;" "&amp;D3477&amp;" "&amp;E3477&amp;" "&amp;F3477&amp;" ["&amp;H3477&amp;"]",IF(G3477="JPN","[JPN] "&amp;B3477&amp;" "&amp;C3477&amp;" "&amp;D3477&amp;" "&amp;E3477&amp;" "&amp;F3477&amp;" ["&amp;H3477&amp;"]",B3477&amp;" "&amp;C3477&amp;" "&amp;D3477&amp;" "&amp;E3477&amp;" "&amp;F3477&amp;" ["&amp;H3477&amp;"]"))</f>
        <v/>
      </c>
      <c r="J3477" s="7" t="inlineStr">
        <is>
          <t>gap 레드 프린팅 면혼방 빅로고맨투맨 [L]</t>
        </is>
      </c>
      <c r="K3477" s="7" t="inlineStr">
        <is>
          <t>gap 레드 프린팅 면혼방 빅로고맨투맨</t>
        </is>
      </c>
      <c r="L3477" s="7">
        <f>IF(B3477="보세",C3477&amp;" "&amp;F3477,B3477&amp;" "&amp;F3477)</f>
        <v/>
      </c>
      <c r="M3477" s="8" t="inlineStr">
        <is>
          <t>레드 프린팅 면혼방 빅로고맨투맨</t>
        </is>
      </c>
      <c r="N3477" s="8" t="inlineStr">
        <is>
          <t>레드 프린팅 코튼혼방 빅로고맨투맨</t>
        </is>
      </c>
      <c r="O3477" s="8" t="inlineStr">
        <is>
          <t>레드 프린팅 면믹스 빅로고맨투맨</t>
        </is>
      </c>
    </row>
    <row r="3478" ht="16.5" customHeight="1" s="16">
      <c r="A3478" s="7" t="n">
        <v>13200255</v>
      </c>
      <c r="B3478" s="7" t="inlineStr">
        <is>
          <t>plac</t>
        </is>
      </c>
      <c r="C3478" s="7" t="inlineStr">
        <is>
          <t>프림블루</t>
        </is>
      </c>
      <c r="D3478" s="7" t="inlineStr">
        <is>
          <t>무지</t>
        </is>
      </c>
      <c r="E3478" s="7" t="inlineStr">
        <is>
          <t>면</t>
        </is>
      </c>
      <c r="F3478" s="7" t="inlineStr">
        <is>
          <t>가슴로고스웨트셔츠</t>
        </is>
      </c>
      <c r="G3478" s="7" t="inlineStr">
        <is>
          <t>KOR</t>
        </is>
      </c>
      <c r="H3478" s="7" t="inlineStr">
        <is>
          <t>L</t>
        </is>
      </c>
      <c r="I3478" s="7">
        <f>IF(B3478="보세",C3478&amp;" "&amp;D3478&amp;" "&amp;E3478&amp;" "&amp;F3478&amp;" ["&amp;H3478&amp;"]",IF(G3478="JPN","[JPN] "&amp;B3478&amp;" "&amp;C3478&amp;" "&amp;D3478&amp;" "&amp;E3478&amp;" "&amp;F3478&amp;" ["&amp;H3478&amp;"]",B3478&amp;" "&amp;C3478&amp;" "&amp;D3478&amp;" "&amp;E3478&amp;" "&amp;F3478&amp;" ["&amp;H3478&amp;"]"))</f>
        <v/>
      </c>
      <c r="J3478" s="7" t="inlineStr">
        <is>
          <t>plac 프림블루 면 가슴로고스웨트셔츠 [L]</t>
        </is>
      </c>
      <c r="K3478" s="7" t="inlineStr">
        <is>
          <t>plac 프림블루 면 가슴로고스웨트셔츠</t>
        </is>
      </c>
      <c r="L3478" s="7">
        <f>IF(B3478="보세",C3478&amp;" "&amp;F3478,B3478&amp;" "&amp;F3478)</f>
        <v/>
      </c>
      <c r="M3478" s="8" t="inlineStr">
        <is>
          <t>프림블루  면 가슴로고스웨트셔츠</t>
        </is>
      </c>
      <c r="N3478" s="8" t="inlineStr">
        <is>
          <t>프림블루  코튼 가슴로고스웨트셔츠</t>
        </is>
      </c>
      <c r="O3478" s="8" t="inlineStr">
        <is>
          <t>프림블루  면직물 가슴로고스웨트셔츠</t>
        </is>
      </c>
    </row>
    <row r="3479" ht="16.5" customHeight="1" s="16">
      <c r="A3479" s="7" t="n">
        <v>13200256</v>
      </c>
      <c r="B3479" s="7" t="inlineStr">
        <is>
          <t>아디다스</t>
        </is>
      </c>
      <c r="C3479" s="7" t="inlineStr">
        <is>
          <t>그레이</t>
        </is>
      </c>
      <c r="D3479" s="7" t="inlineStr">
        <is>
          <t>무지</t>
        </is>
      </c>
      <c r="E3479" s="7" t="inlineStr">
        <is>
          <t>폴리</t>
        </is>
      </c>
      <c r="F3479" s="7" t="inlineStr">
        <is>
          <t>가슴로고폴로티</t>
        </is>
      </c>
      <c r="G3479" s="7" t="inlineStr">
        <is>
          <t>KOR</t>
        </is>
      </c>
      <c r="H3479" s="7" t="inlineStr">
        <is>
          <t>110</t>
        </is>
      </c>
      <c r="I3479" s="7">
        <f>IF(B3479="보세",C3479&amp;" "&amp;D3479&amp;" "&amp;E3479&amp;" "&amp;F3479&amp;" ["&amp;H3479&amp;"]",IF(G3479="JPN","[JPN] "&amp;B3479&amp;" "&amp;C3479&amp;" "&amp;D3479&amp;" "&amp;E3479&amp;" "&amp;F3479&amp;" ["&amp;H3479&amp;"]",B3479&amp;" "&amp;C3479&amp;" "&amp;D3479&amp;" "&amp;E3479&amp;" "&amp;F3479&amp;" ["&amp;H3479&amp;"]"))</f>
        <v/>
      </c>
      <c r="J3479" s="7" t="inlineStr">
        <is>
          <t>아디다스 그레이 가슴로고폴로티 [110]</t>
        </is>
      </c>
      <c r="K3479" s="7" t="inlineStr">
        <is>
          <t>아디다스 그레이 가슴로고폴로티</t>
        </is>
      </c>
      <c r="L3479" s="7">
        <f>IF(B3479="보세",C3479&amp;" "&amp;F3479,B3479&amp;" "&amp;F3479)</f>
        <v/>
      </c>
      <c r="M3479" s="8" t="inlineStr">
        <is>
          <t>그레이   가슴로고폴로티</t>
        </is>
      </c>
      <c r="N3479" s="8" t="inlineStr">
        <is>
          <t>회색   가슴로고폴로티</t>
        </is>
      </c>
      <c r="O3479" s="8" t="inlineStr">
        <is>
          <t>GRAY   가슴로고폴로티</t>
        </is>
      </c>
    </row>
    <row r="3480" ht="16.5" customHeight="1" s="16">
      <c r="A3480" s="7" t="n">
        <v>13200257</v>
      </c>
      <c r="B3480" s="7" t="inlineStr">
        <is>
          <t>suare</t>
        </is>
      </c>
      <c r="C3480" s="7" t="inlineStr">
        <is>
          <t>블랙</t>
        </is>
      </c>
      <c r="D3480" s="7" t="inlineStr">
        <is>
          <t>무지</t>
        </is>
      </c>
      <c r="E3480" s="7" t="inlineStr">
        <is>
          <t>폴리</t>
        </is>
      </c>
      <c r="F3480" s="7" t="inlineStr">
        <is>
          <t>반목니트티</t>
        </is>
      </c>
      <c r="G3480" s="7" t="inlineStr">
        <is>
          <t>KOR</t>
        </is>
      </c>
      <c r="H3480" s="7" t="inlineStr">
        <is>
          <t>L</t>
        </is>
      </c>
      <c r="I3480" s="7">
        <f>IF(B3480="보세",C3480&amp;" "&amp;D3480&amp;" "&amp;E3480&amp;" "&amp;F3480&amp;" ["&amp;H3480&amp;"]",IF(G3480="JPN","[JPN] "&amp;B3480&amp;" "&amp;C3480&amp;" "&amp;D3480&amp;" "&amp;E3480&amp;" "&amp;F3480&amp;" ["&amp;H3480&amp;"]",B3480&amp;" "&amp;C3480&amp;" "&amp;D3480&amp;" "&amp;E3480&amp;" "&amp;F3480&amp;" ["&amp;H3480&amp;"]"))</f>
        <v/>
      </c>
      <c r="J3480" s="7" t="inlineStr">
        <is>
          <t>suare 블랙 반목니트티 [L]</t>
        </is>
      </c>
      <c r="K3480" s="7" t="inlineStr">
        <is>
          <t>suare 블랙 반목니트티</t>
        </is>
      </c>
      <c r="L3480" s="7">
        <f>IF(B3480="보세",C3480&amp;" "&amp;F3480,B3480&amp;" "&amp;F3480)</f>
        <v/>
      </c>
      <c r="M3480" s="8" t="inlineStr">
        <is>
          <t>블랙   반목니트티</t>
        </is>
      </c>
      <c r="N3480" s="8" t="inlineStr">
        <is>
          <t>블랙   반목니트티</t>
        </is>
      </c>
      <c r="O3480" s="8" t="inlineStr">
        <is>
          <t>블랙   반목니트티</t>
        </is>
      </c>
    </row>
    <row r="3481" ht="16.5" customHeight="1" s="16">
      <c r="A3481" s="7" t="n">
        <v>13200258</v>
      </c>
      <c r="B3481" s="7" t="inlineStr">
        <is>
          <t>헤지스</t>
        </is>
      </c>
      <c r="C3481" s="7" t="inlineStr">
        <is>
          <t>네이비</t>
        </is>
      </c>
      <c r="D3481" s="7" t="inlineStr">
        <is>
          <t>무지</t>
        </is>
      </c>
      <c r="E3481" s="7" t="inlineStr">
        <is>
          <t>면혼방</t>
        </is>
      </c>
      <c r="F3481" s="7" t="inlineStr">
        <is>
          <t>배색빅끈후드티</t>
        </is>
      </c>
      <c r="G3481" s="7" t="inlineStr">
        <is>
          <t>KOR</t>
        </is>
      </c>
      <c r="H3481" s="7" t="inlineStr">
        <is>
          <t>L</t>
        </is>
      </c>
      <c r="I3481" s="7">
        <f>IF(B3481="보세",C3481&amp;" "&amp;D3481&amp;" "&amp;E3481&amp;" "&amp;F3481&amp;" ["&amp;H3481&amp;"]",IF(G3481="JPN","[JPN] "&amp;B3481&amp;" "&amp;C3481&amp;" "&amp;D3481&amp;" "&amp;E3481&amp;" "&amp;F3481&amp;" ["&amp;H3481&amp;"]",B3481&amp;" "&amp;C3481&amp;" "&amp;D3481&amp;" "&amp;E3481&amp;" "&amp;F3481&amp;" ["&amp;H3481&amp;"]"))</f>
        <v/>
      </c>
      <c r="J3481" s="7" t="inlineStr">
        <is>
          <t>헤지스 네이비 면혼방 배색빅끈후드티 [L]</t>
        </is>
      </c>
      <c r="K3481" s="7" t="inlineStr">
        <is>
          <t>헤지스 네이비 면혼방 배색빅끈후드티</t>
        </is>
      </c>
      <c r="L3481" s="7">
        <f>IF(B3481="보세",C3481&amp;" "&amp;F3481,B3481&amp;" "&amp;F3481)</f>
        <v/>
      </c>
      <c r="M3481" s="8" t="inlineStr">
        <is>
          <t>네이비  면혼방 배색빅끈후드티</t>
        </is>
      </c>
      <c r="N3481" s="8" t="inlineStr">
        <is>
          <t>NAVY  면혼방 배색빅끈후드티</t>
        </is>
      </c>
      <c r="O3481" s="8" t="inlineStr">
        <is>
          <t>곤색  면혼방 배색빅끈후드티</t>
        </is>
      </c>
    </row>
    <row r="3482" ht="16.5" customHeight="1" s="16">
      <c r="A3482" s="7" t="n">
        <v>13200259</v>
      </c>
      <c r="B3482" s="7" t="inlineStr">
        <is>
          <t>arket</t>
        </is>
      </c>
      <c r="C3482" s="7" t="inlineStr">
        <is>
          <t>네이비</t>
        </is>
      </c>
      <c r="D3482" s="7" t="inlineStr">
        <is>
          <t>무지</t>
        </is>
      </c>
      <c r="E3482" s="7" t="inlineStr">
        <is>
          <t>실크혼방</t>
        </is>
      </c>
      <c r="F3482" s="7" t="inlineStr">
        <is>
          <t>라이트빈티지브이넥니트</t>
        </is>
      </c>
      <c r="G3482" s="7" t="inlineStr">
        <is>
          <t>KOR</t>
        </is>
      </c>
      <c r="H3482" s="7" t="inlineStr">
        <is>
          <t>M</t>
        </is>
      </c>
      <c r="I3482" s="7">
        <f>IF(B3482="보세",C3482&amp;" "&amp;D3482&amp;" "&amp;E3482&amp;" "&amp;F3482&amp;" ["&amp;H3482&amp;"]",IF(G3482="JPN","[JPN] "&amp;B3482&amp;" "&amp;C3482&amp;" "&amp;D3482&amp;" "&amp;E3482&amp;" "&amp;F3482&amp;" ["&amp;H3482&amp;"]",B3482&amp;" "&amp;C3482&amp;" "&amp;D3482&amp;" "&amp;E3482&amp;" "&amp;F3482&amp;" ["&amp;H3482&amp;"]"))</f>
        <v/>
      </c>
      <c r="J3482" s="7" t="inlineStr">
        <is>
          <t>arket 네이비 실크혼방 라이트빈티지브이넥니트 [M]</t>
        </is>
      </c>
      <c r="K3482" s="7" t="inlineStr">
        <is>
          <t>arket 네이비 실크혼방 라이트빈티지브이넥니트</t>
        </is>
      </c>
      <c r="L3482" s="7">
        <f>IF(B3482="보세",C3482&amp;" "&amp;F3482,B3482&amp;" "&amp;F3482)</f>
        <v/>
      </c>
      <c r="M3482" s="8" t="inlineStr">
        <is>
          <t>네이비  실크혼방 라이트빈티지브이넥니트</t>
        </is>
      </c>
      <c r="N3482" s="8" t="inlineStr">
        <is>
          <t>NAVY  실크혼방 라이트빈티지브이넥니트</t>
        </is>
      </c>
      <c r="O3482" s="8" t="inlineStr">
        <is>
          <t>곤색  실크혼방 라이트빈티지브이넥니트</t>
        </is>
      </c>
    </row>
    <row r="3483" ht="16.5" customHeight="1" s="16">
      <c r="A3483" s="7" t="n">
        <v>13200260</v>
      </c>
      <c r="B3483" s="7" t="inlineStr">
        <is>
          <t>라코스테</t>
        </is>
      </c>
      <c r="C3483" s="7" t="inlineStr">
        <is>
          <t>블랙</t>
        </is>
      </c>
      <c r="D3483" s="7" t="inlineStr">
        <is>
          <t>무지</t>
        </is>
      </c>
      <c r="E3483" s="7" t="inlineStr">
        <is>
          <t>면</t>
        </is>
      </c>
      <c r="F3483" s="7" t="inlineStr">
        <is>
          <t>빅로고맨투맨</t>
        </is>
      </c>
      <c r="G3483" s="7" t="inlineStr">
        <is>
          <t>KOR</t>
        </is>
      </c>
      <c r="H3483" s="7" t="inlineStr">
        <is>
          <t>105</t>
        </is>
      </c>
      <c r="I3483" s="7">
        <f>IF(B3483="보세",C3483&amp;" "&amp;D3483&amp;" "&amp;E3483&amp;" "&amp;F3483&amp;" ["&amp;H3483&amp;"]",IF(G3483="JPN","[JPN] "&amp;B3483&amp;" "&amp;C3483&amp;" "&amp;D3483&amp;" "&amp;E3483&amp;" "&amp;F3483&amp;" ["&amp;H3483&amp;"]",B3483&amp;" "&amp;C3483&amp;" "&amp;D3483&amp;" "&amp;E3483&amp;" "&amp;F3483&amp;" ["&amp;H3483&amp;"]"))</f>
        <v/>
      </c>
      <c r="J3483" s="7" t="inlineStr">
        <is>
          <t>라코스테 블랙 면 빅로고맨투맨 [105]</t>
        </is>
      </c>
      <c r="K3483" s="7" t="inlineStr">
        <is>
          <t>라코스테 블랙 면 빅로고맨투맨</t>
        </is>
      </c>
      <c r="L3483" s="7">
        <f>IF(B3483="보세",C3483&amp;" "&amp;F3483,B3483&amp;" "&amp;F3483)</f>
        <v/>
      </c>
      <c r="M3483" s="8" t="inlineStr">
        <is>
          <t>블랙  면 빅로고맨투맨</t>
        </is>
      </c>
      <c r="N3483" s="8" t="inlineStr">
        <is>
          <t>블랙  코튼 빅로고맨투맨</t>
        </is>
      </c>
      <c r="O3483" s="8" t="inlineStr">
        <is>
          <t>블랙  면직물 빅로고맨투맨</t>
        </is>
      </c>
    </row>
    <row r="3484" ht="16.5" customHeight="1" s="16">
      <c r="A3484" s="7" t="n">
        <v>13200261</v>
      </c>
      <c r="B3484" s="7" t="inlineStr">
        <is>
          <t>JDX</t>
        </is>
      </c>
      <c r="C3484" s="7" t="inlineStr">
        <is>
          <t>블랙</t>
        </is>
      </c>
      <c r="D3484" s="7" t="inlineStr">
        <is>
          <t>무지</t>
        </is>
      </c>
      <c r="E3484" s="7" t="inlineStr">
        <is>
          <t>폴리</t>
        </is>
      </c>
      <c r="F3484" s="7" t="inlineStr">
        <is>
          <t>웜PK긴팔티</t>
        </is>
      </c>
      <c r="G3484" s="7" t="inlineStr">
        <is>
          <t>KOR</t>
        </is>
      </c>
      <c r="H3484" s="7" t="inlineStr">
        <is>
          <t>100</t>
        </is>
      </c>
      <c r="I3484" s="7">
        <f>IF(B3484="보세",C3484&amp;" "&amp;D3484&amp;" "&amp;E3484&amp;" "&amp;F3484&amp;" ["&amp;H3484&amp;"]",IF(G3484="JPN","[JPN] "&amp;B3484&amp;" "&amp;C3484&amp;" "&amp;D3484&amp;" "&amp;E3484&amp;" "&amp;F3484&amp;" ["&amp;H3484&amp;"]",B3484&amp;" "&amp;C3484&amp;" "&amp;D3484&amp;" "&amp;E3484&amp;" "&amp;F3484&amp;" ["&amp;H3484&amp;"]"))</f>
        <v/>
      </c>
      <c r="J3484" s="7" t="inlineStr">
        <is>
          <t>JDX 블랙 웜PK긴팔티 [100]</t>
        </is>
      </c>
      <c r="K3484" s="7" t="inlineStr">
        <is>
          <t>JDX 블랙 웜PK긴팔티</t>
        </is>
      </c>
      <c r="L3484" s="7">
        <f>IF(B3484="보세",C3484&amp;" "&amp;F3484,B3484&amp;" "&amp;F3484)</f>
        <v/>
      </c>
      <c r="M3484" s="8" t="inlineStr">
        <is>
          <t>블랙   웜PK긴팔티</t>
        </is>
      </c>
      <c r="N3484" s="8" t="inlineStr">
        <is>
          <t>블랙   웜PK긴팔티</t>
        </is>
      </c>
      <c r="O3484" s="8" t="inlineStr">
        <is>
          <t>블랙   웜PK긴팔티</t>
        </is>
      </c>
    </row>
    <row r="3485" ht="16.5" customHeight="1" s="16">
      <c r="A3485" s="7" t="n">
        <v>13200262</v>
      </c>
      <c r="B3485" s="7" t="inlineStr">
        <is>
          <t>챔피언</t>
        </is>
      </c>
      <c r="C3485" s="7" t="inlineStr">
        <is>
          <t>블랙</t>
        </is>
      </c>
      <c r="D3485" s="7" t="inlineStr">
        <is>
          <t>무지</t>
        </is>
      </c>
      <c r="E3485" s="7" t="inlineStr">
        <is>
          <t>면혼방</t>
        </is>
      </c>
      <c r="F3485" s="7" t="inlineStr">
        <is>
          <t>라운드반팔티</t>
        </is>
      </c>
      <c r="G3485" s="7" t="inlineStr">
        <is>
          <t>KOR</t>
        </is>
      </c>
      <c r="H3485" s="7" t="inlineStr">
        <is>
          <t>M</t>
        </is>
      </c>
      <c r="I3485" s="7">
        <f>IF(B3485="보세",C3485&amp;" "&amp;D3485&amp;" "&amp;E3485&amp;" "&amp;F3485&amp;" ["&amp;H3485&amp;"]",IF(G3485="JPN","[JPN] "&amp;B3485&amp;" "&amp;C3485&amp;" "&amp;D3485&amp;" "&amp;E3485&amp;" "&amp;F3485&amp;" ["&amp;H3485&amp;"]",B3485&amp;" "&amp;C3485&amp;" "&amp;D3485&amp;" "&amp;E3485&amp;" "&amp;F3485&amp;" ["&amp;H3485&amp;"]"))</f>
        <v/>
      </c>
      <c r="J3485" s="7" t="inlineStr">
        <is>
          <t>챔피언 블랙 면혼방 라운드반팔티 [M]</t>
        </is>
      </c>
      <c r="K3485" s="7" t="inlineStr">
        <is>
          <t>챔피언 블랙 면혼방 라운드반팔티</t>
        </is>
      </c>
      <c r="L3485" s="7">
        <f>IF(B3485="보세",C3485&amp;" "&amp;F3485,B3485&amp;" "&amp;F3485)</f>
        <v/>
      </c>
      <c r="M3485" s="8" t="inlineStr">
        <is>
          <t>블랙  면혼방 라운드반팔티</t>
        </is>
      </c>
      <c r="N3485" s="8" t="inlineStr">
        <is>
          <t>블랙  코튼혼방 라운드반팔티</t>
        </is>
      </c>
      <c r="O3485" s="8" t="inlineStr">
        <is>
          <t>블랙  면믹스 라운드반팔티</t>
        </is>
      </c>
    </row>
    <row r="3486" ht="16.5" customHeight="1" s="16">
      <c r="A3486" s="7" t="n">
        <v>13200263</v>
      </c>
      <c r="B3486" s="7" t="inlineStr">
        <is>
          <t>아메리칸이글</t>
        </is>
      </c>
      <c r="C3486" s="7" t="inlineStr">
        <is>
          <t>매트블랙</t>
        </is>
      </c>
      <c r="D3486" s="7" t="inlineStr">
        <is>
          <t>무지</t>
        </is>
      </c>
      <c r="E3486" s="7" t="inlineStr">
        <is>
          <t>폴리</t>
        </is>
      </c>
      <c r="F3486" s="7" t="inlineStr">
        <is>
          <t>카라바스락자켓</t>
        </is>
      </c>
      <c r="G3486" s="7" t="inlineStr">
        <is>
          <t>KOR</t>
        </is>
      </c>
      <c r="H3486" s="7" t="inlineStr">
        <is>
          <t>XL</t>
        </is>
      </c>
      <c r="I3486" s="7">
        <f>IF(B3486="보세",C3486&amp;" "&amp;D3486&amp;" "&amp;E3486&amp;" "&amp;F3486&amp;" ["&amp;H3486&amp;"]",IF(G3486="JPN","[JPN] "&amp;B3486&amp;" "&amp;C3486&amp;" "&amp;D3486&amp;" "&amp;E3486&amp;" "&amp;F3486&amp;" ["&amp;H3486&amp;"]",B3486&amp;" "&amp;C3486&amp;" "&amp;D3486&amp;" "&amp;E3486&amp;" "&amp;F3486&amp;" ["&amp;H3486&amp;"]"))</f>
        <v/>
      </c>
      <c r="J3486" s="7" t="inlineStr">
        <is>
          <t>아메리칸이글 매트블랙 카라바스락자켓 [XL]</t>
        </is>
      </c>
      <c r="K3486" s="7" t="inlineStr">
        <is>
          <t>아메리칸이글 매트블랙 카라바스락자켓</t>
        </is>
      </c>
      <c r="L3486" s="7">
        <f>IF(B3486="보세",C3486&amp;" "&amp;F3486,B3486&amp;" "&amp;F3486)</f>
        <v/>
      </c>
      <c r="M3486" s="8" t="inlineStr">
        <is>
          <t>매트블랙   카라바스락자켓</t>
        </is>
      </c>
      <c r="N3486" s="8" t="inlineStr">
        <is>
          <t>매트블랙   카라바스락자켓</t>
        </is>
      </c>
      <c r="O3486" s="8" t="inlineStr">
        <is>
          <t>매트블랙   카라바스락자켓</t>
        </is>
      </c>
    </row>
    <row r="3487" ht="16.5" customHeight="1" s="16">
      <c r="A3487" s="7" t="n">
        <v>13200264</v>
      </c>
      <c r="B3487" s="7" t="inlineStr">
        <is>
          <t>lynx</t>
        </is>
      </c>
      <c r="C3487" s="7" t="inlineStr">
        <is>
          <t>블랙</t>
        </is>
      </c>
      <c r="D3487" s="7" t="inlineStr">
        <is>
          <t>무지</t>
        </is>
      </c>
      <c r="E3487" s="7" t="inlineStr">
        <is>
          <t>구스다운</t>
        </is>
      </c>
      <c r="F3487" s="7" t="inlineStr">
        <is>
          <t>사각퀼트경량롱패딩</t>
        </is>
      </c>
      <c r="G3487" s="7" t="inlineStr">
        <is>
          <t>KOR</t>
        </is>
      </c>
      <c r="H3487" s="7" t="inlineStr">
        <is>
          <t>95</t>
        </is>
      </c>
      <c r="I3487" s="7">
        <f>IF(B3487="보세",C3487&amp;" "&amp;D3487&amp;" "&amp;E3487&amp;" "&amp;F3487&amp;" ["&amp;H3487&amp;"]",IF(G3487="JPN","[JPN] "&amp;B3487&amp;" "&amp;C3487&amp;" "&amp;D3487&amp;" "&amp;E3487&amp;" "&amp;F3487&amp;" ["&amp;H3487&amp;"]",B3487&amp;" "&amp;C3487&amp;" "&amp;D3487&amp;" "&amp;E3487&amp;" "&amp;F3487&amp;" ["&amp;H3487&amp;"]"))</f>
        <v/>
      </c>
      <c r="J3487" s="7" t="inlineStr">
        <is>
          <t>lynx 블랙 구스다운 사각퀼트경량롱패딩 [95]</t>
        </is>
      </c>
      <c r="K3487" s="7" t="inlineStr">
        <is>
          <t>lynx 블랙 구스다운 사각퀼트경량롱패딩</t>
        </is>
      </c>
      <c r="L3487" s="7">
        <f>IF(B3487="보세",C3487&amp;" "&amp;F3487,B3487&amp;" "&amp;F3487)</f>
        <v/>
      </c>
      <c r="M3487" s="8" t="inlineStr">
        <is>
          <t>블랙  구스다운 사각퀼트경량롱패딩</t>
        </is>
      </c>
      <c r="N3487" s="8" t="inlineStr">
        <is>
          <t>블랙  구스다운 사각퀼트경량롱패딩</t>
        </is>
      </c>
      <c r="O3487" s="8" t="inlineStr">
        <is>
          <t>블랙  구스다운 사각퀼트경량롱패딩</t>
        </is>
      </c>
    </row>
    <row r="3488" ht="16.5" customHeight="1" s="16">
      <c r="A3488" s="7" t="n">
        <v>13200265</v>
      </c>
      <c r="B3488" s="7" t="inlineStr">
        <is>
          <t>vannworks</t>
        </is>
      </c>
      <c r="C3488" s="7" t="inlineStr">
        <is>
          <t>네이비</t>
        </is>
      </c>
      <c r="D3488" s="7" t="inlineStr">
        <is>
          <t>무지</t>
        </is>
      </c>
      <c r="E3488" s="7" t="inlineStr">
        <is>
          <t>면</t>
        </is>
      </c>
      <c r="F3488" s="7" t="inlineStr">
        <is>
          <t>USA성조기자수맨투맨</t>
        </is>
      </c>
      <c r="G3488" s="7" t="inlineStr">
        <is>
          <t>KOR</t>
        </is>
      </c>
      <c r="H3488" s="7" t="inlineStr">
        <is>
          <t>105</t>
        </is>
      </c>
      <c r="I3488" s="7">
        <f>IF(B3488="보세",C3488&amp;" "&amp;D3488&amp;" "&amp;E3488&amp;" "&amp;F3488&amp;" ["&amp;H3488&amp;"]",IF(G3488="JPN","[JPN] "&amp;B3488&amp;" "&amp;C3488&amp;" "&amp;D3488&amp;" "&amp;E3488&amp;" "&amp;F3488&amp;" ["&amp;H3488&amp;"]",B3488&amp;" "&amp;C3488&amp;" "&amp;D3488&amp;" "&amp;E3488&amp;" "&amp;F3488&amp;" ["&amp;H3488&amp;"]"))</f>
        <v/>
      </c>
      <c r="J3488" s="7" t="inlineStr">
        <is>
          <t>vannworks 네이비 면 USA성조기자수맨투맨 [105]</t>
        </is>
      </c>
      <c r="K3488" s="7" t="inlineStr">
        <is>
          <t>vannworks 네이비 면 USA성조기자수맨투맨</t>
        </is>
      </c>
      <c r="L3488" s="7">
        <f>IF(B3488="보세",C3488&amp;" "&amp;F3488,B3488&amp;" "&amp;F3488)</f>
        <v/>
      </c>
      <c r="M3488" s="8" t="inlineStr">
        <is>
          <t>네이비  면 USA성조기자수맨투맨</t>
        </is>
      </c>
      <c r="N3488" s="8" t="inlineStr">
        <is>
          <t>NAVY  면 USA성조기자수맨투맨</t>
        </is>
      </c>
      <c r="O3488" s="8" t="inlineStr">
        <is>
          <t>곤색  면 USA성조기자수맨투맨</t>
        </is>
      </c>
    </row>
    <row r="3489" ht="16.5" customHeight="1" s="16">
      <c r="A3489" s="7" t="n">
        <v>13200266</v>
      </c>
      <c r="B3489" s="7" t="inlineStr">
        <is>
          <t>디젤</t>
        </is>
      </c>
      <c r="C3489" s="7" t="inlineStr">
        <is>
          <t>네이비</t>
        </is>
      </c>
      <c r="D3489" s="7" t="inlineStr">
        <is>
          <t>무지</t>
        </is>
      </c>
      <c r="E3489" s="7" t="inlineStr">
        <is>
          <t>울혼방</t>
        </is>
      </c>
      <c r="F3489" s="7" t="inlineStr">
        <is>
          <t>보카시브이넥니트후드티</t>
        </is>
      </c>
      <c r="G3489" s="7" t="inlineStr">
        <is>
          <t>KOR</t>
        </is>
      </c>
      <c r="H3489" s="7" t="inlineStr">
        <is>
          <t>M</t>
        </is>
      </c>
      <c r="I3489" s="7">
        <f>IF(B3489="보세",C3489&amp;" "&amp;D3489&amp;" "&amp;E3489&amp;" "&amp;F3489&amp;" ["&amp;H3489&amp;"]",IF(G3489="JPN","[JPN] "&amp;B3489&amp;" "&amp;C3489&amp;" "&amp;D3489&amp;" "&amp;E3489&amp;" "&amp;F3489&amp;" ["&amp;H3489&amp;"]",B3489&amp;" "&amp;C3489&amp;" "&amp;D3489&amp;" "&amp;E3489&amp;" "&amp;F3489&amp;" ["&amp;H3489&amp;"]"))</f>
        <v/>
      </c>
      <c r="J3489" s="7" t="inlineStr">
        <is>
          <t>디젤 네이비 울혼방 보카시브이넥니트후드티 [M]</t>
        </is>
      </c>
      <c r="K3489" s="7" t="inlineStr">
        <is>
          <t>디젤 네이비 울혼방 보카시브이넥니트후드티</t>
        </is>
      </c>
      <c r="L3489" s="7">
        <f>IF(B3489="보세",C3489&amp;" "&amp;F3489,B3489&amp;" "&amp;F3489)</f>
        <v/>
      </c>
      <c r="M3489" s="8" t="inlineStr">
        <is>
          <t>네이비  울혼방 보카시브이넥니트후드티</t>
        </is>
      </c>
      <c r="N3489" s="8" t="inlineStr">
        <is>
          <t>NAVY  울혼방 보카시브이넥니트후드티</t>
        </is>
      </c>
      <c r="O3489" s="8" t="inlineStr">
        <is>
          <t>곤색  울혼방 보카시브이넥니트후드티</t>
        </is>
      </c>
    </row>
    <row r="3490" ht="16.5" customHeight="1" s="16">
      <c r="A3490" s="7" t="n">
        <v>13200267</v>
      </c>
      <c r="B3490" s="7" t="inlineStr">
        <is>
          <t>gap</t>
        </is>
      </c>
      <c r="C3490" s="7" t="inlineStr">
        <is>
          <t>레드</t>
        </is>
      </c>
      <c r="D3490" s="7" t="inlineStr">
        <is>
          <t>무지</t>
        </is>
      </c>
      <c r="E3490" s="7" t="inlineStr">
        <is>
          <t>면혼방</t>
        </is>
      </c>
      <c r="F3490" s="7" t="inlineStr">
        <is>
          <t>빅뽀글이로고나그랑후드티</t>
        </is>
      </c>
      <c r="G3490" s="7" t="inlineStr">
        <is>
          <t>KOR</t>
        </is>
      </c>
      <c r="H3490" s="7" t="inlineStr">
        <is>
          <t>L</t>
        </is>
      </c>
      <c r="I3490" s="7">
        <f>IF(B3490="보세",C3490&amp;" "&amp;D3490&amp;" "&amp;E3490&amp;" "&amp;F3490&amp;" ["&amp;H3490&amp;"]",IF(G3490="JPN","[JPN] "&amp;B3490&amp;" "&amp;C3490&amp;" "&amp;D3490&amp;" "&amp;E3490&amp;" "&amp;F3490&amp;" ["&amp;H3490&amp;"]",B3490&amp;" "&amp;C3490&amp;" "&amp;D3490&amp;" "&amp;E3490&amp;" "&amp;F3490&amp;" ["&amp;H3490&amp;"]"))</f>
        <v/>
      </c>
      <c r="J3490" s="7" t="inlineStr">
        <is>
          <t>gap 레드 면혼방 빅뽀글이로고나그랑후드티 [L]</t>
        </is>
      </c>
      <c r="K3490" s="7" t="inlineStr">
        <is>
          <t>gap 레드 면혼방 빅뽀글이로고나그랑후드티</t>
        </is>
      </c>
      <c r="L3490" s="7">
        <f>IF(B3490="보세",C3490&amp;" "&amp;F3490,B3490&amp;" "&amp;F3490)</f>
        <v/>
      </c>
      <c r="M3490" s="8" t="inlineStr">
        <is>
          <t>레드  면혼방 빅뽀글이로고나그랑후드티</t>
        </is>
      </c>
      <c r="N3490" s="8" t="inlineStr">
        <is>
          <t>레드  코튼혼방 빅뽀글이로고나그랑후드티</t>
        </is>
      </c>
      <c r="O3490" s="8" t="inlineStr">
        <is>
          <t>레드  면믹스 빅뽀글이로고나그랑후드티</t>
        </is>
      </c>
    </row>
    <row r="3491" ht="16.5" customHeight="1" s="16">
      <c r="A3491" s="7" t="n">
        <v>13200268</v>
      </c>
      <c r="B3491" s="7" t="inlineStr">
        <is>
          <t>코오롱스포츠</t>
        </is>
      </c>
      <c r="C3491" s="7" t="inlineStr">
        <is>
          <t>핫핑크</t>
        </is>
      </c>
      <c r="D3491" s="7" t="inlineStr">
        <is>
          <t>무지</t>
        </is>
      </c>
      <c r="E3491" s="7" t="inlineStr">
        <is>
          <t>폴리</t>
        </is>
      </c>
      <c r="F3491" s="7" t="inlineStr">
        <is>
          <t>아웃도어액티브자켓</t>
        </is>
      </c>
      <c r="G3491" s="7" t="inlineStr">
        <is>
          <t>KOR</t>
        </is>
      </c>
      <c r="H3491" s="7" t="inlineStr">
        <is>
          <t>95</t>
        </is>
      </c>
      <c r="I3491" s="7">
        <f>IF(B3491="보세",C3491&amp;" "&amp;D3491&amp;" "&amp;E3491&amp;" "&amp;F3491&amp;" ["&amp;H3491&amp;"]",IF(G3491="JPN","[JPN] "&amp;B3491&amp;" "&amp;C3491&amp;" "&amp;D3491&amp;" "&amp;E3491&amp;" "&amp;F3491&amp;" ["&amp;H3491&amp;"]",B3491&amp;" "&amp;C3491&amp;" "&amp;D3491&amp;" "&amp;E3491&amp;" "&amp;F3491&amp;" ["&amp;H3491&amp;"]"))</f>
        <v/>
      </c>
      <c r="J3491" s="7" t="inlineStr">
        <is>
          <t>코오롱스포츠 핫핑크 아웃도어액티브자켓 [95]</t>
        </is>
      </c>
      <c r="K3491" s="7" t="inlineStr">
        <is>
          <t>코오롱스포츠 핫핑크 아웃도어액티브자켓</t>
        </is>
      </c>
      <c r="L3491" s="7">
        <f>IF(B3491="보세",C3491&amp;" "&amp;F3491,B3491&amp;" "&amp;F3491)</f>
        <v/>
      </c>
      <c r="M3491" s="8" t="inlineStr">
        <is>
          <t>핫핑크   아웃도어액티브자켓</t>
        </is>
      </c>
      <c r="N3491" s="8" t="inlineStr">
        <is>
          <t>핫핑크   아웃도어액티브자켓</t>
        </is>
      </c>
      <c r="O3491" s="8" t="inlineStr">
        <is>
          <t>핫핑크   아웃도어액티브자켓</t>
        </is>
      </c>
    </row>
    <row r="3492" ht="16.5" customHeight="1" s="16">
      <c r="A3492" s="7" t="n">
        <v>13200269</v>
      </c>
      <c r="B3492" s="7" t="inlineStr">
        <is>
          <t>아베크롬비</t>
        </is>
      </c>
      <c r="C3492" s="7" t="inlineStr">
        <is>
          <t>옐로우</t>
        </is>
      </c>
      <c r="D3492" s="7" t="inlineStr">
        <is>
          <t>무지</t>
        </is>
      </c>
      <c r="E3492" s="7" t="inlineStr">
        <is>
          <t>면</t>
        </is>
      </c>
      <c r="F3492" s="7" t="inlineStr">
        <is>
          <t>머슬핏피케반팔티</t>
        </is>
      </c>
      <c r="G3492" s="7" t="inlineStr">
        <is>
          <t>KOR</t>
        </is>
      </c>
      <c r="H3492" s="7" t="inlineStr">
        <is>
          <t>M</t>
        </is>
      </c>
      <c r="I3492" s="7">
        <f>IF(B3492="보세",C3492&amp;" "&amp;D3492&amp;" "&amp;E3492&amp;" "&amp;F3492&amp;" ["&amp;H3492&amp;"]",IF(G3492="JPN","[JPN] "&amp;B3492&amp;" "&amp;C3492&amp;" "&amp;D3492&amp;" "&amp;E3492&amp;" "&amp;F3492&amp;" ["&amp;H3492&amp;"]",B3492&amp;" "&amp;C3492&amp;" "&amp;D3492&amp;" "&amp;E3492&amp;" "&amp;F3492&amp;" ["&amp;H3492&amp;"]"))</f>
        <v/>
      </c>
      <c r="J3492" s="7" t="inlineStr">
        <is>
          <t>아베크롬비 옐로우 면 머슬핏피케반팔티 [M]</t>
        </is>
      </c>
      <c r="K3492" s="7" t="inlineStr">
        <is>
          <t>아베크롬비 옐로우 면 머슬핏피케반팔티</t>
        </is>
      </c>
      <c r="L3492" s="7">
        <f>IF(B3492="보세",C3492&amp;" "&amp;F3492,B3492&amp;" "&amp;F3492)</f>
        <v/>
      </c>
      <c r="M3492" s="8" t="inlineStr">
        <is>
          <t>옐로우  면 머슬핏피케반팔티</t>
        </is>
      </c>
      <c r="N3492" s="8" t="inlineStr">
        <is>
          <t>옐로우  코튼 머슬핏피케반팔티</t>
        </is>
      </c>
      <c r="O3492" s="8" t="inlineStr">
        <is>
          <t>옐로우  면직물 머슬핏피케반팔티</t>
        </is>
      </c>
    </row>
    <row r="3493" ht="16.5" customHeight="1" s="16">
      <c r="A3493" s="7" t="n">
        <v>13200270</v>
      </c>
      <c r="B3493" s="7" t="inlineStr">
        <is>
          <t>노스페이스</t>
        </is>
      </c>
      <c r="C3493" s="7" t="inlineStr">
        <is>
          <t>브라이트옐로우연두</t>
        </is>
      </c>
      <c r="D3493" s="7" t="inlineStr">
        <is>
          <t>무지</t>
        </is>
      </c>
      <c r="E3493" s="7" t="inlineStr">
        <is>
          <t>폴리</t>
        </is>
      </c>
      <c r="F3493" s="7" t="inlineStr">
        <is>
          <t>나그랑반집업등산반팔티</t>
        </is>
      </c>
      <c r="G3493" s="7" t="inlineStr">
        <is>
          <t>KOR</t>
        </is>
      </c>
      <c r="H3493" s="7" t="inlineStr">
        <is>
          <t>S</t>
        </is>
      </c>
      <c r="I3493" s="7">
        <f>IF(B3493="보세",C3493&amp;" "&amp;D3493&amp;" "&amp;E3493&amp;" "&amp;F3493&amp;" ["&amp;H3493&amp;"]",IF(G3493="JPN","[JPN] "&amp;B3493&amp;" "&amp;C3493&amp;" "&amp;D3493&amp;" "&amp;E3493&amp;" "&amp;F3493&amp;" ["&amp;H3493&amp;"]",B3493&amp;" "&amp;C3493&amp;" "&amp;D3493&amp;" "&amp;E3493&amp;" "&amp;F3493&amp;" ["&amp;H3493&amp;"]"))</f>
        <v/>
      </c>
      <c r="J3493" s="7" t="inlineStr">
        <is>
          <t>노스페이스 브라이트옐로우연두 나그랑반집업등산반팔티 [S]</t>
        </is>
      </c>
      <c r="K3493" s="7" t="inlineStr">
        <is>
          <t>노스페이스 브라이트옐로우연두 나그랑반집업등산반팔티</t>
        </is>
      </c>
      <c r="L3493" s="7">
        <f>IF(B3493="보세",C3493&amp;" "&amp;F3493,B3493&amp;" "&amp;F3493)</f>
        <v/>
      </c>
      <c r="M3493" s="8" t="inlineStr">
        <is>
          <t>브라이트옐로우연두   나그랑반집업등산반팔티</t>
        </is>
      </c>
      <c r="N3493" s="8" t="inlineStr">
        <is>
          <t>브라이트옐로우연두   나그랑반집업등산반팔티</t>
        </is>
      </c>
      <c r="O3493" s="8" t="inlineStr">
        <is>
          <t>브라이트옐로우연두   나그랑반집업등산반팔티</t>
        </is>
      </c>
    </row>
    <row r="3494" ht="16.5" customHeight="1" s="16">
      <c r="A3494" s="7" t="n">
        <v>13200271</v>
      </c>
      <c r="B3494" s="7" t="inlineStr">
        <is>
          <t>젝시믹스</t>
        </is>
      </c>
      <c r="C3494" s="7" t="inlineStr">
        <is>
          <t>라일락</t>
        </is>
      </c>
      <c r="D3494" s="7" t="inlineStr">
        <is>
          <t>무지</t>
        </is>
      </c>
      <c r="E3494" s="7" t="inlineStr">
        <is>
          <t>폴리</t>
        </is>
      </c>
      <c r="F3494" s="7" t="inlineStr">
        <is>
          <t>언발트임스포츠반팔티</t>
        </is>
      </c>
      <c r="G3494" s="7" t="inlineStr">
        <is>
          <t>KOR</t>
        </is>
      </c>
      <c r="H3494" s="7" t="inlineStr">
        <is>
          <t>Free</t>
        </is>
      </c>
      <c r="I3494" s="7">
        <f>IF(B3494="보세",C3494&amp;" "&amp;D3494&amp;" "&amp;E3494&amp;" "&amp;F3494&amp;" ["&amp;H3494&amp;"]",IF(G3494="JPN","[JPN] "&amp;B3494&amp;" "&amp;C3494&amp;" "&amp;D3494&amp;" "&amp;E3494&amp;" "&amp;F3494&amp;" ["&amp;H3494&amp;"]",B3494&amp;" "&amp;C3494&amp;" "&amp;D3494&amp;" "&amp;E3494&amp;" "&amp;F3494&amp;" ["&amp;H3494&amp;"]"))</f>
        <v/>
      </c>
      <c r="J3494" s="7" t="inlineStr">
        <is>
          <t>젝시믹스 라일락 언발트임스포츠반팔티 [Free]</t>
        </is>
      </c>
      <c r="K3494" s="7" t="inlineStr">
        <is>
          <t>젝시믹스 라일락 언발트임스포츠반팔티</t>
        </is>
      </c>
      <c r="L3494" s="7">
        <f>IF(B3494="보세",C3494&amp;" "&amp;F3494,B3494&amp;" "&amp;F3494)</f>
        <v/>
      </c>
      <c r="M3494" s="8" t="inlineStr">
        <is>
          <t>라일락   언발트임스포츠반팔티</t>
        </is>
      </c>
      <c r="N3494" s="8" t="inlineStr">
        <is>
          <t>라일락   언발트임스포츠반팔티</t>
        </is>
      </c>
      <c r="O3494" s="8" t="inlineStr">
        <is>
          <t>라일락   언발트임스포츠반팔티</t>
        </is>
      </c>
    </row>
    <row r="3495" ht="16.5" customHeight="1" s="16">
      <c r="A3495" s="7" t="n">
        <v>13200272</v>
      </c>
      <c r="B3495" s="7" t="inlineStr">
        <is>
          <t>나이키</t>
        </is>
      </c>
      <c r="C3495" s="7" t="inlineStr">
        <is>
          <t>블루버드화이트</t>
        </is>
      </c>
      <c r="D3495" s="7" t="inlineStr">
        <is>
          <t>스트라이프</t>
        </is>
      </c>
      <c r="E3495" s="7" t="inlineStr">
        <is>
          <t>면혼방</t>
        </is>
      </c>
      <c r="F3495" s="7" t="inlineStr">
        <is>
          <t>나그랑스웨트셔츠</t>
        </is>
      </c>
      <c r="G3495" s="7" t="inlineStr">
        <is>
          <t>KOR</t>
        </is>
      </c>
      <c r="H3495" s="7" t="inlineStr">
        <is>
          <t>XL</t>
        </is>
      </c>
      <c r="I3495" s="7">
        <f>IF(B3495="보세",C3495&amp;" "&amp;D3495&amp;" "&amp;E3495&amp;" "&amp;F3495&amp;" ["&amp;H3495&amp;"]",IF(G3495="JPN","[JPN] "&amp;B3495&amp;" "&amp;C3495&amp;" "&amp;D3495&amp;" "&amp;E3495&amp;" "&amp;F3495&amp;" ["&amp;H3495&amp;"]",B3495&amp;" "&amp;C3495&amp;" "&amp;D3495&amp;" "&amp;E3495&amp;" "&amp;F3495&amp;" ["&amp;H3495&amp;"]"))</f>
        <v/>
      </c>
      <c r="J3495" s="7" t="inlineStr">
        <is>
          <t>나이키 블루버드화이트 스트라이프 면혼방 나그랑스웨트셔츠 [XL]</t>
        </is>
      </c>
      <c r="K3495" s="7" t="inlineStr">
        <is>
          <t>나이키 블루버드화이트 스트라이프 면혼방 나그랑스웨트셔츠</t>
        </is>
      </c>
      <c r="L3495" s="7">
        <f>IF(B3495="보세",C3495&amp;" "&amp;F3495,B3495&amp;" "&amp;F3495)</f>
        <v/>
      </c>
      <c r="M3495" s="8" t="inlineStr">
        <is>
          <t>블루버드화이트 스트라이프 면혼방 나그랑스웨트셔츠</t>
        </is>
      </c>
      <c r="N3495" s="8" t="inlineStr">
        <is>
          <t>블루버드화이트 스트라이프 코튼혼방 나그랑스웨트셔츠</t>
        </is>
      </c>
      <c r="O3495" s="8" t="inlineStr">
        <is>
          <t>블루버드화이트 스트라이프 면믹스 나그랑스웨트셔츠</t>
        </is>
      </c>
    </row>
    <row r="3496" ht="16.5" customHeight="1" s="16">
      <c r="A3496" s="7" t="n">
        <v>13200273</v>
      </c>
      <c r="B3496" s="7" t="inlineStr">
        <is>
          <t>헤지스</t>
        </is>
      </c>
      <c r="C3496" s="7" t="inlineStr">
        <is>
          <t>세일투더씨블루민트</t>
        </is>
      </c>
      <c r="D3496" s="7" t="inlineStr">
        <is>
          <t>체크</t>
        </is>
      </c>
      <c r="E3496" s="7" t="inlineStr">
        <is>
          <t>폴리</t>
        </is>
      </c>
      <c r="F3496" s="7" t="inlineStr">
        <is>
          <t>배색경량방풍자켓</t>
        </is>
      </c>
      <c r="G3496" s="7" t="inlineStr">
        <is>
          <t>KOR</t>
        </is>
      </c>
      <c r="H3496" s="7" t="inlineStr">
        <is>
          <t>105</t>
        </is>
      </c>
      <c r="I3496" s="7">
        <f>IF(B3496="보세",C3496&amp;" "&amp;D3496&amp;" "&amp;E3496&amp;" "&amp;F3496&amp;" ["&amp;H3496&amp;"]",IF(G3496="JPN","[JPN] "&amp;B3496&amp;" "&amp;C3496&amp;" "&amp;D3496&amp;" "&amp;E3496&amp;" "&amp;F3496&amp;" ["&amp;H3496&amp;"]",B3496&amp;" "&amp;C3496&amp;" "&amp;D3496&amp;" "&amp;E3496&amp;" "&amp;F3496&amp;" ["&amp;H3496&amp;"]"))</f>
        <v/>
      </c>
      <c r="J3496" s="7" t="inlineStr">
        <is>
          <t>헤지스 세일투더씨블루민트 체크 배색경량방풍자켓 [105]</t>
        </is>
      </c>
      <c r="K3496" s="7" t="inlineStr">
        <is>
          <t>헤지스 세일투더씨블루민트 체크 배색경량방풍자켓</t>
        </is>
      </c>
      <c r="L3496" s="7">
        <f>IF(B3496="보세",C3496&amp;" "&amp;F3496,B3496&amp;" "&amp;F3496)</f>
        <v/>
      </c>
      <c r="M3496" s="8" t="inlineStr">
        <is>
          <t>세일투더씨블루민트 체크  배색경량방풍자켓</t>
        </is>
      </c>
      <c r="N3496" s="8" t="inlineStr">
        <is>
          <t>세일투더씨블루민트 체크  배색경량방풍자켓</t>
        </is>
      </c>
      <c r="O3496" s="8" t="inlineStr">
        <is>
          <t>세일투더씨블루민트 체크  배색경량방풍자켓</t>
        </is>
      </c>
    </row>
    <row r="3497" ht="16.5" customHeight="1" s="16">
      <c r="A3497" s="7" t="n">
        <v>13200274</v>
      </c>
      <c r="B3497" s="7" t="inlineStr">
        <is>
          <t>쉬즈미스</t>
        </is>
      </c>
      <c r="C3497" s="7" t="inlineStr">
        <is>
          <t>블루쉬바이올렛</t>
        </is>
      </c>
      <c r="D3497" s="7" t="inlineStr">
        <is>
          <t>무지</t>
        </is>
      </c>
      <c r="E3497" s="7" t="inlineStr">
        <is>
          <t>폴리</t>
        </is>
      </c>
      <c r="F3497" s="7" t="inlineStr">
        <is>
          <t>오버핏반팔블라우스</t>
        </is>
      </c>
      <c r="G3497" s="7" t="inlineStr">
        <is>
          <t>KOR</t>
        </is>
      </c>
      <c r="H3497" s="7" t="inlineStr">
        <is>
          <t>91-97-165</t>
        </is>
      </c>
      <c r="I3497" s="7">
        <f>IF(B3497="보세",C3497&amp;" "&amp;D3497&amp;" "&amp;E3497&amp;" "&amp;F3497&amp;" ["&amp;H3497&amp;"]",IF(G3497="JPN","[JPN] "&amp;B3497&amp;" "&amp;C3497&amp;" "&amp;D3497&amp;" "&amp;E3497&amp;" "&amp;F3497&amp;" ["&amp;H3497&amp;"]",B3497&amp;" "&amp;C3497&amp;" "&amp;D3497&amp;" "&amp;E3497&amp;" "&amp;F3497&amp;" ["&amp;H3497&amp;"]"))</f>
        <v/>
      </c>
      <c r="J3497" s="7" t="inlineStr">
        <is>
          <t>쉬즈미스 블루쉬바이올렛 오버핏반팔블라우스 [91-97-165]</t>
        </is>
      </c>
      <c r="K3497" s="7" t="inlineStr">
        <is>
          <t>쉬즈미스 블루쉬바이올렛 오버핏반팔블라우스</t>
        </is>
      </c>
      <c r="L3497" s="7">
        <f>IF(B3497="보세",C3497&amp;" "&amp;F3497,B3497&amp;" "&amp;F3497)</f>
        <v/>
      </c>
      <c r="M3497" s="8" t="inlineStr">
        <is>
          <t>블루쉬바이올렛   오버핏반팔블라우스</t>
        </is>
      </c>
      <c r="N3497" s="8" t="inlineStr">
        <is>
          <t>블루쉬바이올렛   오버핏반팔블라우스</t>
        </is>
      </c>
      <c r="O3497" s="8" t="inlineStr">
        <is>
          <t>블루쉬바이올렛   오버핏반팔블라우스</t>
        </is>
      </c>
    </row>
    <row r="3498" ht="16.5" customHeight="1" s="16">
      <c r="A3498" s="7" t="n">
        <v>13200275</v>
      </c>
      <c r="B3498" s="7" t="inlineStr">
        <is>
          <t>라코스테</t>
        </is>
      </c>
      <c r="C3498" s="7" t="inlineStr">
        <is>
          <t>베이비핑크</t>
        </is>
      </c>
      <c r="D3498" s="7" t="inlineStr">
        <is>
          <t>무지</t>
        </is>
      </c>
      <c r="E3498" s="7" t="inlineStr">
        <is>
          <t>면</t>
        </is>
      </c>
      <c r="F3498" s="7" t="inlineStr">
        <is>
          <t>슬림핏피케반팔티</t>
        </is>
      </c>
      <c r="G3498" s="7" t="inlineStr">
        <is>
          <t>KOR</t>
        </is>
      </c>
      <c r="H3498" s="7" t="inlineStr">
        <is>
          <t>M</t>
        </is>
      </c>
      <c r="I3498" s="7">
        <f>IF(B3498="보세",C3498&amp;" "&amp;D3498&amp;" "&amp;E3498&amp;" "&amp;F3498&amp;" ["&amp;H3498&amp;"]",IF(G3498="JPN","[JPN] "&amp;B3498&amp;" "&amp;C3498&amp;" "&amp;D3498&amp;" "&amp;E3498&amp;" "&amp;F3498&amp;" ["&amp;H3498&amp;"]",B3498&amp;" "&amp;C3498&amp;" "&amp;D3498&amp;" "&amp;E3498&amp;" "&amp;F3498&amp;" ["&amp;H3498&amp;"]"))</f>
        <v/>
      </c>
      <c r="J3498" s="7" t="inlineStr">
        <is>
          <t>라코스테 베이비핑크 면 슬림핏피케반팔티 [M]</t>
        </is>
      </c>
      <c r="K3498" s="7" t="inlineStr">
        <is>
          <t>라코스테 베이비핑크 면 슬림핏피케반팔티</t>
        </is>
      </c>
      <c r="L3498" s="7">
        <f>IF(B3498="보세",C3498&amp;" "&amp;F3498,B3498&amp;" "&amp;F3498)</f>
        <v/>
      </c>
      <c r="M3498" s="8" t="inlineStr">
        <is>
          <t>베이비핑크  면 슬림핏피케반팔티</t>
        </is>
      </c>
      <c r="N3498" s="8" t="inlineStr">
        <is>
          <t>베이비핑크  코튼 슬림핏피케반팔티</t>
        </is>
      </c>
      <c r="O3498" s="8" t="inlineStr">
        <is>
          <t>베이비핑크  면직물 슬림핏피케반팔티</t>
        </is>
      </c>
    </row>
    <row r="3499" ht="16.5" customHeight="1" s="16">
      <c r="A3499" s="7" t="n">
        <v>13200276</v>
      </c>
      <c r="B3499" s="7" t="inlineStr">
        <is>
          <t>버커루</t>
        </is>
      </c>
      <c r="C3499" s="7" t="inlineStr">
        <is>
          <t>카키</t>
        </is>
      </c>
      <c r="D3499" s="7" t="inlineStr">
        <is>
          <t>프린팅</t>
        </is>
      </c>
      <c r="E3499" s="7" t="inlineStr">
        <is>
          <t>면</t>
        </is>
      </c>
      <c r="F3499" s="7" t="inlineStr">
        <is>
          <t>소매패치롱야상</t>
        </is>
      </c>
      <c r="G3499" s="7" t="inlineStr">
        <is>
          <t>KOR</t>
        </is>
      </c>
      <c r="H3499" s="7" t="inlineStr">
        <is>
          <t>M</t>
        </is>
      </c>
      <c r="I3499" s="7">
        <f>IF(B3499="보세",C3499&amp;" "&amp;D3499&amp;" "&amp;E3499&amp;" "&amp;F3499&amp;" ["&amp;H3499&amp;"]",IF(G3499="JPN","[JPN] "&amp;B3499&amp;" "&amp;C3499&amp;" "&amp;D3499&amp;" "&amp;E3499&amp;" "&amp;F3499&amp;" ["&amp;H3499&amp;"]",B3499&amp;" "&amp;C3499&amp;" "&amp;D3499&amp;" "&amp;E3499&amp;" "&amp;F3499&amp;" ["&amp;H3499&amp;"]"))</f>
        <v/>
      </c>
      <c r="J3499" s="7" t="inlineStr">
        <is>
          <t>버커루 카키 프린팅 면 소매패치롱야상 [M]</t>
        </is>
      </c>
      <c r="K3499" s="7" t="inlineStr">
        <is>
          <t>버커루 카키 프린팅 면 소매패치롱야상</t>
        </is>
      </c>
      <c r="L3499" s="7">
        <f>IF(B3499="보세",C3499&amp;" "&amp;F3499,B3499&amp;" "&amp;F3499)</f>
        <v/>
      </c>
      <c r="M3499" s="8" t="inlineStr">
        <is>
          <t>카키 프린팅 면 소매패치롱야상</t>
        </is>
      </c>
      <c r="N3499" s="8" t="inlineStr">
        <is>
          <t>카키 프린팅 코튼 소매패치롱야상</t>
        </is>
      </c>
      <c r="O3499" s="8" t="inlineStr">
        <is>
          <t>카키 프린팅 면직물 소매패치롱야상</t>
        </is>
      </c>
    </row>
    <row r="3500" ht="16.5" customHeight="1" s="16">
      <c r="A3500" s="7" t="n">
        <v>13200277</v>
      </c>
      <c r="B3500" s="7" t="inlineStr">
        <is>
          <t>지프</t>
        </is>
      </c>
      <c r="C3500" s="7" t="inlineStr">
        <is>
          <t>멜란지그레이</t>
        </is>
      </c>
      <c r="D3500" s="7" t="inlineStr">
        <is>
          <t>무지</t>
        </is>
      </c>
      <c r="E3500" s="7" t="inlineStr">
        <is>
          <t>면혼방</t>
        </is>
      </c>
      <c r="F3500" s="7" t="inlineStr">
        <is>
          <t>나그랑클래식핏스웨트셔츠</t>
        </is>
      </c>
      <c r="G3500" s="7" t="inlineStr">
        <is>
          <t>KOR</t>
        </is>
      </c>
      <c r="H3500" s="7" t="inlineStr">
        <is>
          <t>S</t>
        </is>
      </c>
      <c r="I3500" s="7">
        <f>IF(B3500="보세",C3500&amp;" "&amp;D3500&amp;" "&amp;E3500&amp;" "&amp;F3500&amp;" ["&amp;H3500&amp;"]",IF(G3500="JPN","[JPN] "&amp;B3500&amp;" "&amp;C3500&amp;" "&amp;D3500&amp;" "&amp;E3500&amp;" "&amp;F3500&amp;" ["&amp;H3500&amp;"]",B3500&amp;" "&amp;C3500&amp;" "&amp;D3500&amp;" "&amp;E3500&amp;" "&amp;F3500&amp;" ["&amp;H3500&amp;"]"))</f>
        <v/>
      </c>
      <c r="J3500" s="7" t="inlineStr">
        <is>
          <t>지프 멜란지그레이 면혼방 나그랑클래식핏스웨트셔츠 [S]</t>
        </is>
      </c>
      <c r="K3500" s="7" t="inlineStr">
        <is>
          <t>지프 멜란지그레이 면혼방 나그랑클래식핏스웨트셔츠</t>
        </is>
      </c>
      <c r="L3500" s="7">
        <f>IF(B3500="보세",C3500&amp;" "&amp;F3500,B3500&amp;" "&amp;F3500)</f>
        <v/>
      </c>
      <c r="M3500" s="8" t="inlineStr">
        <is>
          <t>멜란지그레이  면혼방 나그랑클래식핏스웨트셔츠</t>
        </is>
      </c>
      <c r="N3500" s="8" t="inlineStr">
        <is>
          <t>멜란지그레이  코튼혼방 나그랑클래식핏스웨트셔츠</t>
        </is>
      </c>
      <c r="O3500" s="8" t="inlineStr">
        <is>
          <t>멜란지그레이  면믹스 나그랑클래식핏스웨트셔츠</t>
        </is>
      </c>
    </row>
    <row r="3501" ht="16.5" customHeight="1" s="16">
      <c r="A3501" s="7" t="n">
        <v>13200278</v>
      </c>
      <c r="B3501" s="7" t="inlineStr">
        <is>
          <t>디키즈</t>
        </is>
      </c>
      <c r="C3501" s="7" t="inlineStr">
        <is>
          <t>멜란지그레이</t>
        </is>
      </c>
      <c r="D3501" s="7" t="inlineStr">
        <is>
          <t>무지</t>
        </is>
      </c>
      <c r="E3501" s="7" t="inlineStr">
        <is>
          <t>면혼방</t>
        </is>
      </c>
      <c r="F3501" s="7" t="inlineStr">
        <is>
          <t>후드티</t>
        </is>
      </c>
      <c r="G3501" s="7" t="inlineStr">
        <is>
          <t>KOR</t>
        </is>
      </c>
      <c r="H3501" s="7" t="inlineStr">
        <is>
          <t>M</t>
        </is>
      </c>
      <c r="I3501" s="7">
        <f>IF(B3501="보세",C3501&amp;" "&amp;D3501&amp;" "&amp;E3501&amp;" "&amp;F3501&amp;" ["&amp;H3501&amp;"]",IF(G3501="JPN","[JPN] "&amp;B3501&amp;" "&amp;C3501&amp;" "&amp;D3501&amp;" "&amp;E3501&amp;" "&amp;F3501&amp;" ["&amp;H3501&amp;"]",B3501&amp;" "&amp;C3501&amp;" "&amp;D3501&amp;" "&amp;E3501&amp;" "&amp;F3501&amp;" ["&amp;H3501&amp;"]"))</f>
        <v/>
      </c>
      <c r="J3501" s="7" t="inlineStr">
        <is>
          <t>디키즈 멜란지그레이 면혼방 후드티 [M]</t>
        </is>
      </c>
      <c r="K3501" s="7" t="inlineStr">
        <is>
          <t>디키즈 멜란지그레이 면혼방 후드티</t>
        </is>
      </c>
      <c r="L3501" s="7">
        <f>IF(B3501="보세",C3501&amp;" "&amp;F3501,B3501&amp;" "&amp;F3501)</f>
        <v/>
      </c>
      <c r="M3501" s="8" t="inlineStr">
        <is>
          <t>멜란지그레이  면혼방 후드티</t>
        </is>
      </c>
      <c r="N3501" s="8" t="inlineStr">
        <is>
          <t>멜란지그레이  코튼혼방 후드티</t>
        </is>
      </c>
      <c r="O3501" s="8" t="inlineStr">
        <is>
          <t>멜란지그레이  면믹스 후드티</t>
        </is>
      </c>
    </row>
    <row r="3502" ht="16.5" customHeight="1" s="16">
      <c r="A3502" s="7" t="n">
        <v>13200279</v>
      </c>
      <c r="B3502" s="7" t="inlineStr">
        <is>
          <t>미쏘</t>
        </is>
      </c>
      <c r="C3502" s="7" t="inlineStr">
        <is>
          <t>베이지</t>
        </is>
      </c>
      <c r="D3502" s="7" t="inlineStr">
        <is>
          <t>체크</t>
        </is>
      </c>
      <c r="E3502" s="7" t="inlineStr">
        <is>
          <t>면혼방</t>
        </is>
      </c>
      <c r="F3502" s="7" t="inlineStr">
        <is>
          <t>더블버튼수술카라자켓</t>
        </is>
      </c>
      <c r="G3502" s="7" t="inlineStr">
        <is>
          <t>KOR</t>
        </is>
      </c>
      <c r="H3502" s="7" t="inlineStr">
        <is>
          <t>M</t>
        </is>
      </c>
      <c r="I3502" s="7">
        <f>IF(B3502="보세",C3502&amp;" "&amp;D3502&amp;" "&amp;E3502&amp;" "&amp;F3502&amp;" ["&amp;H3502&amp;"]",IF(G3502="JPN","[JPN] "&amp;B3502&amp;" "&amp;C3502&amp;" "&amp;D3502&amp;" "&amp;E3502&amp;" "&amp;F3502&amp;" ["&amp;H3502&amp;"]",B3502&amp;" "&amp;C3502&amp;" "&amp;D3502&amp;" "&amp;E3502&amp;" "&amp;F3502&amp;" ["&amp;H3502&amp;"]"))</f>
        <v/>
      </c>
      <c r="J3502" s="7" t="inlineStr">
        <is>
          <t>미쏘 베이지 체크 면혼방 더블버튼수술카라자켓 [M]</t>
        </is>
      </c>
      <c r="K3502" s="7" t="inlineStr">
        <is>
          <t>미쏘 베이지 체크 면혼방 더블버튼수술카라자켓</t>
        </is>
      </c>
      <c r="L3502" s="7">
        <f>IF(B3502="보세",C3502&amp;" "&amp;F3502,B3502&amp;" "&amp;F3502)</f>
        <v/>
      </c>
      <c r="M3502" s="8" t="inlineStr">
        <is>
          <t>베이지 체크 면혼방 더블버튼수술카라자켓</t>
        </is>
      </c>
      <c r="N3502" s="8" t="inlineStr">
        <is>
          <t>베이지 체크 코튼혼방 더블버튼수술카라자켓</t>
        </is>
      </c>
      <c r="O3502" s="8" t="inlineStr">
        <is>
          <t>베이지 체크 면믹스 더블버튼수술카라자켓</t>
        </is>
      </c>
    </row>
    <row r="3503" ht="16.5" customHeight="1" s="16">
      <c r="A3503" s="7" t="n">
        <v>13200280</v>
      </c>
      <c r="B3503" s="7" t="inlineStr">
        <is>
          <t>젝시믹스</t>
        </is>
      </c>
      <c r="C3503" s="7" t="inlineStr">
        <is>
          <t>심플리타우페브라운아이보리</t>
        </is>
      </c>
      <c r="D3503" s="7" t="inlineStr">
        <is>
          <t>체크</t>
        </is>
      </c>
      <c r="E3503" s="7" t="inlineStr">
        <is>
          <t>폴리</t>
        </is>
      </c>
      <c r="F3503" s="7" t="inlineStr">
        <is>
          <t>나그랑숏바람막이</t>
        </is>
      </c>
      <c r="G3503" s="7" t="inlineStr">
        <is>
          <t>KOR</t>
        </is>
      </c>
      <c r="H3503" s="7" t="inlineStr">
        <is>
          <t>S</t>
        </is>
      </c>
      <c r="I3503" s="7">
        <f>IF(B3503="보세",C3503&amp;" "&amp;D3503&amp;" "&amp;E3503&amp;" "&amp;F3503&amp;" ["&amp;H3503&amp;"]",IF(G3503="JPN","[JPN] "&amp;B3503&amp;" "&amp;C3503&amp;" "&amp;D3503&amp;" "&amp;E3503&amp;" "&amp;F3503&amp;" ["&amp;H3503&amp;"]",B3503&amp;" "&amp;C3503&amp;" "&amp;D3503&amp;" "&amp;E3503&amp;" "&amp;F3503&amp;" ["&amp;H3503&amp;"]"))</f>
        <v/>
      </c>
      <c r="J3503" s="7" t="inlineStr">
        <is>
          <t>젝시믹스 심플리타우페브라운아이보리 체크 나그랑숏바람막이 [S]</t>
        </is>
      </c>
      <c r="K3503" s="7" t="inlineStr">
        <is>
          <t>젝시믹스 심플리타우페브라운아이보리 체크 나그랑숏바람막이</t>
        </is>
      </c>
      <c r="L3503" s="7">
        <f>IF(B3503="보세",C3503&amp;" "&amp;F3503,B3503&amp;" "&amp;F3503)</f>
        <v/>
      </c>
      <c r="M3503" s="8" t="inlineStr">
        <is>
          <t>심플리타우페브라운아이보리 체크  나그랑숏바람막이</t>
        </is>
      </c>
      <c r="N3503" s="8" t="inlineStr">
        <is>
          <t>심플리타우페브라운아이보리 체크  나그랑숏바람막이</t>
        </is>
      </c>
      <c r="O3503" s="8" t="inlineStr">
        <is>
          <t>심플리타우페브라운아이보리 체크  나그랑숏바람막이</t>
        </is>
      </c>
    </row>
    <row r="3504" ht="16.5" customHeight="1" s="16">
      <c r="A3504" s="7" t="n">
        <v>13200281</v>
      </c>
      <c r="B3504" s="7" t="inlineStr">
        <is>
          <t>지프</t>
        </is>
      </c>
      <c r="C3504" s="7" t="inlineStr">
        <is>
          <t>아이보리</t>
        </is>
      </c>
      <c r="D3504" s="7" t="inlineStr">
        <is>
          <t>무지</t>
        </is>
      </c>
      <c r="E3504" s="7" t="inlineStr">
        <is>
          <t>면</t>
        </is>
      </c>
      <c r="F3504" s="7" t="inlineStr">
        <is>
          <t>로고반팔티</t>
        </is>
      </c>
      <c r="G3504" s="7" t="inlineStr">
        <is>
          <t>KOR</t>
        </is>
      </c>
      <c r="H3504" s="7" t="inlineStr">
        <is>
          <t>100</t>
        </is>
      </c>
      <c r="I3504" s="7">
        <f>IF(B3504="보세",C3504&amp;" "&amp;D3504&amp;" "&amp;E3504&amp;" "&amp;F3504&amp;" ["&amp;H3504&amp;"]",IF(G3504="JPN","[JPN] "&amp;B3504&amp;" "&amp;C3504&amp;" "&amp;D3504&amp;" "&amp;E3504&amp;" "&amp;F3504&amp;" ["&amp;H3504&amp;"]",B3504&amp;" "&amp;C3504&amp;" "&amp;D3504&amp;" "&amp;E3504&amp;" "&amp;F3504&amp;" ["&amp;H3504&amp;"]"))</f>
        <v/>
      </c>
      <c r="J3504" s="7" t="inlineStr">
        <is>
          <t>지프 아이보리 면 로고반팔티 [100]</t>
        </is>
      </c>
      <c r="K3504" s="7" t="inlineStr">
        <is>
          <t>지프 아이보리 면 로고반팔티</t>
        </is>
      </c>
      <c r="L3504" s="7">
        <f>IF(B3504="보세",C3504&amp;" "&amp;F3504,B3504&amp;" "&amp;F3504)</f>
        <v/>
      </c>
      <c r="M3504" s="8" t="inlineStr">
        <is>
          <t>아이보리  면 로고반팔티</t>
        </is>
      </c>
      <c r="N3504" s="8" t="inlineStr">
        <is>
          <t>아이보리  코튼 로고반팔티</t>
        </is>
      </c>
      <c r="O3504" s="8" t="inlineStr">
        <is>
          <t>아이보리  면직물 로고반팔티</t>
        </is>
      </c>
    </row>
    <row r="3505" ht="16.5" customHeight="1" s="16">
      <c r="A3505" s="7" t="n">
        <v>13200282</v>
      </c>
      <c r="B3505" s="7" t="inlineStr">
        <is>
          <t>JDX</t>
        </is>
      </c>
      <c r="C3505" s="7" t="inlineStr">
        <is>
          <t>블랙레드</t>
        </is>
      </c>
      <c r="D3505" s="7" t="inlineStr">
        <is>
          <t>무지</t>
        </is>
      </c>
      <c r="E3505" s="7" t="inlineStr">
        <is>
          <t>폴리</t>
        </is>
      </c>
      <c r="F3505" s="7" t="inlineStr">
        <is>
          <t>망사후드집업</t>
        </is>
      </c>
      <c r="G3505" s="7" t="inlineStr">
        <is>
          <t>KOR</t>
        </is>
      </c>
      <c r="H3505" s="7" t="inlineStr">
        <is>
          <t>90</t>
        </is>
      </c>
      <c r="I3505" s="7">
        <f>IF(B3505="보세",C3505&amp;" "&amp;D3505&amp;" "&amp;E3505&amp;" "&amp;F3505&amp;" ["&amp;H3505&amp;"]",IF(G3505="JPN","[JPN] "&amp;B3505&amp;" "&amp;C3505&amp;" "&amp;D3505&amp;" "&amp;E3505&amp;" "&amp;F3505&amp;" ["&amp;H3505&amp;"]",B3505&amp;" "&amp;C3505&amp;" "&amp;D3505&amp;" "&amp;E3505&amp;" "&amp;F3505&amp;" ["&amp;H3505&amp;"]"))</f>
        <v/>
      </c>
      <c r="J3505" s="7" t="inlineStr">
        <is>
          <t>JDX 블랙레드 망사후드집업 [90]</t>
        </is>
      </c>
      <c r="K3505" s="7" t="inlineStr">
        <is>
          <t>JDX 블랙레드 망사후드집업</t>
        </is>
      </c>
      <c r="L3505" s="7">
        <f>IF(B3505="보세",C3505&amp;" "&amp;F3505,B3505&amp;" "&amp;F3505)</f>
        <v/>
      </c>
      <c r="M3505" s="8" t="inlineStr">
        <is>
          <t>블랙레드   망사후드집업</t>
        </is>
      </c>
      <c r="N3505" s="8" t="inlineStr">
        <is>
          <t>블랙레드   망사후드집업</t>
        </is>
      </c>
      <c r="O3505" s="8" t="inlineStr">
        <is>
          <t>블랙레드   망사후드집업</t>
        </is>
      </c>
    </row>
    <row r="3506" ht="16.5" customHeight="1" s="16">
      <c r="A3506" s="7" t="n">
        <v>13200283</v>
      </c>
      <c r="B3506" s="7" t="inlineStr">
        <is>
          <t>k2</t>
        </is>
      </c>
      <c r="C3506" s="7" t="inlineStr">
        <is>
          <t>피코크블루네이비</t>
        </is>
      </c>
      <c r="D3506" s="7" t="inlineStr">
        <is>
          <t>무지</t>
        </is>
      </c>
      <c r="E3506" s="7" t="inlineStr">
        <is>
          <t>폴리</t>
        </is>
      </c>
      <c r="F3506" s="7" t="inlineStr">
        <is>
          <t>아웃도어자켓</t>
        </is>
      </c>
      <c r="G3506" s="7" t="inlineStr">
        <is>
          <t>KOR</t>
        </is>
      </c>
      <c r="H3506" s="7" t="inlineStr">
        <is>
          <t>105</t>
        </is>
      </c>
      <c r="I3506" s="7">
        <f>IF(B3506="보세",C3506&amp;" "&amp;D3506&amp;" "&amp;E3506&amp;" "&amp;F3506&amp;" ["&amp;H3506&amp;"]",IF(G3506="JPN","[JPN] "&amp;B3506&amp;" "&amp;C3506&amp;" "&amp;D3506&amp;" "&amp;E3506&amp;" "&amp;F3506&amp;" ["&amp;H3506&amp;"]",B3506&amp;" "&amp;C3506&amp;" "&amp;D3506&amp;" "&amp;E3506&amp;" "&amp;F3506&amp;" ["&amp;H3506&amp;"]"))</f>
        <v/>
      </c>
      <c r="J3506" s="7" t="inlineStr">
        <is>
          <t>k2 피코크블루네이비 아웃도어자켓 [105]</t>
        </is>
      </c>
      <c r="K3506" s="7" t="inlineStr">
        <is>
          <t>k2 피코크블루네이비 아웃도어자켓</t>
        </is>
      </c>
      <c r="L3506" s="7">
        <f>IF(B3506="보세",C3506&amp;" "&amp;F3506,B3506&amp;" "&amp;F3506)</f>
        <v/>
      </c>
      <c r="M3506" s="8" t="inlineStr">
        <is>
          <t>피코크블루네이비   아웃도어자켓</t>
        </is>
      </c>
      <c r="N3506" s="8" t="inlineStr">
        <is>
          <t>피코크블루네이비   아웃도어자켓</t>
        </is>
      </c>
      <c r="O3506" s="8" t="inlineStr">
        <is>
          <t>피코크블루네이비   아웃도어자켓</t>
        </is>
      </c>
    </row>
    <row r="3507" ht="16.5" customHeight="1" s="16">
      <c r="A3507" s="7" t="n">
        <v>13200284</v>
      </c>
      <c r="B3507" s="7" t="inlineStr">
        <is>
          <t>챔피언</t>
        </is>
      </c>
      <c r="C3507" s="7" t="inlineStr">
        <is>
          <t>블랙</t>
        </is>
      </c>
      <c r="D3507" s="7" t="inlineStr">
        <is>
          <t>무지</t>
        </is>
      </c>
      <c r="E3507" s="7" t="inlineStr">
        <is>
          <t>면혼방</t>
        </is>
      </c>
      <c r="F3507" s="7" t="inlineStr">
        <is>
          <t>맨투맨</t>
        </is>
      </c>
      <c r="G3507" s="7" t="inlineStr">
        <is>
          <t>KOR</t>
        </is>
      </c>
      <c r="H3507" s="7" t="inlineStr">
        <is>
          <t>L</t>
        </is>
      </c>
      <c r="I3507" s="7">
        <f>IF(B3507="보세",C3507&amp;" "&amp;D3507&amp;" "&amp;E3507&amp;" "&amp;F3507&amp;" ["&amp;H3507&amp;"]",IF(G3507="JPN","[JPN] "&amp;B3507&amp;" "&amp;C3507&amp;" "&amp;D3507&amp;" "&amp;E3507&amp;" "&amp;F3507&amp;" ["&amp;H3507&amp;"]",B3507&amp;" "&amp;C3507&amp;" "&amp;D3507&amp;" "&amp;E3507&amp;" "&amp;F3507&amp;" ["&amp;H3507&amp;"]"))</f>
        <v/>
      </c>
      <c r="J3507" s="7" t="inlineStr">
        <is>
          <t>챔피언 블랙 면혼방 맨투맨 [L]</t>
        </is>
      </c>
      <c r="K3507" s="7" t="inlineStr">
        <is>
          <t>챔피언 블랙 면혼방 맨투맨</t>
        </is>
      </c>
      <c r="L3507" s="7">
        <f>IF(B3507="보세",C3507&amp;" "&amp;F3507,B3507&amp;" "&amp;F3507)</f>
        <v/>
      </c>
      <c r="M3507" s="8" t="inlineStr">
        <is>
          <t>블랙  면혼방 맨투맨</t>
        </is>
      </c>
      <c r="N3507" s="8" t="inlineStr">
        <is>
          <t>블랙  코튼혼방 맨투맨</t>
        </is>
      </c>
      <c r="O3507" s="8" t="inlineStr">
        <is>
          <t>블랙  면믹스 맨투맨</t>
        </is>
      </c>
    </row>
    <row r="3508" ht="16.5" customHeight="1" s="16">
      <c r="A3508" s="7" t="n">
        <v>13200285</v>
      </c>
      <c r="B3508" s="7" t="inlineStr">
        <is>
          <t>게스</t>
        </is>
      </c>
      <c r="C3508" s="7" t="inlineStr">
        <is>
          <t>블랙</t>
        </is>
      </c>
      <c r="D3508" s="7" t="inlineStr">
        <is>
          <t>무지</t>
        </is>
      </c>
      <c r="E3508" s="7" t="inlineStr">
        <is>
          <t>면</t>
        </is>
      </c>
      <c r="F3508" s="7" t="inlineStr">
        <is>
          <t>로스앤젤레스레터링후드티</t>
        </is>
      </c>
      <c r="G3508" s="7" t="inlineStr">
        <is>
          <t>KOR</t>
        </is>
      </c>
      <c r="H3508" s="7" t="inlineStr">
        <is>
          <t>Free</t>
        </is>
      </c>
      <c r="I3508" s="7">
        <f>IF(B3508="보세",C3508&amp;" "&amp;D3508&amp;" "&amp;E3508&amp;" "&amp;F3508&amp;" ["&amp;H3508&amp;"]",IF(G3508="JPN","[JPN] "&amp;B3508&amp;" "&amp;C3508&amp;" "&amp;D3508&amp;" "&amp;E3508&amp;" "&amp;F3508&amp;" ["&amp;H3508&amp;"]",B3508&amp;" "&amp;C3508&amp;" "&amp;D3508&amp;" "&amp;E3508&amp;" "&amp;F3508&amp;" ["&amp;H3508&amp;"]"))</f>
        <v/>
      </c>
      <c r="J3508" s="7" t="inlineStr">
        <is>
          <t>게스 블랙 면 로스앤젤레스레터링후드티 [Free]</t>
        </is>
      </c>
      <c r="K3508" s="7" t="inlineStr">
        <is>
          <t>게스 블랙 면 로스앤젤레스레터링후드티</t>
        </is>
      </c>
      <c r="L3508" s="7">
        <f>IF(B3508="보세",C3508&amp;" "&amp;F3508,B3508&amp;" "&amp;F3508)</f>
        <v/>
      </c>
      <c r="M3508" s="8" t="inlineStr">
        <is>
          <t>블랙  면 로스앤젤레스레터링후드티</t>
        </is>
      </c>
      <c r="N3508" s="8" t="inlineStr">
        <is>
          <t>블랙  코튼 로스앤젤레스레터링후드티</t>
        </is>
      </c>
      <c r="O3508" s="8" t="inlineStr">
        <is>
          <t>블랙  면직물 로스앤젤레스레터링후드티</t>
        </is>
      </c>
    </row>
    <row r="3509" ht="16.5" customHeight="1" s="16">
      <c r="A3509" s="7" t="n">
        <v>13200286</v>
      </c>
      <c r="B3509" s="7" t="inlineStr">
        <is>
          <t>마크곤잘레스</t>
        </is>
      </c>
      <c r="C3509" s="7" t="inlineStr">
        <is>
          <t>블랙</t>
        </is>
      </c>
      <c r="D3509" s="7" t="inlineStr">
        <is>
          <t>무지</t>
        </is>
      </c>
      <c r="E3509" s="7" t="inlineStr">
        <is>
          <t>면혼방</t>
        </is>
      </c>
      <c r="F3509" s="7" t="inlineStr">
        <is>
          <t>가슴로고맨투맨</t>
        </is>
      </c>
      <c r="G3509" s="7" t="inlineStr">
        <is>
          <t>KOR</t>
        </is>
      </c>
      <c r="H3509" s="7" t="inlineStr">
        <is>
          <t>L</t>
        </is>
      </c>
      <c r="I3509" s="7">
        <f>IF(B3509="보세",C3509&amp;" "&amp;D3509&amp;" "&amp;E3509&amp;" "&amp;F3509&amp;" ["&amp;H3509&amp;"]",IF(G3509="JPN","[JPN] "&amp;B3509&amp;" "&amp;C3509&amp;" "&amp;D3509&amp;" "&amp;E3509&amp;" "&amp;F3509&amp;" ["&amp;H3509&amp;"]",B3509&amp;" "&amp;C3509&amp;" "&amp;D3509&amp;" "&amp;E3509&amp;" "&amp;F3509&amp;" ["&amp;H3509&amp;"]"))</f>
        <v/>
      </c>
      <c r="J3509" s="7" t="inlineStr">
        <is>
          <t>마크곤잘레스 블랙 면혼방 가슴로고맨투맨 [L]</t>
        </is>
      </c>
      <c r="K3509" s="7" t="inlineStr">
        <is>
          <t>마크곤잘레스 블랙 면혼방 가슴로고맨투맨</t>
        </is>
      </c>
      <c r="L3509" s="7">
        <f>IF(B3509="보세",C3509&amp;" "&amp;F3509,B3509&amp;" "&amp;F3509)</f>
        <v/>
      </c>
      <c r="M3509" s="8" t="inlineStr">
        <is>
          <t>블랙  면혼방 가슴로고맨투맨</t>
        </is>
      </c>
      <c r="N3509" s="8" t="inlineStr">
        <is>
          <t>블랙  코튼혼방 가슴로고맨투맨</t>
        </is>
      </c>
      <c r="O3509" s="8" t="inlineStr">
        <is>
          <t>블랙  면믹스 가슴로고맨투맨</t>
        </is>
      </c>
    </row>
    <row r="3510" ht="16.5" customHeight="1" s="16">
      <c r="A3510" s="7" t="n">
        <v>13200287</v>
      </c>
      <c r="B3510" s="7" t="inlineStr">
        <is>
          <t>언더아머</t>
        </is>
      </c>
      <c r="C3510" s="7" t="inlineStr">
        <is>
          <t>블랙</t>
        </is>
      </c>
      <c r="D3510" s="7" t="inlineStr">
        <is>
          <t>무지</t>
        </is>
      </c>
      <c r="E3510" s="7" t="inlineStr">
        <is>
          <t>면혼방</t>
        </is>
      </c>
      <c r="F3510" s="7" t="inlineStr">
        <is>
          <t>쓰리로고나그랑후드티</t>
        </is>
      </c>
      <c r="G3510" s="7" t="inlineStr">
        <is>
          <t>KOR</t>
        </is>
      </c>
      <c r="H3510" s="7" t="inlineStr">
        <is>
          <t>L</t>
        </is>
      </c>
      <c r="I3510" s="7">
        <f>IF(B3510="보세",C3510&amp;" "&amp;D3510&amp;" "&amp;E3510&amp;" "&amp;F3510&amp;" ["&amp;H3510&amp;"]",IF(G3510="JPN","[JPN] "&amp;B3510&amp;" "&amp;C3510&amp;" "&amp;D3510&amp;" "&amp;E3510&amp;" "&amp;F3510&amp;" ["&amp;H3510&amp;"]",B3510&amp;" "&amp;C3510&amp;" "&amp;D3510&amp;" "&amp;E3510&amp;" "&amp;F3510&amp;" ["&amp;H3510&amp;"]"))</f>
        <v/>
      </c>
      <c r="J3510" s="7" t="inlineStr">
        <is>
          <t>언더아머 블랙 면혼방 쓰리로고나그랑후드티 [L]</t>
        </is>
      </c>
      <c r="K3510" s="7" t="inlineStr">
        <is>
          <t>언더아머 블랙 면혼방 쓰리로고나그랑후드티</t>
        </is>
      </c>
      <c r="L3510" s="7">
        <f>IF(B3510="보세",C3510&amp;" "&amp;F3510,B3510&amp;" "&amp;F3510)</f>
        <v/>
      </c>
      <c r="M3510" s="8" t="inlineStr">
        <is>
          <t>블랙  면혼방 쓰리로고나그랑후드티</t>
        </is>
      </c>
      <c r="N3510" s="8" t="inlineStr">
        <is>
          <t>블랙  코튼혼방 쓰리로고나그랑후드티</t>
        </is>
      </c>
      <c r="O3510" s="8" t="inlineStr">
        <is>
          <t>블랙  면믹스 쓰리로고나그랑후드티</t>
        </is>
      </c>
    </row>
    <row r="3511" ht="16.5" customHeight="1" s="16">
      <c r="A3511" s="7" t="n">
        <v>13200288</v>
      </c>
      <c r="B3511" s="7" t="inlineStr">
        <is>
          <t>02armoire</t>
        </is>
      </c>
      <c r="C3511" s="7" t="inlineStr">
        <is>
          <t>네이비</t>
        </is>
      </c>
      <c r="D3511" s="7" t="inlineStr">
        <is>
          <t>무지</t>
        </is>
      </c>
      <c r="E3511" s="7" t="inlineStr">
        <is>
          <t>캐시미어혼방</t>
        </is>
      </c>
      <c r="F3511" s="7" t="inlineStr">
        <is>
          <t>롱니트플레어레이어드원피스</t>
        </is>
      </c>
      <c r="G3511" s="7" t="inlineStr">
        <is>
          <t>KOR</t>
        </is>
      </c>
      <c r="H3511" s="7" t="inlineStr">
        <is>
          <t>M</t>
        </is>
      </c>
      <c r="I3511" s="7">
        <f>IF(B3511="보세",C3511&amp;" "&amp;D3511&amp;" "&amp;E3511&amp;" "&amp;F3511&amp;" ["&amp;H3511&amp;"]",IF(G3511="JPN","[JPN] "&amp;B3511&amp;" "&amp;C3511&amp;" "&amp;D3511&amp;" "&amp;E3511&amp;" "&amp;F3511&amp;" ["&amp;H3511&amp;"]",B3511&amp;" "&amp;C3511&amp;" "&amp;D3511&amp;" "&amp;E3511&amp;" "&amp;F3511&amp;" ["&amp;H3511&amp;"]"))</f>
        <v/>
      </c>
      <c r="J3511" s="7" t="inlineStr">
        <is>
          <t>02armoire 네이비 캐시미어혼방 롱니트플레어레이어드원피스 [M]</t>
        </is>
      </c>
      <c r="K3511" s="7" t="inlineStr">
        <is>
          <t>02armoire 네이비 캐시미어혼방 롱니트플레어레이어드원피스</t>
        </is>
      </c>
      <c r="L3511" s="7">
        <f>IF(B3511="보세",C3511&amp;" "&amp;F3511,B3511&amp;" "&amp;F3511)</f>
        <v/>
      </c>
      <c r="M3511" s="8" t="inlineStr">
        <is>
          <t>네이비  캐시미어혼방 롱니트플레어레이어드원피스</t>
        </is>
      </c>
      <c r="N3511" s="8" t="inlineStr">
        <is>
          <t>NAVY  캐시미어혼방 롱니트플레어레이어드원피스</t>
        </is>
      </c>
      <c r="O3511" s="8" t="inlineStr">
        <is>
          <t>곤색  캐시미어혼방 롱니트플레어레이어드원피스</t>
        </is>
      </c>
    </row>
    <row r="3512" ht="16.5" customHeight="1" s="16">
      <c r="A3512" s="7" t="n">
        <v>13200289</v>
      </c>
      <c r="B3512" s="7" t="inlineStr">
        <is>
          <t>리복</t>
        </is>
      </c>
      <c r="C3512" s="7" t="inlineStr">
        <is>
          <t>네이비</t>
        </is>
      </c>
      <c r="D3512" s="7" t="inlineStr">
        <is>
          <t>무지</t>
        </is>
      </c>
      <c r="E3512" s="7" t="inlineStr">
        <is>
          <t>폴리</t>
        </is>
      </c>
      <c r="F3512" s="7" t="inlineStr">
        <is>
          <t>나그랑트랙탑</t>
        </is>
      </c>
      <c r="G3512" s="7" t="inlineStr">
        <is>
          <t>KOR</t>
        </is>
      </c>
      <c r="H3512" s="7" t="inlineStr">
        <is>
          <t>95</t>
        </is>
      </c>
      <c r="I3512" s="7">
        <f>IF(B3512="보세",C3512&amp;" "&amp;D3512&amp;" "&amp;E3512&amp;" "&amp;F3512&amp;" ["&amp;H3512&amp;"]",IF(G3512="JPN","[JPN] "&amp;B3512&amp;" "&amp;C3512&amp;" "&amp;D3512&amp;" "&amp;E3512&amp;" "&amp;F3512&amp;" ["&amp;H3512&amp;"]",B3512&amp;" "&amp;C3512&amp;" "&amp;D3512&amp;" "&amp;E3512&amp;" "&amp;F3512&amp;" ["&amp;H3512&amp;"]"))</f>
        <v/>
      </c>
      <c r="J3512" s="7" t="inlineStr">
        <is>
          <t>리복 네이비 나그랑트랙탑 [95]</t>
        </is>
      </c>
      <c r="K3512" s="7" t="inlineStr">
        <is>
          <t>리복 네이비 나그랑트랙탑</t>
        </is>
      </c>
      <c r="L3512" s="7">
        <f>IF(B3512="보세",C3512&amp;" "&amp;F3512,B3512&amp;" "&amp;F3512)</f>
        <v/>
      </c>
      <c r="M3512" s="8" t="inlineStr">
        <is>
          <t>네이비   나그랑트랙탑</t>
        </is>
      </c>
      <c r="N3512" s="8" t="inlineStr">
        <is>
          <t>NAVY   나그랑트랙탑</t>
        </is>
      </c>
      <c r="O3512" s="8" t="inlineStr">
        <is>
          <t>곤색   나그랑트랙탑</t>
        </is>
      </c>
    </row>
    <row r="3513" ht="16.5" customHeight="1" s="16">
      <c r="A3513" s="7" t="n">
        <v>13200290</v>
      </c>
      <c r="B3513" s="7" t="inlineStr">
        <is>
          <t>plac</t>
        </is>
      </c>
      <c r="C3513" s="7" t="inlineStr">
        <is>
          <t>진청</t>
        </is>
      </c>
      <c r="D3513" s="7" t="inlineStr">
        <is>
          <t>무지</t>
        </is>
      </c>
      <c r="E3513" s="7" t="inlineStr">
        <is>
          <t>데님</t>
        </is>
      </c>
      <c r="F3513" s="7" t="inlineStr">
        <is>
          <t>워시드커팅멜빵원피스</t>
        </is>
      </c>
      <c r="G3513" s="7" t="inlineStr">
        <is>
          <t>KOR</t>
        </is>
      </c>
      <c r="H3513" s="7" t="inlineStr">
        <is>
          <t>M</t>
        </is>
      </c>
      <c r="I3513" s="7">
        <f>IF(B3513="보세",C3513&amp;" "&amp;D3513&amp;" "&amp;E3513&amp;" "&amp;F3513&amp;" ["&amp;H3513&amp;"]",IF(G3513="JPN","[JPN] "&amp;B3513&amp;" "&amp;C3513&amp;" "&amp;D3513&amp;" "&amp;E3513&amp;" "&amp;F3513&amp;" ["&amp;H3513&amp;"]",B3513&amp;" "&amp;C3513&amp;" "&amp;D3513&amp;" "&amp;E3513&amp;" "&amp;F3513&amp;" ["&amp;H3513&amp;"]"))</f>
        <v/>
      </c>
      <c r="J3513" s="7" t="inlineStr">
        <is>
          <t>plac 진청 데님 워시드커팅멜빵원피스 [M]</t>
        </is>
      </c>
      <c r="K3513" s="7" t="inlineStr">
        <is>
          <t>plac 진청 데님 워시드커팅멜빵원피스</t>
        </is>
      </c>
      <c r="L3513" s="7">
        <f>IF(B3513="보세",C3513&amp;" "&amp;F3513,B3513&amp;" "&amp;F3513)</f>
        <v/>
      </c>
      <c r="M3513" s="8" t="inlineStr">
        <is>
          <t>진청  데님 워시드커팅멜빵원피스</t>
        </is>
      </c>
      <c r="N3513" s="8" t="inlineStr">
        <is>
          <t>진청  데님 워시드커팅멜빵원피스</t>
        </is>
      </c>
      <c r="O3513" s="8" t="inlineStr">
        <is>
          <t>진청  데님 워시드커팅멜빵원피스</t>
        </is>
      </c>
    </row>
    <row r="3514" ht="16.5" customHeight="1" s="16">
      <c r="A3514" s="7" t="n">
        <v>13200291</v>
      </c>
      <c r="B3514" s="7" t="inlineStr">
        <is>
          <t>빈폴</t>
        </is>
      </c>
      <c r="C3514" s="7" t="inlineStr">
        <is>
          <t>네이비</t>
        </is>
      </c>
      <c r="D3514" s="7" t="inlineStr">
        <is>
          <t>하운드체크</t>
        </is>
      </c>
      <c r="E3514" s="7" t="inlineStr">
        <is>
          <t>면</t>
        </is>
      </c>
      <c r="F3514" s="7" t="inlineStr">
        <is>
          <t>노카라가디건</t>
        </is>
      </c>
      <c r="G3514" s="7" t="inlineStr">
        <is>
          <t>KOR</t>
        </is>
      </c>
      <c r="H3514" s="7" t="inlineStr">
        <is>
          <t>110</t>
        </is>
      </c>
      <c r="I3514" s="7">
        <f>IF(B3514="보세",C3514&amp;" "&amp;D3514&amp;" "&amp;E3514&amp;" "&amp;F3514&amp;" ["&amp;H3514&amp;"]",IF(G3514="JPN","[JPN] "&amp;B3514&amp;" "&amp;C3514&amp;" "&amp;D3514&amp;" "&amp;E3514&amp;" "&amp;F3514&amp;" ["&amp;H3514&amp;"]",B3514&amp;" "&amp;C3514&amp;" "&amp;D3514&amp;" "&amp;E3514&amp;" "&amp;F3514&amp;" ["&amp;H3514&amp;"]"))</f>
        <v/>
      </c>
      <c r="J3514" s="7" t="inlineStr">
        <is>
          <t>빈폴 네이비 하운드체크 면 노카라가디건 [110]</t>
        </is>
      </c>
      <c r="K3514" s="7" t="inlineStr">
        <is>
          <t>빈폴 네이비 하운드체크 면 노카라가디건</t>
        </is>
      </c>
      <c r="L3514" s="7">
        <f>IF(B3514="보세",C3514&amp;" "&amp;F3514,B3514&amp;" "&amp;F3514)</f>
        <v/>
      </c>
      <c r="M3514" s="8" t="inlineStr">
        <is>
          <t>네이비 하운드체크 면 노카라가디건</t>
        </is>
      </c>
      <c r="N3514" s="8" t="inlineStr">
        <is>
          <t>NAVY 하운드체크 면 노카라가디건</t>
        </is>
      </c>
      <c r="O3514" s="8" t="inlineStr">
        <is>
          <t>곤색 하운드체크 면 노카라가디건</t>
        </is>
      </c>
    </row>
    <row r="3515" ht="16.5" customHeight="1" s="16">
      <c r="A3515" s="7" t="n">
        <v>13200292</v>
      </c>
      <c r="B3515" s="7" t="inlineStr">
        <is>
          <t>노스페이스</t>
        </is>
      </c>
      <c r="C3515" s="7" t="inlineStr">
        <is>
          <t>네이비</t>
        </is>
      </c>
      <c r="D3515" s="7" t="inlineStr">
        <is>
          <t>무지</t>
        </is>
      </c>
      <c r="E3515" s="7" t="inlineStr">
        <is>
          <t>폴리</t>
        </is>
      </c>
      <c r="F3515" s="7" t="inlineStr">
        <is>
          <t>경량패딩</t>
        </is>
      </c>
      <c r="G3515" s="7" t="inlineStr">
        <is>
          <t>KOR</t>
        </is>
      </c>
      <c r="H3515" s="7" t="inlineStr">
        <is>
          <t>100</t>
        </is>
      </c>
      <c r="I3515" s="7">
        <f>IF(B3515="보세",C3515&amp;" "&amp;D3515&amp;" "&amp;E3515&amp;" "&amp;F3515&amp;" ["&amp;H3515&amp;"]",IF(G3515="JPN","[JPN] "&amp;B3515&amp;" "&amp;C3515&amp;" "&amp;D3515&amp;" "&amp;E3515&amp;" "&amp;F3515&amp;" ["&amp;H3515&amp;"]",B3515&amp;" "&amp;C3515&amp;" "&amp;D3515&amp;" "&amp;E3515&amp;" "&amp;F3515&amp;" ["&amp;H3515&amp;"]"))</f>
        <v/>
      </c>
      <c r="J3515" s="7" t="inlineStr">
        <is>
          <t>노스페이스 네이비 경량패딩 [100]</t>
        </is>
      </c>
      <c r="K3515" s="7" t="inlineStr">
        <is>
          <t>노스페이스 네이비 경량패딩</t>
        </is>
      </c>
      <c r="L3515" s="7">
        <f>IF(B3515="보세",C3515&amp;" "&amp;F3515,B3515&amp;" "&amp;F3515)</f>
        <v/>
      </c>
      <c r="M3515" s="8" t="inlineStr">
        <is>
          <t>네이비   경량패딩</t>
        </is>
      </c>
      <c r="N3515" s="8" t="inlineStr">
        <is>
          <t>NAVY   경량패딩</t>
        </is>
      </c>
      <c r="O3515" s="8" t="inlineStr">
        <is>
          <t>곤색   경량패딩</t>
        </is>
      </c>
    </row>
    <row r="3516" ht="16.5" customHeight="1" s="16">
      <c r="A3516" s="7" t="n">
        <v>13200293</v>
      </c>
      <c r="B3516" s="7" t="inlineStr">
        <is>
          <t>커터앤벅</t>
        </is>
      </c>
      <c r="C3516" s="7" t="inlineStr">
        <is>
          <t>멜란지딥그레이</t>
        </is>
      </c>
      <c r="D3516" s="7" t="inlineStr">
        <is>
          <t>무지</t>
        </is>
      </c>
      <c r="E3516" s="7" t="inlineStr">
        <is>
          <t>폴리</t>
        </is>
      </c>
      <c r="F3516" s="7" t="inlineStr">
        <is>
          <t>블루종재킷</t>
        </is>
      </c>
      <c r="G3516" s="7" t="inlineStr">
        <is>
          <t>KOR</t>
        </is>
      </c>
      <c r="H3516" s="7" t="inlineStr">
        <is>
          <t>110</t>
        </is>
      </c>
      <c r="I3516" s="7">
        <f>IF(B3516="보세",C3516&amp;" "&amp;D3516&amp;" "&amp;E3516&amp;" "&amp;F3516&amp;" ["&amp;H3516&amp;"]",IF(G3516="JPN","[JPN] "&amp;B3516&amp;" "&amp;C3516&amp;" "&amp;D3516&amp;" "&amp;E3516&amp;" "&amp;F3516&amp;" ["&amp;H3516&amp;"]",B3516&amp;" "&amp;C3516&amp;" "&amp;D3516&amp;" "&amp;E3516&amp;" "&amp;F3516&amp;" ["&amp;H3516&amp;"]"))</f>
        <v/>
      </c>
      <c r="J3516" s="7" t="inlineStr">
        <is>
          <t>커터앤벅 멜란지딥그레이 블루종재킷 [110]</t>
        </is>
      </c>
      <c r="K3516" s="7" t="inlineStr">
        <is>
          <t>커터앤벅 멜란지딥그레이 블루종재킷</t>
        </is>
      </c>
      <c r="L3516" s="7">
        <f>IF(B3516="보세",C3516&amp;" "&amp;F3516,B3516&amp;" "&amp;F3516)</f>
        <v/>
      </c>
      <c r="M3516" s="8" t="inlineStr">
        <is>
          <t>멜란지딥그레이   블루종재킷</t>
        </is>
      </c>
      <c r="N3516" s="8" t="inlineStr">
        <is>
          <t>멜란지딥그레이   블루종재킷</t>
        </is>
      </c>
      <c r="O3516" s="8" t="inlineStr">
        <is>
          <t>멜란지딥그레이   블루종재킷</t>
        </is>
      </c>
    </row>
    <row r="3517" ht="16.5" customHeight="1" s="16">
      <c r="A3517" s="7" t="n">
        <v>13200294</v>
      </c>
      <c r="B3517" s="7" t="inlineStr">
        <is>
          <t>gigliotti</t>
        </is>
      </c>
      <c r="C3517" s="9" t="inlineStr">
        <is>
          <t>다크그레이</t>
        </is>
      </c>
      <c r="D3517" s="7" t="inlineStr">
        <is>
          <t>빅꽈배기패턴</t>
        </is>
      </c>
      <c r="E3517" s="7" t="inlineStr">
        <is>
          <t>알파카혼방</t>
        </is>
      </c>
      <c r="F3517" s="7" t="inlineStr">
        <is>
          <t>와이드하이넥가오리니트집업</t>
        </is>
      </c>
      <c r="G3517" s="7" t="inlineStr">
        <is>
          <t>KOR</t>
        </is>
      </c>
      <c r="H3517" s="7" t="inlineStr">
        <is>
          <t>85-91-160</t>
        </is>
      </c>
      <c r="I3517" s="7">
        <f>IF(B3517="보세",C3517&amp;" "&amp;D3517&amp;" "&amp;E3517&amp;" "&amp;F3517&amp;" ["&amp;H3517&amp;"]",IF(G3517="JPN","[JPN] "&amp;B3517&amp;" "&amp;C3517&amp;" "&amp;D3517&amp;" "&amp;E3517&amp;" "&amp;F3517&amp;" ["&amp;H3517&amp;"]",B3517&amp;" "&amp;C3517&amp;" "&amp;D3517&amp;" "&amp;E3517&amp;" "&amp;F3517&amp;" ["&amp;H3517&amp;"]"))</f>
        <v/>
      </c>
      <c r="J3517" s="7" t="inlineStr">
        <is>
          <t>gigliotti 다크그레이 빅꽈배기패턴 알파카혼방 와이드하이넥가오리니트집업 [85-91-160]</t>
        </is>
      </c>
      <c r="K3517" s="7" t="inlineStr">
        <is>
          <t>gigliotti 다크그레이 빅꽈배기패턴 알파카혼방 와이드하이넥가오리니트집업</t>
        </is>
      </c>
      <c r="L3517" s="7">
        <f>IF(B3517="보세",C3517&amp;" "&amp;F3517,B3517&amp;" "&amp;F3517)</f>
        <v/>
      </c>
      <c r="M3517" s="8" t="inlineStr">
        <is>
          <t>다크그레이 빅꽈배기패턴 알파카혼방 와이드하이넥가오리니트집업</t>
        </is>
      </c>
      <c r="N3517" s="8" t="inlineStr">
        <is>
          <t>다크그레이 빅꽈배기패턴 알파카혼방 와이드하이넥가오리니트집업</t>
        </is>
      </c>
      <c r="O3517" s="8" t="inlineStr">
        <is>
          <t>다크그레이 빅꽈배기패턴 알파카혼방 와이드하이넥가오리니트집업</t>
        </is>
      </c>
    </row>
    <row r="3518" ht="16.5" customHeight="1" s="16">
      <c r="A3518" s="7" t="n">
        <v>13200295</v>
      </c>
      <c r="B3518" s="7" t="inlineStr">
        <is>
          <t>나이키</t>
        </is>
      </c>
      <c r="C3518" s="7" t="inlineStr">
        <is>
          <t>멜란지그레이</t>
        </is>
      </c>
      <c r="D3518" s="7" t="inlineStr">
        <is>
          <t>무지</t>
        </is>
      </c>
      <c r="E3518" s="7" t="inlineStr">
        <is>
          <t>면혼방</t>
        </is>
      </c>
      <c r="F3518" s="7" t="inlineStr">
        <is>
          <t>후드집업</t>
        </is>
      </c>
      <c r="G3518" s="7" t="inlineStr">
        <is>
          <t>KOR</t>
        </is>
      </c>
      <c r="H3518" s="7" t="inlineStr">
        <is>
          <t>XL</t>
        </is>
      </c>
      <c r="I3518" s="7">
        <f>IF(B3518="보세",C3518&amp;" "&amp;D3518&amp;" "&amp;E3518&amp;" "&amp;F3518&amp;" ["&amp;H3518&amp;"]",IF(G3518="JPN","[JPN] "&amp;B3518&amp;" "&amp;C3518&amp;" "&amp;D3518&amp;" "&amp;E3518&amp;" "&amp;F3518&amp;" ["&amp;H3518&amp;"]",B3518&amp;" "&amp;C3518&amp;" "&amp;D3518&amp;" "&amp;E3518&amp;" "&amp;F3518&amp;" ["&amp;H3518&amp;"]"))</f>
        <v/>
      </c>
      <c r="J3518" s="7" t="inlineStr">
        <is>
          <t>나이키 멜란지그레이 면혼방 후드집업 [XL]</t>
        </is>
      </c>
      <c r="K3518" s="7" t="inlineStr">
        <is>
          <t>나이키 멜란지그레이 면혼방 후드집업</t>
        </is>
      </c>
      <c r="L3518" s="7">
        <f>IF(B3518="보세",C3518&amp;" "&amp;F3518,B3518&amp;" "&amp;F3518)</f>
        <v/>
      </c>
      <c r="M3518" s="8" t="inlineStr">
        <is>
          <t>멜란지그레이  면혼방 후드집업</t>
        </is>
      </c>
      <c r="N3518" s="8" t="inlineStr">
        <is>
          <t>멜란지그레이  코튼혼방 후드집업</t>
        </is>
      </c>
      <c r="O3518" s="8" t="inlineStr">
        <is>
          <t>멜란지그레이  면믹스 후드집업</t>
        </is>
      </c>
    </row>
    <row r="3519" ht="16.5" customHeight="1" s="16">
      <c r="A3519" s="7" t="n">
        <v>13200296</v>
      </c>
      <c r="B3519" s="7" t="inlineStr">
        <is>
          <t>빈폴</t>
        </is>
      </c>
      <c r="C3519" s="7" t="inlineStr">
        <is>
          <t>멜란지오트밀</t>
        </is>
      </c>
      <c r="D3519" s="7" t="inlineStr">
        <is>
          <t>무지</t>
        </is>
      </c>
      <c r="E3519" s="7" t="inlineStr">
        <is>
          <t>울</t>
        </is>
      </c>
      <c r="F3519" s="7" t="inlineStr">
        <is>
          <t>반집업롱넥니트</t>
        </is>
      </c>
      <c r="G3519" s="7" t="inlineStr">
        <is>
          <t>KOR</t>
        </is>
      </c>
      <c r="H3519" s="7" t="inlineStr">
        <is>
          <t>105</t>
        </is>
      </c>
      <c r="I3519" s="7">
        <f>IF(B3519="보세",C3519&amp;" "&amp;D3519&amp;" "&amp;E3519&amp;" "&amp;F3519&amp;" ["&amp;H3519&amp;"]",IF(G3519="JPN","[JPN] "&amp;B3519&amp;" "&amp;C3519&amp;" "&amp;D3519&amp;" "&amp;E3519&amp;" "&amp;F3519&amp;" ["&amp;H3519&amp;"]",B3519&amp;" "&amp;C3519&amp;" "&amp;D3519&amp;" "&amp;E3519&amp;" "&amp;F3519&amp;" ["&amp;H3519&amp;"]"))</f>
        <v/>
      </c>
      <c r="J3519" s="7" t="inlineStr">
        <is>
          <t>빈폴 멜란지오트밀 울 반집업롱넥니트 [105]</t>
        </is>
      </c>
      <c r="K3519" s="7" t="inlineStr">
        <is>
          <t>빈폴 멜란지오트밀 울 반집업롱넥니트</t>
        </is>
      </c>
      <c r="L3519" s="7">
        <f>IF(B3519="보세",C3519&amp;" "&amp;F3519,B3519&amp;" "&amp;F3519)</f>
        <v/>
      </c>
      <c r="M3519" s="8" t="inlineStr">
        <is>
          <t>멜란지오트밀  울 반집업롱넥니트</t>
        </is>
      </c>
      <c r="N3519" s="8" t="inlineStr">
        <is>
          <t>멜란지오트밀  울 반집업롱넥니트</t>
        </is>
      </c>
      <c r="O3519" s="8" t="inlineStr">
        <is>
          <t>멜란지오트밀  울 반집업롱넥니트</t>
        </is>
      </c>
    </row>
    <row r="3520" ht="16.5" customHeight="1" s="16">
      <c r="A3520" s="7" t="n">
        <v>13200297</v>
      </c>
      <c r="B3520" s="7" t="inlineStr">
        <is>
          <t>타임</t>
        </is>
      </c>
      <c r="C3520" s="7" t="inlineStr">
        <is>
          <t>베이지</t>
        </is>
      </c>
      <c r="D3520" s="7" t="inlineStr">
        <is>
          <t>무지</t>
        </is>
      </c>
      <c r="E3520" s="7" t="inlineStr">
        <is>
          <t>캐시미어혼방</t>
        </is>
      </c>
      <c r="F3520" s="7" t="inlineStr">
        <is>
          <t>a라인터틀넥니트</t>
        </is>
      </c>
      <c r="G3520" s="7" t="inlineStr">
        <is>
          <t>KOR</t>
        </is>
      </c>
      <c r="H3520" s="7" t="inlineStr">
        <is>
          <t>90</t>
        </is>
      </c>
      <c r="I3520" s="7">
        <f>IF(B3520="보세",C3520&amp;" "&amp;D3520&amp;" "&amp;E3520&amp;" "&amp;F3520&amp;" ["&amp;H3520&amp;"]",IF(G3520="JPN","[JPN] "&amp;B3520&amp;" "&amp;C3520&amp;" "&amp;D3520&amp;" "&amp;E3520&amp;" "&amp;F3520&amp;" ["&amp;H3520&amp;"]",B3520&amp;" "&amp;C3520&amp;" "&amp;D3520&amp;" "&amp;E3520&amp;" "&amp;F3520&amp;" ["&amp;H3520&amp;"]"))</f>
        <v/>
      </c>
      <c r="J3520" s="7" t="inlineStr">
        <is>
          <t>타임 베이지 캐시미어혼방 a라인터틀넥니트 [90]</t>
        </is>
      </c>
      <c r="K3520" s="7" t="inlineStr">
        <is>
          <t>타임 베이지 캐시미어혼방 a라인터틀넥니트</t>
        </is>
      </c>
      <c r="L3520" s="7">
        <f>IF(B3520="보세",C3520&amp;" "&amp;F3520,B3520&amp;" "&amp;F3520)</f>
        <v/>
      </c>
      <c r="M3520" s="8" t="inlineStr">
        <is>
          <t>베이지  캐시미어혼방 a라인터틀넥니트</t>
        </is>
      </c>
      <c r="N3520" s="8" t="inlineStr">
        <is>
          <t>베이지  캐시미어혼방 a라인터틀넥니트</t>
        </is>
      </c>
      <c r="O3520" s="8" t="inlineStr">
        <is>
          <t>베이지  캐시미어혼방 a라인터틀넥니트</t>
        </is>
      </c>
    </row>
    <row r="3521" ht="16.5" customHeight="1" s="16">
      <c r="A3521" s="7" t="n">
        <v>13200298</v>
      </c>
      <c r="B3521" s="7" t="inlineStr">
        <is>
          <t>폴로랄프로렌</t>
        </is>
      </c>
      <c r="C3521" s="7" t="inlineStr">
        <is>
          <t>딥타우페브라운</t>
        </is>
      </c>
      <c r="D3521" s="7" t="inlineStr">
        <is>
          <t>꽈배기패턴</t>
        </is>
      </c>
      <c r="E3521" s="7" t="inlineStr">
        <is>
          <t>폴리</t>
        </is>
      </c>
      <c r="F3521" s="7" t="inlineStr">
        <is>
          <t>케이블포니니트</t>
        </is>
      </c>
      <c r="G3521" s="7" t="inlineStr">
        <is>
          <t>KOR</t>
        </is>
      </c>
      <c r="H3521" s="7" t="inlineStr">
        <is>
          <t>없음</t>
        </is>
      </c>
      <c r="I3521" s="7">
        <f>IF(B3521="보세",C3521&amp;" "&amp;D3521&amp;" "&amp;E3521&amp;" "&amp;F3521&amp;" ["&amp;H3521&amp;"]",IF(G3521="JPN","[JPN] "&amp;B3521&amp;" "&amp;C3521&amp;" "&amp;D3521&amp;" "&amp;E3521&amp;" "&amp;F3521&amp;" ["&amp;H3521&amp;"]",B3521&amp;" "&amp;C3521&amp;" "&amp;D3521&amp;" "&amp;E3521&amp;" "&amp;F3521&amp;" ["&amp;H3521&amp;"]"))</f>
        <v/>
      </c>
      <c r="J3521" s="7" t="inlineStr">
        <is>
          <t xml:space="preserve">폴로랄프로렌 딥타우페브라운 꽈배기패턴 케이블포니니트 </t>
        </is>
      </c>
      <c r="K3521" s="7" t="inlineStr">
        <is>
          <t xml:space="preserve">폴로랄프로렌 딥타우페브라운 꽈배기패턴 케이블포니니트 </t>
        </is>
      </c>
      <c r="L3521" s="7">
        <f>IF(B3521="보세",C3521&amp;" "&amp;F3521,B3521&amp;" "&amp;F3521)</f>
        <v/>
      </c>
      <c r="M3521" s="8" t="inlineStr">
        <is>
          <t>딥타우페브라운 꽈배기패턴  케이블포니니트</t>
        </is>
      </c>
      <c r="N3521" s="8" t="inlineStr">
        <is>
          <t>딥타우페브라운 꽈배기무늬  케이블포니니트</t>
        </is>
      </c>
      <c r="O3521" s="8" t="inlineStr">
        <is>
          <t>딥타우페브라운 꽈배기짜임  케이블포니니트</t>
        </is>
      </c>
    </row>
    <row r="3522" ht="16.5" customHeight="1" s="16">
      <c r="A3522" s="7" t="n">
        <v>13200299</v>
      </c>
      <c r="B3522" s="7" t="inlineStr">
        <is>
          <t>머렐</t>
        </is>
      </c>
      <c r="C3522" s="7" t="inlineStr">
        <is>
          <t>헤이즐넛베이지브라운</t>
        </is>
      </c>
      <c r="D3522" s="7" t="inlineStr">
        <is>
          <t>무지</t>
        </is>
      </c>
      <c r="E3522" s="7" t="inlineStr">
        <is>
          <t>폴리</t>
        </is>
      </c>
      <c r="F3522" s="7" t="inlineStr">
        <is>
          <t>아웃도어윈드자켓</t>
        </is>
      </c>
      <c r="G3522" s="7" t="inlineStr">
        <is>
          <t>KOR</t>
        </is>
      </c>
      <c r="H3522" s="7" t="inlineStr">
        <is>
          <t>95</t>
        </is>
      </c>
      <c r="I3522" s="7">
        <f>IF(B3522="보세",C3522&amp;" "&amp;D3522&amp;" "&amp;E3522&amp;" "&amp;F3522&amp;" ["&amp;H3522&amp;"]",IF(G3522="JPN","[JPN] "&amp;B3522&amp;" "&amp;C3522&amp;" "&amp;D3522&amp;" "&amp;E3522&amp;" "&amp;F3522&amp;" ["&amp;H3522&amp;"]",B3522&amp;" "&amp;C3522&amp;" "&amp;D3522&amp;" "&amp;E3522&amp;" "&amp;F3522&amp;" ["&amp;H3522&amp;"]"))</f>
        <v/>
      </c>
      <c r="J3522" s="7" t="inlineStr">
        <is>
          <t>머렐 헤이즐넛베이지브라운 아웃도어윈드자켓 [95]</t>
        </is>
      </c>
      <c r="K3522" s="7" t="inlineStr">
        <is>
          <t>머렐 헤이즐넛베이지브라운 아웃도어윈드자켓</t>
        </is>
      </c>
      <c r="L3522" s="7">
        <f>IF(B3522="보세",C3522&amp;" "&amp;F3522,B3522&amp;" "&amp;F3522)</f>
        <v/>
      </c>
      <c r="M3522" s="8" t="inlineStr">
        <is>
          <t>헤이즐넛베이지브라운   아웃도어윈드자켓</t>
        </is>
      </c>
      <c r="N3522" s="8" t="inlineStr">
        <is>
          <t>헤이즐넛베이지브라운   아웃도어윈드자켓</t>
        </is>
      </c>
      <c r="O3522" s="8" t="inlineStr">
        <is>
          <t>헤이즐넛베이지브라운   아웃도어윈드자켓</t>
        </is>
      </c>
    </row>
    <row r="3523" ht="16.5" customHeight="1" s="16">
      <c r="A3523" s="7" t="n">
        <v>13200300</v>
      </c>
      <c r="B3523" s="7" t="inlineStr">
        <is>
          <t>빈폴</t>
        </is>
      </c>
      <c r="C3523" s="7" t="inlineStr">
        <is>
          <t>카키</t>
        </is>
      </c>
      <c r="D3523" s="7" t="inlineStr">
        <is>
          <t>무지</t>
        </is>
      </c>
      <c r="E3523" s="7" t="inlineStr">
        <is>
          <t>린넨혼방</t>
        </is>
      </c>
      <c r="F3523" s="7" t="inlineStr">
        <is>
          <t>버클넥야상베스트</t>
        </is>
      </c>
      <c r="G3523" s="7" t="inlineStr">
        <is>
          <t>KOR</t>
        </is>
      </c>
      <c r="H3523" s="7" t="inlineStr">
        <is>
          <t>3XL</t>
        </is>
      </c>
      <c r="I3523" s="7">
        <f>IF(B3523="보세",C3523&amp;" "&amp;D3523&amp;" "&amp;E3523&amp;" "&amp;F3523&amp;" ["&amp;H3523&amp;"]",IF(G3523="JPN","[JPN] "&amp;B3523&amp;" "&amp;C3523&amp;" "&amp;D3523&amp;" "&amp;E3523&amp;" "&amp;F3523&amp;" ["&amp;H3523&amp;"]",B3523&amp;" "&amp;C3523&amp;" "&amp;D3523&amp;" "&amp;E3523&amp;" "&amp;F3523&amp;" ["&amp;H3523&amp;"]"))</f>
        <v/>
      </c>
      <c r="J3523" s="7" t="inlineStr">
        <is>
          <t>빈폴 카키 린넨혼방 버클넥야상베스트 [3XL]</t>
        </is>
      </c>
      <c r="K3523" s="7" t="inlineStr">
        <is>
          <t>빈폴 카키 린넨혼방 버클넥야상베스트</t>
        </is>
      </c>
      <c r="L3523" s="7">
        <f>IF(B3523="보세",C3523&amp;" "&amp;F3523,B3523&amp;" "&amp;F3523)</f>
        <v/>
      </c>
      <c r="M3523" s="8" t="inlineStr">
        <is>
          <t>카키  린넨혼방 버클넥야상베스트</t>
        </is>
      </c>
      <c r="N3523" s="8" t="inlineStr">
        <is>
          <t>카키  린넨혼방 버클넥야상베스트</t>
        </is>
      </c>
      <c r="O3523" s="8" t="inlineStr">
        <is>
          <t>카키  린넨혼방 버클넥야상베스트</t>
        </is>
      </c>
    </row>
    <row r="3524" ht="16.5" customHeight="1" s="16">
      <c r="A3524" s="7" t="n">
        <v>13200301</v>
      </c>
      <c r="B3524" s="7" t="inlineStr">
        <is>
          <t>크로커다일</t>
        </is>
      </c>
      <c r="C3524" s="7" t="inlineStr">
        <is>
          <t>클래식블루믹스</t>
        </is>
      </c>
      <c r="D3524" s="7" t="inlineStr">
        <is>
          <t>스트라이프</t>
        </is>
      </c>
      <c r="E3524" s="7" t="inlineStr">
        <is>
          <t>면혼방</t>
        </is>
      </c>
      <c r="F3524" s="7" t="inlineStr">
        <is>
          <t>라이트투버튼자켓</t>
        </is>
      </c>
      <c r="G3524" s="7" t="inlineStr">
        <is>
          <t>KOR</t>
        </is>
      </c>
      <c r="H3524" s="7" t="inlineStr">
        <is>
          <t>100</t>
        </is>
      </c>
      <c r="I3524" s="7">
        <f>IF(B3524="보세",C3524&amp;" "&amp;D3524&amp;" "&amp;E3524&amp;" "&amp;F3524&amp;" ["&amp;H3524&amp;"]",IF(G3524="JPN","[JPN] "&amp;B3524&amp;" "&amp;C3524&amp;" "&amp;D3524&amp;" "&amp;E3524&amp;" "&amp;F3524&amp;" ["&amp;H3524&amp;"]",B3524&amp;" "&amp;C3524&amp;" "&amp;D3524&amp;" "&amp;E3524&amp;" "&amp;F3524&amp;" ["&amp;H3524&amp;"]"))</f>
        <v/>
      </c>
      <c r="J3524" s="7" t="inlineStr">
        <is>
          <t>크로커다일 클래식블루믹스 스트라이프 면혼방 라이트투버튼자켓 [100]</t>
        </is>
      </c>
      <c r="K3524" s="7" t="inlineStr">
        <is>
          <t>크로커다일 클래식블루믹스 스트라이프 면혼방 라이트투버튼자켓</t>
        </is>
      </c>
      <c r="L3524" s="7">
        <f>IF(B3524="보세",C3524&amp;" "&amp;F3524,B3524&amp;" "&amp;F3524)</f>
        <v/>
      </c>
      <c r="M3524" s="8" t="inlineStr">
        <is>
          <t>클래식블루믹스 스트라이프 면혼방 라이트투버튼자켓</t>
        </is>
      </c>
      <c r="N3524" s="8" t="inlineStr">
        <is>
          <t>클래식블루믹스 스트라이프 코튼혼방 라이트투버튼자켓</t>
        </is>
      </c>
      <c r="O3524" s="8" t="inlineStr">
        <is>
          <t>클래식블루믹스 스트라이프 면믹스 라이트투버튼자켓</t>
        </is>
      </c>
    </row>
    <row r="3525" ht="16.5" customHeight="1" s="16">
      <c r="A3525" s="7" t="n">
        <v>13200302</v>
      </c>
      <c r="B3525" s="7" t="inlineStr">
        <is>
          <t>비바스튜디오</t>
        </is>
      </c>
      <c r="C3525" s="7" t="inlineStr">
        <is>
          <t>사파이어포그블루</t>
        </is>
      </c>
      <c r="D3525" s="7" t="inlineStr">
        <is>
          <t>무지</t>
        </is>
      </c>
      <c r="E3525" s="7" t="inlineStr">
        <is>
          <t>면</t>
        </is>
      </c>
      <c r="F3525" s="7" t="inlineStr">
        <is>
          <t>라운드반팔티</t>
        </is>
      </c>
      <c r="G3525" s="7" t="inlineStr">
        <is>
          <t>KOR</t>
        </is>
      </c>
      <c r="H3525" s="7" t="inlineStr">
        <is>
          <t>XL</t>
        </is>
      </c>
      <c r="I3525" s="7">
        <f>IF(B3525="보세",C3525&amp;" "&amp;D3525&amp;" "&amp;E3525&amp;" "&amp;F3525&amp;" ["&amp;H3525&amp;"]",IF(G3525="JPN","[JPN] "&amp;B3525&amp;" "&amp;C3525&amp;" "&amp;D3525&amp;" "&amp;E3525&amp;" "&amp;F3525&amp;" ["&amp;H3525&amp;"]",B3525&amp;" "&amp;C3525&amp;" "&amp;D3525&amp;" "&amp;E3525&amp;" "&amp;F3525&amp;" ["&amp;H3525&amp;"]"))</f>
        <v/>
      </c>
      <c r="J3525" s="7" t="inlineStr">
        <is>
          <t>비바스튜디오 사파이어포그블루 면 라운드반팔티 [XL]</t>
        </is>
      </c>
      <c r="K3525" s="7" t="inlineStr">
        <is>
          <t>비바스튜디오 사파이어포그블루 면 라운드반팔티</t>
        </is>
      </c>
      <c r="L3525" s="7">
        <f>IF(B3525="보세",C3525&amp;" "&amp;F3525,B3525&amp;" "&amp;F3525)</f>
        <v/>
      </c>
      <c r="M3525" s="8" t="inlineStr">
        <is>
          <t>사파이어포그블루  면 라운드반팔티</t>
        </is>
      </c>
      <c r="N3525" s="8" t="inlineStr">
        <is>
          <t>사파이어포그블루  코튼 라운드반팔티</t>
        </is>
      </c>
      <c r="O3525" s="8" t="inlineStr">
        <is>
          <t>사파이어포그블루  면직물 라운드반팔티</t>
        </is>
      </c>
    </row>
    <row r="3526" ht="16.5" customHeight="1" s="16">
      <c r="A3526" s="7" t="n">
        <v>13200303</v>
      </c>
      <c r="B3526" s="7" t="inlineStr">
        <is>
          <t>노티카</t>
        </is>
      </c>
      <c r="C3526" s="7" t="inlineStr">
        <is>
          <t>아크틱파라다이스블루</t>
        </is>
      </c>
      <c r="D3526" s="7" t="inlineStr">
        <is>
          <t>무지</t>
        </is>
      </c>
      <c r="E3526" s="7" t="inlineStr">
        <is>
          <t>린넨혼방</t>
        </is>
      </c>
      <c r="F3526" s="7" t="inlineStr">
        <is>
          <t>쿨반팔클래식핏셔츠</t>
        </is>
      </c>
      <c r="G3526" s="7" t="inlineStr">
        <is>
          <t>KOR</t>
        </is>
      </c>
      <c r="H3526" s="7" t="inlineStr">
        <is>
          <t>L</t>
        </is>
      </c>
      <c r="I3526" s="7">
        <f>IF(B3526="보세",C3526&amp;" "&amp;D3526&amp;" "&amp;E3526&amp;" "&amp;F3526&amp;" ["&amp;H3526&amp;"]",IF(G3526="JPN","[JPN] "&amp;B3526&amp;" "&amp;C3526&amp;" "&amp;D3526&amp;" "&amp;E3526&amp;" "&amp;F3526&amp;" ["&amp;H3526&amp;"]",B3526&amp;" "&amp;C3526&amp;" "&amp;D3526&amp;" "&amp;E3526&amp;" "&amp;F3526&amp;" ["&amp;H3526&amp;"]"))</f>
        <v/>
      </c>
      <c r="J3526" s="7" t="inlineStr">
        <is>
          <t>노티카 아크틱파라다이스블루 린넨혼방 쿨반팔클래식핏셔츠 [L]</t>
        </is>
      </c>
      <c r="K3526" s="7" t="inlineStr">
        <is>
          <t>노티카 아크틱파라다이스블루 린넨혼방 쿨반팔클래식핏셔츠</t>
        </is>
      </c>
      <c r="L3526" s="7">
        <f>IF(B3526="보세",C3526&amp;" "&amp;F3526,B3526&amp;" "&amp;F3526)</f>
        <v/>
      </c>
      <c r="M3526" s="8" t="inlineStr">
        <is>
          <t>아크틱파라다이스블루  린넨혼방 쿨반팔클래식핏셔츠</t>
        </is>
      </c>
      <c r="N3526" s="8" t="inlineStr">
        <is>
          <t>아크틱파라다이스블루  린넨혼방 쿨반팔클래식핏셔츠</t>
        </is>
      </c>
      <c r="O3526" s="8" t="inlineStr">
        <is>
          <t>아크틱파라다이스블루  린넨혼방 쿨반팔클래식핏셔츠</t>
        </is>
      </c>
    </row>
    <row r="3527" ht="16.5" customHeight="1" s="16">
      <c r="A3527" s="7" t="n">
        <v>13200304</v>
      </c>
      <c r="B3527" s="7" t="inlineStr">
        <is>
          <t>마시모두띠</t>
        </is>
      </c>
      <c r="C3527" s="7" t="inlineStr">
        <is>
          <t>아이스그레이블루</t>
        </is>
      </c>
      <c r="D3527" s="7" t="inlineStr">
        <is>
          <t>스트라이프</t>
        </is>
      </c>
      <c r="E3527" s="7" t="inlineStr">
        <is>
          <t>비스코스혼방</t>
        </is>
      </c>
      <c r="F3527" s="7" t="inlineStr">
        <is>
          <t>가오리핏셔츠</t>
        </is>
      </c>
      <c r="G3527" s="7" t="inlineStr">
        <is>
          <t>KOR</t>
        </is>
      </c>
      <c r="H3527" s="7" t="inlineStr">
        <is>
          <t>S</t>
        </is>
      </c>
      <c r="I3527" s="7">
        <f>IF(B3527="보세",C3527&amp;" "&amp;D3527&amp;" "&amp;E3527&amp;" "&amp;F3527&amp;" ["&amp;H3527&amp;"]",IF(G3527="JPN","[JPN] "&amp;B3527&amp;" "&amp;C3527&amp;" "&amp;D3527&amp;" "&amp;E3527&amp;" "&amp;F3527&amp;" ["&amp;H3527&amp;"]",B3527&amp;" "&amp;C3527&amp;" "&amp;D3527&amp;" "&amp;E3527&amp;" "&amp;F3527&amp;" ["&amp;H3527&amp;"]"))</f>
        <v/>
      </c>
      <c r="J3527" s="7" t="inlineStr">
        <is>
          <t>마시모두띠 아이스그레이블루 스트라이프 비스코스혼방 가오리핏셔츠 [S]</t>
        </is>
      </c>
      <c r="K3527" s="7" t="inlineStr">
        <is>
          <t>마시모두띠 아이스그레이블루 스트라이프 비스코스혼방 가오리핏셔츠</t>
        </is>
      </c>
      <c r="L3527" s="7">
        <f>IF(B3527="보세",C3527&amp;" "&amp;F3527,B3527&amp;" "&amp;F3527)</f>
        <v/>
      </c>
      <c r="M3527" s="8" t="inlineStr">
        <is>
          <t>아이스그레이블루 스트라이프 비스코스혼방 가오리핏셔츠</t>
        </is>
      </c>
      <c r="N3527" s="8" t="inlineStr">
        <is>
          <t>아이스그레이블루 스트라이프 비스코스혼방 가오리핏셔츠</t>
        </is>
      </c>
      <c r="O3527" s="8" t="inlineStr">
        <is>
          <t>아이스그레이블루 스트라이프 비스코스혼방 가오리핏셔츠</t>
        </is>
      </c>
    </row>
    <row r="3528" ht="16.5" customHeight="1" s="16">
      <c r="A3528" s="7" t="n">
        <v>13200305</v>
      </c>
      <c r="B3528" s="7" t="inlineStr">
        <is>
          <t>나이키</t>
        </is>
      </c>
      <c r="C3528" s="7" t="inlineStr">
        <is>
          <t>블랙</t>
        </is>
      </c>
      <c r="D3528" s="7" t="inlineStr">
        <is>
          <t>무지</t>
        </is>
      </c>
      <c r="E3528" s="7" t="inlineStr">
        <is>
          <t>면</t>
        </is>
      </c>
      <c r="F3528" s="7" t="inlineStr">
        <is>
          <t>루즈핏후드집업</t>
        </is>
      </c>
      <c r="G3528" s="7" t="inlineStr">
        <is>
          <t>KOR</t>
        </is>
      </c>
      <c r="H3528" s="7" t="inlineStr">
        <is>
          <t>2XL</t>
        </is>
      </c>
      <c r="I3528" s="7">
        <f>IF(B3528="보세",C3528&amp;" "&amp;D3528&amp;" "&amp;E3528&amp;" "&amp;F3528&amp;" ["&amp;H3528&amp;"]",IF(G3528="JPN","[JPN] "&amp;B3528&amp;" "&amp;C3528&amp;" "&amp;D3528&amp;" "&amp;E3528&amp;" "&amp;F3528&amp;" ["&amp;H3528&amp;"]",B3528&amp;" "&amp;C3528&amp;" "&amp;D3528&amp;" "&amp;E3528&amp;" "&amp;F3528&amp;" ["&amp;H3528&amp;"]"))</f>
        <v/>
      </c>
      <c r="J3528" s="7" t="inlineStr">
        <is>
          <t>나이키 블랙 면 루즈핏후드집업 [2XL]</t>
        </is>
      </c>
      <c r="K3528" s="7" t="inlineStr">
        <is>
          <t>나이키 블랙 면 루즈핏후드집업</t>
        </is>
      </c>
      <c r="L3528" s="7">
        <f>IF(B3528="보세",C3528&amp;" "&amp;F3528,B3528&amp;" "&amp;F3528)</f>
        <v/>
      </c>
      <c r="M3528" s="8" t="inlineStr">
        <is>
          <t>블랙  면 루즈핏후드집업</t>
        </is>
      </c>
      <c r="N3528" s="8" t="inlineStr">
        <is>
          <t>블랙  코튼 루즈핏후드집업</t>
        </is>
      </c>
      <c r="O3528" s="8" t="inlineStr">
        <is>
          <t>블랙  면직물 루즈핏후드집업</t>
        </is>
      </c>
    </row>
    <row r="3529" ht="16.5" customHeight="1" s="16">
      <c r="A3529" s="7" t="n">
        <v>13200306</v>
      </c>
      <c r="B3529" s="7" t="inlineStr">
        <is>
          <t>타미힐피거</t>
        </is>
      </c>
      <c r="C3529" s="7" t="inlineStr">
        <is>
          <t>버건디</t>
        </is>
      </c>
      <c r="D3529" s="7" t="inlineStr">
        <is>
          <t>무지</t>
        </is>
      </c>
      <c r="E3529" s="7" t="inlineStr">
        <is>
          <t>면</t>
        </is>
      </c>
      <c r="F3529" s="7" t="inlineStr">
        <is>
          <t>하프버튼티</t>
        </is>
      </c>
      <c r="G3529" s="7" t="inlineStr">
        <is>
          <t>KOR</t>
        </is>
      </c>
      <c r="H3529" s="7" t="inlineStr">
        <is>
          <t>XL</t>
        </is>
      </c>
      <c r="I3529" s="7">
        <f>IF(B3529="보세",C3529&amp;" "&amp;D3529&amp;" "&amp;E3529&amp;" "&amp;F3529&amp;" ["&amp;H3529&amp;"]",IF(G3529="JPN","[JPN] "&amp;B3529&amp;" "&amp;C3529&amp;" "&amp;D3529&amp;" "&amp;E3529&amp;" "&amp;F3529&amp;" ["&amp;H3529&amp;"]",B3529&amp;" "&amp;C3529&amp;" "&amp;D3529&amp;" "&amp;E3529&amp;" "&amp;F3529&amp;" ["&amp;H3529&amp;"]"))</f>
        <v/>
      </c>
      <c r="J3529" s="7" t="inlineStr">
        <is>
          <t>타미힐피거 버건디 면 하프버튼티 [XL]</t>
        </is>
      </c>
      <c r="K3529" s="7" t="inlineStr">
        <is>
          <t>타미힐피거 버건디 면 하프버튼티</t>
        </is>
      </c>
      <c r="L3529" s="7">
        <f>IF(B3529="보세",C3529&amp;" "&amp;F3529,B3529&amp;" "&amp;F3529)</f>
        <v/>
      </c>
      <c r="M3529" s="8" t="inlineStr">
        <is>
          <t>버건디  면 하프버튼티</t>
        </is>
      </c>
      <c r="N3529" s="8" t="inlineStr">
        <is>
          <t>버건디  코튼 하프버튼티</t>
        </is>
      </c>
      <c r="O3529" s="8" t="inlineStr">
        <is>
          <t>버건디  면직물 하프버튼티</t>
        </is>
      </c>
    </row>
    <row r="3530" ht="16.5" customHeight="1" s="16">
      <c r="A3530" s="7" t="n">
        <v>13200307</v>
      </c>
      <c r="B3530" s="7" t="inlineStr">
        <is>
          <t>디키즈</t>
        </is>
      </c>
      <c r="C3530" s="7" t="inlineStr">
        <is>
          <t>멜란지오트밀그린</t>
        </is>
      </c>
      <c r="D3530" s="7" t="inlineStr">
        <is>
          <t>프린팅</t>
        </is>
      </c>
      <c r="E3530" s="7" t="inlineStr">
        <is>
          <t>면혼방</t>
        </is>
      </c>
      <c r="F3530" s="7" t="inlineStr">
        <is>
          <t>빅로고나그랑맨투맨</t>
        </is>
      </c>
      <c r="G3530" s="7" t="inlineStr">
        <is>
          <t>KOR</t>
        </is>
      </c>
      <c r="H3530" s="7" t="inlineStr">
        <is>
          <t>XL</t>
        </is>
      </c>
      <c r="I3530" s="7">
        <f>IF(B3530="보세",C3530&amp;" "&amp;D3530&amp;" "&amp;E3530&amp;" "&amp;F3530&amp;" ["&amp;H3530&amp;"]",IF(G3530="JPN","[JPN] "&amp;B3530&amp;" "&amp;C3530&amp;" "&amp;D3530&amp;" "&amp;E3530&amp;" "&amp;F3530&amp;" ["&amp;H3530&amp;"]",B3530&amp;" "&amp;C3530&amp;" "&amp;D3530&amp;" "&amp;E3530&amp;" "&amp;F3530&amp;" ["&amp;H3530&amp;"]"))</f>
        <v/>
      </c>
      <c r="J3530" s="7" t="inlineStr">
        <is>
          <t>디키즈 멜란지오트밀그린 프린팅 면혼방 빅로고나그랑맨투맨 [XL]</t>
        </is>
      </c>
      <c r="K3530" s="7" t="inlineStr">
        <is>
          <t>디키즈 멜란지오트밀그린 프린팅 면혼방 빅로고나그랑맨투맨</t>
        </is>
      </c>
      <c r="L3530" s="7">
        <f>IF(B3530="보세",C3530&amp;" "&amp;F3530,B3530&amp;" "&amp;F3530)</f>
        <v/>
      </c>
      <c r="M3530" s="8" t="inlineStr">
        <is>
          <t>멜란지오트밀그린 프린팅 면혼방 빅로고나그랑맨투맨</t>
        </is>
      </c>
      <c r="N3530" s="8" t="inlineStr">
        <is>
          <t>멜란지오트밀그린 프린팅 코튼혼방 빅로고나그랑맨투맨</t>
        </is>
      </c>
      <c r="O3530" s="8" t="inlineStr">
        <is>
          <t>멜란지오트밀그린 프린팅 면믹스 빅로고나그랑맨투맨</t>
        </is>
      </c>
    </row>
    <row r="3531" ht="16.5" customHeight="1" s="16">
      <c r="A3531" s="7" t="n">
        <v>13200308</v>
      </c>
      <c r="B3531" s="7" t="inlineStr">
        <is>
          <t>나인</t>
        </is>
      </c>
      <c r="C3531" s="7" t="inlineStr">
        <is>
          <t>오렌지</t>
        </is>
      </c>
      <c r="D3531" s="7" t="inlineStr">
        <is>
          <t>무지</t>
        </is>
      </c>
      <c r="E3531" s="7" t="inlineStr">
        <is>
          <t>비스코스혼방</t>
        </is>
      </c>
      <c r="F3531" s="7" t="inlineStr">
        <is>
          <t>브이넥니트</t>
        </is>
      </c>
      <c r="G3531" s="7" t="inlineStr">
        <is>
          <t>KOR</t>
        </is>
      </c>
      <c r="H3531" s="7" t="inlineStr">
        <is>
          <t>Free</t>
        </is>
      </c>
      <c r="I3531" s="7">
        <f>IF(B3531="보세",C3531&amp;" "&amp;D3531&amp;" "&amp;E3531&amp;" "&amp;F3531&amp;" ["&amp;H3531&amp;"]",IF(G3531="JPN","[JPN] "&amp;B3531&amp;" "&amp;C3531&amp;" "&amp;D3531&amp;" "&amp;E3531&amp;" "&amp;F3531&amp;" ["&amp;H3531&amp;"]",B3531&amp;" "&amp;C3531&amp;" "&amp;D3531&amp;" "&amp;E3531&amp;" "&amp;F3531&amp;" ["&amp;H3531&amp;"]"))</f>
        <v/>
      </c>
      <c r="J3531" s="7" t="inlineStr">
        <is>
          <t>나인 오렌지 비스코스혼방 브이넥니트 [Free]</t>
        </is>
      </c>
      <c r="K3531" s="7" t="inlineStr">
        <is>
          <t>나인 오렌지 비스코스혼방 브이넥니트</t>
        </is>
      </c>
      <c r="L3531" s="7">
        <f>IF(B3531="보세",C3531&amp;" "&amp;F3531,B3531&amp;" "&amp;F3531)</f>
        <v/>
      </c>
      <c r="M3531" s="8" t="inlineStr">
        <is>
          <t>오렌지  비스코스혼방 브이넥니트</t>
        </is>
      </c>
      <c r="N3531" s="8" t="inlineStr">
        <is>
          <t>오렌지  비스코스혼방 브이넥니트</t>
        </is>
      </c>
      <c r="O3531" s="8" t="inlineStr">
        <is>
          <t>오렌지  비스코스혼방 브이넥니트</t>
        </is>
      </c>
    </row>
    <row r="3532" ht="16.5" customHeight="1" s="16">
      <c r="A3532" s="7" t="n">
        <v>13200309</v>
      </c>
      <c r="B3532" s="7" t="inlineStr">
        <is>
          <t>바나나리퍼블릭</t>
        </is>
      </c>
      <c r="C3532" s="7" t="inlineStr">
        <is>
          <t>라이트페일핑크</t>
        </is>
      </c>
      <c r="D3532" s="7" t="inlineStr">
        <is>
          <t>무지</t>
        </is>
      </c>
      <c r="E3532" s="7" t="inlineStr">
        <is>
          <t>면혼방</t>
        </is>
      </c>
      <c r="F3532" s="7" t="inlineStr">
        <is>
          <t>카라웜맨투맨</t>
        </is>
      </c>
      <c r="G3532" s="7" t="inlineStr">
        <is>
          <t>KOR</t>
        </is>
      </c>
      <c r="H3532" s="7" t="inlineStr">
        <is>
          <t>XL</t>
        </is>
      </c>
      <c r="I3532" s="7">
        <f>IF(B3532="보세",C3532&amp;" "&amp;D3532&amp;" "&amp;E3532&amp;" "&amp;F3532&amp;" ["&amp;H3532&amp;"]",IF(G3532="JPN","[JPN] "&amp;B3532&amp;" "&amp;C3532&amp;" "&amp;D3532&amp;" "&amp;E3532&amp;" "&amp;F3532&amp;" ["&amp;H3532&amp;"]",B3532&amp;" "&amp;C3532&amp;" "&amp;D3532&amp;" "&amp;E3532&amp;" "&amp;F3532&amp;" ["&amp;H3532&amp;"]"))</f>
        <v/>
      </c>
      <c r="J3532" s="7" t="inlineStr">
        <is>
          <t>바나나리퍼블릭 라이트페일핑크 면혼방 카라웜맨투맨 [XL]</t>
        </is>
      </c>
      <c r="K3532" s="7" t="inlineStr">
        <is>
          <t>바나나리퍼블릭 라이트페일핑크 면혼방 카라웜맨투맨</t>
        </is>
      </c>
      <c r="L3532" s="7">
        <f>IF(B3532="보세",C3532&amp;" "&amp;F3532,B3532&amp;" "&amp;F3532)</f>
        <v/>
      </c>
      <c r="M3532" s="8" t="inlineStr">
        <is>
          <t>라이트페일핑크  면혼방 카라웜맨투맨</t>
        </is>
      </c>
      <c r="N3532" s="8" t="inlineStr">
        <is>
          <t>라이트페일핑크  코튼혼방 카라웜맨투맨</t>
        </is>
      </c>
      <c r="O3532" s="8" t="inlineStr">
        <is>
          <t>라이트페일핑크  면믹스 카라웜맨투맨</t>
        </is>
      </c>
    </row>
    <row r="3533" ht="16.5" customHeight="1" s="16">
      <c r="A3533" s="7" t="n">
        <v>13200310</v>
      </c>
      <c r="B3533" s="7" t="inlineStr">
        <is>
          <t>Guess</t>
        </is>
      </c>
      <c r="C3533" s="7" t="inlineStr">
        <is>
          <t>아이보리</t>
        </is>
      </c>
      <c r="D3533" s="7" t="inlineStr">
        <is>
          <t>스트라이프</t>
        </is>
      </c>
      <c r="E3533" s="7" t="inlineStr">
        <is>
          <t>면</t>
        </is>
      </c>
      <c r="F3533" s="7" t="inlineStr">
        <is>
          <t>파이브프린팅셔츠</t>
        </is>
      </c>
      <c r="G3533" s="7" t="inlineStr">
        <is>
          <t>KOR</t>
        </is>
      </c>
      <c r="H3533" s="7" t="inlineStr">
        <is>
          <t>S</t>
        </is>
      </c>
      <c r="I3533" s="7">
        <f>IF(B3533="보세",C3533&amp;" "&amp;D3533&amp;" "&amp;E3533&amp;" "&amp;F3533&amp;" ["&amp;H3533&amp;"]",IF(G3533="JPN","[JPN] "&amp;B3533&amp;" "&amp;C3533&amp;" "&amp;D3533&amp;" "&amp;E3533&amp;" "&amp;F3533&amp;" ["&amp;H3533&amp;"]",B3533&amp;" "&amp;C3533&amp;" "&amp;D3533&amp;" "&amp;E3533&amp;" "&amp;F3533&amp;" ["&amp;H3533&amp;"]"))</f>
        <v/>
      </c>
      <c r="J3533" s="7" t="inlineStr">
        <is>
          <t>Guess 아이보리 스트라이프 면 파이브프린팅셔츠 [S]</t>
        </is>
      </c>
      <c r="K3533" s="7" t="inlineStr">
        <is>
          <t>Guess 아이보리 스트라이프 면 파이브프린팅셔츠</t>
        </is>
      </c>
      <c r="L3533" s="7">
        <f>IF(B3533="보세",C3533&amp;" "&amp;F3533,B3533&amp;" "&amp;F3533)</f>
        <v/>
      </c>
      <c r="M3533" s="8" t="inlineStr">
        <is>
          <t>아이보리 스트라이프 면 파이브프린팅셔츠</t>
        </is>
      </c>
      <c r="N3533" s="8" t="inlineStr">
        <is>
          <t>아이보리 스트라이프 코튼 파이브프린팅셔츠</t>
        </is>
      </c>
      <c r="O3533" s="8" t="inlineStr">
        <is>
          <t>아이보리 스트라이프 면직물 파이브프린팅셔츠</t>
        </is>
      </c>
    </row>
    <row r="3534" ht="16.5" customHeight="1" s="16">
      <c r="A3534" s="7" t="n">
        <v>13200311</v>
      </c>
      <c r="B3534" s="7" t="inlineStr">
        <is>
          <t>헤지스</t>
        </is>
      </c>
      <c r="C3534" s="7" t="inlineStr">
        <is>
          <t>화이트</t>
        </is>
      </c>
      <c r="D3534" s="7" t="inlineStr">
        <is>
          <t>무지</t>
        </is>
      </c>
      <c r="E3534" s="7" t="inlineStr">
        <is>
          <t>폴리</t>
        </is>
      </c>
      <c r="F3534" s="7" t="inlineStr">
        <is>
          <t>배색골프웜집업</t>
        </is>
      </c>
      <c r="G3534" s="7" t="inlineStr">
        <is>
          <t>KOR</t>
        </is>
      </c>
      <c r="H3534" s="7" t="inlineStr">
        <is>
          <t>105</t>
        </is>
      </c>
      <c r="I3534" s="7">
        <f>IF(B3534="보세",C3534&amp;" "&amp;D3534&amp;" "&amp;E3534&amp;" "&amp;F3534&amp;" ["&amp;H3534&amp;"]",IF(G3534="JPN","[JPN] "&amp;B3534&amp;" "&amp;C3534&amp;" "&amp;D3534&amp;" "&amp;E3534&amp;" "&amp;F3534&amp;" ["&amp;H3534&amp;"]",B3534&amp;" "&amp;C3534&amp;" "&amp;D3534&amp;" "&amp;E3534&amp;" "&amp;F3534&amp;" ["&amp;H3534&amp;"]"))</f>
        <v/>
      </c>
      <c r="J3534" s="7" t="inlineStr">
        <is>
          <t>헤지스 화이트 배색골프웜집업 [105]</t>
        </is>
      </c>
      <c r="K3534" s="7" t="inlineStr">
        <is>
          <t>헤지스 화이트 배색골프웜집업</t>
        </is>
      </c>
      <c r="L3534" s="7">
        <f>IF(B3534="보세",C3534&amp;" "&amp;F3534,B3534&amp;" "&amp;F3534)</f>
        <v/>
      </c>
      <c r="M3534" s="8" t="inlineStr">
        <is>
          <t>화이트   배색골프웜집업</t>
        </is>
      </c>
      <c r="N3534" s="8" t="inlineStr">
        <is>
          <t>화이트   배색골프웜집업</t>
        </is>
      </c>
      <c r="O3534" s="8" t="inlineStr">
        <is>
          <t>화이트   배색골프웜집업</t>
        </is>
      </c>
    </row>
    <row r="3535" ht="16.5" customHeight="1" s="16">
      <c r="A3535" s="7" t="n">
        <v>13200312</v>
      </c>
      <c r="B3535" s="7" t="inlineStr">
        <is>
          <t>나이키</t>
        </is>
      </c>
      <c r="C3535" s="7" t="inlineStr">
        <is>
          <t>화이트</t>
        </is>
      </c>
      <c r="D3535" s="7" t="inlineStr">
        <is>
          <t>무지</t>
        </is>
      </c>
      <c r="E3535" s="7" t="inlineStr">
        <is>
          <t>드라이핏</t>
        </is>
      </c>
      <c r="F3535" s="7" t="inlineStr">
        <is>
          <t>나그랑크롭스웨트셔츠</t>
        </is>
      </c>
      <c r="G3535" s="7" t="inlineStr">
        <is>
          <t>KOR</t>
        </is>
      </c>
      <c r="H3535" s="7" t="inlineStr">
        <is>
          <t>S</t>
        </is>
      </c>
      <c r="I3535" s="7">
        <f>IF(B3535="보세",C3535&amp;" "&amp;D3535&amp;" "&amp;E3535&amp;" "&amp;F3535&amp;" ["&amp;H3535&amp;"]",IF(G3535="JPN","[JPN] "&amp;B3535&amp;" "&amp;C3535&amp;" "&amp;D3535&amp;" "&amp;E3535&amp;" "&amp;F3535&amp;" ["&amp;H3535&amp;"]",B3535&amp;" "&amp;C3535&amp;" "&amp;D3535&amp;" "&amp;E3535&amp;" "&amp;F3535&amp;" ["&amp;H3535&amp;"]"))</f>
        <v/>
      </c>
      <c r="J3535" s="7" t="inlineStr">
        <is>
          <t>나이키 화이트 드라이핏 나그랑크롭스웨트셔츠 [S]</t>
        </is>
      </c>
      <c r="K3535" s="7" t="inlineStr">
        <is>
          <t>나이키 화이트 드라이핏 나그랑크롭스웨트셔츠</t>
        </is>
      </c>
      <c r="L3535" s="7">
        <f>IF(B3535="보세",C3535&amp;" "&amp;F3535,B3535&amp;" "&amp;F3535)</f>
        <v/>
      </c>
      <c r="M3535" s="8" t="inlineStr">
        <is>
          <t>화이트  드라이핏 나그랑크롭스웨트셔츠</t>
        </is>
      </c>
      <c r="N3535" s="8" t="inlineStr">
        <is>
          <t>화이트  드라이핏 나그랑크롭스웨트셔츠</t>
        </is>
      </c>
      <c r="O3535" s="8" t="inlineStr">
        <is>
          <t>화이트  드라이핏 나그랑크롭스웨트셔츠</t>
        </is>
      </c>
    </row>
    <row r="3536" ht="16.5" customHeight="1" s="16">
      <c r="A3536" s="7" t="n">
        <v>13200313</v>
      </c>
      <c r="B3536" s="7" t="inlineStr">
        <is>
          <t>나이키</t>
        </is>
      </c>
      <c r="C3536" s="7" t="inlineStr">
        <is>
          <t>화이트</t>
        </is>
      </c>
      <c r="D3536" s="7" t="inlineStr">
        <is>
          <t>프린팅</t>
        </is>
      </c>
      <c r="E3536" s="7" t="inlineStr">
        <is>
          <t>면</t>
        </is>
      </c>
      <c r="F3536" s="7" t="inlineStr">
        <is>
          <t>라운드반팔티</t>
        </is>
      </c>
      <c r="G3536" s="7" t="inlineStr">
        <is>
          <t>KOR</t>
        </is>
      </c>
      <c r="H3536" s="7" t="inlineStr">
        <is>
          <t>L</t>
        </is>
      </c>
      <c r="I3536" s="7">
        <f>IF(B3536="보세",C3536&amp;" "&amp;D3536&amp;" "&amp;E3536&amp;" "&amp;F3536&amp;" ["&amp;H3536&amp;"]",IF(G3536="JPN","[JPN] "&amp;B3536&amp;" "&amp;C3536&amp;" "&amp;D3536&amp;" "&amp;E3536&amp;" "&amp;F3536&amp;" ["&amp;H3536&amp;"]",B3536&amp;" "&amp;C3536&amp;" "&amp;D3536&amp;" "&amp;E3536&amp;" "&amp;F3536&amp;" ["&amp;H3536&amp;"]"))</f>
        <v/>
      </c>
      <c r="J3536" s="7" t="inlineStr">
        <is>
          <t>나이키 화이트 프린팅 면 라운드반팔티 [L]</t>
        </is>
      </c>
      <c r="K3536" s="7" t="inlineStr">
        <is>
          <t>나이키 화이트 프린팅 면 라운드반팔티</t>
        </is>
      </c>
      <c r="L3536" s="7">
        <f>IF(B3536="보세",C3536&amp;" "&amp;F3536,B3536&amp;" "&amp;F3536)</f>
        <v/>
      </c>
      <c r="M3536" s="8" t="inlineStr">
        <is>
          <t>화이트 프린팅 면 라운드반팔티</t>
        </is>
      </c>
      <c r="N3536" s="8" t="inlineStr">
        <is>
          <t>화이트 프린팅 코튼 라운드반팔티</t>
        </is>
      </c>
      <c r="O3536" s="8" t="inlineStr">
        <is>
          <t>화이트 프린팅 면직물 라운드반팔티</t>
        </is>
      </c>
    </row>
    <row r="3537" ht="16.5" customHeight="1" s="16">
      <c r="A3537" s="7" t="n">
        <v>13200314</v>
      </c>
      <c r="B3537" s="7" t="inlineStr">
        <is>
          <t>널디</t>
        </is>
      </c>
      <c r="C3537" s="7" t="inlineStr">
        <is>
          <t>화이트</t>
        </is>
      </c>
      <c r="D3537" s="7" t="inlineStr">
        <is>
          <t>프린팅</t>
        </is>
      </c>
      <c r="E3537" s="7" t="inlineStr">
        <is>
          <t>면</t>
        </is>
      </c>
      <c r="F3537" s="7" t="inlineStr">
        <is>
          <t>레터링긴팔티</t>
        </is>
      </c>
      <c r="G3537" s="7" t="inlineStr">
        <is>
          <t>KOR</t>
        </is>
      </c>
      <c r="H3537" s="7" t="inlineStr">
        <is>
          <t>L</t>
        </is>
      </c>
      <c r="I3537" s="7">
        <f>IF(B3537="보세",C3537&amp;" "&amp;D3537&amp;" "&amp;E3537&amp;" "&amp;F3537&amp;" ["&amp;H3537&amp;"]",IF(G3537="JPN","[JPN] "&amp;B3537&amp;" "&amp;C3537&amp;" "&amp;D3537&amp;" "&amp;E3537&amp;" "&amp;F3537&amp;" ["&amp;H3537&amp;"]",B3537&amp;" "&amp;C3537&amp;" "&amp;D3537&amp;" "&amp;E3537&amp;" "&amp;F3537&amp;" ["&amp;H3537&amp;"]"))</f>
        <v/>
      </c>
      <c r="J3537" s="7" t="inlineStr">
        <is>
          <t>널디 화이트 프린팅 면 레터링긴팔티 [L]</t>
        </is>
      </c>
      <c r="K3537" s="7" t="inlineStr">
        <is>
          <t>널디 화이트 프린팅 면 레터링긴팔티</t>
        </is>
      </c>
      <c r="L3537" s="7">
        <f>IF(B3537="보세",C3537&amp;" "&amp;F3537,B3537&amp;" "&amp;F3537)</f>
        <v/>
      </c>
      <c r="M3537" s="8" t="inlineStr">
        <is>
          <t>화이트 프린팅 면 레터링긴팔티</t>
        </is>
      </c>
      <c r="N3537" s="8" t="inlineStr">
        <is>
          <t>화이트 프린팅 코튼 레터링긴팔티</t>
        </is>
      </c>
      <c r="O3537" s="8" t="inlineStr">
        <is>
          <t>화이트 프린팅 면직물 레터링긴팔티</t>
        </is>
      </c>
    </row>
    <row r="3538" ht="16.5" customHeight="1" s="16">
      <c r="A3538" s="7" t="n">
        <v>13200315</v>
      </c>
      <c r="B3538" s="7" t="inlineStr">
        <is>
          <t>타미진</t>
        </is>
      </c>
      <c r="C3538" s="7" t="inlineStr">
        <is>
          <t>화이트</t>
        </is>
      </c>
      <c r="D3538" s="7" t="inlineStr">
        <is>
          <t>무지</t>
        </is>
      </c>
      <c r="E3538" s="7" t="inlineStr">
        <is>
          <t>면</t>
        </is>
      </c>
      <c r="F3538" s="7" t="inlineStr">
        <is>
          <t>센터로고패치반팔티</t>
        </is>
      </c>
      <c r="G3538" s="7" t="inlineStr">
        <is>
          <t>KOR</t>
        </is>
      </c>
      <c r="H3538" s="7" t="inlineStr">
        <is>
          <t>M</t>
        </is>
      </c>
      <c r="I3538" s="7">
        <f>IF(B3538="보세",C3538&amp;" "&amp;D3538&amp;" "&amp;E3538&amp;" "&amp;F3538&amp;" ["&amp;H3538&amp;"]",IF(G3538="JPN","[JPN] "&amp;B3538&amp;" "&amp;C3538&amp;" "&amp;D3538&amp;" "&amp;E3538&amp;" "&amp;F3538&amp;" ["&amp;H3538&amp;"]",B3538&amp;" "&amp;C3538&amp;" "&amp;D3538&amp;" "&amp;E3538&amp;" "&amp;F3538&amp;" ["&amp;H3538&amp;"]"))</f>
        <v/>
      </c>
      <c r="J3538" s="7" t="inlineStr">
        <is>
          <t>타미진 화이트 면 센터로고패치반팔티 [M]</t>
        </is>
      </c>
      <c r="K3538" s="7" t="inlineStr">
        <is>
          <t>타미진 화이트 면 센터로고패치반팔티</t>
        </is>
      </c>
      <c r="L3538" s="7">
        <f>IF(B3538="보세",C3538&amp;" "&amp;F3538,B3538&amp;" "&amp;F3538)</f>
        <v/>
      </c>
      <c r="M3538" s="8" t="inlineStr">
        <is>
          <t>화이트  면 센터로고패치반팔티</t>
        </is>
      </c>
      <c r="N3538" s="8" t="inlineStr">
        <is>
          <t>화이트  코튼 센터로고패치반팔티</t>
        </is>
      </c>
      <c r="O3538" s="8" t="inlineStr">
        <is>
          <t>화이트  면직물 센터로고패치반팔티</t>
        </is>
      </c>
    </row>
    <row r="3539" ht="16.5" customHeight="1" s="16">
      <c r="A3539" s="7" t="n">
        <v>13200316</v>
      </c>
      <c r="B3539" s="7" t="inlineStr">
        <is>
          <t>뉴발란스</t>
        </is>
      </c>
      <c r="C3539" s="7" t="inlineStr">
        <is>
          <t>화이트</t>
        </is>
      </c>
      <c r="D3539" s="7" t="inlineStr">
        <is>
          <t>무지</t>
        </is>
      </c>
      <c r="E3539" s="7" t="inlineStr">
        <is>
          <t>면혼방</t>
        </is>
      </c>
      <c r="F3539" s="7" t="inlineStr">
        <is>
          <t>나그랑후드집업</t>
        </is>
      </c>
      <c r="G3539" s="7" t="inlineStr">
        <is>
          <t>KOR</t>
        </is>
      </c>
      <c r="H3539" s="7" t="inlineStr">
        <is>
          <t>M</t>
        </is>
      </c>
      <c r="I3539" s="7">
        <f>IF(B3539="보세",C3539&amp;" "&amp;D3539&amp;" "&amp;E3539&amp;" "&amp;F3539&amp;" ["&amp;H3539&amp;"]",IF(G3539="JPN","[JPN] "&amp;B3539&amp;" "&amp;C3539&amp;" "&amp;D3539&amp;" "&amp;E3539&amp;" "&amp;F3539&amp;" ["&amp;H3539&amp;"]",B3539&amp;" "&amp;C3539&amp;" "&amp;D3539&amp;" "&amp;E3539&amp;" "&amp;F3539&amp;" ["&amp;H3539&amp;"]"))</f>
        <v/>
      </c>
      <c r="J3539" s="7" t="inlineStr">
        <is>
          <t>뉴발란스 화이트 면혼방 나그랑후드집업 [M]</t>
        </is>
      </c>
      <c r="K3539" s="7" t="inlineStr">
        <is>
          <t>뉴발란스 화이트 면혼방 나그랑후드집업</t>
        </is>
      </c>
      <c r="L3539" s="7">
        <f>IF(B3539="보세",C3539&amp;" "&amp;F3539,B3539&amp;" "&amp;F3539)</f>
        <v/>
      </c>
      <c r="M3539" s="8" t="inlineStr">
        <is>
          <t>화이트  면혼방 나그랑후드집업</t>
        </is>
      </c>
      <c r="N3539" s="8" t="inlineStr">
        <is>
          <t>화이트  코튼혼방 나그랑후드집업</t>
        </is>
      </c>
      <c r="O3539" s="8" t="inlineStr">
        <is>
          <t>화이트  면믹스 나그랑후드집업</t>
        </is>
      </c>
    </row>
    <row r="3540" ht="16.5" customHeight="1" s="16">
      <c r="A3540" s="7" t="n">
        <v>13200317</v>
      </c>
      <c r="B3540" s="7" t="inlineStr">
        <is>
          <t>이벳필드</t>
        </is>
      </c>
      <c r="C3540" s="7" t="inlineStr">
        <is>
          <t>화이트</t>
        </is>
      </c>
      <c r="D3540" s="7" t="inlineStr">
        <is>
          <t>프린팅</t>
        </is>
      </c>
      <c r="E3540" s="7" t="inlineStr">
        <is>
          <t>면</t>
        </is>
      </c>
      <c r="F3540" s="7" t="inlineStr">
        <is>
          <t>빅로고반팔티</t>
        </is>
      </c>
      <c r="G3540" s="7" t="inlineStr">
        <is>
          <t>KOR</t>
        </is>
      </c>
      <c r="H3540" s="7" t="inlineStr">
        <is>
          <t>XL</t>
        </is>
      </c>
      <c r="I3540" s="7">
        <f>IF(B3540="보세",C3540&amp;" "&amp;D3540&amp;" "&amp;E3540&amp;" "&amp;F3540&amp;" ["&amp;H3540&amp;"]",IF(G3540="JPN","[JPN] "&amp;B3540&amp;" "&amp;C3540&amp;" "&amp;D3540&amp;" "&amp;E3540&amp;" "&amp;F3540&amp;" ["&amp;H3540&amp;"]",B3540&amp;" "&amp;C3540&amp;" "&amp;D3540&amp;" "&amp;E3540&amp;" "&amp;F3540&amp;" ["&amp;H3540&amp;"]"))</f>
        <v/>
      </c>
      <c r="J3540" s="7" t="inlineStr">
        <is>
          <t>이벳필드 화이트 프린팅 면 빅로고반팔티 [XL]</t>
        </is>
      </c>
      <c r="K3540" s="7" t="inlineStr">
        <is>
          <t>이벳필드 화이트 프린팅 면 빅로고반팔티</t>
        </is>
      </c>
      <c r="L3540" s="7">
        <f>IF(B3540="보세",C3540&amp;" "&amp;F3540,B3540&amp;" "&amp;F3540)</f>
        <v/>
      </c>
      <c r="M3540" s="8" t="inlineStr">
        <is>
          <t>화이트 프린팅 면 빅로고반팔티</t>
        </is>
      </c>
      <c r="N3540" s="8" t="inlineStr">
        <is>
          <t>화이트 프린팅 코튼 빅로고반팔티</t>
        </is>
      </c>
      <c r="O3540" s="8" t="inlineStr">
        <is>
          <t>화이트 프린팅 면직물 빅로고반팔티</t>
        </is>
      </c>
    </row>
    <row r="3541" ht="16.5" customHeight="1" s="16">
      <c r="A3541" s="7" t="n">
        <v>13200318</v>
      </c>
      <c r="B3541" s="7" t="inlineStr">
        <is>
          <t>나이키</t>
        </is>
      </c>
      <c r="C3541" s="7" t="inlineStr">
        <is>
          <t>화이트</t>
        </is>
      </c>
      <c r="D3541" s="7" t="inlineStr">
        <is>
          <t>프린팅</t>
        </is>
      </c>
      <c r="E3541" s="7" t="inlineStr">
        <is>
          <t>면</t>
        </is>
      </c>
      <c r="F3541" s="7" t="inlineStr">
        <is>
          <t>오스트레일리아반팔티</t>
        </is>
      </c>
      <c r="G3541" s="7" t="inlineStr">
        <is>
          <t>KOR</t>
        </is>
      </c>
      <c r="H3541" s="7" t="inlineStr">
        <is>
          <t>L</t>
        </is>
      </c>
      <c r="I3541" s="7">
        <f>IF(B3541="보세",C3541&amp;" "&amp;D3541&amp;" "&amp;E3541&amp;" "&amp;F3541&amp;" ["&amp;H3541&amp;"]",IF(G3541="JPN","[JPN] "&amp;B3541&amp;" "&amp;C3541&amp;" "&amp;D3541&amp;" "&amp;E3541&amp;" "&amp;F3541&amp;" ["&amp;H3541&amp;"]",B3541&amp;" "&amp;C3541&amp;" "&amp;D3541&amp;" "&amp;E3541&amp;" "&amp;F3541&amp;" ["&amp;H3541&amp;"]"))</f>
        <v/>
      </c>
      <c r="J3541" s="7" t="inlineStr">
        <is>
          <t>나이키 화이트 프린팅 면 오스트레일리아반팔티 [L]</t>
        </is>
      </c>
      <c r="K3541" s="7" t="inlineStr">
        <is>
          <t>나이키 화이트 프린팅 면 오스트레일리아반팔티</t>
        </is>
      </c>
      <c r="L3541" s="7">
        <f>IF(B3541="보세",C3541&amp;" "&amp;F3541,B3541&amp;" "&amp;F3541)</f>
        <v/>
      </c>
      <c r="M3541" s="8" t="inlineStr">
        <is>
          <t>화이트 프린팅 면 오스트레일리아반팔티</t>
        </is>
      </c>
      <c r="N3541" s="8" t="inlineStr">
        <is>
          <t>화이트 프린팅 코튼 오스트레일리아반팔티</t>
        </is>
      </c>
      <c r="O3541" s="8" t="inlineStr">
        <is>
          <t>화이트 프린팅 면직물 오스트레일리아반팔티</t>
        </is>
      </c>
    </row>
    <row r="3542" ht="16.5" customHeight="1" s="16">
      <c r="A3542" s="7" t="n">
        <v>13200319</v>
      </c>
      <c r="B3542" s="7" t="inlineStr">
        <is>
          <t>데우스</t>
        </is>
      </c>
      <c r="C3542" s="7" t="inlineStr">
        <is>
          <t>화이트</t>
        </is>
      </c>
      <c r="D3542" s="7" t="inlineStr">
        <is>
          <t>무지</t>
        </is>
      </c>
      <c r="E3542" s="7" t="inlineStr">
        <is>
          <t>면혼방</t>
        </is>
      </c>
      <c r="F3542" s="7" t="inlineStr">
        <is>
          <t>커스텀사이클반팔티</t>
        </is>
      </c>
      <c r="G3542" s="7" t="inlineStr">
        <is>
          <t>KOR</t>
        </is>
      </c>
      <c r="H3542" s="7" t="inlineStr">
        <is>
          <t>없음</t>
        </is>
      </c>
      <c r="I3542" s="7">
        <f>IF(B3542="보세",C3542&amp;" "&amp;D3542&amp;" "&amp;E3542&amp;" "&amp;F3542&amp;" ["&amp;H3542&amp;"]",IF(G3542="JPN","[JPN] "&amp;B3542&amp;" "&amp;C3542&amp;" "&amp;D3542&amp;" "&amp;E3542&amp;" "&amp;F3542&amp;" ["&amp;H3542&amp;"]",B3542&amp;" "&amp;C3542&amp;" "&amp;D3542&amp;" "&amp;E3542&amp;" "&amp;F3542&amp;" ["&amp;H3542&amp;"]"))</f>
        <v/>
      </c>
      <c r="J3542" s="7" t="inlineStr">
        <is>
          <t xml:space="preserve">데우스 화이트 면혼방 커스텀사이클반팔티 </t>
        </is>
      </c>
      <c r="K3542" s="7" t="inlineStr">
        <is>
          <t xml:space="preserve">데우스 화이트 면혼방 커스텀사이클반팔티 </t>
        </is>
      </c>
      <c r="L3542" s="7">
        <f>IF(B3542="보세",C3542&amp;" "&amp;F3542,B3542&amp;" "&amp;F3542)</f>
        <v/>
      </c>
      <c r="M3542" s="8" t="inlineStr">
        <is>
          <t>화이트  면혼방 커스텀사이클반팔티</t>
        </is>
      </c>
      <c r="N3542" s="8" t="inlineStr">
        <is>
          <t>화이트  코튼혼방 커스텀사이클반팔티</t>
        </is>
      </c>
      <c r="O3542" s="8" t="inlineStr">
        <is>
          <t>화이트  면믹스 커스텀사이클반팔티</t>
        </is>
      </c>
    </row>
    <row r="3543" ht="16.5" customHeight="1" s="16">
      <c r="A3543" s="7" t="n">
        <v>13200321</v>
      </c>
      <c r="B3543" s="7" t="inlineStr">
        <is>
          <t>gap</t>
        </is>
      </c>
      <c r="C3543" s="7" t="inlineStr">
        <is>
          <t>네이비</t>
        </is>
      </c>
      <c r="D3543" s="7" t="inlineStr">
        <is>
          <t>무지</t>
        </is>
      </c>
      <c r="E3543" s="7" t="inlineStr">
        <is>
          <t>면혼방</t>
        </is>
      </c>
      <c r="F3543" s="7" t="inlineStr">
        <is>
          <t>빅로고후드티</t>
        </is>
      </c>
      <c r="G3543" s="7" t="inlineStr">
        <is>
          <t>KOR</t>
        </is>
      </c>
      <c r="H3543" s="7" t="inlineStr">
        <is>
          <t>L</t>
        </is>
      </c>
      <c r="I3543" s="7">
        <f>IF(B3543="보세",C3543&amp;" "&amp;D3543&amp;" "&amp;E3543&amp;" "&amp;F3543&amp;" ["&amp;H3543&amp;"]",IF(G3543="JPN","[JPN] "&amp;B3543&amp;" "&amp;C3543&amp;" "&amp;D3543&amp;" "&amp;E3543&amp;" "&amp;F3543&amp;" ["&amp;H3543&amp;"]",B3543&amp;" "&amp;C3543&amp;" "&amp;D3543&amp;" "&amp;E3543&amp;" "&amp;F3543&amp;" ["&amp;H3543&amp;"]"))</f>
        <v/>
      </c>
      <c r="J3543" s="7" t="inlineStr">
        <is>
          <t>gap 네이비 면혼방 빅로고후드티 [L]</t>
        </is>
      </c>
      <c r="K3543" s="7" t="inlineStr">
        <is>
          <t>gap 네이비 면혼방 빅로고후드티</t>
        </is>
      </c>
      <c r="L3543" s="7">
        <f>IF(B3543="보세",C3543&amp;" "&amp;F3543,B3543&amp;" "&amp;F3543)</f>
        <v/>
      </c>
      <c r="M3543" s="8" t="inlineStr">
        <is>
          <t>네이비  면혼방 빅로고후드티</t>
        </is>
      </c>
      <c r="N3543" s="8" t="inlineStr">
        <is>
          <t>NAVY  면혼방 빅로고후드티</t>
        </is>
      </c>
      <c r="O3543" s="8" t="inlineStr">
        <is>
          <t>곤색  면혼방 빅로고후드티</t>
        </is>
      </c>
    </row>
    <row r="3544" ht="16.5" customHeight="1" s="16">
      <c r="A3544" s="7" t="n">
        <v>13200322</v>
      </c>
      <c r="B3544" s="7" t="inlineStr">
        <is>
          <t>캉골</t>
        </is>
      </c>
      <c r="C3544" s="7" t="inlineStr">
        <is>
          <t>네이비</t>
        </is>
      </c>
      <c r="D3544" s="7" t="inlineStr">
        <is>
          <t>스트라이프</t>
        </is>
      </c>
      <c r="E3544" s="7" t="inlineStr">
        <is>
          <t>면혼방</t>
        </is>
      </c>
      <c r="F3544" s="7" t="inlineStr">
        <is>
          <t>크루넥반팔티</t>
        </is>
      </c>
      <c r="G3544" s="7" t="inlineStr">
        <is>
          <t>KOR</t>
        </is>
      </c>
      <c r="H3544" s="7" t="inlineStr">
        <is>
          <t>S</t>
        </is>
      </c>
      <c r="I3544" s="7">
        <f>IF(B3544="보세",C3544&amp;" "&amp;D3544&amp;" "&amp;E3544&amp;" "&amp;F3544&amp;" ["&amp;H3544&amp;"]",IF(G3544="JPN","[JPN] "&amp;B3544&amp;" "&amp;C3544&amp;" "&amp;D3544&amp;" "&amp;E3544&amp;" "&amp;F3544&amp;" ["&amp;H3544&amp;"]",B3544&amp;" "&amp;C3544&amp;" "&amp;D3544&amp;" "&amp;E3544&amp;" "&amp;F3544&amp;" ["&amp;H3544&amp;"]"))</f>
        <v/>
      </c>
      <c r="J3544" s="7" t="inlineStr">
        <is>
          <t>캉골 네이비 스트라이프 면혼방 크루넥반팔티 [S]</t>
        </is>
      </c>
      <c r="K3544" s="7" t="inlineStr">
        <is>
          <t>캉골 네이비 스트라이프 면혼방 크루넥반팔티</t>
        </is>
      </c>
      <c r="L3544" s="7">
        <f>IF(B3544="보세",C3544&amp;" "&amp;F3544,B3544&amp;" "&amp;F3544)</f>
        <v/>
      </c>
      <c r="M3544" s="8" t="inlineStr">
        <is>
          <t>네이비 스트라이프 면혼방 크루넥반팔티</t>
        </is>
      </c>
      <c r="N3544" s="8" t="inlineStr">
        <is>
          <t>NAVY 스트라이프 면혼방 크루넥반팔티</t>
        </is>
      </c>
      <c r="O3544" s="8" t="inlineStr">
        <is>
          <t>곤색 스트라이프 면혼방 크루넥반팔티</t>
        </is>
      </c>
    </row>
    <row r="3545" ht="16.5" customHeight="1" s="16">
      <c r="A3545" s="7" t="n">
        <v>13200323</v>
      </c>
      <c r="B3545" s="7" t="inlineStr">
        <is>
          <t>디키즈</t>
        </is>
      </c>
      <c r="C3545" s="7" t="inlineStr">
        <is>
          <t>네이비</t>
        </is>
      </c>
      <c r="D3545" s="7" t="inlineStr">
        <is>
          <t>무지</t>
        </is>
      </c>
      <c r="E3545" s="7" t="inlineStr">
        <is>
          <t>면혼방</t>
        </is>
      </c>
      <c r="F3545" s="7" t="inlineStr">
        <is>
          <t>부클빅로고패치후드티</t>
        </is>
      </c>
      <c r="G3545" s="7" t="inlineStr">
        <is>
          <t>KOR</t>
        </is>
      </c>
      <c r="H3545" s="7" t="inlineStr">
        <is>
          <t>SM</t>
        </is>
      </c>
      <c r="I3545" s="7">
        <f>IF(B3545="보세",C3545&amp;" "&amp;D3545&amp;" "&amp;E3545&amp;" "&amp;F3545&amp;" ["&amp;H3545&amp;"]",IF(G3545="JPN","[JPN] "&amp;B3545&amp;" "&amp;C3545&amp;" "&amp;D3545&amp;" "&amp;E3545&amp;" "&amp;F3545&amp;" ["&amp;H3545&amp;"]",B3545&amp;" "&amp;C3545&amp;" "&amp;D3545&amp;" "&amp;E3545&amp;" "&amp;F3545&amp;" ["&amp;H3545&amp;"]"))</f>
        <v/>
      </c>
      <c r="J3545" s="7" t="inlineStr">
        <is>
          <t>디키즈 네이비 면혼방 부클빅로고패치후드티 [SM]</t>
        </is>
      </c>
      <c r="K3545" s="7" t="inlineStr">
        <is>
          <t>디키즈 네이비 면혼방 부클빅로고패치후드티</t>
        </is>
      </c>
      <c r="L3545" s="7">
        <f>IF(B3545="보세",C3545&amp;" "&amp;F3545,B3545&amp;" "&amp;F3545)</f>
        <v/>
      </c>
      <c r="M3545" s="8" t="inlineStr">
        <is>
          <t>네이비  면혼방 부클빅로고패치후드티</t>
        </is>
      </c>
      <c r="N3545" s="8" t="inlineStr">
        <is>
          <t>NAVY  면혼방 부클빅로고패치후드티</t>
        </is>
      </c>
      <c r="O3545" s="8" t="inlineStr">
        <is>
          <t>곤색  면혼방 부클빅로고패치후드티</t>
        </is>
      </c>
    </row>
    <row r="3546" ht="16.5" customHeight="1" s="16">
      <c r="A3546" s="7" t="n">
        <v>13200324</v>
      </c>
      <c r="B3546" s="7" t="inlineStr">
        <is>
          <t>MLB</t>
        </is>
      </c>
      <c r="C3546" s="7" t="inlineStr">
        <is>
          <t>클래식블루다크그레이</t>
        </is>
      </c>
      <c r="D3546" s="7" t="inlineStr">
        <is>
          <t>무지</t>
        </is>
      </c>
      <c r="E3546" s="7" t="inlineStr">
        <is>
          <t>울혼방</t>
        </is>
      </c>
      <c r="F3546" s="7" t="inlineStr">
        <is>
          <t>소매배색모직야구점퍼</t>
        </is>
      </c>
      <c r="G3546" s="7" t="inlineStr">
        <is>
          <t>KOR</t>
        </is>
      </c>
      <c r="H3546" s="7" t="inlineStr">
        <is>
          <t>100</t>
        </is>
      </c>
      <c r="I3546" s="7">
        <f>IF(B3546="보세",C3546&amp;" "&amp;D3546&amp;" "&amp;E3546&amp;" "&amp;F3546&amp;" ["&amp;H3546&amp;"]",IF(G3546="JPN","[JPN] "&amp;B3546&amp;" "&amp;C3546&amp;" "&amp;D3546&amp;" "&amp;E3546&amp;" "&amp;F3546&amp;" ["&amp;H3546&amp;"]",B3546&amp;" "&amp;C3546&amp;" "&amp;D3546&amp;" "&amp;E3546&amp;" "&amp;F3546&amp;" ["&amp;H3546&amp;"]"))</f>
        <v/>
      </c>
      <c r="J3546" s="7" t="inlineStr">
        <is>
          <t>MLB 클래식블루다크그레이 울혼방 소매배색모직야구점퍼 [100]</t>
        </is>
      </c>
      <c r="K3546" s="7" t="inlineStr">
        <is>
          <t>MLB 클래식블루다크그레이 울혼방 소매배색모직야구점퍼</t>
        </is>
      </c>
      <c r="L3546" s="7">
        <f>IF(B3546="보세",C3546&amp;" "&amp;F3546,B3546&amp;" "&amp;F3546)</f>
        <v/>
      </c>
      <c r="M3546" s="8" t="inlineStr">
        <is>
          <t>클래식블루다크그레이  울혼방 소매배색모직야구점퍼</t>
        </is>
      </c>
      <c r="N3546" s="8" t="inlineStr">
        <is>
          <t>클래식블루다크그레이  울혼방 소매배색모직야구점퍼</t>
        </is>
      </c>
      <c r="O3546" s="8" t="inlineStr">
        <is>
          <t>클래식블루다크그레이  울혼방 소매배색모직야구점퍼</t>
        </is>
      </c>
    </row>
    <row r="3547" ht="16.5" customHeight="1" s="16">
      <c r="A3547" s="7" t="n">
        <v>13200325</v>
      </c>
      <c r="B3547" s="7" t="inlineStr">
        <is>
          <t>푸마</t>
        </is>
      </c>
      <c r="C3547" s="7" t="inlineStr">
        <is>
          <t>블랙</t>
        </is>
      </c>
      <c r="D3547" s="7" t="inlineStr">
        <is>
          <t>무지</t>
        </is>
      </c>
      <c r="E3547" s="7" t="inlineStr">
        <is>
          <t>폴리</t>
        </is>
      </c>
      <c r="F3547" s="7" t="inlineStr">
        <is>
          <t>스포츠나그랑라이트후드집업</t>
        </is>
      </c>
      <c r="G3547" s="7" t="inlineStr">
        <is>
          <t>KOR</t>
        </is>
      </c>
      <c r="H3547" s="7" t="inlineStr">
        <is>
          <t>XL</t>
        </is>
      </c>
      <c r="I3547" s="7">
        <f>IF(B3547="보세",C3547&amp;" "&amp;D3547&amp;" "&amp;E3547&amp;" "&amp;F3547&amp;" ["&amp;H3547&amp;"]",IF(G3547="JPN","[JPN] "&amp;B3547&amp;" "&amp;C3547&amp;" "&amp;D3547&amp;" "&amp;E3547&amp;" "&amp;F3547&amp;" ["&amp;H3547&amp;"]",B3547&amp;" "&amp;C3547&amp;" "&amp;D3547&amp;" "&amp;E3547&amp;" "&amp;F3547&amp;" ["&amp;H3547&amp;"]"))</f>
        <v/>
      </c>
      <c r="J3547" s="7" t="inlineStr">
        <is>
          <t>푸마 블랙 스포츠나그랑라이트후드집업 [XL]</t>
        </is>
      </c>
      <c r="K3547" s="7" t="inlineStr">
        <is>
          <t>푸마 블랙 스포츠나그랑라이트후드집업</t>
        </is>
      </c>
      <c r="L3547" s="7">
        <f>IF(B3547="보세",C3547&amp;" "&amp;F3547,B3547&amp;" "&amp;F3547)</f>
        <v/>
      </c>
      <c r="M3547" s="8" t="inlineStr">
        <is>
          <t>블랙   스포츠나그랑라이트후드집업</t>
        </is>
      </c>
      <c r="N3547" s="8" t="inlineStr">
        <is>
          <t>블랙   스포츠나그랑라이트후드집업</t>
        </is>
      </c>
      <c r="O3547" s="8" t="inlineStr">
        <is>
          <t>블랙   스포츠나그랑라이트후드집업</t>
        </is>
      </c>
    </row>
    <row r="3548" ht="16.5" customHeight="1" s="16">
      <c r="A3548" s="7" t="n">
        <v>13200326</v>
      </c>
      <c r="B3548" s="7" t="inlineStr">
        <is>
          <t>노스페이스</t>
        </is>
      </c>
      <c r="C3548" s="7" t="inlineStr">
        <is>
          <t>블랙</t>
        </is>
      </c>
      <c r="D3548" s="7" t="inlineStr">
        <is>
          <t>무지</t>
        </is>
      </c>
      <c r="E3548" s="7" t="inlineStr">
        <is>
          <t>폴리</t>
        </is>
      </c>
      <c r="F3548" s="7" t="inlineStr">
        <is>
          <t>부클하이넥등산집업</t>
        </is>
      </c>
      <c r="G3548" s="7" t="inlineStr">
        <is>
          <t>KOR</t>
        </is>
      </c>
      <c r="H3548" s="7" t="inlineStr">
        <is>
          <t>110</t>
        </is>
      </c>
      <c r="I3548" s="7">
        <f>IF(B3548="보세",C3548&amp;" "&amp;D3548&amp;" "&amp;E3548&amp;" "&amp;F3548&amp;" ["&amp;H3548&amp;"]",IF(G3548="JPN","[JPN] "&amp;B3548&amp;" "&amp;C3548&amp;" "&amp;D3548&amp;" "&amp;E3548&amp;" "&amp;F3548&amp;" ["&amp;H3548&amp;"]",B3548&amp;" "&amp;C3548&amp;" "&amp;D3548&amp;" "&amp;E3548&amp;" "&amp;F3548&amp;" ["&amp;H3548&amp;"]"))</f>
        <v/>
      </c>
      <c r="J3548" s="7" t="inlineStr">
        <is>
          <t>노스페이스 블랙 부클하이넥등산집업 [110]</t>
        </is>
      </c>
      <c r="K3548" s="7" t="inlineStr">
        <is>
          <t>노스페이스 블랙 부클하이넥등산집업</t>
        </is>
      </c>
      <c r="L3548" s="7">
        <f>IF(B3548="보세",C3548&amp;" "&amp;F3548,B3548&amp;" "&amp;F3548)</f>
        <v/>
      </c>
      <c r="M3548" s="8" t="inlineStr">
        <is>
          <t>블랙   부클하이넥등산집업</t>
        </is>
      </c>
      <c r="N3548" s="8" t="inlineStr">
        <is>
          <t>블랙   부클하이넥등산집업</t>
        </is>
      </c>
      <c r="O3548" s="8" t="inlineStr">
        <is>
          <t>블랙   부클하이넥등산집업</t>
        </is>
      </c>
    </row>
    <row r="3549" ht="16.5" customHeight="1" s="16">
      <c r="A3549" s="7" t="n">
        <v>13200327</v>
      </c>
      <c r="B3549" s="7" t="inlineStr">
        <is>
          <t>MLB</t>
        </is>
      </c>
      <c r="C3549" s="7" t="inlineStr">
        <is>
          <t>블랙</t>
        </is>
      </c>
      <c r="D3549" s="7" t="inlineStr">
        <is>
          <t>무지</t>
        </is>
      </c>
      <c r="E3549" s="7" t="inlineStr">
        <is>
          <t>면</t>
        </is>
      </c>
      <c r="F3549" s="7" t="inlineStr">
        <is>
          <t>가슴로고후드티</t>
        </is>
      </c>
      <c r="G3549" s="7" t="inlineStr">
        <is>
          <t>KOR</t>
        </is>
      </c>
      <c r="H3549" s="7" t="inlineStr">
        <is>
          <t>L</t>
        </is>
      </c>
      <c r="I3549" s="7">
        <f>IF(B3549="보세",C3549&amp;" "&amp;D3549&amp;" "&amp;E3549&amp;" "&amp;F3549&amp;" ["&amp;H3549&amp;"]",IF(G3549="JPN","[JPN] "&amp;B3549&amp;" "&amp;C3549&amp;" "&amp;D3549&amp;" "&amp;E3549&amp;" "&amp;F3549&amp;" ["&amp;H3549&amp;"]",B3549&amp;" "&amp;C3549&amp;" "&amp;D3549&amp;" "&amp;E3549&amp;" "&amp;F3549&amp;" ["&amp;H3549&amp;"]"))</f>
        <v/>
      </c>
      <c r="J3549" s="7" t="inlineStr">
        <is>
          <t>MLB 블랙 면 가슴로고후드티 [L]</t>
        </is>
      </c>
      <c r="K3549" s="7" t="inlineStr">
        <is>
          <t>MLB 블랙 면 가슴로고후드티</t>
        </is>
      </c>
      <c r="L3549" s="7">
        <f>IF(B3549="보세",C3549&amp;" "&amp;F3549,B3549&amp;" "&amp;F3549)</f>
        <v/>
      </c>
      <c r="M3549" s="8" t="inlineStr">
        <is>
          <t>블랙  면 가슴로고후드티</t>
        </is>
      </c>
      <c r="N3549" s="8" t="inlineStr">
        <is>
          <t>블랙  코튼 가슴로고후드티</t>
        </is>
      </c>
      <c r="O3549" s="8" t="inlineStr">
        <is>
          <t>블랙  면직물 가슴로고후드티</t>
        </is>
      </c>
    </row>
    <row r="3550" ht="16.5" customHeight="1" s="16">
      <c r="A3550" s="7" t="n">
        <v>13200328</v>
      </c>
      <c r="B3550" s="7" t="inlineStr">
        <is>
          <t>블랙야크</t>
        </is>
      </c>
      <c r="C3550" s="7" t="inlineStr">
        <is>
          <t>블랙</t>
        </is>
      </c>
      <c r="D3550" s="7" t="inlineStr">
        <is>
          <t>무지</t>
        </is>
      </c>
      <c r="E3550" s="7" t="inlineStr">
        <is>
          <t>폴리</t>
        </is>
      </c>
      <c r="F3550" s="7" t="inlineStr">
        <is>
          <t>부클등산베스트</t>
        </is>
      </c>
      <c r="G3550" s="7" t="inlineStr">
        <is>
          <t>KOR</t>
        </is>
      </c>
      <c r="H3550" s="7" t="inlineStr">
        <is>
          <t>L</t>
        </is>
      </c>
      <c r="I3550" s="7">
        <f>IF(B3550="보세",C3550&amp;" "&amp;D3550&amp;" "&amp;E3550&amp;" "&amp;F3550&amp;" ["&amp;H3550&amp;"]",IF(G3550="JPN","[JPN] "&amp;B3550&amp;" "&amp;C3550&amp;" "&amp;D3550&amp;" "&amp;E3550&amp;" "&amp;F3550&amp;" ["&amp;H3550&amp;"]",B3550&amp;" "&amp;C3550&amp;" "&amp;D3550&amp;" "&amp;E3550&amp;" "&amp;F3550&amp;" ["&amp;H3550&amp;"]"))</f>
        <v/>
      </c>
      <c r="J3550" s="7" t="inlineStr">
        <is>
          <t>블랙야크 블랙 부클등산베스트 [L]</t>
        </is>
      </c>
      <c r="K3550" s="7" t="inlineStr">
        <is>
          <t>블랙야크 블랙 부클등산베스트</t>
        </is>
      </c>
      <c r="L3550" s="7">
        <f>IF(B3550="보세",C3550&amp;" "&amp;F3550,B3550&amp;" "&amp;F3550)</f>
        <v/>
      </c>
      <c r="M3550" s="8" t="inlineStr">
        <is>
          <t>블랙   부클등산베스트</t>
        </is>
      </c>
      <c r="N3550" s="8" t="inlineStr">
        <is>
          <t>블랙   부클등산베스트</t>
        </is>
      </c>
      <c r="O3550" s="8" t="inlineStr">
        <is>
          <t>블랙   부클등산베스트</t>
        </is>
      </c>
    </row>
    <row r="3551" ht="16.5" customHeight="1" s="16">
      <c r="A3551" s="7" t="n">
        <v>13200329</v>
      </c>
      <c r="B3551" s="7" t="inlineStr">
        <is>
          <t>내셔널지오그래픽</t>
        </is>
      </c>
      <c r="C3551" s="7" t="inlineStr">
        <is>
          <t>블랙</t>
        </is>
      </c>
      <c r="D3551" s="7" t="inlineStr">
        <is>
          <t>무지</t>
        </is>
      </c>
      <c r="E3551" s="7" t="inlineStr">
        <is>
          <t>면혼방</t>
        </is>
      </c>
      <c r="F3551" s="7" t="inlineStr">
        <is>
          <t>하이넥후드집업</t>
        </is>
      </c>
      <c r="G3551" s="7" t="inlineStr">
        <is>
          <t>KOR</t>
        </is>
      </c>
      <c r="H3551" s="7" t="inlineStr">
        <is>
          <t>L</t>
        </is>
      </c>
      <c r="I3551" s="7">
        <f>IF(B3551="보세",C3551&amp;" "&amp;D3551&amp;" "&amp;E3551&amp;" "&amp;F3551&amp;" ["&amp;H3551&amp;"]",IF(G3551="JPN","[JPN] "&amp;B3551&amp;" "&amp;C3551&amp;" "&amp;D3551&amp;" "&amp;E3551&amp;" "&amp;F3551&amp;" ["&amp;H3551&amp;"]",B3551&amp;" "&amp;C3551&amp;" "&amp;D3551&amp;" "&amp;E3551&amp;" "&amp;F3551&amp;" ["&amp;H3551&amp;"]"))</f>
        <v/>
      </c>
      <c r="J3551" s="7" t="inlineStr">
        <is>
          <t>내셔널지오그래픽 블랙 면혼방 하이넥후드집업 [L]</t>
        </is>
      </c>
      <c r="K3551" s="7" t="inlineStr">
        <is>
          <t>내셔널지오그래픽 블랙 면혼방 하이넥후드집업</t>
        </is>
      </c>
      <c r="L3551" s="7">
        <f>IF(B3551="보세",C3551&amp;" "&amp;F3551,B3551&amp;" "&amp;F3551)</f>
        <v/>
      </c>
      <c r="M3551" s="8" t="inlineStr">
        <is>
          <t>블랙  면혼방 하이넥후드집업</t>
        </is>
      </c>
      <c r="N3551" s="8" t="inlineStr">
        <is>
          <t>블랙  코튼혼방 하이넥후드집업</t>
        </is>
      </c>
      <c r="O3551" s="8" t="inlineStr">
        <is>
          <t>블랙  면믹스 하이넥후드집업</t>
        </is>
      </c>
    </row>
    <row r="3552" ht="16.5" customHeight="1" s="16">
      <c r="A3552" s="7" t="n">
        <v>13200330</v>
      </c>
      <c r="B3552" s="7" t="inlineStr">
        <is>
          <t>폴로랄프로렌</t>
        </is>
      </c>
      <c r="C3552" s="7" t="inlineStr">
        <is>
          <t>다크그레이</t>
        </is>
      </c>
      <c r="D3552" s="7" t="inlineStr">
        <is>
          <t>무지</t>
        </is>
      </c>
      <c r="E3552" s="7" t="inlineStr">
        <is>
          <t>면혼방</t>
        </is>
      </c>
      <c r="F3552" s="7" t="inlineStr">
        <is>
          <t>빅포니스웨트셔츠</t>
        </is>
      </c>
      <c r="G3552" s="7" t="inlineStr">
        <is>
          <t>KOR</t>
        </is>
      </c>
      <c r="H3552" s="7" t="inlineStr">
        <is>
          <t>L</t>
        </is>
      </c>
      <c r="I3552" s="7">
        <f>IF(B3552="보세",C3552&amp;" "&amp;D3552&amp;" "&amp;E3552&amp;" "&amp;F3552&amp;" ["&amp;H3552&amp;"]",IF(G3552="JPN","[JPN] "&amp;B3552&amp;" "&amp;C3552&amp;" "&amp;D3552&amp;" "&amp;E3552&amp;" "&amp;F3552&amp;" ["&amp;H3552&amp;"]",B3552&amp;" "&amp;C3552&amp;" "&amp;D3552&amp;" "&amp;E3552&amp;" "&amp;F3552&amp;" ["&amp;H3552&amp;"]"))</f>
        <v/>
      </c>
      <c r="J3552" s="7" t="inlineStr">
        <is>
          <t>폴로랄프로렌 다크그레이 면혼방 빅포니스웨트셔츠 [L]</t>
        </is>
      </c>
      <c r="K3552" s="7" t="inlineStr">
        <is>
          <t>폴로랄프로렌 다크그레이 면혼방 빅포니스웨트셔츠</t>
        </is>
      </c>
      <c r="L3552" s="7">
        <f>IF(B3552="보세",C3552&amp;" "&amp;F3552,B3552&amp;" "&amp;F3552)</f>
        <v/>
      </c>
      <c r="M3552" s="8" t="inlineStr">
        <is>
          <t>다크그레이  면혼방 빅포니스웨트셔츠</t>
        </is>
      </c>
      <c r="N3552" s="8" t="inlineStr">
        <is>
          <t>다크그레이  코튼혼방 빅포니스웨트셔츠</t>
        </is>
      </c>
      <c r="O3552" s="8" t="inlineStr">
        <is>
          <t>다크그레이  면믹스 빅포니스웨트셔츠</t>
        </is>
      </c>
    </row>
    <row r="3553" ht="16.5" customHeight="1" s="16">
      <c r="A3553" s="7" t="n">
        <v>13200331</v>
      </c>
      <c r="B3553" s="7" t="inlineStr">
        <is>
          <t>블랙야크</t>
        </is>
      </c>
      <c r="C3553" s="7" t="inlineStr">
        <is>
          <t>멜란지그레이</t>
        </is>
      </c>
      <c r="D3553" s="7" t="inlineStr">
        <is>
          <t>무지</t>
        </is>
      </c>
      <c r="E3553" s="7" t="inlineStr">
        <is>
          <t>폴리</t>
        </is>
      </c>
      <c r="F3553" s="7" t="inlineStr">
        <is>
          <t>아웃도어집업</t>
        </is>
      </c>
      <c r="G3553" s="7" t="inlineStr">
        <is>
          <t>KOR</t>
        </is>
      </c>
      <c r="H3553" s="7" t="inlineStr">
        <is>
          <t>100</t>
        </is>
      </c>
      <c r="I3553" s="7">
        <f>IF(B3553="보세",C3553&amp;" "&amp;D3553&amp;" "&amp;E3553&amp;" "&amp;F3553&amp;" ["&amp;H3553&amp;"]",IF(G3553="JPN","[JPN] "&amp;B3553&amp;" "&amp;C3553&amp;" "&amp;D3553&amp;" "&amp;E3553&amp;" "&amp;F3553&amp;" ["&amp;H3553&amp;"]",B3553&amp;" "&amp;C3553&amp;" "&amp;D3553&amp;" "&amp;E3553&amp;" "&amp;F3553&amp;" ["&amp;H3553&amp;"]"))</f>
        <v/>
      </c>
      <c r="J3553" s="7" t="inlineStr">
        <is>
          <t>블랙야크 멜란지그레이 아웃도어집업 [100]</t>
        </is>
      </c>
      <c r="K3553" s="7" t="inlineStr">
        <is>
          <t>블랙야크 멜란지그레이 아웃도어집업</t>
        </is>
      </c>
      <c r="L3553" s="7">
        <f>IF(B3553="보세",C3553&amp;" "&amp;F3553,B3553&amp;" "&amp;F3553)</f>
        <v/>
      </c>
      <c r="M3553" s="8" t="inlineStr">
        <is>
          <t>멜란지그레이   아웃도어집업</t>
        </is>
      </c>
      <c r="N3553" s="8" t="inlineStr">
        <is>
          <t>멜란지그레이   아웃도어집업</t>
        </is>
      </c>
      <c r="O3553" s="8" t="inlineStr">
        <is>
          <t>멜란지그레이   아웃도어집업</t>
        </is>
      </c>
    </row>
    <row r="3554" ht="16.5" customHeight="1" s="16">
      <c r="A3554" s="7" t="n">
        <v>13200332</v>
      </c>
      <c r="B3554" s="7" t="inlineStr">
        <is>
          <t>앤듀</t>
        </is>
      </c>
      <c r="C3554" s="7" t="inlineStr">
        <is>
          <t>라이트블루</t>
        </is>
      </c>
      <c r="D3554" s="7" t="inlineStr">
        <is>
          <t>무지</t>
        </is>
      </c>
      <c r="E3554" s="7" t="inlineStr">
        <is>
          <t>마</t>
        </is>
      </c>
      <c r="F3554" s="7" t="inlineStr">
        <is>
          <t>긴팔쿨셔츠</t>
        </is>
      </c>
      <c r="G3554" s="7" t="inlineStr">
        <is>
          <t>KOR</t>
        </is>
      </c>
      <c r="H3554" s="7" t="inlineStr">
        <is>
          <t>95</t>
        </is>
      </c>
      <c r="I3554" s="7">
        <f>IF(B3554="보세",C3554&amp;" "&amp;D3554&amp;" "&amp;E3554&amp;" "&amp;F3554&amp;" ["&amp;H3554&amp;"]",IF(G3554="JPN","[JPN] "&amp;B3554&amp;" "&amp;C3554&amp;" "&amp;D3554&amp;" "&amp;E3554&amp;" "&amp;F3554&amp;" ["&amp;H3554&amp;"]",B3554&amp;" "&amp;C3554&amp;" "&amp;D3554&amp;" "&amp;E3554&amp;" "&amp;F3554&amp;" ["&amp;H3554&amp;"]"))</f>
        <v/>
      </c>
      <c r="J3554" s="7" t="inlineStr">
        <is>
          <t>앤듀 라이트블루 마 긴팔쿨셔츠 [95]</t>
        </is>
      </c>
      <c r="K3554" s="7" t="inlineStr">
        <is>
          <t>앤듀 라이트블루 마 긴팔쿨셔츠</t>
        </is>
      </c>
      <c r="L3554" s="7">
        <f>IF(B3554="보세",C3554&amp;" "&amp;F3554,B3554&amp;" "&amp;F3554)</f>
        <v/>
      </c>
      <c r="M3554" s="8" t="inlineStr">
        <is>
          <t>라이트블루  마 긴팔쿨셔츠</t>
        </is>
      </c>
      <c r="N3554" s="8" t="inlineStr">
        <is>
          <t>라이트블루  마 긴팔쿨셔츠</t>
        </is>
      </c>
      <c r="O3554" s="8" t="inlineStr">
        <is>
          <t>라이트블루  마 긴팔쿨셔츠</t>
        </is>
      </c>
    </row>
    <row r="3555" ht="16.5" customHeight="1" s="16">
      <c r="A3555" s="7" t="n">
        <v>13200333</v>
      </c>
      <c r="B3555" s="7" t="inlineStr">
        <is>
          <t>gap</t>
        </is>
      </c>
      <c r="C3555" s="7" t="inlineStr">
        <is>
          <t>연청</t>
        </is>
      </c>
      <c r="D3555" s="7" t="inlineStr">
        <is>
          <t>무지</t>
        </is>
      </c>
      <c r="E3555" s="7" t="inlineStr">
        <is>
          <t>면</t>
        </is>
      </c>
      <c r="F3555" s="7" t="inlineStr">
        <is>
          <t>민소매카라허리묶음원피스</t>
        </is>
      </c>
      <c r="G3555" s="7" t="inlineStr">
        <is>
          <t>KOR</t>
        </is>
      </c>
      <c r="H3555" s="7" t="inlineStr">
        <is>
          <t>S</t>
        </is>
      </c>
      <c r="I3555" s="7">
        <f>IF(B3555="보세",C3555&amp;" "&amp;D3555&amp;" "&amp;E3555&amp;" "&amp;F3555&amp;" ["&amp;H3555&amp;"]",IF(G3555="JPN","[JPN] "&amp;B3555&amp;" "&amp;C3555&amp;" "&amp;D3555&amp;" "&amp;E3555&amp;" "&amp;F3555&amp;" ["&amp;H3555&amp;"]",B3555&amp;" "&amp;C3555&amp;" "&amp;D3555&amp;" "&amp;E3555&amp;" "&amp;F3555&amp;" ["&amp;H3555&amp;"]"))</f>
        <v/>
      </c>
      <c r="J3555" s="7" t="inlineStr">
        <is>
          <t>gap 연청 면 민소매카라허리묶음원피스 [S]</t>
        </is>
      </c>
      <c r="K3555" s="7" t="inlineStr">
        <is>
          <t>gap 연청 면 민소매카라허리묶음원피스</t>
        </is>
      </c>
      <c r="L3555" s="7">
        <f>IF(B3555="보세",C3555&amp;" "&amp;F3555,B3555&amp;" "&amp;F3555)</f>
        <v/>
      </c>
      <c r="M3555" s="8" t="inlineStr">
        <is>
          <t>연청  면 민소매카라허리묶음원피스</t>
        </is>
      </c>
      <c r="N3555" s="8" t="inlineStr">
        <is>
          <t>연청  코튼 민소매카라허리묶음원피스</t>
        </is>
      </c>
      <c r="O3555" s="8" t="inlineStr">
        <is>
          <t>연청  면직물 민소매카라허리묶음원피스</t>
        </is>
      </c>
    </row>
    <row r="3556" ht="16.5" customHeight="1" s="16">
      <c r="A3556" s="7" t="n">
        <v>13200334</v>
      </c>
      <c r="B3556" s="7" t="inlineStr">
        <is>
          <t>코데즈컴바인</t>
        </is>
      </c>
      <c r="C3556" s="7" t="inlineStr">
        <is>
          <t>중청</t>
        </is>
      </c>
      <c r="D3556" s="7" t="inlineStr">
        <is>
          <t>무지</t>
        </is>
      </c>
      <c r="E3556" s="7" t="inlineStr">
        <is>
          <t>면</t>
        </is>
      </c>
      <c r="F3556" s="7" t="inlineStr">
        <is>
          <t>7부롱워시드셔츠</t>
        </is>
      </c>
      <c r="G3556" s="7" t="inlineStr">
        <is>
          <t>KOR</t>
        </is>
      </c>
      <c r="H3556" s="7" t="inlineStr">
        <is>
          <t>85</t>
        </is>
      </c>
      <c r="I3556" s="7">
        <f>IF(B3556="보세",C3556&amp;" "&amp;D3556&amp;" "&amp;E3556&amp;" "&amp;F3556&amp;" ["&amp;H3556&amp;"]",IF(G3556="JPN","[JPN] "&amp;B3556&amp;" "&amp;C3556&amp;" "&amp;D3556&amp;" "&amp;E3556&amp;" "&amp;F3556&amp;" ["&amp;H3556&amp;"]",B3556&amp;" "&amp;C3556&amp;" "&amp;D3556&amp;" "&amp;E3556&amp;" "&amp;F3556&amp;" ["&amp;H3556&amp;"]"))</f>
        <v/>
      </c>
      <c r="J3556" s="7" t="inlineStr">
        <is>
          <t>코데즈컴바인 중청 면 7부롱워시드셔츠 [85]</t>
        </is>
      </c>
      <c r="K3556" s="7" t="inlineStr">
        <is>
          <t>코데즈컴바인 중청 면 7부롱워시드셔츠</t>
        </is>
      </c>
      <c r="L3556" s="7">
        <f>IF(B3556="보세",C3556&amp;" "&amp;F3556,B3556&amp;" "&amp;F3556)</f>
        <v/>
      </c>
      <c r="M3556" s="8" t="inlineStr">
        <is>
          <t>중청  면 7부롱워시드셔츠</t>
        </is>
      </c>
      <c r="N3556" s="8" t="inlineStr">
        <is>
          <t>중청  코튼 7부롱워시드셔츠</t>
        </is>
      </c>
      <c r="O3556" s="8" t="inlineStr">
        <is>
          <t>중청  면직물 7부롱워시드셔츠</t>
        </is>
      </c>
    </row>
    <row r="3557" ht="16.5" customHeight="1" s="16">
      <c r="A3557" s="7" t="n">
        <v>13200335</v>
      </c>
      <c r="B3557" s="7" t="inlineStr">
        <is>
          <t>아디다스</t>
        </is>
      </c>
      <c r="C3557" s="7" t="inlineStr">
        <is>
          <t>딥레드네이비</t>
        </is>
      </c>
      <c r="D3557" s="7" t="inlineStr">
        <is>
          <t>무지</t>
        </is>
      </c>
      <c r="E3557" s="7" t="inlineStr">
        <is>
          <t>폴리</t>
        </is>
      </c>
      <c r="F3557" s="7" t="inlineStr">
        <is>
          <t>패치삼선자켓</t>
        </is>
      </c>
      <c r="G3557" s="7" t="inlineStr">
        <is>
          <t>KOR</t>
        </is>
      </c>
      <c r="H3557" s="7" t="inlineStr">
        <is>
          <t>100</t>
        </is>
      </c>
      <c r="I3557" s="7">
        <f>IF(B3557="보세",C3557&amp;" "&amp;D3557&amp;" "&amp;E3557&amp;" "&amp;F3557&amp;" ["&amp;H3557&amp;"]",IF(G3557="JPN","[JPN] "&amp;B3557&amp;" "&amp;C3557&amp;" "&amp;D3557&amp;" "&amp;E3557&amp;" "&amp;F3557&amp;" ["&amp;H3557&amp;"]",B3557&amp;" "&amp;C3557&amp;" "&amp;D3557&amp;" "&amp;E3557&amp;" "&amp;F3557&amp;" ["&amp;H3557&amp;"]"))</f>
        <v/>
      </c>
      <c r="J3557" s="7" t="inlineStr">
        <is>
          <t>아디다스 딥레드네이비 패치삼선자켓 [100]</t>
        </is>
      </c>
      <c r="K3557" s="7" t="inlineStr">
        <is>
          <t>아디다스 딥레드네이비 패치삼선자켓</t>
        </is>
      </c>
      <c r="L3557" s="7">
        <f>IF(B3557="보세",C3557&amp;" "&amp;F3557,B3557&amp;" "&amp;F3557)</f>
        <v/>
      </c>
      <c r="M3557" s="8" t="inlineStr">
        <is>
          <t>딥레드네이비   패치삼선자켓</t>
        </is>
      </c>
      <c r="N3557" s="8" t="inlineStr">
        <is>
          <t>딥레드네이비   패치삼선자켓</t>
        </is>
      </c>
      <c r="O3557" s="8" t="inlineStr">
        <is>
          <t>딥레드네이비   패치삼선자켓</t>
        </is>
      </c>
    </row>
    <row r="3558" ht="16.5" customHeight="1" s="16">
      <c r="A3558" s="7" t="n">
        <v>13200336</v>
      </c>
      <c r="B3558" s="7" t="inlineStr">
        <is>
          <t>인터크루</t>
        </is>
      </c>
      <c r="C3558" s="7" t="inlineStr">
        <is>
          <t>오렌지</t>
        </is>
      </c>
      <c r="D3558" s="7" t="inlineStr">
        <is>
          <t>무지</t>
        </is>
      </c>
      <c r="E3558" s="7" t="inlineStr">
        <is>
          <t>면</t>
        </is>
      </c>
      <c r="F3558" s="7" t="inlineStr">
        <is>
          <t>뉴욕패치피케반팔티</t>
        </is>
      </c>
      <c r="G3558" s="7" t="inlineStr">
        <is>
          <t>KOR</t>
        </is>
      </c>
      <c r="H3558" s="7" t="inlineStr">
        <is>
          <t>100</t>
        </is>
      </c>
      <c r="I3558" s="7">
        <f>IF(B3558="보세",C3558&amp;" "&amp;D3558&amp;" "&amp;E3558&amp;" "&amp;F3558&amp;" ["&amp;H3558&amp;"]",IF(G3558="JPN","[JPN] "&amp;B3558&amp;" "&amp;C3558&amp;" "&amp;D3558&amp;" "&amp;E3558&amp;" "&amp;F3558&amp;" ["&amp;H3558&amp;"]",B3558&amp;" "&amp;C3558&amp;" "&amp;D3558&amp;" "&amp;E3558&amp;" "&amp;F3558&amp;" ["&amp;H3558&amp;"]"))</f>
        <v/>
      </c>
      <c r="J3558" s="7" t="inlineStr">
        <is>
          <t>인터크루 오렌지 면 뉴욕패치피케반팔티 [100]</t>
        </is>
      </c>
      <c r="K3558" s="7" t="inlineStr">
        <is>
          <t>인터크루 오렌지 면 뉴욕패치피케반팔티</t>
        </is>
      </c>
      <c r="L3558" s="7">
        <f>IF(B3558="보세",C3558&amp;" "&amp;F3558,B3558&amp;" "&amp;F3558)</f>
        <v/>
      </c>
      <c r="M3558" s="8" t="inlineStr">
        <is>
          <t>오렌지  면 뉴욕패치피케반팔티</t>
        </is>
      </c>
      <c r="N3558" s="8" t="inlineStr">
        <is>
          <t>오렌지  코튼 뉴욕패치피케반팔티</t>
        </is>
      </c>
      <c r="O3558" s="8" t="inlineStr">
        <is>
          <t>오렌지  면직물 뉴욕패치피케반팔티</t>
        </is>
      </c>
    </row>
    <row r="3559" ht="16.5" customHeight="1" s="16">
      <c r="A3559" s="7" t="n">
        <v>13200337</v>
      </c>
      <c r="B3559" s="7" t="inlineStr">
        <is>
          <t>sjsj</t>
        </is>
      </c>
      <c r="C3559" s="7" t="inlineStr">
        <is>
          <t>베이지</t>
        </is>
      </c>
      <c r="D3559" s="7" t="inlineStr">
        <is>
          <t>무지</t>
        </is>
      </c>
      <c r="E3559" s="7" t="inlineStr">
        <is>
          <t>린넨혼방</t>
        </is>
      </c>
      <c r="F3559" s="7" t="inlineStr">
        <is>
          <t>소매트임노카라롱자켓</t>
        </is>
      </c>
      <c r="G3559" s="7" t="inlineStr">
        <is>
          <t>KOR</t>
        </is>
      </c>
      <c r="H3559" s="7" t="inlineStr">
        <is>
          <t>82-94-160</t>
        </is>
      </c>
      <c r="I3559" s="7">
        <f>IF(B3559="보세",C3559&amp;" "&amp;D3559&amp;" "&amp;E3559&amp;" "&amp;F3559&amp;" ["&amp;H3559&amp;"]",IF(G3559="JPN","[JPN] "&amp;B3559&amp;" "&amp;C3559&amp;" "&amp;D3559&amp;" "&amp;E3559&amp;" "&amp;F3559&amp;" ["&amp;H3559&amp;"]",B3559&amp;" "&amp;C3559&amp;" "&amp;D3559&amp;" "&amp;E3559&amp;" "&amp;F3559&amp;" ["&amp;H3559&amp;"]"))</f>
        <v/>
      </c>
      <c r="J3559" s="7" t="inlineStr">
        <is>
          <t>sjsj 베이지 린넨혼방 소매트임노카라롱자켓 [82-94-160]</t>
        </is>
      </c>
      <c r="K3559" s="7" t="inlineStr">
        <is>
          <t>sjsj 베이지 린넨혼방 소매트임노카라롱자켓</t>
        </is>
      </c>
      <c r="L3559" s="7">
        <f>IF(B3559="보세",C3559&amp;" "&amp;F3559,B3559&amp;" "&amp;F3559)</f>
        <v/>
      </c>
      <c r="M3559" s="8" t="inlineStr">
        <is>
          <t>베이지  린넨혼방 소매트임노카라롱자켓</t>
        </is>
      </c>
      <c r="N3559" s="8" t="inlineStr">
        <is>
          <t>베이지  린넨혼방 소매트임노카라롱자켓</t>
        </is>
      </c>
      <c r="O3559" s="8" t="inlineStr">
        <is>
          <t>베이지  린넨혼방 소매트임노카라롱자켓</t>
        </is>
      </c>
    </row>
    <row r="3560" ht="16.5" customHeight="1" s="16">
      <c r="A3560" s="7" t="n">
        <v>13200338</v>
      </c>
      <c r="B3560" s="7" t="inlineStr">
        <is>
          <t>투미</t>
        </is>
      </c>
      <c r="C3560" s="7" t="inlineStr">
        <is>
          <t>웜핑크</t>
        </is>
      </c>
      <c r="D3560" s="7" t="inlineStr">
        <is>
          <t>무지</t>
        </is>
      </c>
      <c r="E3560" s="7" t="inlineStr">
        <is>
          <t>폴리</t>
        </is>
      </c>
      <c r="F3560" s="7" t="inlineStr">
        <is>
          <t>자수레이스배색긴팔원피스</t>
        </is>
      </c>
      <c r="G3560" s="7" t="inlineStr">
        <is>
          <t>KOR</t>
        </is>
      </c>
      <c r="H3560" s="7" t="inlineStr">
        <is>
          <t>91-101-165</t>
        </is>
      </c>
      <c r="I3560" s="7">
        <f>IF(B3560="보세",C3560&amp;" "&amp;D3560&amp;" "&amp;E3560&amp;" "&amp;F3560&amp;" ["&amp;H3560&amp;"]",IF(G3560="JPN","[JPN] "&amp;B3560&amp;" "&amp;C3560&amp;" "&amp;D3560&amp;" "&amp;E3560&amp;" "&amp;F3560&amp;" ["&amp;H3560&amp;"]",B3560&amp;" "&amp;C3560&amp;" "&amp;D3560&amp;" "&amp;E3560&amp;" "&amp;F3560&amp;" ["&amp;H3560&amp;"]"))</f>
        <v/>
      </c>
      <c r="J3560" s="7" t="inlineStr">
        <is>
          <t>투미 웜핑크 자수레이스배색긴팔원피스 [91-101-165]</t>
        </is>
      </c>
      <c r="K3560" s="7" t="inlineStr">
        <is>
          <t>투미 웜핑크 자수레이스배색긴팔원피스</t>
        </is>
      </c>
      <c r="L3560" s="7">
        <f>IF(B3560="보세",C3560&amp;" "&amp;F3560,B3560&amp;" "&amp;F3560)</f>
        <v/>
      </c>
      <c r="M3560" s="8" t="inlineStr">
        <is>
          <t>웜핑크   자수레이스배색긴팔원피스</t>
        </is>
      </c>
      <c r="N3560" s="8" t="inlineStr">
        <is>
          <t>웜핑크   자수레이스배색긴팔원피스</t>
        </is>
      </c>
      <c r="O3560" s="8" t="inlineStr">
        <is>
          <t>웜핑크   자수레이스배색긴팔원피스</t>
        </is>
      </c>
    </row>
    <row r="3561" ht="16.5" customHeight="1" s="16">
      <c r="A3561" s="7" t="n">
        <v>13200339</v>
      </c>
      <c r="B3561" s="7" t="inlineStr">
        <is>
          <t>버커루</t>
        </is>
      </c>
      <c r="C3561" s="7" t="inlineStr">
        <is>
          <t>블랙</t>
        </is>
      </c>
      <c r="D3561" s="7" t="inlineStr">
        <is>
          <t>무지</t>
        </is>
      </c>
      <c r="E3561" s="7" t="inlineStr">
        <is>
          <t>폴리</t>
        </is>
      </c>
      <c r="F3561" s="7" t="inlineStr">
        <is>
          <t>퀼팅패딩베스트</t>
        </is>
      </c>
      <c r="G3561" s="7" t="inlineStr">
        <is>
          <t>KOR</t>
        </is>
      </c>
      <c r="H3561" s="7" t="inlineStr">
        <is>
          <t>M</t>
        </is>
      </c>
      <c r="I3561" s="7">
        <f>IF(B3561="보세",C3561&amp;" "&amp;D3561&amp;" "&amp;E3561&amp;" "&amp;F3561&amp;" ["&amp;H3561&amp;"]",IF(G3561="JPN","[JPN] "&amp;B3561&amp;" "&amp;C3561&amp;" "&amp;D3561&amp;" "&amp;E3561&amp;" "&amp;F3561&amp;" ["&amp;H3561&amp;"]",B3561&amp;" "&amp;C3561&amp;" "&amp;D3561&amp;" "&amp;E3561&amp;" "&amp;F3561&amp;" ["&amp;H3561&amp;"]"))</f>
        <v/>
      </c>
      <c r="J3561" s="7" t="inlineStr">
        <is>
          <t>버커루 블랙 퀼팅패딩베스트 [M]</t>
        </is>
      </c>
      <c r="K3561" s="7" t="inlineStr">
        <is>
          <t>버커루 블랙 퀼팅패딩베스트</t>
        </is>
      </c>
      <c r="L3561" s="7">
        <f>IF(B3561="보세",C3561&amp;" "&amp;F3561,B3561&amp;" "&amp;F3561)</f>
        <v/>
      </c>
      <c r="M3561" s="8" t="inlineStr">
        <is>
          <t>블랙   퀼팅패딩베스트</t>
        </is>
      </c>
      <c r="N3561" s="8" t="inlineStr">
        <is>
          <t>블랙   퀼팅패딩베스트</t>
        </is>
      </c>
      <c r="O3561" s="8" t="inlineStr">
        <is>
          <t>블랙   퀼팅패딩베스트</t>
        </is>
      </c>
    </row>
    <row r="3562" ht="16.5" customHeight="1" s="16">
      <c r="A3562" s="7" t="n">
        <v>13200340</v>
      </c>
      <c r="B3562" s="7" t="inlineStr">
        <is>
          <t>리바이스</t>
        </is>
      </c>
      <c r="C3562" s="7" t="inlineStr">
        <is>
          <t>네이비</t>
        </is>
      </c>
      <c r="D3562" s="7" t="inlineStr">
        <is>
          <t>무지</t>
        </is>
      </c>
      <c r="E3562" s="7" t="inlineStr">
        <is>
          <t>면</t>
        </is>
      </c>
      <c r="F3562" s="7" t="inlineStr">
        <is>
          <t>타입원스티치나그랑맨투맨</t>
        </is>
      </c>
      <c r="G3562" s="7" t="inlineStr">
        <is>
          <t>KOR</t>
        </is>
      </c>
      <c r="H3562" s="7" t="inlineStr">
        <is>
          <t>M</t>
        </is>
      </c>
      <c r="I3562" s="7">
        <f>IF(B3562="보세",C3562&amp;" "&amp;D3562&amp;" "&amp;E3562&amp;" "&amp;F3562&amp;" ["&amp;H3562&amp;"]",IF(G3562="JPN","[JPN] "&amp;B3562&amp;" "&amp;C3562&amp;" "&amp;D3562&amp;" "&amp;E3562&amp;" "&amp;F3562&amp;" ["&amp;H3562&amp;"]",B3562&amp;" "&amp;C3562&amp;" "&amp;D3562&amp;" "&amp;E3562&amp;" "&amp;F3562&amp;" ["&amp;H3562&amp;"]"))</f>
        <v/>
      </c>
      <c r="J3562" s="7" t="inlineStr">
        <is>
          <t>리바이스 네이비 면 타입원스티치나그랑맨투맨 [M]</t>
        </is>
      </c>
      <c r="K3562" s="7" t="inlineStr">
        <is>
          <t>리바이스 네이비 면 타입원스티치나그랑맨투맨</t>
        </is>
      </c>
      <c r="L3562" s="7">
        <f>IF(B3562="보세",C3562&amp;" "&amp;F3562,B3562&amp;" "&amp;F3562)</f>
        <v/>
      </c>
      <c r="M3562" s="8" t="inlineStr">
        <is>
          <t>네이비  면 타입원스티치나그랑맨투맨</t>
        </is>
      </c>
      <c r="N3562" s="8" t="inlineStr">
        <is>
          <t>NAVY  면 타입원스티치나그랑맨투맨</t>
        </is>
      </c>
      <c r="O3562" s="8" t="inlineStr">
        <is>
          <t>곤색  면 타입원스티치나그랑맨투맨</t>
        </is>
      </c>
    </row>
    <row r="3563" ht="16.5" customHeight="1" s="16">
      <c r="A3563" s="7" t="n">
        <v>13200341</v>
      </c>
      <c r="B3563" s="7" t="inlineStr">
        <is>
          <t>gap</t>
        </is>
      </c>
      <c r="C3563" s="7" t="inlineStr">
        <is>
          <t>네이비</t>
        </is>
      </c>
      <c r="D3563" s="7" t="inlineStr">
        <is>
          <t>무지</t>
        </is>
      </c>
      <c r="E3563" s="7" t="inlineStr">
        <is>
          <t>면혼방</t>
        </is>
      </c>
      <c r="F3563" s="7" t="inlineStr">
        <is>
          <t>긴팔셔츠</t>
        </is>
      </c>
      <c r="G3563" s="7" t="inlineStr">
        <is>
          <t>KOR</t>
        </is>
      </c>
      <c r="H3563" s="7" t="inlineStr">
        <is>
          <t>M</t>
        </is>
      </c>
      <c r="I3563" s="7">
        <f>IF(B3563="보세",C3563&amp;" "&amp;D3563&amp;" "&amp;E3563&amp;" "&amp;F3563&amp;" ["&amp;H3563&amp;"]",IF(G3563="JPN","[JPN] "&amp;B3563&amp;" "&amp;C3563&amp;" "&amp;D3563&amp;" "&amp;E3563&amp;" "&amp;F3563&amp;" ["&amp;H3563&amp;"]",B3563&amp;" "&amp;C3563&amp;" "&amp;D3563&amp;" "&amp;E3563&amp;" "&amp;F3563&amp;" ["&amp;H3563&amp;"]"))</f>
        <v/>
      </c>
      <c r="J3563" s="7" t="inlineStr">
        <is>
          <t>gap 네이비 면혼방 긴팔셔츠 [M]</t>
        </is>
      </c>
      <c r="K3563" s="7" t="inlineStr">
        <is>
          <t>gap 네이비 면혼방 긴팔셔츠</t>
        </is>
      </c>
      <c r="L3563" s="7">
        <f>IF(B3563="보세",C3563&amp;" "&amp;F3563,B3563&amp;" "&amp;F3563)</f>
        <v/>
      </c>
      <c r="M3563" s="8" t="inlineStr">
        <is>
          <t>네이비  면혼방 긴팔셔츠</t>
        </is>
      </c>
      <c r="N3563" s="8" t="inlineStr">
        <is>
          <t>NAVY  면혼방 긴팔셔츠</t>
        </is>
      </c>
      <c r="O3563" s="8" t="inlineStr">
        <is>
          <t>곤색  면혼방 긴팔셔츠</t>
        </is>
      </c>
    </row>
    <row r="3564" ht="16.5" customHeight="1" s="16">
      <c r="A3564" s="7" t="n">
        <v>13200342</v>
      </c>
      <c r="B3564" s="7" t="inlineStr">
        <is>
          <t>타미힐피거</t>
        </is>
      </c>
      <c r="C3564" s="7" t="inlineStr">
        <is>
          <t>네이비</t>
        </is>
      </c>
      <c r="D3564" s="7" t="inlineStr">
        <is>
          <t>무지</t>
        </is>
      </c>
      <c r="E3564" s="7" t="inlineStr">
        <is>
          <t>폴리</t>
        </is>
      </c>
      <c r="F3564" s="7" t="inlineStr">
        <is>
          <t>하프넥점퍼</t>
        </is>
      </c>
      <c r="G3564" s="7" t="inlineStr">
        <is>
          <t>KOR</t>
        </is>
      </c>
      <c r="H3564" s="7" t="inlineStr">
        <is>
          <t>L</t>
        </is>
      </c>
      <c r="I3564" s="7">
        <f>IF(B3564="보세",C3564&amp;" "&amp;D3564&amp;" "&amp;E3564&amp;" "&amp;F3564&amp;" ["&amp;H3564&amp;"]",IF(G3564="JPN","[JPN] "&amp;B3564&amp;" "&amp;C3564&amp;" "&amp;D3564&amp;" "&amp;E3564&amp;" "&amp;F3564&amp;" ["&amp;H3564&amp;"]",B3564&amp;" "&amp;C3564&amp;" "&amp;D3564&amp;" "&amp;E3564&amp;" "&amp;F3564&amp;" ["&amp;H3564&amp;"]"))</f>
        <v/>
      </c>
      <c r="J3564" s="7" t="inlineStr">
        <is>
          <t>타미힐피거 네이비 하프넥점퍼 [L]</t>
        </is>
      </c>
      <c r="K3564" s="7" t="inlineStr">
        <is>
          <t>타미힐피거 네이비 하프넥점퍼</t>
        </is>
      </c>
      <c r="L3564" s="7">
        <f>IF(B3564="보세",C3564&amp;" "&amp;F3564,B3564&amp;" "&amp;F3564)</f>
        <v/>
      </c>
      <c r="M3564" s="8" t="inlineStr">
        <is>
          <t>네이비   하프넥점퍼</t>
        </is>
      </c>
      <c r="N3564" s="8" t="inlineStr">
        <is>
          <t>NAVY   하프넥점퍼</t>
        </is>
      </c>
      <c r="O3564" s="8" t="inlineStr">
        <is>
          <t>곤색   하프넥점퍼</t>
        </is>
      </c>
    </row>
    <row r="3565" ht="16.5" customHeight="1" s="16">
      <c r="A3565" s="7" t="n">
        <v>13200343</v>
      </c>
      <c r="B3565" s="7" t="inlineStr">
        <is>
          <t>웨스트우드</t>
        </is>
      </c>
      <c r="C3565" s="7" t="inlineStr">
        <is>
          <t>블랙</t>
        </is>
      </c>
      <c r="D3565" s="7" t="inlineStr">
        <is>
          <t>무지</t>
        </is>
      </c>
      <c r="E3565" s="7" t="inlineStr">
        <is>
          <t>구스다운</t>
        </is>
      </c>
      <c r="F3565" s="7" t="inlineStr">
        <is>
          <t>소매로고패치경량패딩</t>
        </is>
      </c>
      <c r="G3565" s="7" t="inlineStr">
        <is>
          <t>KOR</t>
        </is>
      </c>
      <c r="H3565" s="7" t="inlineStr">
        <is>
          <t>110</t>
        </is>
      </c>
      <c r="I3565" s="7">
        <f>IF(B3565="보세",C3565&amp;" "&amp;D3565&amp;" "&amp;E3565&amp;" "&amp;F3565&amp;" ["&amp;H3565&amp;"]",IF(G3565="JPN","[JPN] "&amp;B3565&amp;" "&amp;C3565&amp;" "&amp;D3565&amp;" "&amp;E3565&amp;" "&amp;F3565&amp;" ["&amp;H3565&amp;"]",B3565&amp;" "&amp;C3565&amp;" "&amp;D3565&amp;" "&amp;E3565&amp;" "&amp;F3565&amp;" ["&amp;H3565&amp;"]"))</f>
        <v/>
      </c>
      <c r="J3565" s="7" t="inlineStr">
        <is>
          <t>웨스트우드 블랙 구스다운 소매로고패치경량패딩 [110]</t>
        </is>
      </c>
      <c r="K3565" s="7" t="inlineStr">
        <is>
          <t>웨스트우드 블랙 구스다운 소매로고패치경량패딩</t>
        </is>
      </c>
      <c r="L3565" s="7">
        <f>IF(B3565="보세",C3565&amp;" "&amp;F3565,B3565&amp;" "&amp;F3565)</f>
        <v/>
      </c>
      <c r="M3565" s="8" t="inlineStr">
        <is>
          <t>블랙  구스다운 소매로고패치경량패딩</t>
        </is>
      </c>
      <c r="N3565" s="8" t="inlineStr">
        <is>
          <t>블랙  구스다운 소매로고패치경량패딩</t>
        </is>
      </c>
      <c r="O3565" s="8" t="inlineStr">
        <is>
          <t>블랙  구스다운 소매로고패치경량패딩</t>
        </is>
      </c>
    </row>
    <row r="3566" ht="16.5" customHeight="1" s="16">
      <c r="A3566" s="7" t="n">
        <v>13200344</v>
      </c>
      <c r="B3566" s="7" t="inlineStr">
        <is>
          <t>어커버</t>
        </is>
      </c>
      <c r="C3566" s="7" t="inlineStr">
        <is>
          <t>블랙</t>
        </is>
      </c>
      <c r="D3566" s="7" t="inlineStr">
        <is>
          <t>무지</t>
        </is>
      </c>
      <c r="E3566" s="7" t="inlineStr">
        <is>
          <t>면</t>
        </is>
      </c>
      <c r="F3566" s="7" t="inlineStr">
        <is>
          <t>베이직후드티</t>
        </is>
      </c>
      <c r="G3566" s="7" t="inlineStr">
        <is>
          <t>KOR</t>
        </is>
      </c>
      <c r="H3566" s="7" t="inlineStr">
        <is>
          <t>L</t>
        </is>
      </c>
      <c r="I3566" s="7">
        <f>IF(B3566="보세",C3566&amp;" "&amp;D3566&amp;" "&amp;E3566&amp;" "&amp;F3566&amp;" ["&amp;H3566&amp;"]",IF(G3566="JPN","[JPN] "&amp;B3566&amp;" "&amp;C3566&amp;" "&amp;D3566&amp;" "&amp;E3566&amp;" "&amp;F3566&amp;" ["&amp;H3566&amp;"]",B3566&amp;" "&amp;C3566&amp;" "&amp;D3566&amp;" "&amp;E3566&amp;" "&amp;F3566&amp;" ["&amp;H3566&amp;"]"))</f>
        <v/>
      </c>
      <c r="J3566" s="7" t="inlineStr">
        <is>
          <t>어커버 블랙 면 베이직후드티 [L]</t>
        </is>
      </c>
      <c r="K3566" s="7" t="inlineStr">
        <is>
          <t>어커버 블랙 면 베이직후드티</t>
        </is>
      </c>
      <c r="L3566" s="7">
        <f>IF(B3566="보세",C3566&amp;" "&amp;F3566,B3566&amp;" "&amp;F3566)</f>
        <v/>
      </c>
      <c r="M3566" s="8" t="inlineStr">
        <is>
          <t>블랙  면 베이직후드티</t>
        </is>
      </c>
      <c r="N3566" s="8" t="inlineStr">
        <is>
          <t>블랙  코튼 베이직후드티</t>
        </is>
      </c>
      <c r="O3566" s="8" t="inlineStr">
        <is>
          <t>블랙  면직물 베이직후드티</t>
        </is>
      </c>
    </row>
    <row r="3567" ht="16.5" customHeight="1" s="16">
      <c r="A3567" s="7" t="n">
        <v>13200345</v>
      </c>
      <c r="B3567" s="7" t="inlineStr">
        <is>
          <t>챔피언</t>
        </is>
      </c>
      <c r="C3567" s="7" t="inlineStr">
        <is>
          <t>블랙</t>
        </is>
      </c>
      <c r="D3567" s="7" t="inlineStr">
        <is>
          <t>프린팅</t>
        </is>
      </c>
      <c r="E3567" s="7" t="inlineStr">
        <is>
          <t>면</t>
        </is>
      </c>
      <c r="F3567" s="7" t="inlineStr">
        <is>
          <t>빅로고라이트후드티</t>
        </is>
      </c>
      <c r="G3567" s="7" t="inlineStr">
        <is>
          <t>KOR</t>
        </is>
      </c>
      <c r="H3567" s="7" t="inlineStr">
        <is>
          <t>L</t>
        </is>
      </c>
      <c r="I3567" s="7">
        <f>IF(B3567="보세",C3567&amp;" "&amp;D3567&amp;" "&amp;E3567&amp;" "&amp;F3567&amp;" ["&amp;H3567&amp;"]",IF(G3567="JPN","[JPN] "&amp;B3567&amp;" "&amp;C3567&amp;" "&amp;D3567&amp;" "&amp;E3567&amp;" "&amp;F3567&amp;" ["&amp;H3567&amp;"]",B3567&amp;" "&amp;C3567&amp;" "&amp;D3567&amp;" "&amp;E3567&amp;" "&amp;F3567&amp;" ["&amp;H3567&amp;"]"))</f>
        <v/>
      </c>
      <c r="J3567" s="7" t="inlineStr">
        <is>
          <t>챔피언 블랙 프린팅 면 빅로고라이트후드티 [L]</t>
        </is>
      </c>
      <c r="K3567" s="7" t="inlineStr">
        <is>
          <t>챔피언 블랙 프린팅 면 빅로고라이트후드티</t>
        </is>
      </c>
      <c r="L3567" s="7">
        <f>IF(B3567="보세",C3567&amp;" "&amp;F3567,B3567&amp;" "&amp;F3567)</f>
        <v/>
      </c>
      <c r="M3567" s="8" t="inlineStr">
        <is>
          <t>블랙 프린팅 면 빅로고라이트후드티</t>
        </is>
      </c>
      <c r="N3567" s="8" t="inlineStr">
        <is>
          <t>블랙 프린팅 코튼 빅로고라이트후드티</t>
        </is>
      </c>
      <c r="O3567" s="8" t="inlineStr">
        <is>
          <t>블랙 프린팅 면직물 빅로고라이트후드티</t>
        </is>
      </c>
    </row>
    <row r="3568" ht="16.5" customHeight="1" s="16">
      <c r="A3568" s="7" t="n">
        <v>13200346</v>
      </c>
      <c r="B3568" s="7" t="inlineStr">
        <is>
          <t>컨버스</t>
        </is>
      </c>
      <c r="C3568" s="7" t="inlineStr">
        <is>
          <t>멜란지그레이</t>
        </is>
      </c>
      <c r="D3568" s="7" t="inlineStr">
        <is>
          <t>무지</t>
        </is>
      </c>
      <c r="E3568" s="7" t="inlineStr">
        <is>
          <t>면혼방</t>
        </is>
      </c>
      <c r="F3568" s="7" t="inlineStr">
        <is>
          <t>자수로고후드티</t>
        </is>
      </c>
      <c r="G3568" s="7" t="inlineStr">
        <is>
          <t>KOR</t>
        </is>
      </c>
      <c r="H3568" s="7" t="inlineStr">
        <is>
          <t>90</t>
        </is>
      </c>
      <c r="I3568" s="7">
        <f>IF(B3568="보세",C3568&amp;" "&amp;D3568&amp;" "&amp;E3568&amp;" "&amp;F3568&amp;" ["&amp;H3568&amp;"]",IF(G3568="JPN","[JPN] "&amp;B3568&amp;" "&amp;C3568&amp;" "&amp;D3568&amp;" "&amp;E3568&amp;" "&amp;F3568&amp;" ["&amp;H3568&amp;"]",B3568&amp;" "&amp;C3568&amp;" "&amp;D3568&amp;" "&amp;E3568&amp;" "&amp;F3568&amp;" ["&amp;H3568&amp;"]"))</f>
        <v/>
      </c>
      <c r="J3568" s="7" t="inlineStr">
        <is>
          <t>컨버스 멜란지그레이 면혼방 자수로고후드티 [90]</t>
        </is>
      </c>
      <c r="K3568" s="7" t="inlineStr">
        <is>
          <t>컨버스 멜란지그레이 면혼방 자수로고후드티</t>
        </is>
      </c>
      <c r="L3568" s="7">
        <f>IF(B3568="보세",C3568&amp;" "&amp;F3568,B3568&amp;" "&amp;F3568)</f>
        <v/>
      </c>
      <c r="M3568" s="8" t="inlineStr">
        <is>
          <t>멜란지그레이  면혼방 자수로고후드티</t>
        </is>
      </c>
      <c r="N3568" s="8" t="inlineStr">
        <is>
          <t>멜란지그레이  코튼혼방 자수로고후드티</t>
        </is>
      </c>
      <c r="O3568" s="8" t="inlineStr">
        <is>
          <t>멜란지그레이  면믹스 자수로고후드티</t>
        </is>
      </c>
    </row>
    <row r="3569" ht="16.5" customHeight="1" s="16">
      <c r="A3569" s="7" t="n">
        <v>13200347</v>
      </c>
      <c r="B3569" s="7" t="inlineStr">
        <is>
          <t>코오롱스포츠</t>
        </is>
      </c>
      <c r="C3569" s="7" t="inlineStr">
        <is>
          <t>라이트안티초크그린브라운</t>
        </is>
      </c>
      <c r="D3569" s="7" t="inlineStr">
        <is>
          <t>체크</t>
        </is>
      </c>
      <c r="E3569" s="7" t="inlineStr">
        <is>
          <t>폴리</t>
        </is>
      </c>
      <c r="F3569" s="7" t="inlineStr">
        <is>
          <t>배색아웃도어자켓</t>
        </is>
      </c>
      <c r="G3569" s="7" t="inlineStr">
        <is>
          <t>KOR</t>
        </is>
      </c>
      <c r="H3569" s="7" t="inlineStr">
        <is>
          <t>95</t>
        </is>
      </c>
      <c r="I3569" s="7">
        <f>IF(B3569="보세",C3569&amp;" "&amp;D3569&amp;" "&amp;E3569&amp;" "&amp;F3569&amp;" ["&amp;H3569&amp;"]",IF(G3569="JPN","[JPN] "&amp;B3569&amp;" "&amp;C3569&amp;" "&amp;D3569&amp;" "&amp;E3569&amp;" "&amp;F3569&amp;" ["&amp;H3569&amp;"]",B3569&amp;" "&amp;C3569&amp;" "&amp;D3569&amp;" "&amp;E3569&amp;" "&amp;F3569&amp;" ["&amp;H3569&amp;"]"))</f>
        <v/>
      </c>
      <c r="J3569" s="7" t="inlineStr">
        <is>
          <t>코오롱스포츠 라이트안티초크그린브라운 체크 배색아웃도어자켓 [95]</t>
        </is>
      </c>
      <c r="K3569" s="7" t="inlineStr">
        <is>
          <t>코오롱스포츠 라이트안티초크그린브라운 체크 배색아웃도어자켓</t>
        </is>
      </c>
      <c r="L3569" s="7">
        <f>IF(B3569="보세",C3569&amp;" "&amp;F3569,B3569&amp;" "&amp;F3569)</f>
        <v/>
      </c>
      <c r="M3569" s="8" t="inlineStr">
        <is>
          <t>라이트안티초크그린브라운 체크  배색아웃도어자켓</t>
        </is>
      </c>
      <c r="N3569" s="8" t="inlineStr">
        <is>
          <t>라이트안티초크그린브라운 체크  배색아웃도어자켓</t>
        </is>
      </c>
      <c r="O3569" s="8" t="inlineStr">
        <is>
          <t>라이트안티초크그린브라운 체크  배색아웃도어자켓</t>
        </is>
      </c>
    </row>
    <row r="3570" ht="16.5" customHeight="1" s="16">
      <c r="A3570" s="7" t="n">
        <v>13200348</v>
      </c>
      <c r="B3570" s="7" t="inlineStr">
        <is>
          <t>빈폴</t>
        </is>
      </c>
      <c r="C3570" s="7" t="inlineStr">
        <is>
          <t>오트밀베이지</t>
        </is>
      </c>
      <c r="D3570" s="7" t="inlineStr">
        <is>
          <t>무지</t>
        </is>
      </c>
      <c r="E3570" s="7" t="inlineStr">
        <is>
          <t>면</t>
        </is>
      </c>
      <c r="F3570" s="7" t="inlineStr">
        <is>
          <t>큐빅로고패치롱후드집업</t>
        </is>
      </c>
      <c r="G3570" s="7" t="inlineStr">
        <is>
          <t>KOR</t>
        </is>
      </c>
      <c r="H3570" s="7" t="inlineStr">
        <is>
          <t>90</t>
        </is>
      </c>
      <c r="I3570" s="7">
        <f>IF(B3570="보세",C3570&amp;" "&amp;D3570&amp;" "&amp;E3570&amp;" "&amp;F3570&amp;" ["&amp;H3570&amp;"]",IF(G3570="JPN","[JPN] "&amp;B3570&amp;" "&amp;C3570&amp;" "&amp;D3570&amp;" "&amp;E3570&amp;" "&amp;F3570&amp;" ["&amp;H3570&amp;"]",B3570&amp;" "&amp;C3570&amp;" "&amp;D3570&amp;" "&amp;E3570&amp;" "&amp;F3570&amp;" ["&amp;H3570&amp;"]"))</f>
        <v/>
      </c>
      <c r="J3570" s="7" t="inlineStr">
        <is>
          <t>빈폴 오트밀베이지 면 큐빅로고패치롱후드집업 [90]</t>
        </is>
      </c>
      <c r="K3570" s="7" t="inlineStr">
        <is>
          <t>빈폴 오트밀베이지 면 큐빅로고패치롱후드집업</t>
        </is>
      </c>
      <c r="L3570" s="7">
        <f>IF(B3570="보세",C3570&amp;" "&amp;F3570,B3570&amp;" "&amp;F3570)</f>
        <v/>
      </c>
      <c r="M3570" s="8" t="inlineStr">
        <is>
          <t>오트밀베이지  면 큐빅로고패치롱후드집업</t>
        </is>
      </c>
      <c r="N3570" s="8" t="inlineStr">
        <is>
          <t>오트밀베이지  코튼 큐빅로고패치롱후드집업</t>
        </is>
      </c>
      <c r="O3570" s="8" t="inlineStr">
        <is>
          <t>오트밀베이지  면직물 큐빅로고패치롱후드집업</t>
        </is>
      </c>
    </row>
    <row r="3571" ht="16.5" customHeight="1" s="16">
      <c r="A3571" s="7" t="n">
        <v>13200349</v>
      </c>
      <c r="B3571" s="7" t="inlineStr">
        <is>
          <t>NBA</t>
        </is>
      </c>
      <c r="C3571" s="7" t="inlineStr">
        <is>
          <t>오트밀다크카키</t>
        </is>
      </c>
      <c r="D3571" s="7" t="inlineStr">
        <is>
          <t>프린팅</t>
        </is>
      </c>
      <c r="E3571" s="7" t="inlineStr">
        <is>
          <t>면</t>
        </is>
      </c>
      <c r="F3571" s="7" t="inlineStr">
        <is>
          <t>나그랑빅로고긴팔티</t>
        </is>
      </c>
      <c r="G3571" s="7" t="inlineStr">
        <is>
          <t>KOR</t>
        </is>
      </c>
      <c r="H3571" s="7" t="inlineStr">
        <is>
          <t>S</t>
        </is>
      </c>
      <c r="I3571" s="7">
        <f>IF(B3571="보세",C3571&amp;" "&amp;D3571&amp;" "&amp;E3571&amp;" "&amp;F3571&amp;" ["&amp;H3571&amp;"]",IF(G3571="JPN","[JPN] "&amp;B3571&amp;" "&amp;C3571&amp;" "&amp;D3571&amp;" "&amp;E3571&amp;" "&amp;F3571&amp;" ["&amp;H3571&amp;"]",B3571&amp;" "&amp;C3571&amp;" "&amp;D3571&amp;" "&amp;E3571&amp;" "&amp;F3571&amp;" ["&amp;H3571&amp;"]"))</f>
        <v/>
      </c>
      <c r="J3571" s="7" t="inlineStr">
        <is>
          <t>NBA 오트밀다크카키 프린팅 면 나그랑빅로고긴팔티 [S]</t>
        </is>
      </c>
      <c r="K3571" s="7" t="inlineStr">
        <is>
          <t>NBA 오트밀다크카키 프린팅 면 나그랑빅로고긴팔티</t>
        </is>
      </c>
      <c r="L3571" s="7">
        <f>IF(B3571="보세",C3571&amp;" "&amp;F3571,B3571&amp;" "&amp;F3571)</f>
        <v/>
      </c>
      <c r="M3571" s="8" t="inlineStr">
        <is>
          <t>오트밀다크카키 프린팅 면 나그랑빅로고긴팔티</t>
        </is>
      </c>
      <c r="N3571" s="8" t="inlineStr">
        <is>
          <t>오트밀다크카키 프린팅 코튼 나그랑빅로고긴팔티</t>
        </is>
      </c>
      <c r="O3571" s="8" t="inlineStr">
        <is>
          <t>오트밀다크카키 프린팅 면직물 나그랑빅로고긴팔티</t>
        </is>
      </c>
    </row>
    <row r="3572" ht="16.5" customHeight="1" s="16">
      <c r="A3572" s="7" t="n">
        <v>13200350</v>
      </c>
      <c r="B3572" s="7" t="inlineStr">
        <is>
          <t>로가디스</t>
        </is>
      </c>
      <c r="C3572" s="7" t="inlineStr">
        <is>
          <t>블랙</t>
        </is>
      </c>
      <c r="D3572" s="7" t="inlineStr">
        <is>
          <t>무지</t>
        </is>
      </c>
      <c r="E3572" s="7" t="inlineStr">
        <is>
          <t>폴리</t>
        </is>
      </c>
      <c r="F3572" s="7" t="inlineStr">
        <is>
          <t>라이트패딩롱자켓</t>
        </is>
      </c>
      <c r="G3572" s="7" t="inlineStr">
        <is>
          <t>KOR</t>
        </is>
      </c>
      <c r="H3572" s="7" t="inlineStr">
        <is>
          <t>100</t>
        </is>
      </c>
      <c r="I3572" s="7">
        <f>IF(B3572="보세",C3572&amp;" "&amp;D3572&amp;" "&amp;E3572&amp;" "&amp;F3572&amp;" ["&amp;H3572&amp;"]",IF(G3572="JPN","[JPN] "&amp;B3572&amp;" "&amp;C3572&amp;" "&amp;D3572&amp;" "&amp;E3572&amp;" "&amp;F3572&amp;" ["&amp;H3572&amp;"]",B3572&amp;" "&amp;C3572&amp;" "&amp;D3572&amp;" "&amp;E3572&amp;" "&amp;F3572&amp;" ["&amp;H3572&amp;"]"))</f>
        <v/>
      </c>
      <c r="J3572" s="7" t="inlineStr">
        <is>
          <t>로가디스 블랙 라이트패딩롱자켓 [100]</t>
        </is>
      </c>
      <c r="K3572" s="7" t="inlineStr">
        <is>
          <t>로가디스 블랙 라이트패딩롱자켓</t>
        </is>
      </c>
      <c r="L3572" s="7">
        <f>IF(B3572="보세",C3572&amp;" "&amp;F3572,B3572&amp;" "&amp;F3572)</f>
        <v/>
      </c>
      <c r="M3572" s="8" t="inlineStr">
        <is>
          <t>블랙   라이트패딩롱자켓</t>
        </is>
      </c>
      <c r="N3572" s="8" t="inlineStr">
        <is>
          <t>블랙   라이트패딩롱자켓</t>
        </is>
      </c>
      <c r="O3572" s="8" t="inlineStr">
        <is>
          <t>블랙   라이트패딩롱자켓</t>
        </is>
      </c>
    </row>
    <row r="3573" ht="16.5" customHeight="1" s="16">
      <c r="A3573" s="7" t="n">
        <v>13200351</v>
      </c>
      <c r="B3573" s="7" t="inlineStr">
        <is>
          <t>나이키</t>
        </is>
      </c>
      <c r="C3573" s="7" t="inlineStr">
        <is>
          <t>블랙</t>
        </is>
      </c>
      <c r="D3573" s="7" t="inlineStr">
        <is>
          <t>무지</t>
        </is>
      </c>
      <c r="E3573" s="7" t="inlineStr">
        <is>
          <t>면혼방</t>
        </is>
      </c>
      <c r="F3573" s="7" t="inlineStr">
        <is>
          <t>로고후드티</t>
        </is>
      </c>
      <c r="G3573" s="7" t="inlineStr">
        <is>
          <t>KOR</t>
        </is>
      </c>
      <c r="H3573" s="7" t="inlineStr">
        <is>
          <t>XL</t>
        </is>
      </c>
      <c r="I3573" s="7">
        <f>IF(B3573="보세",C3573&amp;" "&amp;D3573&amp;" "&amp;E3573&amp;" "&amp;F3573&amp;" ["&amp;H3573&amp;"]",IF(G3573="JPN","[JPN] "&amp;B3573&amp;" "&amp;C3573&amp;" "&amp;D3573&amp;" "&amp;E3573&amp;" "&amp;F3573&amp;" ["&amp;H3573&amp;"]",B3573&amp;" "&amp;C3573&amp;" "&amp;D3573&amp;" "&amp;E3573&amp;" "&amp;F3573&amp;" ["&amp;H3573&amp;"]"))</f>
        <v/>
      </c>
      <c r="J3573" s="7" t="inlineStr">
        <is>
          <t>나이키 블랙 면혼방 로고후드티 [XL]</t>
        </is>
      </c>
      <c r="K3573" s="7" t="inlineStr">
        <is>
          <t>나이키 블랙 면혼방 로고후드티</t>
        </is>
      </c>
      <c r="L3573" s="7">
        <f>IF(B3573="보세",C3573&amp;" "&amp;F3573,B3573&amp;" "&amp;F3573)</f>
        <v/>
      </c>
      <c r="M3573" s="8" t="inlineStr">
        <is>
          <t>블랙  면혼방 로고후드티</t>
        </is>
      </c>
      <c r="N3573" s="8" t="inlineStr">
        <is>
          <t>블랙  코튼혼방 로고후드티</t>
        </is>
      </c>
      <c r="O3573" s="8" t="inlineStr">
        <is>
          <t>블랙  면믹스 로고후드티</t>
        </is>
      </c>
    </row>
    <row r="3574" ht="16.5" customHeight="1" s="16">
      <c r="A3574" s="7" t="n">
        <v>13200352</v>
      </c>
      <c r="B3574" s="7" t="inlineStr">
        <is>
          <t>아디다스</t>
        </is>
      </c>
      <c r="C3574" s="7" t="inlineStr">
        <is>
          <t>블랙</t>
        </is>
      </c>
      <c r="D3574" s="7" t="inlineStr">
        <is>
          <t>프린팅</t>
        </is>
      </c>
      <c r="E3574" s="7" t="inlineStr">
        <is>
          <t>폴리</t>
        </is>
      </c>
      <c r="F3574" s="7" t="inlineStr">
        <is>
          <t>나그랑윈드스웻셔츠</t>
        </is>
      </c>
      <c r="G3574" s="7" t="inlineStr">
        <is>
          <t>KOR</t>
        </is>
      </c>
      <c r="H3574" s="7" t="inlineStr">
        <is>
          <t>M</t>
        </is>
      </c>
      <c r="I3574" s="7">
        <f>IF(B3574="보세",C3574&amp;" "&amp;D3574&amp;" "&amp;E3574&amp;" "&amp;F3574&amp;" ["&amp;H3574&amp;"]",IF(G3574="JPN","[JPN] "&amp;B3574&amp;" "&amp;C3574&amp;" "&amp;D3574&amp;" "&amp;E3574&amp;" "&amp;F3574&amp;" ["&amp;H3574&amp;"]",B3574&amp;" "&amp;C3574&amp;" "&amp;D3574&amp;" "&amp;E3574&amp;" "&amp;F3574&amp;" ["&amp;H3574&amp;"]"))</f>
        <v/>
      </c>
      <c r="J3574" s="7" t="inlineStr">
        <is>
          <t>아디다스 블랙 프린팅 나그랑윈드스웻셔츠 [M]</t>
        </is>
      </c>
      <c r="K3574" s="7" t="inlineStr">
        <is>
          <t>아디다스 블랙 프린팅 나그랑윈드스웻셔츠</t>
        </is>
      </c>
      <c r="L3574" s="7">
        <f>IF(B3574="보세",C3574&amp;" "&amp;F3574,B3574&amp;" "&amp;F3574)</f>
        <v/>
      </c>
      <c r="M3574" s="8" t="inlineStr">
        <is>
          <t>블랙 프린팅  나그랑윈드스웻셔츠</t>
        </is>
      </c>
      <c r="N3574" s="8" t="inlineStr">
        <is>
          <t>블랙 프린팅  나그랑윈드스웻셔츠</t>
        </is>
      </c>
      <c r="O3574" s="8" t="inlineStr">
        <is>
          <t>블랙 프린팅  나그랑윈드스웻셔츠</t>
        </is>
      </c>
    </row>
    <row r="3575" ht="16.5" customHeight="1" s="16">
      <c r="A3575" s="7" t="n">
        <v>13200353</v>
      </c>
      <c r="B3575" s="7" t="inlineStr">
        <is>
          <t>갤럭시</t>
        </is>
      </c>
      <c r="C3575" s="7" t="inlineStr">
        <is>
          <t>블랙</t>
        </is>
      </c>
      <c r="D3575" s="7" t="inlineStr">
        <is>
          <t>핀스트라이프</t>
        </is>
      </c>
      <c r="E3575" s="7" t="inlineStr">
        <is>
          <t>울</t>
        </is>
      </c>
      <c r="F3575" s="7" t="inlineStr">
        <is>
          <t>투버튼블레이저</t>
        </is>
      </c>
      <c r="G3575" s="7" t="inlineStr">
        <is>
          <t>KOR</t>
        </is>
      </c>
      <c r="H3575" s="7" t="inlineStr">
        <is>
          <t>103-91-175</t>
        </is>
      </c>
      <c r="I3575" s="7">
        <f>IF(B3575="보세",C3575&amp;" "&amp;D3575&amp;" "&amp;E3575&amp;" "&amp;F3575&amp;" ["&amp;H3575&amp;"]",IF(G3575="JPN","[JPN] "&amp;B3575&amp;" "&amp;C3575&amp;" "&amp;D3575&amp;" "&amp;E3575&amp;" "&amp;F3575&amp;" ["&amp;H3575&amp;"]",B3575&amp;" "&amp;C3575&amp;" "&amp;D3575&amp;" "&amp;E3575&amp;" "&amp;F3575&amp;" ["&amp;H3575&amp;"]"))</f>
        <v/>
      </c>
      <c r="J3575" s="7" t="inlineStr">
        <is>
          <t>갤럭시 블랙 핀스트라이프 울 투버튼블레이저 [103-91-175]</t>
        </is>
      </c>
      <c r="K3575" s="7" t="inlineStr">
        <is>
          <t>갤럭시 블랙 핀스트라이프 울 투버튼블레이저</t>
        </is>
      </c>
      <c r="L3575" s="7">
        <f>IF(B3575="보세",C3575&amp;" "&amp;F3575,B3575&amp;" "&amp;F3575)</f>
        <v/>
      </c>
      <c r="M3575" s="8" t="inlineStr">
        <is>
          <t>블랙 핀스트라이프 울 투버튼블레이저</t>
        </is>
      </c>
      <c r="N3575" s="8" t="inlineStr">
        <is>
          <t>블랙 핀스트라이프 울 투버튼블레이저</t>
        </is>
      </c>
      <c r="O3575" s="8" t="inlineStr">
        <is>
          <t>블랙 핀스트라이프 울 투버튼블레이저</t>
        </is>
      </c>
    </row>
    <row r="3576" ht="16.5" customHeight="1" s="16">
      <c r="A3576" s="7" t="n">
        <v>13200355</v>
      </c>
      <c r="B3576" s="7" t="inlineStr">
        <is>
          <t>갤럭시</t>
        </is>
      </c>
      <c r="C3576" s="7" t="inlineStr">
        <is>
          <t>네이비</t>
        </is>
      </c>
      <c r="D3576" s="7" t="inlineStr">
        <is>
          <t>무지</t>
        </is>
      </c>
      <c r="E3576" s="7" t="inlineStr">
        <is>
          <t>폴리</t>
        </is>
      </c>
      <c r="F3576" s="7" t="inlineStr">
        <is>
          <t>하프점퍼</t>
        </is>
      </c>
      <c r="G3576" s="7" t="inlineStr">
        <is>
          <t>KOR</t>
        </is>
      </c>
      <c r="H3576" s="7" t="inlineStr">
        <is>
          <t>100</t>
        </is>
      </c>
      <c r="I3576" s="7">
        <f>IF(B3576="보세",C3576&amp;" "&amp;D3576&amp;" "&amp;E3576&amp;" "&amp;F3576&amp;" ["&amp;H3576&amp;"]",IF(G3576="JPN","[JPN] "&amp;B3576&amp;" "&amp;C3576&amp;" "&amp;D3576&amp;" "&amp;E3576&amp;" "&amp;F3576&amp;" ["&amp;H3576&amp;"]",B3576&amp;" "&amp;C3576&amp;" "&amp;D3576&amp;" "&amp;E3576&amp;" "&amp;F3576&amp;" ["&amp;H3576&amp;"]"))</f>
        <v/>
      </c>
      <c r="J3576" s="7" t="inlineStr">
        <is>
          <t>갤럭시 네이비 하프점퍼 [100]</t>
        </is>
      </c>
      <c r="K3576" s="7" t="inlineStr">
        <is>
          <t>갤럭시 네이비 하프점퍼</t>
        </is>
      </c>
      <c r="L3576" s="7">
        <f>IF(B3576="보세",C3576&amp;" "&amp;F3576,B3576&amp;" "&amp;F3576)</f>
        <v/>
      </c>
      <c r="M3576" s="8" t="inlineStr">
        <is>
          <t>네이비   하프점퍼</t>
        </is>
      </c>
      <c r="N3576" s="8" t="inlineStr">
        <is>
          <t>NAVY   하프점퍼</t>
        </is>
      </c>
      <c r="O3576" s="8" t="inlineStr">
        <is>
          <t>곤색   하프점퍼</t>
        </is>
      </c>
    </row>
    <row r="3577" ht="16.5" customHeight="1" s="16">
      <c r="A3577" s="7" t="n">
        <v>13200356</v>
      </c>
      <c r="B3577" s="7" t="inlineStr">
        <is>
          <t>자라</t>
        </is>
      </c>
      <c r="C3577" s="7" t="inlineStr">
        <is>
          <t>매트다크그레이</t>
        </is>
      </c>
      <c r="D3577" s="7" t="inlineStr">
        <is>
          <t>무지</t>
        </is>
      </c>
      <c r="E3577" s="7" t="inlineStr">
        <is>
          <t>폴리</t>
        </is>
      </c>
      <c r="F3577" s="7" t="inlineStr">
        <is>
          <t>빅카라롱패딩</t>
        </is>
      </c>
      <c r="G3577" s="7" t="inlineStr">
        <is>
          <t>KOR</t>
        </is>
      </c>
      <c r="H3577" s="7" t="inlineStr">
        <is>
          <t>M</t>
        </is>
      </c>
      <c r="I3577" s="7">
        <f>IF(B3577="보세",C3577&amp;" "&amp;D3577&amp;" "&amp;E3577&amp;" "&amp;F3577&amp;" ["&amp;H3577&amp;"]",IF(G3577="JPN","[JPN] "&amp;B3577&amp;" "&amp;C3577&amp;" "&amp;D3577&amp;" "&amp;E3577&amp;" "&amp;F3577&amp;" ["&amp;H3577&amp;"]",B3577&amp;" "&amp;C3577&amp;" "&amp;D3577&amp;" "&amp;E3577&amp;" "&amp;F3577&amp;" ["&amp;H3577&amp;"]"))</f>
        <v/>
      </c>
      <c r="J3577" s="7" t="inlineStr">
        <is>
          <t>자라 매트다크그레이 빅카라롱패딩 [M]</t>
        </is>
      </c>
      <c r="K3577" s="7" t="inlineStr">
        <is>
          <t>자라 매트다크그레이 빅카라롱패딩</t>
        </is>
      </c>
      <c r="L3577" s="7">
        <f>IF(B3577="보세",C3577&amp;" "&amp;F3577,B3577&amp;" "&amp;F3577)</f>
        <v/>
      </c>
      <c r="M3577" s="8" t="inlineStr">
        <is>
          <t>매트다크그레이   빅카라롱패딩</t>
        </is>
      </c>
      <c r="N3577" s="8" t="inlineStr">
        <is>
          <t>매트다크그레이   빅카라롱패딩</t>
        </is>
      </c>
      <c r="O3577" s="8" t="inlineStr">
        <is>
          <t>매트다크그레이   빅카라롱패딩</t>
        </is>
      </c>
    </row>
    <row r="3578" ht="16.5" customHeight="1" s="16">
      <c r="A3578" s="7" t="n">
        <v>13200357</v>
      </c>
      <c r="B3578" s="7" t="inlineStr">
        <is>
          <t>갤럭시</t>
        </is>
      </c>
      <c r="C3578" s="7" t="inlineStr">
        <is>
          <t>우드브라운</t>
        </is>
      </c>
      <c r="D3578" s="7" t="inlineStr">
        <is>
          <t>더블핀스트라이프</t>
        </is>
      </c>
      <c r="E3578" s="7" t="inlineStr">
        <is>
          <t>울</t>
        </is>
      </c>
      <c r="F3578" s="7" t="inlineStr">
        <is>
          <t>투버튼블레이저</t>
        </is>
      </c>
      <c r="G3578" s="7" t="inlineStr">
        <is>
          <t>KOR</t>
        </is>
      </c>
      <c r="H3578" s="7" t="inlineStr">
        <is>
          <t>103-91-175</t>
        </is>
      </c>
      <c r="I3578" s="7">
        <f>IF(B3578="보세",C3578&amp;" "&amp;D3578&amp;" "&amp;E3578&amp;" "&amp;F3578&amp;" ["&amp;H3578&amp;"]",IF(G3578="JPN","[JPN] "&amp;B3578&amp;" "&amp;C3578&amp;" "&amp;D3578&amp;" "&amp;E3578&amp;" "&amp;F3578&amp;" ["&amp;H3578&amp;"]",B3578&amp;" "&amp;C3578&amp;" "&amp;D3578&amp;" "&amp;E3578&amp;" "&amp;F3578&amp;" ["&amp;H3578&amp;"]"))</f>
        <v/>
      </c>
      <c r="J3578" s="7" t="inlineStr">
        <is>
          <t>갤럭시 우드브라운 더블핀스트라이프 울 투버튼블레이저 [103-91-175]</t>
        </is>
      </c>
      <c r="K3578" s="7" t="inlineStr">
        <is>
          <t>갤럭시 우드브라운 더블핀스트라이프 울 투버튼블레이저</t>
        </is>
      </c>
      <c r="L3578" s="7">
        <f>IF(B3578="보세",C3578&amp;" "&amp;F3578,B3578&amp;" "&amp;F3578)</f>
        <v/>
      </c>
      <c r="M3578" s="8" t="inlineStr">
        <is>
          <t>우드브라운 더블핀스트라이프 울 투버튼블레이저</t>
        </is>
      </c>
      <c r="N3578" s="8" t="inlineStr">
        <is>
          <t>우드브라운 더블핀스트라이프 울 투버튼블레이저</t>
        </is>
      </c>
      <c r="O3578" s="8" t="inlineStr">
        <is>
          <t>우드브라운 더블핀스트라이프 울 투버튼블레이저</t>
        </is>
      </c>
    </row>
    <row r="3579" ht="16.5" customHeight="1" s="16">
      <c r="A3579" s="7" t="n">
        <v>13200358</v>
      </c>
      <c r="B3579" s="7" t="inlineStr">
        <is>
          <t>푸마</t>
        </is>
      </c>
      <c r="C3579" s="7" t="inlineStr">
        <is>
          <t>블랙</t>
        </is>
      </c>
      <c r="D3579" s="7" t="inlineStr">
        <is>
          <t>무지</t>
        </is>
      </c>
      <c r="E3579" s="7" t="inlineStr">
        <is>
          <t>폴리</t>
        </is>
      </c>
      <c r="F3579" s="7" t="inlineStr">
        <is>
          <t>하이넥하프패딩</t>
        </is>
      </c>
      <c r="G3579" s="7" t="inlineStr">
        <is>
          <t>KOR</t>
        </is>
      </c>
      <c r="H3579" s="7" t="inlineStr">
        <is>
          <t>M</t>
        </is>
      </c>
      <c r="I3579" s="7">
        <f>IF(B3579="보세",C3579&amp;" "&amp;D3579&amp;" "&amp;E3579&amp;" "&amp;F3579&amp;" ["&amp;H3579&amp;"]",IF(G3579="JPN","[JPN] "&amp;B3579&amp;" "&amp;C3579&amp;" "&amp;D3579&amp;" "&amp;E3579&amp;" "&amp;F3579&amp;" ["&amp;H3579&amp;"]",B3579&amp;" "&amp;C3579&amp;" "&amp;D3579&amp;" "&amp;E3579&amp;" "&amp;F3579&amp;" ["&amp;H3579&amp;"]"))</f>
        <v/>
      </c>
      <c r="J3579" s="7" t="inlineStr">
        <is>
          <t>푸마 블랙 하이넥하프패딩 [M]</t>
        </is>
      </c>
      <c r="K3579" s="7" t="inlineStr">
        <is>
          <t>푸마 블랙 하이넥하프패딩</t>
        </is>
      </c>
      <c r="L3579" s="7">
        <f>IF(B3579="보세",C3579&amp;" "&amp;F3579,B3579&amp;" "&amp;F3579)</f>
        <v/>
      </c>
      <c r="M3579" s="8" t="inlineStr">
        <is>
          <t>블랙   하이넥하프패딩</t>
        </is>
      </c>
      <c r="N3579" s="8" t="inlineStr">
        <is>
          <t>블랙   하이넥하프패딩</t>
        </is>
      </c>
      <c r="O3579" s="8" t="inlineStr">
        <is>
          <t>블랙   하이넥하프패딩</t>
        </is>
      </c>
    </row>
    <row r="3580" ht="16.5" customHeight="1" s="16">
      <c r="A3580" s="7" t="n">
        <v>13200359</v>
      </c>
      <c r="B3580" s="7" t="inlineStr">
        <is>
          <t>나이키</t>
        </is>
      </c>
      <c r="C3580" s="7" t="inlineStr">
        <is>
          <t>네이비</t>
        </is>
      </c>
      <c r="D3580" s="7" t="inlineStr">
        <is>
          <t>무지</t>
        </is>
      </c>
      <c r="E3580" s="7" t="inlineStr">
        <is>
          <t>면혼방</t>
        </is>
      </c>
      <c r="F3580" s="7" t="inlineStr">
        <is>
          <t>나그랑스티치후드집업</t>
        </is>
      </c>
      <c r="G3580" s="7" t="inlineStr">
        <is>
          <t>KOR</t>
        </is>
      </c>
      <c r="H3580" s="7" t="inlineStr">
        <is>
          <t>90</t>
        </is>
      </c>
      <c r="I3580" s="7">
        <f>IF(B3580="보세",C3580&amp;" "&amp;D3580&amp;" "&amp;E3580&amp;" "&amp;F3580&amp;" ["&amp;H3580&amp;"]",IF(G3580="JPN","[JPN] "&amp;B3580&amp;" "&amp;C3580&amp;" "&amp;D3580&amp;" "&amp;E3580&amp;" "&amp;F3580&amp;" ["&amp;H3580&amp;"]",B3580&amp;" "&amp;C3580&amp;" "&amp;D3580&amp;" "&amp;E3580&amp;" "&amp;F3580&amp;" ["&amp;H3580&amp;"]"))</f>
        <v/>
      </c>
      <c r="J3580" s="7" t="inlineStr">
        <is>
          <t>나이키 네이비 면혼방 나그랑스티치후드집업 [90]</t>
        </is>
      </c>
      <c r="K3580" s="7" t="inlineStr">
        <is>
          <t>나이키 네이비 면혼방 나그랑스티치후드집업</t>
        </is>
      </c>
      <c r="L3580" s="7">
        <f>IF(B3580="보세",C3580&amp;" "&amp;F3580,B3580&amp;" "&amp;F3580)</f>
        <v/>
      </c>
      <c r="M3580" s="8" t="inlineStr">
        <is>
          <t>네이비  면혼방 나그랑스티치후드집업</t>
        </is>
      </c>
      <c r="N3580" s="8" t="inlineStr">
        <is>
          <t>NAVY  면혼방 나그랑스티치후드집업</t>
        </is>
      </c>
      <c r="O3580" s="8" t="inlineStr">
        <is>
          <t>곤색  면혼방 나그랑스티치후드집업</t>
        </is>
      </c>
    </row>
    <row r="3581" ht="16.5" customHeight="1" s="16">
      <c r="A3581" s="7" t="n">
        <v>13200360</v>
      </c>
      <c r="B3581" s="7" t="inlineStr">
        <is>
          <t>쿠아</t>
        </is>
      </c>
      <c r="C3581" s="7" t="inlineStr">
        <is>
          <t>다크그레이</t>
        </is>
      </c>
      <c r="D3581" s="7" t="inlineStr">
        <is>
          <t>체크</t>
        </is>
      </c>
      <c r="E3581" s="7" t="inlineStr">
        <is>
          <t>울혼방</t>
        </is>
      </c>
      <c r="F3581" s="7" t="inlineStr">
        <is>
          <t>원버튼모직롱테일러자켓</t>
        </is>
      </c>
      <c r="G3581" s="7" t="inlineStr">
        <is>
          <t>KOR</t>
        </is>
      </c>
      <c r="H3581" s="7" t="inlineStr">
        <is>
          <t>38</t>
        </is>
      </c>
      <c r="I3581" s="7">
        <f>IF(B3581="보세",C3581&amp;" "&amp;D3581&amp;" "&amp;E3581&amp;" "&amp;F3581&amp;" ["&amp;H3581&amp;"]",IF(G3581="JPN","[JPN] "&amp;B3581&amp;" "&amp;C3581&amp;" "&amp;D3581&amp;" "&amp;E3581&amp;" "&amp;F3581&amp;" ["&amp;H3581&amp;"]",B3581&amp;" "&amp;C3581&amp;" "&amp;D3581&amp;" "&amp;E3581&amp;" "&amp;F3581&amp;" ["&amp;H3581&amp;"]"))</f>
        <v/>
      </c>
      <c r="J3581" s="7" t="inlineStr">
        <is>
          <t>쿠아 다크그레이 체크 울혼방 원버튼모직롱테일러자켓 [38]</t>
        </is>
      </c>
      <c r="K3581" s="7" t="inlineStr">
        <is>
          <t>쿠아 다크그레이 체크 울혼방 원버튼모직롱테일러자켓</t>
        </is>
      </c>
      <c r="L3581" s="7">
        <f>IF(B3581="보세",C3581&amp;" "&amp;F3581,B3581&amp;" "&amp;F3581)</f>
        <v/>
      </c>
      <c r="M3581" s="8" t="inlineStr">
        <is>
          <t>다크그레이 체크 울혼방 원버튼모직롱테일러자켓</t>
        </is>
      </c>
      <c r="N3581" s="8" t="inlineStr">
        <is>
          <t>다크그레이 체크 울혼방 원버튼모직롱테일러자켓</t>
        </is>
      </c>
      <c r="O3581" s="8" t="inlineStr">
        <is>
          <t>다크그레이 체크 울혼방 원버튼모직롱테일러자켓</t>
        </is>
      </c>
    </row>
    <row r="3582" ht="16.5" customHeight="1" s="16">
      <c r="A3582" s="7" t="n">
        <v>13200361</v>
      </c>
      <c r="B3582" s="7" t="inlineStr">
        <is>
          <t>빈폴</t>
        </is>
      </c>
      <c r="C3582" s="7" t="inlineStr">
        <is>
          <t>다크그레이</t>
        </is>
      </c>
      <c r="D3582" s="7" t="inlineStr">
        <is>
          <t>빅아가일패턴</t>
        </is>
      </c>
      <c r="E3582" s="7" t="inlineStr">
        <is>
          <t>면</t>
        </is>
      </c>
      <c r="F3582" s="7" t="inlineStr">
        <is>
          <t>소매패치피케반팔티</t>
        </is>
      </c>
      <c r="G3582" s="7" t="inlineStr">
        <is>
          <t>KOR</t>
        </is>
      </c>
      <c r="H3582" s="7" t="inlineStr">
        <is>
          <t>95</t>
        </is>
      </c>
      <c r="I3582" s="7">
        <f>IF(B3582="보세",C3582&amp;" "&amp;D3582&amp;" "&amp;E3582&amp;" "&amp;F3582&amp;" ["&amp;H3582&amp;"]",IF(G3582="JPN","[JPN] "&amp;B3582&amp;" "&amp;C3582&amp;" "&amp;D3582&amp;" "&amp;E3582&amp;" "&amp;F3582&amp;" ["&amp;H3582&amp;"]",B3582&amp;" "&amp;C3582&amp;" "&amp;D3582&amp;" "&amp;E3582&amp;" "&amp;F3582&amp;" ["&amp;H3582&amp;"]"))</f>
        <v/>
      </c>
      <c r="J3582" s="7" t="inlineStr">
        <is>
          <t>빈폴 다크그레이 빅아가일패턴 면 소매패치피케반팔티 [95]</t>
        </is>
      </c>
      <c r="K3582" s="7" t="inlineStr">
        <is>
          <t>빈폴 다크그레이 빅아가일패턴 면 소매패치피케반팔티</t>
        </is>
      </c>
      <c r="L3582" s="7">
        <f>IF(B3582="보세",C3582&amp;" "&amp;F3582,B3582&amp;" "&amp;F3582)</f>
        <v/>
      </c>
      <c r="M3582" s="8" t="inlineStr">
        <is>
          <t>다크그레이 빅아가일패턴 면 소매패치피케반팔티</t>
        </is>
      </c>
      <c r="N3582" s="8" t="inlineStr">
        <is>
          <t>다크그레이 빅아가일패턴 코튼 소매패치피케반팔티</t>
        </is>
      </c>
      <c r="O3582" s="8" t="inlineStr">
        <is>
          <t>다크그레이 빅아가일패턴 면직물 소매패치피케반팔티</t>
        </is>
      </c>
    </row>
    <row r="3583" ht="16.5" customHeight="1" s="16">
      <c r="A3583" s="7" t="n">
        <v>13200362</v>
      </c>
      <c r="B3583" s="7" t="inlineStr">
        <is>
          <t>Paulmajor</t>
        </is>
      </c>
      <c r="C3583" s="7" t="inlineStr">
        <is>
          <t>그레이</t>
        </is>
      </c>
      <c r="D3583" s="7" t="inlineStr">
        <is>
          <t>체크</t>
        </is>
      </c>
      <c r="E3583" s="7" t="inlineStr">
        <is>
          <t>울혼방</t>
        </is>
      </c>
      <c r="F3583" s="7" t="inlineStr">
        <is>
          <t>투버튼라이트블레이저</t>
        </is>
      </c>
      <c r="G3583" s="7" t="inlineStr">
        <is>
          <t>KOR</t>
        </is>
      </c>
      <c r="H3583" s="7" t="inlineStr">
        <is>
          <t>110-96-180</t>
        </is>
      </c>
      <c r="I3583" s="7">
        <f>IF(B3583="보세",C3583&amp;" "&amp;D3583&amp;" "&amp;E3583&amp;" "&amp;F3583&amp;" ["&amp;H3583&amp;"]",IF(G3583="JPN","[JPN] "&amp;B3583&amp;" "&amp;C3583&amp;" "&amp;D3583&amp;" "&amp;E3583&amp;" "&amp;F3583&amp;" ["&amp;H3583&amp;"]",B3583&amp;" "&amp;C3583&amp;" "&amp;D3583&amp;" "&amp;E3583&amp;" "&amp;F3583&amp;" ["&amp;H3583&amp;"]"))</f>
        <v/>
      </c>
      <c r="J3583" s="7" t="inlineStr">
        <is>
          <t>Paulmajor 그레이 체크 울혼방 투버튼라이트블레이저 [110-96-180]</t>
        </is>
      </c>
      <c r="K3583" s="7" t="inlineStr">
        <is>
          <t>Paulmajor 그레이 체크 울혼방 투버튼라이트블레이저</t>
        </is>
      </c>
      <c r="L3583" s="7">
        <f>IF(B3583="보세",C3583&amp;" "&amp;F3583,B3583&amp;" "&amp;F3583)</f>
        <v/>
      </c>
      <c r="M3583" s="8" t="inlineStr">
        <is>
          <t>그레이 체크 울혼방 투버튼라이트블레이저</t>
        </is>
      </c>
      <c r="N3583" s="8" t="inlineStr">
        <is>
          <t>회색 체크 울혼방 투버튼라이트블레이저</t>
        </is>
      </c>
      <c r="O3583" s="8" t="inlineStr">
        <is>
          <t>GRAY 체크 울혼방 투버튼라이트블레이저</t>
        </is>
      </c>
    </row>
    <row r="3584" ht="16.5" customHeight="1" s="16">
      <c r="A3584" s="7" t="n">
        <v>13200363</v>
      </c>
      <c r="B3584" s="7" t="inlineStr">
        <is>
          <t>에잇세컨즈</t>
        </is>
      </c>
      <c r="C3584" s="7" t="inlineStr">
        <is>
          <t>네이비</t>
        </is>
      </c>
      <c r="D3584" s="7" t="inlineStr">
        <is>
          <t>무지</t>
        </is>
      </c>
      <c r="E3584" s="7" t="inlineStr">
        <is>
          <t>면</t>
        </is>
      </c>
      <c r="F3584" s="7" t="inlineStr">
        <is>
          <t>케이블크롭가디건</t>
        </is>
      </c>
      <c r="G3584" s="7" t="inlineStr">
        <is>
          <t>KOR</t>
        </is>
      </c>
      <c r="H3584" s="7" t="inlineStr">
        <is>
          <t>M</t>
        </is>
      </c>
      <c r="I3584" s="7">
        <f>IF(B3584="보세",C3584&amp;" "&amp;D3584&amp;" "&amp;E3584&amp;" "&amp;F3584&amp;" ["&amp;H3584&amp;"]",IF(G3584="JPN","[JPN] "&amp;B3584&amp;" "&amp;C3584&amp;" "&amp;D3584&amp;" "&amp;E3584&amp;" "&amp;F3584&amp;" ["&amp;H3584&amp;"]",B3584&amp;" "&amp;C3584&amp;" "&amp;D3584&amp;" "&amp;E3584&amp;" "&amp;F3584&amp;" ["&amp;H3584&amp;"]"))</f>
        <v/>
      </c>
      <c r="J3584" s="7" t="inlineStr">
        <is>
          <t>에잇세컨즈 네이비 면 케이블크롭가디건 [M]</t>
        </is>
      </c>
      <c r="K3584" s="7" t="inlineStr">
        <is>
          <t>에잇세컨즈 네이비 면 케이블크롭가디건</t>
        </is>
      </c>
      <c r="L3584" s="7">
        <f>IF(B3584="보세",C3584&amp;" "&amp;F3584,B3584&amp;" "&amp;F3584)</f>
        <v/>
      </c>
      <c r="M3584" s="8" t="inlineStr">
        <is>
          <t>네이비  면 케이블크롭가디건</t>
        </is>
      </c>
      <c r="N3584" s="8" t="inlineStr">
        <is>
          <t>NAVY  면 케이블크롭가디건</t>
        </is>
      </c>
      <c r="O3584" s="8" t="inlineStr">
        <is>
          <t>곤색  면 케이블크롭가디건</t>
        </is>
      </c>
    </row>
    <row r="3585" ht="16.5" customHeight="1" s="16">
      <c r="A3585" s="7" t="n">
        <v>13200364</v>
      </c>
      <c r="B3585" s="7" t="inlineStr">
        <is>
          <t>코오롱스포츠</t>
        </is>
      </c>
      <c r="C3585" s="7" t="inlineStr">
        <is>
          <t>다크네이비딥그린</t>
        </is>
      </c>
      <c r="D3585" s="7" t="inlineStr">
        <is>
          <t>체크</t>
        </is>
      </c>
      <c r="E3585" s="7" t="inlineStr">
        <is>
          <t>면혼방</t>
        </is>
      </c>
      <c r="F3585" s="7" t="inlineStr">
        <is>
          <t>나그랑롱쿨자켓</t>
        </is>
      </c>
      <c r="G3585" s="7" t="inlineStr">
        <is>
          <t>KOR</t>
        </is>
      </c>
      <c r="H3585" s="7" t="inlineStr">
        <is>
          <t>95</t>
        </is>
      </c>
      <c r="I3585" s="7">
        <f>IF(B3585="보세",C3585&amp;" "&amp;D3585&amp;" "&amp;E3585&amp;" "&amp;F3585&amp;" ["&amp;H3585&amp;"]",IF(G3585="JPN","[JPN] "&amp;B3585&amp;" "&amp;C3585&amp;" "&amp;D3585&amp;" "&amp;E3585&amp;" "&amp;F3585&amp;" ["&amp;H3585&amp;"]",B3585&amp;" "&amp;C3585&amp;" "&amp;D3585&amp;" "&amp;E3585&amp;" "&amp;F3585&amp;" ["&amp;H3585&amp;"]"))</f>
        <v/>
      </c>
      <c r="J3585" s="7" t="inlineStr">
        <is>
          <t>코오롱스포츠 다크네이비딥그린 체크 면혼방 나그랑롱쿨자켓 [95]</t>
        </is>
      </c>
      <c r="K3585" s="7" t="inlineStr">
        <is>
          <t>코오롱스포츠 다크네이비딥그린 체크 면혼방 나그랑롱쿨자켓</t>
        </is>
      </c>
      <c r="L3585" s="7">
        <f>IF(B3585="보세",C3585&amp;" "&amp;F3585,B3585&amp;" "&amp;F3585)</f>
        <v/>
      </c>
      <c r="M3585" s="8" t="inlineStr">
        <is>
          <t>다크네이비딥그린 체크 면혼방 나그랑롱쿨자켓</t>
        </is>
      </c>
      <c r="N3585" s="8" t="inlineStr">
        <is>
          <t>다크네이비딥그린 체크 코튼혼방 나그랑롱쿨자켓</t>
        </is>
      </c>
      <c r="O3585" s="8" t="inlineStr">
        <is>
          <t>다크네이비딥그린 체크 면믹스 나그랑롱쿨자켓</t>
        </is>
      </c>
    </row>
    <row r="3586" ht="16.5" customHeight="1" s="16">
      <c r="A3586" s="7" t="n">
        <v>13200365</v>
      </c>
      <c r="B3586" s="7" t="inlineStr">
        <is>
          <t>에잇세컨즈</t>
        </is>
      </c>
      <c r="C3586" s="7" t="inlineStr">
        <is>
          <t>네이비</t>
        </is>
      </c>
      <c r="D3586" s="7" t="inlineStr">
        <is>
          <t>스트라이프</t>
        </is>
      </c>
      <c r="E3586" s="7" t="inlineStr">
        <is>
          <t>폴리</t>
        </is>
      </c>
      <c r="F3586" s="7" t="inlineStr">
        <is>
          <t>넥리본라이트블라우스</t>
        </is>
      </c>
      <c r="G3586" s="7" t="inlineStr">
        <is>
          <t>KOR</t>
        </is>
      </c>
      <c r="H3586" s="7" t="inlineStr">
        <is>
          <t>M</t>
        </is>
      </c>
      <c r="I3586" s="7">
        <f>IF(B3586="보세",C3586&amp;" "&amp;D3586&amp;" "&amp;E3586&amp;" "&amp;F3586&amp;" ["&amp;H3586&amp;"]",IF(G3586="JPN","[JPN] "&amp;B3586&amp;" "&amp;C3586&amp;" "&amp;D3586&amp;" "&amp;E3586&amp;" "&amp;F3586&amp;" ["&amp;H3586&amp;"]",B3586&amp;" "&amp;C3586&amp;" "&amp;D3586&amp;" "&amp;E3586&amp;" "&amp;F3586&amp;" ["&amp;H3586&amp;"]"))</f>
        <v/>
      </c>
      <c r="J3586" s="7" t="inlineStr">
        <is>
          <t>에잇세컨즈 네이비 스트라이프 넥리본라이트블라우스 [M]</t>
        </is>
      </c>
      <c r="K3586" s="7" t="inlineStr">
        <is>
          <t>에잇세컨즈 네이비 스트라이프 넥리본라이트블라우스</t>
        </is>
      </c>
      <c r="L3586" s="7">
        <f>IF(B3586="보세",C3586&amp;" "&amp;F3586,B3586&amp;" "&amp;F3586)</f>
        <v/>
      </c>
      <c r="M3586" s="8" t="inlineStr">
        <is>
          <t>네이비 스트라이프  넥리본라이트블라우스</t>
        </is>
      </c>
      <c r="N3586" s="8" t="inlineStr">
        <is>
          <t>NAVY 스트라이프  넥리본라이트블라우스</t>
        </is>
      </c>
      <c r="O3586" s="8" t="inlineStr">
        <is>
          <t>곤색 스트라이프  넥리본라이트블라우스</t>
        </is>
      </c>
    </row>
    <row r="3587" ht="16.5" customHeight="1" s="16">
      <c r="A3587" s="7" t="n">
        <v>13200366</v>
      </c>
      <c r="B3587" s="7" t="inlineStr">
        <is>
          <t>폴로랄프로렌</t>
        </is>
      </c>
      <c r="C3587" s="7" t="inlineStr">
        <is>
          <t>네이비</t>
        </is>
      </c>
      <c r="D3587" s="7" t="inlineStr">
        <is>
          <t>무지</t>
        </is>
      </c>
      <c r="E3587" s="7" t="inlineStr">
        <is>
          <t>면</t>
        </is>
      </c>
      <c r="F3587" s="7" t="inlineStr">
        <is>
          <t>브이넥포니반팔티</t>
        </is>
      </c>
      <c r="G3587" s="7" t="inlineStr">
        <is>
          <t>KOR</t>
        </is>
      </c>
      <c r="H3587" s="7" t="inlineStr">
        <is>
          <t>S</t>
        </is>
      </c>
      <c r="I3587" s="7">
        <f>IF(B3587="보세",C3587&amp;" "&amp;D3587&amp;" "&amp;E3587&amp;" "&amp;F3587&amp;" ["&amp;H3587&amp;"]",IF(G3587="JPN","[JPN] "&amp;B3587&amp;" "&amp;C3587&amp;" "&amp;D3587&amp;" "&amp;E3587&amp;" "&amp;F3587&amp;" ["&amp;H3587&amp;"]",B3587&amp;" "&amp;C3587&amp;" "&amp;D3587&amp;" "&amp;E3587&amp;" "&amp;F3587&amp;" ["&amp;H3587&amp;"]"))</f>
        <v/>
      </c>
      <c r="J3587" s="7" t="inlineStr">
        <is>
          <t>폴로랄프로렌 네이비 면 브이넥포니반팔티 [S]</t>
        </is>
      </c>
      <c r="K3587" s="7" t="inlineStr">
        <is>
          <t>폴로랄프로렌 네이비 면 브이넥포니반팔티</t>
        </is>
      </c>
      <c r="L3587" s="7">
        <f>IF(B3587="보세",C3587&amp;" "&amp;F3587,B3587&amp;" "&amp;F3587)</f>
        <v/>
      </c>
      <c r="M3587" s="8" t="inlineStr">
        <is>
          <t>네이비  면 브이넥포니반팔티</t>
        </is>
      </c>
      <c r="N3587" s="8" t="inlineStr">
        <is>
          <t>NAVY  면 브이넥포니반팔티</t>
        </is>
      </c>
      <c r="O3587" s="8" t="inlineStr">
        <is>
          <t>곤색  면 브이넥포니반팔티</t>
        </is>
      </c>
    </row>
    <row r="3588" ht="16.5" customHeight="1" s="16">
      <c r="A3588" s="7" t="n">
        <v>13200367</v>
      </c>
      <c r="B3588" s="7" t="inlineStr">
        <is>
          <t>아레나</t>
        </is>
      </c>
      <c r="C3588" s="7" t="inlineStr">
        <is>
          <t>코발트블루딥네이비</t>
        </is>
      </c>
      <c r="D3588" s="7" t="inlineStr">
        <is>
          <t>무지</t>
        </is>
      </c>
      <c r="E3588" s="7" t="inlineStr">
        <is>
          <t>폴리</t>
        </is>
      </c>
      <c r="F3588" s="7" t="inlineStr">
        <is>
          <t>어깨로고스포츠집업</t>
        </is>
      </c>
      <c r="G3588" s="7" t="inlineStr">
        <is>
          <t>KOR</t>
        </is>
      </c>
      <c r="H3588" s="7" t="inlineStr">
        <is>
          <t>100</t>
        </is>
      </c>
      <c r="I3588" s="7">
        <f>IF(B3588="보세",C3588&amp;" "&amp;D3588&amp;" "&amp;E3588&amp;" "&amp;F3588&amp;" ["&amp;H3588&amp;"]",IF(G3588="JPN","[JPN] "&amp;B3588&amp;" "&amp;C3588&amp;" "&amp;D3588&amp;" "&amp;E3588&amp;" "&amp;F3588&amp;" ["&amp;H3588&amp;"]",B3588&amp;" "&amp;C3588&amp;" "&amp;D3588&amp;" "&amp;E3588&amp;" "&amp;F3588&amp;" ["&amp;H3588&amp;"]"))</f>
        <v/>
      </c>
      <c r="J3588" s="7" t="inlineStr">
        <is>
          <t>아레나 코발트블루딥네이비 어깨로고스포츠집업 [100]</t>
        </is>
      </c>
      <c r="K3588" s="7" t="inlineStr">
        <is>
          <t>아레나 코발트블루딥네이비 어깨로고스포츠집업</t>
        </is>
      </c>
      <c r="L3588" s="7">
        <f>IF(B3588="보세",C3588&amp;" "&amp;F3588,B3588&amp;" "&amp;F3588)</f>
        <v/>
      </c>
      <c r="M3588" s="8" t="inlineStr">
        <is>
          <t>코발트블루딥네이비   어깨로고스포츠집업</t>
        </is>
      </c>
      <c r="N3588" s="8" t="inlineStr">
        <is>
          <t>코발트블루딥네이비   어깨로고스포츠집업</t>
        </is>
      </c>
      <c r="O3588" s="8" t="inlineStr">
        <is>
          <t>코발트블루딥네이비   어깨로고스포츠집업</t>
        </is>
      </c>
    </row>
    <row r="3589" ht="16.5" customHeight="1" s="16">
      <c r="A3589" s="7" t="n">
        <v>13200368</v>
      </c>
      <c r="B3589" s="7" t="inlineStr">
        <is>
          <t>푸마</t>
        </is>
      </c>
      <c r="C3589" s="7" t="inlineStr">
        <is>
          <t>코발트블루네이비</t>
        </is>
      </c>
      <c r="D3589" s="7" t="inlineStr">
        <is>
          <t>무지</t>
        </is>
      </c>
      <c r="E3589" s="7" t="inlineStr">
        <is>
          <t>폴리</t>
        </is>
      </c>
      <c r="F3589" s="7" t="inlineStr">
        <is>
          <t>형광로고스포츠집업</t>
        </is>
      </c>
      <c r="G3589" s="7" t="inlineStr">
        <is>
          <t>KOR</t>
        </is>
      </c>
      <c r="H3589" s="7" t="inlineStr">
        <is>
          <t>S</t>
        </is>
      </c>
      <c r="I3589" s="7">
        <f>IF(B3589="보세",C3589&amp;" "&amp;D3589&amp;" "&amp;E3589&amp;" "&amp;F3589&amp;" ["&amp;H3589&amp;"]",IF(G3589="JPN","[JPN] "&amp;B3589&amp;" "&amp;C3589&amp;" "&amp;D3589&amp;" "&amp;E3589&amp;" "&amp;F3589&amp;" ["&amp;H3589&amp;"]",B3589&amp;" "&amp;C3589&amp;" "&amp;D3589&amp;" "&amp;E3589&amp;" "&amp;F3589&amp;" ["&amp;H3589&amp;"]"))</f>
        <v/>
      </c>
      <c r="J3589" s="7" t="inlineStr">
        <is>
          <t>푸마 코발트블루네이비 형광로고스포츠집업 [S]</t>
        </is>
      </c>
      <c r="K3589" s="7" t="inlineStr">
        <is>
          <t>푸마 코발트블루네이비 형광로고스포츠집업</t>
        </is>
      </c>
      <c r="L3589" s="7">
        <f>IF(B3589="보세",C3589&amp;" "&amp;F3589,B3589&amp;" "&amp;F3589)</f>
        <v/>
      </c>
      <c r="M3589" s="8" t="inlineStr">
        <is>
          <t>코발트블루네이비   형광로고스포츠집업</t>
        </is>
      </c>
      <c r="N3589" s="8" t="inlineStr">
        <is>
          <t>코발트블루네이비   형광로고스포츠집업</t>
        </is>
      </c>
      <c r="O3589" s="8" t="inlineStr">
        <is>
          <t>코발트블루네이비   형광로고스포츠집업</t>
        </is>
      </c>
    </row>
    <row r="3590" ht="16.5" customHeight="1" s="16">
      <c r="A3590" s="7" t="n">
        <v>13200369</v>
      </c>
      <c r="B3590" s="7" t="inlineStr">
        <is>
          <t>미쏘</t>
        </is>
      </c>
      <c r="C3590" s="7" t="inlineStr">
        <is>
          <t>블루</t>
        </is>
      </c>
      <c r="D3590" s="7" t="inlineStr">
        <is>
          <t>스트라이프</t>
        </is>
      </c>
      <c r="E3590" s="7" t="inlineStr">
        <is>
          <t>면</t>
        </is>
      </c>
      <c r="F3590" s="7" t="inlineStr">
        <is>
          <t>와이드넥블라우스</t>
        </is>
      </c>
      <c r="G3590" s="7" t="inlineStr">
        <is>
          <t>KOR</t>
        </is>
      </c>
      <c r="H3590" s="7" t="inlineStr">
        <is>
          <t>M</t>
        </is>
      </c>
      <c r="I3590" s="7">
        <f>IF(B3590="보세",C3590&amp;" "&amp;D3590&amp;" "&amp;E3590&amp;" "&amp;F3590&amp;" ["&amp;H3590&amp;"]",IF(G3590="JPN","[JPN] "&amp;B3590&amp;" "&amp;C3590&amp;" "&amp;D3590&amp;" "&amp;E3590&amp;" "&amp;F3590&amp;" ["&amp;H3590&amp;"]",B3590&amp;" "&amp;C3590&amp;" "&amp;D3590&amp;" "&amp;E3590&amp;" "&amp;F3590&amp;" ["&amp;H3590&amp;"]"))</f>
        <v/>
      </c>
      <c r="J3590" s="7" t="inlineStr">
        <is>
          <t>미쏘 블루 스트라이프 면 와이드넥블라우스 [M]</t>
        </is>
      </c>
      <c r="K3590" s="7" t="inlineStr">
        <is>
          <t>미쏘 블루 스트라이프 면 와이드넥블라우스</t>
        </is>
      </c>
      <c r="L3590" s="7">
        <f>IF(B3590="보세",C3590&amp;" "&amp;F3590,B3590&amp;" "&amp;F3590)</f>
        <v/>
      </c>
      <c r="M3590" s="8" t="inlineStr">
        <is>
          <t>블루 스트라이프 면 와이드넥블라우스</t>
        </is>
      </c>
      <c r="N3590" s="8" t="inlineStr">
        <is>
          <t>블루 스트라이프 코튼 와이드넥블라우스</t>
        </is>
      </c>
      <c r="O3590" s="8" t="inlineStr">
        <is>
          <t>블루 스트라이프 면직물 와이드넥블라우스</t>
        </is>
      </c>
    </row>
    <row r="3591" ht="16.5" customHeight="1" s="16">
      <c r="A3591" s="7" t="n">
        <v>13200370</v>
      </c>
      <c r="B3591" s="7" t="inlineStr">
        <is>
          <t>쥬시쥬디</t>
        </is>
      </c>
      <c r="C3591" s="7" t="inlineStr">
        <is>
          <t>블루큐옐로우</t>
        </is>
      </c>
      <c r="D3591" s="7" t="inlineStr">
        <is>
          <t>스트라이프</t>
        </is>
      </c>
      <c r="E3591" s="7" t="inlineStr">
        <is>
          <t>면</t>
        </is>
      </c>
      <c r="F3591" s="7" t="inlineStr">
        <is>
          <t>와이드넥진주소매버튼블라우스</t>
        </is>
      </c>
      <c r="G3591" s="7" t="inlineStr">
        <is>
          <t>KOR</t>
        </is>
      </c>
      <c r="H3591" s="7" t="inlineStr">
        <is>
          <t>85</t>
        </is>
      </c>
      <c r="I3591" s="7">
        <f>IF(B3591="보세",C3591&amp;" "&amp;D3591&amp;" "&amp;E3591&amp;" "&amp;F3591&amp;" ["&amp;H3591&amp;"]",IF(G3591="JPN","[JPN] "&amp;B3591&amp;" "&amp;C3591&amp;" "&amp;D3591&amp;" "&amp;E3591&amp;" "&amp;F3591&amp;" ["&amp;H3591&amp;"]",B3591&amp;" "&amp;C3591&amp;" "&amp;D3591&amp;" "&amp;E3591&amp;" "&amp;F3591&amp;" ["&amp;H3591&amp;"]"))</f>
        <v/>
      </c>
      <c r="J3591" s="7" t="inlineStr">
        <is>
          <t>쥬시쥬디 블루큐옐로우 스트라이프 면 와이드넥진주소매버튼블라우스 [85]</t>
        </is>
      </c>
      <c r="K3591" s="7" t="inlineStr">
        <is>
          <t>쥬시쥬디 블루큐옐로우 스트라이프 면 와이드넥진주소매버튼블라우스</t>
        </is>
      </c>
      <c r="L3591" s="7">
        <f>IF(B3591="보세",C3591&amp;" "&amp;F3591,B3591&amp;" "&amp;F3591)</f>
        <v/>
      </c>
      <c r="M3591" s="8" t="inlineStr">
        <is>
          <t>블루큐옐로우 스트라이프 면 와이드넥진주소매버튼블라우스</t>
        </is>
      </c>
      <c r="N3591" s="8" t="inlineStr">
        <is>
          <t>블루큐옐로우 스트라이프 코튼 와이드넥진주소매버튼블라우스</t>
        </is>
      </c>
      <c r="O3591" s="8" t="inlineStr">
        <is>
          <t>블루큐옐로우 스트라이프 면직물 와이드넥진주소매버튼블라우스</t>
        </is>
      </c>
    </row>
    <row r="3592" ht="16.5" customHeight="1" s="16">
      <c r="A3592" s="7" t="n">
        <v>13200371</v>
      </c>
      <c r="B3592" s="7" t="inlineStr">
        <is>
          <t>빈폴</t>
        </is>
      </c>
      <c r="C3592" s="7" t="inlineStr">
        <is>
          <t>플라이어카이트블루</t>
        </is>
      </c>
      <c r="D3592" s="7" t="inlineStr">
        <is>
          <t>스트라이프</t>
        </is>
      </c>
      <c r="E3592" s="7" t="inlineStr">
        <is>
          <t>면</t>
        </is>
      </c>
      <c r="F3592" s="7" t="inlineStr">
        <is>
          <t>긴팔셔츠</t>
        </is>
      </c>
      <c r="G3592" s="7" t="inlineStr">
        <is>
          <t>KOR</t>
        </is>
      </c>
      <c r="H3592" s="7" t="inlineStr">
        <is>
          <t>75</t>
        </is>
      </c>
      <c r="I3592" s="7">
        <f>IF(B3592="보세",C3592&amp;" "&amp;D3592&amp;" "&amp;E3592&amp;" "&amp;F3592&amp;" ["&amp;H3592&amp;"]",IF(G3592="JPN","[JPN] "&amp;B3592&amp;" "&amp;C3592&amp;" "&amp;D3592&amp;" "&amp;E3592&amp;" "&amp;F3592&amp;" ["&amp;H3592&amp;"]",B3592&amp;" "&amp;C3592&amp;" "&amp;D3592&amp;" "&amp;E3592&amp;" "&amp;F3592&amp;" ["&amp;H3592&amp;"]"))</f>
        <v/>
      </c>
      <c r="J3592" s="7" t="inlineStr">
        <is>
          <t>빈폴 플라이어카이트블루 스트라이프 면 긴팔셔츠 [75]</t>
        </is>
      </c>
      <c r="K3592" s="7" t="inlineStr">
        <is>
          <t>빈폴 플라이어카이트블루 스트라이프 면 긴팔셔츠</t>
        </is>
      </c>
      <c r="L3592" s="7">
        <f>IF(B3592="보세",C3592&amp;" "&amp;F3592,B3592&amp;" "&amp;F3592)</f>
        <v/>
      </c>
      <c r="M3592" s="8" t="inlineStr">
        <is>
          <t>플라이어카이트블루 스트라이프 면 긴팔셔츠</t>
        </is>
      </c>
      <c r="N3592" s="8" t="inlineStr">
        <is>
          <t>플라이어카이트블루 스트라이프 코튼 긴팔셔츠</t>
        </is>
      </c>
      <c r="O3592" s="8" t="inlineStr">
        <is>
          <t>플라이어카이트블루 스트라이프 면직물 긴팔셔츠</t>
        </is>
      </c>
    </row>
    <row r="3593" ht="16.5" customHeight="1" s="16">
      <c r="A3593" s="7" t="n">
        <v>13200372</v>
      </c>
      <c r="B3593" s="7" t="inlineStr">
        <is>
          <t>지오다노</t>
        </is>
      </c>
      <c r="C3593" s="7" t="inlineStr">
        <is>
          <t>그린</t>
        </is>
      </c>
      <c r="D3593" s="7" t="inlineStr">
        <is>
          <t>무지</t>
        </is>
      </c>
      <c r="E3593" s="7" t="inlineStr">
        <is>
          <t>면혼방</t>
        </is>
      </c>
      <c r="F3593" s="7" t="inlineStr">
        <is>
          <t>라운드맨투맨</t>
        </is>
      </c>
      <c r="G3593" s="7" t="inlineStr">
        <is>
          <t>KOR</t>
        </is>
      </c>
      <c r="H3593" s="7" t="inlineStr">
        <is>
          <t>110</t>
        </is>
      </c>
      <c r="I3593" s="7">
        <f>IF(B3593="보세",C3593&amp;" "&amp;D3593&amp;" "&amp;E3593&amp;" "&amp;F3593&amp;" ["&amp;H3593&amp;"]",IF(G3593="JPN","[JPN] "&amp;B3593&amp;" "&amp;C3593&amp;" "&amp;D3593&amp;" "&amp;E3593&amp;" "&amp;F3593&amp;" ["&amp;H3593&amp;"]",B3593&amp;" "&amp;C3593&amp;" "&amp;D3593&amp;" "&amp;E3593&amp;" "&amp;F3593&amp;" ["&amp;H3593&amp;"]"))</f>
        <v/>
      </c>
      <c r="J3593" s="7" t="inlineStr">
        <is>
          <t>지오다노 그린 면혼방 라운드맨투맨 [110]</t>
        </is>
      </c>
      <c r="K3593" s="7" t="inlineStr">
        <is>
          <t>지오다노 그린 면혼방 라운드맨투맨</t>
        </is>
      </c>
      <c r="L3593" s="7">
        <f>IF(B3593="보세",C3593&amp;" "&amp;F3593,B3593&amp;" "&amp;F3593)</f>
        <v/>
      </c>
      <c r="M3593" s="8" t="inlineStr">
        <is>
          <t>그린  면혼방 라운드맨투맨</t>
        </is>
      </c>
      <c r="N3593" s="8" t="inlineStr">
        <is>
          <t>그린  코튼혼방 라운드맨투맨</t>
        </is>
      </c>
      <c r="O3593" s="8" t="inlineStr">
        <is>
          <t>그린  면믹스 라운드맨투맨</t>
        </is>
      </c>
    </row>
    <row r="3594" ht="16.5" customHeight="1" s="16">
      <c r="A3594" s="7" t="n">
        <v>13200373</v>
      </c>
      <c r="B3594" s="7" t="inlineStr">
        <is>
          <t>폴로스포츠</t>
        </is>
      </c>
      <c r="C3594" s="7" t="inlineStr">
        <is>
          <t>씨파인그린</t>
        </is>
      </c>
      <c r="D3594" s="7" t="inlineStr">
        <is>
          <t>무지</t>
        </is>
      </c>
      <c r="E3594" s="7" t="inlineStr">
        <is>
          <t>면혼방</t>
        </is>
      </c>
      <c r="F3594" s="7" t="inlineStr">
        <is>
          <t>멀티포니레귤러핏맨투맨</t>
        </is>
      </c>
      <c r="G3594" s="7" t="inlineStr">
        <is>
          <t>KOR</t>
        </is>
      </c>
      <c r="H3594" s="7" t="inlineStr">
        <is>
          <t>XL</t>
        </is>
      </c>
      <c r="I3594" s="7">
        <f>IF(B3594="보세",C3594&amp;" "&amp;D3594&amp;" "&amp;E3594&amp;" "&amp;F3594&amp;" ["&amp;H3594&amp;"]",IF(G3594="JPN","[JPN] "&amp;B3594&amp;" "&amp;C3594&amp;" "&amp;D3594&amp;" "&amp;E3594&amp;" "&amp;F3594&amp;" ["&amp;H3594&amp;"]",B3594&amp;" "&amp;C3594&amp;" "&amp;D3594&amp;" "&amp;E3594&amp;" "&amp;F3594&amp;" ["&amp;H3594&amp;"]"))</f>
        <v/>
      </c>
      <c r="J3594" s="7" t="inlineStr">
        <is>
          <t>폴로스포츠 씨파인그린 면혼방 멀티포니레귤러핏맨투맨 [XL]</t>
        </is>
      </c>
      <c r="K3594" s="7" t="inlineStr">
        <is>
          <t>폴로스포츠 씨파인그린 면혼방 멀티포니레귤러핏맨투맨</t>
        </is>
      </c>
      <c r="L3594" s="7">
        <f>IF(B3594="보세",C3594&amp;" "&amp;F3594,B3594&amp;" "&amp;F3594)</f>
        <v/>
      </c>
      <c r="M3594" s="8" t="inlineStr">
        <is>
          <t>씨파인그린  면혼방 멀티포니레귤러핏맨투맨</t>
        </is>
      </c>
      <c r="N3594" s="8" t="inlineStr">
        <is>
          <t>씨파인그린  코튼혼방 멀티포니레귤러핏맨투맨</t>
        </is>
      </c>
      <c r="O3594" s="8" t="inlineStr">
        <is>
          <t>씨파인그린  면믹스 멀티포니레귤러핏맨투맨</t>
        </is>
      </c>
    </row>
    <row r="3595" ht="16.5" customHeight="1" s="16">
      <c r="A3595" s="7" t="n">
        <v>13200374</v>
      </c>
      <c r="B3595" s="7" t="inlineStr">
        <is>
          <t>에잇세컨즈</t>
        </is>
      </c>
      <c r="C3595" s="7" t="inlineStr">
        <is>
          <t>라이트카키</t>
        </is>
      </c>
      <c r="D3595" s="7" t="inlineStr">
        <is>
          <t>무지</t>
        </is>
      </c>
      <c r="E3595" s="7" t="inlineStr">
        <is>
          <t>폴리</t>
        </is>
      </c>
      <c r="F3595" s="7" t="inlineStr">
        <is>
          <t>나그랑크롭카라윈드자켓</t>
        </is>
      </c>
      <c r="G3595" s="7" t="inlineStr">
        <is>
          <t>KOR</t>
        </is>
      </c>
      <c r="H3595" s="7" t="inlineStr">
        <is>
          <t>Free</t>
        </is>
      </c>
      <c r="I3595" s="7">
        <f>IF(B3595="보세",C3595&amp;" "&amp;D3595&amp;" "&amp;E3595&amp;" "&amp;F3595&amp;" ["&amp;H3595&amp;"]",IF(G3595="JPN","[JPN] "&amp;B3595&amp;" "&amp;C3595&amp;" "&amp;D3595&amp;" "&amp;E3595&amp;" "&amp;F3595&amp;" ["&amp;H3595&amp;"]",B3595&amp;" "&amp;C3595&amp;" "&amp;D3595&amp;" "&amp;E3595&amp;" "&amp;F3595&amp;" ["&amp;H3595&amp;"]"))</f>
        <v/>
      </c>
      <c r="J3595" s="7" t="inlineStr">
        <is>
          <t>에잇세컨즈 라이트카키 나그랑크롭카라윈드자켓 [Free]</t>
        </is>
      </c>
      <c r="K3595" s="7" t="inlineStr">
        <is>
          <t>에잇세컨즈 라이트카키 나그랑크롭카라윈드자켓</t>
        </is>
      </c>
      <c r="L3595" s="7">
        <f>IF(B3595="보세",C3595&amp;" "&amp;F3595,B3595&amp;" "&amp;F3595)</f>
        <v/>
      </c>
      <c r="M3595" s="8" t="inlineStr">
        <is>
          <t>라이트카키   나그랑크롭카라윈드자켓</t>
        </is>
      </c>
      <c r="N3595" s="8" t="inlineStr">
        <is>
          <t>라이트카키   나그랑크롭카라윈드자켓</t>
        </is>
      </c>
      <c r="O3595" s="8" t="inlineStr">
        <is>
          <t>라이트카키   나그랑크롭카라윈드자켓</t>
        </is>
      </c>
    </row>
    <row r="3596" ht="16.5" customHeight="1" s="16">
      <c r="A3596" s="7" t="n">
        <v>13200375</v>
      </c>
      <c r="B3596" s="7" t="inlineStr">
        <is>
          <t>코오롱스포츠</t>
        </is>
      </c>
      <c r="C3596" s="7" t="inlineStr">
        <is>
          <t>그레이믹스</t>
        </is>
      </c>
      <c r="D3596" s="7" t="inlineStr">
        <is>
          <t>무지</t>
        </is>
      </c>
      <c r="E3596" s="7" t="inlineStr">
        <is>
          <t>폴리</t>
        </is>
      </c>
      <c r="F3596" s="7" t="inlineStr">
        <is>
          <t>배색아웃도어반집업긴팔티</t>
        </is>
      </c>
      <c r="G3596" s="7" t="inlineStr">
        <is>
          <t>KOR</t>
        </is>
      </c>
      <c r="H3596" s="7" t="inlineStr">
        <is>
          <t>100</t>
        </is>
      </c>
      <c r="I3596" s="7">
        <f>IF(B3596="보세",C3596&amp;" "&amp;D3596&amp;" "&amp;E3596&amp;" "&amp;F3596&amp;" ["&amp;H3596&amp;"]",IF(G3596="JPN","[JPN] "&amp;B3596&amp;" "&amp;C3596&amp;" "&amp;D3596&amp;" "&amp;E3596&amp;" "&amp;F3596&amp;" ["&amp;H3596&amp;"]",B3596&amp;" "&amp;C3596&amp;" "&amp;D3596&amp;" "&amp;E3596&amp;" "&amp;F3596&amp;" ["&amp;H3596&amp;"]"))</f>
        <v/>
      </c>
      <c r="J3596" s="7" t="inlineStr">
        <is>
          <t>코오롱스포츠 그레이믹스 배색아웃도어반집업긴팔티 [100]</t>
        </is>
      </c>
      <c r="K3596" s="7" t="inlineStr">
        <is>
          <t>코오롱스포츠 그레이믹스 배색아웃도어반집업긴팔티</t>
        </is>
      </c>
      <c r="L3596" s="7">
        <f>IF(B3596="보세",C3596&amp;" "&amp;F3596,B3596&amp;" "&amp;F3596)</f>
        <v/>
      </c>
      <c r="M3596" s="8" t="inlineStr">
        <is>
          <t>그레이믹스   배색아웃도어반집업긴팔티</t>
        </is>
      </c>
      <c r="N3596" s="8" t="inlineStr">
        <is>
          <t>그레이믹스   배색아웃도어반집업긴팔티</t>
        </is>
      </c>
      <c r="O3596" s="8" t="inlineStr">
        <is>
          <t>그레이믹스   배색아웃도어반집업긴팔티</t>
        </is>
      </c>
    </row>
    <row r="3597" ht="16.5" customHeight="1" s="16">
      <c r="A3597" s="7" t="n">
        <v>13200376</v>
      </c>
      <c r="B3597" s="7" t="inlineStr">
        <is>
          <t>라코스테</t>
        </is>
      </c>
      <c r="C3597" s="7" t="inlineStr">
        <is>
          <t>베이지</t>
        </is>
      </c>
      <c r="D3597" s="7" t="inlineStr">
        <is>
          <t>무지</t>
        </is>
      </c>
      <c r="E3597" s="7" t="inlineStr">
        <is>
          <t>마</t>
        </is>
      </c>
      <c r="F3597" s="7" t="inlineStr">
        <is>
          <t>레귤러핏쿨셔츠</t>
        </is>
      </c>
      <c r="G3597" s="7" t="inlineStr">
        <is>
          <t>KOR</t>
        </is>
      </c>
      <c r="H3597" s="7" t="inlineStr">
        <is>
          <t>95</t>
        </is>
      </c>
      <c r="I3597" s="7">
        <f>IF(B3597="보세",C3597&amp;" "&amp;D3597&amp;" "&amp;E3597&amp;" "&amp;F3597&amp;" ["&amp;H3597&amp;"]",IF(G3597="JPN","[JPN] "&amp;B3597&amp;" "&amp;C3597&amp;" "&amp;D3597&amp;" "&amp;E3597&amp;" "&amp;F3597&amp;" ["&amp;H3597&amp;"]",B3597&amp;" "&amp;C3597&amp;" "&amp;D3597&amp;" "&amp;E3597&amp;" "&amp;F3597&amp;" ["&amp;H3597&amp;"]"))</f>
        <v/>
      </c>
      <c r="J3597" s="7" t="inlineStr">
        <is>
          <t>라코스테 베이지 마 레귤러핏쿨셔츠 [95]</t>
        </is>
      </c>
      <c r="K3597" s="7" t="inlineStr">
        <is>
          <t>라코스테 베이지 마 레귤러핏쿨셔츠</t>
        </is>
      </c>
      <c r="L3597" s="7">
        <f>IF(B3597="보세",C3597&amp;" "&amp;F3597,B3597&amp;" "&amp;F3597)</f>
        <v/>
      </c>
      <c r="M3597" s="8" t="inlineStr">
        <is>
          <t>베이지  마 레귤러핏쿨셔츠</t>
        </is>
      </c>
      <c r="N3597" s="8" t="inlineStr">
        <is>
          <t>베이지  마 레귤러핏쿨셔츠</t>
        </is>
      </c>
      <c r="O3597" s="8" t="inlineStr">
        <is>
          <t>베이지  마 레귤러핏쿨셔츠</t>
        </is>
      </c>
    </row>
    <row r="3598" ht="16.5" customHeight="1" s="16">
      <c r="A3598" s="7" t="n">
        <v>13200377</v>
      </c>
      <c r="B3598" s="7" t="inlineStr">
        <is>
          <t>자라우먼</t>
        </is>
      </c>
      <c r="C3598" s="7" t="inlineStr">
        <is>
          <t>라이트브라운</t>
        </is>
      </c>
      <c r="D3598" s="7" t="inlineStr">
        <is>
          <t>무지</t>
        </is>
      </c>
      <c r="E3598" s="7" t="inlineStr">
        <is>
          <t>린넨</t>
        </is>
      </c>
      <c r="F3598" s="7" t="inlineStr">
        <is>
          <t>하프버튼노카라원피스</t>
        </is>
      </c>
      <c r="G3598" s="7" t="inlineStr">
        <is>
          <t>KOR</t>
        </is>
      </c>
      <c r="H3598" s="7" t="inlineStr">
        <is>
          <t>S</t>
        </is>
      </c>
      <c r="I3598" s="7">
        <f>IF(B3598="보세",C3598&amp;" "&amp;D3598&amp;" "&amp;E3598&amp;" "&amp;F3598&amp;" ["&amp;H3598&amp;"]",IF(G3598="JPN","[JPN] "&amp;B3598&amp;" "&amp;C3598&amp;" "&amp;D3598&amp;" "&amp;E3598&amp;" "&amp;F3598&amp;" ["&amp;H3598&amp;"]",B3598&amp;" "&amp;C3598&amp;" "&amp;D3598&amp;" "&amp;E3598&amp;" "&amp;F3598&amp;" ["&amp;H3598&amp;"]"))</f>
        <v/>
      </c>
      <c r="J3598" s="7" t="inlineStr">
        <is>
          <t>자라우먼 라이트브라운 린넨 하프버튼노카라원피스 [S]</t>
        </is>
      </c>
      <c r="K3598" s="7" t="inlineStr">
        <is>
          <t>자라우먼 라이트브라운 린넨 하프버튼노카라원피스</t>
        </is>
      </c>
      <c r="L3598" s="7">
        <f>IF(B3598="보세",C3598&amp;" "&amp;F3598,B3598&amp;" "&amp;F3598)</f>
        <v/>
      </c>
      <c r="M3598" s="8" t="inlineStr">
        <is>
          <t>라이트브라운  린넨 하프버튼노카라원피스</t>
        </is>
      </c>
      <c r="N3598" s="8" t="inlineStr">
        <is>
          <t>라이트브라운  린넨 하프버튼노카라원피스</t>
        </is>
      </c>
      <c r="O3598" s="8" t="inlineStr">
        <is>
          <t>라이트브라운  린넨 하프버튼노카라원피스</t>
        </is>
      </c>
    </row>
    <row r="3599" ht="16.5" customHeight="1" s="16">
      <c r="A3599" s="7" t="n">
        <v>13200378</v>
      </c>
      <c r="B3599" s="7" t="inlineStr">
        <is>
          <t>마인드브릿지</t>
        </is>
      </c>
      <c r="C3599" s="7" t="inlineStr">
        <is>
          <t>브라우니쉬그레이</t>
        </is>
      </c>
      <c r="D3599" s="7" t="inlineStr">
        <is>
          <t>잔체크</t>
        </is>
      </c>
      <c r="E3599" s="7" t="inlineStr">
        <is>
          <t>폴리</t>
        </is>
      </c>
      <c r="F3599" s="7" t="inlineStr">
        <is>
          <t>원버튼블레이저</t>
        </is>
      </c>
      <c r="G3599" s="7" t="inlineStr">
        <is>
          <t>KOR</t>
        </is>
      </c>
      <c r="H3599" s="7" t="inlineStr">
        <is>
          <t>85</t>
        </is>
      </c>
      <c r="I3599" s="7">
        <f>IF(B3599="보세",C3599&amp;" "&amp;D3599&amp;" "&amp;E3599&amp;" "&amp;F3599&amp;" ["&amp;H3599&amp;"]",IF(G3599="JPN","[JPN] "&amp;B3599&amp;" "&amp;C3599&amp;" "&amp;D3599&amp;" "&amp;E3599&amp;" "&amp;F3599&amp;" ["&amp;H3599&amp;"]",B3599&amp;" "&amp;C3599&amp;" "&amp;D3599&amp;" "&amp;E3599&amp;" "&amp;F3599&amp;" ["&amp;H3599&amp;"]"))</f>
        <v/>
      </c>
      <c r="J3599" s="7" t="inlineStr">
        <is>
          <t>마인드브릿지 브라우니쉬그레이 잔체크 원버튼블레이저 [85]</t>
        </is>
      </c>
      <c r="K3599" s="7" t="inlineStr">
        <is>
          <t>마인드브릿지 브라우니쉬그레이 잔체크 원버튼블레이저</t>
        </is>
      </c>
      <c r="L3599" s="7">
        <f>IF(B3599="보세",C3599&amp;" "&amp;F3599,B3599&amp;" "&amp;F3599)</f>
        <v/>
      </c>
      <c r="M3599" s="8" t="inlineStr">
        <is>
          <t>브라우니쉬그레이 잔체크  원버튼블레이저</t>
        </is>
      </c>
      <c r="N3599" s="8" t="inlineStr">
        <is>
          <t>브라우니쉬그레이 잔체크  원버튼블레이저</t>
        </is>
      </c>
      <c r="O3599" s="8" t="inlineStr">
        <is>
          <t>브라우니쉬그레이 잔체크  원버튼블레이저</t>
        </is>
      </c>
    </row>
    <row r="3600" ht="16.5" customHeight="1" s="16">
      <c r="A3600" s="7" t="n">
        <v>13200379</v>
      </c>
      <c r="B3600" s="7" t="inlineStr">
        <is>
          <t>h&amp;m</t>
        </is>
      </c>
      <c r="C3600" s="7" t="inlineStr">
        <is>
          <t>블랙아이보리</t>
        </is>
      </c>
      <c r="D3600" s="7" t="inlineStr">
        <is>
          <t>스트라이프</t>
        </is>
      </c>
      <c r="E3600" s="7" t="inlineStr">
        <is>
          <t>면혼방</t>
        </is>
      </c>
      <c r="F3600" s="7" t="inlineStr">
        <is>
          <t>수술오픈형숏자켓</t>
        </is>
      </c>
      <c r="G3600" s="7" t="inlineStr">
        <is>
          <t>KOR</t>
        </is>
      </c>
      <c r="H3600" s="7" t="inlineStr">
        <is>
          <t>160/80A</t>
        </is>
      </c>
      <c r="I3600" s="7">
        <f>IF(B3600="보세",C3600&amp;" "&amp;D3600&amp;" "&amp;E3600&amp;" "&amp;F3600&amp;" ["&amp;H3600&amp;"]",IF(G3600="JPN","[JPN] "&amp;B3600&amp;" "&amp;C3600&amp;" "&amp;D3600&amp;" "&amp;E3600&amp;" "&amp;F3600&amp;" ["&amp;H3600&amp;"]",B3600&amp;" "&amp;C3600&amp;" "&amp;D3600&amp;" "&amp;E3600&amp;" "&amp;F3600&amp;" ["&amp;H3600&amp;"]"))</f>
        <v/>
      </c>
      <c r="J3600" s="7" t="inlineStr">
        <is>
          <t>h&amp;m 블랙아이보리 스트라이프 면혼방 수술오픈형숏자켓 [160/80A]</t>
        </is>
      </c>
      <c r="K3600" s="7" t="inlineStr">
        <is>
          <t>h&amp;m 블랙아이보리 스트라이프 면혼방 수술오픈형숏자켓</t>
        </is>
      </c>
      <c r="L3600" s="7">
        <f>IF(B3600="보세",C3600&amp;" "&amp;F3600,B3600&amp;" "&amp;F3600)</f>
        <v/>
      </c>
      <c r="M3600" s="8" t="inlineStr">
        <is>
          <t>블랙아이보리 스트라이프 면혼방 수술오픈형숏자켓</t>
        </is>
      </c>
      <c r="N3600" s="8" t="inlineStr">
        <is>
          <t>블랙아이보리 스트라이프 코튼혼방 수술오픈형숏자켓</t>
        </is>
      </c>
      <c r="O3600" s="8" t="inlineStr">
        <is>
          <t>블랙아이보리 스트라이프 면믹스 수술오픈형숏자켓</t>
        </is>
      </c>
    </row>
    <row r="3601" ht="16.5" customHeight="1" s="16">
      <c r="A3601" s="7" t="n">
        <v>13200380</v>
      </c>
      <c r="B3601" s="7" t="inlineStr">
        <is>
          <t>랄프로렌</t>
        </is>
      </c>
      <c r="C3601" s="7" t="inlineStr">
        <is>
          <t>옐로우</t>
        </is>
      </c>
      <c r="D3601" s="7" t="inlineStr">
        <is>
          <t>스트라이프</t>
        </is>
      </c>
      <c r="E3601" s="7" t="inlineStr">
        <is>
          <t>면</t>
        </is>
      </c>
      <c r="F3601" s="7" t="inlineStr">
        <is>
          <t>긴팔셔츠</t>
        </is>
      </c>
      <c r="G3601" s="7" t="inlineStr">
        <is>
          <t>KOR</t>
        </is>
      </c>
      <c r="H3601" s="7" t="inlineStr">
        <is>
          <t>42-84</t>
        </is>
      </c>
      <c r="I3601" s="7">
        <f>IF(B3601="보세",C3601&amp;" "&amp;D3601&amp;" "&amp;E3601&amp;" "&amp;F3601&amp;" ["&amp;H3601&amp;"]",IF(G3601="JPN","[JPN] "&amp;B3601&amp;" "&amp;C3601&amp;" "&amp;D3601&amp;" "&amp;E3601&amp;" "&amp;F3601&amp;" ["&amp;H3601&amp;"]",B3601&amp;" "&amp;C3601&amp;" "&amp;D3601&amp;" "&amp;E3601&amp;" "&amp;F3601&amp;" ["&amp;H3601&amp;"]"))</f>
        <v/>
      </c>
      <c r="J3601" s="7" t="inlineStr">
        <is>
          <t>랄프로렌 옐로우 스트라이프 면 긴팔셔츠 [42-84]</t>
        </is>
      </c>
      <c r="K3601" s="7" t="inlineStr">
        <is>
          <t>랄프로렌 옐로우 스트라이프 면 긴팔셔츠</t>
        </is>
      </c>
      <c r="L3601" s="7">
        <f>IF(B3601="보세",C3601&amp;" "&amp;F3601,B3601&amp;" "&amp;F3601)</f>
        <v/>
      </c>
      <c r="M3601" s="8" t="inlineStr">
        <is>
          <t>옐로우 스트라이프 면 긴팔셔츠</t>
        </is>
      </c>
      <c r="N3601" s="8" t="inlineStr">
        <is>
          <t>옐로우 스트라이프 코튼 긴팔셔츠</t>
        </is>
      </c>
      <c r="O3601" s="8" t="inlineStr">
        <is>
          <t>옐로우 스트라이프 면직물 긴팔셔츠</t>
        </is>
      </c>
    </row>
    <row r="3602" ht="16.5" customHeight="1" s="16">
      <c r="A3602" s="7" t="n">
        <v>13200381</v>
      </c>
      <c r="B3602" s="7" t="inlineStr">
        <is>
          <t>조이너스</t>
        </is>
      </c>
      <c r="C3602" s="7" t="inlineStr">
        <is>
          <t>루비레드</t>
        </is>
      </c>
      <c r="D3602" s="7" t="inlineStr">
        <is>
          <t>무지</t>
        </is>
      </c>
      <c r="E3602" s="7" t="inlineStr">
        <is>
          <t>면혼방</t>
        </is>
      </c>
      <c r="F3602" s="7" t="inlineStr">
        <is>
          <t>빈티지원버튼벨벳자켓</t>
        </is>
      </c>
      <c r="G3602" s="7" t="inlineStr">
        <is>
          <t>KOR</t>
        </is>
      </c>
      <c r="H3602" s="7" t="inlineStr">
        <is>
          <t>94-102-165</t>
        </is>
      </c>
      <c r="I3602" s="7">
        <f>IF(B3602="보세",C3602&amp;" "&amp;D3602&amp;" "&amp;E3602&amp;" "&amp;F3602&amp;" ["&amp;H3602&amp;"]",IF(G3602="JPN","[JPN] "&amp;B3602&amp;" "&amp;C3602&amp;" "&amp;D3602&amp;" "&amp;E3602&amp;" "&amp;F3602&amp;" ["&amp;H3602&amp;"]",B3602&amp;" "&amp;C3602&amp;" "&amp;D3602&amp;" "&amp;E3602&amp;" "&amp;F3602&amp;" ["&amp;H3602&amp;"]"))</f>
        <v/>
      </c>
      <c r="J3602" s="7" t="inlineStr">
        <is>
          <t>조이너스 루비레드 면혼방 빈티지원버튼벨벳자켓 [94-102-165]</t>
        </is>
      </c>
      <c r="K3602" s="7" t="inlineStr">
        <is>
          <t>조이너스 루비레드 면혼방 빈티지원버튼벨벳자켓</t>
        </is>
      </c>
      <c r="L3602" s="7">
        <f>IF(B3602="보세",C3602&amp;" "&amp;F3602,B3602&amp;" "&amp;F3602)</f>
        <v/>
      </c>
      <c r="M3602" s="8" t="inlineStr">
        <is>
          <t>루비레드  면혼방 빈티지원버튼벨벳자켓</t>
        </is>
      </c>
      <c r="N3602" s="8" t="inlineStr">
        <is>
          <t>루비레드  코튼혼방 빈티지원버튼벨벳자켓</t>
        </is>
      </c>
      <c r="O3602" s="8" t="inlineStr">
        <is>
          <t>루비레드  면믹스 빈티지원버튼벨벳자켓</t>
        </is>
      </c>
    </row>
    <row r="3603" ht="16.5" customHeight="1" s="16">
      <c r="A3603" s="7" t="n">
        <v>13200382</v>
      </c>
      <c r="B3603" s="7" t="inlineStr">
        <is>
          <t>클라비스</t>
        </is>
      </c>
      <c r="C3603" s="7" t="inlineStr">
        <is>
          <t>레드</t>
        </is>
      </c>
      <c r="D3603" s="7" t="inlineStr">
        <is>
          <t>무지</t>
        </is>
      </c>
      <c r="E3603" s="7" t="inlineStr">
        <is>
          <t>면혼방</t>
        </is>
      </c>
      <c r="F3603" s="7" t="inlineStr">
        <is>
          <t>투버튼트렌치하프자켓</t>
        </is>
      </c>
      <c r="G3603" s="7" t="inlineStr">
        <is>
          <t>KOR</t>
        </is>
      </c>
      <c r="H3603" s="7" t="inlineStr">
        <is>
          <t>91-101-165</t>
        </is>
      </c>
      <c r="I3603" s="7">
        <f>IF(B3603="보세",C3603&amp;" "&amp;D3603&amp;" "&amp;E3603&amp;" "&amp;F3603&amp;" ["&amp;H3603&amp;"]",IF(G3603="JPN","[JPN] "&amp;B3603&amp;" "&amp;C3603&amp;" "&amp;D3603&amp;" "&amp;E3603&amp;" "&amp;F3603&amp;" ["&amp;H3603&amp;"]",B3603&amp;" "&amp;C3603&amp;" "&amp;D3603&amp;" "&amp;E3603&amp;" "&amp;F3603&amp;" ["&amp;H3603&amp;"]"))</f>
        <v/>
      </c>
      <c r="J3603" s="7" t="inlineStr">
        <is>
          <t>클라비스 레드 면혼방 투버튼트렌치하프자켓 [91-101-165]</t>
        </is>
      </c>
      <c r="K3603" s="7" t="inlineStr">
        <is>
          <t>클라비스 레드 면혼방 투버튼트렌치하프자켓</t>
        </is>
      </c>
      <c r="L3603" s="7">
        <f>IF(B3603="보세",C3603&amp;" "&amp;F3603,B3603&amp;" "&amp;F3603)</f>
        <v/>
      </c>
      <c r="M3603" s="8" t="inlineStr">
        <is>
          <t>레드  면혼방 투버튼트렌치하프자켓</t>
        </is>
      </c>
      <c r="N3603" s="8" t="inlineStr">
        <is>
          <t>레드  코튼혼방 투버튼트렌치하프자켓</t>
        </is>
      </c>
      <c r="O3603" s="8" t="inlineStr">
        <is>
          <t>레드  면믹스 투버튼트렌치하프자켓</t>
        </is>
      </c>
    </row>
    <row r="3604" ht="16.5" customHeight="1" s="16">
      <c r="A3604" s="7" t="n">
        <v>13200383</v>
      </c>
      <c r="B3604" s="7" t="inlineStr">
        <is>
          <t>로우알파인</t>
        </is>
      </c>
      <c r="C3604" s="7" t="inlineStr">
        <is>
          <t>웜레드핫핑크</t>
        </is>
      </c>
      <c r="D3604" s="7" t="inlineStr">
        <is>
          <t>노르딕패턴</t>
        </is>
      </c>
      <c r="E3604" s="7" t="inlineStr">
        <is>
          <t>폴리</t>
        </is>
      </c>
      <c r="F3604" s="7" t="inlineStr">
        <is>
          <t>로고패치니트후드집업</t>
        </is>
      </c>
      <c r="G3604" s="7" t="inlineStr">
        <is>
          <t>KOR</t>
        </is>
      </c>
      <c r="H3604" s="7" t="inlineStr">
        <is>
          <t>95-160</t>
        </is>
      </c>
      <c r="I3604" s="7">
        <f>IF(B3604="보세",C3604&amp;" "&amp;D3604&amp;" "&amp;E3604&amp;" "&amp;F3604&amp;" ["&amp;H3604&amp;"]",IF(G3604="JPN","[JPN] "&amp;B3604&amp;" "&amp;C3604&amp;" "&amp;D3604&amp;" "&amp;E3604&amp;" "&amp;F3604&amp;" ["&amp;H3604&amp;"]",B3604&amp;" "&amp;C3604&amp;" "&amp;D3604&amp;" "&amp;E3604&amp;" "&amp;F3604&amp;" ["&amp;H3604&amp;"]"))</f>
        <v/>
      </c>
      <c r="J3604" s="7" t="inlineStr">
        <is>
          <t>로우알파인 웜레드핫핑크 노르딕패턴 로고패치니트후드집업 [95-160]</t>
        </is>
      </c>
      <c r="K3604" s="7" t="inlineStr">
        <is>
          <t>로우알파인 웜레드핫핑크 노르딕패턴 로고패치니트후드집업</t>
        </is>
      </c>
      <c r="L3604" s="7">
        <f>IF(B3604="보세",C3604&amp;" "&amp;F3604,B3604&amp;" "&amp;F3604)</f>
        <v/>
      </c>
      <c r="M3604" s="8" t="inlineStr">
        <is>
          <t>웜레드핫핑크 노르딕패턴  로고패치니트후드집업</t>
        </is>
      </c>
      <c r="N3604" s="8" t="inlineStr">
        <is>
          <t>웜레드핫핑크 노르딕패턴  로고패치니트후드집업</t>
        </is>
      </c>
      <c r="O3604" s="8" t="inlineStr">
        <is>
          <t>웜레드핫핑크 노르딕패턴  로고패치니트후드집업</t>
        </is>
      </c>
    </row>
    <row r="3605" ht="16.5" customHeight="1" s="16">
      <c r="A3605" s="7" t="n">
        <v>13200384</v>
      </c>
      <c r="B3605" s="7" t="inlineStr">
        <is>
          <t>올리비아로렌</t>
        </is>
      </c>
      <c r="C3605" s="9" t="inlineStr">
        <is>
          <t>핑크</t>
        </is>
      </c>
      <c r="D3605" s="7" t="inlineStr">
        <is>
          <t>사선스트라이프</t>
        </is>
      </c>
      <c r="E3605" s="7" t="inlineStr">
        <is>
          <t>폴리</t>
        </is>
      </c>
      <c r="F3605" s="7" t="inlineStr">
        <is>
          <t>라운드니트</t>
        </is>
      </c>
      <c r="G3605" s="7" t="inlineStr">
        <is>
          <t>KOR</t>
        </is>
      </c>
      <c r="H3605" s="7" t="inlineStr">
        <is>
          <t>90</t>
        </is>
      </c>
      <c r="I3605" s="7">
        <f>IF(B3605="보세",C3605&amp;" "&amp;D3605&amp;" "&amp;E3605&amp;" "&amp;F3605&amp;" ["&amp;H3605&amp;"]",IF(G3605="JPN","[JPN] "&amp;B3605&amp;" "&amp;C3605&amp;" "&amp;D3605&amp;" "&amp;E3605&amp;" "&amp;F3605&amp;" ["&amp;H3605&amp;"]",B3605&amp;" "&amp;C3605&amp;" "&amp;D3605&amp;" "&amp;E3605&amp;" "&amp;F3605&amp;" ["&amp;H3605&amp;"]"))</f>
        <v/>
      </c>
      <c r="J3605" s="7" t="inlineStr">
        <is>
          <t>올리비아로렌 핑크 사선스트라이프 라운드니트 [90]</t>
        </is>
      </c>
      <c r="K3605" s="7" t="inlineStr">
        <is>
          <t>올리비아로렌 핑크 사선스트라이프 라운드니트</t>
        </is>
      </c>
      <c r="L3605" s="7">
        <f>IF(B3605="보세",C3605&amp;" "&amp;F3605,B3605&amp;" "&amp;F3605)</f>
        <v/>
      </c>
      <c r="M3605" s="8" t="inlineStr">
        <is>
          <t>핑크 사선스트라이프  라운드니트</t>
        </is>
      </c>
      <c r="N3605" s="8" t="inlineStr">
        <is>
          <t>핑크 사선스트라이프  라운드니트</t>
        </is>
      </c>
      <c r="O3605" s="8" t="inlineStr">
        <is>
          <t>핑크 사선스트라이프  라운드니트</t>
        </is>
      </c>
    </row>
    <row r="3606" ht="16.5" customHeight="1" s="16">
      <c r="A3606" s="7" t="n">
        <v>13200385</v>
      </c>
      <c r="B3606" s="7" t="inlineStr">
        <is>
          <t>탑텐</t>
        </is>
      </c>
      <c r="C3606" s="7" t="inlineStr">
        <is>
          <t>웜크리스탈핑크</t>
        </is>
      </c>
      <c r="D3606" s="7" t="inlineStr">
        <is>
          <t>무지</t>
        </is>
      </c>
      <c r="E3606" s="7" t="inlineStr">
        <is>
          <t>폴리</t>
        </is>
      </c>
      <c r="F3606" s="7" t="inlineStr">
        <is>
          <t>하이넥카라패딩베스트</t>
        </is>
      </c>
      <c r="G3606" s="7" t="inlineStr">
        <is>
          <t>KOR</t>
        </is>
      </c>
      <c r="H3606" s="7" t="inlineStr">
        <is>
          <t>85</t>
        </is>
      </c>
      <c r="I3606" s="7">
        <f>IF(B3606="보세",C3606&amp;" "&amp;D3606&amp;" "&amp;E3606&amp;" "&amp;F3606&amp;" ["&amp;H3606&amp;"]",IF(G3606="JPN","[JPN] "&amp;B3606&amp;" "&amp;C3606&amp;" "&amp;D3606&amp;" "&amp;E3606&amp;" "&amp;F3606&amp;" ["&amp;H3606&amp;"]",B3606&amp;" "&amp;C3606&amp;" "&amp;D3606&amp;" "&amp;E3606&amp;" "&amp;F3606&amp;" ["&amp;H3606&amp;"]"))</f>
        <v/>
      </c>
      <c r="J3606" s="7" t="inlineStr">
        <is>
          <t>탑텐 웜크리스탈핑크 하이넥카라패딩베스트 [85]</t>
        </is>
      </c>
      <c r="K3606" s="7" t="inlineStr">
        <is>
          <t>탑텐 웜크리스탈핑크 하이넥카라패딩베스트</t>
        </is>
      </c>
      <c r="L3606" s="7">
        <f>IF(B3606="보세",C3606&amp;" "&amp;F3606,B3606&amp;" "&amp;F3606)</f>
        <v/>
      </c>
      <c r="M3606" s="8" t="inlineStr">
        <is>
          <t>웜크리스탈핑크   하이넥카라패딩베스트</t>
        </is>
      </c>
      <c r="N3606" s="8" t="inlineStr">
        <is>
          <t>웜크리스탈핑크   하이넥카라패딩베스트</t>
        </is>
      </c>
      <c r="O3606" s="8" t="inlineStr">
        <is>
          <t>웜크리스탈핑크   하이넥카라패딩베스트</t>
        </is>
      </c>
    </row>
    <row r="3607" ht="16.5" customHeight="1" s="16">
      <c r="A3607" s="7" t="n">
        <v>13200386</v>
      </c>
      <c r="B3607" s="7" t="inlineStr">
        <is>
          <t>폴햄</t>
        </is>
      </c>
      <c r="C3607" s="7" t="inlineStr">
        <is>
          <t>멀티컬러</t>
        </is>
      </c>
      <c r="D3607" s="7" t="inlineStr">
        <is>
          <t>스트라이프</t>
        </is>
      </c>
      <c r="E3607" s="7" t="inlineStr">
        <is>
          <t>면혼방</t>
        </is>
      </c>
      <c r="F3607" s="7" t="inlineStr">
        <is>
          <t>라운드니트</t>
        </is>
      </c>
      <c r="G3607" s="7" t="inlineStr">
        <is>
          <t>KOR</t>
        </is>
      </c>
      <c r="H3607" s="7" t="inlineStr">
        <is>
          <t>L</t>
        </is>
      </c>
      <c r="I3607" s="7">
        <f>IF(B3607="보세",C3607&amp;" "&amp;D3607&amp;" "&amp;E3607&amp;" "&amp;F3607&amp;" ["&amp;H3607&amp;"]",IF(G3607="JPN","[JPN] "&amp;B3607&amp;" "&amp;C3607&amp;" "&amp;D3607&amp;" "&amp;E3607&amp;" "&amp;F3607&amp;" ["&amp;H3607&amp;"]",B3607&amp;" "&amp;C3607&amp;" "&amp;D3607&amp;" "&amp;E3607&amp;" "&amp;F3607&amp;" ["&amp;H3607&amp;"]"))</f>
        <v/>
      </c>
      <c r="J3607" s="7" t="inlineStr">
        <is>
          <t>폴햄 멀티컬러 스트라이프 면혼방 라운드니트 [L]</t>
        </is>
      </c>
      <c r="K3607" s="7" t="inlineStr">
        <is>
          <t>폴햄 멀티컬러 스트라이프 면혼방 라운드니트</t>
        </is>
      </c>
      <c r="L3607" s="7">
        <f>IF(B3607="보세",C3607&amp;" "&amp;F3607,B3607&amp;" "&amp;F3607)</f>
        <v/>
      </c>
      <c r="M3607" s="8" t="inlineStr">
        <is>
          <t>멀티컬러 스트라이프 면혼방 라운드니트</t>
        </is>
      </c>
      <c r="N3607" s="8" t="inlineStr">
        <is>
          <t>멀티컬러 스트라이프 코튼혼방 라운드니트</t>
        </is>
      </c>
      <c r="O3607" s="8" t="inlineStr">
        <is>
          <t>멀티컬러 스트라이프 면믹스 라운드니트</t>
        </is>
      </c>
    </row>
    <row r="3608" ht="16.5" customHeight="1" s="16">
      <c r="A3608" s="7" t="n">
        <v>13200387</v>
      </c>
      <c r="B3608" s="7" t="inlineStr">
        <is>
          <t>자라</t>
        </is>
      </c>
      <c r="C3608" s="7" t="inlineStr">
        <is>
          <t>실버</t>
        </is>
      </c>
      <c r="D3608" s="7" t="inlineStr">
        <is>
          <t>무지</t>
        </is>
      </c>
      <c r="E3608" s="7" t="inlineStr">
        <is>
          <t>폴리</t>
        </is>
      </c>
      <c r="F3608" s="7" t="inlineStr">
        <is>
          <t>그물펀칭크롭펄가디건</t>
        </is>
      </c>
      <c r="G3608" s="7" t="inlineStr">
        <is>
          <t>KOR</t>
        </is>
      </c>
      <c r="H3608" s="7" t="inlineStr">
        <is>
          <t>S</t>
        </is>
      </c>
      <c r="I3608" s="7">
        <f>IF(B3608="보세",C3608&amp;" "&amp;D3608&amp;" "&amp;E3608&amp;" "&amp;F3608&amp;" ["&amp;H3608&amp;"]",IF(G3608="JPN","[JPN] "&amp;B3608&amp;" "&amp;C3608&amp;" "&amp;D3608&amp;" "&amp;E3608&amp;" "&amp;F3608&amp;" ["&amp;H3608&amp;"]",B3608&amp;" "&amp;C3608&amp;" "&amp;D3608&amp;" "&amp;E3608&amp;" "&amp;F3608&amp;" ["&amp;H3608&amp;"]"))</f>
        <v/>
      </c>
      <c r="J3608" s="7" t="inlineStr">
        <is>
          <t>자라 실버 그물펀칭크롭펄가디건 [S]</t>
        </is>
      </c>
      <c r="K3608" s="7" t="inlineStr">
        <is>
          <t>자라 실버 그물펀칭크롭펄가디건</t>
        </is>
      </c>
      <c r="L3608" s="7">
        <f>IF(B3608="보세",C3608&amp;" "&amp;F3608,B3608&amp;" "&amp;F3608)</f>
        <v/>
      </c>
      <c r="M3608" s="8" t="inlineStr">
        <is>
          <t>실버   그물펀칭크롭펄가디건</t>
        </is>
      </c>
      <c r="N3608" s="8" t="inlineStr">
        <is>
          <t>실버   그물펀칭크롭펄가디건</t>
        </is>
      </c>
      <c r="O3608" s="8" t="inlineStr">
        <is>
          <t>실버   그물펀칭크롭펄가디건</t>
        </is>
      </c>
    </row>
    <row r="3609" ht="16.5" customHeight="1" s="16">
      <c r="A3609" s="7" t="n">
        <v>13200388</v>
      </c>
      <c r="B3609" s="7" t="inlineStr">
        <is>
          <t>클럽모나코</t>
        </is>
      </c>
      <c r="C3609" s="7" t="inlineStr">
        <is>
          <t>아이보리베이지</t>
        </is>
      </c>
      <c r="D3609" s="7" t="inlineStr">
        <is>
          <t>체크</t>
        </is>
      </c>
      <c r="E3609" s="7" t="inlineStr">
        <is>
          <t>면혼방</t>
        </is>
      </c>
      <c r="F3609" s="7" t="inlineStr">
        <is>
          <t>a라인니트롱베스트</t>
        </is>
      </c>
      <c r="G3609" s="7" t="inlineStr">
        <is>
          <t>KOR</t>
        </is>
      </c>
      <c r="H3609" s="7" t="inlineStr">
        <is>
          <t>M</t>
        </is>
      </c>
      <c r="I3609" s="7">
        <f>IF(B3609="보세",C3609&amp;" "&amp;D3609&amp;" "&amp;E3609&amp;" "&amp;F3609&amp;" ["&amp;H3609&amp;"]",IF(G3609="JPN","[JPN] "&amp;B3609&amp;" "&amp;C3609&amp;" "&amp;D3609&amp;" "&amp;E3609&amp;" "&amp;F3609&amp;" ["&amp;H3609&amp;"]",B3609&amp;" "&amp;C3609&amp;" "&amp;D3609&amp;" "&amp;E3609&amp;" "&amp;F3609&amp;" ["&amp;H3609&amp;"]"))</f>
        <v/>
      </c>
      <c r="J3609" s="7" t="inlineStr">
        <is>
          <t>클럽모나코 아이보리베이지 체크 면혼방 a라인니트롱베스트 [M]</t>
        </is>
      </c>
      <c r="K3609" s="7" t="inlineStr">
        <is>
          <t>클럽모나코 아이보리베이지 체크 면혼방 a라인니트롱베스트</t>
        </is>
      </c>
      <c r="L3609" s="7">
        <f>IF(B3609="보세",C3609&amp;" "&amp;F3609,B3609&amp;" "&amp;F3609)</f>
        <v/>
      </c>
      <c r="M3609" s="8" t="inlineStr">
        <is>
          <t>아이보리베이지 체크 면혼방 a라인니트롱베스트</t>
        </is>
      </c>
      <c r="N3609" s="8" t="inlineStr">
        <is>
          <t>아이보리베이지 체크 코튼혼방 a라인니트롱베스트</t>
        </is>
      </c>
      <c r="O3609" s="8" t="inlineStr">
        <is>
          <t>아이보리베이지 체크 면믹스 a라인니트롱베스트</t>
        </is>
      </c>
    </row>
    <row r="3610" ht="16.5" customHeight="1" s="16">
      <c r="A3610" s="7" t="n">
        <v>13200389</v>
      </c>
      <c r="B3610" s="7" t="inlineStr">
        <is>
          <t>빈폴</t>
        </is>
      </c>
      <c r="C3610" s="7" t="inlineStr">
        <is>
          <t>화이트</t>
        </is>
      </c>
      <c r="D3610" s="7" t="inlineStr">
        <is>
          <t>무지</t>
        </is>
      </c>
      <c r="E3610" s="7" t="inlineStr">
        <is>
          <t>면</t>
        </is>
      </c>
      <c r="F3610" s="7" t="inlineStr">
        <is>
          <t>로고라이트롱7부가디건</t>
        </is>
      </c>
      <c r="G3610" s="7" t="inlineStr">
        <is>
          <t>KOR</t>
        </is>
      </c>
      <c r="H3610" s="7" t="inlineStr">
        <is>
          <t>95</t>
        </is>
      </c>
      <c r="I3610" s="7">
        <f>IF(B3610="보세",C3610&amp;" "&amp;D3610&amp;" "&amp;E3610&amp;" "&amp;F3610&amp;" ["&amp;H3610&amp;"]",IF(G3610="JPN","[JPN] "&amp;B3610&amp;" "&amp;C3610&amp;" "&amp;D3610&amp;" "&amp;E3610&amp;" "&amp;F3610&amp;" ["&amp;H3610&amp;"]",B3610&amp;" "&amp;C3610&amp;" "&amp;D3610&amp;" "&amp;E3610&amp;" "&amp;F3610&amp;" ["&amp;H3610&amp;"]"))</f>
        <v/>
      </c>
      <c r="J3610" s="7" t="inlineStr">
        <is>
          <t>빈폴 화이트 면 로고라이트롱7부가디건 [95]</t>
        </is>
      </c>
      <c r="K3610" s="7" t="inlineStr">
        <is>
          <t>빈폴 화이트 면 로고라이트롱7부가디건</t>
        </is>
      </c>
      <c r="L3610" s="7">
        <f>IF(B3610="보세",C3610&amp;" "&amp;F3610,B3610&amp;" "&amp;F3610)</f>
        <v/>
      </c>
      <c r="M3610" s="8" t="inlineStr">
        <is>
          <t>화이트  면 로고라이트롱7부가디건</t>
        </is>
      </c>
      <c r="N3610" s="8" t="inlineStr">
        <is>
          <t>화이트  코튼 로고라이트롱7부가디건</t>
        </is>
      </c>
      <c r="O3610" s="8" t="inlineStr">
        <is>
          <t>화이트  면직물 로고라이트롱7부가디건</t>
        </is>
      </c>
    </row>
    <row r="3611" ht="16.5" customHeight="1" s="16">
      <c r="A3611" s="7" t="n">
        <v>13200390</v>
      </c>
      <c r="B3611" s="7" t="inlineStr">
        <is>
          <t>아이더</t>
        </is>
      </c>
      <c r="C3611" s="7" t="inlineStr">
        <is>
          <t>화이트</t>
        </is>
      </c>
      <c r="D3611" s="7" t="inlineStr">
        <is>
          <t>무지</t>
        </is>
      </c>
      <c r="E3611" s="7" t="inlineStr">
        <is>
          <t>폴리</t>
        </is>
      </c>
      <c r="F3611" s="7" t="inlineStr">
        <is>
          <t>넥로고반집업등산티</t>
        </is>
      </c>
      <c r="G3611" s="7" t="inlineStr">
        <is>
          <t>KOR</t>
        </is>
      </c>
      <c r="H3611" s="7" t="inlineStr">
        <is>
          <t>M</t>
        </is>
      </c>
      <c r="I3611" s="7">
        <f>IF(B3611="보세",C3611&amp;" "&amp;D3611&amp;" "&amp;E3611&amp;" "&amp;F3611&amp;" ["&amp;H3611&amp;"]",IF(G3611="JPN","[JPN] "&amp;B3611&amp;" "&amp;C3611&amp;" "&amp;D3611&amp;" "&amp;E3611&amp;" "&amp;F3611&amp;" ["&amp;H3611&amp;"]",B3611&amp;" "&amp;C3611&amp;" "&amp;D3611&amp;" "&amp;E3611&amp;" "&amp;F3611&amp;" ["&amp;H3611&amp;"]"))</f>
        <v/>
      </c>
      <c r="J3611" s="7" t="inlineStr">
        <is>
          <t>아이더 화이트 넥로고반집업등산티 [M]</t>
        </is>
      </c>
      <c r="K3611" s="7" t="inlineStr">
        <is>
          <t>아이더 화이트 넥로고반집업등산티</t>
        </is>
      </c>
      <c r="L3611" s="7">
        <f>IF(B3611="보세",C3611&amp;" "&amp;F3611,B3611&amp;" "&amp;F3611)</f>
        <v/>
      </c>
      <c r="M3611" s="8" t="inlineStr">
        <is>
          <t>화이트   넥로고반집업등산티</t>
        </is>
      </c>
      <c r="N3611" s="8" t="inlineStr">
        <is>
          <t>화이트   넥로고반집업등산티</t>
        </is>
      </c>
      <c r="O3611" s="8" t="inlineStr">
        <is>
          <t>화이트   넥로고반집업등산티</t>
        </is>
      </c>
    </row>
    <row r="3612" ht="16.5" customHeight="1" s="16">
      <c r="A3612" s="7" t="n">
        <v>13200391</v>
      </c>
      <c r="B3612" s="7" t="inlineStr">
        <is>
          <t>아디다스</t>
        </is>
      </c>
      <c r="C3612" s="7" t="inlineStr">
        <is>
          <t>아이보리</t>
        </is>
      </c>
      <c r="D3612" s="7" t="inlineStr">
        <is>
          <t>무지</t>
        </is>
      </c>
      <c r="E3612" s="7" t="inlineStr">
        <is>
          <t>폴리</t>
        </is>
      </c>
      <c r="F3612" s="7" t="inlineStr">
        <is>
          <t>하이넥기능성스포츠자켓</t>
        </is>
      </c>
      <c r="G3612" s="7" t="inlineStr">
        <is>
          <t>KOR</t>
        </is>
      </c>
      <c r="H3612" s="7" t="inlineStr">
        <is>
          <t>L</t>
        </is>
      </c>
      <c r="I3612" s="7">
        <f>IF(B3612="보세",C3612&amp;" "&amp;D3612&amp;" "&amp;E3612&amp;" "&amp;F3612&amp;" ["&amp;H3612&amp;"]",IF(G3612="JPN","[JPN] "&amp;B3612&amp;" "&amp;C3612&amp;" "&amp;D3612&amp;" "&amp;E3612&amp;" "&amp;F3612&amp;" ["&amp;H3612&amp;"]",B3612&amp;" "&amp;C3612&amp;" "&amp;D3612&amp;" "&amp;E3612&amp;" "&amp;F3612&amp;" ["&amp;H3612&amp;"]"))</f>
        <v/>
      </c>
      <c r="J3612" s="7" t="inlineStr">
        <is>
          <t>아디다스 아이보리 하이넥기능성스포츠자켓 [L]</t>
        </is>
      </c>
      <c r="K3612" s="7" t="inlineStr">
        <is>
          <t>아디다스 아이보리 하이넥기능성스포츠자켓</t>
        </is>
      </c>
      <c r="L3612" s="7">
        <f>IF(B3612="보세",C3612&amp;" "&amp;F3612,B3612&amp;" "&amp;F3612)</f>
        <v/>
      </c>
      <c r="M3612" s="8" t="inlineStr">
        <is>
          <t>아이보리   하이넥기능성스포츠자켓</t>
        </is>
      </c>
      <c r="N3612" s="8" t="inlineStr">
        <is>
          <t>아이보리   하이넥기능성스포츠자켓</t>
        </is>
      </c>
      <c r="O3612" s="8" t="inlineStr">
        <is>
          <t>아이보리   하이넥기능성스포츠자켓</t>
        </is>
      </c>
    </row>
    <row r="3613" ht="16.5" customHeight="1" s="16">
      <c r="A3613" s="7" t="n">
        <v>13200392</v>
      </c>
      <c r="B3613" s="7" t="inlineStr">
        <is>
          <t>아레나</t>
        </is>
      </c>
      <c r="C3613" s="7" t="inlineStr">
        <is>
          <t>쿨화이트</t>
        </is>
      </c>
      <c r="D3613" s="7" t="inlineStr">
        <is>
          <t>무지</t>
        </is>
      </c>
      <c r="E3613" s="7" t="inlineStr">
        <is>
          <t>폴리</t>
        </is>
      </c>
      <c r="F3613" s="7" t="inlineStr">
        <is>
          <t>소매프린팅쿨후드집업</t>
        </is>
      </c>
      <c r="G3613" s="7" t="inlineStr">
        <is>
          <t>KOR</t>
        </is>
      </c>
      <c r="H3613" s="7" t="inlineStr">
        <is>
          <t>95</t>
        </is>
      </c>
      <c r="I3613" s="7">
        <f>IF(B3613="보세",C3613&amp;" "&amp;D3613&amp;" "&amp;E3613&amp;" "&amp;F3613&amp;" ["&amp;H3613&amp;"]",IF(G3613="JPN","[JPN] "&amp;B3613&amp;" "&amp;C3613&amp;" "&amp;D3613&amp;" "&amp;E3613&amp;" "&amp;F3613&amp;" ["&amp;H3613&amp;"]",B3613&amp;" "&amp;C3613&amp;" "&amp;D3613&amp;" "&amp;E3613&amp;" "&amp;F3613&amp;" ["&amp;H3613&amp;"]"))</f>
        <v/>
      </c>
      <c r="J3613" s="7" t="inlineStr">
        <is>
          <t>아레나 쿨화이트 소매프린팅쿨후드집업 [95]</t>
        </is>
      </c>
      <c r="K3613" s="7" t="inlineStr">
        <is>
          <t>아레나 쿨화이트 소매프린팅쿨후드집업</t>
        </is>
      </c>
      <c r="L3613" s="7">
        <f>IF(B3613="보세",C3613&amp;" "&amp;F3613,B3613&amp;" "&amp;F3613)</f>
        <v/>
      </c>
      <c r="M3613" s="8" t="inlineStr">
        <is>
          <t>쿨화이트   소매프린팅쿨후드집업</t>
        </is>
      </c>
      <c r="N3613" s="8" t="inlineStr">
        <is>
          <t>쿨화이트   소매프린팅쿨후드집업</t>
        </is>
      </c>
      <c r="O3613" s="8" t="inlineStr">
        <is>
          <t>쿨화이트   소매프린팅쿨후드집업</t>
        </is>
      </c>
    </row>
    <row r="3614" ht="16.5" customHeight="1" s="16">
      <c r="A3614" s="7" t="n">
        <v>13200393</v>
      </c>
      <c r="B3614" s="7" t="inlineStr">
        <is>
          <t>챔피언</t>
        </is>
      </c>
      <c r="C3614" s="7" t="inlineStr">
        <is>
          <t>화이트</t>
        </is>
      </c>
      <c r="D3614" s="7" t="inlineStr">
        <is>
          <t>무지</t>
        </is>
      </c>
      <c r="E3614" s="7" t="inlineStr">
        <is>
          <t>면</t>
        </is>
      </c>
      <c r="F3614" s="7" t="inlineStr">
        <is>
          <t>나그랑소매로고반팔티</t>
        </is>
      </c>
      <c r="G3614" s="7" t="inlineStr">
        <is>
          <t>KOR</t>
        </is>
      </c>
      <c r="H3614" s="7" t="inlineStr">
        <is>
          <t>L</t>
        </is>
      </c>
      <c r="I3614" s="7">
        <f>IF(B3614="보세",C3614&amp;" "&amp;D3614&amp;" "&amp;E3614&amp;" "&amp;F3614&amp;" ["&amp;H3614&amp;"]",IF(G3614="JPN","[JPN] "&amp;B3614&amp;" "&amp;C3614&amp;" "&amp;D3614&amp;" "&amp;E3614&amp;" "&amp;F3614&amp;" ["&amp;H3614&amp;"]",B3614&amp;" "&amp;C3614&amp;" "&amp;D3614&amp;" "&amp;E3614&amp;" "&amp;F3614&amp;" ["&amp;H3614&amp;"]"))</f>
        <v/>
      </c>
      <c r="J3614" s="7" t="inlineStr">
        <is>
          <t>챔피언 화이트 면 나그랑소매로고반팔티 [L]</t>
        </is>
      </c>
      <c r="K3614" s="7" t="inlineStr">
        <is>
          <t>챔피언 화이트 면 나그랑소매로고반팔티</t>
        </is>
      </c>
      <c r="L3614" s="7">
        <f>IF(B3614="보세",C3614&amp;" "&amp;F3614,B3614&amp;" "&amp;F3614)</f>
        <v/>
      </c>
      <c r="M3614" s="8" t="inlineStr">
        <is>
          <t>화이트  면 나그랑소매로고반팔티</t>
        </is>
      </c>
      <c r="N3614" s="8" t="inlineStr">
        <is>
          <t>화이트  코튼 나그랑소매로고반팔티</t>
        </is>
      </c>
      <c r="O3614" s="8" t="inlineStr">
        <is>
          <t>화이트  면직물 나그랑소매로고반팔티</t>
        </is>
      </c>
    </row>
    <row r="3615" ht="16.5" customHeight="1" s="16">
      <c r="A3615" s="7" t="n">
        <v>13200394</v>
      </c>
      <c r="B3615" s="7" t="inlineStr">
        <is>
          <t>타미힐피거</t>
        </is>
      </c>
      <c r="C3615" s="7" t="inlineStr">
        <is>
          <t>블랙</t>
        </is>
      </c>
      <c r="D3615" s="7" t="inlineStr">
        <is>
          <t>무지</t>
        </is>
      </c>
      <c r="E3615" s="7" t="inlineStr">
        <is>
          <t>덕다운</t>
        </is>
      </c>
      <c r="F3615" s="7" t="inlineStr">
        <is>
          <t>하이넥퍼넥롱패딩</t>
        </is>
      </c>
      <c r="G3615" s="7" t="inlineStr">
        <is>
          <t>KOR</t>
        </is>
      </c>
      <c r="H3615" s="7" t="inlineStr">
        <is>
          <t>M</t>
        </is>
      </c>
      <c r="I3615" s="7">
        <f>IF(B3615="보세",C3615&amp;" "&amp;D3615&amp;" "&amp;E3615&amp;" "&amp;F3615&amp;" ["&amp;H3615&amp;"]",IF(G3615="JPN","[JPN] "&amp;B3615&amp;" "&amp;C3615&amp;" "&amp;D3615&amp;" "&amp;E3615&amp;" "&amp;F3615&amp;" ["&amp;H3615&amp;"]",B3615&amp;" "&amp;C3615&amp;" "&amp;D3615&amp;" "&amp;E3615&amp;" "&amp;F3615&amp;" ["&amp;H3615&amp;"]"))</f>
        <v/>
      </c>
      <c r="J3615" s="7" t="inlineStr">
        <is>
          <t>타미힐피거 블랙 덕다운 하이넥퍼넥롱패딩 [M]</t>
        </is>
      </c>
      <c r="K3615" s="7" t="inlineStr">
        <is>
          <t>타미힐피거 블랙 덕다운 하이넥퍼넥롱패딩</t>
        </is>
      </c>
      <c r="L3615" s="7">
        <f>IF(B3615="보세",C3615&amp;" "&amp;F3615,B3615&amp;" "&amp;F3615)</f>
        <v/>
      </c>
      <c r="M3615" s="8" t="inlineStr">
        <is>
          <t>블랙  덕다운 하이넥퍼넥롱패딩</t>
        </is>
      </c>
      <c r="N3615" s="8" t="inlineStr">
        <is>
          <t>블랙  덕다운 하이넥퍼넥롱패딩</t>
        </is>
      </c>
      <c r="O3615" s="8" t="inlineStr">
        <is>
          <t>블랙  덕다운 하이넥퍼넥롱패딩</t>
        </is>
      </c>
    </row>
    <row r="3616" ht="16.5" customHeight="1" s="16">
      <c r="A3616" s="7" t="n">
        <v>13200395</v>
      </c>
      <c r="B3616" s="7" t="inlineStr">
        <is>
          <t>아디다스오리지널</t>
        </is>
      </c>
      <c r="C3616" s="7" t="inlineStr">
        <is>
          <t>네이비</t>
        </is>
      </c>
      <c r="D3616" s="7" t="inlineStr">
        <is>
          <t>무지</t>
        </is>
      </c>
      <c r="E3616" s="7" t="inlineStr">
        <is>
          <t>덕다운</t>
        </is>
      </c>
      <c r="F3616" s="7" t="inlineStr">
        <is>
          <t>나그랑사파리패딩점퍼</t>
        </is>
      </c>
      <c r="G3616" s="7" t="inlineStr">
        <is>
          <t>KOR</t>
        </is>
      </c>
      <c r="H3616" s="7" t="inlineStr">
        <is>
          <t>90</t>
        </is>
      </c>
      <c r="I3616" s="7">
        <f>IF(B3616="보세",C3616&amp;" "&amp;D3616&amp;" "&amp;E3616&amp;" "&amp;F3616&amp;" ["&amp;H3616&amp;"]",IF(G3616="JPN","[JPN] "&amp;B3616&amp;" "&amp;C3616&amp;" "&amp;D3616&amp;" "&amp;E3616&amp;" "&amp;F3616&amp;" ["&amp;H3616&amp;"]",B3616&amp;" "&amp;C3616&amp;" "&amp;D3616&amp;" "&amp;E3616&amp;" "&amp;F3616&amp;" ["&amp;H3616&amp;"]"))</f>
        <v/>
      </c>
      <c r="J3616" s="7" t="inlineStr">
        <is>
          <t>아디다스오리지널 네이비 덕다운 나그랑사파리패딩점퍼 [90]</t>
        </is>
      </c>
      <c r="K3616" s="7" t="inlineStr">
        <is>
          <t>아디다스오리지널 네이비 덕다운 나그랑사파리패딩점퍼</t>
        </is>
      </c>
      <c r="L3616" s="7">
        <f>IF(B3616="보세",C3616&amp;" "&amp;F3616,B3616&amp;" "&amp;F3616)</f>
        <v/>
      </c>
      <c r="M3616" s="8" t="inlineStr">
        <is>
          <t>네이비  덕다운 나그랑사파리패딩점퍼</t>
        </is>
      </c>
      <c r="N3616" s="8" t="inlineStr">
        <is>
          <t>NAVY  덕다운 나그랑사파리패딩점퍼</t>
        </is>
      </c>
      <c r="O3616" s="8" t="inlineStr">
        <is>
          <t>곤색  덕다운 나그랑사파리패딩점퍼</t>
        </is>
      </c>
    </row>
    <row r="3617" ht="16.5" customHeight="1" s="16">
      <c r="A3617" s="7" t="n">
        <v>13200396</v>
      </c>
      <c r="B3617" s="7" t="inlineStr">
        <is>
          <t>유니클로</t>
        </is>
      </c>
      <c r="C3617" s="7" t="inlineStr">
        <is>
          <t>레드</t>
        </is>
      </c>
      <c r="D3617" s="7" t="inlineStr">
        <is>
          <t>무지</t>
        </is>
      </c>
      <c r="E3617" s="7" t="inlineStr">
        <is>
          <t>덕다운</t>
        </is>
      </c>
      <c r="F3617" s="7" t="inlineStr">
        <is>
          <t>라이트경량하프패딩</t>
        </is>
      </c>
      <c r="G3617" s="7" t="inlineStr">
        <is>
          <t>KOR</t>
        </is>
      </c>
      <c r="H3617" s="7" t="inlineStr">
        <is>
          <t>S</t>
        </is>
      </c>
      <c r="I3617" s="7">
        <f>IF(B3617="보세",C3617&amp;" "&amp;D3617&amp;" "&amp;E3617&amp;" "&amp;F3617&amp;" ["&amp;H3617&amp;"]",IF(G3617="JPN","[JPN] "&amp;B3617&amp;" "&amp;C3617&amp;" "&amp;D3617&amp;" "&amp;E3617&amp;" "&amp;F3617&amp;" ["&amp;H3617&amp;"]",B3617&amp;" "&amp;C3617&amp;" "&amp;D3617&amp;" "&amp;E3617&amp;" "&amp;F3617&amp;" ["&amp;H3617&amp;"]"))</f>
        <v/>
      </c>
      <c r="J3617" s="7" t="inlineStr">
        <is>
          <t>유니클로 레드 덕다운 라이트경량하프패딩 [S]</t>
        </is>
      </c>
      <c r="K3617" s="7" t="inlineStr">
        <is>
          <t>유니클로 레드 덕다운 라이트경량하프패딩</t>
        </is>
      </c>
      <c r="L3617" s="7">
        <f>IF(B3617="보세",C3617&amp;" "&amp;F3617,B3617&amp;" "&amp;F3617)</f>
        <v/>
      </c>
      <c r="M3617" s="8" t="inlineStr">
        <is>
          <t>레드  덕다운 라이트경량하프패딩</t>
        </is>
      </c>
      <c r="N3617" s="8" t="inlineStr">
        <is>
          <t>레드  덕다운 라이트경량하프패딩</t>
        </is>
      </c>
      <c r="O3617" s="8" t="inlineStr">
        <is>
          <t>레드  덕다운 라이트경량하프패딩</t>
        </is>
      </c>
    </row>
    <row r="3618" ht="16.5" customHeight="1" s="16">
      <c r="A3618" s="7" t="n">
        <v>13200397</v>
      </c>
      <c r="B3618" s="7" t="inlineStr">
        <is>
          <t>유니클로</t>
        </is>
      </c>
      <c r="C3618" s="7" t="inlineStr">
        <is>
          <t>네이비</t>
        </is>
      </c>
      <c r="D3618" s="7" t="inlineStr">
        <is>
          <t>무지</t>
        </is>
      </c>
      <c r="E3618" s="7" t="inlineStr">
        <is>
          <t>폴리</t>
        </is>
      </c>
      <c r="F3618" s="7" t="inlineStr">
        <is>
          <t>퍼후드롱패딩</t>
        </is>
      </c>
      <c r="G3618" s="7" t="inlineStr">
        <is>
          <t>KOR</t>
        </is>
      </c>
      <c r="H3618" s="7" t="inlineStr">
        <is>
          <t>L</t>
        </is>
      </c>
      <c r="I3618" s="7">
        <f>IF(B3618="보세",C3618&amp;" "&amp;D3618&amp;" "&amp;E3618&amp;" "&amp;F3618&amp;" ["&amp;H3618&amp;"]",IF(G3618="JPN","[JPN] "&amp;B3618&amp;" "&amp;C3618&amp;" "&amp;D3618&amp;" "&amp;E3618&amp;" "&amp;F3618&amp;" ["&amp;H3618&amp;"]",B3618&amp;" "&amp;C3618&amp;" "&amp;D3618&amp;" "&amp;E3618&amp;" "&amp;F3618&amp;" ["&amp;H3618&amp;"]"))</f>
        <v/>
      </c>
      <c r="J3618" s="7" t="inlineStr">
        <is>
          <t>유니클로 네이비 퍼후드롱패딩 [L]</t>
        </is>
      </c>
      <c r="K3618" s="7" t="inlineStr">
        <is>
          <t>유니클로 네이비 퍼후드롱패딩</t>
        </is>
      </c>
      <c r="L3618" s="7">
        <f>IF(B3618="보세",C3618&amp;" "&amp;F3618,B3618&amp;" "&amp;F3618)</f>
        <v/>
      </c>
      <c r="M3618" s="8" t="inlineStr">
        <is>
          <t>네이비   퍼후드롱패딩</t>
        </is>
      </c>
      <c r="N3618" s="8" t="inlineStr">
        <is>
          <t>NAVY   퍼후드롱패딩</t>
        </is>
      </c>
      <c r="O3618" s="8" t="inlineStr">
        <is>
          <t>곤색   퍼후드롱패딩</t>
        </is>
      </c>
    </row>
    <row r="3619" ht="16.5" customHeight="1" s="16">
      <c r="A3619" s="7" t="n">
        <v>13200398</v>
      </c>
      <c r="B3619" s="7" t="inlineStr">
        <is>
          <t>아이더</t>
        </is>
      </c>
      <c r="C3619" s="7" t="inlineStr">
        <is>
          <t>블랙</t>
        </is>
      </c>
      <c r="D3619" s="7" t="inlineStr">
        <is>
          <t>무지</t>
        </is>
      </c>
      <c r="E3619" s="7" t="inlineStr">
        <is>
          <t>덕다운</t>
        </is>
      </c>
      <c r="F3619" s="7" t="inlineStr">
        <is>
          <t>자수로고패딩점퍼</t>
        </is>
      </c>
      <c r="G3619" s="7" t="inlineStr">
        <is>
          <t>KOR</t>
        </is>
      </c>
      <c r="H3619" s="7" t="inlineStr">
        <is>
          <t>M</t>
        </is>
      </c>
      <c r="I3619" s="7">
        <f>IF(B3619="보세",C3619&amp;" "&amp;D3619&amp;" "&amp;E3619&amp;" "&amp;F3619&amp;" ["&amp;H3619&amp;"]",IF(G3619="JPN","[JPN] "&amp;B3619&amp;" "&amp;C3619&amp;" "&amp;D3619&amp;" "&amp;E3619&amp;" "&amp;F3619&amp;" ["&amp;H3619&amp;"]",B3619&amp;" "&amp;C3619&amp;" "&amp;D3619&amp;" "&amp;E3619&amp;" "&amp;F3619&amp;" ["&amp;H3619&amp;"]"))</f>
        <v/>
      </c>
      <c r="J3619" s="7" t="inlineStr">
        <is>
          <t>아이더 블랙 덕다운 자수로고패딩점퍼 [M]</t>
        </is>
      </c>
      <c r="K3619" s="7" t="inlineStr">
        <is>
          <t>아이더 블랙 덕다운 자수로고패딩점퍼</t>
        </is>
      </c>
      <c r="L3619" s="7">
        <f>IF(B3619="보세",C3619&amp;" "&amp;F3619,B3619&amp;" "&amp;F3619)</f>
        <v/>
      </c>
      <c r="M3619" s="8" t="inlineStr">
        <is>
          <t>블랙  덕다운 자수로고패딩점퍼</t>
        </is>
      </c>
      <c r="N3619" s="8" t="inlineStr">
        <is>
          <t>블랙  덕다운 자수로고패딩점퍼</t>
        </is>
      </c>
      <c r="O3619" s="8" t="inlineStr">
        <is>
          <t>블랙  덕다운 자수로고패딩점퍼</t>
        </is>
      </c>
    </row>
    <row r="3620" ht="16.5" customHeight="1" s="16">
      <c r="A3620" s="7" t="n">
        <v>13200399</v>
      </c>
      <c r="B3620" s="7" t="inlineStr">
        <is>
          <t>유니클로</t>
        </is>
      </c>
      <c r="C3620" s="7" t="inlineStr">
        <is>
          <t>네이비</t>
        </is>
      </c>
      <c r="D3620" s="7" t="inlineStr">
        <is>
          <t>무지</t>
        </is>
      </c>
      <c r="E3620" s="7" t="inlineStr">
        <is>
          <t>덕다운</t>
        </is>
      </c>
      <c r="F3620" s="7" t="inlineStr">
        <is>
          <t>a라인경량롱후드패딩</t>
        </is>
      </c>
      <c r="G3620" s="7" t="inlineStr">
        <is>
          <t>KOR</t>
        </is>
      </c>
      <c r="H3620" s="7" t="inlineStr">
        <is>
          <t>L</t>
        </is>
      </c>
      <c r="I3620" s="7">
        <f>IF(B3620="보세",C3620&amp;" "&amp;D3620&amp;" "&amp;E3620&amp;" "&amp;F3620&amp;" ["&amp;H3620&amp;"]",IF(G3620="JPN","[JPN] "&amp;B3620&amp;" "&amp;C3620&amp;" "&amp;D3620&amp;" "&amp;E3620&amp;" "&amp;F3620&amp;" ["&amp;H3620&amp;"]",B3620&amp;" "&amp;C3620&amp;" "&amp;D3620&amp;" "&amp;E3620&amp;" "&amp;F3620&amp;" ["&amp;H3620&amp;"]"))</f>
        <v/>
      </c>
      <c r="J3620" s="7" t="inlineStr">
        <is>
          <t>유니클로 네이비 덕다운 a라인경량롱후드패딩 [L]</t>
        </is>
      </c>
      <c r="K3620" s="7" t="inlineStr">
        <is>
          <t>유니클로 네이비 덕다운 a라인경량롱후드패딩</t>
        </is>
      </c>
      <c r="L3620" s="7">
        <f>IF(B3620="보세",C3620&amp;" "&amp;F3620,B3620&amp;" "&amp;F3620)</f>
        <v/>
      </c>
      <c r="M3620" s="8" t="inlineStr">
        <is>
          <t>네이비  덕다운 a라인경량롱후드패딩</t>
        </is>
      </c>
      <c r="N3620" s="8" t="inlineStr">
        <is>
          <t>NAVY  덕다운 a라인경량롱후드패딩</t>
        </is>
      </c>
      <c r="O3620" s="8" t="inlineStr">
        <is>
          <t>곤색  덕다운 a라인경량롱후드패딩</t>
        </is>
      </c>
    </row>
    <row r="3621" ht="16.5" customHeight="1" s="16">
      <c r="A3621" s="7" t="n">
        <v>13200400</v>
      </c>
      <c r="B3621" s="7" t="inlineStr">
        <is>
          <t>라푸마</t>
        </is>
      </c>
      <c r="C3621" s="7" t="inlineStr">
        <is>
          <t>그레이</t>
        </is>
      </c>
      <c r="D3621" s="7" t="inlineStr">
        <is>
          <t>무지</t>
        </is>
      </c>
      <c r="E3621" s="7" t="inlineStr">
        <is>
          <t>구스다운</t>
        </is>
      </c>
      <c r="F3621" s="7" t="inlineStr">
        <is>
          <t>나그랑후드하프패딩</t>
        </is>
      </c>
      <c r="G3621" s="7" t="inlineStr">
        <is>
          <t>KOR</t>
        </is>
      </c>
      <c r="H3621" s="7" t="inlineStr">
        <is>
          <t>90</t>
        </is>
      </c>
      <c r="I3621" s="7">
        <f>IF(B3621="보세",C3621&amp;" "&amp;D3621&amp;" "&amp;E3621&amp;" "&amp;F3621&amp;" ["&amp;H3621&amp;"]",IF(G3621="JPN","[JPN] "&amp;B3621&amp;" "&amp;C3621&amp;" "&amp;D3621&amp;" "&amp;E3621&amp;" "&amp;F3621&amp;" ["&amp;H3621&amp;"]",B3621&amp;" "&amp;C3621&amp;" "&amp;D3621&amp;" "&amp;E3621&amp;" "&amp;F3621&amp;" ["&amp;H3621&amp;"]"))</f>
        <v/>
      </c>
      <c r="J3621" s="7" t="inlineStr">
        <is>
          <t>라푸마 그레이 구스다운 나그랑후드하프패딩 [90]</t>
        </is>
      </c>
      <c r="K3621" s="7" t="inlineStr">
        <is>
          <t>라푸마 그레이 구스다운 나그랑후드하프패딩</t>
        </is>
      </c>
      <c r="L3621" s="7">
        <f>IF(B3621="보세",C3621&amp;" "&amp;F3621,B3621&amp;" "&amp;F3621)</f>
        <v/>
      </c>
      <c r="M3621" s="8" t="inlineStr">
        <is>
          <t>그레이  구스다운 나그랑후드하프패딩</t>
        </is>
      </c>
      <c r="N3621" s="8" t="inlineStr">
        <is>
          <t>회색  구스다운 나그랑후드하프패딩</t>
        </is>
      </c>
      <c r="O3621" s="8" t="inlineStr">
        <is>
          <t>GRAY  구스다운 나그랑후드하프패딩</t>
        </is>
      </c>
    </row>
    <row r="3622" ht="16.5" customHeight="1" s="16">
      <c r="A3622" s="7" t="n">
        <v>13200401</v>
      </c>
      <c r="B3622" s="7" t="inlineStr">
        <is>
          <t>자라</t>
        </is>
      </c>
      <c r="C3622" s="7" t="inlineStr">
        <is>
          <t>베이지</t>
        </is>
      </c>
      <c r="D3622" s="7" t="inlineStr">
        <is>
          <t>무지</t>
        </is>
      </c>
      <c r="E3622" s="7" t="inlineStr">
        <is>
          <t>폴리</t>
        </is>
      </c>
      <c r="F3622" s="7" t="inlineStr">
        <is>
          <t>퀼팅라이트하프패딩</t>
        </is>
      </c>
      <c r="G3622" s="7" t="inlineStr">
        <is>
          <t>KOR</t>
        </is>
      </c>
      <c r="H3622" s="7" t="inlineStr">
        <is>
          <t>L</t>
        </is>
      </c>
      <c r="I3622" s="7">
        <f>IF(B3622="보세",C3622&amp;" "&amp;D3622&amp;" "&amp;E3622&amp;" "&amp;F3622&amp;" ["&amp;H3622&amp;"]",IF(G3622="JPN","[JPN] "&amp;B3622&amp;" "&amp;C3622&amp;" "&amp;D3622&amp;" "&amp;E3622&amp;" "&amp;F3622&amp;" ["&amp;H3622&amp;"]",B3622&amp;" "&amp;C3622&amp;" "&amp;D3622&amp;" "&amp;E3622&amp;" "&amp;F3622&amp;" ["&amp;H3622&amp;"]"))</f>
        <v/>
      </c>
      <c r="J3622" s="7" t="inlineStr">
        <is>
          <t>자라 베이지 퀼팅라이트하프패딩 [L]</t>
        </is>
      </c>
      <c r="K3622" s="7" t="inlineStr">
        <is>
          <t>자라 베이지 퀼팅라이트하프패딩</t>
        </is>
      </c>
      <c r="L3622" s="7">
        <f>IF(B3622="보세",C3622&amp;" "&amp;F3622,B3622&amp;" "&amp;F3622)</f>
        <v/>
      </c>
      <c r="M3622" s="8" t="inlineStr">
        <is>
          <t>베이지   퀼팅라이트하프패딩</t>
        </is>
      </c>
      <c r="N3622" s="8" t="inlineStr">
        <is>
          <t>베이지   퀼팅라이트하프패딩</t>
        </is>
      </c>
      <c r="O3622" s="8" t="inlineStr">
        <is>
          <t>베이지   퀼팅라이트하프패딩</t>
        </is>
      </c>
    </row>
    <row r="3623" ht="16.5" customHeight="1" s="16">
      <c r="A3623" s="7" t="n">
        <v>13200403</v>
      </c>
      <c r="B3623" s="7" t="inlineStr">
        <is>
          <t>뉴발란스</t>
        </is>
      </c>
      <c r="C3623" s="7" t="inlineStr">
        <is>
          <t>블랙</t>
        </is>
      </c>
      <c r="D3623" s="7" t="inlineStr">
        <is>
          <t>무지</t>
        </is>
      </c>
      <c r="E3623" s="7" t="inlineStr">
        <is>
          <t>구스다운</t>
        </is>
      </c>
      <c r="F3623" s="7" t="inlineStr">
        <is>
          <t>패딩점퍼</t>
        </is>
      </c>
      <c r="G3623" s="7" t="inlineStr">
        <is>
          <t>KOR</t>
        </is>
      </c>
      <c r="H3623" s="7" t="inlineStr">
        <is>
          <t>90</t>
        </is>
      </c>
      <c r="I3623" s="7">
        <f>IF(B3623="보세",C3623&amp;" "&amp;D3623&amp;" "&amp;E3623&amp;" "&amp;F3623&amp;" ["&amp;H3623&amp;"]",IF(G3623="JPN","[JPN] "&amp;B3623&amp;" "&amp;C3623&amp;" "&amp;D3623&amp;" "&amp;E3623&amp;" "&amp;F3623&amp;" ["&amp;H3623&amp;"]",B3623&amp;" "&amp;C3623&amp;" "&amp;D3623&amp;" "&amp;E3623&amp;" "&amp;F3623&amp;" ["&amp;H3623&amp;"]"))</f>
        <v/>
      </c>
      <c r="J3623" s="7" t="inlineStr">
        <is>
          <t>뉴발란스 블랙 구스다운 패딩점퍼 [90]</t>
        </is>
      </c>
      <c r="K3623" s="7" t="inlineStr">
        <is>
          <t>뉴발란스 블랙 구스다운 패딩점퍼</t>
        </is>
      </c>
      <c r="L3623" s="7">
        <f>IF(B3623="보세",C3623&amp;" "&amp;F3623,B3623&amp;" "&amp;F3623)</f>
        <v/>
      </c>
      <c r="M3623" s="8" t="inlineStr">
        <is>
          <t>블랙  구스다운 패딩점퍼</t>
        </is>
      </c>
      <c r="N3623" s="8" t="inlineStr">
        <is>
          <t>블랙  구스다운 패딩점퍼</t>
        </is>
      </c>
      <c r="O3623" s="8" t="inlineStr">
        <is>
          <t>블랙  구스다운 패딩점퍼</t>
        </is>
      </c>
    </row>
    <row r="3624" ht="16.5" customHeight="1" s="16">
      <c r="A3624" s="7" t="n">
        <v>13200404</v>
      </c>
      <c r="B3624" s="7" t="inlineStr">
        <is>
          <t>타임</t>
        </is>
      </c>
      <c r="C3624" s="7" t="inlineStr">
        <is>
          <t>아이보리</t>
        </is>
      </c>
      <c r="D3624" s="7" t="inlineStr">
        <is>
          <t>무지</t>
        </is>
      </c>
      <c r="E3624" s="7" t="inlineStr">
        <is>
          <t>구스다운</t>
        </is>
      </c>
      <c r="F3624" s="7" t="inlineStr">
        <is>
          <t>레더끈배색패딩베스트</t>
        </is>
      </c>
      <c r="G3624" s="7" t="inlineStr">
        <is>
          <t>KOR</t>
        </is>
      </c>
      <c r="H3624" s="7" t="inlineStr">
        <is>
          <t>82-94-160</t>
        </is>
      </c>
      <c r="I3624" s="7">
        <f>IF(B3624="보세",C3624&amp;" "&amp;D3624&amp;" "&amp;E3624&amp;" "&amp;F3624&amp;" ["&amp;H3624&amp;"]",IF(G3624="JPN","[JPN] "&amp;B3624&amp;" "&amp;C3624&amp;" "&amp;D3624&amp;" "&amp;E3624&amp;" "&amp;F3624&amp;" ["&amp;H3624&amp;"]",B3624&amp;" "&amp;C3624&amp;" "&amp;D3624&amp;" "&amp;E3624&amp;" "&amp;F3624&amp;" ["&amp;H3624&amp;"]"))</f>
        <v/>
      </c>
      <c r="J3624" s="7" t="inlineStr">
        <is>
          <t>타임 아이보리 구스다운 레더끈배색패딩베스트 [82-94-160]</t>
        </is>
      </c>
      <c r="K3624" s="7" t="inlineStr">
        <is>
          <t>타임 아이보리 구스다운 레더끈배색패딩베스트</t>
        </is>
      </c>
      <c r="L3624" s="7">
        <f>IF(B3624="보세",C3624&amp;" "&amp;F3624,B3624&amp;" "&amp;F3624)</f>
        <v/>
      </c>
      <c r="M3624" s="8" t="inlineStr">
        <is>
          <t>아이보리  구스다운 레더끈배색패딩베스트</t>
        </is>
      </c>
      <c r="N3624" s="8" t="inlineStr">
        <is>
          <t>아이보리  구스다운 레더끈배색패딩베스트</t>
        </is>
      </c>
      <c r="O3624" s="8" t="inlineStr">
        <is>
          <t>아이보리  구스다운 레더끈배색패딩베스트</t>
        </is>
      </c>
    </row>
    <row r="3625" ht="16.5" customHeight="1" s="16">
      <c r="A3625" s="7" t="n">
        <v>13200405</v>
      </c>
      <c r="B3625" s="7" t="inlineStr">
        <is>
          <t>유니클로</t>
        </is>
      </c>
      <c r="C3625" s="7" t="inlineStr">
        <is>
          <t>블랙</t>
        </is>
      </c>
      <c r="D3625" s="7" t="inlineStr">
        <is>
          <t>무지</t>
        </is>
      </c>
      <c r="E3625" s="7" t="inlineStr">
        <is>
          <t>덕다운</t>
        </is>
      </c>
      <c r="F3625" s="7" t="inlineStr">
        <is>
          <t>초경량라이트패딩</t>
        </is>
      </c>
      <c r="G3625" s="7" t="inlineStr">
        <is>
          <t>KOR</t>
        </is>
      </c>
      <c r="H3625" s="7" t="inlineStr">
        <is>
          <t>XL</t>
        </is>
      </c>
      <c r="I3625" s="7">
        <f>IF(B3625="보세",C3625&amp;" "&amp;D3625&amp;" "&amp;E3625&amp;" "&amp;F3625&amp;" ["&amp;H3625&amp;"]",IF(G3625="JPN","[JPN] "&amp;B3625&amp;" "&amp;C3625&amp;" "&amp;D3625&amp;" "&amp;E3625&amp;" "&amp;F3625&amp;" ["&amp;H3625&amp;"]",B3625&amp;" "&amp;C3625&amp;" "&amp;D3625&amp;" "&amp;E3625&amp;" "&amp;F3625&amp;" ["&amp;H3625&amp;"]"))</f>
        <v/>
      </c>
      <c r="J3625" s="7" t="inlineStr">
        <is>
          <t>유니클로 블랙 덕다운 초경량라이트패딩 [XL]</t>
        </is>
      </c>
      <c r="K3625" s="7" t="inlineStr">
        <is>
          <t>유니클로 블랙 덕다운 초경량라이트패딩</t>
        </is>
      </c>
      <c r="L3625" s="7">
        <f>IF(B3625="보세",C3625&amp;" "&amp;F3625,B3625&amp;" "&amp;F3625)</f>
        <v/>
      </c>
      <c r="M3625" s="8" t="inlineStr">
        <is>
          <t>블랙  덕다운 초경량라이트패딩</t>
        </is>
      </c>
      <c r="N3625" s="8" t="inlineStr">
        <is>
          <t>블랙  덕다운 초경량라이트패딩</t>
        </is>
      </c>
      <c r="O3625" s="8" t="inlineStr">
        <is>
          <t>블랙  덕다운 초경량라이트패딩</t>
        </is>
      </c>
    </row>
    <row r="3626" ht="16.5" customHeight="1" s="16">
      <c r="A3626" s="7" t="n">
        <v>13200406</v>
      </c>
      <c r="B3626" s="7" t="inlineStr">
        <is>
          <t>유니클로</t>
        </is>
      </c>
      <c r="C3626" s="7" t="inlineStr">
        <is>
          <t>디저트로즈핑크</t>
        </is>
      </c>
      <c r="D3626" s="7" t="inlineStr">
        <is>
          <t>무지</t>
        </is>
      </c>
      <c r="E3626" s="7" t="inlineStr">
        <is>
          <t>덕다운</t>
        </is>
      </c>
      <c r="F3626" s="7" t="inlineStr">
        <is>
          <t>경량후드패딩</t>
        </is>
      </c>
      <c r="G3626" s="7" t="inlineStr">
        <is>
          <t>KOR</t>
        </is>
      </c>
      <c r="H3626" s="7" t="inlineStr">
        <is>
          <t>M</t>
        </is>
      </c>
      <c r="I3626" s="7">
        <f>IF(B3626="보세",C3626&amp;" "&amp;D3626&amp;" "&amp;E3626&amp;" "&amp;F3626&amp;" ["&amp;H3626&amp;"]",IF(G3626="JPN","[JPN] "&amp;B3626&amp;" "&amp;C3626&amp;" "&amp;D3626&amp;" "&amp;E3626&amp;" "&amp;F3626&amp;" ["&amp;H3626&amp;"]",B3626&amp;" "&amp;C3626&amp;" "&amp;D3626&amp;" "&amp;E3626&amp;" "&amp;F3626&amp;" ["&amp;H3626&amp;"]"))</f>
        <v/>
      </c>
      <c r="J3626" s="7" t="inlineStr">
        <is>
          <t>유니클로 디저트로즈핑크 덕다운 경량후드패딩 [M]</t>
        </is>
      </c>
      <c r="K3626" s="7" t="inlineStr">
        <is>
          <t>유니클로 디저트로즈핑크 덕다운 경량후드패딩</t>
        </is>
      </c>
      <c r="L3626" s="7">
        <f>IF(B3626="보세",C3626&amp;" "&amp;F3626,B3626&amp;" "&amp;F3626)</f>
        <v/>
      </c>
      <c r="M3626" s="8" t="inlineStr">
        <is>
          <t>디저트로즈핑크  덕다운 경량후드패딩</t>
        </is>
      </c>
      <c r="N3626" s="8" t="inlineStr">
        <is>
          <t>디저트로즈핑크  덕다운 경량후드패딩</t>
        </is>
      </c>
      <c r="O3626" s="8" t="inlineStr">
        <is>
          <t>디저트로즈핑크  덕다운 경량후드패딩</t>
        </is>
      </c>
    </row>
    <row r="3627" ht="16.5" customHeight="1" s="16">
      <c r="A3627" s="7" t="n">
        <v>13200407</v>
      </c>
      <c r="B3627" s="7" t="inlineStr">
        <is>
          <t>유니클로</t>
        </is>
      </c>
      <c r="C3627" s="7" t="inlineStr">
        <is>
          <t>딥러시안그린</t>
        </is>
      </c>
      <c r="D3627" s="7" t="inlineStr">
        <is>
          <t>무지</t>
        </is>
      </c>
      <c r="E3627" s="7" t="inlineStr">
        <is>
          <t>덕다운</t>
        </is>
      </c>
      <c r="F3627" s="7" t="inlineStr">
        <is>
          <t>하이넥경량하프패딩</t>
        </is>
      </c>
      <c r="G3627" s="7" t="inlineStr">
        <is>
          <t>KOR</t>
        </is>
      </c>
      <c r="H3627" s="7" t="inlineStr">
        <is>
          <t>L</t>
        </is>
      </c>
      <c r="I3627" s="7">
        <f>IF(B3627="보세",C3627&amp;" "&amp;D3627&amp;" "&amp;E3627&amp;" "&amp;F3627&amp;" ["&amp;H3627&amp;"]",IF(G3627="JPN","[JPN] "&amp;B3627&amp;" "&amp;C3627&amp;" "&amp;D3627&amp;" "&amp;E3627&amp;" "&amp;F3627&amp;" ["&amp;H3627&amp;"]",B3627&amp;" "&amp;C3627&amp;" "&amp;D3627&amp;" "&amp;E3627&amp;" "&amp;F3627&amp;" ["&amp;H3627&amp;"]"))</f>
        <v/>
      </c>
      <c r="J3627" s="7" t="inlineStr">
        <is>
          <t>유니클로 딥러시안그린 덕다운 하이넥경량하프패딩 [L]</t>
        </is>
      </c>
      <c r="K3627" s="7" t="inlineStr">
        <is>
          <t>유니클로 딥러시안그린 덕다운 하이넥경량하프패딩</t>
        </is>
      </c>
      <c r="L3627" s="7">
        <f>IF(B3627="보세",C3627&amp;" "&amp;F3627,B3627&amp;" "&amp;F3627)</f>
        <v/>
      </c>
      <c r="M3627" s="8" t="inlineStr">
        <is>
          <t>딥러시안그린  덕다운 하이넥경량하프패딩</t>
        </is>
      </c>
      <c r="N3627" s="8" t="inlineStr">
        <is>
          <t>딥러시안그린  덕다운 하이넥경량하프패딩</t>
        </is>
      </c>
      <c r="O3627" s="8" t="inlineStr">
        <is>
          <t>딥러시안그린  덕다운 하이넥경량하프패딩</t>
        </is>
      </c>
    </row>
    <row r="3628" ht="16.5" customHeight="1" s="16">
      <c r="A3628" s="7" t="n">
        <v>13200408</v>
      </c>
      <c r="B3628" s="7" t="inlineStr">
        <is>
          <t>아디다스</t>
        </is>
      </c>
      <c r="C3628" s="7" t="inlineStr">
        <is>
          <t>블랙</t>
        </is>
      </c>
      <c r="D3628" s="7" t="inlineStr">
        <is>
          <t>무지</t>
        </is>
      </c>
      <c r="E3628" s="7" t="inlineStr">
        <is>
          <t>구스다운</t>
        </is>
      </c>
      <c r="F3628" s="7" t="inlineStr">
        <is>
          <t>경량패딩</t>
        </is>
      </c>
      <c r="G3628" s="7" t="inlineStr">
        <is>
          <t>KOR</t>
        </is>
      </c>
      <c r="H3628" s="7" t="inlineStr">
        <is>
          <t>90</t>
        </is>
      </c>
      <c r="I3628" s="7">
        <f>IF(B3628="보세",C3628&amp;" "&amp;D3628&amp;" "&amp;E3628&amp;" "&amp;F3628&amp;" ["&amp;H3628&amp;"]",IF(G3628="JPN","[JPN] "&amp;B3628&amp;" "&amp;C3628&amp;" "&amp;D3628&amp;" "&amp;E3628&amp;" "&amp;F3628&amp;" ["&amp;H3628&amp;"]",B3628&amp;" "&amp;C3628&amp;" "&amp;D3628&amp;" "&amp;E3628&amp;" "&amp;F3628&amp;" ["&amp;H3628&amp;"]"))</f>
        <v/>
      </c>
      <c r="J3628" s="7" t="inlineStr">
        <is>
          <t>아디다스 블랙 구스다운 경량패딩 [90]</t>
        </is>
      </c>
      <c r="K3628" s="7" t="inlineStr">
        <is>
          <t>아디다스 블랙 구스다운 경량패딩</t>
        </is>
      </c>
      <c r="L3628" s="7">
        <f>IF(B3628="보세",C3628&amp;" "&amp;F3628,B3628&amp;" "&amp;F3628)</f>
        <v/>
      </c>
      <c r="M3628" s="8" t="inlineStr">
        <is>
          <t>블랙  구스다운 경량패딩</t>
        </is>
      </c>
      <c r="N3628" s="8" t="inlineStr">
        <is>
          <t>블랙  구스다운 경량패딩</t>
        </is>
      </c>
      <c r="O3628" s="8" t="inlineStr">
        <is>
          <t>블랙  구스다운 경량패딩</t>
        </is>
      </c>
    </row>
    <row r="3629" ht="16.5" customHeight="1" s="16">
      <c r="A3629" s="7" t="n">
        <v>13200409</v>
      </c>
      <c r="B3629" s="7" t="inlineStr">
        <is>
          <t>익스프레스</t>
        </is>
      </c>
      <c r="C3629" s="7" t="inlineStr">
        <is>
          <t>블랙</t>
        </is>
      </c>
      <c r="D3629" s="7" t="inlineStr">
        <is>
          <t>무지</t>
        </is>
      </c>
      <c r="E3629" s="7" t="inlineStr">
        <is>
          <t>면혼방</t>
        </is>
      </c>
      <c r="F3629" s="7" t="inlineStr">
        <is>
          <t>나시원피스</t>
        </is>
      </c>
      <c r="G3629" s="7" t="inlineStr">
        <is>
          <t>KOR</t>
        </is>
      </c>
      <c r="H3629" s="7" t="inlineStr">
        <is>
          <t>L</t>
        </is>
      </c>
      <c r="I3629" s="7">
        <f>IF(B3629="보세",C3629&amp;" "&amp;D3629&amp;" "&amp;E3629&amp;" "&amp;F3629&amp;" ["&amp;H3629&amp;"]",IF(G3629="JPN","[JPN] "&amp;B3629&amp;" "&amp;C3629&amp;" "&amp;D3629&amp;" "&amp;E3629&amp;" "&amp;F3629&amp;" ["&amp;H3629&amp;"]",B3629&amp;" "&amp;C3629&amp;" "&amp;D3629&amp;" "&amp;E3629&amp;" "&amp;F3629&amp;" ["&amp;H3629&amp;"]"))</f>
        <v/>
      </c>
      <c r="J3629" s="7" t="inlineStr">
        <is>
          <t>익스프레스 블랙 면혼방 나시원피스 [L]</t>
        </is>
      </c>
      <c r="K3629" s="7" t="inlineStr">
        <is>
          <t>익스프레스 블랙 면혼방 나시원피스</t>
        </is>
      </c>
      <c r="L3629" s="7">
        <f>IF(B3629="보세",C3629&amp;" "&amp;F3629,B3629&amp;" "&amp;F3629)</f>
        <v/>
      </c>
      <c r="M3629" s="8" t="inlineStr">
        <is>
          <t>블랙  면혼방 나시원피스</t>
        </is>
      </c>
      <c r="N3629" s="8" t="inlineStr">
        <is>
          <t>블랙  코튼혼방 나시원피스</t>
        </is>
      </c>
      <c r="O3629" s="8" t="inlineStr">
        <is>
          <t>블랙  면믹스 나시원피스</t>
        </is>
      </c>
    </row>
    <row r="3630" ht="16.5" customHeight="1" s="16">
      <c r="A3630" s="7" t="n">
        <v>13200410</v>
      </c>
      <c r="B3630" s="7" t="inlineStr">
        <is>
          <t>익스프레스</t>
        </is>
      </c>
      <c r="C3630" s="7" t="inlineStr">
        <is>
          <t>블랙</t>
        </is>
      </c>
      <c r="D3630" s="7" t="inlineStr">
        <is>
          <t>무지</t>
        </is>
      </c>
      <c r="E3630" s="7" t="inlineStr">
        <is>
          <t>면혼방</t>
        </is>
      </c>
      <c r="F3630" s="7" t="inlineStr">
        <is>
          <t>긴팔원피스</t>
        </is>
      </c>
      <c r="G3630" s="7" t="inlineStr">
        <is>
          <t>KOR</t>
        </is>
      </c>
      <c r="H3630" s="7" t="inlineStr">
        <is>
          <t>M</t>
        </is>
      </c>
      <c r="I3630" s="7">
        <f>IF(B3630="보세",C3630&amp;" "&amp;D3630&amp;" "&amp;E3630&amp;" "&amp;F3630&amp;" ["&amp;H3630&amp;"]",IF(G3630="JPN","[JPN] "&amp;B3630&amp;" "&amp;C3630&amp;" "&amp;D3630&amp;" "&amp;E3630&amp;" "&amp;F3630&amp;" ["&amp;H3630&amp;"]",B3630&amp;" "&amp;C3630&amp;" "&amp;D3630&amp;" "&amp;E3630&amp;" "&amp;F3630&amp;" ["&amp;H3630&amp;"]"))</f>
        <v/>
      </c>
      <c r="J3630" s="7" t="inlineStr">
        <is>
          <t>익스프레스 블랙 면혼방 긴팔원피스 [M]</t>
        </is>
      </c>
      <c r="K3630" s="7" t="inlineStr">
        <is>
          <t>익스프레스 블랙 면혼방 긴팔원피스</t>
        </is>
      </c>
      <c r="L3630" s="7">
        <f>IF(B3630="보세",C3630&amp;" "&amp;F3630,B3630&amp;" "&amp;F3630)</f>
        <v/>
      </c>
      <c r="M3630" s="8" t="inlineStr">
        <is>
          <t>블랙  면혼방 긴팔원피스</t>
        </is>
      </c>
      <c r="N3630" s="8" t="inlineStr">
        <is>
          <t>블랙  코튼혼방 긴팔원피스</t>
        </is>
      </c>
      <c r="O3630" s="8" t="inlineStr">
        <is>
          <t>블랙  면믹스 긴팔원피스</t>
        </is>
      </c>
    </row>
    <row r="3631" ht="16.5" customHeight="1" s="16">
      <c r="A3631" s="7" t="n">
        <v>13200411</v>
      </c>
      <c r="B3631" s="7" t="inlineStr">
        <is>
          <t>익스프레스</t>
        </is>
      </c>
      <c r="C3631" s="7" t="inlineStr">
        <is>
          <t>차콜</t>
        </is>
      </c>
      <c r="D3631" s="7" t="inlineStr">
        <is>
          <t>무지</t>
        </is>
      </c>
      <c r="E3631" s="7" t="inlineStr">
        <is>
          <t>면혼방</t>
        </is>
      </c>
      <c r="F3631" s="7" t="inlineStr">
        <is>
          <t>긴팔원피스</t>
        </is>
      </c>
      <c r="G3631" s="7" t="inlineStr">
        <is>
          <t>KOR</t>
        </is>
      </c>
      <c r="H3631" s="7" t="inlineStr">
        <is>
          <t>L</t>
        </is>
      </c>
      <c r="I3631" s="7">
        <f>IF(B3631="보세",C3631&amp;" "&amp;D3631&amp;" "&amp;E3631&amp;" "&amp;F3631&amp;" ["&amp;H3631&amp;"]",IF(G3631="JPN","[JPN] "&amp;B3631&amp;" "&amp;C3631&amp;" "&amp;D3631&amp;" "&amp;E3631&amp;" "&amp;F3631&amp;" ["&amp;H3631&amp;"]",B3631&amp;" "&amp;C3631&amp;" "&amp;D3631&amp;" "&amp;E3631&amp;" "&amp;F3631&amp;" ["&amp;H3631&amp;"]"))</f>
        <v/>
      </c>
      <c r="J3631" s="7" t="inlineStr">
        <is>
          <t>익스프레스 차콜 면혼방 긴팔원피스 [L]</t>
        </is>
      </c>
      <c r="K3631" s="7" t="inlineStr">
        <is>
          <t>익스프레스 차콜 면혼방 긴팔원피스</t>
        </is>
      </c>
      <c r="L3631" s="7">
        <f>IF(B3631="보세",C3631&amp;" "&amp;F3631,B3631&amp;" "&amp;F3631)</f>
        <v/>
      </c>
      <c r="M3631" s="8" t="inlineStr">
        <is>
          <t>차콜  면혼방 긴팔원피스</t>
        </is>
      </c>
      <c r="N3631" s="8" t="inlineStr">
        <is>
          <t>차콜  코튼혼방 긴팔원피스</t>
        </is>
      </c>
      <c r="O3631" s="8" t="inlineStr">
        <is>
          <t>차콜  면믹스 긴팔원피스</t>
        </is>
      </c>
    </row>
    <row r="3632" ht="16.5" customHeight="1" s="16">
      <c r="A3632" s="7" t="n">
        <v>13200412</v>
      </c>
      <c r="B3632" s="7" t="inlineStr">
        <is>
          <t>익스프레스</t>
        </is>
      </c>
      <c r="C3632" s="7" t="inlineStr">
        <is>
          <t>카키</t>
        </is>
      </c>
      <c r="D3632" s="7" t="inlineStr">
        <is>
          <t>무지</t>
        </is>
      </c>
      <c r="E3632" s="7" t="inlineStr">
        <is>
          <t>면혼방</t>
        </is>
      </c>
      <c r="F3632" s="7" t="inlineStr">
        <is>
          <t>꼬임나시원피스</t>
        </is>
      </c>
      <c r="G3632" s="7" t="inlineStr">
        <is>
          <t>KOR</t>
        </is>
      </c>
      <c r="H3632" s="7" t="inlineStr">
        <is>
          <t>XS</t>
        </is>
      </c>
      <c r="I3632" s="7">
        <f>IF(B3632="보세",C3632&amp;" "&amp;D3632&amp;" "&amp;E3632&amp;" "&amp;F3632&amp;" ["&amp;H3632&amp;"]",IF(G3632="JPN","[JPN] "&amp;B3632&amp;" "&amp;C3632&amp;" "&amp;D3632&amp;" "&amp;E3632&amp;" "&amp;F3632&amp;" ["&amp;H3632&amp;"]",B3632&amp;" "&amp;C3632&amp;" "&amp;D3632&amp;" "&amp;E3632&amp;" "&amp;F3632&amp;" ["&amp;H3632&amp;"]"))</f>
        <v/>
      </c>
      <c r="J3632" s="7" t="inlineStr">
        <is>
          <t>익스프레스 카키 면혼방 꼬임나시원피스 [XS]</t>
        </is>
      </c>
      <c r="K3632" s="7" t="inlineStr">
        <is>
          <t>익스프레스 카키 면혼방 꼬임나시원피스</t>
        </is>
      </c>
      <c r="L3632" s="7">
        <f>IF(B3632="보세",C3632&amp;" "&amp;F3632,B3632&amp;" "&amp;F3632)</f>
        <v/>
      </c>
      <c r="M3632" s="8" t="inlineStr">
        <is>
          <t>카키  면혼방 꼬임나시원피스</t>
        </is>
      </c>
      <c r="N3632" s="8" t="inlineStr">
        <is>
          <t>카키  코튼혼방 꼬임나시원피스</t>
        </is>
      </c>
      <c r="O3632" s="8" t="inlineStr">
        <is>
          <t>카키  면믹스 꼬임나시원피스</t>
        </is>
      </c>
    </row>
    <row r="3633" ht="16.5" customHeight="1" s="16">
      <c r="A3633" s="7" t="n">
        <v>13200413</v>
      </c>
      <c r="B3633" s="7" t="inlineStr">
        <is>
          <t>익스프레스</t>
        </is>
      </c>
      <c r="C3633" s="7" t="inlineStr">
        <is>
          <t>블루블랙</t>
        </is>
      </c>
      <c r="D3633" s="7" t="inlineStr">
        <is>
          <t>무지</t>
        </is>
      </c>
      <c r="E3633" s="7" t="inlineStr">
        <is>
          <t>폴리</t>
        </is>
      </c>
      <c r="F3633" s="7" t="inlineStr">
        <is>
          <t>레깅스</t>
        </is>
      </c>
      <c r="G3633" s="7" t="inlineStr">
        <is>
          <t>KOR</t>
        </is>
      </c>
      <c r="H3633" s="7" t="inlineStr">
        <is>
          <t>XS</t>
        </is>
      </c>
      <c r="I3633" s="7">
        <f>IF(B3633="보세",C3633&amp;" "&amp;D3633&amp;" "&amp;E3633&amp;" "&amp;F3633&amp;" ["&amp;H3633&amp;"]",IF(G3633="JPN","[JPN] "&amp;B3633&amp;" "&amp;C3633&amp;" "&amp;D3633&amp;" "&amp;E3633&amp;" "&amp;F3633&amp;" ["&amp;H3633&amp;"]",B3633&amp;" "&amp;C3633&amp;" "&amp;D3633&amp;" "&amp;E3633&amp;" "&amp;F3633&amp;" ["&amp;H3633&amp;"]"))</f>
        <v/>
      </c>
      <c r="J3633" s="7" t="inlineStr">
        <is>
          <t>익스프레스 블루블랙 레깅스 [XS]</t>
        </is>
      </c>
      <c r="K3633" s="7" t="inlineStr">
        <is>
          <t>익스프레스 블루블랙 레깅스</t>
        </is>
      </c>
      <c r="L3633" s="7">
        <f>IF(B3633="보세",C3633&amp;" "&amp;F3633,B3633&amp;" "&amp;F3633)</f>
        <v/>
      </c>
      <c r="M3633" s="8" t="inlineStr">
        <is>
          <t>블루블랙   레깅스</t>
        </is>
      </c>
      <c r="N3633" s="8" t="inlineStr">
        <is>
          <t>블루블랙   레깅스</t>
        </is>
      </c>
      <c r="O3633" s="8" t="inlineStr">
        <is>
          <t>블루블랙   레깅스</t>
        </is>
      </c>
    </row>
    <row r="3634" ht="16.5" customHeight="1" s="16">
      <c r="A3634" s="7" t="n">
        <v>13200414</v>
      </c>
      <c r="B3634" s="7" t="inlineStr">
        <is>
          <t>익스프레스</t>
        </is>
      </c>
      <c r="C3634" s="7" t="inlineStr">
        <is>
          <t>블랙</t>
        </is>
      </c>
      <c r="D3634" s="7" t="inlineStr">
        <is>
          <t>무지</t>
        </is>
      </c>
      <c r="E3634" s="7" t="inlineStr">
        <is>
          <t>폴리</t>
        </is>
      </c>
      <c r="F3634" s="7" t="inlineStr">
        <is>
          <t>비즈스팽글미니스커트</t>
        </is>
      </c>
      <c r="G3634" s="7" t="inlineStr">
        <is>
          <t>KOR</t>
        </is>
      </c>
      <c r="H3634" s="7" t="inlineStr">
        <is>
          <t>0</t>
        </is>
      </c>
      <c r="I3634" s="7">
        <f>IF(B3634="보세",C3634&amp;" "&amp;D3634&amp;" "&amp;E3634&amp;" "&amp;F3634&amp;" ["&amp;H3634&amp;"]",IF(G3634="JPN","[JPN] "&amp;B3634&amp;" "&amp;C3634&amp;" "&amp;D3634&amp;" "&amp;E3634&amp;" "&amp;F3634&amp;" ["&amp;H3634&amp;"]",B3634&amp;" "&amp;C3634&amp;" "&amp;D3634&amp;" "&amp;E3634&amp;" "&amp;F3634&amp;" ["&amp;H3634&amp;"]"))</f>
        <v/>
      </c>
      <c r="J3634" s="7" t="inlineStr">
        <is>
          <t>익스프레스 블랙 비즈스팽글미니스커트 [0]</t>
        </is>
      </c>
      <c r="K3634" s="7" t="inlineStr">
        <is>
          <t>익스프레스 블랙 비즈스팽글미니스커트</t>
        </is>
      </c>
      <c r="L3634" s="7">
        <f>IF(B3634="보세",C3634&amp;" "&amp;F3634,B3634&amp;" "&amp;F3634)</f>
        <v/>
      </c>
      <c r="M3634" s="8" t="inlineStr">
        <is>
          <t>블랙   비즈스팽글미니스커트</t>
        </is>
      </c>
      <c r="N3634" s="8" t="inlineStr">
        <is>
          <t>블랙   비즈스팽글미니스커트</t>
        </is>
      </c>
      <c r="O3634" s="8" t="inlineStr">
        <is>
          <t>블랙   비즈스팽글미니스커트</t>
        </is>
      </c>
    </row>
    <row r="3635" ht="16.5" customHeight="1" s="16">
      <c r="A3635" s="7" t="n">
        <v>13200415</v>
      </c>
      <c r="B3635" s="7" t="inlineStr">
        <is>
          <t>익스프레스</t>
        </is>
      </c>
      <c r="C3635" s="7" t="inlineStr">
        <is>
          <t>블랙</t>
        </is>
      </c>
      <c r="D3635" s="7" t="inlineStr">
        <is>
          <t>무지</t>
        </is>
      </c>
      <c r="E3635" s="7" t="inlineStr">
        <is>
          <t>폴리</t>
        </is>
      </c>
      <c r="F3635" s="7" t="inlineStr">
        <is>
          <t>미니스커트</t>
        </is>
      </c>
      <c r="G3635" s="7" t="inlineStr">
        <is>
          <t>KOR</t>
        </is>
      </c>
      <c r="H3635" s="7" t="inlineStr">
        <is>
          <t>0</t>
        </is>
      </c>
      <c r="I3635" s="7">
        <f>IF(B3635="보세",C3635&amp;" "&amp;D3635&amp;" "&amp;E3635&amp;" "&amp;F3635&amp;" ["&amp;H3635&amp;"]",IF(G3635="JPN","[JPN] "&amp;B3635&amp;" "&amp;C3635&amp;" "&amp;D3635&amp;" "&amp;E3635&amp;" "&amp;F3635&amp;" ["&amp;H3635&amp;"]",B3635&amp;" "&amp;C3635&amp;" "&amp;D3635&amp;" "&amp;E3635&amp;" "&amp;F3635&amp;" ["&amp;H3635&amp;"]"))</f>
        <v/>
      </c>
      <c r="J3635" s="7" t="inlineStr">
        <is>
          <t>익스프레스 블랙 미니스커트 [0]</t>
        </is>
      </c>
      <c r="K3635" s="7" t="inlineStr">
        <is>
          <t>익스프레스 블랙 미니스커트</t>
        </is>
      </c>
      <c r="L3635" s="7">
        <f>IF(B3635="보세",C3635&amp;" "&amp;F3635,B3635&amp;" "&amp;F3635)</f>
        <v/>
      </c>
      <c r="M3635" s="8" t="inlineStr">
        <is>
          <t>블랙   미니스커트</t>
        </is>
      </c>
      <c r="N3635" s="8" t="inlineStr">
        <is>
          <t>블랙   미니스커트</t>
        </is>
      </c>
      <c r="O3635" s="8" t="inlineStr">
        <is>
          <t>블랙   미니스커트</t>
        </is>
      </c>
    </row>
    <row r="3636" ht="16.5" customHeight="1" s="16">
      <c r="A3636" s="7" t="n">
        <v>13200416</v>
      </c>
      <c r="B3636" s="7" t="inlineStr">
        <is>
          <t>익스프레스</t>
        </is>
      </c>
      <c r="C3636" s="7" t="inlineStr">
        <is>
          <t>블랙</t>
        </is>
      </c>
      <c r="D3636" s="7" t="inlineStr">
        <is>
          <t>뱀피무늬</t>
        </is>
      </c>
      <c r="E3636" s="7" t="inlineStr">
        <is>
          <t>폴리</t>
        </is>
      </c>
      <c r="F3636" s="7" t="inlineStr">
        <is>
          <t>미니스커트</t>
        </is>
      </c>
      <c r="G3636" s="7" t="inlineStr">
        <is>
          <t>KOR</t>
        </is>
      </c>
      <c r="H3636" s="7" t="inlineStr">
        <is>
          <t>00</t>
        </is>
      </c>
      <c r="I3636" s="7">
        <f>IF(B3636="보세",C3636&amp;" "&amp;D3636&amp;" "&amp;E3636&amp;" "&amp;F3636&amp;" ["&amp;H3636&amp;"]",IF(G3636="JPN","[JPN] "&amp;B3636&amp;" "&amp;C3636&amp;" "&amp;D3636&amp;" "&amp;E3636&amp;" "&amp;F3636&amp;" ["&amp;H3636&amp;"]",B3636&amp;" "&amp;C3636&amp;" "&amp;D3636&amp;" "&amp;E3636&amp;" "&amp;F3636&amp;" ["&amp;H3636&amp;"]"))</f>
        <v/>
      </c>
      <c r="J3636" s="7" t="inlineStr">
        <is>
          <t>익스프레스 블랙 뱀피무늬 미니스커트 [00]</t>
        </is>
      </c>
      <c r="K3636" s="7" t="inlineStr">
        <is>
          <t>익스프레스 블랙 뱀피무늬 미니스커트</t>
        </is>
      </c>
      <c r="L3636" s="7">
        <f>IF(B3636="보세",C3636&amp;" "&amp;F3636,B3636&amp;" "&amp;F3636)</f>
        <v/>
      </c>
      <c r="M3636" s="8" t="inlineStr">
        <is>
          <t>블랙 뱀피무늬  미니스커트</t>
        </is>
      </c>
      <c r="N3636" s="8" t="inlineStr">
        <is>
          <t>블랙 뱀피무늬  미니스커트</t>
        </is>
      </c>
      <c r="O3636" s="8" t="inlineStr">
        <is>
          <t>블랙 뱀피무늬  미니스커트</t>
        </is>
      </c>
    </row>
    <row r="3637" ht="16.5" customHeight="1" s="16">
      <c r="A3637" s="7" t="n">
        <v>13200417</v>
      </c>
      <c r="B3637" s="7" t="inlineStr">
        <is>
          <t>익스프레스</t>
        </is>
      </c>
      <c r="C3637" s="7" t="inlineStr">
        <is>
          <t>블랙</t>
        </is>
      </c>
      <c r="D3637" s="7" t="inlineStr">
        <is>
          <t>무지</t>
        </is>
      </c>
      <c r="E3637" s="7" t="inlineStr">
        <is>
          <t>폴리</t>
        </is>
      </c>
      <c r="F3637" s="7" t="inlineStr">
        <is>
          <t>스터드미니스커트</t>
        </is>
      </c>
      <c r="G3637" s="7" t="inlineStr">
        <is>
          <t>KOR</t>
        </is>
      </c>
      <c r="H3637" s="7" t="inlineStr">
        <is>
          <t>8</t>
        </is>
      </c>
      <c r="I3637" s="7">
        <f>IF(B3637="보세",C3637&amp;" "&amp;D3637&amp;" "&amp;E3637&amp;" "&amp;F3637&amp;" ["&amp;H3637&amp;"]",IF(G3637="JPN","[JPN] "&amp;B3637&amp;" "&amp;C3637&amp;" "&amp;D3637&amp;" "&amp;E3637&amp;" "&amp;F3637&amp;" ["&amp;H3637&amp;"]",B3637&amp;" "&amp;C3637&amp;" "&amp;D3637&amp;" "&amp;E3637&amp;" "&amp;F3637&amp;" ["&amp;H3637&amp;"]"))</f>
        <v/>
      </c>
      <c r="J3637" s="7" t="inlineStr">
        <is>
          <t>익스프레스 블랙 스터드미니스커트 [8]</t>
        </is>
      </c>
      <c r="K3637" s="7" t="inlineStr">
        <is>
          <t>익스프레스 블랙 스터드미니스커트</t>
        </is>
      </c>
      <c r="L3637" s="7">
        <f>IF(B3637="보세",C3637&amp;" "&amp;F3637,B3637&amp;" "&amp;F3637)</f>
        <v/>
      </c>
      <c r="M3637" s="8" t="inlineStr">
        <is>
          <t>블랙   스터드미니스커트</t>
        </is>
      </c>
      <c r="N3637" s="8" t="inlineStr">
        <is>
          <t>블랙   스터드미니스커트</t>
        </is>
      </c>
      <c r="O3637" s="8" t="inlineStr">
        <is>
          <t>블랙   스터드미니스커트</t>
        </is>
      </c>
    </row>
    <row r="3638" ht="16.5" customHeight="1" s="16">
      <c r="A3638" s="7" t="n">
        <v>13200418</v>
      </c>
      <c r="B3638" s="7" t="inlineStr">
        <is>
          <t>익스프레스</t>
        </is>
      </c>
      <c r="C3638" s="7" t="inlineStr">
        <is>
          <t>블랙</t>
        </is>
      </c>
      <c r="D3638" s="7" t="inlineStr">
        <is>
          <t>무지</t>
        </is>
      </c>
      <c r="E3638" s="7" t="inlineStr">
        <is>
          <t>폴리</t>
        </is>
      </c>
      <c r="F3638" s="7" t="inlineStr">
        <is>
          <t>미니스커트</t>
        </is>
      </c>
      <c r="G3638" s="7" t="inlineStr">
        <is>
          <t>KOR</t>
        </is>
      </c>
      <c r="H3638" s="7" t="inlineStr">
        <is>
          <t>0</t>
        </is>
      </c>
      <c r="I3638" s="7">
        <f>IF(B3638="보세",C3638&amp;" "&amp;D3638&amp;" "&amp;E3638&amp;" "&amp;F3638&amp;" ["&amp;H3638&amp;"]",IF(G3638="JPN","[JPN] "&amp;B3638&amp;" "&amp;C3638&amp;" "&amp;D3638&amp;" "&amp;E3638&amp;" "&amp;F3638&amp;" ["&amp;H3638&amp;"]",B3638&amp;" "&amp;C3638&amp;" "&amp;D3638&amp;" "&amp;E3638&amp;" "&amp;F3638&amp;" ["&amp;H3638&amp;"]"))</f>
        <v/>
      </c>
      <c r="J3638" s="7" t="inlineStr">
        <is>
          <t>익스프레스 블랙 미니스커트 [0]</t>
        </is>
      </c>
      <c r="K3638" s="7" t="inlineStr">
        <is>
          <t>익스프레스 블랙 미니스커트</t>
        </is>
      </c>
      <c r="L3638" s="7">
        <f>IF(B3638="보세",C3638&amp;" "&amp;F3638,B3638&amp;" "&amp;F3638)</f>
        <v/>
      </c>
      <c r="M3638" s="8" t="inlineStr">
        <is>
          <t>블랙   미니스커트</t>
        </is>
      </c>
      <c r="N3638" s="8" t="inlineStr">
        <is>
          <t>블랙   미니스커트</t>
        </is>
      </c>
      <c r="O3638" s="8" t="inlineStr">
        <is>
          <t>블랙   미니스커트</t>
        </is>
      </c>
    </row>
    <row r="3639" ht="16.5" customHeight="1" s="16">
      <c r="A3639" s="7" t="n">
        <v>13200419</v>
      </c>
      <c r="B3639" s="7" t="inlineStr">
        <is>
          <t>익스프레스</t>
        </is>
      </c>
      <c r="C3639" s="7" t="inlineStr">
        <is>
          <t>블랙</t>
        </is>
      </c>
      <c r="D3639" s="7" t="inlineStr">
        <is>
          <t>호피무늬</t>
        </is>
      </c>
      <c r="E3639" s="7" t="inlineStr">
        <is>
          <t>폴리</t>
        </is>
      </c>
      <c r="F3639" s="7" t="inlineStr">
        <is>
          <t>부츠컷레깅스</t>
        </is>
      </c>
      <c r="G3639" s="7" t="inlineStr">
        <is>
          <t>KOR</t>
        </is>
      </c>
      <c r="H3639" s="7" t="inlineStr">
        <is>
          <t>XS</t>
        </is>
      </c>
      <c r="I3639" s="7">
        <f>IF(B3639="보세",C3639&amp;" "&amp;D3639&amp;" "&amp;E3639&amp;" "&amp;F3639&amp;" ["&amp;H3639&amp;"]",IF(G3639="JPN","[JPN] "&amp;B3639&amp;" "&amp;C3639&amp;" "&amp;D3639&amp;" "&amp;E3639&amp;" "&amp;F3639&amp;" ["&amp;H3639&amp;"]",B3639&amp;" "&amp;C3639&amp;" "&amp;D3639&amp;" "&amp;E3639&amp;" "&amp;F3639&amp;" ["&amp;H3639&amp;"]"))</f>
        <v/>
      </c>
      <c r="J3639" s="7" t="inlineStr">
        <is>
          <t>익스프레스 블랙 호피무늬 부츠컷레깅스 [XS]</t>
        </is>
      </c>
      <c r="K3639" s="7" t="inlineStr">
        <is>
          <t>익스프레스 블랙 호피무늬 부츠컷레깅스</t>
        </is>
      </c>
      <c r="L3639" s="7">
        <f>IF(B3639="보세",C3639&amp;" "&amp;F3639,B3639&amp;" "&amp;F3639)</f>
        <v/>
      </c>
      <c r="M3639" s="8" t="inlineStr">
        <is>
          <t>블랙 호피무늬  부츠컷레깅스</t>
        </is>
      </c>
      <c r="N3639" s="8" t="inlineStr">
        <is>
          <t>블랙 호피무늬  부츠컷레깅스</t>
        </is>
      </c>
      <c r="O3639" s="8" t="inlineStr">
        <is>
          <t>블랙 호피무늬  부츠컷레깅스</t>
        </is>
      </c>
    </row>
    <row r="3640" ht="16.5" customHeight="1" s="16">
      <c r="A3640" s="7" t="n">
        <v>13200420</v>
      </c>
      <c r="B3640" s="7" t="inlineStr">
        <is>
          <t>익스프레스</t>
        </is>
      </c>
      <c r="C3640" s="7" t="inlineStr">
        <is>
          <t>블랙</t>
        </is>
      </c>
      <c r="D3640" s="7" t="inlineStr">
        <is>
          <t>무지</t>
        </is>
      </c>
      <c r="E3640" s="7" t="inlineStr">
        <is>
          <t>폴리</t>
        </is>
      </c>
      <c r="F3640" s="7" t="inlineStr">
        <is>
          <t>비즈스팽글미니스커트</t>
        </is>
      </c>
      <c r="G3640" s="7" t="inlineStr">
        <is>
          <t>KOR</t>
        </is>
      </c>
      <c r="H3640" s="7" t="inlineStr">
        <is>
          <t>10</t>
        </is>
      </c>
      <c r="I3640" s="7">
        <f>IF(B3640="보세",C3640&amp;" "&amp;D3640&amp;" "&amp;E3640&amp;" "&amp;F3640&amp;" ["&amp;H3640&amp;"]",IF(G3640="JPN","[JPN] "&amp;B3640&amp;" "&amp;C3640&amp;" "&amp;D3640&amp;" "&amp;E3640&amp;" "&amp;F3640&amp;" ["&amp;H3640&amp;"]",B3640&amp;" "&amp;C3640&amp;" "&amp;D3640&amp;" "&amp;E3640&amp;" "&amp;F3640&amp;" ["&amp;H3640&amp;"]"))</f>
        <v/>
      </c>
      <c r="J3640" s="7" t="inlineStr">
        <is>
          <t>익스프레스 블랙 비즈스팽글미니스커트 [10]</t>
        </is>
      </c>
      <c r="K3640" s="7" t="inlineStr">
        <is>
          <t>익스프레스 블랙 비즈스팽글미니스커트</t>
        </is>
      </c>
      <c r="L3640" s="7">
        <f>IF(B3640="보세",C3640&amp;" "&amp;F3640,B3640&amp;" "&amp;F3640)</f>
        <v/>
      </c>
      <c r="M3640" s="8" t="inlineStr">
        <is>
          <t>블랙   비즈스팽글미니스커트</t>
        </is>
      </c>
      <c r="N3640" s="8" t="inlineStr">
        <is>
          <t>블랙   비즈스팽글미니스커트</t>
        </is>
      </c>
      <c r="O3640" s="8" t="inlineStr">
        <is>
          <t>블랙   비즈스팽글미니스커트</t>
        </is>
      </c>
    </row>
    <row r="3641" ht="16.5" customHeight="1" s="16">
      <c r="A3641" s="7" t="n">
        <v>13200421</v>
      </c>
      <c r="B3641" s="7" t="inlineStr">
        <is>
          <t>익스프레스</t>
        </is>
      </c>
      <c r="C3641" s="7" t="inlineStr">
        <is>
          <t>아이보리</t>
        </is>
      </c>
      <c r="D3641" s="7" t="inlineStr">
        <is>
          <t>무지</t>
        </is>
      </c>
      <c r="E3641" s="7" t="inlineStr">
        <is>
          <t>폴리</t>
        </is>
      </c>
      <c r="F3641" s="7" t="inlineStr">
        <is>
          <t>미니스커트</t>
        </is>
      </c>
      <c r="G3641" s="7" t="inlineStr">
        <is>
          <t>KOR</t>
        </is>
      </c>
      <c r="H3641" s="7" t="inlineStr">
        <is>
          <t>00</t>
        </is>
      </c>
      <c r="I3641" s="7">
        <f>IF(B3641="보세",C3641&amp;" "&amp;D3641&amp;" "&amp;E3641&amp;" "&amp;F3641&amp;" ["&amp;H3641&amp;"]",IF(G3641="JPN","[JPN] "&amp;B3641&amp;" "&amp;C3641&amp;" "&amp;D3641&amp;" "&amp;E3641&amp;" "&amp;F3641&amp;" ["&amp;H3641&amp;"]",B3641&amp;" "&amp;C3641&amp;" "&amp;D3641&amp;" "&amp;E3641&amp;" "&amp;F3641&amp;" ["&amp;H3641&amp;"]"))</f>
        <v/>
      </c>
      <c r="J3641" s="7" t="inlineStr">
        <is>
          <t>익스프레스 아이보리 미니스커트 [00]</t>
        </is>
      </c>
      <c r="K3641" s="7" t="inlineStr">
        <is>
          <t>익스프레스 아이보리 미니스커트</t>
        </is>
      </c>
      <c r="L3641" s="7">
        <f>IF(B3641="보세",C3641&amp;" "&amp;F3641,B3641&amp;" "&amp;F3641)</f>
        <v/>
      </c>
      <c r="M3641" s="8" t="inlineStr">
        <is>
          <t>아이보리   미니스커트</t>
        </is>
      </c>
      <c r="N3641" s="8" t="inlineStr">
        <is>
          <t>아이보리   미니스커트</t>
        </is>
      </c>
      <c r="O3641" s="8" t="inlineStr">
        <is>
          <t>아이보리   미니스커트</t>
        </is>
      </c>
    </row>
    <row r="3642" ht="16.5" customHeight="1" s="16">
      <c r="A3642" s="7" t="n">
        <v>13200422</v>
      </c>
      <c r="B3642" s="7" t="inlineStr">
        <is>
          <t>익스프레스</t>
        </is>
      </c>
      <c r="C3642" s="7" t="inlineStr">
        <is>
          <t>아이보리</t>
        </is>
      </c>
      <c r="D3642" s="7" t="inlineStr">
        <is>
          <t>스트라이프</t>
        </is>
      </c>
      <c r="E3642" s="7" t="inlineStr">
        <is>
          <t>폴리</t>
        </is>
      </c>
      <c r="F3642" s="7" t="inlineStr">
        <is>
          <t>미니스커트</t>
        </is>
      </c>
      <c r="G3642" s="7" t="inlineStr">
        <is>
          <t>KOR</t>
        </is>
      </c>
      <c r="H3642" s="7" t="inlineStr">
        <is>
          <t>00</t>
        </is>
      </c>
      <c r="I3642" s="7">
        <f>IF(B3642="보세",C3642&amp;" "&amp;D3642&amp;" "&amp;E3642&amp;" "&amp;F3642&amp;" ["&amp;H3642&amp;"]",IF(G3642="JPN","[JPN] "&amp;B3642&amp;" "&amp;C3642&amp;" "&amp;D3642&amp;" "&amp;E3642&amp;" "&amp;F3642&amp;" ["&amp;H3642&amp;"]",B3642&amp;" "&amp;C3642&amp;" "&amp;D3642&amp;" "&amp;E3642&amp;" "&amp;F3642&amp;" ["&amp;H3642&amp;"]"))</f>
        <v/>
      </c>
      <c r="J3642" s="7" t="inlineStr">
        <is>
          <t>익스프레스 아이보리 스트라이프 미니스커트 [00]</t>
        </is>
      </c>
      <c r="K3642" s="7" t="inlineStr">
        <is>
          <t>익스프레스 아이보리 스트라이프 미니스커트</t>
        </is>
      </c>
      <c r="L3642" s="7">
        <f>IF(B3642="보세",C3642&amp;" "&amp;F3642,B3642&amp;" "&amp;F3642)</f>
        <v/>
      </c>
      <c r="M3642" s="8" t="inlineStr">
        <is>
          <t>아이보리 스트라이프  미니스커트</t>
        </is>
      </c>
      <c r="N3642" s="8" t="inlineStr">
        <is>
          <t>아이보리 스트라이프  미니스커트</t>
        </is>
      </c>
      <c r="O3642" s="8" t="inlineStr">
        <is>
          <t>아이보리 스트라이프  미니스커트</t>
        </is>
      </c>
    </row>
    <row r="3643" ht="16.5" customHeight="1" s="16">
      <c r="A3643" s="7" t="n">
        <v>13200423</v>
      </c>
      <c r="B3643" s="7" t="inlineStr">
        <is>
          <t>나이키</t>
        </is>
      </c>
      <c r="C3643" s="7" t="inlineStr">
        <is>
          <t>화이트</t>
        </is>
      </c>
      <c r="D3643" s="7" t="inlineStr">
        <is>
          <t>무지</t>
        </is>
      </c>
      <c r="E3643" s="7" t="inlineStr">
        <is>
          <t>폴리</t>
        </is>
      </c>
      <c r="F3643" s="7" t="inlineStr">
        <is>
          <t>카라티</t>
        </is>
      </c>
      <c r="G3643" s="7" t="inlineStr">
        <is>
          <t>KOR</t>
        </is>
      </c>
      <c r="H3643" s="7" t="inlineStr">
        <is>
          <t>M</t>
        </is>
      </c>
      <c r="I3643" s="7">
        <f>IF(B3643="보세",C3643&amp;" "&amp;D3643&amp;" "&amp;E3643&amp;" "&amp;F3643&amp;" ["&amp;H3643&amp;"]",IF(G3643="JPN","[JPN] "&amp;B3643&amp;" "&amp;C3643&amp;" "&amp;D3643&amp;" "&amp;E3643&amp;" "&amp;F3643&amp;" ["&amp;H3643&amp;"]",B3643&amp;" "&amp;C3643&amp;" "&amp;D3643&amp;" "&amp;E3643&amp;" "&amp;F3643&amp;" ["&amp;H3643&amp;"]"))</f>
        <v/>
      </c>
      <c r="J3643" s="7" t="inlineStr">
        <is>
          <t>나이키 화이트 카라티 [M]</t>
        </is>
      </c>
      <c r="K3643" s="7" t="inlineStr">
        <is>
          <t>나이키 화이트 카라티</t>
        </is>
      </c>
      <c r="L3643" s="7">
        <f>IF(B3643="보세",C3643&amp;" "&amp;F3643,B3643&amp;" "&amp;F3643)</f>
        <v/>
      </c>
      <c r="M3643" s="8" t="inlineStr">
        <is>
          <t>화이트   카라티</t>
        </is>
      </c>
      <c r="N3643" s="8" t="inlineStr">
        <is>
          <t>화이트   카라티</t>
        </is>
      </c>
      <c r="O3643" s="8" t="inlineStr">
        <is>
          <t>화이트   카라티</t>
        </is>
      </c>
    </row>
    <row r="3644" ht="16.5" customHeight="1" s="16">
      <c r="A3644" s="7" t="n">
        <v>13200424</v>
      </c>
      <c r="B3644" s="7" t="inlineStr">
        <is>
          <t>khaki</t>
        </is>
      </c>
      <c r="C3644" s="7" t="inlineStr">
        <is>
          <t>화이트</t>
        </is>
      </c>
      <c r="D3644" s="7" t="inlineStr">
        <is>
          <t>무지</t>
        </is>
      </c>
      <c r="E3644" s="7" t="inlineStr">
        <is>
          <t>면혼방</t>
        </is>
      </c>
      <c r="F3644" s="7" t="inlineStr">
        <is>
          <t>맨투맨</t>
        </is>
      </c>
      <c r="G3644" s="7" t="inlineStr">
        <is>
          <t>KOR</t>
        </is>
      </c>
      <c r="H3644" s="7" t="inlineStr">
        <is>
          <t>M</t>
        </is>
      </c>
      <c r="I3644" s="7">
        <f>IF(B3644="보세",C3644&amp;" "&amp;D3644&amp;" "&amp;E3644&amp;" "&amp;F3644&amp;" ["&amp;H3644&amp;"]",IF(G3644="JPN","[JPN] "&amp;B3644&amp;" "&amp;C3644&amp;" "&amp;D3644&amp;" "&amp;E3644&amp;" "&amp;F3644&amp;" ["&amp;H3644&amp;"]",B3644&amp;" "&amp;C3644&amp;" "&amp;D3644&amp;" "&amp;E3644&amp;" "&amp;F3644&amp;" ["&amp;H3644&amp;"]"))</f>
        <v/>
      </c>
      <c r="J3644" s="7" t="inlineStr">
        <is>
          <t>khaki 화이트 면혼방 맨투맨 [M]</t>
        </is>
      </c>
      <c r="K3644" s="7" t="inlineStr">
        <is>
          <t>khaki 화이트 면혼방 맨투맨</t>
        </is>
      </c>
      <c r="L3644" s="7">
        <f>IF(B3644="보세",C3644&amp;" "&amp;F3644,B3644&amp;" "&amp;F3644)</f>
        <v/>
      </c>
      <c r="M3644" s="8" t="inlineStr">
        <is>
          <t>화이트  면혼방 맨투맨</t>
        </is>
      </c>
      <c r="N3644" s="8" t="inlineStr">
        <is>
          <t>화이트  코튼혼방 맨투맨</t>
        </is>
      </c>
      <c r="O3644" s="8" t="inlineStr">
        <is>
          <t>화이트  면믹스 맨투맨</t>
        </is>
      </c>
    </row>
    <row r="3645" ht="16.5" customHeight="1" s="16">
      <c r="A3645" s="7" t="n">
        <v>13200425</v>
      </c>
      <c r="B3645" s="7" t="inlineStr">
        <is>
          <t>갭</t>
        </is>
      </c>
      <c r="C3645" s="7" t="inlineStr">
        <is>
          <t>화이트</t>
        </is>
      </c>
      <c r="D3645" s="7" t="inlineStr">
        <is>
          <t>무지</t>
        </is>
      </c>
      <c r="E3645" s="7" t="inlineStr">
        <is>
          <t>면혼방</t>
        </is>
      </c>
      <c r="F3645" s="7" t="inlineStr">
        <is>
          <t>프릴블라우스</t>
        </is>
      </c>
      <c r="G3645" s="7" t="inlineStr">
        <is>
          <t>KOR</t>
        </is>
      </c>
      <c r="H3645" s="7" t="inlineStr">
        <is>
          <t>XS</t>
        </is>
      </c>
      <c r="I3645" s="7">
        <f>IF(B3645="보세",C3645&amp;" "&amp;D3645&amp;" "&amp;E3645&amp;" "&amp;F3645&amp;" ["&amp;H3645&amp;"]",IF(G3645="JPN","[JPN] "&amp;B3645&amp;" "&amp;C3645&amp;" "&amp;D3645&amp;" "&amp;E3645&amp;" "&amp;F3645&amp;" ["&amp;H3645&amp;"]",B3645&amp;" "&amp;C3645&amp;" "&amp;D3645&amp;" "&amp;E3645&amp;" "&amp;F3645&amp;" ["&amp;H3645&amp;"]"))</f>
        <v/>
      </c>
      <c r="J3645" s="7" t="inlineStr">
        <is>
          <t>갭 화이트 면혼방 프릴블라우스 [XS]</t>
        </is>
      </c>
      <c r="K3645" s="7" t="inlineStr">
        <is>
          <t>갭 화이트 면혼방 프릴블라우스</t>
        </is>
      </c>
      <c r="L3645" s="7">
        <f>IF(B3645="보세",C3645&amp;" "&amp;F3645,B3645&amp;" "&amp;F3645)</f>
        <v/>
      </c>
      <c r="M3645" s="8" t="inlineStr">
        <is>
          <t>화이트  면혼방 프릴블라우스</t>
        </is>
      </c>
      <c r="N3645" s="8" t="inlineStr">
        <is>
          <t>화이트  코튼혼방 프릴블라우스</t>
        </is>
      </c>
      <c r="O3645" s="8" t="inlineStr">
        <is>
          <t>화이트  면믹스 프릴블라우스</t>
        </is>
      </c>
    </row>
    <row r="3646" ht="16.5" customHeight="1" s="16">
      <c r="A3646" s="7" t="n">
        <v>13200426</v>
      </c>
      <c r="B3646" s="7" t="inlineStr">
        <is>
          <t>아베크롬비</t>
        </is>
      </c>
      <c r="C3646" s="7" t="inlineStr">
        <is>
          <t>아이보리</t>
        </is>
      </c>
      <c r="D3646" s="7" t="inlineStr">
        <is>
          <t>무지</t>
        </is>
      </c>
      <c r="E3646" s="7" t="inlineStr">
        <is>
          <t>면혼방</t>
        </is>
      </c>
      <c r="F3646" s="7" t="inlineStr">
        <is>
          <t>후드집업</t>
        </is>
      </c>
      <c r="G3646" s="7" t="inlineStr">
        <is>
          <t>KOR</t>
        </is>
      </c>
      <c r="H3646" s="7" t="inlineStr">
        <is>
          <t>L</t>
        </is>
      </c>
      <c r="I3646" s="7">
        <f>IF(B3646="보세",C3646&amp;" "&amp;D3646&amp;" "&amp;E3646&amp;" "&amp;F3646&amp;" ["&amp;H3646&amp;"]",IF(G3646="JPN","[JPN] "&amp;B3646&amp;" "&amp;C3646&amp;" "&amp;D3646&amp;" "&amp;E3646&amp;" "&amp;F3646&amp;" ["&amp;H3646&amp;"]",B3646&amp;" "&amp;C3646&amp;" "&amp;D3646&amp;" "&amp;E3646&amp;" "&amp;F3646&amp;" ["&amp;H3646&amp;"]"))</f>
        <v/>
      </c>
      <c r="J3646" s="7" t="inlineStr">
        <is>
          <t>아베크롬비 아이보리 면혼방 후드집업 [L]</t>
        </is>
      </c>
      <c r="K3646" s="7" t="inlineStr">
        <is>
          <t>아베크롬비 아이보리 면혼방 후드집업</t>
        </is>
      </c>
      <c r="L3646" s="7">
        <f>IF(B3646="보세",C3646&amp;" "&amp;F3646,B3646&amp;" "&amp;F3646)</f>
        <v/>
      </c>
      <c r="M3646" s="8" t="inlineStr">
        <is>
          <t>아이보리  면혼방 후드집업</t>
        </is>
      </c>
      <c r="N3646" s="8" t="inlineStr">
        <is>
          <t>아이보리  코튼혼방 후드집업</t>
        </is>
      </c>
      <c r="O3646" s="8" t="inlineStr">
        <is>
          <t>아이보리  면믹스 후드집업</t>
        </is>
      </c>
    </row>
    <row r="3647" ht="16.5" customHeight="1" s="16">
      <c r="A3647" s="7" t="n">
        <v>13200427</v>
      </c>
      <c r="B3647" s="7" t="inlineStr">
        <is>
          <t>세인트제임스</t>
        </is>
      </c>
      <c r="C3647" s="7" t="inlineStr">
        <is>
          <t>화이트</t>
        </is>
      </c>
      <c r="D3647" s="7" t="inlineStr">
        <is>
          <t>스트라이프</t>
        </is>
      </c>
      <c r="E3647" s="7" t="inlineStr">
        <is>
          <t>면혼방</t>
        </is>
      </c>
      <c r="F3647" s="7" t="inlineStr">
        <is>
          <t>라운드티</t>
        </is>
      </c>
      <c r="G3647" s="7" t="inlineStr">
        <is>
          <t>KOR</t>
        </is>
      </c>
      <c r="H3647" s="7" t="inlineStr">
        <is>
          <t>없음</t>
        </is>
      </c>
      <c r="I3647" s="7">
        <f>IF(B3647="보세",C3647&amp;" "&amp;D3647&amp;" "&amp;E3647&amp;" "&amp;F3647&amp;" ["&amp;H3647&amp;"]",IF(G3647="JPN","[JPN] "&amp;B3647&amp;" "&amp;C3647&amp;" "&amp;D3647&amp;" "&amp;E3647&amp;" "&amp;F3647&amp;" ["&amp;H3647&amp;"]",B3647&amp;" "&amp;C3647&amp;" "&amp;D3647&amp;" "&amp;E3647&amp;" "&amp;F3647&amp;" ["&amp;H3647&amp;"]"))</f>
        <v/>
      </c>
      <c r="J3647" s="7" t="inlineStr">
        <is>
          <t xml:space="preserve">세인트제임스 화이트 스트라이프 면혼방 라운드티 </t>
        </is>
      </c>
      <c r="K3647" s="7" t="inlineStr">
        <is>
          <t xml:space="preserve">세인트제임스 화이트 스트라이프 면혼방 라운드티 </t>
        </is>
      </c>
      <c r="L3647" s="7">
        <f>IF(B3647="보세",C3647&amp;" "&amp;F3647,B3647&amp;" "&amp;F3647)</f>
        <v/>
      </c>
      <c r="M3647" s="8" t="inlineStr">
        <is>
          <t>화이트 스트라이프 면혼방 라운드티</t>
        </is>
      </c>
      <c r="N3647" s="8" t="inlineStr">
        <is>
          <t>화이트 스트라이프 코튼혼방 라운드티</t>
        </is>
      </c>
      <c r="O3647" s="8" t="inlineStr">
        <is>
          <t>화이트 스트라이프 면믹스 라운드티</t>
        </is>
      </c>
    </row>
    <row r="3648" ht="16.5" customHeight="1" s="16">
      <c r="A3648" s="7" t="n">
        <v>13200428</v>
      </c>
      <c r="B3648" s="7" t="inlineStr">
        <is>
          <t>뉴발란스</t>
        </is>
      </c>
      <c r="C3648" s="7" t="inlineStr">
        <is>
          <t>블랙</t>
        </is>
      </c>
      <c r="D3648" s="7" t="inlineStr">
        <is>
          <t>무지</t>
        </is>
      </c>
      <c r="E3648" s="7" t="inlineStr">
        <is>
          <t>면혼방</t>
        </is>
      </c>
      <c r="F3648" s="7" t="inlineStr">
        <is>
          <t>맨투맨</t>
        </is>
      </c>
      <c r="G3648" s="7" t="inlineStr">
        <is>
          <t>KOR</t>
        </is>
      </c>
      <c r="H3648" s="7" t="inlineStr">
        <is>
          <t>100</t>
        </is>
      </c>
      <c r="I3648" s="7">
        <f>IF(B3648="보세",C3648&amp;" "&amp;D3648&amp;" "&amp;E3648&amp;" "&amp;F3648&amp;" ["&amp;H3648&amp;"]",IF(G3648="JPN","[JPN] "&amp;B3648&amp;" "&amp;C3648&amp;" "&amp;D3648&amp;" "&amp;E3648&amp;" "&amp;F3648&amp;" ["&amp;H3648&amp;"]",B3648&amp;" "&amp;C3648&amp;" "&amp;D3648&amp;" "&amp;E3648&amp;" "&amp;F3648&amp;" ["&amp;H3648&amp;"]"))</f>
        <v/>
      </c>
      <c r="J3648" s="7" t="inlineStr">
        <is>
          <t>뉴발란스 블랙 면혼방 맨투맨 [100]</t>
        </is>
      </c>
      <c r="K3648" s="7" t="inlineStr">
        <is>
          <t>뉴발란스 블랙 면혼방 맨투맨</t>
        </is>
      </c>
      <c r="L3648" s="7">
        <f>IF(B3648="보세",C3648&amp;" "&amp;F3648,B3648&amp;" "&amp;F3648)</f>
        <v/>
      </c>
      <c r="M3648" s="8" t="inlineStr">
        <is>
          <t>블랙  면혼방 맨투맨</t>
        </is>
      </c>
      <c r="N3648" s="8" t="inlineStr">
        <is>
          <t>블랙  코튼혼방 맨투맨</t>
        </is>
      </c>
      <c r="O3648" s="8" t="inlineStr">
        <is>
          <t>블랙  면믹스 맨투맨</t>
        </is>
      </c>
    </row>
    <row r="3649" ht="16.5" customHeight="1" s="16">
      <c r="A3649" s="7" t="n">
        <v>13200429</v>
      </c>
      <c r="B3649" s="7" t="inlineStr">
        <is>
          <t>챔피언</t>
        </is>
      </c>
      <c r="C3649" s="7" t="inlineStr">
        <is>
          <t>그레이</t>
        </is>
      </c>
      <c r="D3649" s="7" t="inlineStr">
        <is>
          <t>무지</t>
        </is>
      </c>
      <c r="E3649" s="7" t="inlineStr">
        <is>
          <t>면혼방</t>
        </is>
      </c>
      <c r="F3649" s="7" t="inlineStr">
        <is>
          <t>후드집업</t>
        </is>
      </c>
      <c r="G3649" s="7" t="inlineStr">
        <is>
          <t>KOR</t>
        </is>
      </c>
      <c r="H3649" s="7" t="inlineStr">
        <is>
          <t>XL</t>
        </is>
      </c>
      <c r="I3649" s="7">
        <f>IF(B3649="보세",C3649&amp;" "&amp;D3649&amp;" "&amp;E3649&amp;" "&amp;F3649&amp;" ["&amp;H3649&amp;"]",IF(G3649="JPN","[JPN] "&amp;B3649&amp;" "&amp;C3649&amp;" "&amp;D3649&amp;" "&amp;E3649&amp;" "&amp;F3649&amp;" ["&amp;H3649&amp;"]",B3649&amp;" "&amp;C3649&amp;" "&amp;D3649&amp;" "&amp;E3649&amp;" "&amp;F3649&amp;" ["&amp;H3649&amp;"]"))</f>
        <v/>
      </c>
      <c r="J3649" s="7" t="inlineStr">
        <is>
          <t>챔피언 그레이 면혼방 후드집업 [XL]</t>
        </is>
      </c>
      <c r="K3649" s="7" t="inlineStr">
        <is>
          <t>챔피언 그레이 면혼방 후드집업</t>
        </is>
      </c>
      <c r="L3649" s="7">
        <f>IF(B3649="보세",C3649&amp;" "&amp;F3649,B3649&amp;" "&amp;F3649)</f>
        <v/>
      </c>
      <c r="M3649" s="8" t="inlineStr">
        <is>
          <t>그레이  면혼방 후드집업</t>
        </is>
      </c>
      <c r="N3649" s="8" t="inlineStr">
        <is>
          <t>회색  면혼방 후드집업</t>
        </is>
      </c>
      <c r="O3649" s="8" t="inlineStr">
        <is>
          <t>GRAY  면혼방 후드집업</t>
        </is>
      </c>
    </row>
    <row r="3650" ht="16.5" customHeight="1" s="16">
      <c r="A3650" s="7" t="n">
        <v>13200430</v>
      </c>
      <c r="B3650" s="7" t="inlineStr">
        <is>
          <t>네파</t>
        </is>
      </c>
      <c r="C3650" s="7" t="inlineStr">
        <is>
          <t>그린</t>
        </is>
      </c>
      <c r="D3650" s="7" t="inlineStr">
        <is>
          <t>무지</t>
        </is>
      </c>
      <c r="E3650" s="7" t="inlineStr">
        <is>
          <t>폴리</t>
        </is>
      </c>
      <c r="F3650" s="7" t="inlineStr">
        <is>
          <t>바람막이자켓</t>
        </is>
      </c>
      <c r="G3650" s="7" t="inlineStr">
        <is>
          <t>KOR</t>
        </is>
      </c>
      <c r="H3650" s="7" t="inlineStr">
        <is>
          <t>M</t>
        </is>
      </c>
      <c r="I3650" s="7">
        <f>IF(B3650="보세",C3650&amp;" "&amp;D3650&amp;" "&amp;E3650&amp;" "&amp;F3650&amp;" ["&amp;H3650&amp;"]",IF(G3650="JPN","[JPN] "&amp;B3650&amp;" "&amp;C3650&amp;" "&amp;D3650&amp;" "&amp;E3650&amp;" "&amp;F3650&amp;" ["&amp;H3650&amp;"]",B3650&amp;" "&amp;C3650&amp;" "&amp;D3650&amp;" "&amp;E3650&amp;" "&amp;F3650&amp;" ["&amp;H3650&amp;"]"))</f>
        <v/>
      </c>
      <c r="J3650" s="7" t="inlineStr">
        <is>
          <t>네파 그린 바람막이자켓 [M]</t>
        </is>
      </c>
      <c r="K3650" s="7" t="inlineStr">
        <is>
          <t>네파 그린 바람막이자켓</t>
        </is>
      </c>
      <c r="L3650" s="7">
        <f>IF(B3650="보세",C3650&amp;" "&amp;F3650,B3650&amp;" "&amp;F3650)</f>
        <v/>
      </c>
      <c r="M3650" s="8" t="inlineStr">
        <is>
          <t>그린   바람막이자켓</t>
        </is>
      </c>
      <c r="N3650" s="8" t="inlineStr">
        <is>
          <t>그린   바람막이자켓</t>
        </is>
      </c>
      <c r="O3650" s="8" t="inlineStr">
        <is>
          <t>그린   바람막이자켓</t>
        </is>
      </c>
    </row>
    <row r="3651" ht="16.5" customHeight="1" s="16">
      <c r="A3651" s="7" t="n">
        <v>13200431</v>
      </c>
      <c r="B3651" s="7" t="inlineStr">
        <is>
          <t>폴로랄프로렌</t>
        </is>
      </c>
      <c r="C3651" s="7" t="inlineStr">
        <is>
          <t>레드</t>
        </is>
      </c>
      <c r="D3651" s="7" t="inlineStr">
        <is>
          <t>무지</t>
        </is>
      </c>
      <c r="E3651" s="7" t="inlineStr">
        <is>
          <t>면혼방</t>
        </is>
      </c>
      <c r="F3651" s="7" t="inlineStr">
        <is>
          <t>긴팔카라티</t>
        </is>
      </c>
      <c r="G3651" s="7" t="inlineStr">
        <is>
          <t>KOR</t>
        </is>
      </c>
      <c r="H3651" s="7" t="inlineStr">
        <is>
          <t>S</t>
        </is>
      </c>
      <c r="I3651" s="7">
        <f>IF(B3651="보세",C3651&amp;" "&amp;D3651&amp;" "&amp;E3651&amp;" "&amp;F3651&amp;" ["&amp;H3651&amp;"]",IF(G3651="JPN","[JPN] "&amp;B3651&amp;" "&amp;C3651&amp;" "&amp;D3651&amp;" "&amp;E3651&amp;" "&amp;F3651&amp;" ["&amp;H3651&amp;"]",B3651&amp;" "&amp;C3651&amp;" "&amp;D3651&amp;" "&amp;E3651&amp;" "&amp;F3651&amp;" ["&amp;H3651&amp;"]"))</f>
        <v/>
      </c>
      <c r="J3651" s="7" t="inlineStr">
        <is>
          <t>폴로랄프로렌 레드 면혼방 긴팔카라티 [S]</t>
        </is>
      </c>
      <c r="K3651" s="7" t="inlineStr">
        <is>
          <t>폴로랄프로렌 레드 면혼방 긴팔카라티</t>
        </is>
      </c>
      <c r="L3651" s="7">
        <f>IF(B3651="보세",C3651&amp;" "&amp;F3651,B3651&amp;" "&amp;F3651)</f>
        <v/>
      </c>
      <c r="M3651" s="8" t="inlineStr">
        <is>
          <t>레드  면혼방 긴팔카라티</t>
        </is>
      </c>
      <c r="N3651" s="8" t="inlineStr">
        <is>
          <t>레드  코튼혼방 긴팔카라티</t>
        </is>
      </c>
      <c r="O3651" s="8" t="inlineStr">
        <is>
          <t>레드  면믹스 긴팔카라티</t>
        </is>
      </c>
    </row>
    <row r="3652" ht="16.5" customHeight="1" s="16">
      <c r="A3652" s="7" t="n">
        <v>13200432</v>
      </c>
      <c r="B3652" s="7" t="inlineStr">
        <is>
          <t>나이키</t>
        </is>
      </c>
      <c r="C3652" s="7" t="inlineStr">
        <is>
          <t>화이트</t>
        </is>
      </c>
      <c r="D3652" s="7" t="inlineStr">
        <is>
          <t>무지</t>
        </is>
      </c>
      <c r="E3652" s="7" t="inlineStr">
        <is>
          <t>드라이핏</t>
        </is>
      </c>
      <c r="F3652" s="7" t="inlineStr">
        <is>
          <t>카라반팔티</t>
        </is>
      </c>
      <c r="G3652" s="7" t="inlineStr">
        <is>
          <t>KOR</t>
        </is>
      </c>
      <c r="H3652" s="7" t="inlineStr">
        <is>
          <t>XL</t>
        </is>
      </c>
      <c r="I3652" s="7">
        <f>IF(B3652="보세",C3652&amp;" "&amp;D3652&amp;" "&amp;E3652&amp;" "&amp;F3652&amp;" ["&amp;H3652&amp;"]",IF(G3652="JPN","[JPN] "&amp;B3652&amp;" "&amp;C3652&amp;" "&amp;D3652&amp;" "&amp;E3652&amp;" "&amp;F3652&amp;" ["&amp;H3652&amp;"]",B3652&amp;" "&amp;C3652&amp;" "&amp;D3652&amp;" "&amp;E3652&amp;" "&amp;F3652&amp;" ["&amp;H3652&amp;"]"))</f>
        <v/>
      </c>
      <c r="J3652" s="7" t="inlineStr">
        <is>
          <t>나이키 화이트 드라이핏 카라반팔티 [XL]</t>
        </is>
      </c>
      <c r="K3652" s="7" t="inlineStr">
        <is>
          <t>나이키 화이트 드라이핏 카라반팔티</t>
        </is>
      </c>
      <c r="L3652" s="7">
        <f>IF(B3652="보세",C3652&amp;" "&amp;F3652,B3652&amp;" "&amp;F3652)</f>
        <v/>
      </c>
      <c r="M3652" s="8" t="inlineStr">
        <is>
          <t>화이트  드라이핏 카라반팔티</t>
        </is>
      </c>
      <c r="N3652" s="8" t="inlineStr">
        <is>
          <t>화이트  드라이핏 카라반팔티</t>
        </is>
      </c>
      <c r="O3652" s="8" t="inlineStr">
        <is>
          <t>화이트  드라이핏 카라반팔티</t>
        </is>
      </c>
    </row>
    <row r="3653" ht="16.5" customHeight="1" s="16">
      <c r="A3653" s="7" t="n">
        <v>13200433</v>
      </c>
      <c r="B3653" s="7" t="inlineStr">
        <is>
          <t>아디다스</t>
        </is>
      </c>
      <c r="C3653" s="7" t="inlineStr">
        <is>
          <t>블루</t>
        </is>
      </c>
      <c r="D3653" s="7" t="inlineStr">
        <is>
          <t>무지</t>
        </is>
      </c>
      <c r="E3653" s="7" t="inlineStr">
        <is>
          <t>폴리</t>
        </is>
      </c>
      <c r="F3653" s="7" t="inlineStr">
        <is>
          <t>패딩조끼</t>
        </is>
      </c>
      <c r="G3653" s="7" t="inlineStr">
        <is>
          <t>KOR</t>
        </is>
      </c>
      <c r="H3653" s="7" t="inlineStr">
        <is>
          <t>95</t>
        </is>
      </c>
      <c r="I3653" s="7">
        <f>IF(B3653="보세",C3653&amp;" "&amp;D3653&amp;" "&amp;E3653&amp;" "&amp;F3653&amp;" ["&amp;H3653&amp;"]",IF(G3653="JPN","[JPN] "&amp;B3653&amp;" "&amp;C3653&amp;" "&amp;D3653&amp;" "&amp;E3653&amp;" "&amp;F3653&amp;" ["&amp;H3653&amp;"]",B3653&amp;" "&amp;C3653&amp;" "&amp;D3653&amp;" "&amp;E3653&amp;" "&amp;F3653&amp;" ["&amp;H3653&amp;"]"))</f>
        <v/>
      </c>
      <c r="J3653" s="7" t="inlineStr">
        <is>
          <t>아디다스 블루 패딩조끼 [95]</t>
        </is>
      </c>
      <c r="K3653" s="7" t="inlineStr">
        <is>
          <t>아디다스 블루 패딩조끼</t>
        </is>
      </c>
      <c r="L3653" s="7">
        <f>IF(B3653="보세",C3653&amp;" "&amp;F3653,B3653&amp;" "&amp;F3653)</f>
        <v/>
      </c>
      <c r="M3653" s="8" t="inlineStr">
        <is>
          <t>블루   패딩조끼</t>
        </is>
      </c>
      <c r="N3653" s="8" t="inlineStr">
        <is>
          <t>블루   패딩조끼</t>
        </is>
      </c>
      <c r="O3653" s="8" t="inlineStr">
        <is>
          <t>블루   패딩조끼</t>
        </is>
      </c>
    </row>
    <row r="3654" ht="16.5" customHeight="1" s="16">
      <c r="A3654" s="7" t="n">
        <v>13200434</v>
      </c>
      <c r="B3654" s="7" t="inlineStr">
        <is>
          <t>몽벨</t>
        </is>
      </c>
      <c r="C3654" s="7" t="inlineStr">
        <is>
          <t>퍼플</t>
        </is>
      </c>
      <c r="D3654" s="7" t="inlineStr">
        <is>
          <t>무지</t>
        </is>
      </c>
      <c r="E3654" s="7" t="inlineStr">
        <is>
          <t>구스다운</t>
        </is>
      </c>
      <c r="F3654" s="7" t="inlineStr">
        <is>
          <t>숏패딩</t>
        </is>
      </c>
      <c r="G3654" s="7" t="inlineStr">
        <is>
          <t>KOR</t>
        </is>
      </c>
      <c r="H3654" s="7" t="inlineStr">
        <is>
          <t>S</t>
        </is>
      </c>
      <c r="I3654" s="7">
        <f>IF(B3654="보세",C3654&amp;" "&amp;D3654&amp;" "&amp;E3654&amp;" "&amp;F3654&amp;" ["&amp;H3654&amp;"]",IF(G3654="JPN","[JPN] "&amp;B3654&amp;" "&amp;C3654&amp;" "&amp;D3654&amp;" "&amp;E3654&amp;" "&amp;F3654&amp;" ["&amp;H3654&amp;"]",B3654&amp;" "&amp;C3654&amp;" "&amp;D3654&amp;" "&amp;E3654&amp;" "&amp;F3654&amp;" ["&amp;H3654&amp;"]"))</f>
        <v/>
      </c>
      <c r="J3654" s="7" t="inlineStr">
        <is>
          <t>몽벨 퍼플 구스다운 숏패딩 [S]</t>
        </is>
      </c>
      <c r="K3654" s="7" t="inlineStr">
        <is>
          <t>몽벨 퍼플 구스다운 숏패딩</t>
        </is>
      </c>
      <c r="L3654" s="7">
        <f>IF(B3654="보세",C3654&amp;" "&amp;F3654,B3654&amp;" "&amp;F3654)</f>
        <v/>
      </c>
      <c r="M3654" s="8" t="inlineStr">
        <is>
          <t>퍼플  구스다운 숏패딩</t>
        </is>
      </c>
      <c r="N3654" s="8" t="inlineStr">
        <is>
          <t>퍼플  구스다운 숏패딩</t>
        </is>
      </c>
      <c r="O3654" s="8" t="inlineStr">
        <is>
          <t>퍼플  구스다운 숏패딩</t>
        </is>
      </c>
    </row>
    <row r="3655" ht="16.5" customHeight="1" s="16">
      <c r="A3655" s="7" t="n">
        <v>13200435</v>
      </c>
      <c r="B3655" s="7" t="inlineStr">
        <is>
          <t>아디다스</t>
        </is>
      </c>
      <c r="C3655" s="7" t="inlineStr">
        <is>
          <t>블랙</t>
        </is>
      </c>
      <c r="D3655" s="7" t="inlineStr">
        <is>
          <t>무지</t>
        </is>
      </c>
      <c r="E3655" s="7" t="inlineStr">
        <is>
          <t>면혼방</t>
        </is>
      </c>
      <c r="F3655" s="7" t="inlineStr">
        <is>
          <t>맨투맨</t>
        </is>
      </c>
      <c r="G3655" s="7" t="inlineStr">
        <is>
          <t>KOR</t>
        </is>
      </c>
      <c r="H3655" s="7" t="inlineStr">
        <is>
          <t>L</t>
        </is>
      </c>
      <c r="I3655" s="7">
        <f>IF(B3655="보세",C3655&amp;" "&amp;D3655&amp;" "&amp;E3655&amp;" "&amp;F3655&amp;" ["&amp;H3655&amp;"]",IF(G3655="JPN","[JPN] "&amp;B3655&amp;" "&amp;C3655&amp;" "&amp;D3655&amp;" "&amp;E3655&amp;" "&amp;F3655&amp;" ["&amp;H3655&amp;"]",B3655&amp;" "&amp;C3655&amp;" "&amp;D3655&amp;" "&amp;E3655&amp;" "&amp;F3655&amp;" ["&amp;H3655&amp;"]"))</f>
        <v/>
      </c>
      <c r="J3655" s="7" t="inlineStr">
        <is>
          <t>아디다스 블랙 면혼방 맨투맨 [L]</t>
        </is>
      </c>
      <c r="K3655" s="7" t="inlineStr">
        <is>
          <t>아디다스 블랙 면혼방 맨투맨</t>
        </is>
      </c>
      <c r="L3655" s="7">
        <f>IF(B3655="보세",C3655&amp;" "&amp;F3655,B3655&amp;" "&amp;F3655)</f>
        <v/>
      </c>
      <c r="M3655" s="8" t="inlineStr">
        <is>
          <t>블랙  면혼방 맨투맨</t>
        </is>
      </c>
      <c r="N3655" s="8" t="inlineStr">
        <is>
          <t>블랙  코튼혼방 맨투맨</t>
        </is>
      </c>
      <c r="O3655" s="8" t="inlineStr">
        <is>
          <t>블랙  면믹스 맨투맨</t>
        </is>
      </c>
    </row>
    <row r="3656" ht="16.5" customHeight="1" s="16">
      <c r="A3656" s="7" t="n">
        <v>13200436</v>
      </c>
      <c r="B3656" s="7" t="inlineStr">
        <is>
          <t>리복</t>
        </is>
      </c>
      <c r="C3656" s="7" t="inlineStr">
        <is>
          <t>그레이</t>
        </is>
      </c>
      <c r="D3656" s="7" t="inlineStr">
        <is>
          <t>무지</t>
        </is>
      </c>
      <c r="E3656" s="7" t="inlineStr">
        <is>
          <t>면혼방</t>
        </is>
      </c>
      <c r="F3656" s="7" t="inlineStr">
        <is>
          <t>긴팔티셔츠</t>
        </is>
      </c>
      <c r="G3656" s="7" t="inlineStr">
        <is>
          <t>KOR</t>
        </is>
      </c>
      <c r="H3656" s="7" t="inlineStr">
        <is>
          <t>2XL</t>
        </is>
      </c>
      <c r="I3656" s="7">
        <f>IF(B3656="보세",C3656&amp;" "&amp;D3656&amp;" "&amp;E3656&amp;" "&amp;F3656&amp;" ["&amp;H3656&amp;"]",IF(G3656="JPN","[JPN] "&amp;B3656&amp;" "&amp;C3656&amp;" "&amp;D3656&amp;" "&amp;E3656&amp;" "&amp;F3656&amp;" ["&amp;H3656&amp;"]",B3656&amp;" "&amp;C3656&amp;" "&amp;D3656&amp;" "&amp;E3656&amp;" "&amp;F3656&amp;" ["&amp;H3656&amp;"]"))</f>
        <v/>
      </c>
      <c r="J3656" s="7" t="inlineStr">
        <is>
          <t>리복 그레이 면혼방 긴팔티셔츠 [2XL]</t>
        </is>
      </c>
      <c r="K3656" s="7" t="inlineStr">
        <is>
          <t>리복 그레이 면혼방 긴팔티셔츠</t>
        </is>
      </c>
      <c r="L3656" s="7">
        <f>IF(B3656="보세",C3656&amp;" "&amp;F3656,B3656&amp;" "&amp;F3656)</f>
        <v/>
      </c>
      <c r="M3656" s="8" t="inlineStr">
        <is>
          <t>그레이  면혼방 긴팔티셔츠</t>
        </is>
      </c>
      <c r="N3656" s="8" t="inlineStr">
        <is>
          <t>회색  면혼방 긴팔티셔츠</t>
        </is>
      </c>
      <c r="O3656" s="8" t="inlineStr">
        <is>
          <t>GRAY  면혼방 긴팔티셔츠</t>
        </is>
      </c>
    </row>
    <row r="3657" ht="16.5" customHeight="1" s="16">
      <c r="A3657" s="7" t="n">
        <v>13200437</v>
      </c>
      <c r="B3657" s="7" t="inlineStr">
        <is>
          <t>퓨마</t>
        </is>
      </c>
      <c r="C3657" s="7" t="inlineStr">
        <is>
          <t>블랙</t>
        </is>
      </c>
      <c r="D3657" s="7" t="inlineStr">
        <is>
          <t>무지</t>
        </is>
      </c>
      <c r="E3657" s="7" t="inlineStr">
        <is>
          <t>면혼방</t>
        </is>
      </c>
      <c r="F3657" s="7" t="inlineStr">
        <is>
          <t>맨투맨</t>
        </is>
      </c>
      <c r="G3657" s="7" t="inlineStr">
        <is>
          <t>KOR</t>
        </is>
      </c>
      <c r="H3657" s="7" t="inlineStr">
        <is>
          <t>XL</t>
        </is>
      </c>
      <c r="I3657" s="7">
        <f>IF(B3657="보세",C3657&amp;" "&amp;D3657&amp;" "&amp;E3657&amp;" "&amp;F3657&amp;" ["&amp;H3657&amp;"]",IF(G3657="JPN","[JPN] "&amp;B3657&amp;" "&amp;C3657&amp;" "&amp;D3657&amp;" "&amp;E3657&amp;" "&amp;F3657&amp;" ["&amp;H3657&amp;"]",B3657&amp;" "&amp;C3657&amp;" "&amp;D3657&amp;" "&amp;E3657&amp;" "&amp;F3657&amp;" ["&amp;H3657&amp;"]"))</f>
        <v/>
      </c>
      <c r="J3657" s="7" t="inlineStr">
        <is>
          <t>퓨마 블랙 면혼방 맨투맨 [XL]</t>
        </is>
      </c>
      <c r="K3657" s="7" t="inlineStr">
        <is>
          <t>퓨마 블랙 면혼방 맨투맨</t>
        </is>
      </c>
      <c r="L3657" s="7">
        <f>IF(B3657="보세",C3657&amp;" "&amp;F3657,B3657&amp;" "&amp;F3657)</f>
        <v/>
      </c>
      <c r="M3657" s="8" t="inlineStr">
        <is>
          <t>블랙  면혼방 맨투맨</t>
        </is>
      </c>
      <c r="N3657" s="8" t="inlineStr">
        <is>
          <t>블랙  코튼혼방 맨투맨</t>
        </is>
      </c>
      <c r="O3657" s="8" t="inlineStr">
        <is>
          <t>블랙  면믹스 맨투맨</t>
        </is>
      </c>
    </row>
    <row r="3658" ht="16.5" customHeight="1" s="16">
      <c r="A3658" s="7" t="n">
        <v>13200438</v>
      </c>
      <c r="B3658" s="7" t="inlineStr">
        <is>
          <t>나이키</t>
        </is>
      </c>
      <c r="C3658" s="7" t="inlineStr">
        <is>
          <t>블루</t>
        </is>
      </c>
      <c r="D3658" s="7" t="inlineStr">
        <is>
          <t>무지</t>
        </is>
      </c>
      <c r="E3658" s="7" t="inlineStr">
        <is>
          <t>면혼방</t>
        </is>
      </c>
      <c r="F3658" s="7" t="inlineStr">
        <is>
          <t>후드티셔츠</t>
        </is>
      </c>
      <c r="G3658" s="7" t="inlineStr">
        <is>
          <t>KOR</t>
        </is>
      </c>
      <c r="H3658" s="7" t="inlineStr">
        <is>
          <t>없음</t>
        </is>
      </c>
      <c r="I3658" s="7">
        <f>IF(B3658="보세",C3658&amp;" "&amp;D3658&amp;" "&amp;E3658&amp;" "&amp;F3658&amp;" ["&amp;H3658&amp;"]",IF(G3658="JPN","[JPN] "&amp;B3658&amp;" "&amp;C3658&amp;" "&amp;D3658&amp;" "&amp;E3658&amp;" "&amp;F3658&amp;" ["&amp;H3658&amp;"]",B3658&amp;" "&amp;C3658&amp;" "&amp;D3658&amp;" "&amp;E3658&amp;" "&amp;F3658&amp;" ["&amp;H3658&amp;"]"))</f>
        <v/>
      </c>
      <c r="J3658" s="7" t="inlineStr">
        <is>
          <t xml:space="preserve">나이키 블루 면혼방 후드티셔츠 </t>
        </is>
      </c>
      <c r="K3658" s="7" t="inlineStr">
        <is>
          <t xml:space="preserve">나이키 블루 면혼방 후드티셔츠 </t>
        </is>
      </c>
      <c r="L3658" s="7">
        <f>IF(B3658="보세",C3658&amp;" "&amp;F3658,B3658&amp;" "&amp;F3658)</f>
        <v/>
      </c>
      <c r="M3658" s="8" t="inlineStr">
        <is>
          <t>블루  면혼방 후드티셔츠</t>
        </is>
      </c>
      <c r="N3658" s="8" t="inlineStr">
        <is>
          <t>블루  코튼혼방 후드티셔츠</t>
        </is>
      </c>
      <c r="O3658" s="8" t="inlineStr">
        <is>
          <t>블루  면믹스 후드티셔츠</t>
        </is>
      </c>
    </row>
    <row r="3659" ht="16.5" customHeight="1" s="16">
      <c r="A3659" s="7" t="n">
        <v>13200439</v>
      </c>
      <c r="B3659" s="7" t="inlineStr">
        <is>
          <t>까스텔바작</t>
        </is>
      </c>
      <c r="C3659" s="7" t="inlineStr">
        <is>
          <t>옐로우</t>
        </is>
      </c>
      <c r="D3659" s="7" t="inlineStr">
        <is>
          <t>무지</t>
        </is>
      </c>
      <c r="E3659" s="7" t="inlineStr">
        <is>
          <t>비스코스</t>
        </is>
      </c>
      <c r="F3659" s="7" t="inlineStr">
        <is>
          <t>쓰리버튼자켓</t>
        </is>
      </c>
      <c r="G3659" s="7" t="inlineStr">
        <is>
          <t>KOR</t>
        </is>
      </c>
      <c r="H3659" s="7" t="inlineStr">
        <is>
          <t>44</t>
        </is>
      </c>
      <c r="I3659" s="7">
        <f>IF(B3659="보세",C3659&amp;" "&amp;D3659&amp;" "&amp;E3659&amp;" "&amp;F3659&amp;" ["&amp;H3659&amp;"]",IF(G3659="JPN","[JPN] "&amp;B3659&amp;" "&amp;C3659&amp;" "&amp;D3659&amp;" "&amp;E3659&amp;" "&amp;F3659&amp;" ["&amp;H3659&amp;"]",B3659&amp;" "&amp;C3659&amp;" "&amp;D3659&amp;" "&amp;E3659&amp;" "&amp;F3659&amp;" ["&amp;H3659&amp;"]"))</f>
        <v/>
      </c>
      <c r="J3659" s="7" t="inlineStr">
        <is>
          <t>까스텔바작 옐로우 비스코스 쓰리버튼자켓 [44]</t>
        </is>
      </c>
      <c r="K3659" s="7" t="inlineStr">
        <is>
          <t>까스텔바작 옐로우 비스코스 쓰리버튼자켓</t>
        </is>
      </c>
      <c r="L3659" s="7">
        <f>IF(B3659="보세",C3659&amp;" "&amp;F3659,B3659&amp;" "&amp;F3659)</f>
        <v/>
      </c>
      <c r="M3659" s="8" t="inlineStr">
        <is>
          <t>옐로우  비스코스 쓰리버튼자켓</t>
        </is>
      </c>
      <c r="N3659" s="8" t="inlineStr">
        <is>
          <t>옐로우  레이온 쓰리버튼자켓</t>
        </is>
      </c>
      <c r="O3659" s="8" t="inlineStr">
        <is>
          <t>옐로우  인견 쓰리버튼자켓</t>
        </is>
      </c>
    </row>
    <row r="3660" ht="16.5" customHeight="1" s="16">
      <c r="A3660" s="7" t="n">
        <v>13200440</v>
      </c>
      <c r="B3660" s="7" t="inlineStr">
        <is>
          <t>marmot</t>
        </is>
      </c>
      <c r="C3660" s="7" t="inlineStr">
        <is>
          <t>레드</t>
        </is>
      </c>
      <c r="D3660" s="7" t="inlineStr">
        <is>
          <t>무지</t>
        </is>
      </c>
      <c r="E3660" s="7" t="inlineStr">
        <is>
          <t>폴리</t>
        </is>
      </c>
      <c r="F3660" s="7" t="inlineStr">
        <is>
          <t>후리스집업</t>
        </is>
      </c>
      <c r="G3660" s="7" t="inlineStr">
        <is>
          <t>KOR</t>
        </is>
      </c>
      <c r="H3660" s="7" t="inlineStr">
        <is>
          <t>없음</t>
        </is>
      </c>
      <c r="I3660" s="7">
        <f>IF(B3660="보세",C3660&amp;" "&amp;D3660&amp;" "&amp;E3660&amp;" "&amp;F3660&amp;" ["&amp;H3660&amp;"]",IF(G3660="JPN","[JPN] "&amp;B3660&amp;" "&amp;C3660&amp;" "&amp;D3660&amp;" "&amp;E3660&amp;" "&amp;F3660&amp;" ["&amp;H3660&amp;"]",B3660&amp;" "&amp;C3660&amp;" "&amp;D3660&amp;" "&amp;E3660&amp;" "&amp;F3660&amp;" ["&amp;H3660&amp;"]"))</f>
        <v/>
      </c>
      <c r="J3660" s="7" t="inlineStr">
        <is>
          <t xml:space="preserve">marmot 레드 후리스집업 </t>
        </is>
      </c>
      <c r="K3660" s="7" t="inlineStr">
        <is>
          <t xml:space="preserve">marmot 레드 후리스집업 </t>
        </is>
      </c>
      <c r="L3660" s="7">
        <f>IF(B3660="보세",C3660&amp;" "&amp;F3660,B3660&amp;" "&amp;F3660)</f>
        <v/>
      </c>
      <c r="M3660" s="8" t="inlineStr">
        <is>
          <t>레드   후리스집업</t>
        </is>
      </c>
      <c r="N3660" s="8" t="inlineStr">
        <is>
          <t>레드   후리스집업</t>
        </is>
      </c>
      <c r="O3660" s="8" t="inlineStr">
        <is>
          <t>레드   후리스집업</t>
        </is>
      </c>
    </row>
    <row r="3661" ht="16.5" customHeight="1" s="16">
      <c r="A3661" s="7" t="n">
        <v>13200441</v>
      </c>
      <c r="B3661" s="7" t="inlineStr">
        <is>
          <t>폴로</t>
        </is>
      </c>
      <c r="C3661" s="7" t="inlineStr">
        <is>
          <t>블랙</t>
        </is>
      </c>
      <c r="D3661" s="7" t="inlineStr">
        <is>
          <t>무지</t>
        </is>
      </c>
      <c r="E3661" s="7" t="inlineStr">
        <is>
          <t>면</t>
        </is>
      </c>
      <c r="F3661" s="7" t="inlineStr">
        <is>
          <t>반팔카라티</t>
        </is>
      </c>
      <c r="G3661" s="7" t="inlineStr">
        <is>
          <t>KOR</t>
        </is>
      </c>
      <c r="H3661" s="7" t="inlineStr">
        <is>
          <t>XL</t>
        </is>
      </c>
      <c r="I3661" s="7">
        <f>IF(B3661="보세",C3661&amp;" "&amp;D3661&amp;" "&amp;E3661&amp;" "&amp;F3661&amp;" ["&amp;H3661&amp;"]",IF(G3661="JPN","[JPN] "&amp;B3661&amp;" "&amp;C3661&amp;" "&amp;D3661&amp;" "&amp;E3661&amp;" "&amp;F3661&amp;" ["&amp;H3661&amp;"]",B3661&amp;" "&amp;C3661&amp;" "&amp;D3661&amp;" "&amp;E3661&amp;" "&amp;F3661&amp;" ["&amp;H3661&amp;"]"))</f>
        <v/>
      </c>
      <c r="J3661" s="7" t="inlineStr">
        <is>
          <t>폴로 블랙 면 반팔카라티 [XL]</t>
        </is>
      </c>
      <c r="K3661" s="7" t="inlineStr">
        <is>
          <t>폴로 블랙 면 반팔카라티</t>
        </is>
      </c>
      <c r="L3661" s="7">
        <f>IF(B3661="보세",C3661&amp;" "&amp;F3661,B3661&amp;" "&amp;F3661)</f>
        <v/>
      </c>
      <c r="M3661" s="8" t="inlineStr">
        <is>
          <t>블랙  면 반팔카라티</t>
        </is>
      </c>
      <c r="N3661" s="8" t="inlineStr">
        <is>
          <t>블랙  코튼 반팔카라티</t>
        </is>
      </c>
      <c r="O3661" s="8" t="inlineStr">
        <is>
          <t>블랙  면직물 반팔카라티</t>
        </is>
      </c>
    </row>
    <row r="3662" ht="16.5" customHeight="1" s="16">
      <c r="A3662" s="7" t="n">
        <v>13200442</v>
      </c>
      <c r="B3662" s="7" t="inlineStr">
        <is>
          <t>빈폴</t>
        </is>
      </c>
      <c r="C3662" s="7" t="inlineStr">
        <is>
          <t>블랙</t>
        </is>
      </c>
      <c r="D3662" s="7" t="inlineStr">
        <is>
          <t>무지</t>
        </is>
      </c>
      <c r="E3662" s="7" t="inlineStr">
        <is>
          <t>면혼방</t>
        </is>
      </c>
      <c r="F3662" s="7" t="inlineStr">
        <is>
          <t>카라티</t>
        </is>
      </c>
      <c r="G3662" s="7" t="inlineStr">
        <is>
          <t>KOR</t>
        </is>
      </c>
      <c r="H3662" s="7" t="inlineStr">
        <is>
          <t>95</t>
        </is>
      </c>
      <c r="I3662" s="7">
        <f>IF(B3662="보세",C3662&amp;" "&amp;D3662&amp;" "&amp;E3662&amp;" "&amp;F3662&amp;" ["&amp;H3662&amp;"]",IF(G3662="JPN","[JPN] "&amp;B3662&amp;" "&amp;C3662&amp;" "&amp;D3662&amp;" "&amp;E3662&amp;" "&amp;F3662&amp;" ["&amp;H3662&amp;"]",B3662&amp;" "&amp;C3662&amp;" "&amp;D3662&amp;" "&amp;E3662&amp;" "&amp;F3662&amp;" ["&amp;H3662&amp;"]"))</f>
        <v/>
      </c>
      <c r="J3662" s="7" t="inlineStr">
        <is>
          <t>빈폴 블랙 면혼방 카라티 [95]</t>
        </is>
      </c>
      <c r="K3662" s="7" t="inlineStr">
        <is>
          <t>빈폴 블랙 면혼방 카라티</t>
        </is>
      </c>
      <c r="L3662" s="7">
        <f>IF(B3662="보세",C3662&amp;" "&amp;F3662,B3662&amp;" "&amp;F3662)</f>
        <v/>
      </c>
      <c r="M3662" s="8" t="inlineStr">
        <is>
          <t>블랙  면혼방 카라티</t>
        </is>
      </c>
      <c r="N3662" s="8" t="inlineStr">
        <is>
          <t>블랙  코튼혼방 카라티</t>
        </is>
      </c>
      <c r="O3662" s="8" t="inlineStr">
        <is>
          <t>블랙  면믹스 카라티</t>
        </is>
      </c>
    </row>
    <row r="3663" ht="16.5" customHeight="1" s="16">
      <c r="A3663" s="7" t="n">
        <v>13200443</v>
      </c>
      <c r="B3663" s="7" t="inlineStr">
        <is>
          <t>헤지스</t>
        </is>
      </c>
      <c r="C3663" s="7" t="inlineStr">
        <is>
          <t>네이비</t>
        </is>
      </c>
      <c r="D3663" s="7" t="inlineStr">
        <is>
          <t>무지</t>
        </is>
      </c>
      <c r="E3663" s="7" t="inlineStr">
        <is>
          <t>폴리</t>
        </is>
      </c>
      <c r="F3663" s="7" t="inlineStr">
        <is>
          <t>집업자켓</t>
        </is>
      </c>
      <c r="G3663" s="7" t="inlineStr">
        <is>
          <t>KOR</t>
        </is>
      </c>
      <c r="H3663" s="7" t="inlineStr">
        <is>
          <t>105</t>
        </is>
      </c>
      <c r="I3663" s="7">
        <f>IF(B3663="보세",C3663&amp;" "&amp;D3663&amp;" "&amp;E3663&amp;" "&amp;F3663&amp;" ["&amp;H3663&amp;"]",IF(G3663="JPN","[JPN] "&amp;B3663&amp;" "&amp;C3663&amp;" "&amp;D3663&amp;" "&amp;E3663&amp;" "&amp;F3663&amp;" ["&amp;H3663&amp;"]",B3663&amp;" "&amp;C3663&amp;" "&amp;D3663&amp;" "&amp;E3663&amp;" "&amp;F3663&amp;" ["&amp;H3663&amp;"]"))</f>
        <v/>
      </c>
      <c r="J3663" s="7" t="inlineStr">
        <is>
          <t>헤지스 네이비 집업자켓 [105]</t>
        </is>
      </c>
      <c r="K3663" s="7" t="inlineStr">
        <is>
          <t>헤지스 네이비 집업자켓</t>
        </is>
      </c>
      <c r="L3663" s="7">
        <f>IF(B3663="보세",C3663&amp;" "&amp;F3663,B3663&amp;" "&amp;F3663)</f>
        <v/>
      </c>
      <c r="M3663" s="8" t="inlineStr">
        <is>
          <t>네이비   집업자켓</t>
        </is>
      </c>
      <c r="N3663" s="8" t="inlineStr">
        <is>
          <t>NAVY   집업자켓</t>
        </is>
      </c>
      <c r="O3663" s="8" t="inlineStr">
        <is>
          <t>곤색   집업자켓</t>
        </is>
      </c>
    </row>
    <row r="3664" ht="16.5" customHeight="1" s="16">
      <c r="A3664" s="7" t="n">
        <v>13200444</v>
      </c>
      <c r="B3664" s="7" t="inlineStr">
        <is>
          <t>나이키</t>
        </is>
      </c>
      <c r="C3664" s="7" t="inlineStr">
        <is>
          <t>블랙</t>
        </is>
      </c>
      <c r="D3664" s="7" t="inlineStr">
        <is>
          <t>무지</t>
        </is>
      </c>
      <c r="E3664" s="7" t="inlineStr">
        <is>
          <t>면혼방</t>
        </is>
      </c>
      <c r="F3664" s="7" t="inlineStr">
        <is>
          <t>맨투맨</t>
        </is>
      </c>
      <c r="G3664" s="7" t="inlineStr">
        <is>
          <t>KOR</t>
        </is>
      </c>
      <c r="H3664" s="7" t="inlineStr">
        <is>
          <t>L</t>
        </is>
      </c>
      <c r="I3664" s="7">
        <f>IF(B3664="보세",C3664&amp;" "&amp;D3664&amp;" "&amp;E3664&amp;" "&amp;F3664&amp;" ["&amp;H3664&amp;"]",IF(G3664="JPN","[JPN] "&amp;B3664&amp;" "&amp;C3664&amp;" "&amp;D3664&amp;" "&amp;E3664&amp;" "&amp;F3664&amp;" ["&amp;H3664&amp;"]",B3664&amp;" "&amp;C3664&amp;" "&amp;D3664&amp;" "&amp;E3664&amp;" "&amp;F3664&amp;" ["&amp;H3664&amp;"]"))</f>
        <v/>
      </c>
      <c r="J3664" s="7" t="inlineStr">
        <is>
          <t>나이키 블랙 면혼방 맨투맨 [L]</t>
        </is>
      </c>
      <c r="K3664" s="7" t="inlineStr">
        <is>
          <t>나이키 블랙 면혼방 맨투맨</t>
        </is>
      </c>
      <c r="L3664" s="7">
        <f>IF(B3664="보세",C3664&amp;" "&amp;F3664,B3664&amp;" "&amp;F3664)</f>
        <v/>
      </c>
      <c r="M3664" s="8" t="inlineStr">
        <is>
          <t>블랙  면혼방 맨투맨</t>
        </is>
      </c>
      <c r="N3664" s="8" t="inlineStr">
        <is>
          <t>블랙  코튼혼방 맨투맨</t>
        </is>
      </c>
      <c r="O3664" s="8" t="inlineStr">
        <is>
          <t>블랙  면믹스 맨투맨</t>
        </is>
      </c>
    </row>
    <row r="3665" ht="16.5" customHeight="1" s="16">
      <c r="A3665" s="7" t="n">
        <v>13200445</v>
      </c>
      <c r="B3665" s="7" t="inlineStr">
        <is>
          <t>구호</t>
        </is>
      </c>
      <c r="C3665" s="7" t="inlineStr">
        <is>
          <t>네이비</t>
        </is>
      </c>
      <c r="D3665" s="7" t="inlineStr">
        <is>
          <t>무지</t>
        </is>
      </c>
      <c r="E3665" s="7" t="inlineStr">
        <is>
          <t>면혼방</t>
        </is>
      </c>
      <c r="F3665" s="7" t="inlineStr">
        <is>
          <t>트렌치베스트</t>
        </is>
      </c>
      <c r="G3665" s="7" t="inlineStr">
        <is>
          <t>KOR</t>
        </is>
      </c>
      <c r="H3665" s="7" t="inlineStr">
        <is>
          <t>없음</t>
        </is>
      </c>
      <c r="I3665" s="7">
        <f>IF(B3665="보세",C3665&amp;" "&amp;D3665&amp;" "&amp;E3665&amp;" "&amp;F3665&amp;" ["&amp;H3665&amp;"]",IF(G3665="JPN","[JPN] "&amp;B3665&amp;" "&amp;C3665&amp;" "&amp;D3665&amp;" "&amp;E3665&amp;" "&amp;F3665&amp;" ["&amp;H3665&amp;"]",B3665&amp;" "&amp;C3665&amp;" "&amp;D3665&amp;" "&amp;E3665&amp;" "&amp;F3665&amp;" ["&amp;H3665&amp;"]"))</f>
        <v/>
      </c>
      <c r="J3665" s="7" t="inlineStr">
        <is>
          <t xml:space="preserve">구호 네이비 면혼방 트렌치베스트 </t>
        </is>
      </c>
      <c r="K3665" s="7" t="inlineStr">
        <is>
          <t xml:space="preserve">구호 네이비 면혼방 트렌치베스트 </t>
        </is>
      </c>
      <c r="L3665" s="7">
        <f>IF(B3665="보세",C3665&amp;" "&amp;F3665,B3665&amp;" "&amp;F3665)</f>
        <v/>
      </c>
      <c r="M3665" s="8" t="inlineStr">
        <is>
          <t>네이비  면혼방 트렌치베스트</t>
        </is>
      </c>
      <c r="N3665" s="8" t="inlineStr">
        <is>
          <t>NAVY  면혼방 트렌치베스트</t>
        </is>
      </c>
      <c r="O3665" s="8" t="inlineStr">
        <is>
          <t>곤색  면혼방 트렌치베스트</t>
        </is>
      </c>
    </row>
    <row r="3666" ht="16.5" customHeight="1" s="16">
      <c r="A3666" s="7" t="n">
        <v>13200446</v>
      </c>
      <c r="B3666" s="7" t="inlineStr">
        <is>
          <t>바나나리퍼블릭</t>
        </is>
      </c>
      <c r="C3666" s="7" t="inlineStr">
        <is>
          <t>네이비</t>
        </is>
      </c>
      <c r="D3666" s="7" t="inlineStr">
        <is>
          <t>무지</t>
        </is>
      </c>
      <c r="E3666" s="7" t="inlineStr">
        <is>
          <t>울혼방</t>
        </is>
      </c>
      <c r="F3666" s="7" t="inlineStr">
        <is>
          <t>니트</t>
        </is>
      </c>
      <c r="G3666" s="7" t="inlineStr">
        <is>
          <t>KOR</t>
        </is>
      </c>
      <c r="H3666" s="7" t="inlineStr">
        <is>
          <t>L</t>
        </is>
      </c>
      <c r="I3666" s="7">
        <f>IF(B3666="보세",C3666&amp;" "&amp;D3666&amp;" "&amp;E3666&amp;" "&amp;F3666&amp;" ["&amp;H3666&amp;"]",IF(G3666="JPN","[JPN] "&amp;B3666&amp;" "&amp;C3666&amp;" "&amp;D3666&amp;" "&amp;E3666&amp;" "&amp;F3666&amp;" ["&amp;H3666&amp;"]",B3666&amp;" "&amp;C3666&amp;" "&amp;D3666&amp;" "&amp;E3666&amp;" "&amp;F3666&amp;" ["&amp;H3666&amp;"]"))</f>
        <v/>
      </c>
      <c r="J3666" s="7" t="inlineStr">
        <is>
          <t>바나나리퍼블릭 네이비 울혼방 니트 [L]</t>
        </is>
      </c>
      <c r="K3666" s="7" t="inlineStr">
        <is>
          <t>바나나리퍼블릭 네이비 울혼방 니트</t>
        </is>
      </c>
      <c r="L3666" s="7">
        <f>IF(B3666="보세",C3666&amp;" "&amp;F3666,B3666&amp;" "&amp;F3666)</f>
        <v/>
      </c>
      <c r="M3666" s="8" t="inlineStr">
        <is>
          <t>네이비  울혼방 니트</t>
        </is>
      </c>
      <c r="N3666" s="8" t="inlineStr">
        <is>
          <t>NAVY  울혼방 니트</t>
        </is>
      </c>
      <c r="O3666" s="8" t="inlineStr">
        <is>
          <t>곤색  울혼방 니트</t>
        </is>
      </c>
    </row>
    <row r="3667" ht="16.5" customHeight="1" s="16">
      <c r="A3667" s="7" t="n">
        <v>13200447</v>
      </c>
      <c r="B3667" s="7" t="inlineStr">
        <is>
          <t>스파이더</t>
        </is>
      </c>
      <c r="C3667" s="7" t="inlineStr">
        <is>
          <t>블랙</t>
        </is>
      </c>
      <c r="D3667" s="7" t="inlineStr">
        <is>
          <t>무지</t>
        </is>
      </c>
      <c r="E3667" s="7" t="inlineStr">
        <is>
          <t>면혼방</t>
        </is>
      </c>
      <c r="F3667" s="7" t="inlineStr">
        <is>
          <t>후드티</t>
        </is>
      </c>
      <c r="G3667" s="7" t="inlineStr">
        <is>
          <t>KOR</t>
        </is>
      </c>
      <c r="H3667" s="7" t="inlineStr">
        <is>
          <t>M</t>
        </is>
      </c>
      <c r="I3667" s="7">
        <f>IF(B3667="보세",C3667&amp;" "&amp;D3667&amp;" "&amp;E3667&amp;" "&amp;F3667&amp;" ["&amp;H3667&amp;"]",IF(G3667="JPN","[JPN] "&amp;B3667&amp;" "&amp;C3667&amp;" "&amp;D3667&amp;" "&amp;E3667&amp;" "&amp;F3667&amp;" ["&amp;H3667&amp;"]",B3667&amp;" "&amp;C3667&amp;" "&amp;D3667&amp;" "&amp;E3667&amp;" "&amp;F3667&amp;" ["&amp;H3667&amp;"]"))</f>
        <v/>
      </c>
      <c r="J3667" s="7" t="inlineStr">
        <is>
          <t>스파이더 블랙 면혼방 후드티 [M]</t>
        </is>
      </c>
      <c r="K3667" s="7" t="inlineStr">
        <is>
          <t>스파이더 블랙 면혼방 후드티</t>
        </is>
      </c>
      <c r="L3667" s="7">
        <f>IF(B3667="보세",C3667&amp;" "&amp;F3667,B3667&amp;" "&amp;F3667)</f>
        <v/>
      </c>
      <c r="M3667" s="8" t="inlineStr">
        <is>
          <t>블랙  면혼방 후드티</t>
        </is>
      </c>
      <c r="N3667" s="8" t="inlineStr">
        <is>
          <t>블랙  코튼혼방 후드티</t>
        </is>
      </c>
      <c r="O3667" s="8" t="inlineStr">
        <is>
          <t>블랙  면믹스 후드티</t>
        </is>
      </c>
    </row>
    <row r="3668" ht="16.5" customHeight="1" s="16">
      <c r="A3668" s="7" t="n">
        <v>13200448</v>
      </c>
      <c r="B3668" s="7" t="inlineStr">
        <is>
          <t>아디다스</t>
        </is>
      </c>
      <c r="C3668" s="7" t="inlineStr">
        <is>
          <t>블랙</t>
        </is>
      </c>
      <c r="D3668" s="7" t="inlineStr">
        <is>
          <t>무지</t>
        </is>
      </c>
      <c r="E3668" s="7" t="inlineStr">
        <is>
          <t>폴리</t>
        </is>
      </c>
      <c r="F3668" s="7" t="inlineStr">
        <is>
          <t>집업자켓</t>
        </is>
      </c>
      <c r="G3668" s="7" t="inlineStr">
        <is>
          <t>KOR</t>
        </is>
      </c>
      <c r="H3668" s="7" t="inlineStr">
        <is>
          <t>85</t>
        </is>
      </c>
      <c r="I3668" s="7">
        <f>IF(B3668="보세",C3668&amp;" "&amp;D3668&amp;" "&amp;E3668&amp;" "&amp;F3668&amp;" ["&amp;H3668&amp;"]",IF(G3668="JPN","[JPN] "&amp;B3668&amp;" "&amp;C3668&amp;" "&amp;D3668&amp;" "&amp;E3668&amp;" "&amp;F3668&amp;" ["&amp;H3668&amp;"]",B3668&amp;" "&amp;C3668&amp;" "&amp;D3668&amp;" "&amp;E3668&amp;" "&amp;F3668&amp;" ["&amp;H3668&amp;"]"))</f>
        <v/>
      </c>
      <c r="J3668" s="7" t="inlineStr">
        <is>
          <t>아디다스 블랙 집업자켓 [85]</t>
        </is>
      </c>
      <c r="K3668" s="7" t="inlineStr">
        <is>
          <t>아디다스 블랙 집업자켓</t>
        </is>
      </c>
      <c r="L3668" s="7">
        <f>IF(B3668="보세",C3668&amp;" "&amp;F3668,B3668&amp;" "&amp;F3668)</f>
        <v/>
      </c>
      <c r="M3668" s="8" t="inlineStr">
        <is>
          <t>블랙   집업자켓</t>
        </is>
      </c>
      <c r="N3668" s="8" t="inlineStr">
        <is>
          <t>블랙   집업자켓</t>
        </is>
      </c>
      <c r="O3668" s="8" t="inlineStr">
        <is>
          <t>블랙   집업자켓</t>
        </is>
      </c>
    </row>
    <row r="3669" ht="16.5" customHeight="1" s="16">
      <c r="A3669" s="7" t="n">
        <v>13200449</v>
      </c>
      <c r="B3669" s="7" t="inlineStr">
        <is>
          <t>undefeated</t>
        </is>
      </c>
      <c r="C3669" s="7" t="inlineStr">
        <is>
          <t>차콜</t>
        </is>
      </c>
      <c r="D3669" s="7" t="inlineStr">
        <is>
          <t>무지</t>
        </is>
      </c>
      <c r="E3669" s="7" t="inlineStr">
        <is>
          <t>면</t>
        </is>
      </c>
      <c r="F3669" s="7" t="inlineStr">
        <is>
          <t>후드티</t>
        </is>
      </c>
      <c r="G3669" s="7" t="inlineStr">
        <is>
          <t>KOR</t>
        </is>
      </c>
      <c r="H3669" s="7" t="inlineStr">
        <is>
          <t>M</t>
        </is>
      </c>
      <c r="I3669" s="7">
        <f>IF(B3669="보세",C3669&amp;" "&amp;D3669&amp;" "&amp;E3669&amp;" "&amp;F3669&amp;" ["&amp;H3669&amp;"]",IF(G3669="JPN","[JPN] "&amp;B3669&amp;" "&amp;C3669&amp;" "&amp;D3669&amp;" "&amp;E3669&amp;" "&amp;F3669&amp;" ["&amp;H3669&amp;"]",B3669&amp;" "&amp;C3669&amp;" "&amp;D3669&amp;" "&amp;E3669&amp;" "&amp;F3669&amp;" ["&amp;H3669&amp;"]"))</f>
        <v/>
      </c>
      <c r="J3669" s="7" t="inlineStr">
        <is>
          <t>undefeated 차콜 면 후드티 [M]</t>
        </is>
      </c>
      <c r="K3669" s="7" t="inlineStr">
        <is>
          <t>undefeated 차콜 면 후드티</t>
        </is>
      </c>
      <c r="L3669" s="7">
        <f>IF(B3669="보세",C3669&amp;" "&amp;F3669,B3669&amp;" "&amp;F3669)</f>
        <v/>
      </c>
      <c r="M3669" s="8" t="inlineStr">
        <is>
          <t>차콜  면 후드티</t>
        </is>
      </c>
      <c r="N3669" s="8" t="inlineStr">
        <is>
          <t>차콜  코튼 후드티</t>
        </is>
      </c>
      <c r="O3669" s="8" t="inlineStr">
        <is>
          <t>차콜  면직물 후드티</t>
        </is>
      </c>
    </row>
    <row r="3670" ht="16.5" customHeight="1" s="16">
      <c r="A3670" s="7" t="n">
        <v>13200450</v>
      </c>
      <c r="B3670" s="7" t="inlineStr">
        <is>
          <t>bogner</t>
        </is>
      </c>
      <c r="C3670" s="7" t="inlineStr">
        <is>
          <t>오렌지</t>
        </is>
      </c>
      <c r="D3670" s="7" t="inlineStr">
        <is>
          <t>무지</t>
        </is>
      </c>
      <c r="E3670" s="7" t="inlineStr">
        <is>
          <t>폴리</t>
        </is>
      </c>
      <c r="F3670" s="7" t="inlineStr">
        <is>
          <t>집업자켓</t>
        </is>
      </c>
      <c r="G3670" s="7" t="inlineStr">
        <is>
          <t>KOR</t>
        </is>
      </c>
      <c r="H3670" s="7" t="inlineStr">
        <is>
          <t>100</t>
        </is>
      </c>
      <c r="I3670" s="7">
        <f>IF(B3670="보세",C3670&amp;" "&amp;D3670&amp;" "&amp;E3670&amp;" "&amp;F3670&amp;" ["&amp;H3670&amp;"]",IF(G3670="JPN","[JPN] "&amp;B3670&amp;" "&amp;C3670&amp;" "&amp;D3670&amp;" "&amp;E3670&amp;" "&amp;F3670&amp;" ["&amp;H3670&amp;"]",B3670&amp;" "&amp;C3670&amp;" "&amp;D3670&amp;" "&amp;E3670&amp;" "&amp;F3670&amp;" ["&amp;H3670&amp;"]"))</f>
        <v/>
      </c>
      <c r="J3670" s="7" t="inlineStr">
        <is>
          <t>bogner 오렌지 집업자켓 [100]</t>
        </is>
      </c>
      <c r="K3670" s="7" t="inlineStr">
        <is>
          <t>bogner 오렌지 집업자켓</t>
        </is>
      </c>
      <c r="L3670" s="7">
        <f>IF(B3670="보세",C3670&amp;" "&amp;F3670,B3670&amp;" "&amp;F3670)</f>
        <v/>
      </c>
      <c r="M3670" s="8" t="inlineStr">
        <is>
          <t>오렌지   집업자켓</t>
        </is>
      </c>
      <c r="N3670" s="8" t="inlineStr">
        <is>
          <t>오렌지   집업자켓</t>
        </is>
      </c>
      <c r="O3670" s="8" t="inlineStr">
        <is>
          <t>오렌지   집업자켓</t>
        </is>
      </c>
    </row>
    <row r="3671" ht="16.5" customHeight="1" s="16">
      <c r="A3671" s="7" t="n">
        <v>13200451</v>
      </c>
      <c r="B3671" s="7" t="inlineStr">
        <is>
          <t>디스커버리</t>
        </is>
      </c>
      <c r="C3671" s="7" t="inlineStr">
        <is>
          <t>블랙</t>
        </is>
      </c>
      <c r="D3671" s="7" t="inlineStr">
        <is>
          <t>무지</t>
        </is>
      </c>
      <c r="E3671" s="7" t="inlineStr">
        <is>
          <t>면혼방</t>
        </is>
      </c>
      <c r="F3671" s="7" t="inlineStr">
        <is>
          <t>맨투맨</t>
        </is>
      </c>
      <c r="G3671" s="7" t="inlineStr">
        <is>
          <t>KOR</t>
        </is>
      </c>
      <c r="H3671" s="7" t="inlineStr">
        <is>
          <t>95</t>
        </is>
      </c>
      <c r="I3671" s="7">
        <f>IF(B3671="보세",C3671&amp;" "&amp;D3671&amp;" "&amp;E3671&amp;" "&amp;F3671&amp;" ["&amp;H3671&amp;"]",IF(G3671="JPN","[JPN] "&amp;B3671&amp;" "&amp;C3671&amp;" "&amp;D3671&amp;" "&amp;E3671&amp;" "&amp;F3671&amp;" ["&amp;H3671&amp;"]",B3671&amp;" "&amp;C3671&amp;" "&amp;D3671&amp;" "&amp;E3671&amp;" "&amp;F3671&amp;" ["&amp;H3671&amp;"]"))</f>
        <v/>
      </c>
      <c r="J3671" s="7" t="inlineStr">
        <is>
          <t>디스커버리 블랙 면혼방 맨투맨 [95]</t>
        </is>
      </c>
      <c r="K3671" s="7" t="inlineStr">
        <is>
          <t>디스커버리 블랙 면혼방 맨투맨</t>
        </is>
      </c>
      <c r="L3671" s="7">
        <f>IF(B3671="보세",C3671&amp;" "&amp;F3671,B3671&amp;" "&amp;F3671)</f>
        <v/>
      </c>
      <c r="M3671" s="8" t="inlineStr">
        <is>
          <t>블랙  면혼방 맨투맨</t>
        </is>
      </c>
      <c r="N3671" s="8" t="inlineStr">
        <is>
          <t>블랙  코튼혼방 맨투맨</t>
        </is>
      </c>
      <c r="O3671" s="8" t="inlineStr">
        <is>
          <t>블랙  면믹스 맨투맨</t>
        </is>
      </c>
    </row>
    <row r="3672" ht="16.5" customHeight="1" s="16">
      <c r="A3672" s="7" t="n">
        <v>13200452</v>
      </c>
      <c r="B3672" s="7" t="inlineStr">
        <is>
          <t>캘빈클라인</t>
        </is>
      </c>
      <c r="C3672" s="7" t="inlineStr">
        <is>
          <t>베이지</t>
        </is>
      </c>
      <c r="D3672" s="7" t="inlineStr">
        <is>
          <t>무지</t>
        </is>
      </c>
      <c r="E3672" s="7" t="inlineStr">
        <is>
          <t>폴리</t>
        </is>
      </c>
      <c r="F3672" s="7" t="inlineStr">
        <is>
          <t>집업베스트</t>
        </is>
      </c>
      <c r="G3672" s="7" t="inlineStr">
        <is>
          <t>KOR</t>
        </is>
      </c>
      <c r="H3672" s="7" t="inlineStr">
        <is>
          <t>L</t>
        </is>
      </c>
      <c r="I3672" s="7">
        <f>IF(B3672="보세",C3672&amp;" "&amp;D3672&amp;" "&amp;E3672&amp;" "&amp;F3672&amp;" ["&amp;H3672&amp;"]",IF(G3672="JPN","[JPN] "&amp;B3672&amp;" "&amp;C3672&amp;" "&amp;D3672&amp;" "&amp;E3672&amp;" "&amp;F3672&amp;" ["&amp;H3672&amp;"]",B3672&amp;" "&amp;C3672&amp;" "&amp;D3672&amp;" "&amp;E3672&amp;" "&amp;F3672&amp;" ["&amp;H3672&amp;"]"))</f>
        <v/>
      </c>
      <c r="J3672" s="7" t="inlineStr">
        <is>
          <t>캘빈클라인 베이지 집업베스트 [L]</t>
        </is>
      </c>
      <c r="K3672" s="7" t="inlineStr">
        <is>
          <t>캘빈클라인 베이지 집업베스트</t>
        </is>
      </c>
      <c r="L3672" s="7">
        <f>IF(B3672="보세",C3672&amp;" "&amp;F3672,B3672&amp;" "&amp;F3672)</f>
        <v/>
      </c>
      <c r="M3672" s="8" t="inlineStr">
        <is>
          <t>베이지   집업베스트</t>
        </is>
      </c>
      <c r="N3672" s="8" t="inlineStr">
        <is>
          <t>베이지   집업베스트</t>
        </is>
      </c>
      <c r="O3672" s="8" t="inlineStr">
        <is>
          <t>베이지   집업베스트</t>
        </is>
      </c>
    </row>
    <row r="3673" ht="16.5" customHeight="1" s="16">
      <c r="A3673" s="7" t="n">
        <v>13200453</v>
      </c>
      <c r="B3673" s="7" t="inlineStr">
        <is>
          <t>빈폴</t>
        </is>
      </c>
      <c r="C3673" s="7" t="inlineStr">
        <is>
          <t>브라운</t>
        </is>
      </c>
      <c r="D3673" s="7" t="inlineStr">
        <is>
          <t>무지</t>
        </is>
      </c>
      <c r="E3673" s="7" t="inlineStr">
        <is>
          <t>울혼방</t>
        </is>
      </c>
      <c r="F3673" s="7" t="inlineStr">
        <is>
          <t>니트</t>
        </is>
      </c>
      <c r="G3673" s="7" t="inlineStr">
        <is>
          <t>KOR</t>
        </is>
      </c>
      <c r="H3673" s="7" t="inlineStr">
        <is>
          <t>100</t>
        </is>
      </c>
      <c r="I3673" s="7">
        <f>IF(B3673="보세",C3673&amp;" "&amp;D3673&amp;" "&amp;E3673&amp;" "&amp;F3673&amp;" ["&amp;H3673&amp;"]",IF(G3673="JPN","[JPN] "&amp;B3673&amp;" "&amp;C3673&amp;" "&amp;D3673&amp;" "&amp;E3673&amp;" "&amp;F3673&amp;" ["&amp;H3673&amp;"]",B3673&amp;" "&amp;C3673&amp;" "&amp;D3673&amp;" "&amp;E3673&amp;" "&amp;F3673&amp;" ["&amp;H3673&amp;"]"))</f>
        <v/>
      </c>
      <c r="J3673" s="7" t="inlineStr">
        <is>
          <t>빈폴 브라운 울혼방 니트 [100]</t>
        </is>
      </c>
      <c r="K3673" s="7" t="inlineStr">
        <is>
          <t>빈폴 브라운 울혼방 니트</t>
        </is>
      </c>
      <c r="L3673" s="7">
        <f>IF(B3673="보세",C3673&amp;" "&amp;F3673,B3673&amp;" "&amp;F3673)</f>
        <v/>
      </c>
      <c r="M3673" s="8" t="inlineStr">
        <is>
          <t>브라운  울혼방 니트</t>
        </is>
      </c>
      <c r="N3673" s="8" t="inlineStr">
        <is>
          <t>브라운  울혼방 니트</t>
        </is>
      </c>
      <c r="O3673" s="8" t="inlineStr">
        <is>
          <t>브라운  울혼방 니트</t>
        </is>
      </c>
    </row>
    <row r="3674" ht="16.5" customHeight="1" s="16">
      <c r="A3674" s="7" t="n">
        <v>13200454</v>
      </c>
      <c r="B3674" s="7" t="inlineStr">
        <is>
          <t>타미힐피거</t>
        </is>
      </c>
      <c r="C3674" s="7" t="inlineStr">
        <is>
          <t>블루</t>
        </is>
      </c>
      <c r="D3674" s="7" t="inlineStr">
        <is>
          <t>무지</t>
        </is>
      </c>
      <c r="E3674" s="7" t="inlineStr">
        <is>
          <t>면</t>
        </is>
      </c>
      <c r="F3674" s="7" t="inlineStr">
        <is>
          <t>반팔카라티</t>
        </is>
      </c>
      <c r="G3674" s="7" t="inlineStr">
        <is>
          <t>KOR</t>
        </is>
      </c>
      <c r="H3674" s="7" t="inlineStr">
        <is>
          <t>M</t>
        </is>
      </c>
      <c r="I3674" s="7">
        <f>IF(B3674="보세",C3674&amp;" "&amp;D3674&amp;" "&amp;E3674&amp;" "&amp;F3674&amp;" ["&amp;H3674&amp;"]",IF(G3674="JPN","[JPN] "&amp;B3674&amp;" "&amp;C3674&amp;" "&amp;D3674&amp;" "&amp;E3674&amp;" "&amp;F3674&amp;" ["&amp;H3674&amp;"]",B3674&amp;" "&amp;C3674&amp;" "&amp;D3674&amp;" "&amp;E3674&amp;" "&amp;F3674&amp;" ["&amp;H3674&amp;"]"))</f>
        <v/>
      </c>
      <c r="J3674" s="7" t="inlineStr">
        <is>
          <t>타미힐피거 블루 면 반팔카라티 [M]</t>
        </is>
      </c>
      <c r="K3674" s="7" t="inlineStr">
        <is>
          <t>타미힐피거 블루 면 반팔카라티</t>
        </is>
      </c>
      <c r="L3674" s="7">
        <f>IF(B3674="보세",C3674&amp;" "&amp;F3674,B3674&amp;" "&amp;F3674)</f>
        <v/>
      </c>
      <c r="M3674" s="8" t="inlineStr">
        <is>
          <t>블루  면 반팔카라티</t>
        </is>
      </c>
      <c r="N3674" s="8" t="inlineStr">
        <is>
          <t>블루  코튼 반팔카라티</t>
        </is>
      </c>
      <c r="O3674" s="8" t="inlineStr">
        <is>
          <t>블루  면직물 반팔카라티</t>
        </is>
      </c>
    </row>
    <row r="3675" ht="16.5" customHeight="1" s="16">
      <c r="A3675" s="7" t="n">
        <v>13200455</v>
      </c>
      <c r="B3675" s="7" t="inlineStr">
        <is>
          <t>빈폴</t>
        </is>
      </c>
      <c r="C3675" s="7" t="inlineStr">
        <is>
          <t>그레이</t>
        </is>
      </c>
      <c r="D3675" s="7" t="inlineStr">
        <is>
          <t>헤링본</t>
        </is>
      </c>
      <c r="E3675" s="7" t="inlineStr">
        <is>
          <t>울혼방</t>
        </is>
      </c>
      <c r="F3675" s="7" t="inlineStr">
        <is>
          <t>베스트</t>
        </is>
      </c>
      <c r="G3675" s="7" t="inlineStr">
        <is>
          <t>KOR</t>
        </is>
      </c>
      <c r="H3675" s="7" t="inlineStr">
        <is>
          <t>95</t>
        </is>
      </c>
      <c r="I3675" s="7">
        <f>IF(B3675="보세",C3675&amp;" "&amp;D3675&amp;" "&amp;E3675&amp;" "&amp;F3675&amp;" ["&amp;H3675&amp;"]",IF(G3675="JPN","[JPN] "&amp;B3675&amp;" "&amp;C3675&amp;" "&amp;D3675&amp;" "&amp;E3675&amp;" "&amp;F3675&amp;" ["&amp;H3675&amp;"]",B3675&amp;" "&amp;C3675&amp;" "&amp;D3675&amp;" "&amp;E3675&amp;" "&amp;F3675&amp;" ["&amp;H3675&amp;"]"))</f>
        <v/>
      </c>
      <c r="J3675" s="7" t="inlineStr">
        <is>
          <t>빈폴 그레이 헤링본 울혼방 베스트 [95]</t>
        </is>
      </c>
      <c r="K3675" s="7" t="inlineStr">
        <is>
          <t>빈폴 그레이 헤링본 울혼방 베스트</t>
        </is>
      </c>
      <c r="L3675" s="7">
        <f>IF(B3675="보세",C3675&amp;" "&amp;F3675,B3675&amp;" "&amp;F3675)</f>
        <v/>
      </c>
      <c r="M3675" s="8" t="inlineStr">
        <is>
          <t>그레이 헤링본 울혼방 베스트</t>
        </is>
      </c>
      <c r="N3675" s="8" t="inlineStr">
        <is>
          <t>회색 헤링본 울혼방 베스트</t>
        </is>
      </c>
      <c r="O3675" s="8" t="inlineStr">
        <is>
          <t>GRAY 헤링본 울혼방 베스트</t>
        </is>
      </c>
    </row>
    <row r="3676" ht="16.5" customHeight="1" s="16">
      <c r="A3676" s="7" t="n">
        <v>13200456</v>
      </c>
      <c r="B3676" s="7" t="inlineStr">
        <is>
          <t>스티브제이앤요니피</t>
        </is>
      </c>
      <c r="C3676" s="7" t="inlineStr">
        <is>
          <t>베이지</t>
        </is>
      </c>
      <c r="D3676" s="7" t="inlineStr">
        <is>
          <t>무지</t>
        </is>
      </c>
      <c r="E3676" s="7" t="inlineStr">
        <is>
          <t>면혼방</t>
        </is>
      </c>
      <c r="F3676" s="7" t="inlineStr">
        <is>
          <t>트렌치코트</t>
        </is>
      </c>
      <c r="G3676" s="7" t="inlineStr">
        <is>
          <t>KOR</t>
        </is>
      </c>
      <c r="H3676" s="7" t="inlineStr">
        <is>
          <t>M</t>
        </is>
      </c>
      <c r="I3676" s="7">
        <f>IF(B3676="보세",C3676&amp;" "&amp;D3676&amp;" "&amp;E3676&amp;" "&amp;F3676&amp;" ["&amp;H3676&amp;"]",IF(G3676="JPN","[JPN] "&amp;B3676&amp;" "&amp;C3676&amp;" "&amp;D3676&amp;" "&amp;E3676&amp;" "&amp;F3676&amp;" ["&amp;H3676&amp;"]",B3676&amp;" "&amp;C3676&amp;" "&amp;D3676&amp;" "&amp;E3676&amp;" "&amp;F3676&amp;" ["&amp;H3676&amp;"]"))</f>
        <v/>
      </c>
      <c r="J3676" s="7" t="inlineStr">
        <is>
          <t>스티브제이앤요니피 베이지 면혼방 트렌치코트 [M]</t>
        </is>
      </c>
      <c r="K3676" s="7" t="inlineStr">
        <is>
          <t>스티브제이앤요니피 베이지 면혼방 트렌치코트</t>
        </is>
      </c>
      <c r="L3676" s="7">
        <f>IF(B3676="보세",C3676&amp;" "&amp;F3676,B3676&amp;" "&amp;F3676)</f>
        <v/>
      </c>
      <c r="M3676" s="8" t="inlineStr">
        <is>
          <t>베이지  면혼방 트렌치코트</t>
        </is>
      </c>
      <c r="N3676" s="8" t="inlineStr">
        <is>
          <t>베이지  코튼혼방 트렌치코트</t>
        </is>
      </c>
      <c r="O3676" s="8" t="inlineStr">
        <is>
          <t>베이지  면믹스 트렌치코트</t>
        </is>
      </c>
    </row>
    <row r="3677" ht="16.5" customHeight="1" s="16">
      <c r="A3677" s="7" t="n">
        <v>13200457</v>
      </c>
      <c r="B3677" s="7" t="inlineStr">
        <is>
          <t>쉬즈미스</t>
        </is>
      </c>
      <c r="C3677" s="7" t="inlineStr">
        <is>
          <t>베이지</t>
        </is>
      </c>
      <c r="D3677" s="7" t="inlineStr">
        <is>
          <t>무지</t>
        </is>
      </c>
      <c r="E3677" s="7" t="inlineStr">
        <is>
          <t>면혼방</t>
        </is>
      </c>
      <c r="F3677" s="7" t="inlineStr">
        <is>
          <t>팬츠</t>
        </is>
      </c>
      <c r="G3677" s="7" t="inlineStr">
        <is>
          <t>KOR</t>
        </is>
      </c>
      <c r="H3677" s="7" t="inlineStr">
        <is>
          <t>66</t>
        </is>
      </c>
      <c r="I3677" s="7">
        <f>IF(B3677="보세",C3677&amp;" "&amp;D3677&amp;" "&amp;E3677&amp;" "&amp;F3677&amp;" ["&amp;H3677&amp;"]",IF(G3677="JPN","[JPN] "&amp;B3677&amp;" "&amp;C3677&amp;" "&amp;D3677&amp;" "&amp;E3677&amp;" "&amp;F3677&amp;" ["&amp;H3677&amp;"]",B3677&amp;" "&amp;C3677&amp;" "&amp;D3677&amp;" "&amp;E3677&amp;" "&amp;F3677&amp;" ["&amp;H3677&amp;"]"))</f>
        <v/>
      </c>
      <c r="J3677" s="7" t="inlineStr">
        <is>
          <t>쉬즈미스 베이지 면혼방 팬츠 [66]</t>
        </is>
      </c>
      <c r="K3677" s="7" t="inlineStr">
        <is>
          <t>쉬즈미스 베이지 면혼방 팬츠</t>
        </is>
      </c>
      <c r="L3677" s="7">
        <f>IF(B3677="보세",C3677&amp;" "&amp;F3677,B3677&amp;" "&amp;F3677)</f>
        <v/>
      </c>
      <c r="M3677" s="8" t="inlineStr">
        <is>
          <t>베이지  면혼방 팬츠</t>
        </is>
      </c>
      <c r="N3677" s="8" t="inlineStr">
        <is>
          <t>베이지  코튼혼방 팬츠</t>
        </is>
      </c>
      <c r="O3677" s="8" t="inlineStr">
        <is>
          <t>베이지  면믹스 팬츠</t>
        </is>
      </c>
    </row>
    <row r="3678" ht="16.5" customHeight="1" s="16">
      <c r="A3678" s="7" t="n">
        <v>13200458</v>
      </c>
      <c r="B3678" s="7" t="inlineStr">
        <is>
          <t>플랙진</t>
        </is>
      </c>
      <c r="C3678" s="7" t="inlineStr">
        <is>
          <t>중청</t>
        </is>
      </c>
      <c r="D3678" s="7" t="inlineStr">
        <is>
          <t>무지</t>
        </is>
      </c>
      <c r="E3678" s="7" t="inlineStr">
        <is>
          <t>데님</t>
        </is>
      </c>
      <c r="F3678" s="7" t="inlineStr">
        <is>
          <t>스트레이트핏진</t>
        </is>
      </c>
      <c r="G3678" s="7" t="inlineStr">
        <is>
          <t>KOR</t>
        </is>
      </c>
      <c r="H3678" s="7" t="inlineStr">
        <is>
          <t>31</t>
        </is>
      </c>
      <c r="I3678" s="7">
        <f>IF(B3678="보세",C3678&amp;" "&amp;D3678&amp;" "&amp;E3678&amp;" "&amp;F3678&amp;" ["&amp;H3678&amp;"]",IF(G3678="JPN","[JPN] "&amp;B3678&amp;" "&amp;C3678&amp;" "&amp;D3678&amp;" "&amp;E3678&amp;" "&amp;F3678&amp;" ["&amp;H3678&amp;"]",B3678&amp;" "&amp;C3678&amp;" "&amp;D3678&amp;" "&amp;E3678&amp;" "&amp;F3678&amp;" ["&amp;H3678&amp;"]"))</f>
        <v/>
      </c>
      <c r="J3678" s="7" t="inlineStr">
        <is>
          <t>플랙진 중청 데님 스트레이트핏진 [31]</t>
        </is>
      </c>
      <c r="K3678" s="7" t="inlineStr">
        <is>
          <t>플랙진 중청 데님 스트레이트핏진</t>
        </is>
      </c>
      <c r="L3678" s="7">
        <f>IF(B3678="보세",C3678&amp;" "&amp;F3678,B3678&amp;" "&amp;F3678)</f>
        <v/>
      </c>
      <c r="M3678" s="8" t="inlineStr">
        <is>
          <t>중청  데님 스트레이트핏진</t>
        </is>
      </c>
      <c r="N3678" s="8" t="inlineStr">
        <is>
          <t>중청  데님 스트레이트핏진</t>
        </is>
      </c>
      <c r="O3678" s="8" t="inlineStr">
        <is>
          <t>중청  데님 스트레이트핏진</t>
        </is>
      </c>
    </row>
    <row r="3679" ht="16.5" customHeight="1" s="16">
      <c r="A3679" s="7" t="n">
        <v>13200459</v>
      </c>
      <c r="B3679" s="7" t="inlineStr">
        <is>
          <t>게스</t>
        </is>
      </c>
      <c r="C3679" s="7" t="inlineStr">
        <is>
          <t>중청</t>
        </is>
      </c>
      <c r="D3679" s="7" t="inlineStr">
        <is>
          <t>무지</t>
        </is>
      </c>
      <c r="E3679" s="7" t="inlineStr">
        <is>
          <t>데님</t>
        </is>
      </c>
      <c r="F3679" s="7" t="inlineStr">
        <is>
          <t>부츠컷진</t>
        </is>
      </c>
      <c r="G3679" s="7" t="inlineStr">
        <is>
          <t>KOR</t>
        </is>
      </c>
      <c r="H3679" s="7" t="inlineStr">
        <is>
          <t>26</t>
        </is>
      </c>
      <c r="I3679" s="7">
        <f>IF(B3679="보세",C3679&amp;" "&amp;D3679&amp;" "&amp;E3679&amp;" "&amp;F3679&amp;" ["&amp;H3679&amp;"]",IF(G3679="JPN","[JPN] "&amp;B3679&amp;" "&amp;C3679&amp;" "&amp;D3679&amp;" "&amp;E3679&amp;" "&amp;F3679&amp;" ["&amp;H3679&amp;"]",B3679&amp;" "&amp;C3679&amp;" "&amp;D3679&amp;" "&amp;E3679&amp;" "&amp;F3679&amp;" ["&amp;H3679&amp;"]"))</f>
        <v/>
      </c>
      <c r="J3679" s="7" t="inlineStr">
        <is>
          <t>게스 중청 데님 부츠컷진 [26]</t>
        </is>
      </c>
      <c r="K3679" s="7" t="inlineStr">
        <is>
          <t>게스 중청 데님 부츠컷진</t>
        </is>
      </c>
      <c r="L3679" s="7">
        <f>IF(B3679="보세",C3679&amp;" "&amp;F3679,B3679&amp;" "&amp;F3679)</f>
        <v/>
      </c>
      <c r="M3679" s="8" t="inlineStr">
        <is>
          <t>중청  데님 부츠컷진</t>
        </is>
      </c>
      <c r="N3679" s="8" t="inlineStr">
        <is>
          <t>중청  데님 부츠컷진</t>
        </is>
      </c>
      <c r="O3679" s="8" t="inlineStr">
        <is>
          <t>중청  데님 부츠컷진</t>
        </is>
      </c>
    </row>
    <row r="3680" ht="16.5" customHeight="1" s="16">
      <c r="A3680" s="7" t="n">
        <v>13200460</v>
      </c>
      <c r="B3680" s="7" t="inlineStr">
        <is>
          <t>아디다스</t>
        </is>
      </c>
      <c r="C3680" s="7" t="inlineStr">
        <is>
          <t>브라운</t>
        </is>
      </c>
      <c r="D3680" s="7" t="inlineStr">
        <is>
          <t>무지</t>
        </is>
      </c>
      <c r="E3680" s="7" t="inlineStr">
        <is>
          <t>폴리</t>
        </is>
      </c>
      <c r="F3680" s="7" t="inlineStr">
        <is>
          <t>팬츠</t>
        </is>
      </c>
      <c r="G3680" s="7" t="inlineStr">
        <is>
          <t>KOR</t>
        </is>
      </c>
      <c r="H3680" s="7" t="inlineStr">
        <is>
          <t>92</t>
        </is>
      </c>
      <c r="I3680" s="7">
        <f>IF(B3680="보세",C3680&amp;" "&amp;D3680&amp;" "&amp;E3680&amp;" "&amp;F3680&amp;" ["&amp;H3680&amp;"]",IF(G3680="JPN","[JPN] "&amp;B3680&amp;" "&amp;C3680&amp;" "&amp;D3680&amp;" "&amp;E3680&amp;" "&amp;F3680&amp;" ["&amp;H3680&amp;"]",B3680&amp;" "&amp;C3680&amp;" "&amp;D3680&amp;" "&amp;E3680&amp;" "&amp;F3680&amp;" ["&amp;H3680&amp;"]"))</f>
        <v/>
      </c>
      <c r="J3680" s="7" t="inlineStr">
        <is>
          <t>아디다스 브라운 팬츠 [92]</t>
        </is>
      </c>
      <c r="K3680" s="7" t="inlineStr">
        <is>
          <t>아디다스 브라운 팬츠</t>
        </is>
      </c>
      <c r="L3680" s="7">
        <f>IF(B3680="보세",C3680&amp;" "&amp;F3680,B3680&amp;" "&amp;F3680)</f>
        <v/>
      </c>
      <c r="M3680" s="8" t="inlineStr">
        <is>
          <t>브라운   팬츠</t>
        </is>
      </c>
      <c r="N3680" s="8" t="inlineStr">
        <is>
          <t>브라운   팬츠</t>
        </is>
      </c>
      <c r="O3680" s="8" t="inlineStr">
        <is>
          <t>브라운   팬츠</t>
        </is>
      </c>
    </row>
    <row r="3681" ht="16.5" customHeight="1" s="16">
      <c r="A3681" s="7" t="n">
        <v>13200461</v>
      </c>
      <c r="B3681" s="7" t="inlineStr">
        <is>
          <t>닥스</t>
        </is>
      </c>
      <c r="C3681" s="7" t="inlineStr">
        <is>
          <t>브라운</t>
        </is>
      </c>
      <c r="D3681" s="7" t="inlineStr">
        <is>
          <t>무지</t>
        </is>
      </c>
      <c r="E3681" s="7" t="inlineStr">
        <is>
          <t>린넨혼방</t>
        </is>
      </c>
      <c r="F3681" s="7" t="inlineStr">
        <is>
          <t>슬랙스</t>
        </is>
      </c>
      <c r="G3681" s="7" t="inlineStr">
        <is>
          <t>KOR</t>
        </is>
      </c>
      <c r="H3681" s="7" t="inlineStr">
        <is>
          <t>없음</t>
        </is>
      </c>
      <c r="I3681" s="7">
        <f>IF(B3681="보세",C3681&amp;" "&amp;D3681&amp;" "&amp;E3681&amp;" "&amp;F3681&amp;" ["&amp;H3681&amp;"]",IF(G3681="JPN","[JPN] "&amp;B3681&amp;" "&amp;C3681&amp;" "&amp;D3681&amp;" "&amp;E3681&amp;" "&amp;F3681&amp;" ["&amp;H3681&amp;"]",B3681&amp;" "&amp;C3681&amp;" "&amp;D3681&amp;" "&amp;E3681&amp;" "&amp;F3681&amp;" ["&amp;H3681&amp;"]"))</f>
        <v/>
      </c>
      <c r="J3681" s="7" t="inlineStr">
        <is>
          <t xml:space="preserve">닥스 브라운 린넨혼방 슬랙스 </t>
        </is>
      </c>
      <c r="K3681" s="7" t="inlineStr">
        <is>
          <t xml:space="preserve">닥스 브라운 린넨혼방 슬랙스 </t>
        </is>
      </c>
      <c r="L3681" s="7">
        <f>IF(B3681="보세",C3681&amp;" "&amp;F3681,B3681&amp;" "&amp;F3681)</f>
        <v/>
      </c>
      <c r="M3681" s="8" t="inlineStr">
        <is>
          <t>브라운  린넨혼방 슬랙스</t>
        </is>
      </c>
      <c r="N3681" s="8" t="inlineStr">
        <is>
          <t>브라운  린넨혼방 슬랙스</t>
        </is>
      </c>
      <c r="O3681" s="8" t="inlineStr">
        <is>
          <t>브라운  린넨혼방 슬랙스</t>
        </is>
      </c>
    </row>
    <row r="3682" ht="16.5" customHeight="1" s="16">
      <c r="A3682" s="7" t="n">
        <v>13200462</v>
      </c>
      <c r="B3682" s="7" t="inlineStr">
        <is>
          <t>퓨마</t>
        </is>
      </c>
      <c r="C3682" s="7" t="inlineStr">
        <is>
          <t>블랙</t>
        </is>
      </c>
      <c r="D3682" s="7" t="inlineStr">
        <is>
          <t>무지</t>
        </is>
      </c>
      <c r="E3682" s="7" t="inlineStr">
        <is>
          <t>폴리</t>
        </is>
      </c>
      <c r="F3682" s="7" t="inlineStr">
        <is>
          <t>트레이닝반바지</t>
        </is>
      </c>
      <c r="G3682" s="7" t="inlineStr">
        <is>
          <t>KOR</t>
        </is>
      </c>
      <c r="H3682" s="7" t="inlineStr">
        <is>
          <t>2XL</t>
        </is>
      </c>
      <c r="I3682" s="7">
        <f>IF(B3682="보세",C3682&amp;" "&amp;D3682&amp;" "&amp;E3682&amp;" "&amp;F3682&amp;" ["&amp;H3682&amp;"]",IF(G3682="JPN","[JPN] "&amp;B3682&amp;" "&amp;C3682&amp;" "&amp;D3682&amp;" "&amp;E3682&amp;" "&amp;F3682&amp;" ["&amp;H3682&amp;"]",B3682&amp;" "&amp;C3682&amp;" "&amp;D3682&amp;" "&amp;E3682&amp;" "&amp;F3682&amp;" ["&amp;H3682&amp;"]"))</f>
        <v/>
      </c>
      <c r="J3682" s="7" t="inlineStr">
        <is>
          <t>퓨마 블랙 트레이닝반바지 [2XL]</t>
        </is>
      </c>
      <c r="K3682" s="7" t="inlineStr">
        <is>
          <t>퓨마 블랙 트레이닝반바지</t>
        </is>
      </c>
      <c r="L3682" s="7">
        <f>IF(B3682="보세",C3682&amp;" "&amp;F3682,B3682&amp;" "&amp;F3682)</f>
        <v/>
      </c>
      <c r="M3682" s="8" t="inlineStr">
        <is>
          <t>블랙   트레이닝반바지</t>
        </is>
      </c>
      <c r="N3682" s="8" t="inlineStr">
        <is>
          <t>블랙   트레이닝반바지</t>
        </is>
      </c>
      <c r="O3682" s="8" t="inlineStr">
        <is>
          <t>블랙   트레이닝반바지</t>
        </is>
      </c>
    </row>
    <row r="3683" ht="16.5" customHeight="1" s="16">
      <c r="A3683" s="7" t="n">
        <v>13200463</v>
      </c>
      <c r="B3683" s="7" t="inlineStr">
        <is>
          <t>조르주래쉬</t>
        </is>
      </c>
      <c r="C3683" s="7" t="inlineStr">
        <is>
          <t>블랙</t>
        </is>
      </c>
      <c r="D3683" s="7" t="inlineStr">
        <is>
          <t>무지</t>
        </is>
      </c>
      <c r="E3683" s="7" t="inlineStr">
        <is>
          <t>면혼방</t>
        </is>
      </c>
      <c r="F3683" s="7" t="inlineStr">
        <is>
          <t>슬랙스</t>
        </is>
      </c>
      <c r="G3683" s="7" t="inlineStr">
        <is>
          <t>KOR</t>
        </is>
      </c>
      <c r="H3683" s="7" t="inlineStr">
        <is>
          <t>77</t>
        </is>
      </c>
      <c r="I3683" s="7">
        <f>IF(B3683="보세",C3683&amp;" "&amp;D3683&amp;" "&amp;E3683&amp;" "&amp;F3683&amp;" ["&amp;H3683&amp;"]",IF(G3683="JPN","[JPN] "&amp;B3683&amp;" "&amp;C3683&amp;" "&amp;D3683&amp;" "&amp;E3683&amp;" "&amp;F3683&amp;" ["&amp;H3683&amp;"]",B3683&amp;" "&amp;C3683&amp;" "&amp;D3683&amp;" "&amp;E3683&amp;" "&amp;F3683&amp;" ["&amp;H3683&amp;"]"))</f>
        <v/>
      </c>
      <c r="J3683" s="7" t="inlineStr">
        <is>
          <t>조르주래쉬 블랙 면혼방 슬랙스 [77]</t>
        </is>
      </c>
      <c r="K3683" s="7" t="inlineStr">
        <is>
          <t>조르주래쉬 블랙 면혼방 슬랙스</t>
        </is>
      </c>
      <c r="L3683" s="7">
        <f>IF(B3683="보세",C3683&amp;" "&amp;F3683,B3683&amp;" "&amp;F3683)</f>
        <v/>
      </c>
      <c r="M3683" s="8" t="inlineStr">
        <is>
          <t>블랙  면혼방 슬랙스</t>
        </is>
      </c>
      <c r="N3683" s="8" t="inlineStr">
        <is>
          <t>블랙  코튼혼방 슬랙스</t>
        </is>
      </c>
      <c r="O3683" s="8" t="inlineStr">
        <is>
          <t>블랙  면믹스 슬랙스</t>
        </is>
      </c>
    </row>
    <row r="3684" ht="16.5" customHeight="1" s="16">
      <c r="A3684" s="7" t="n">
        <v>13200464</v>
      </c>
      <c r="B3684" s="7" t="inlineStr">
        <is>
          <t>아디다스</t>
        </is>
      </c>
      <c r="C3684" s="7" t="inlineStr">
        <is>
          <t>블랙</t>
        </is>
      </c>
      <c r="D3684" s="7" t="inlineStr">
        <is>
          <t>무지</t>
        </is>
      </c>
      <c r="E3684" s="7" t="inlineStr">
        <is>
          <t>폴리</t>
        </is>
      </c>
      <c r="F3684" s="7" t="inlineStr">
        <is>
          <t>트레이닝팬츠</t>
        </is>
      </c>
      <c r="G3684" s="7" t="inlineStr">
        <is>
          <t>KOR</t>
        </is>
      </c>
      <c r="H3684" s="7" t="inlineStr">
        <is>
          <t>M</t>
        </is>
      </c>
      <c r="I3684" s="7">
        <f>IF(B3684="보세",C3684&amp;" "&amp;D3684&amp;" "&amp;E3684&amp;" "&amp;F3684&amp;" ["&amp;H3684&amp;"]",IF(G3684="JPN","[JPN] "&amp;B3684&amp;" "&amp;C3684&amp;" "&amp;D3684&amp;" "&amp;E3684&amp;" "&amp;F3684&amp;" ["&amp;H3684&amp;"]",B3684&amp;" "&amp;C3684&amp;" "&amp;D3684&amp;" "&amp;E3684&amp;" "&amp;F3684&amp;" ["&amp;H3684&amp;"]"))</f>
        <v/>
      </c>
      <c r="J3684" s="7" t="inlineStr">
        <is>
          <t>아디다스 블랙 트레이닝팬츠 [M]</t>
        </is>
      </c>
      <c r="K3684" s="7" t="inlineStr">
        <is>
          <t>아디다스 블랙 트레이닝팬츠</t>
        </is>
      </c>
      <c r="L3684" s="7">
        <f>IF(B3684="보세",C3684&amp;" "&amp;F3684,B3684&amp;" "&amp;F3684)</f>
        <v/>
      </c>
      <c r="M3684" s="8" t="inlineStr">
        <is>
          <t>블랙   트레이닝팬츠</t>
        </is>
      </c>
      <c r="N3684" s="8" t="inlineStr">
        <is>
          <t>블랙   트레이닝팬츠</t>
        </is>
      </c>
      <c r="O3684" s="8" t="inlineStr">
        <is>
          <t>블랙   트레이닝팬츠</t>
        </is>
      </c>
    </row>
    <row r="3685" ht="16.5" customHeight="1" s="16">
      <c r="A3685" s="7" t="n">
        <v>13200465</v>
      </c>
      <c r="B3685" s="7" t="inlineStr">
        <is>
          <t>리바이스511</t>
        </is>
      </c>
      <c r="C3685" s="7" t="inlineStr">
        <is>
          <t>중청</t>
        </is>
      </c>
      <c r="D3685" s="7" t="inlineStr">
        <is>
          <t>무지</t>
        </is>
      </c>
      <c r="E3685" s="7" t="inlineStr">
        <is>
          <t>데님</t>
        </is>
      </c>
      <c r="F3685" s="7" t="inlineStr">
        <is>
          <t>스트레이트진</t>
        </is>
      </c>
      <c r="G3685" s="7" t="inlineStr">
        <is>
          <t>KOR</t>
        </is>
      </c>
      <c r="H3685" s="7" t="inlineStr">
        <is>
          <t>76-92</t>
        </is>
      </c>
      <c r="I3685" s="7">
        <f>IF(B3685="보세",C3685&amp;" "&amp;D3685&amp;" "&amp;E3685&amp;" "&amp;F3685&amp;" ["&amp;H3685&amp;"]",IF(G3685="JPN","[JPN] "&amp;B3685&amp;" "&amp;C3685&amp;" "&amp;D3685&amp;" "&amp;E3685&amp;" "&amp;F3685&amp;" ["&amp;H3685&amp;"]",B3685&amp;" "&amp;C3685&amp;" "&amp;D3685&amp;" "&amp;E3685&amp;" "&amp;F3685&amp;" ["&amp;H3685&amp;"]"))</f>
        <v/>
      </c>
      <c r="J3685" s="7" t="inlineStr">
        <is>
          <t>리바이스511 중청 데님 스트레이트진 [76-92]</t>
        </is>
      </c>
      <c r="K3685" s="7" t="inlineStr">
        <is>
          <t>리바이스511 중청 데님 스트레이트진</t>
        </is>
      </c>
      <c r="L3685" s="7">
        <f>IF(B3685="보세",C3685&amp;" "&amp;F3685,B3685&amp;" "&amp;F3685)</f>
        <v/>
      </c>
      <c r="M3685" s="8" t="inlineStr">
        <is>
          <t>중청  데님 스트레이트진</t>
        </is>
      </c>
      <c r="N3685" s="8" t="inlineStr">
        <is>
          <t>중청  데님 스트레이트진</t>
        </is>
      </c>
      <c r="O3685" s="8" t="inlineStr">
        <is>
          <t>중청  데님 스트레이트진</t>
        </is>
      </c>
    </row>
    <row r="3686" ht="16.5" customHeight="1" s="16">
      <c r="A3686" s="7" t="n">
        <v>13200466</v>
      </c>
      <c r="B3686" s="7" t="inlineStr">
        <is>
          <t>리바이스</t>
        </is>
      </c>
      <c r="C3686" s="7" t="inlineStr">
        <is>
          <t>중청</t>
        </is>
      </c>
      <c r="D3686" s="7" t="inlineStr">
        <is>
          <t>무지</t>
        </is>
      </c>
      <c r="E3686" s="7" t="inlineStr">
        <is>
          <t>데님</t>
        </is>
      </c>
      <c r="F3686" s="7" t="inlineStr">
        <is>
          <t>워싱진</t>
        </is>
      </c>
      <c r="G3686" s="7" t="inlineStr">
        <is>
          <t>KOR</t>
        </is>
      </c>
      <c r="H3686" s="7" t="inlineStr">
        <is>
          <t>26</t>
        </is>
      </c>
      <c r="I3686" s="7">
        <f>IF(B3686="보세",C3686&amp;" "&amp;D3686&amp;" "&amp;E3686&amp;" "&amp;F3686&amp;" ["&amp;H3686&amp;"]",IF(G3686="JPN","[JPN] "&amp;B3686&amp;" "&amp;C3686&amp;" "&amp;D3686&amp;" "&amp;E3686&amp;" "&amp;F3686&amp;" ["&amp;H3686&amp;"]",B3686&amp;" "&amp;C3686&amp;" "&amp;D3686&amp;" "&amp;E3686&amp;" "&amp;F3686&amp;" ["&amp;H3686&amp;"]"))</f>
        <v/>
      </c>
      <c r="J3686" s="7" t="inlineStr">
        <is>
          <t>리바이스 중청 데님 워싱진 [26]</t>
        </is>
      </c>
      <c r="K3686" s="7" t="inlineStr">
        <is>
          <t>리바이스 중청 데님 워싱진</t>
        </is>
      </c>
      <c r="L3686" s="7">
        <f>IF(B3686="보세",C3686&amp;" "&amp;F3686,B3686&amp;" "&amp;F3686)</f>
        <v/>
      </c>
      <c r="M3686" s="8" t="inlineStr">
        <is>
          <t>중청  데님 워싱진</t>
        </is>
      </c>
      <c r="N3686" s="8" t="inlineStr">
        <is>
          <t>중청  데님 워싱진</t>
        </is>
      </c>
      <c r="O3686" s="8" t="inlineStr">
        <is>
          <t>중청  데님 워싱진</t>
        </is>
      </c>
    </row>
    <row r="3687" ht="16.5" customHeight="1" s="16">
      <c r="A3687" s="7" t="n">
        <v>13200467</v>
      </c>
      <c r="B3687" s="7" t="inlineStr">
        <is>
          <t>타미힐피거</t>
        </is>
      </c>
      <c r="C3687" s="7" t="inlineStr">
        <is>
          <t>네이비</t>
        </is>
      </c>
      <c r="D3687" s="7" t="inlineStr">
        <is>
          <t>무지</t>
        </is>
      </c>
      <c r="E3687" s="7" t="inlineStr">
        <is>
          <t>면혼방</t>
        </is>
      </c>
      <c r="F3687" s="7" t="inlineStr">
        <is>
          <t>반바지</t>
        </is>
      </c>
      <c r="G3687" s="7" t="inlineStr">
        <is>
          <t>KOR</t>
        </is>
      </c>
      <c r="H3687" s="7" t="inlineStr">
        <is>
          <t>32</t>
        </is>
      </c>
      <c r="I3687" s="7">
        <f>IF(B3687="보세",C3687&amp;" "&amp;D3687&amp;" "&amp;E3687&amp;" "&amp;F3687&amp;" ["&amp;H3687&amp;"]",IF(G3687="JPN","[JPN] "&amp;B3687&amp;" "&amp;C3687&amp;" "&amp;D3687&amp;" "&amp;E3687&amp;" "&amp;F3687&amp;" ["&amp;H3687&amp;"]",B3687&amp;" "&amp;C3687&amp;" "&amp;D3687&amp;" "&amp;E3687&amp;" "&amp;F3687&amp;" ["&amp;H3687&amp;"]"))</f>
        <v/>
      </c>
      <c r="J3687" s="7" t="inlineStr">
        <is>
          <t>타미힐피거 네이비 면혼방 반바지 [32]</t>
        </is>
      </c>
      <c r="K3687" s="7" t="inlineStr">
        <is>
          <t>타미힐피거 네이비 면혼방 반바지</t>
        </is>
      </c>
      <c r="L3687" s="7">
        <f>IF(B3687="보세",C3687&amp;" "&amp;F3687,B3687&amp;" "&amp;F3687)</f>
        <v/>
      </c>
      <c r="M3687" s="8" t="inlineStr">
        <is>
          <t>네이비  면혼방 반바지</t>
        </is>
      </c>
      <c r="N3687" s="8" t="inlineStr">
        <is>
          <t>NAVY  면혼방 반바지</t>
        </is>
      </c>
      <c r="O3687" s="8" t="inlineStr">
        <is>
          <t>곤색  면혼방 반바지</t>
        </is>
      </c>
    </row>
    <row r="3688" ht="16.5" customHeight="1" s="16">
      <c r="A3688" s="7" t="n">
        <v>13200468</v>
      </c>
      <c r="B3688" s="7" t="inlineStr">
        <is>
          <t>젝시믹스</t>
        </is>
      </c>
      <c r="C3688" s="7" t="inlineStr">
        <is>
          <t>그레이</t>
        </is>
      </c>
      <c r="D3688" s="7" t="inlineStr">
        <is>
          <t>무지</t>
        </is>
      </c>
      <c r="E3688" s="7" t="inlineStr">
        <is>
          <t>폴리</t>
        </is>
      </c>
      <c r="F3688" s="7" t="inlineStr">
        <is>
          <t>레깅스</t>
        </is>
      </c>
      <c r="G3688" s="7" t="inlineStr">
        <is>
          <t>KOR</t>
        </is>
      </c>
      <c r="H3688" s="7" t="inlineStr">
        <is>
          <t>S</t>
        </is>
      </c>
      <c r="I3688" s="7">
        <f>IF(B3688="보세",C3688&amp;" "&amp;D3688&amp;" "&amp;E3688&amp;" "&amp;F3688&amp;" ["&amp;H3688&amp;"]",IF(G3688="JPN","[JPN] "&amp;B3688&amp;" "&amp;C3688&amp;" "&amp;D3688&amp;" "&amp;E3688&amp;" "&amp;F3688&amp;" ["&amp;H3688&amp;"]",B3688&amp;" "&amp;C3688&amp;" "&amp;D3688&amp;" "&amp;E3688&amp;" "&amp;F3688&amp;" ["&amp;H3688&amp;"]"))</f>
        <v/>
      </c>
      <c r="J3688" s="7" t="inlineStr">
        <is>
          <t>젝시믹스 그레이 레깅스 [S]</t>
        </is>
      </c>
      <c r="K3688" s="7" t="inlineStr">
        <is>
          <t>젝시믹스 그레이 레깅스</t>
        </is>
      </c>
      <c r="L3688" s="7">
        <f>IF(B3688="보세",C3688&amp;" "&amp;F3688,B3688&amp;" "&amp;F3688)</f>
        <v/>
      </c>
      <c r="M3688" s="8" t="inlineStr">
        <is>
          <t>그레이   레깅스</t>
        </is>
      </c>
      <c r="N3688" s="8" t="inlineStr">
        <is>
          <t>회색   레깅스</t>
        </is>
      </c>
      <c r="O3688" s="8" t="inlineStr">
        <is>
          <t>GRAY   레깅스</t>
        </is>
      </c>
    </row>
    <row r="3689" ht="16.5" customHeight="1" s="16">
      <c r="A3689" s="7" t="n">
        <v>13200469</v>
      </c>
      <c r="B3689" s="7" t="inlineStr">
        <is>
          <t>리바이스527</t>
        </is>
      </c>
      <c r="C3689" s="7" t="inlineStr">
        <is>
          <t>연청</t>
        </is>
      </c>
      <c r="D3689" s="7" t="inlineStr">
        <is>
          <t>무지</t>
        </is>
      </c>
      <c r="E3689" s="7" t="inlineStr">
        <is>
          <t>데님</t>
        </is>
      </c>
      <c r="F3689" s="7" t="inlineStr">
        <is>
          <t>로우부츠컷진</t>
        </is>
      </c>
      <c r="G3689" s="7" t="inlineStr">
        <is>
          <t>KOR</t>
        </is>
      </c>
      <c r="H3689" s="7" t="inlineStr">
        <is>
          <t>L</t>
        </is>
      </c>
      <c r="I3689" s="7">
        <f>IF(B3689="보세",C3689&amp;" "&amp;D3689&amp;" "&amp;E3689&amp;" "&amp;F3689&amp;" ["&amp;H3689&amp;"]",IF(G3689="JPN","[JPN] "&amp;B3689&amp;" "&amp;C3689&amp;" "&amp;D3689&amp;" "&amp;E3689&amp;" "&amp;F3689&amp;" ["&amp;H3689&amp;"]",B3689&amp;" "&amp;C3689&amp;" "&amp;D3689&amp;" "&amp;E3689&amp;" "&amp;F3689&amp;" ["&amp;H3689&amp;"]"))</f>
        <v/>
      </c>
      <c r="J3689" s="7" t="inlineStr">
        <is>
          <t>리바이스527 연청 데님 로우부츠컷진 [L]</t>
        </is>
      </c>
      <c r="K3689" s="7" t="inlineStr">
        <is>
          <t>리바이스527 연청 데님 로우부츠컷진</t>
        </is>
      </c>
      <c r="L3689" s="7">
        <f>IF(B3689="보세",C3689&amp;" "&amp;F3689,B3689&amp;" "&amp;F3689)</f>
        <v/>
      </c>
      <c r="M3689" s="8" t="inlineStr">
        <is>
          <t>연청  데님 로우부츠컷진</t>
        </is>
      </c>
      <c r="N3689" s="8" t="inlineStr">
        <is>
          <t>연청  데님 로우부츠컷진</t>
        </is>
      </c>
      <c r="O3689" s="8" t="inlineStr">
        <is>
          <t>연청  데님 로우부츠컷진</t>
        </is>
      </c>
    </row>
    <row r="3690" ht="16.5" customHeight="1" s="16">
      <c r="A3690" s="7" t="n">
        <v>13200470</v>
      </c>
      <c r="B3690" s="7" t="inlineStr">
        <is>
          <t>에비수</t>
        </is>
      </c>
      <c r="C3690" s="7" t="inlineStr">
        <is>
          <t>네이비</t>
        </is>
      </c>
      <c r="D3690" s="7" t="inlineStr">
        <is>
          <t>무지</t>
        </is>
      </c>
      <c r="E3690" s="7" t="inlineStr">
        <is>
          <t>면혼방</t>
        </is>
      </c>
      <c r="F3690" s="7" t="inlineStr">
        <is>
          <t>트레이닝팬츠</t>
        </is>
      </c>
      <c r="G3690" s="7" t="inlineStr">
        <is>
          <t>KOR</t>
        </is>
      </c>
      <c r="H3690" s="7" t="inlineStr">
        <is>
          <t>XL</t>
        </is>
      </c>
      <c r="I3690" s="7">
        <f>IF(B3690="보세",C3690&amp;" "&amp;D3690&amp;" "&amp;E3690&amp;" "&amp;F3690&amp;" ["&amp;H3690&amp;"]",IF(G3690="JPN","[JPN] "&amp;B3690&amp;" "&amp;C3690&amp;" "&amp;D3690&amp;" "&amp;E3690&amp;" "&amp;F3690&amp;" ["&amp;H3690&amp;"]",B3690&amp;" "&amp;C3690&amp;" "&amp;D3690&amp;" "&amp;E3690&amp;" "&amp;F3690&amp;" ["&amp;H3690&amp;"]"))</f>
        <v/>
      </c>
      <c r="J3690" s="7" t="inlineStr">
        <is>
          <t>에비수 네이비 면혼방 트레이닝팬츠 [XL]</t>
        </is>
      </c>
      <c r="K3690" s="7" t="inlineStr">
        <is>
          <t>에비수 네이비 면혼방 트레이닝팬츠</t>
        </is>
      </c>
      <c r="L3690" s="7">
        <f>IF(B3690="보세",C3690&amp;" "&amp;F3690,B3690&amp;" "&amp;F3690)</f>
        <v/>
      </c>
      <c r="M3690" s="8" t="inlineStr">
        <is>
          <t>네이비  면혼방 트레이닝팬츠</t>
        </is>
      </c>
      <c r="N3690" s="8" t="inlineStr">
        <is>
          <t>NAVY  면혼방 트레이닝팬츠</t>
        </is>
      </c>
      <c r="O3690" s="8" t="inlineStr">
        <is>
          <t>곤색  면혼방 트레이닝팬츠</t>
        </is>
      </c>
    </row>
    <row r="3691" ht="16.5" customHeight="1" s="16">
      <c r="A3691" s="7" t="n">
        <v>13200471</v>
      </c>
      <c r="B3691" s="7" t="inlineStr">
        <is>
          <t>MLB</t>
        </is>
      </c>
      <c r="C3691" s="7" t="inlineStr">
        <is>
          <t>중청</t>
        </is>
      </c>
      <c r="D3691" s="7" t="inlineStr">
        <is>
          <t>무지</t>
        </is>
      </c>
      <c r="E3691" s="7" t="inlineStr">
        <is>
          <t>데님</t>
        </is>
      </c>
      <c r="F3691" s="7" t="inlineStr">
        <is>
          <t>스키니진</t>
        </is>
      </c>
      <c r="G3691" s="7" t="inlineStr">
        <is>
          <t>KOR</t>
        </is>
      </c>
      <c r="H3691" s="7" t="inlineStr">
        <is>
          <t>70</t>
        </is>
      </c>
      <c r="I3691" s="7">
        <f>IF(B3691="보세",C3691&amp;" "&amp;D3691&amp;" "&amp;E3691&amp;" "&amp;F3691&amp;" ["&amp;H3691&amp;"]",IF(G3691="JPN","[JPN] "&amp;B3691&amp;" "&amp;C3691&amp;" "&amp;D3691&amp;" "&amp;E3691&amp;" "&amp;F3691&amp;" ["&amp;H3691&amp;"]",B3691&amp;" "&amp;C3691&amp;" "&amp;D3691&amp;" "&amp;E3691&amp;" "&amp;F3691&amp;" ["&amp;H3691&amp;"]"))</f>
        <v/>
      </c>
      <c r="J3691" s="7" t="inlineStr">
        <is>
          <t>MLB 중청 데님 스키니진 [70]</t>
        </is>
      </c>
      <c r="K3691" s="7" t="inlineStr">
        <is>
          <t>MLB 중청 데님 스키니진</t>
        </is>
      </c>
      <c r="L3691" s="7">
        <f>IF(B3691="보세",C3691&amp;" "&amp;F3691,B3691&amp;" "&amp;F3691)</f>
        <v/>
      </c>
      <c r="M3691" s="8" t="inlineStr">
        <is>
          <t>중청  데님 스키니진</t>
        </is>
      </c>
      <c r="N3691" s="8" t="inlineStr">
        <is>
          <t>중청  데님 스키니진</t>
        </is>
      </c>
      <c r="O3691" s="8" t="inlineStr">
        <is>
          <t>중청  데님 스키니진</t>
        </is>
      </c>
    </row>
    <row r="3692" ht="16.5" customHeight="1" s="16">
      <c r="A3692" s="7" t="n">
        <v>13200472</v>
      </c>
      <c r="B3692" s="7" t="inlineStr">
        <is>
          <t>필라</t>
        </is>
      </c>
      <c r="C3692" s="7" t="inlineStr">
        <is>
          <t>차콜</t>
        </is>
      </c>
      <c r="D3692" s="7" t="inlineStr">
        <is>
          <t>체크</t>
        </is>
      </c>
      <c r="E3692" s="7" t="inlineStr">
        <is>
          <t>폴리</t>
        </is>
      </c>
      <c r="F3692" s="7" t="inlineStr">
        <is>
          <t>슬랙스</t>
        </is>
      </c>
      <c r="G3692" s="7" t="inlineStr">
        <is>
          <t>KOR</t>
        </is>
      </c>
      <c r="H3692" s="7" t="inlineStr">
        <is>
          <t>96</t>
        </is>
      </c>
      <c r="I3692" s="7">
        <f>IF(B3692="보세",C3692&amp;" "&amp;D3692&amp;" "&amp;E3692&amp;" "&amp;F3692&amp;" ["&amp;H3692&amp;"]",IF(G3692="JPN","[JPN] "&amp;B3692&amp;" "&amp;C3692&amp;" "&amp;D3692&amp;" "&amp;E3692&amp;" "&amp;F3692&amp;" ["&amp;H3692&amp;"]",B3692&amp;" "&amp;C3692&amp;" "&amp;D3692&amp;" "&amp;E3692&amp;" "&amp;F3692&amp;" ["&amp;H3692&amp;"]"))</f>
        <v/>
      </c>
      <c r="J3692" s="7" t="inlineStr">
        <is>
          <t>필라 차콜 체크 슬랙스 [96]</t>
        </is>
      </c>
      <c r="K3692" s="7" t="inlineStr">
        <is>
          <t>필라 차콜 체크 슬랙스</t>
        </is>
      </c>
      <c r="L3692" s="7">
        <f>IF(B3692="보세",C3692&amp;" "&amp;F3692,B3692&amp;" "&amp;F3692)</f>
        <v/>
      </c>
      <c r="M3692" s="8" t="inlineStr">
        <is>
          <t>차콜 체크  슬랙스</t>
        </is>
      </c>
      <c r="N3692" s="8" t="inlineStr">
        <is>
          <t>차콜 체크  슬랙스</t>
        </is>
      </c>
      <c r="O3692" s="8" t="inlineStr">
        <is>
          <t>차콜 체크  슬랙스</t>
        </is>
      </c>
    </row>
    <row r="3693" ht="16.5" customHeight="1" s="16">
      <c r="A3693" s="7" t="n">
        <v>13200473</v>
      </c>
      <c r="B3693" s="7" t="inlineStr">
        <is>
          <t>콜롬비아</t>
        </is>
      </c>
      <c r="C3693" s="7" t="inlineStr">
        <is>
          <t>핑크</t>
        </is>
      </c>
      <c r="D3693" s="7" t="inlineStr">
        <is>
          <t>무지</t>
        </is>
      </c>
      <c r="E3693" s="7" t="inlineStr">
        <is>
          <t>폴리</t>
        </is>
      </c>
      <c r="F3693" s="7" t="inlineStr">
        <is>
          <t>등산바지</t>
        </is>
      </c>
      <c r="G3693" s="7" t="inlineStr">
        <is>
          <t>KOR</t>
        </is>
      </c>
      <c r="H3693" s="7" t="inlineStr">
        <is>
          <t>M</t>
        </is>
      </c>
      <c r="I3693" s="7">
        <f>IF(B3693="보세",C3693&amp;" "&amp;D3693&amp;" "&amp;E3693&amp;" "&amp;F3693&amp;" ["&amp;H3693&amp;"]",IF(G3693="JPN","[JPN] "&amp;B3693&amp;" "&amp;C3693&amp;" "&amp;D3693&amp;" "&amp;E3693&amp;" "&amp;F3693&amp;" ["&amp;H3693&amp;"]",B3693&amp;" "&amp;C3693&amp;" "&amp;D3693&amp;" "&amp;E3693&amp;" "&amp;F3693&amp;" ["&amp;H3693&amp;"]"))</f>
        <v/>
      </c>
      <c r="J3693" s="7" t="inlineStr">
        <is>
          <t>콜롬비아 핑크 등산바지 [M]</t>
        </is>
      </c>
      <c r="K3693" s="7" t="inlineStr">
        <is>
          <t>콜롬비아 핑크 등산바지</t>
        </is>
      </c>
      <c r="L3693" s="7">
        <f>IF(B3693="보세",C3693&amp;" "&amp;F3693,B3693&amp;" "&amp;F3693)</f>
        <v/>
      </c>
      <c r="M3693" s="8" t="inlineStr">
        <is>
          <t>핑크   등산바지</t>
        </is>
      </c>
      <c r="N3693" s="8" t="inlineStr">
        <is>
          <t>핑크   등산바지</t>
        </is>
      </c>
      <c r="O3693" s="8" t="inlineStr">
        <is>
          <t>핑크   등산바지</t>
        </is>
      </c>
    </row>
    <row r="3694" ht="16.5" customHeight="1" s="16">
      <c r="A3694" s="7" t="n">
        <v>13200474</v>
      </c>
      <c r="B3694" s="7" t="inlineStr">
        <is>
          <t>온앤온</t>
        </is>
      </c>
      <c r="C3694" s="7" t="inlineStr">
        <is>
          <t>블랙</t>
        </is>
      </c>
      <c r="D3694" s="7" t="inlineStr">
        <is>
          <t>무지</t>
        </is>
      </c>
      <c r="E3694" s="7" t="inlineStr">
        <is>
          <t>데님</t>
        </is>
      </c>
      <c r="F3694" s="7" t="inlineStr">
        <is>
          <t>머메이드스커트</t>
        </is>
      </c>
      <c r="G3694" s="7" t="inlineStr">
        <is>
          <t>KOR</t>
        </is>
      </c>
      <c r="H3694" s="7" t="inlineStr">
        <is>
          <t>없음</t>
        </is>
      </c>
      <c r="I3694" s="7">
        <f>IF(B3694="보세",C3694&amp;" "&amp;D3694&amp;" "&amp;E3694&amp;" "&amp;F3694&amp;" ["&amp;H3694&amp;"]",IF(G3694="JPN","[JPN] "&amp;B3694&amp;" "&amp;C3694&amp;" "&amp;D3694&amp;" "&amp;E3694&amp;" "&amp;F3694&amp;" ["&amp;H3694&amp;"]",B3694&amp;" "&amp;C3694&amp;" "&amp;D3694&amp;" "&amp;E3694&amp;" "&amp;F3694&amp;" ["&amp;H3694&amp;"]"))</f>
        <v/>
      </c>
      <c r="J3694" s="7" t="inlineStr">
        <is>
          <t xml:space="preserve">온앤온 블랙 데님 머메이드스커트 </t>
        </is>
      </c>
      <c r="K3694" s="7" t="inlineStr">
        <is>
          <t xml:space="preserve">온앤온 블랙 데님 머메이드스커트 </t>
        </is>
      </c>
      <c r="L3694" s="7">
        <f>IF(B3694="보세",C3694&amp;" "&amp;F3694,B3694&amp;" "&amp;F3694)</f>
        <v/>
      </c>
      <c r="M3694" s="8" t="inlineStr">
        <is>
          <t>블랙  데님 머메이드스커트</t>
        </is>
      </c>
      <c r="N3694" s="8" t="inlineStr">
        <is>
          <t>블랙  데님 머메이드스커트</t>
        </is>
      </c>
      <c r="O3694" s="8" t="inlineStr">
        <is>
          <t>블랙  데님 머메이드스커트</t>
        </is>
      </c>
    </row>
    <row r="3695" ht="16.5" customHeight="1" s="16">
      <c r="A3695" s="7" t="n">
        <v>13200475</v>
      </c>
      <c r="B3695" s="7" t="inlineStr">
        <is>
          <t>지고트</t>
        </is>
      </c>
      <c r="C3695" s="7" t="inlineStr">
        <is>
          <t>그레이</t>
        </is>
      </c>
      <c r="D3695" s="7" t="inlineStr">
        <is>
          <t>체크</t>
        </is>
      </c>
      <c r="E3695" s="7" t="inlineStr">
        <is>
          <t>폴리</t>
        </is>
      </c>
      <c r="F3695" s="7" t="inlineStr">
        <is>
          <t>슬랙스</t>
        </is>
      </c>
      <c r="G3695" s="7" t="inlineStr">
        <is>
          <t>KOR</t>
        </is>
      </c>
      <c r="H3695" s="7" t="inlineStr">
        <is>
          <t>70-90</t>
        </is>
      </c>
      <c r="I3695" s="7">
        <f>IF(B3695="보세",C3695&amp;" "&amp;D3695&amp;" "&amp;E3695&amp;" "&amp;F3695&amp;" ["&amp;H3695&amp;"]",IF(G3695="JPN","[JPN] "&amp;B3695&amp;" "&amp;C3695&amp;" "&amp;D3695&amp;" "&amp;E3695&amp;" "&amp;F3695&amp;" ["&amp;H3695&amp;"]",B3695&amp;" "&amp;C3695&amp;" "&amp;D3695&amp;" "&amp;E3695&amp;" "&amp;F3695&amp;" ["&amp;H3695&amp;"]"))</f>
        <v/>
      </c>
      <c r="J3695" s="7" t="inlineStr">
        <is>
          <t>지고트 그레이 체크 슬랙스 [70-90]</t>
        </is>
      </c>
      <c r="K3695" s="7" t="inlineStr">
        <is>
          <t>지고트 그레이 체크 슬랙스</t>
        </is>
      </c>
      <c r="L3695" s="7">
        <f>IF(B3695="보세",C3695&amp;" "&amp;F3695,B3695&amp;" "&amp;F3695)</f>
        <v/>
      </c>
      <c r="M3695" s="8" t="inlineStr">
        <is>
          <t>그레이 체크  슬랙스</t>
        </is>
      </c>
      <c r="N3695" s="8" t="inlineStr">
        <is>
          <t>회색 체크  슬랙스</t>
        </is>
      </c>
      <c r="O3695" s="8" t="inlineStr">
        <is>
          <t>GRAY 체크  슬랙스</t>
        </is>
      </c>
    </row>
    <row r="3696" ht="16.5" customHeight="1" s="16">
      <c r="A3696" s="7" t="n">
        <v>13200476</v>
      </c>
      <c r="B3696" s="7" t="inlineStr">
        <is>
          <t>보니알렉스</t>
        </is>
      </c>
      <c r="C3696" s="7" t="inlineStr">
        <is>
          <t>카키</t>
        </is>
      </c>
      <c r="D3696" s="7" t="inlineStr">
        <is>
          <t>무지</t>
        </is>
      </c>
      <c r="E3696" s="7" t="inlineStr">
        <is>
          <t>코듀로이</t>
        </is>
      </c>
      <c r="F3696" s="7" t="inlineStr">
        <is>
          <t>코듀로이팬츠</t>
        </is>
      </c>
      <c r="G3696" s="7" t="inlineStr">
        <is>
          <t>KOR</t>
        </is>
      </c>
      <c r="H3696" s="7" t="inlineStr">
        <is>
          <t>Free</t>
        </is>
      </c>
      <c r="I3696" s="7">
        <f>IF(B3696="보세",C3696&amp;" "&amp;D3696&amp;" "&amp;E3696&amp;" "&amp;F3696&amp;" ["&amp;H3696&amp;"]",IF(G3696="JPN","[JPN] "&amp;B3696&amp;" "&amp;C3696&amp;" "&amp;D3696&amp;" "&amp;E3696&amp;" "&amp;F3696&amp;" ["&amp;H3696&amp;"]",B3696&amp;" "&amp;C3696&amp;" "&amp;D3696&amp;" "&amp;E3696&amp;" "&amp;F3696&amp;" ["&amp;H3696&amp;"]"))</f>
        <v/>
      </c>
      <c r="J3696" s="7" t="inlineStr">
        <is>
          <t>보니알렉스 카키 코듀로이 코듀로이팬츠 [Free]</t>
        </is>
      </c>
      <c r="K3696" s="7" t="inlineStr">
        <is>
          <t>보니알렉스 카키 코듀로이 코듀로이팬츠</t>
        </is>
      </c>
      <c r="L3696" s="7">
        <f>IF(B3696="보세",C3696&amp;" "&amp;F3696,B3696&amp;" "&amp;F3696)</f>
        <v/>
      </c>
      <c r="M3696" s="8" t="inlineStr">
        <is>
          <t>카키  코듀로이 코듀로이팬츠</t>
        </is>
      </c>
      <c r="N3696" s="8" t="inlineStr">
        <is>
          <t>카키  코듀로이 코듀로이팬츠</t>
        </is>
      </c>
      <c r="O3696" s="8" t="inlineStr">
        <is>
          <t>카키  코듀로이 코듀로이팬츠</t>
        </is>
      </c>
    </row>
    <row r="3697" ht="16.5" customHeight="1" s="16">
      <c r="A3697" s="7" t="n">
        <v>13200477</v>
      </c>
      <c r="B3697" s="7" t="inlineStr">
        <is>
          <t>자라</t>
        </is>
      </c>
      <c r="C3697" s="7" t="inlineStr">
        <is>
          <t>카키</t>
        </is>
      </c>
      <c r="D3697" s="7" t="inlineStr">
        <is>
          <t>무지</t>
        </is>
      </c>
      <c r="E3697" s="7" t="inlineStr">
        <is>
          <t>코듀로이</t>
        </is>
      </c>
      <c r="F3697" s="7" t="inlineStr">
        <is>
          <t>코듀로이팬츠</t>
        </is>
      </c>
      <c r="G3697" s="7" t="inlineStr">
        <is>
          <t>KOR</t>
        </is>
      </c>
      <c r="H3697" s="7" t="inlineStr">
        <is>
          <t>XL</t>
        </is>
      </c>
      <c r="I3697" s="7">
        <f>IF(B3697="보세",C3697&amp;" "&amp;D3697&amp;" "&amp;E3697&amp;" "&amp;F3697&amp;" ["&amp;H3697&amp;"]",IF(G3697="JPN","[JPN] "&amp;B3697&amp;" "&amp;C3697&amp;" "&amp;D3697&amp;" "&amp;E3697&amp;" "&amp;F3697&amp;" ["&amp;H3697&amp;"]",B3697&amp;" "&amp;C3697&amp;" "&amp;D3697&amp;" "&amp;E3697&amp;" "&amp;F3697&amp;" ["&amp;H3697&amp;"]"))</f>
        <v/>
      </c>
      <c r="J3697" s="7" t="inlineStr">
        <is>
          <t>자라 카키 코듀로이 코듀로이팬츠 [XL]</t>
        </is>
      </c>
      <c r="K3697" s="7" t="inlineStr">
        <is>
          <t>자라 카키 코듀로이 코듀로이팬츠</t>
        </is>
      </c>
      <c r="L3697" s="7">
        <f>IF(B3697="보세",C3697&amp;" "&amp;F3697,B3697&amp;" "&amp;F3697)</f>
        <v/>
      </c>
      <c r="M3697" s="8" t="inlineStr">
        <is>
          <t>카키  코듀로이 코듀로이팬츠</t>
        </is>
      </c>
      <c r="N3697" s="8" t="inlineStr">
        <is>
          <t>카키  코듀로이 코듀로이팬츠</t>
        </is>
      </c>
      <c r="O3697" s="8" t="inlineStr">
        <is>
          <t>카키  코듀로이 코듀로이팬츠</t>
        </is>
      </c>
    </row>
    <row r="3698" ht="16.5" customHeight="1" s="16">
      <c r="A3698" s="7" t="n">
        <v>13200478</v>
      </c>
      <c r="B3698" s="7" t="inlineStr">
        <is>
          <t>나이키</t>
        </is>
      </c>
      <c r="C3698" s="7" t="inlineStr">
        <is>
          <t>그레이</t>
        </is>
      </c>
      <c r="D3698" s="7" t="inlineStr">
        <is>
          <t>무지</t>
        </is>
      </c>
      <c r="E3698" s="7" t="inlineStr">
        <is>
          <t>면</t>
        </is>
      </c>
      <c r="F3698" s="7" t="inlineStr">
        <is>
          <t>트레이닝팬츠</t>
        </is>
      </c>
      <c r="G3698" s="7" t="inlineStr">
        <is>
          <t>KOR</t>
        </is>
      </c>
      <c r="H3698" s="7" t="inlineStr">
        <is>
          <t>XL</t>
        </is>
      </c>
      <c r="I3698" s="7">
        <f>IF(B3698="보세",C3698&amp;" "&amp;D3698&amp;" "&amp;E3698&amp;" "&amp;F3698&amp;" ["&amp;H3698&amp;"]",IF(G3698="JPN","[JPN] "&amp;B3698&amp;" "&amp;C3698&amp;" "&amp;D3698&amp;" "&amp;E3698&amp;" "&amp;F3698&amp;" ["&amp;H3698&amp;"]",B3698&amp;" "&amp;C3698&amp;" "&amp;D3698&amp;" "&amp;E3698&amp;" "&amp;F3698&amp;" ["&amp;H3698&amp;"]"))</f>
        <v/>
      </c>
      <c r="J3698" s="7" t="inlineStr">
        <is>
          <t>나이키 그레이 면 트레이닝팬츠 [XL]</t>
        </is>
      </c>
      <c r="K3698" s="7" t="inlineStr">
        <is>
          <t>나이키 그레이 면 트레이닝팬츠</t>
        </is>
      </c>
      <c r="L3698" s="7">
        <f>IF(B3698="보세",C3698&amp;" "&amp;F3698,B3698&amp;" "&amp;F3698)</f>
        <v/>
      </c>
      <c r="M3698" s="8" t="inlineStr">
        <is>
          <t>그레이  면 트레이닝팬츠</t>
        </is>
      </c>
      <c r="N3698" s="8" t="inlineStr">
        <is>
          <t>회색  면 트레이닝팬츠</t>
        </is>
      </c>
      <c r="O3698" s="8" t="inlineStr">
        <is>
          <t>GRAY  면 트레이닝팬츠</t>
        </is>
      </c>
    </row>
    <row r="3699" ht="16.5" customHeight="1" s="16">
      <c r="A3699" s="7" t="n">
        <v>13200479</v>
      </c>
      <c r="B3699" s="7" t="inlineStr">
        <is>
          <t>앤드지</t>
        </is>
      </c>
      <c r="C3699" s="7" t="inlineStr">
        <is>
          <t>흑청</t>
        </is>
      </c>
      <c r="D3699" s="7" t="inlineStr">
        <is>
          <t>무지</t>
        </is>
      </c>
      <c r="E3699" s="7" t="inlineStr">
        <is>
          <t>데님</t>
        </is>
      </c>
      <c r="F3699" s="7" t="inlineStr">
        <is>
          <t>스트레이트핏진</t>
        </is>
      </c>
      <c r="G3699" s="7" t="inlineStr">
        <is>
          <t>KOR</t>
        </is>
      </c>
      <c r="H3699" s="7" t="inlineStr">
        <is>
          <t>88</t>
        </is>
      </c>
      <c r="I3699" s="7">
        <f>IF(B3699="보세",C3699&amp;" "&amp;D3699&amp;" "&amp;E3699&amp;" "&amp;F3699&amp;" ["&amp;H3699&amp;"]",IF(G3699="JPN","[JPN] "&amp;B3699&amp;" "&amp;C3699&amp;" "&amp;D3699&amp;" "&amp;E3699&amp;" "&amp;F3699&amp;" ["&amp;H3699&amp;"]",B3699&amp;" "&amp;C3699&amp;" "&amp;D3699&amp;" "&amp;E3699&amp;" "&amp;F3699&amp;" ["&amp;H3699&amp;"]"))</f>
        <v/>
      </c>
      <c r="J3699" s="7" t="inlineStr">
        <is>
          <t>앤드지 흑청 데님 스트레이트핏진 [88]</t>
        </is>
      </c>
      <c r="K3699" s="7" t="inlineStr">
        <is>
          <t>앤드지 흑청 데님 스트레이트핏진</t>
        </is>
      </c>
      <c r="L3699" s="7">
        <f>IF(B3699="보세",C3699&amp;" "&amp;F3699,B3699&amp;" "&amp;F3699)</f>
        <v/>
      </c>
      <c r="M3699" s="8" t="inlineStr">
        <is>
          <t>흑청  데님 스트레이트핏진</t>
        </is>
      </c>
      <c r="N3699" s="8" t="inlineStr">
        <is>
          <t>흑청  데님 스트레이트핏진</t>
        </is>
      </c>
      <c r="O3699" s="8" t="inlineStr">
        <is>
          <t>흑청  데님 스트레이트핏진</t>
        </is>
      </c>
    </row>
    <row r="3700" ht="16.5" customHeight="1" s="16">
      <c r="A3700" s="7" t="n">
        <v>13200480</v>
      </c>
      <c r="B3700" s="7" t="inlineStr">
        <is>
          <t>아디다스</t>
        </is>
      </c>
      <c r="C3700" s="7" t="inlineStr">
        <is>
          <t>네이비</t>
        </is>
      </c>
      <c r="D3700" s="7" t="inlineStr">
        <is>
          <t>무지</t>
        </is>
      </c>
      <c r="E3700" s="7" t="inlineStr">
        <is>
          <t>폴리</t>
        </is>
      </c>
      <c r="F3700" s="7" t="inlineStr">
        <is>
          <t>트레이닝팬츠</t>
        </is>
      </c>
      <c r="G3700" s="7" t="inlineStr">
        <is>
          <t>KOR</t>
        </is>
      </c>
      <c r="H3700" s="7" t="inlineStr">
        <is>
          <t>105</t>
        </is>
      </c>
      <c r="I3700" s="7">
        <f>IF(B3700="보세",C3700&amp;" "&amp;D3700&amp;" "&amp;E3700&amp;" "&amp;F3700&amp;" ["&amp;H3700&amp;"]",IF(G3700="JPN","[JPN] "&amp;B3700&amp;" "&amp;C3700&amp;" "&amp;D3700&amp;" "&amp;E3700&amp;" "&amp;F3700&amp;" ["&amp;H3700&amp;"]",B3700&amp;" "&amp;C3700&amp;" "&amp;D3700&amp;" "&amp;E3700&amp;" "&amp;F3700&amp;" ["&amp;H3700&amp;"]"))</f>
        <v/>
      </c>
      <c r="J3700" s="7" t="inlineStr">
        <is>
          <t>아디다스 네이비 트레이닝팬츠 [105]</t>
        </is>
      </c>
      <c r="K3700" s="7" t="inlineStr">
        <is>
          <t>아디다스 네이비 트레이닝팬츠</t>
        </is>
      </c>
      <c r="L3700" s="7">
        <f>IF(B3700="보세",C3700&amp;" "&amp;F3700,B3700&amp;" "&amp;F3700)</f>
        <v/>
      </c>
      <c r="M3700" s="8" t="inlineStr">
        <is>
          <t>네이비   트레이닝팬츠</t>
        </is>
      </c>
      <c r="N3700" s="8" t="inlineStr">
        <is>
          <t>NAVY   트레이닝팬츠</t>
        </is>
      </c>
      <c r="O3700" s="8" t="inlineStr">
        <is>
          <t>곤색   트레이닝팬츠</t>
        </is>
      </c>
    </row>
    <row r="3701" ht="16.5" customHeight="1" s="16">
      <c r="A3701" s="7" t="n">
        <v>13200481</v>
      </c>
      <c r="B3701" s="7" t="inlineStr">
        <is>
          <t>캠브리지멤버스</t>
        </is>
      </c>
      <c r="C3701" s="7" t="inlineStr">
        <is>
          <t>네이비그레이</t>
        </is>
      </c>
      <c r="D3701" s="7" t="inlineStr">
        <is>
          <t>무지</t>
        </is>
      </c>
      <c r="E3701" s="7" t="inlineStr">
        <is>
          <t>린넨혼방</t>
        </is>
      </c>
      <c r="F3701" s="7" t="inlineStr">
        <is>
          <t>슬랙스</t>
        </is>
      </c>
      <c r="G3701" s="7" t="inlineStr">
        <is>
          <t>KOR</t>
        </is>
      </c>
      <c r="H3701" s="7" t="inlineStr">
        <is>
          <t>없음</t>
        </is>
      </c>
      <c r="I3701" s="7">
        <f>IF(B3701="보세",C3701&amp;" "&amp;D3701&amp;" "&amp;E3701&amp;" "&amp;F3701&amp;" ["&amp;H3701&amp;"]",IF(G3701="JPN","[JPN] "&amp;B3701&amp;" "&amp;C3701&amp;" "&amp;D3701&amp;" "&amp;E3701&amp;" "&amp;F3701&amp;" ["&amp;H3701&amp;"]",B3701&amp;" "&amp;C3701&amp;" "&amp;D3701&amp;" "&amp;E3701&amp;" "&amp;F3701&amp;" ["&amp;H3701&amp;"]"))</f>
        <v/>
      </c>
      <c r="J3701" s="7" t="inlineStr">
        <is>
          <t xml:space="preserve">캠브리지멤버스 네이비그레이 린넨혼방 슬랙스 </t>
        </is>
      </c>
      <c r="K3701" s="7" t="inlineStr">
        <is>
          <t xml:space="preserve">캠브리지멤버스 네이비그레이 린넨혼방 슬랙스 </t>
        </is>
      </c>
      <c r="L3701" s="7">
        <f>IF(B3701="보세",C3701&amp;" "&amp;F3701,B3701&amp;" "&amp;F3701)</f>
        <v/>
      </c>
      <c r="M3701" s="8" t="inlineStr">
        <is>
          <t>네이비그레이  린넨혼방 슬랙스</t>
        </is>
      </c>
      <c r="N3701" s="8" t="inlineStr">
        <is>
          <t>네이비그레이  린넨혼방 슬랙스</t>
        </is>
      </c>
      <c r="O3701" s="8" t="inlineStr">
        <is>
          <t>네이비그레이  린넨혼방 슬랙스</t>
        </is>
      </c>
    </row>
    <row r="3702" ht="16.5" customHeight="1" s="16">
      <c r="A3702" s="7" t="n">
        <v>13200482</v>
      </c>
      <c r="B3702" s="7" t="inlineStr">
        <is>
          <t>플랙진</t>
        </is>
      </c>
      <c r="C3702" s="7" t="inlineStr">
        <is>
          <t>중청</t>
        </is>
      </c>
      <c r="D3702" s="7" t="inlineStr">
        <is>
          <t>무지</t>
        </is>
      </c>
      <c r="E3702" s="7" t="inlineStr">
        <is>
          <t>데님</t>
        </is>
      </c>
      <c r="F3702" s="7" t="inlineStr">
        <is>
          <t>스트레이트진</t>
        </is>
      </c>
      <c r="G3702" s="7" t="inlineStr">
        <is>
          <t>KOR</t>
        </is>
      </c>
      <c r="H3702" s="7" t="inlineStr">
        <is>
          <t>30</t>
        </is>
      </c>
      <c r="I3702" s="7">
        <f>IF(B3702="보세",C3702&amp;" "&amp;D3702&amp;" "&amp;E3702&amp;" "&amp;F3702&amp;" ["&amp;H3702&amp;"]",IF(G3702="JPN","[JPN] "&amp;B3702&amp;" "&amp;C3702&amp;" "&amp;D3702&amp;" "&amp;E3702&amp;" "&amp;F3702&amp;" ["&amp;H3702&amp;"]",B3702&amp;" "&amp;C3702&amp;" "&amp;D3702&amp;" "&amp;E3702&amp;" "&amp;F3702&amp;" ["&amp;H3702&amp;"]"))</f>
        <v/>
      </c>
      <c r="J3702" s="7" t="inlineStr">
        <is>
          <t>플랙진 중청 데님 스트레이트진 [30]</t>
        </is>
      </c>
      <c r="K3702" s="7" t="inlineStr">
        <is>
          <t>플랙진 중청 데님 스트레이트진</t>
        </is>
      </c>
      <c r="L3702" s="7">
        <f>IF(B3702="보세",C3702&amp;" "&amp;F3702,B3702&amp;" "&amp;F3702)</f>
        <v/>
      </c>
      <c r="M3702" s="8" t="inlineStr">
        <is>
          <t>중청  데님 스트레이트진</t>
        </is>
      </c>
      <c r="N3702" s="8" t="inlineStr">
        <is>
          <t>중청  데님 스트레이트진</t>
        </is>
      </c>
      <c r="O3702" s="8" t="inlineStr">
        <is>
          <t>중청  데님 스트레이트진</t>
        </is>
      </c>
    </row>
    <row r="3703" ht="16.5" customHeight="1" s="16">
      <c r="A3703" s="7" t="n">
        <v>13200483</v>
      </c>
      <c r="B3703" s="7" t="inlineStr">
        <is>
          <t>lecormang</t>
        </is>
      </c>
      <c r="C3703" s="7" t="inlineStr">
        <is>
          <t>블랙</t>
        </is>
      </c>
      <c r="D3703" s="7" t="inlineStr">
        <is>
          <t>무지</t>
        </is>
      </c>
      <c r="E3703" s="7" t="inlineStr">
        <is>
          <t>데님</t>
        </is>
      </c>
      <c r="F3703" s="7" t="inlineStr">
        <is>
          <t>스트레이트진</t>
        </is>
      </c>
      <c r="G3703" s="7" t="inlineStr">
        <is>
          <t>KOR</t>
        </is>
      </c>
      <c r="H3703" s="7" t="inlineStr">
        <is>
          <t>M</t>
        </is>
      </c>
      <c r="I3703" s="7">
        <f>IF(B3703="보세",C3703&amp;" "&amp;D3703&amp;" "&amp;E3703&amp;" "&amp;F3703&amp;" ["&amp;H3703&amp;"]",IF(G3703="JPN","[JPN] "&amp;B3703&amp;" "&amp;C3703&amp;" "&amp;D3703&amp;" "&amp;E3703&amp;" "&amp;F3703&amp;" ["&amp;H3703&amp;"]",B3703&amp;" "&amp;C3703&amp;" "&amp;D3703&amp;" "&amp;E3703&amp;" "&amp;F3703&amp;" ["&amp;H3703&amp;"]"))</f>
        <v/>
      </c>
      <c r="J3703" s="7" t="inlineStr">
        <is>
          <t>lecormang 블랙 데님 스트레이트진 [M]</t>
        </is>
      </c>
      <c r="K3703" s="7" t="inlineStr">
        <is>
          <t>lecormang 블랙 데님 스트레이트진</t>
        </is>
      </c>
      <c r="L3703" s="7">
        <f>IF(B3703="보세",C3703&amp;" "&amp;F3703,B3703&amp;" "&amp;F3703)</f>
        <v/>
      </c>
      <c r="M3703" s="8" t="inlineStr">
        <is>
          <t>블랙  데님 스트레이트진</t>
        </is>
      </c>
      <c r="N3703" s="8" t="inlineStr">
        <is>
          <t>블랙  데님 스트레이트진</t>
        </is>
      </c>
      <c r="O3703" s="8" t="inlineStr">
        <is>
          <t>블랙  데님 스트레이트진</t>
        </is>
      </c>
    </row>
    <row r="3704" ht="16.5" customHeight="1" s="16">
      <c r="A3704" s="7" t="n">
        <v>13200484</v>
      </c>
      <c r="B3704" s="7" t="inlineStr">
        <is>
          <t>bestibelli</t>
        </is>
      </c>
      <c r="C3704" s="7" t="inlineStr">
        <is>
          <t>레드</t>
        </is>
      </c>
      <c r="D3704" s="7" t="inlineStr">
        <is>
          <t>무지</t>
        </is>
      </c>
      <c r="E3704" s="7" t="inlineStr">
        <is>
          <t>데님</t>
        </is>
      </c>
      <c r="F3704" s="7" t="inlineStr">
        <is>
          <t>스트레이트진</t>
        </is>
      </c>
      <c r="G3704" s="7" t="inlineStr">
        <is>
          <t>KOR</t>
        </is>
      </c>
      <c r="H3704" s="7" t="inlineStr">
        <is>
          <t>77</t>
        </is>
      </c>
      <c r="I3704" s="7">
        <f>IF(B3704="보세",C3704&amp;" "&amp;D3704&amp;" "&amp;E3704&amp;" "&amp;F3704&amp;" ["&amp;H3704&amp;"]",IF(G3704="JPN","[JPN] "&amp;B3704&amp;" "&amp;C3704&amp;" "&amp;D3704&amp;" "&amp;E3704&amp;" "&amp;F3704&amp;" ["&amp;H3704&amp;"]",B3704&amp;" "&amp;C3704&amp;" "&amp;D3704&amp;" "&amp;E3704&amp;" "&amp;F3704&amp;" ["&amp;H3704&amp;"]"))</f>
        <v/>
      </c>
      <c r="J3704" s="7" t="inlineStr">
        <is>
          <t>bestibelli 레드 데님 스트레이트진 [77]</t>
        </is>
      </c>
      <c r="K3704" s="7" t="inlineStr">
        <is>
          <t>bestibelli 레드 데님 스트레이트진</t>
        </is>
      </c>
      <c r="L3704" s="7">
        <f>IF(B3704="보세",C3704&amp;" "&amp;F3704,B3704&amp;" "&amp;F3704)</f>
        <v/>
      </c>
      <c r="M3704" s="8" t="inlineStr">
        <is>
          <t>레드  데님 스트레이트진</t>
        </is>
      </c>
      <c r="N3704" s="8" t="inlineStr">
        <is>
          <t>레드  데님 스트레이트진</t>
        </is>
      </c>
      <c r="O3704" s="8" t="inlineStr">
        <is>
          <t>레드  데님 스트레이트진</t>
        </is>
      </c>
    </row>
    <row r="3705" ht="16.5" customHeight="1" s="16">
      <c r="A3705" s="7" t="n">
        <v>13200485</v>
      </c>
      <c r="B3705" s="7" t="inlineStr">
        <is>
          <t>클로비스</t>
        </is>
      </c>
      <c r="C3705" s="7" t="inlineStr">
        <is>
          <t>연청</t>
        </is>
      </c>
      <c r="D3705" s="7" t="inlineStr">
        <is>
          <t>무지</t>
        </is>
      </c>
      <c r="E3705" s="7" t="inlineStr">
        <is>
          <t>데님</t>
        </is>
      </c>
      <c r="F3705" s="7" t="inlineStr">
        <is>
          <t>스트레이트진</t>
        </is>
      </c>
      <c r="G3705" s="7" t="inlineStr">
        <is>
          <t>KOR</t>
        </is>
      </c>
      <c r="H3705" s="7" t="inlineStr">
        <is>
          <t>67-95</t>
        </is>
      </c>
      <c r="I3705" s="7">
        <f>IF(B3705="보세",C3705&amp;" "&amp;D3705&amp;" "&amp;E3705&amp;" "&amp;F3705&amp;" ["&amp;H3705&amp;"]",IF(G3705="JPN","[JPN] "&amp;B3705&amp;" "&amp;C3705&amp;" "&amp;D3705&amp;" "&amp;E3705&amp;" "&amp;F3705&amp;" ["&amp;H3705&amp;"]",B3705&amp;" "&amp;C3705&amp;" "&amp;D3705&amp;" "&amp;E3705&amp;" "&amp;F3705&amp;" ["&amp;H3705&amp;"]"))</f>
        <v/>
      </c>
      <c r="J3705" s="7" t="inlineStr">
        <is>
          <t>클로비스 연청 데님 스트레이트진 [67-95]</t>
        </is>
      </c>
      <c r="K3705" s="7" t="inlineStr">
        <is>
          <t>클로비스 연청 데님 스트레이트진</t>
        </is>
      </c>
      <c r="L3705" s="7">
        <f>IF(B3705="보세",C3705&amp;" "&amp;F3705,B3705&amp;" "&amp;F3705)</f>
        <v/>
      </c>
      <c r="M3705" s="8" t="inlineStr">
        <is>
          <t>연청  데님 스트레이트진</t>
        </is>
      </c>
      <c r="N3705" s="8" t="inlineStr">
        <is>
          <t>연청  데님 스트레이트진</t>
        </is>
      </c>
      <c r="O3705" s="8" t="inlineStr">
        <is>
          <t>연청  데님 스트레이트진</t>
        </is>
      </c>
    </row>
    <row r="3706" ht="16.5" customHeight="1" s="16">
      <c r="A3706" s="7" t="n">
        <v>13200486</v>
      </c>
      <c r="B3706" s="7" t="inlineStr">
        <is>
          <t>게스</t>
        </is>
      </c>
      <c r="C3706" s="7" t="inlineStr">
        <is>
          <t>중청</t>
        </is>
      </c>
      <c r="D3706" s="7" t="inlineStr">
        <is>
          <t>무지</t>
        </is>
      </c>
      <c r="E3706" s="7" t="inlineStr">
        <is>
          <t>데님</t>
        </is>
      </c>
      <c r="F3706" s="7" t="inlineStr">
        <is>
          <t>스키니진</t>
        </is>
      </c>
      <c r="G3706" s="7" t="inlineStr">
        <is>
          <t>KOR</t>
        </is>
      </c>
      <c r="H3706" s="7" t="inlineStr">
        <is>
          <t>26</t>
        </is>
      </c>
      <c r="I3706" s="7">
        <f>IF(B3706="보세",C3706&amp;" "&amp;D3706&amp;" "&amp;E3706&amp;" "&amp;F3706&amp;" ["&amp;H3706&amp;"]",IF(G3706="JPN","[JPN] "&amp;B3706&amp;" "&amp;C3706&amp;" "&amp;D3706&amp;" "&amp;E3706&amp;" "&amp;F3706&amp;" ["&amp;H3706&amp;"]",B3706&amp;" "&amp;C3706&amp;" "&amp;D3706&amp;" "&amp;E3706&amp;" "&amp;F3706&amp;" ["&amp;H3706&amp;"]"))</f>
        <v/>
      </c>
      <c r="J3706" s="7" t="inlineStr">
        <is>
          <t>게스 중청 데님 스키니진 [26]</t>
        </is>
      </c>
      <c r="K3706" s="7" t="inlineStr">
        <is>
          <t>게스 중청 데님 스키니진</t>
        </is>
      </c>
      <c r="L3706" s="7">
        <f>IF(B3706="보세",C3706&amp;" "&amp;F3706,B3706&amp;" "&amp;F3706)</f>
        <v/>
      </c>
      <c r="M3706" s="8" t="inlineStr">
        <is>
          <t>중청  데님 스키니진</t>
        </is>
      </c>
      <c r="N3706" s="8" t="inlineStr">
        <is>
          <t>중청  데님 스키니진</t>
        </is>
      </c>
      <c r="O3706" s="8" t="inlineStr">
        <is>
          <t>중청  데님 스키니진</t>
        </is>
      </c>
    </row>
    <row r="3707" ht="16.5" customHeight="1" s="16">
      <c r="A3707" s="7" t="n">
        <v>13200487</v>
      </c>
      <c r="B3707" s="7" t="inlineStr">
        <is>
          <t>안다르</t>
        </is>
      </c>
      <c r="C3707" s="7" t="inlineStr">
        <is>
          <t>아이보리</t>
        </is>
      </c>
      <c r="D3707" s="7" t="inlineStr">
        <is>
          <t>무지</t>
        </is>
      </c>
      <c r="E3707" s="7" t="inlineStr">
        <is>
          <t>폴리</t>
        </is>
      </c>
      <c r="F3707" s="7" t="inlineStr">
        <is>
          <t>트레이닝팬츠</t>
        </is>
      </c>
      <c r="G3707" s="7" t="inlineStr">
        <is>
          <t>KOR</t>
        </is>
      </c>
      <c r="H3707" s="7" t="inlineStr">
        <is>
          <t>2</t>
        </is>
      </c>
      <c r="I3707" s="7">
        <f>IF(B3707="보세",C3707&amp;" "&amp;D3707&amp;" "&amp;E3707&amp;" "&amp;F3707&amp;" ["&amp;H3707&amp;"]",IF(G3707="JPN","[JPN] "&amp;B3707&amp;" "&amp;C3707&amp;" "&amp;D3707&amp;" "&amp;E3707&amp;" "&amp;F3707&amp;" ["&amp;H3707&amp;"]",B3707&amp;" "&amp;C3707&amp;" "&amp;D3707&amp;" "&amp;E3707&amp;" "&amp;F3707&amp;" ["&amp;H3707&amp;"]"))</f>
        <v/>
      </c>
      <c r="J3707" s="7" t="inlineStr">
        <is>
          <t>안다르 아이보리 트레이닝팬츠 [2]</t>
        </is>
      </c>
      <c r="K3707" s="7" t="inlineStr">
        <is>
          <t>안다르 아이보리 트레이닝팬츠</t>
        </is>
      </c>
      <c r="L3707" s="7">
        <f>IF(B3707="보세",C3707&amp;" "&amp;F3707,B3707&amp;" "&amp;F3707)</f>
        <v/>
      </c>
      <c r="M3707" s="8" t="inlineStr">
        <is>
          <t>아이보리   트레이닝팬츠</t>
        </is>
      </c>
      <c r="N3707" s="8" t="inlineStr">
        <is>
          <t>아이보리   트레이닝팬츠</t>
        </is>
      </c>
      <c r="O3707" s="8" t="inlineStr">
        <is>
          <t>아이보리   트레이닝팬츠</t>
        </is>
      </c>
    </row>
    <row r="3708" ht="16.5" customHeight="1" s="16">
      <c r="A3708" s="7" t="n">
        <v>13200488</v>
      </c>
      <c r="B3708" s="7" t="inlineStr">
        <is>
          <t>아디다스</t>
        </is>
      </c>
      <c r="C3708" s="7" t="inlineStr">
        <is>
          <t>그레이</t>
        </is>
      </c>
      <c r="D3708" s="7" t="inlineStr">
        <is>
          <t>무지</t>
        </is>
      </c>
      <c r="E3708" s="7" t="inlineStr">
        <is>
          <t>면혼방</t>
        </is>
      </c>
      <c r="F3708" s="7" t="inlineStr">
        <is>
          <t>후드티셔츠</t>
        </is>
      </c>
      <c r="G3708" s="7" t="inlineStr">
        <is>
          <t>KOR</t>
        </is>
      </c>
      <c r="H3708" s="7" t="inlineStr">
        <is>
          <t>M</t>
        </is>
      </c>
      <c r="I3708" s="7">
        <f>IF(B3708="보세",C3708&amp;" "&amp;D3708&amp;" "&amp;E3708&amp;" "&amp;F3708&amp;" ["&amp;H3708&amp;"]",IF(G3708="JPN","[JPN] "&amp;B3708&amp;" "&amp;C3708&amp;" "&amp;D3708&amp;" "&amp;E3708&amp;" "&amp;F3708&amp;" ["&amp;H3708&amp;"]",B3708&amp;" "&amp;C3708&amp;" "&amp;D3708&amp;" "&amp;E3708&amp;" "&amp;F3708&amp;" ["&amp;H3708&amp;"]"))</f>
        <v/>
      </c>
      <c r="J3708" s="7" t="inlineStr">
        <is>
          <t>아디다스 그레이 면혼방 후드티셔츠 [M]</t>
        </is>
      </c>
      <c r="K3708" s="7" t="inlineStr">
        <is>
          <t>아디다스 그레이 면혼방 후드티셔츠</t>
        </is>
      </c>
      <c r="L3708" s="7">
        <f>IF(B3708="보세",C3708&amp;" "&amp;F3708,B3708&amp;" "&amp;F3708)</f>
        <v/>
      </c>
      <c r="M3708" s="8" t="inlineStr">
        <is>
          <t>그레이  면혼방 후드티셔츠</t>
        </is>
      </c>
      <c r="N3708" s="8" t="inlineStr">
        <is>
          <t>회색  면혼방 후드티셔츠</t>
        </is>
      </c>
      <c r="O3708" s="8" t="inlineStr">
        <is>
          <t>GRAY  면혼방 후드티셔츠</t>
        </is>
      </c>
    </row>
    <row r="3709" ht="16.5" customHeight="1" s="16">
      <c r="A3709" s="7" t="n">
        <v>13200489</v>
      </c>
      <c r="B3709" s="7" t="inlineStr">
        <is>
          <t>폴로랄프로렌</t>
        </is>
      </c>
      <c r="C3709" s="7" t="inlineStr">
        <is>
          <t>베이지</t>
        </is>
      </c>
      <c r="D3709" s="7" t="inlineStr">
        <is>
          <t>무지</t>
        </is>
      </c>
      <c r="E3709" s="7" t="inlineStr">
        <is>
          <t>면</t>
        </is>
      </c>
      <c r="F3709" s="7" t="inlineStr">
        <is>
          <t>긴팔카라티</t>
        </is>
      </c>
      <c r="G3709" s="7" t="inlineStr">
        <is>
          <t>KOR</t>
        </is>
      </c>
      <c r="H3709" s="7" t="inlineStr">
        <is>
          <t>XL</t>
        </is>
      </c>
      <c r="I3709" s="7">
        <f>IF(B3709="보세",C3709&amp;" "&amp;D3709&amp;" "&amp;E3709&amp;" "&amp;F3709&amp;" ["&amp;H3709&amp;"]",IF(G3709="JPN","[JPN] "&amp;B3709&amp;" "&amp;C3709&amp;" "&amp;D3709&amp;" "&amp;E3709&amp;" "&amp;F3709&amp;" ["&amp;H3709&amp;"]",B3709&amp;" "&amp;C3709&amp;" "&amp;D3709&amp;" "&amp;E3709&amp;" "&amp;F3709&amp;" ["&amp;H3709&amp;"]"))</f>
        <v/>
      </c>
      <c r="J3709" s="7" t="inlineStr">
        <is>
          <t>폴로랄프로렌 베이지 면 긴팔카라티 [XL]</t>
        </is>
      </c>
      <c r="K3709" s="7" t="inlineStr">
        <is>
          <t>폴로랄프로렌 베이지 면 긴팔카라티</t>
        </is>
      </c>
      <c r="L3709" s="7">
        <f>IF(B3709="보세",C3709&amp;" "&amp;F3709,B3709&amp;" "&amp;F3709)</f>
        <v/>
      </c>
      <c r="M3709" s="8" t="inlineStr">
        <is>
          <t>베이지  면 긴팔카라티</t>
        </is>
      </c>
      <c r="N3709" s="8" t="inlineStr">
        <is>
          <t>베이지  코튼 긴팔카라티</t>
        </is>
      </c>
      <c r="O3709" s="8" t="inlineStr">
        <is>
          <t>베이지  면직물 긴팔카라티</t>
        </is>
      </c>
    </row>
    <row r="3710" ht="16.5" customHeight="1" s="16">
      <c r="A3710" s="7" t="n">
        <v>13200490</v>
      </c>
      <c r="B3710" s="7" t="inlineStr">
        <is>
          <t>젝시믹스</t>
        </is>
      </c>
      <c r="C3710" s="7" t="inlineStr">
        <is>
          <t>차콜</t>
        </is>
      </c>
      <c r="D3710" s="7" t="inlineStr">
        <is>
          <t>무지</t>
        </is>
      </c>
      <c r="E3710" s="7" t="inlineStr">
        <is>
          <t>폴리</t>
        </is>
      </c>
      <c r="F3710" s="7" t="inlineStr">
        <is>
          <t>레깅스</t>
        </is>
      </c>
      <c r="G3710" s="7" t="inlineStr">
        <is>
          <t>KOR</t>
        </is>
      </c>
      <c r="H3710" s="7" t="inlineStr">
        <is>
          <t>M</t>
        </is>
      </c>
      <c r="I3710" s="7">
        <f>IF(B3710="보세",C3710&amp;" "&amp;D3710&amp;" "&amp;E3710&amp;" "&amp;F3710&amp;" ["&amp;H3710&amp;"]",IF(G3710="JPN","[JPN] "&amp;B3710&amp;" "&amp;C3710&amp;" "&amp;D3710&amp;" "&amp;E3710&amp;" "&amp;F3710&amp;" ["&amp;H3710&amp;"]",B3710&amp;" "&amp;C3710&amp;" "&amp;D3710&amp;" "&amp;E3710&amp;" "&amp;F3710&amp;" ["&amp;H3710&amp;"]"))</f>
        <v/>
      </c>
      <c r="J3710" s="7" t="inlineStr">
        <is>
          <t>젝시믹스 차콜 레깅스 [M]</t>
        </is>
      </c>
      <c r="K3710" s="7" t="inlineStr">
        <is>
          <t>젝시믹스 차콜 레깅스</t>
        </is>
      </c>
      <c r="L3710" s="7">
        <f>IF(B3710="보세",C3710&amp;" "&amp;F3710,B3710&amp;" "&amp;F3710)</f>
        <v/>
      </c>
      <c r="M3710" s="8" t="inlineStr">
        <is>
          <t>차콜   레깅스</t>
        </is>
      </c>
      <c r="N3710" s="8" t="inlineStr">
        <is>
          <t>차콜   레깅스</t>
        </is>
      </c>
      <c r="O3710" s="8" t="inlineStr">
        <is>
          <t>차콜   레깅스</t>
        </is>
      </c>
    </row>
    <row r="3711" ht="16.5" customHeight="1" s="16">
      <c r="A3711" s="7" t="n">
        <v>13200491</v>
      </c>
      <c r="B3711" s="7" t="inlineStr">
        <is>
          <t>mosco</t>
        </is>
      </c>
      <c r="C3711" s="7" t="inlineStr">
        <is>
          <t>블랙</t>
        </is>
      </c>
      <c r="D3711" s="7" t="inlineStr">
        <is>
          <t>무지</t>
        </is>
      </c>
      <c r="E3711" s="7" t="inlineStr">
        <is>
          <t>덕다운</t>
        </is>
      </c>
      <c r="F3711" s="7" t="inlineStr">
        <is>
          <t>와이드퀼팅패딩베스트</t>
        </is>
      </c>
      <c r="G3711" s="7" t="inlineStr">
        <is>
          <t>KOR</t>
        </is>
      </c>
      <c r="H3711" s="7" t="inlineStr">
        <is>
          <t>없음</t>
        </is>
      </c>
      <c r="I3711" s="7">
        <f>IF(B3711="보세",C3711&amp;" "&amp;D3711&amp;" "&amp;E3711&amp;" "&amp;F3711&amp;" ["&amp;H3711&amp;"]",IF(G3711="JPN","[JPN] "&amp;B3711&amp;" "&amp;C3711&amp;" "&amp;D3711&amp;" "&amp;E3711&amp;" "&amp;F3711&amp;" ["&amp;H3711&amp;"]",B3711&amp;" "&amp;C3711&amp;" "&amp;D3711&amp;" "&amp;E3711&amp;" "&amp;F3711&amp;" ["&amp;H3711&amp;"]"))</f>
        <v/>
      </c>
      <c r="J3711" s="7" t="inlineStr">
        <is>
          <t xml:space="preserve">mosco 블랙 덕다운 와이드퀼팅패딩베스트 </t>
        </is>
      </c>
      <c r="K3711" s="7" t="inlineStr">
        <is>
          <t xml:space="preserve">mosco 블랙 덕다운 와이드퀼팅패딩베스트 </t>
        </is>
      </c>
      <c r="L3711" s="7">
        <f>IF(B3711="보세",C3711&amp;" "&amp;F3711,B3711&amp;" "&amp;F3711)</f>
        <v/>
      </c>
      <c r="M3711" s="8" t="inlineStr">
        <is>
          <t>블랙  덕다운 와이드퀼팅패딩베스트</t>
        </is>
      </c>
      <c r="N3711" s="8" t="inlineStr">
        <is>
          <t>블랙  덕다운 와이드퀼팅패딩베스트</t>
        </is>
      </c>
      <c r="O3711" s="8" t="inlineStr">
        <is>
          <t>블랙  덕다운 와이드퀼팅패딩베스트</t>
        </is>
      </c>
    </row>
    <row r="3712" ht="16.5" customHeight="1" s="16">
      <c r="A3712" s="7" t="n">
        <v>13200492</v>
      </c>
      <c r="B3712" s="7" t="inlineStr">
        <is>
          <t>아디다스오리지널</t>
        </is>
      </c>
      <c r="C3712" s="7" t="inlineStr">
        <is>
          <t>차콜</t>
        </is>
      </c>
      <c r="D3712" s="7" t="inlineStr">
        <is>
          <t>무지</t>
        </is>
      </c>
      <c r="E3712" s="7" t="inlineStr">
        <is>
          <t>폴리</t>
        </is>
      </c>
      <c r="F3712" s="7" t="inlineStr">
        <is>
          <t>워싱시보리배색점퍼</t>
        </is>
      </c>
      <c r="G3712" s="7" t="inlineStr">
        <is>
          <t>KOR</t>
        </is>
      </c>
      <c r="H3712" s="7" t="inlineStr">
        <is>
          <t>105</t>
        </is>
      </c>
      <c r="I3712" s="7">
        <f>IF(B3712="보세",C3712&amp;" "&amp;D3712&amp;" "&amp;E3712&amp;" "&amp;F3712&amp;" ["&amp;H3712&amp;"]",IF(G3712="JPN","[JPN] "&amp;B3712&amp;" "&amp;C3712&amp;" "&amp;D3712&amp;" "&amp;E3712&amp;" "&amp;F3712&amp;" ["&amp;H3712&amp;"]",B3712&amp;" "&amp;C3712&amp;" "&amp;D3712&amp;" "&amp;E3712&amp;" "&amp;F3712&amp;" ["&amp;H3712&amp;"]"))</f>
        <v/>
      </c>
      <c r="J3712" s="7" t="inlineStr">
        <is>
          <t>아디다스오리지널 차콜 워싱시보리배색점퍼 [105]</t>
        </is>
      </c>
      <c r="K3712" s="7" t="inlineStr">
        <is>
          <t>아디다스오리지널 차콜 워싱시보리배색점퍼</t>
        </is>
      </c>
      <c r="L3712" s="7">
        <f>IF(B3712="보세",C3712&amp;" "&amp;F3712,B3712&amp;" "&amp;F3712)</f>
        <v/>
      </c>
      <c r="M3712" s="8" t="inlineStr">
        <is>
          <t>차콜   워싱시보리배색점퍼</t>
        </is>
      </c>
      <c r="N3712" s="8" t="inlineStr">
        <is>
          <t>차콜   워싱시보리배색점퍼</t>
        </is>
      </c>
      <c r="O3712" s="8" t="inlineStr">
        <is>
          <t>차콜   워싱시보리배색점퍼</t>
        </is>
      </c>
    </row>
    <row r="3713" ht="16.5" customHeight="1" s="16">
      <c r="A3713" s="7" t="n">
        <v>13200493</v>
      </c>
      <c r="B3713" s="7" t="inlineStr">
        <is>
          <t>타미힐피거</t>
        </is>
      </c>
      <c r="C3713" s="7" t="inlineStr">
        <is>
          <t>네이비</t>
        </is>
      </c>
      <c r="D3713" s="7" t="inlineStr">
        <is>
          <t>무지</t>
        </is>
      </c>
      <c r="E3713" s="7" t="inlineStr">
        <is>
          <t>면</t>
        </is>
      </c>
      <c r="F3713" s="7" t="inlineStr">
        <is>
          <t>숄카라골지가디건</t>
        </is>
      </c>
      <c r="G3713" s="7" t="inlineStr">
        <is>
          <t>KOR</t>
        </is>
      </c>
      <c r="H3713" s="7" t="inlineStr">
        <is>
          <t>M</t>
        </is>
      </c>
      <c r="I3713" s="7">
        <f>IF(B3713="보세",C3713&amp;" "&amp;D3713&amp;" "&amp;E3713&amp;" "&amp;F3713&amp;" ["&amp;H3713&amp;"]",IF(G3713="JPN","[JPN] "&amp;B3713&amp;" "&amp;C3713&amp;" "&amp;D3713&amp;" "&amp;E3713&amp;" "&amp;F3713&amp;" ["&amp;H3713&amp;"]",B3713&amp;" "&amp;C3713&amp;" "&amp;D3713&amp;" "&amp;E3713&amp;" "&amp;F3713&amp;" ["&amp;H3713&amp;"]"))</f>
        <v/>
      </c>
      <c r="J3713" s="7" t="inlineStr">
        <is>
          <t>타미힐피거 네이비 면 숄카라골지가디건 [M]</t>
        </is>
      </c>
      <c r="K3713" s="7" t="inlineStr">
        <is>
          <t>타미힐피거 네이비 면 숄카라골지가디건</t>
        </is>
      </c>
      <c r="L3713" s="7">
        <f>IF(B3713="보세",C3713&amp;" "&amp;F3713,B3713&amp;" "&amp;F3713)</f>
        <v/>
      </c>
      <c r="M3713" s="8" t="inlineStr">
        <is>
          <t>네이비  면 숄카라골지가디건</t>
        </is>
      </c>
      <c r="N3713" s="8" t="inlineStr">
        <is>
          <t>NAVY  면 숄카라골지가디건</t>
        </is>
      </c>
      <c r="O3713" s="8" t="inlineStr">
        <is>
          <t>곤색  면 숄카라골지가디건</t>
        </is>
      </c>
    </row>
    <row r="3714" ht="16.5" customHeight="1" s="16">
      <c r="A3714" s="7" t="n">
        <v>13200494</v>
      </c>
      <c r="B3714" s="7" t="inlineStr">
        <is>
          <t>올드네이비</t>
        </is>
      </c>
      <c r="C3714" s="7" t="inlineStr">
        <is>
          <t>블랙</t>
        </is>
      </c>
      <c r="D3714" s="7" t="inlineStr">
        <is>
          <t>체크</t>
        </is>
      </c>
      <c r="E3714" s="7" t="inlineStr">
        <is>
          <t>폴리</t>
        </is>
      </c>
      <c r="F3714" s="7" t="inlineStr">
        <is>
          <t>다이아몬드퀼팅베스트</t>
        </is>
      </c>
      <c r="G3714" s="7" t="inlineStr">
        <is>
          <t>KOR</t>
        </is>
      </c>
      <c r="H3714" s="7" t="inlineStr">
        <is>
          <t>XS</t>
        </is>
      </c>
      <c r="I3714" s="7">
        <f>IF(B3714="보세",C3714&amp;" "&amp;D3714&amp;" "&amp;E3714&amp;" "&amp;F3714&amp;" ["&amp;H3714&amp;"]",IF(G3714="JPN","[JPN] "&amp;B3714&amp;" "&amp;C3714&amp;" "&amp;D3714&amp;" "&amp;E3714&amp;" "&amp;F3714&amp;" ["&amp;H3714&amp;"]",B3714&amp;" "&amp;C3714&amp;" "&amp;D3714&amp;" "&amp;E3714&amp;" "&amp;F3714&amp;" ["&amp;H3714&amp;"]"))</f>
        <v/>
      </c>
      <c r="J3714" s="7" t="inlineStr">
        <is>
          <t>올드네이비 블랙 체크 다이아몬드퀼팅베스트 [XS]</t>
        </is>
      </c>
      <c r="K3714" s="7" t="inlineStr">
        <is>
          <t>올드네이비 블랙 체크 다이아몬드퀼팅베스트</t>
        </is>
      </c>
      <c r="L3714" s="7">
        <f>IF(B3714="보세",C3714&amp;" "&amp;F3714,B3714&amp;" "&amp;F3714)</f>
        <v/>
      </c>
      <c r="M3714" s="8" t="inlineStr">
        <is>
          <t>블랙 체크  다이아몬드퀼팅베스트</t>
        </is>
      </c>
      <c r="N3714" s="8" t="inlineStr">
        <is>
          <t>블랙 체크  다이아몬드퀼팅베스트</t>
        </is>
      </c>
      <c r="O3714" s="8" t="inlineStr">
        <is>
          <t>블랙 체크  다이아몬드퀼팅베스트</t>
        </is>
      </c>
    </row>
    <row r="3715" ht="16.5" customHeight="1" s="16">
      <c r="A3715" s="7" t="n">
        <v>13200495</v>
      </c>
      <c r="B3715" s="7" t="inlineStr">
        <is>
          <t>빈폴</t>
        </is>
      </c>
      <c r="C3715" s="7" t="inlineStr">
        <is>
          <t>네이비</t>
        </is>
      </c>
      <c r="D3715" s="7" t="inlineStr">
        <is>
          <t>프린팅</t>
        </is>
      </c>
      <c r="E3715" s="7" t="inlineStr">
        <is>
          <t>면혼방</t>
        </is>
      </c>
      <c r="F3715" s="7" t="inlineStr">
        <is>
          <t>바이크위라이크반팔티</t>
        </is>
      </c>
      <c r="G3715" s="7" t="inlineStr">
        <is>
          <t>KOR</t>
        </is>
      </c>
      <c r="H3715" s="7" t="inlineStr">
        <is>
          <t>95</t>
        </is>
      </c>
      <c r="I3715" s="7">
        <f>IF(B3715="보세",C3715&amp;" "&amp;D3715&amp;" "&amp;E3715&amp;" "&amp;F3715&amp;" ["&amp;H3715&amp;"]",IF(G3715="JPN","[JPN] "&amp;B3715&amp;" "&amp;C3715&amp;" "&amp;D3715&amp;" "&amp;E3715&amp;" "&amp;F3715&amp;" ["&amp;H3715&amp;"]",B3715&amp;" "&amp;C3715&amp;" "&amp;D3715&amp;" "&amp;E3715&amp;" "&amp;F3715&amp;" ["&amp;H3715&amp;"]"))</f>
        <v/>
      </c>
      <c r="J3715" s="7" t="inlineStr">
        <is>
          <t>빈폴 네이비 프린팅 면혼방 바이크위라이크반팔티 [95]</t>
        </is>
      </c>
      <c r="K3715" s="7" t="inlineStr">
        <is>
          <t>빈폴 네이비 프린팅 면혼방 바이크위라이크반팔티</t>
        </is>
      </c>
      <c r="L3715" s="7">
        <f>IF(B3715="보세",C3715&amp;" "&amp;F3715,B3715&amp;" "&amp;F3715)</f>
        <v/>
      </c>
      <c r="M3715" s="8" t="inlineStr">
        <is>
          <t>네이비 프린팅 면혼방 바이크위라이크반팔티</t>
        </is>
      </c>
      <c r="N3715" s="8" t="inlineStr">
        <is>
          <t>NAVY 프린팅 면혼방 바이크위라이크반팔티</t>
        </is>
      </c>
      <c r="O3715" s="8" t="inlineStr">
        <is>
          <t>곤색 프린팅 면혼방 바이크위라이크반팔티</t>
        </is>
      </c>
    </row>
    <row r="3716" ht="16.5" customHeight="1" s="16">
      <c r="A3716" s="7" t="n">
        <v>13200496</v>
      </c>
      <c r="B3716" s="7" t="inlineStr">
        <is>
          <t>나이키</t>
        </is>
      </c>
      <c r="C3716" s="7" t="inlineStr">
        <is>
          <t>블랙</t>
        </is>
      </c>
      <c r="D3716" s="7" t="inlineStr">
        <is>
          <t>프린팅</t>
        </is>
      </c>
      <c r="E3716" s="7" t="inlineStr">
        <is>
          <t>폴리</t>
        </is>
      </c>
      <c r="F3716" s="7" t="inlineStr">
        <is>
          <t>소매테이핑배색하이넥집업</t>
        </is>
      </c>
      <c r="G3716" s="7" t="inlineStr">
        <is>
          <t>KOR</t>
        </is>
      </c>
      <c r="H3716" s="7" t="inlineStr">
        <is>
          <t>XL</t>
        </is>
      </c>
      <c r="I3716" s="7">
        <f>IF(B3716="보세",C3716&amp;" "&amp;D3716&amp;" "&amp;E3716&amp;" "&amp;F3716&amp;" ["&amp;H3716&amp;"]",IF(G3716="JPN","[JPN] "&amp;B3716&amp;" "&amp;C3716&amp;" "&amp;D3716&amp;" "&amp;E3716&amp;" "&amp;F3716&amp;" ["&amp;H3716&amp;"]",B3716&amp;" "&amp;C3716&amp;" "&amp;D3716&amp;" "&amp;E3716&amp;" "&amp;F3716&amp;" ["&amp;H3716&amp;"]"))</f>
        <v/>
      </c>
      <c r="J3716" s="7" t="inlineStr">
        <is>
          <t>나이키 블랙 프린팅 소매테이핑배색하이넥집업 [XL]</t>
        </is>
      </c>
      <c r="K3716" s="7" t="inlineStr">
        <is>
          <t>나이키 블랙 프린팅 소매테이핑배색하이넥집업</t>
        </is>
      </c>
      <c r="L3716" s="7">
        <f>IF(B3716="보세",C3716&amp;" "&amp;F3716,B3716&amp;" "&amp;F3716)</f>
        <v/>
      </c>
      <c r="M3716" s="8" t="inlineStr">
        <is>
          <t>블랙 프린팅  소매테이핑배색하이넥집업</t>
        </is>
      </c>
      <c r="N3716" s="8" t="inlineStr">
        <is>
          <t>블랙 프린팅  소매테이핑배색하이넥집업</t>
        </is>
      </c>
      <c r="O3716" s="8" t="inlineStr">
        <is>
          <t>블랙 프린팅  소매테이핑배색하이넥집업</t>
        </is>
      </c>
    </row>
    <row r="3717" ht="16.5" customHeight="1" s="16">
      <c r="A3717" s="7" t="n">
        <v>13200497</v>
      </c>
      <c r="B3717" s="7" t="inlineStr">
        <is>
          <t>oioi</t>
        </is>
      </c>
      <c r="C3717" s="7" t="inlineStr">
        <is>
          <t>네이비</t>
        </is>
      </c>
      <c r="D3717" s="7" t="inlineStr">
        <is>
          <t>무지</t>
        </is>
      </c>
      <c r="E3717" s="7" t="inlineStr">
        <is>
          <t>면</t>
        </is>
      </c>
      <c r="F3717" s="7" t="inlineStr">
        <is>
          <t>오리지널오버핏후드집업</t>
        </is>
      </c>
      <c r="G3717" s="7" t="inlineStr">
        <is>
          <t>KOR</t>
        </is>
      </c>
      <c r="H3717" s="7" t="inlineStr">
        <is>
          <t>M</t>
        </is>
      </c>
      <c r="I3717" s="7">
        <f>IF(B3717="보세",C3717&amp;" "&amp;D3717&amp;" "&amp;E3717&amp;" "&amp;F3717&amp;" ["&amp;H3717&amp;"]",IF(G3717="JPN","[JPN] "&amp;B3717&amp;" "&amp;C3717&amp;" "&amp;D3717&amp;" "&amp;E3717&amp;" "&amp;F3717&amp;" ["&amp;H3717&amp;"]",B3717&amp;" "&amp;C3717&amp;" "&amp;D3717&amp;" "&amp;E3717&amp;" "&amp;F3717&amp;" ["&amp;H3717&amp;"]"))</f>
        <v/>
      </c>
      <c r="J3717" s="7" t="inlineStr">
        <is>
          <t>oioi 네이비 면 오리지널오버핏후드집업 [M]</t>
        </is>
      </c>
      <c r="K3717" s="7" t="inlineStr">
        <is>
          <t>oioi 네이비 면 오리지널오버핏후드집업</t>
        </is>
      </c>
      <c r="L3717" s="7">
        <f>IF(B3717="보세",C3717&amp;" "&amp;F3717,B3717&amp;" "&amp;F3717)</f>
        <v/>
      </c>
      <c r="M3717" s="8" t="inlineStr">
        <is>
          <t>네이비  면 오리지널오버핏후드집업</t>
        </is>
      </c>
      <c r="N3717" s="8" t="inlineStr">
        <is>
          <t>NAVY  면 오리지널오버핏후드집업</t>
        </is>
      </c>
      <c r="O3717" s="8" t="inlineStr">
        <is>
          <t>곤색  면 오리지널오버핏후드집업</t>
        </is>
      </c>
    </row>
    <row r="3718" ht="16.5" customHeight="1" s="16">
      <c r="A3718" s="7" t="n">
        <v>13200498</v>
      </c>
      <c r="B3718" s="7" t="inlineStr">
        <is>
          <t>챔피언</t>
        </is>
      </c>
      <c r="C3718" s="7" t="inlineStr">
        <is>
          <t>블랙</t>
        </is>
      </c>
      <c r="D3718" s="7" t="inlineStr">
        <is>
          <t>프린팅</t>
        </is>
      </c>
      <c r="E3718" s="7" t="inlineStr">
        <is>
          <t>면</t>
        </is>
      </c>
      <c r="F3718" s="7" t="inlineStr">
        <is>
          <t>레터링로고후드티</t>
        </is>
      </c>
      <c r="G3718" s="7" t="inlineStr">
        <is>
          <t>KOR</t>
        </is>
      </c>
      <c r="H3718" s="7" t="inlineStr">
        <is>
          <t>M</t>
        </is>
      </c>
      <c r="I3718" s="7">
        <f>IF(B3718="보세",C3718&amp;" "&amp;D3718&amp;" "&amp;E3718&amp;" "&amp;F3718&amp;" ["&amp;H3718&amp;"]",IF(G3718="JPN","[JPN] "&amp;B3718&amp;" "&amp;C3718&amp;" "&amp;D3718&amp;" "&amp;E3718&amp;" "&amp;F3718&amp;" ["&amp;H3718&amp;"]",B3718&amp;" "&amp;C3718&amp;" "&amp;D3718&amp;" "&amp;E3718&amp;" "&amp;F3718&amp;" ["&amp;H3718&amp;"]"))</f>
        <v/>
      </c>
      <c r="J3718" s="7" t="inlineStr">
        <is>
          <t>챔피언 블랙 프린팅 면 레터링로고후드티 [M]</t>
        </is>
      </c>
      <c r="K3718" s="7" t="inlineStr">
        <is>
          <t>챔피언 블랙 프린팅 면 레터링로고후드티</t>
        </is>
      </c>
      <c r="L3718" s="7">
        <f>IF(B3718="보세",C3718&amp;" "&amp;F3718,B3718&amp;" "&amp;F3718)</f>
        <v/>
      </c>
      <c r="M3718" s="8" t="inlineStr">
        <is>
          <t>블랙 프린팅 면 레터링로고후드티</t>
        </is>
      </c>
      <c r="N3718" s="8" t="inlineStr">
        <is>
          <t>블랙 프린팅 코튼 레터링로고후드티</t>
        </is>
      </c>
      <c r="O3718" s="8" t="inlineStr">
        <is>
          <t>블랙 프린팅 면직물 레터링로고후드티</t>
        </is>
      </c>
    </row>
    <row r="3719" ht="16.5" customHeight="1" s="16">
      <c r="A3719" s="7" t="n">
        <v>13200499</v>
      </c>
      <c r="B3719" s="7" t="inlineStr">
        <is>
          <t>gap</t>
        </is>
      </c>
      <c r="C3719" s="7" t="inlineStr">
        <is>
          <t>네이비</t>
        </is>
      </c>
      <c r="D3719" s="7" t="inlineStr">
        <is>
          <t>무지</t>
        </is>
      </c>
      <c r="E3719" s="7" t="inlineStr">
        <is>
          <t>면</t>
        </is>
      </c>
      <c r="F3719" s="7" t="inlineStr">
        <is>
          <t>하이넥워싱레글런박시야상재킷</t>
        </is>
      </c>
      <c r="G3719" s="7" t="inlineStr">
        <is>
          <t>KOR</t>
        </is>
      </c>
      <c r="H3719" s="7" t="inlineStr">
        <is>
          <t>2XL</t>
        </is>
      </c>
      <c r="I3719" s="7">
        <f>IF(B3719="보세",C3719&amp;" "&amp;D3719&amp;" "&amp;E3719&amp;" "&amp;F3719&amp;" ["&amp;H3719&amp;"]",IF(G3719="JPN","[JPN] "&amp;B3719&amp;" "&amp;C3719&amp;" "&amp;D3719&amp;" "&amp;E3719&amp;" "&amp;F3719&amp;" ["&amp;H3719&amp;"]",B3719&amp;" "&amp;C3719&amp;" "&amp;D3719&amp;" "&amp;E3719&amp;" "&amp;F3719&amp;" ["&amp;H3719&amp;"]"))</f>
        <v/>
      </c>
      <c r="J3719" s="7" t="inlineStr">
        <is>
          <t>gap 네이비 면 하이넥워싱레글런박시야상재킷 [2XL]</t>
        </is>
      </c>
      <c r="K3719" s="7" t="inlineStr">
        <is>
          <t>gap 네이비 면 하이넥워싱레글런박시야상재킷</t>
        </is>
      </c>
      <c r="L3719" s="7">
        <f>IF(B3719="보세",C3719&amp;" "&amp;F3719,B3719&amp;" "&amp;F3719)</f>
        <v/>
      </c>
      <c r="M3719" s="8" t="inlineStr">
        <is>
          <t>네이비  면 하이넥워싱레글런박시야상재킷</t>
        </is>
      </c>
      <c r="N3719" s="8" t="inlineStr">
        <is>
          <t>NAVY  면 하이넥워싱레글런박시야상재킷</t>
        </is>
      </c>
      <c r="O3719" s="8" t="inlineStr">
        <is>
          <t>곤색  면 하이넥워싱레글런박시야상재킷</t>
        </is>
      </c>
    </row>
    <row r="3720" ht="16.5" customHeight="1" s="16">
      <c r="A3720" s="7" t="n">
        <v>13200500</v>
      </c>
      <c r="B3720" s="7" t="inlineStr">
        <is>
          <t>나이키</t>
        </is>
      </c>
      <c r="C3720" s="7" t="inlineStr">
        <is>
          <t>블랙</t>
        </is>
      </c>
      <c r="D3720" s="7" t="inlineStr">
        <is>
          <t>무지</t>
        </is>
      </c>
      <c r="E3720" s="7" t="inlineStr">
        <is>
          <t>면혼방</t>
        </is>
      </c>
      <c r="F3720" s="7" t="inlineStr">
        <is>
          <t>자수로고스웨트후디</t>
        </is>
      </c>
      <c r="G3720" s="7" t="inlineStr">
        <is>
          <t>KOR</t>
        </is>
      </c>
      <c r="H3720" s="7" t="inlineStr">
        <is>
          <t>110</t>
        </is>
      </c>
      <c r="I3720" s="7">
        <f>IF(B3720="보세",C3720&amp;" "&amp;D3720&amp;" "&amp;E3720&amp;" "&amp;F3720&amp;" ["&amp;H3720&amp;"]",IF(G3720="JPN","[JPN] "&amp;B3720&amp;" "&amp;C3720&amp;" "&amp;D3720&amp;" "&amp;E3720&amp;" "&amp;F3720&amp;" ["&amp;H3720&amp;"]",B3720&amp;" "&amp;C3720&amp;" "&amp;D3720&amp;" "&amp;E3720&amp;" "&amp;F3720&amp;" ["&amp;H3720&amp;"]"))</f>
        <v/>
      </c>
      <c r="J3720" s="7" t="inlineStr">
        <is>
          <t>나이키 블랙 면혼방 자수로고스웨트후디 [110]</t>
        </is>
      </c>
      <c r="K3720" s="7" t="inlineStr">
        <is>
          <t>나이키 블랙 면혼방 자수로고스웨트후디</t>
        </is>
      </c>
      <c r="L3720" s="7">
        <f>IF(B3720="보세",C3720&amp;" "&amp;F3720,B3720&amp;" "&amp;F3720)</f>
        <v/>
      </c>
      <c r="M3720" s="8" t="inlineStr">
        <is>
          <t>블랙  면혼방 자수로고스웨트후디</t>
        </is>
      </c>
      <c r="N3720" s="8" t="inlineStr">
        <is>
          <t>블랙  코튼혼방 자수로고스웨트후디</t>
        </is>
      </c>
      <c r="O3720" s="8" t="inlineStr">
        <is>
          <t>블랙  면믹스 자수로고스웨트후디</t>
        </is>
      </c>
    </row>
    <row r="3721" ht="16.5" customHeight="1" s="16">
      <c r="A3721" s="7" t="n">
        <v>13200501</v>
      </c>
      <c r="B3721" s="7" t="inlineStr">
        <is>
          <t>챔피언</t>
        </is>
      </c>
      <c r="C3721" s="7" t="inlineStr">
        <is>
          <t>네이비</t>
        </is>
      </c>
      <c r="D3721" s="7" t="inlineStr">
        <is>
          <t>무지</t>
        </is>
      </c>
      <c r="E3721" s="7" t="inlineStr">
        <is>
          <t>면혼방</t>
        </is>
      </c>
      <c r="F3721" s="7" t="inlineStr">
        <is>
          <t>자수로고포켓후드집업</t>
        </is>
      </c>
      <c r="G3721" s="7" t="inlineStr">
        <is>
          <t>KOR</t>
        </is>
      </c>
      <c r="H3721" s="7" t="inlineStr">
        <is>
          <t>S</t>
        </is>
      </c>
      <c r="I3721" s="7">
        <f>IF(B3721="보세",C3721&amp;" "&amp;D3721&amp;" "&amp;E3721&amp;" "&amp;F3721&amp;" ["&amp;H3721&amp;"]",IF(G3721="JPN","[JPN] "&amp;B3721&amp;" "&amp;C3721&amp;" "&amp;D3721&amp;" "&amp;E3721&amp;" "&amp;F3721&amp;" ["&amp;H3721&amp;"]",B3721&amp;" "&amp;C3721&amp;" "&amp;D3721&amp;" "&amp;E3721&amp;" "&amp;F3721&amp;" ["&amp;H3721&amp;"]"))</f>
        <v/>
      </c>
      <c r="J3721" s="7" t="inlineStr">
        <is>
          <t>챔피언 네이비 면혼방 자수로고포켓후드집업 [S]</t>
        </is>
      </c>
      <c r="K3721" s="7" t="inlineStr">
        <is>
          <t>챔피언 네이비 면혼방 자수로고포켓후드집업</t>
        </is>
      </c>
      <c r="L3721" s="7">
        <f>IF(B3721="보세",C3721&amp;" "&amp;F3721,B3721&amp;" "&amp;F3721)</f>
        <v/>
      </c>
      <c r="M3721" s="8" t="inlineStr">
        <is>
          <t>네이비  면혼방 자수로고포켓후드집업</t>
        </is>
      </c>
      <c r="N3721" s="8" t="inlineStr">
        <is>
          <t>NAVY  면혼방 자수로고포켓후드집업</t>
        </is>
      </c>
      <c r="O3721" s="8" t="inlineStr">
        <is>
          <t>곤색  면혼방 자수로고포켓후드집업</t>
        </is>
      </c>
    </row>
    <row r="3722" ht="16.5" customHeight="1" s="16">
      <c r="A3722" s="7" t="n">
        <v>13200502</v>
      </c>
      <c r="B3722" s="7" t="inlineStr">
        <is>
          <t>타미힐피거</t>
        </is>
      </c>
      <c r="C3722" s="7" t="inlineStr">
        <is>
          <t>네이비</t>
        </is>
      </c>
      <c r="D3722" s="7" t="inlineStr">
        <is>
          <t>무지</t>
        </is>
      </c>
      <c r="E3722" s="7" t="inlineStr">
        <is>
          <t>면</t>
        </is>
      </c>
      <c r="F3722" s="7" t="inlineStr">
        <is>
          <t>자수로고반팔카라티</t>
        </is>
      </c>
      <c r="G3722" s="7" t="inlineStr">
        <is>
          <t>KOR</t>
        </is>
      </c>
      <c r="H3722" s="7" t="inlineStr">
        <is>
          <t>L</t>
        </is>
      </c>
      <c r="I3722" s="7">
        <f>IF(B3722="보세",C3722&amp;" "&amp;D3722&amp;" "&amp;E3722&amp;" "&amp;F3722&amp;" ["&amp;H3722&amp;"]",IF(G3722="JPN","[JPN] "&amp;B3722&amp;" "&amp;C3722&amp;" "&amp;D3722&amp;" "&amp;E3722&amp;" "&amp;F3722&amp;" ["&amp;H3722&amp;"]",B3722&amp;" "&amp;C3722&amp;" "&amp;D3722&amp;" "&amp;E3722&amp;" "&amp;F3722&amp;" ["&amp;H3722&amp;"]"))</f>
        <v/>
      </c>
      <c r="J3722" s="7" t="inlineStr">
        <is>
          <t>타미힐피거 네이비 면 자수로고반팔카라티 [L]</t>
        </is>
      </c>
      <c r="K3722" s="7" t="inlineStr">
        <is>
          <t>타미힐피거 네이비 면 자수로고반팔카라티</t>
        </is>
      </c>
      <c r="L3722" s="7">
        <f>IF(B3722="보세",C3722&amp;" "&amp;F3722,B3722&amp;" "&amp;F3722)</f>
        <v/>
      </c>
      <c r="M3722" s="8" t="inlineStr">
        <is>
          <t>네이비  면 자수로고반팔카라티</t>
        </is>
      </c>
      <c r="N3722" s="8" t="inlineStr">
        <is>
          <t>NAVY  면 자수로고반팔카라티</t>
        </is>
      </c>
      <c r="O3722" s="8" t="inlineStr">
        <is>
          <t>곤색  면 자수로고반팔카라티</t>
        </is>
      </c>
    </row>
    <row r="3723" ht="16.5" customHeight="1" s="16">
      <c r="A3723" s="7" t="n">
        <v>13200503</v>
      </c>
      <c r="B3723" s="7" t="inlineStr">
        <is>
          <t>랄프로렌스포츠</t>
        </is>
      </c>
      <c r="C3723" s="7" t="inlineStr">
        <is>
          <t>네이비</t>
        </is>
      </c>
      <c r="D3723" s="7" t="inlineStr">
        <is>
          <t>무지</t>
        </is>
      </c>
      <c r="E3723" s="7" t="inlineStr">
        <is>
          <t>면</t>
        </is>
      </c>
      <c r="F3723" s="7" t="inlineStr">
        <is>
          <t>자수포니브이넥반팔티</t>
        </is>
      </c>
      <c r="G3723" s="7" t="inlineStr">
        <is>
          <t>KOR</t>
        </is>
      </c>
      <c r="H3723" s="7" t="inlineStr">
        <is>
          <t>L</t>
        </is>
      </c>
      <c r="I3723" s="7">
        <f>IF(B3723="보세",C3723&amp;" "&amp;D3723&amp;" "&amp;E3723&amp;" "&amp;F3723&amp;" ["&amp;H3723&amp;"]",IF(G3723="JPN","[JPN] "&amp;B3723&amp;" "&amp;C3723&amp;" "&amp;D3723&amp;" "&amp;E3723&amp;" "&amp;F3723&amp;" ["&amp;H3723&amp;"]",B3723&amp;" "&amp;C3723&amp;" "&amp;D3723&amp;" "&amp;E3723&amp;" "&amp;F3723&amp;" ["&amp;H3723&amp;"]"))</f>
        <v/>
      </c>
      <c r="J3723" s="7" t="inlineStr">
        <is>
          <t>랄프로렌스포츠 네이비 면 자수포니브이넥반팔티 [L]</t>
        </is>
      </c>
      <c r="K3723" s="7" t="inlineStr">
        <is>
          <t>랄프로렌스포츠 네이비 면 자수포니브이넥반팔티</t>
        </is>
      </c>
      <c r="L3723" s="7">
        <f>IF(B3723="보세",C3723&amp;" "&amp;F3723,B3723&amp;" "&amp;F3723)</f>
        <v/>
      </c>
      <c r="M3723" s="8" t="inlineStr">
        <is>
          <t>네이비  면 자수포니브이넥반팔티</t>
        </is>
      </c>
      <c r="N3723" s="8" t="inlineStr">
        <is>
          <t>NAVY  면 자수포니브이넥반팔티</t>
        </is>
      </c>
      <c r="O3723" s="8" t="inlineStr">
        <is>
          <t>곤색  면 자수포니브이넥반팔티</t>
        </is>
      </c>
    </row>
    <row r="3724" ht="16.5" customHeight="1" s="16">
      <c r="A3724" s="7" t="n">
        <v>13200504</v>
      </c>
      <c r="B3724" s="7" t="inlineStr">
        <is>
          <t>라코스테</t>
        </is>
      </c>
      <c r="C3724" s="7" t="inlineStr">
        <is>
          <t>블랙</t>
        </is>
      </c>
      <c r="D3724" s="7" t="inlineStr">
        <is>
          <t>무지</t>
        </is>
      </c>
      <c r="E3724" s="7" t="inlineStr">
        <is>
          <t>면혼방</t>
        </is>
      </c>
      <c r="F3724" s="7" t="inlineStr">
        <is>
          <t>바이어스라운드반팔티</t>
        </is>
      </c>
      <c r="G3724" s="7" t="inlineStr">
        <is>
          <t>KOR</t>
        </is>
      </c>
      <c r="H3724" s="7" t="inlineStr">
        <is>
          <t>42</t>
        </is>
      </c>
      <c r="I3724" s="7">
        <f>IF(B3724="보세",C3724&amp;" "&amp;D3724&amp;" "&amp;E3724&amp;" "&amp;F3724&amp;" ["&amp;H3724&amp;"]",IF(G3724="JPN","[JPN] "&amp;B3724&amp;" "&amp;C3724&amp;" "&amp;D3724&amp;" "&amp;E3724&amp;" "&amp;F3724&amp;" ["&amp;H3724&amp;"]",B3724&amp;" "&amp;C3724&amp;" "&amp;D3724&amp;" "&amp;E3724&amp;" "&amp;F3724&amp;" ["&amp;H3724&amp;"]"))</f>
        <v/>
      </c>
      <c r="J3724" s="7" t="inlineStr">
        <is>
          <t>라코스테 블랙 면혼방 바이어스라운드반팔티 [42]</t>
        </is>
      </c>
      <c r="K3724" s="7" t="inlineStr">
        <is>
          <t>라코스테 블랙 면혼방 바이어스라운드반팔티</t>
        </is>
      </c>
      <c r="L3724" s="7">
        <f>IF(B3724="보세",C3724&amp;" "&amp;F3724,B3724&amp;" "&amp;F3724)</f>
        <v/>
      </c>
      <c r="M3724" s="8" t="inlineStr">
        <is>
          <t>블랙  면혼방 바이어스라운드반팔티</t>
        </is>
      </c>
      <c r="N3724" s="8" t="inlineStr">
        <is>
          <t>블랙  코튼혼방 바이어스라운드반팔티</t>
        </is>
      </c>
      <c r="O3724" s="8" t="inlineStr">
        <is>
          <t>블랙  면믹스 바이어스라운드반팔티</t>
        </is>
      </c>
    </row>
    <row r="3725" ht="16.5" customHeight="1" s="16">
      <c r="A3725" s="7" t="n">
        <v>13200505</v>
      </c>
      <c r="B3725" s="7" t="inlineStr">
        <is>
          <t>Jacks</t>
        </is>
      </c>
      <c r="C3725" s="7" t="inlineStr">
        <is>
          <t>블랙</t>
        </is>
      </c>
      <c r="D3725" s="7" t="inlineStr">
        <is>
          <t>프린팅</t>
        </is>
      </c>
      <c r="E3725" s="7" t="inlineStr">
        <is>
          <t>면</t>
        </is>
      </c>
      <c r="F3725" s="7" t="inlineStr">
        <is>
          <t>방패날개반팔티</t>
        </is>
      </c>
      <c r="G3725" s="7" t="inlineStr">
        <is>
          <t>KOR</t>
        </is>
      </c>
      <c r="H3725" s="7" t="inlineStr">
        <is>
          <t>M</t>
        </is>
      </c>
      <c r="I3725" s="7">
        <f>IF(B3725="보세",C3725&amp;" "&amp;D3725&amp;" "&amp;E3725&amp;" "&amp;F3725&amp;" ["&amp;H3725&amp;"]",IF(G3725="JPN","[JPN] "&amp;B3725&amp;" "&amp;C3725&amp;" "&amp;D3725&amp;" "&amp;E3725&amp;" "&amp;F3725&amp;" ["&amp;H3725&amp;"]",B3725&amp;" "&amp;C3725&amp;" "&amp;D3725&amp;" "&amp;E3725&amp;" "&amp;F3725&amp;" ["&amp;H3725&amp;"]"))</f>
        <v/>
      </c>
      <c r="J3725" s="7" t="inlineStr">
        <is>
          <t>Jacks 블랙 프린팅 면 방패날개반팔티 [M]</t>
        </is>
      </c>
      <c r="K3725" s="7" t="inlineStr">
        <is>
          <t>Jacks 블랙 프린팅 면 방패날개반팔티</t>
        </is>
      </c>
      <c r="L3725" s="7">
        <f>IF(B3725="보세",C3725&amp;" "&amp;F3725,B3725&amp;" "&amp;F3725)</f>
        <v/>
      </c>
      <c r="M3725" s="8" t="inlineStr">
        <is>
          <t>블랙 프린팅 면 방패날개반팔티</t>
        </is>
      </c>
      <c r="N3725" s="8" t="inlineStr">
        <is>
          <t>블랙 프린팅 코튼 방패날개반팔티</t>
        </is>
      </c>
      <c r="O3725" s="8" t="inlineStr">
        <is>
          <t>블랙 프린팅 면직물 방패날개반팔티</t>
        </is>
      </c>
    </row>
    <row r="3726" ht="16.5" customHeight="1" s="16">
      <c r="A3726" s="7" t="n">
        <v>13200506</v>
      </c>
      <c r="B3726" s="7" t="inlineStr">
        <is>
          <t>캘빈클라인</t>
        </is>
      </c>
      <c r="C3726" s="7" t="inlineStr">
        <is>
          <t>네이비</t>
        </is>
      </c>
      <c r="D3726" s="7" t="inlineStr">
        <is>
          <t>점선네모패턴</t>
        </is>
      </c>
      <c r="E3726" s="7" t="inlineStr">
        <is>
          <t>면</t>
        </is>
      </c>
      <c r="F3726" s="7" t="inlineStr">
        <is>
          <t>긴소매셔츠</t>
        </is>
      </c>
      <c r="G3726" s="7" t="inlineStr">
        <is>
          <t>KOR</t>
        </is>
      </c>
      <c r="H3726" s="7" t="inlineStr">
        <is>
          <t>M</t>
        </is>
      </c>
      <c r="I3726" s="7">
        <f>IF(B3726="보세",C3726&amp;" "&amp;D3726&amp;" "&amp;E3726&amp;" "&amp;F3726&amp;" ["&amp;H3726&amp;"]",IF(G3726="JPN","[JPN] "&amp;B3726&amp;" "&amp;C3726&amp;" "&amp;D3726&amp;" "&amp;E3726&amp;" "&amp;F3726&amp;" ["&amp;H3726&amp;"]",B3726&amp;" "&amp;C3726&amp;" "&amp;D3726&amp;" "&amp;E3726&amp;" "&amp;F3726&amp;" ["&amp;H3726&amp;"]"))</f>
        <v/>
      </c>
      <c r="J3726" s="7" t="inlineStr">
        <is>
          <t>캘빈클라인 네이비 점선네모패턴 면 긴소매셔츠 [M]</t>
        </is>
      </c>
      <c r="K3726" s="7" t="inlineStr">
        <is>
          <t>캘빈클라인 네이비 점선네모패턴 면 긴소매셔츠</t>
        </is>
      </c>
      <c r="L3726" s="7">
        <f>IF(B3726="보세",C3726&amp;" "&amp;F3726,B3726&amp;" "&amp;F3726)</f>
        <v/>
      </c>
      <c r="M3726" s="8" t="inlineStr">
        <is>
          <t>네이비 점선네모패턴 면 긴소매셔츠</t>
        </is>
      </c>
      <c r="N3726" s="8" t="inlineStr">
        <is>
          <t>NAVY 점선네모패턴 면 긴소매셔츠</t>
        </is>
      </c>
      <c r="O3726" s="8" t="inlineStr">
        <is>
          <t>곤색 점선네모패턴 면 긴소매셔츠</t>
        </is>
      </c>
    </row>
    <row r="3727" ht="16.5" customHeight="1" s="16">
      <c r="A3727" s="7" t="n">
        <v>13200507</v>
      </c>
      <c r="B3727" s="7" t="inlineStr">
        <is>
          <t>루이까스텔</t>
        </is>
      </c>
      <c r="C3727" s="7" t="inlineStr">
        <is>
          <t>네이비옐로우</t>
        </is>
      </c>
      <c r="D3727" s="7" t="inlineStr">
        <is>
          <t>무지</t>
        </is>
      </c>
      <c r="E3727" s="7" t="inlineStr">
        <is>
          <t>면혼방</t>
        </is>
      </c>
      <c r="F3727" s="7" t="inlineStr">
        <is>
          <t>투톤니트집업</t>
        </is>
      </c>
      <c r="G3727" s="7" t="inlineStr">
        <is>
          <t>KOR</t>
        </is>
      </c>
      <c r="H3727" s="7" t="inlineStr">
        <is>
          <t>95</t>
        </is>
      </c>
      <c r="I3727" s="7">
        <f>IF(B3727="보세",C3727&amp;" "&amp;D3727&amp;" "&amp;E3727&amp;" "&amp;F3727&amp;" ["&amp;H3727&amp;"]",IF(G3727="JPN","[JPN] "&amp;B3727&amp;" "&amp;C3727&amp;" "&amp;D3727&amp;" "&amp;E3727&amp;" "&amp;F3727&amp;" ["&amp;H3727&amp;"]",B3727&amp;" "&amp;C3727&amp;" "&amp;D3727&amp;" "&amp;E3727&amp;" "&amp;F3727&amp;" ["&amp;H3727&amp;"]"))</f>
        <v/>
      </c>
      <c r="J3727" s="7" t="inlineStr">
        <is>
          <t>루이까스텔 네이비옐로우 면혼방 투톤니트집업 [95]</t>
        </is>
      </c>
      <c r="K3727" s="7" t="inlineStr">
        <is>
          <t>루이까스텔 네이비옐로우 면혼방 투톤니트집업</t>
        </is>
      </c>
      <c r="L3727" s="7">
        <f>IF(B3727="보세",C3727&amp;" "&amp;F3727,B3727&amp;" "&amp;F3727)</f>
        <v/>
      </c>
      <c r="M3727" s="8" t="inlineStr">
        <is>
          <t>네이비옐로우  면혼방 투톤니트집업</t>
        </is>
      </c>
      <c r="N3727" s="8" t="inlineStr">
        <is>
          <t>네이비옐로우  코튼혼방 투톤니트집업</t>
        </is>
      </c>
      <c r="O3727" s="8" t="inlineStr">
        <is>
          <t>네이비옐로우  면믹스 투톤니트집업</t>
        </is>
      </c>
    </row>
    <row r="3728" ht="16.5" customHeight="1" s="16">
      <c r="A3728" s="7" t="n">
        <v>13200508</v>
      </c>
      <c r="B3728" s="7" t="inlineStr">
        <is>
          <t>라코스테</t>
        </is>
      </c>
      <c r="C3728" s="7" t="inlineStr">
        <is>
          <t>레드</t>
        </is>
      </c>
      <c r="D3728" s="7" t="inlineStr">
        <is>
          <t>무지</t>
        </is>
      </c>
      <c r="E3728" s="7" t="inlineStr">
        <is>
          <t>울혼방</t>
        </is>
      </c>
      <c r="F3728" s="7" t="inlineStr">
        <is>
          <t>부클빅L패치브이넥스웨터</t>
        </is>
      </c>
      <c r="G3728" s="7" t="inlineStr">
        <is>
          <t>KOR</t>
        </is>
      </c>
      <c r="H3728" s="7" t="inlineStr">
        <is>
          <t>5</t>
        </is>
      </c>
      <c r="I3728" s="7">
        <f>IF(B3728="보세",C3728&amp;" "&amp;D3728&amp;" "&amp;E3728&amp;" "&amp;F3728&amp;" ["&amp;H3728&amp;"]",IF(G3728="JPN","[JPN] "&amp;B3728&amp;" "&amp;C3728&amp;" "&amp;D3728&amp;" "&amp;E3728&amp;" "&amp;F3728&amp;" ["&amp;H3728&amp;"]",B3728&amp;" "&amp;C3728&amp;" "&amp;D3728&amp;" "&amp;E3728&amp;" "&amp;F3728&amp;" ["&amp;H3728&amp;"]"))</f>
        <v/>
      </c>
      <c r="J3728" s="7" t="inlineStr">
        <is>
          <t>라코스테 레드 울혼방 부클빅L패치브이넥스웨터 [5]</t>
        </is>
      </c>
      <c r="K3728" s="7" t="inlineStr">
        <is>
          <t>라코스테 레드 울혼방 부클빅L패치브이넥스웨터</t>
        </is>
      </c>
      <c r="L3728" s="7">
        <f>IF(B3728="보세",C3728&amp;" "&amp;F3728,B3728&amp;" "&amp;F3728)</f>
        <v/>
      </c>
      <c r="M3728" s="8" t="inlineStr">
        <is>
          <t>레드  울혼방 부클빅L패치브이넥스웨터</t>
        </is>
      </c>
      <c r="N3728" s="8" t="inlineStr">
        <is>
          <t>레드  울혼방 부클빅L패치브이넥스웨터</t>
        </is>
      </c>
      <c r="O3728" s="8" t="inlineStr">
        <is>
          <t>레드  울혼방 부클빅L패치브이넥스웨터</t>
        </is>
      </c>
    </row>
    <row r="3729" ht="16.5" customHeight="1" s="16">
      <c r="A3729" s="7" t="n">
        <v>13200509</v>
      </c>
      <c r="B3729" s="7" t="inlineStr">
        <is>
          <t>씨위</t>
        </is>
      </c>
      <c r="C3729" s="7" t="inlineStr">
        <is>
          <t>와인</t>
        </is>
      </c>
      <c r="D3729" s="7" t="inlineStr">
        <is>
          <t>무지</t>
        </is>
      </c>
      <c r="E3729" s="7" t="inlineStr">
        <is>
          <t>데님</t>
        </is>
      </c>
      <c r="F3729" s="7" t="inlineStr">
        <is>
          <t>루즈핏워싱절개재킷</t>
        </is>
      </c>
      <c r="G3729" s="7" t="inlineStr">
        <is>
          <t>KOR</t>
        </is>
      </c>
      <c r="H3729" s="7" t="inlineStr">
        <is>
          <t>77</t>
        </is>
      </c>
      <c r="I3729" s="7">
        <f>IF(B3729="보세",C3729&amp;" "&amp;D3729&amp;" "&amp;E3729&amp;" "&amp;F3729&amp;" ["&amp;H3729&amp;"]",IF(G3729="JPN","[JPN] "&amp;B3729&amp;" "&amp;C3729&amp;" "&amp;D3729&amp;" "&amp;E3729&amp;" "&amp;F3729&amp;" ["&amp;H3729&amp;"]",B3729&amp;" "&amp;C3729&amp;" "&amp;D3729&amp;" "&amp;E3729&amp;" "&amp;F3729&amp;" ["&amp;H3729&amp;"]"))</f>
        <v/>
      </c>
      <c r="J3729" s="7" t="inlineStr">
        <is>
          <t>씨위 와인 데님 루즈핏워싱절개재킷 [77]</t>
        </is>
      </c>
      <c r="K3729" s="7" t="inlineStr">
        <is>
          <t>씨위 와인 데님 루즈핏워싱절개재킷</t>
        </is>
      </c>
      <c r="L3729" s="7">
        <f>IF(B3729="보세",C3729&amp;" "&amp;F3729,B3729&amp;" "&amp;F3729)</f>
        <v/>
      </c>
      <c r="M3729" s="8" t="inlineStr">
        <is>
          <t>와인  데님 루즈핏워싱절개재킷</t>
        </is>
      </c>
      <c r="N3729" s="8" t="inlineStr">
        <is>
          <t>와인  데님 루즈핏워싱절개재킷</t>
        </is>
      </c>
      <c r="O3729" s="8" t="inlineStr">
        <is>
          <t>와인  데님 루즈핏워싱절개재킷</t>
        </is>
      </c>
    </row>
    <row r="3730" ht="16.5" customHeight="1" s="16">
      <c r="A3730" s="7" t="n">
        <v>13200510</v>
      </c>
      <c r="B3730" s="7" t="inlineStr">
        <is>
          <t>uspoloassn</t>
        </is>
      </c>
      <c r="C3730" s="7" t="inlineStr">
        <is>
          <t>레드</t>
        </is>
      </c>
      <c r="D3730" s="7" t="inlineStr">
        <is>
          <t>무지</t>
        </is>
      </c>
      <c r="E3730" s="7" t="inlineStr">
        <is>
          <t>폴리</t>
        </is>
      </c>
      <c r="F3730" s="7" t="inlineStr">
        <is>
          <t>uspa1890투톤박시점퍼</t>
        </is>
      </c>
      <c r="G3730" s="7" t="inlineStr">
        <is>
          <t>KOR</t>
        </is>
      </c>
      <c r="H3730" s="7" t="inlineStr">
        <is>
          <t>L</t>
        </is>
      </c>
      <c r="I3730" s="7">
        <f>IF(B3730="보세",C3730&amp;" "&amp;D3730&amp;" "&amp;E3730&amp;" "&amp;F3730&amp;" ["&amp;H3730&amp;"]",IF(G3730="JPN","[JPN] "&amp;B3730&amp;" "&amp;C3730&amp;" "&amp;D3730&amp;" "&amp;E3730&amp;" "&amp;F3730&amp;" ["&amp;H3730&amp;"]",B3730&amp;" "&amp;C3730&amp;" "&amp;D3730&amp;" "&amp;E3730&amp;" "&amp;F3730&amp;" ["&amp;H3730&amp;"]"))</f>
        <v/>
      </c>
      <c r="J3730" s="7" t="inlineStr">
        <is>
          <t>uspoloassn 레드 uspa1890투톤박시점퍼 [L]</t>
        </is>
      </c>
      <c r="K3730" s="7" t="inlineStr">
        <is>
          <t>uspoloassn 레드 uspa1890투톤박시점퍼</t>
        </is>
      </c>
      <c r="L3730" s="7">
        <f>IF(B3730="보세",C3730&amp;" "&amp;F3730,B3730&amp;" "&amp;F3730)</f>
        <v/>
      </c>
      <c r="M3730" s="8" t="inlineStr">
        <is>
          <t>레드   uspa1890투톤박시점퍼</t>
        </is>
      </c>
      <c r="N3730" s="8" t="inlineStr">
        <is>
          <t>레드   uspa1890투톤박시점퍼</t>
        </is>
      </c>
      <c r="O3730" s="8" t="inlineStr">
        <is>
          <t>레드   uspa1890투톤박시점퍼</t>
        </is>
      </c>
    </row>
    <row r="3731" ht="16.5" customHeight="1" s="16">
      <c r="A3731" s="7" t="n">
        <v>13200511</v>
      </c>
      <c r="B3731" s="7" t="inlineStr">
        <is>
          <t>타미힐피거</t>
        </is>
      </c>
      <c r="C3731" s="7" t="inlineStr">
        <is>
          <t>레드</t>
        </is>
      </c>
      <c r="D3731" s="7" t="inlineStr">
        <is>
          <t>무지</t>
        </is>
      </c>
      <c r="E3731" s="7" t="inlineStr">
        <is>
          <t>폴리</t>
        </is>
      </c>
      <c r="F3731" s="7" t="inlineStr">
        <is>
          <t>롱하이넥꽈배기니트가디건</t>
        </is>
      </c>
      <c r="G3731" s="7" t="inlineStr">
        <is>
          <t>KOR</t>
        </is>
      </c>
      <c r="H3731" s="7" t="inlineStr">
        <is>
          <t>M</t>
        </is>
      </c>
      <c r="I3731" s="7">
        <f>IF(B3731="보세",C3731&amp;" "&amp;D3731&amp;" "&amp;E3731&amp;" "&amp;F3731&amp;" ["&amp;H3731&amp;"]",IF(G3731="JPN","[JPN] "&amp;B3731&amp;" "&amp;C3731&amp;" "&amp;D3731&amp;" "&amp;E3731&amp;" "&amp;F3731&amp;" ["&amp;H3731&amp;"]",B3731&amp;" "&amp;C3731&amp;" "&amp;D3731&amp;" "&amp;E3731&amp;" "&amp;F3731&amp;" ["&amp;H3731&amp;"]"))</f>
        <v/>
      </c>
      <c r="J3731" s="7" t="inlineStr">
        <is>
          <t>타미힐피거 레드 롱하이넥꽈배기니트가디건 [M]</t>
        </is>
      </c>
      <c r="K3731" s="7" t="inlineStr">
        <is>
          <t>타미힐피거 레드 롱하이넥꽈배기니트가디건</t>
        </is>
      </c>
      <c r="L3731" s="7">
        <f>IF(B3731="보세",C3731&amp;" "&amp;F3731,B3731&amp;" "&amp;F3731)</f>
        <v/>
      </c>
      <c r="M3731" s="8" t="inlineStr">
        <is>
          <t>레드   롱하이넥꽈배기니트가디건</t>
        </is>
      </c>
      <c r="N3731" s="8" t="inlineStr">
        <is>
          <t>레드   롱하이넥꽈배기니트가디건</t>
        </is>
      </c>
      <c r="O3731" s="8" t="inlineStr">
        <is>
          <t>레드   롱하이넥꽈배기니트가디건</t>
        </is>
      </c>
    </row>
    <row r="3732" ht="16.5" customHeight="1" s="16">
      <c r="A3732" s="7" t="n">
        <v>13200512</v>
      </c>
      <c r="B3732" s="7" t="inlineStr">
        <is>
          <t>나이키</t>
        </is>
      </c>
      <c r="C3732" s="7" t="inlineStr">
        <is>
          <t>카키</t>
        </is>
      </c>
      <c r="D3732" s="7" t="inlineStr">
        <is>
          <t>무지</t>
        </is>
      </c>
      <c r="E3732" s="7" t="inlineStr">
        <is>
          <t>면혼방</t>
        </is>
      </c>
      <c r="F3732" s="7" t="inlineStr">
        <is>
          <t>자수더블스우시레터링맨투맨</t>
        </is>
      </c>
      <c r="G3732" s="7" t="inlineStr">
        <is>
          <t>KOR</t>
        </is>
      </c>
      <c r="H3732" s="7" t="inlineStr">
        <is>
          <t>M</t>
        </is>
      </c>
      <c r="I3732" s="7">
        <f>IF(B3732="보세",C3732&amp;" "&amp;D3732&amp;" "&amp;E3732&amp;" "&amp;F3732&amp;" ["&amp;H3732&amp;"]",IF(G3732="JPN","[JPN] "&amp;B3732&amp;" "&amp;C3732&amp;" "&amp;D3732&amp;" "&amp;E3732&amp;" "&amp;F3732&amp;" ["&amp;H3732&amp;"]",B3732&amp;" "&amp;C3732&amp;" "&amp;D3732&amp;" "&amp;E3732&amp;" "&amp;F3732&amp;" ["&amp;H3732&amp;"]"))</f>
        <v/>
      </c>
      <c r="J3732" s="7" t="inlineStr">
        <is>
          <t>나이키 카키 면혼방 자수더블스우시레터링맨투맨 [M]</t>
        </is>
      </c>
      <c r="K3732" s="7" t="inlineStr">
        <is>
          <t>나이키 카키 면혼방 자수더블스우시레터링맨투맨</t>
        </is>
      </c>
      <c r="L3732" s="7">
        <f>IF(B3732="보세",C3732&amp;" "&amp;F3732,B3732&amp;" "&amp;F3732)</f>
        <v/>
      </c>
      <c r="M3732" s="8" t="inlineStr">
        <is>
          <t>카키  면혼방 자수더블스우시레터링맨투맨</t>
        </is>
      </c>
      <c r="N3732" s="8" t="inlineStr">
        <is>
          <t>카키  코튼혼방 자수더블스우시레터링맨투맨</t>
        </is>
      </c>
      <c r="O3732" s="8" t="inlineStr">
        <is>
          <t>카키  면믹스 자수더블스우시레터링맨투맨</t>
        </is>
      </c>
    </row>
    <row r="3733" ht="16.5" customHeight="1" s="16">
      <c r="A3733" s="7" t="n">
        <v>13200513</v>
      </c>
      <c r="B3733" s="7" t="inlineStr">
        <is>
          <t>콜롬비아</t>
        </is>
      </c>
      <c r="C3733" s="7" t="inlineStr">
        <is>
          <t>그린</t>
        </is>
      </c>
      <c r="D3733" s="7" t="inlineStr">
        <is>
          <t>무지</t>
        </is>
      </c>
      <c r="E3733" s="7" t="inlineStr">
        <is>
          <t>폴리</t>
        </is>
      </c>
      <c r="F3733" s="7" t="inlineStr">
        <is>
          <t>나그랑반집업플리스티</t>
        </is>
      </c>
      <c r="G3733" s="7" t="inlineStr">
        <is>
          <t>KOR</t>
        </is>
      </c>
      <c r="H3733" s="7" t="inlineStr">
        <is>
          <t>S</t>
        </is>
      </c>
      <c r="I3733" s="7">
        <f>IF(B3733="보세",C3733&amp;" "&amp;D3733&amp;" "&amp;E3733&amp;" "&amp;F3733&amp;" ["&amp;H3733&amp;"]",IF(G3733="JPN","[JPN] "&amp;B3733&amp;" "&amp;C3733&amp;" "&amp;D3733&amp;" "&amp;E3733&amp;" "&amp;F3733&amp;" ["&amp;H3733&amp;"]",B3733&amp;" "&amp;C3733&amp;" "&amp;D3733&amp;" "&amp;E3733&amp;" "&amp;F3733&amp;" ["&amp;H3733&amp;"]"))</f>
        <v/>
      </c>
      <c r="J3733" s="7" t="inlineStr">
        <is>
          <t>콜롬비아 그린 나그랑반집업플리스티 [S]</t>
        </is>
      </c>
      <c r="K3733" s="7" t="inlineStr">
        <is>
          <t>콜롬비아 그린 나그랑반집업플리스티</t>
        </is>
      </c>
      <c r="L3733" s="7">
        <f>IF(B3733="보세",C3733&amp;" "&amp;F3733,B3733&amp;" "&amp;F3733)</f>
        <v/>
      </c>
      <c r="M3733" s="8" t="inlineStr">
        <is>
          <t>그린   나그랑반집업플리스티</t>
        </is>
      </c>
      <c r="N3733" s="8" t="inlineStr">
        <is>
          <t>그린   나그랑반집업플리스티</t>
        </is>
      </c>
      <c r="O3733" s="8" t="inlineStr">
        <is>
          <t>그린   나그랑반집업플리스티</t>
        </is>
      </c>
    </row>
    <row r="3734" ht="16.5" customHeight="1" s="16">
      <c r="A3734" s="7" t="n">
        <v>13200514</v>
      </c>
      <c r="B3734" s="7" t="inlineStr">
        <is>
          <t>라이풀미니멀가먼츠</t>
        </is>
      </c>
      <c r="C3734" s="7" t="inlineStr">
        <is>
          <t>핫핑크</t>
        </is>
      </c>
      <c r="D3734" s="7" t="inlineStr">
        <is>
          <t>무지</t>
        </is>
      </c>
      <c r="E3734" s="7" t="inlineStr">
        <is>
          <t>면혼방</t>
        </is>
      </c>
      <c r="F3734" s="7" t="inlineStr">
        <is>
          <t>하이넥후드투웨이포켓점퍼</t>
        </is>
      </c>
      <c r="G3734" s="7" t="inlineStr">
        <is>
          <t>KOR</t>
        </is>
      </c>
      <c r="H3734" s="7" t="inlineStr">
        <is>
          <t>없음</t>
        </is>
      </c>
      <c r="I3734" s="7">
        <f>IF(B3734="보세",C3734&amp;" "&amp;D3734&amp;" "&amp;E3734&amp;" "&amp;F3734&amp;" ["&amp;H3734&amp;"]",IF(G3734="JPN","[JPN] "&amp;B3734&amp;" "&amp;C3734&amp;" "&amp;D3734&amp;" "&amp;E3734&amp;" "&amp;F3734&amp;" ["&amp;H3734&amp;"]",B3734&amp;" "&amp;C3734&amp;" "&amp;D3734&amp;" "&amp;E3734&amp;" "&amp;F3734&amp;" ["&amp;H3734&amp;"]"))</f>
        <v/>
      </c>
      <c r="J3734" s="7" t="inlineStr">
        <is>
          <t xml:space="preserve">라이풀미니멀가먼츠 핫핑크 면혼방 하이넥후드투웨이포켓점퍼 </t>
        </is>
      </c>
      <c r="K3734" s="7" t="inlineStr">
        <is>
          <t xml:space="preserve">라이풀미니멀가먼츠 핫핑크 면혼방 하이넥후드투웨이포켓점퍼 </t>
        </is>
      </c>
      <c r="L3734" s="7">
        <f>IF(B3734="보세",C3734&amp;" "&amp;F3734,B3734&amp;" "&amp;F3734)</f>
        <v/>
      </c>
      <c r="M3734" s="8" t="inlineStr">
        <is>
          <t>핫핑크  면혼방 하이넥후드투웨이포켓점퍼</t>
        </is>
      </c>
      <c r="N3734" s="8" t="inlineStr">
        <is>
          <t>핫핑크  코튼혼방 하이넥후드투웨이포켓점퍼</t>
        </is>
      </c>
      <c r="O3734" s="8" t="inlineStr">
        <is>
          <t>핫핑크  면믹스 하이넥후드투웨이포켓점퍼</t>
        </is>
      </c>
    </row>
    <row r="3735" ht="16.5" customHeight="1" s="16">
      <c r="A3735" s="7" t="n">
        <v>13200515</v>
      </c>
      <c r="B3735" s="7" t="inlineStr">
        <is>
          <t>아이더</t>
        </is>
      </c>
      <c r="C3735" s="7" t="inlineStr">
        <is>
          <t>그레이</t>
        </is>
      </c>
      <c r="D3735" s="7" t="inlineStr">
        <is>
          <t>무지</t>
        </is>
      </c>
      <c r="E3735" s="7" t="inlineStr">
        <is>
          <t>폴리</t>
        </is>
      </c>
      <c r="F3735" s="7" t="inlineStr">
        <is>
          <t>나그랑니트후드집업</t>
        </is>
      </c>
      <c r="G3735" s="7" t="inlineStr">
        <is>
          <t>KOR</t>
        </is>
      </c>
      <c r="H3735" s="7" t="inlineStr">
        <is>
          <t>M</t>
        </is>
      </c>
      <c r="I3735" s="7">
        <f>IF(B3735="보세",C3735&amp;" "&amp;D3735&amp;" "&amp;E3735&amp;" "&amp;F3735&amp;" ["&amp;H3735&amp;"]",IF(G3735="JPN","[JPN] "&amp;B3735&amp;" "&amp;C3735&amp;" "&amp;D3735&amp;" "&amp;E3735&amp;" "&amp;F3735&amp;" ["&amp;H3735&amp;"]",B3735&amp;" "&amp;C3735&amp;" "&amp;D3735&amp;" "&amp;E3735&amp;" "&amp;F3735&amp;" ["&amp;H3735&amp;"]"))</f>
        <v/>
      </c>
      <c r="J3735" s="7" t="inlineStr">
        <is>
          <t>아이더 그레이 나그랑니트후드집업 [M]</t>
        </is>
      </c>
      <c r="K3735" s="7" t="inlineStr">
        <is>
          <t>아이더 그레이 나그랑니트후드집업</t>
        </is>
      </c>
      <c r="L3735" s="7">
        <f>IF(B3735="보세",C3735&amp;" "&amp;F3735,B3735&amp;" "&amp;F3735)</f>
        <v/>
      </c>
      <c r="M3735" s="8" t="inlineStr">
        <is>
          <t>그레이   나그랑니트후드집업</t>
        </is>
      </c>
      <c r="N3735" s="8" t="inlineStr">
        <is>
          <t>회색   나그랑니트후드집업</t>
        </is>
      </c>
      <c r="O3735" s="8" t="inlineStr">
        <is>
          <t>GRAY   나그랑니트후드집업</t>
        </is>
      </c>
    </row>
    <row r="3736" ht="16.5" customHeight="1" s="16">
      <c r="A3736" s="7" t="n">
        <v>13200516</v>
      </c>
      <c r="B3736" s="7" t="inlineStr">
        <is>
          <t>게스</t>
        </is>
      </c>
      <c r="C3736" s="7" t="inlineStr">
        <is>
          <t>중청</t>
        </is>
      </c>
      <c r="D3736" s="7" t="inlineStr">
        <is>
          <t>무지</t>
        </is>
      </c>
      <c r="E3736" s="7" t="inlineStr">
        <is>
          <t>데님</t>
        </is>
      </c>
      <c r="F3736" s="7" t="inlineStr">
        <is>
          <t>브랜드멀티패치데미지숏워싱재킷</t>
        </is>
      </c>
      <c r="G3736" s="7" t="inlineStr">
        <is>
          <t>KOR</t>
        </is>
      </c>
      <c r="H3736" s="7" t="inlineStr">
        <is>
          <t>95</t>
        </is>
      </c>
      <c r="I3736" s="7">
        <f>IF(B3736="보세",C3736&amp;" "&amp;D3736&amp;" "&amp;E3736&amp;" "&amp;F3736&amp;" ["&amp;H3736&amp;"]",IF(G3736="JPN","[JPN] "&amp;B3736&amp;" "&amp;C3736&amp;" "&amp;D3736&amp;" "&amp;E3736&amp;" "&amp;F3736&amp;" ["&amp;H3736&amp;"]",B3736&amp;" "&amp;C3736&amp;" "&amp;D3736&amp;" "&amp;E3736&amp;" "&amp;F3736&amp;" ["&amp;H3736&amp;"]"))</f>
        <v/>
      </c>
      <c r="J3736" s="7" t="inlineStr">
        <is>
          <t>게스 중청 데님 브랜드멀티패치데미지숏워싱재킷 [95]</t>
        </is>
      </c>
      <c r="K3736" s="7" t="inlineStr">
        <is>
          <t>게스 중청 데님 브랜드멀티패치데미지숏워싱재킷</t>
        </is>
      </c>
      <c r="L3736" s="7">
        <f>IF(B3736="보세",C3736&amp;" "&amp;F3736,B3736&amp;" "&amp;F3736)</f>
        <v/>
      </c>
      <c r="M3736" s="8" t="inlineStr">
        <is>
          <t>중청  데님 브랜드멀티패치데미지숏워싱재킷</t>
        </is>
      </c>
      <c r="N3736" s="8" t="inlineStr">
        <is>
          <t>중청  데님 브랜드멀티패치데미지숏워싱재킷</t>
        </is>
      </c>
      <c r="O3736" s="8" t="inlineStr">
        <is>
          <t>중청  데님 브랜드멀티패치데미지숏워싱재킷</t>
        </is>
      </c>
    </row>
    <row r="3737" ht="16.5" customHeight="1" s="16">
      <c r="A3737" s="7" t="n">
        <v>13200517</v>
      </c>
      <c r="B3737" s="7" t="inlineStr">
        <is>
          <t>타미힐피거</t>
        </is>
      </c>
      <c r="C3737" s="7" t="inlineStr">
        <is>
          <t>블루</t>
        </is>
      </c>
      <c r="D3737" s="7" t="inlineStr">
        <is>
          <t>무지</t>
        </is>
      </c>
      <c r="E3737" s="7" t="inlineStr">
        <is>
          <t>면혼방</t>
        </is>
      </c>
      <c r="F3737" s="7" t="inlineStr">
        <is>
          <t>워싱반팔카라티</t>
        </is>
      </c>
      <c r="G3737" s="7" t="inlineStr">
        <is>
          <t>KOR</t>
        </is>
      </c>
      <c r="H3737" s="7" t="inlineStr">
        <is>
          <t>XS</t>
        </is>
      </c>
      <c r="I3737" s="7">
        <f>IF(B3737="보세",C3737&amp;" "&amp;D3737&amp;" "&amp;E3737&amp;" "&amp;F3737&amp;" ["&amp;H3737&amp;"]",IF(G3737="JPN","[JPN] "&amp;B3737&amp;" "&amp;C3737&amp;" "&amp;D3737&amp;" "&amp;E3737&amp;" "&amp;F3737&amp;" ["&amp;H3737&amp;"]",B3737&amp;" "&amp;C3737&amp;" "&amp;D3737&amp;" "&amp;E3737&amp;" "&amp;F3737&amp;" ["&amp;H3737&amp;"]"))</f>
        <v/>
      </c>
      <c r="J3737" s="7" t="inlineStr">
        <is>
          <t>타미힐피거 블루 면혼방 워싱반팔카라티 [XS]</t>
        </is>
      </c>
      <c r="K3737" s="7" t="inlineStr">
        <is>
          <t>타미힐피거 블루 면혼방 워싱반팔카라티</t>
        </is>
      </c>
      <c r="L3737" s="7">
        <f>IF(B3737="보세",C3737&amp;" "&amp;F3737,B3737&amp;" "&amp;F3737)</f>
        <v/>
      </c>
      <c r="M3737" s="8" t="inlineStr">
        <is>
          <t>블루  면혼방 워싱반팔카라티</t>
        </is>
      </c>
      <c r="N3737" s="8" t="inlineStr">
        <is>
          <t>블루  코튼혼방 워싱반팔카라티</t>
        </is>
      </c>
      <c r="O3737" s="8" t="inlineStr">
        <is>
          <t>블루  면믹스 워싱반팔카라티</t>
        </is>
      </c>
    </row>
    <row r="3738" ht="16.5" customHeight="1" s="16">
      <c r="A3738" s="7" t="n">
        <v>13200518</v>
      </c>
      <c r="B3738" s="7" t="inlineStr">
        <is>
          <t>헤지스</t>
        </is>
      </c>
      <c r="C3738" s="7" t="inlineStr">
        <is>
          <t>그레이</t>
        </is>
      </c>
      <c r="D3738" s="7" t="inlineStr">
        <is>
          <t>스트라이프</t>
        </is>
      </c>
      <c r="E3738" s="7" t="inlineStr">
        <is>
          <t>린넨혼방</t>
        </is>
      </c>
      <c r="F3738" s="7" t="inlineStr">
        <is>
          <t>트윌긴소매니트</t>
        </is>
      </c>
      <c r="G3738" s="7" t="inlineStr">
        <is>
          <t>KOR</t>
        </is>
      </c>
      <c r="H3738" s="7" t="inlineStr">
        <is>
          <t>100</t>
        </is>
      </c>
      <c r="I3738" s="7">
        <f>IF(B3738="보세",C3738&amp;" "&amp;D3738&amp;" "&amp;E3738&amp;" "&amp;F3738&amp;" ["&amp;H3738&amp;"]",IF(G3738="JPN","[JPN] "&amp;B3738&amp;" "&amp;C3738&amp;" "&amp;D3738&amp;" "&amp;E3738&amp;" "&amp;F3738&amp;" ["&amp;H3738&amp;"]",B3738&amp;" "&amp;C3738&amp;" "&amp;D3738&amp;" "&amp;E3738&amp;" "&amp;F3738&amp;" ["&amp;H3738&amp;"]"))</f>
        <v/>
      </c>
      <c r="J3738" s="7" t="inlineStr">
        <is>
          <t>헤지스 그레이 스트라이프 린넨혼방 트윌긴소매니트 [100]</t>
        </is>
      </c>
      <c r="K3738" s="7" t="inlineStr">
        <is>
          <t>헤지스 그레이 스트라이프 린넨혼방 트윌긴소매니트</t>
        </is>
      </c>
      <c r="L3738" s="7">
        <f>IF(B3738="보세",C3738&amp;" "&amp;F3738,B3738&amp;" "&amp;F3738)</f>
        <v/>
      </c>
      <c r="M3738" s="8" t="inlineStr">
        <is>
          <t>그레이 스트라이프 린넨혼방 트윌긴소매니트</t>
        </is>
      </c>
      <c r="N3738" s="8" t="inlineStr">
        <is>
          <t>회색 스트라이프 린넨혼방 트윌긴소매니트</t>
        </is>
      </c>
      <c r="O3738" s="8" t="inlineStr">
        <is>
          <t>GRAY 스트라이프 린넨혼방 트윌긴소매니트</t>
        </is>
      </c>
    </row>
    <row r="3739" ht="16.5" customHeight="1" s="16">
      <c r="A3739" s="7" t="n">
        <v>13200519</v>
      </c>
      <c r="B3739" s="7" t="inlineStr">
        <is>
          <t>wkndrs</t>
        </is>
      </c>
      <c r="C3739" s="7" t="inlineStr">
        <is>
          <t>화이트</t>
        </is>
      </c>
      <c r="D3739" s="7" t="inlineStr">
        <is>
          <t>무지</t>
        </is>
      </c>
      <c r="E3739" s="7" t="inlineStr">
        <is>
          <t>면</t>
        </is>
      </c>
      <c r="F3739" s="7" t="inlineStr">
        <is>
          <t>패치로고크루넥반팔티</t>
        </is>
      </c>
      <c r="G3739" s="7" t="inlineStr">
        <is>
          <t>KOR</t>
        </is>
      </c>
      <c r="H3739" s="7" t="inlineStr">
        <is>
          <t>S</t>
        </is>
      </c>
      <c r="I3739" s="7">
        <f>IF(B3739="보세",C3739&amp;" "&amp;D3739&amp;" "&amp;E3739&amp;" "&amp;F3739&amp;" ["&amp;H3739&amp;"]",IF(G3739="JPN","[JPN] "&amp;B3739&amp;" "&amp;C3739&amp;" "&amp;D3739&amp;" "&amp;E3739&amp;" "&amp;F3739&amp;" ["&amp;H3739&amp;"]",B3739&amp;" "&amp;C3739&amp;" "&amp;D3739&amp;" "&amp;E3739&amp;" "&amp;F3739&amp;" ["&amp;H3739&amp;"]"))</f>
        <v/>
      </c>
      <c r="J3739" s="7" t="inlineStr">
        <is>
          <t>wkndrs 화이트 면 패치로고크루넥반팔티 [S]</t>
        </is>
      </c>
      <c r="K3739" s="7" t="inlineStr">
        <is>
          <t>wkndrs 화이트 면 패치로고크루넥반팔티</t>
        </is>
      </c>
      <c r="L3739" s="7">
        <f>IF(B3739="보세",C3739&amp;" "&amp;F3739,B3739&amp;" "&amp;F3739)</f>
        <v/>
      </c>
      <c r="M3739" s="8" t="inlineStr">
        <is>
          <t>화이트  면 패치로고크루넥반팔티</t>
        </is>
      </c>
      <c r="N3739" s="8" t="inlineStr">
        <is>
          <t>화이트  코튼 패치로고크루넥반팔티</t>
        </is>
      </c>
      <c r="O3739" s="8" t="inlineStr">
        <is>
          <t>화이트  면직물 패치로고크루넥반팔티</t>
        </is>
      </c>
    </row>
    <row r="3740" ht="16.5" customHeight="1" s="16">
      <c r="A3740" s="7" t="n">
        <v>13200520</v>
      </c>
      <c r="B3740" s="7" t="inlineStr">
        <is>
          <t>타미힐피거</t>
        </is>
      </c>
      <c r="C3740" s="7" t="inlineStr">
        <is>
          <t>오트밀</t>
        </is>
      </c>
      <c r="D3740" s="7" t="inlineStr">
        <is>
          <t>무지</t>
        </is>
      </c>
      <c r="E3740" s="7" t="inlineStr">
        <is>
          <t>면혼방</t>
        </is>
      </c>
      <c r="F3740" s="7" t="inlineStr">
        <is>
          <t>H패치배색카라반팔티</t>
        </is>
      </c>
      <c r="G3740" s="7" t="inlineStr">
        <is>
          <t>KOR</t>
        </is>
      </c>
      <c r="H3740" s="7" t="inlineStr">
        <is>
          <t>XS</t>
        </is>
      </c>
      <c r="I3740" s="7">
        <f>IF(B3740="보세",C3740&amp;" "&amp;D3740&amp;" "&amp;E3740&amp;" "&amp;F3740&amp;" ["&amp;H3740&amp;"]",IF(G3740="JPN","[JPN] "&amp;B3740&amp;" "&amp;C3740&amp;" "&amp;D3740&amp;" "&amp;E3740&amp;" "&amp;F3740&amp;" ["&amp;H3740&amp;"]",B3740&amp;" "&amp;C3740&amp;" "&amp;D3740&amp;" "&amp;E3740&amp;" "&amp;F3740&amp;" ["&amp;H3740&amp;"]"))</f>
        <v/>
      </c>
      <c r="J3740" s="7" t="inlineStr">
        <is>
          <t>타미힐피거 오트밀 면혼방 H패치배색카라반팔티 [XS]</t>
        </is>
      </c>
      <c r="K3740" s="7" t="inlineStr">
        <is>
          <t>타미힐피거 오트밀 면혼방 H패치배색카라반팔티</t>
        </is>
      </c>
      <c r="L3740" s="7">
        <f>IF(B3740="보세",C3740&amp;" "&amp;F3740,B3740&amp;" "&amp;F3740)</f>
        <v/>
      </c>
      <c r="M3740" s="8" t="inlineStr">
        <is>
          <t>오트밀  면혼방 H패치배색카라반팔티</t>
        </is>
      </c>
      <c r="N3740" s="8" t="inlineStr">
        <is>
          <t>오트밀  코튼혼방 H패치배색카라반팔티</t>
        </is>
      </c>
      <c r="O3740" s="8" t="inlineStr">
        <is>
          <t>오트밀  면믹스 H패치배색카라반팔티</t>
        </is>
      </c>
    </row>
    <row r="3741" ht="16.5" customHeight="1" s="16">
      <c r="A3741" s="7" t="n">
        <v>13200521</v>
      </c>
      <c r="B3741" s="7" t="inlineStr">
        <is>
          <t>조던</t>
        </is>
      </c>
      <c r="C3741" s="7" t="inlineStr">
        <is>
          <t>화이트</t>
        </is>
      </c>
      <c r="D3741" s="7" t="inlineStr">
        <is>
          <t>프린팅</t>
        </is>
      </c>
      <c r="E3741" s="7" t="inlineStr">
        <is>
          <t>면혼방</t>
        </is>
      </c>
      <c r="F3741" s="7" t="inlineStr">
        <is>
          <t>점프로고크루넥반팔티</t>
        </is>
      </c>
      <c r="G3741" s="7" t="inlineStr">
        <is>
          <t>KOR</t>
        </is>
      </c>
      <c r="H3741" s="7" t="inlineStr">
        <is>
          <t>2XL</t>
        </is>
      </c>
      <c r="I3741" s="7">
        <f>IF(B3741="보세",C3741&amp;" "&amp;D3741&amp;" "&amp;E3741&amp;" "&amp;F3741&amp;" ["&amp;H3741&amp;"]",IF(G3741="JPN","[JPN] "&amp;B3741&amp;" "&amp;C3741&amp;" "&amp;D3741&amp;" "&amp;E3741&amp;" "&amp;F3741&amp;" ["&amp;H3741&amp;"]",B3741&amp;" "&amp;C3741&amp;" "&amp;D3741&amp;" "&amp;E3741&amp;" "&amp;F3741&amp;" ["&amp;H3741&amp;"]"))</f>
        <v/>
      </c>
      <c r="J3741" s="7" t="inlineStr">
        <is>
          <t>조던 화이트 프린팅 면혼방 점프로고크루넥반팔티 [2XL]</t>
        </is>
      </c>
      <c r="K3741" s="7" t="inlineStr">
        <is>
          <t>조던 화이트 프린팅 면혼방 점프로고크루넥반팔티</t>
        </is>
      </c>
      <c r="L3741" s="7">
        <f>IF(B3741="보세",C3741&amp;" "&amp;F3741,B3741&amp;" "&amp;F3741)</f>
        <v/>
      </c>
      <c r="M3741" s="8" t="inlineStr">
        <is>
          <t>화이트 프린팅 면혼방 점프로고크루넥반팔티</t>
        </is>
      </c>
      <c r="N3741" s="8" t="inlineStr">
        <is>
          <t>화이트 프린팅 코튼혼방 점프로고크루넥반팔티</t>
        </is>
      </c>
      <c r="O3741" s="8" t="inlineStr">
        <is>
          <t>화이트 프린팅 면믹스 점프로고크루넥반팔티</t>
        </is>
      </c>
    </row>
    <row r="3742" ht="16.5" customHeight="1" s="16">
      <c r="A3742" s="7" t="n">
        <v>13200522</v>
      </c>
      <c r="B3742" s="7" t="inlineStr">
        <is>
          <t>리바이스</t>
        </is>
      </c>
      <c r="C3742" s="7" t="inlineStr">
        <is>
          <t>아이보리그레이</t>
        </is>
      </c>
      <c r="D3742" s="7" t="inlineStr">
        <is>
          <t>스트라이프</t>
        </is>
      </c>
      <c r="E3742" s="7" t="inlineStr">
        <is>
          <t>면혼방</t>
        </is>
      </c>
      <c r="F3742" s="7" t="inlineStr">
        <is>
          <t>자수웜나그랑맨투맨</t>
        </is>
      </c>
      <c r="G3742" s="7" t="inlineStr">
        <is>
          <t>KOR</t>
        </is>
      </c>
      <c r="H3742" s="7" t="inlineStr">
        <is>
          <t>M</t>
        </is>
      </c>
      <c r="I3742" s="7">
        <f>IF(B3742="보세",C3742&amp;" "&amp;D3742&amp;" "&amp;E3742&amp;" "&amp;F3742&amp;" ["&amp;H3742&amp;"]",IF(G3742="JPN","[JPN] "&amp;B3742&amp;" "&amp;C3742&amp;" "&amp;D3742&amp;" "&amp;E3742&amp;" "&amp;F3742&amp;" ["&amp;H3742&amp;"]",B3742&amp;" "&amp;C3742&amp;" "&amp;D3742&amp;" "&amp;E3742&amp;" "&amp;F3742&amp;" ["&amp;H3742&amp;"]"))</f>
        <v/>
      </c>
      <c r="J3742" s="7" t="inlineStr">
        <is>
          <t>리바이스 아이보리그레이 스트라이프 면혼방 자수웜나그랑맨투맨 [M]</t>
        </is>
      </c>
      <c r="K3742" s="7" t="inlineStr">
        <is>
          <t>리바이스 아이보리그레이 스트라이프 면혼방 자수웜나그랑맨투맨</t>
        </is>
      </c>
      <c r="L3742" s="7">
        <f>IF(B3742="보세",C3742&amp;" "&amp;F3742,B3742&amp;" "&amp;F3742)</f>
        <v/>
      </c>
      <c r="M3742" s="8" t="inlineStr">
        <is>
          <t>아이보리그레이 스트라이프 면혼방 자수웜나그랑맨투맨</t>
        </is>
      </c>
      <c r="N3742" s="8" t="inlineStr">
        <is>
          <t>아이보리그레이 스트라이프 코튼혼방 자수웜나그랑맨투맨</t>
        </is>
      </c>
      <c r="O3742" s="8" t="inlineStr">
        <is>
          <t>아이보리그레이 스트라이프 면믹스 자수웜나그랑맨투맨</t>
        </is>
      </c>
    </row>
    <row r="3743" ht="16.5" customHeight="1" s="16">
      <c r="A3743" s="7" t="n">
        <v>13200523</v>
      </c>
      <c r="B3743" s="7" t="inlineStr">
        <is>
          <t>타미힐피거</t>
        </is>
      </c>
      <c r="C3743" s="7" t="inlineStr">
        <is>
          <t>화이트그레이</t>
        </is>
      </c>
      <c r="D3743" s="7" t="inlineStr">
        <is>
          <t>스트라이프</t>
        </is>
      </c>
      <c r="E3743" s="7" t="inlineStr">
        <is>
          <t>면혼방</t>
        </is>
      </c>
      <c r="F3743" s="7" t="inlineStr">
        <is>
          <t>넥슬릿반팔카라티</t>
        </is>
      </c>
      <c r="G3743" s="7" t="inlineStr">
        <is>
          <t>KOR</t>
        </is>
      </c>
      <c r="H3743" s="7" t="inlineStr">
        <is>
          <t>L</t>
        </is>
      </c>
      <c r="I3743" s="7">
        <f>IF(B3743="보세",C3743&amp;" "&amp;D3743&amp;" "&amp;E3743&amp;" "&amp;F3743&amp;" ["&amp;H3743&amp;"]",IF(G3743="JPN","[JPN] "&amp;B3743&amp;" "&amp;C3743&amp;" "&amp;D3743&amp;" "&amp;E3743&amp;" "&amp;F3743&amp;" ["&amp;H3743&amp;"]",B3743&amp;" "&amp;C3743&amp;" "&amp;D3743&amp;" "&amp;E3743&amp;" "&amp;F3743&amp;" ["&amp;H3743&amp;"]"))</f>
        <v/>
      </c>
      <c r="J3743" s="7" t="inlineStr">
        <is>
          <t>타미힐피거 화이트그레이 스트라이프 면혼방 넥슬릿반팔카라티 [L]</t>
        </is>
      </c>
      <c r="K3743" s="7" t="inlineStr">
        <is>
          <t>타미힐피거 화이트그레이 스트라이프 면혼방 넥슬릿반팔카라티</t>
        </is>
      </c>
      <c r="L3743" s="7">
        <f>IF(B3743="보세",C3743&amp;" "&amp;F3743,B3743&amp;" "&amp;F3743)</f>
        <v/>
      </c>
      <c r="M3743" s="8" t="inlineStr">
        <is>
          <t>화이트그레이 스트라이프 면혼방 넥슬릿반팔카라티</t>
        </is>
      </c>
      <c r="N3743" s="8" t="inlineStr">
        <is>
          <t>화이트그레이 스트라이프 코튼혼방 넥슬릿반팔카라티</t>
        </is>
      </c>
      <c r="O3743" s="8" t="inlineStr">
        <is>
          <t>화이트그레이 스트라이프 면믹스 넥슬릿반팔카라티</t>
        </is>
      </c>
    </row>
    <row r="3744" ht="16.5" customHeight="1" s="16">
      <c r="A3744" s="7" t="n">
        <v>13200524</v>
      </c>
      <c r="B3744" s="7" t="inlineStr">
        <is>
          <t>라퓨마</t>
        </is>
      </c>
      <c r="C3744" s="7" t="inlineStr">
        <is>
          <t>카키브라운</t>
        </is>
      </c>
      <c r="D3744" s="7" t="inlineStr">
        <is>
          <t>무지</t>
        </is>
      </c>
      <c r="E3744" s="7" t="inlineStr">
        <is>
          <t>구스다운</t>
        </is>
      </c>
      <c r="F3744" s="7" t="inlineStr">
        <is>
          <t>투톤밴딩퀼팅패딩점퍼</t>
        </is>
      </c>
      <c r="G3744" s="7" t="inlineStr">
        <is>
          <t>KOR</t>
        </is>
      </c>
      <c r="H3744" s="7" t="inlineStr">
        <is>
          <t>95</t>
        </is>
      </c>
      <c r="I3744" s="7">
        <f>IF(B3744="보세",C3744&amp;" "&amp;D3744&amp;" "&amp;E3744&amp;" "&amp;F3744&amp;" ["&amp;H3744&amp;"]",IF(G3744="JPN","[JPN] "&amp;B3744&amp;" "&amp;C3744&amp;" "&amp;D3744&amp;" "&amp;E3744&amp;" "&amp;F3744&amp;" ["&amp;H3744&amp;"]",B3744&amp;" "&amp;C3744&amp;" "&amp;D3744&amp;" "&amp;E3744&amp;" "&amp;F3744&amp;" ["&amp;H3744&amp;"]"))</f>
        <v/>
      </c>
      <c r="J3744" s="7" t="inlineStr">
        <is>
          <t>라퓨마 카키브라운 구스다운 투톤밴딩퀼팅패딩점퍼 [95]</t>
        </is>
      </c>
      <c r="K3744" s="7" t="inlineStr">
        <is>
          <t>라퓨마 카키브라운 구스다운 투톤밴딩퀼팅패딩점퍼</t>
        </is>
      </c>
      <c r="L3744" s="7">
        <f>IF(B3744="보세",C3744&amp;" "&amp;F3744,B3744&amp;" "&amp;F3744)</f>
        <v/>
      </c>
      <c r="M3744" s="8" t="inlineStr">
        <is>
          <t>카키브라운  구스다운 투톤밴딩퀼팅패딩점퍼</t>
        </is>
      </c>
      <c r="N3744" s="8" t="inlineStr">
        <is>
          <t>카키브라운  구스다운 투톤밴딩퀼팅패딩점퍼</t>
        </is>
      </c>
      <c r="O3744" s="8" t="inlineStr">
        <is>
          <t>카키브라운  구스다운 투톤밴딩퀼팅패딩점퍼</t>
        </is>
      </c>
    </row>
    <row r="3745" ht="16.5" customHeight="1" s="16">
      <c r="A3745" s="7" t="n">
        <v>13200525</v>
      </c>
      <c r="B3745" s="7" t="inlineStr">
        <is>
          <t>자라</t>
        </is>
      </c>
      <c r="C3745" s="7" t="inlineStr">
        <is>
          <t>네이비</t>
        </is>
      </c>
      <c r="D3745" s="7" t="inlineStr">
        <is>
          <t>무지</t>
        </is>
      </c>
      <c r="E3745" s="7" t="inlineStr">
        <is>
          <t>폴리</t>
        </is>
      </c>
      <c r="F3745" s="7" t="inlineStr">
        <is>
          <t>하이넥패딩코트</t>
        </is>
      </c>
      <c r="G3745" s="7" t="inlineStr">
        <is>
          <t>KOR</t>
        </is>
      </c>
      <c r="H3745" s="7" t="inlineStr">
        <is>
          <t>S</t>
        </is>
      </c>
      <c r="I3745" s="7">
        <f>IF(B3745="보세",C3745&amp;" "&amp;D3745&amp;" "&amp;E3745&amp;" "&amp;F3745&amp;" ["&amp;H3745&amp;"]",IF(G3745="JPN","[JPN] "&amp;B3745&amp;" "&amp;C3745&amp;" "&amp;D3745&amp;" "&amp;E3745&amp;" "&amp;F3745&amp;" ["&amp;H3745&amp;"]",B3745&amp;" "&amp;C3745&amp;" "&amp;D3745&amp;" "&amp;E3745&amp;" "&amp;F3745&amp;" ["&amp;H3745&amp;"]"))</f>
        <v/>
      </c>
      <c r="J3745" s="7" t="inlineStr">
        <is>
          <t>자라 네이비 하이넥패딩코트 [S]</t>
        </is>
      </c>
      <c r="K3745" s="7" t="inlineStr">
        <is>
          <t>자라 네이비 하이넥패딩코트</t>
        </is>
      </c>
      <c r="L3745" s="7">
        <f>IF(B3745="보세",C3745&amp;" "&amp;F3745,B3745&amp;" "&amp;F3745)</f>
        <v/>
      </c>
      <c r="M3745" s="8" t="inlineStr">
        <is>
          <t>네이비   하이넥패딩코트</t>
        </is>
      </c>
      <c r="N3745" s="8" t="inlineStr">
        <is>
          <t>NAVY   하이넥패딩코트</t>
        </is>
      </c>
      <c r="O3745" s="8" t="inlineStr">
        <is>
          <t>곤색   하이넥패딩코트</t>
        </is>
      </c>
    </row>
    <row r="3746" ht="16.5" customHeight="1" s="16">
      <c r="A3746" s="7" t="n">
        <v>13200526</v>
      </c>
      <c r="B3746" s="7" t="inlineStr">
        <is>
          <t>리복</t>
        </is>
      </c>
      <c r="C3746" s="7" t="inlineStr">
        <is>
          <t>네이비</t>
        </is>
      </c>
      <c r="D3746" s="7" t="inlineStr">
        <is>
          <t>무지</t>
        </is>
      </c>
      <c r="E3746" s="7" t="inlineStr">
        <is>
          <t>폴리</t>
        </is>
      </c>
      <c r="F3746" s="7" t="inlineStr">
        <is>
          <t>변색후드패딩점퍼</t>
        </is>
      </c>
      <c r="G3746" s="7" t="inlineStr">
        <is>
          <t>KOR</t>
        </is>
      </c>
      <c r="H3746" s="7" t="inlineStr">
        <is>
          <t>110</t>
        </is>
      </c>
      <c r="I3746" s="7">
        <f>IF(B3746="보세",C3746&amp;" "&amp;D3746&amp;" "&amp;E3746&amp;" "&amp;F3746&amp;" ["&amp;H3746&amp;"]",IF(G3746="JPN","[JPN] "&amp;B3746&amp;" "&amp;C3746&amp;" "&amp;D3746&amp;" "&amp;E3746&amp;" "&amp;F3746&amp;" ["&amp;H3746&amp;"]",B3746&amp;" "&amp;C3746&amp;" "&amp;D3746&amp;" "&amp;E3746&amp;" "&amp;F3746&amp;" ["&amp;H3746&amp;"]"))</f>
        <v/>
      </c>
      <c r="J3746" s="7" t="inlineStr">
        <is>
          <t>리복 네이비 변색후드패딩점퍼 [110]</t>
        </is>
      </c>
      <c r="K3746" s="7" t="inlineStr">
        <is>
          <t>리복 네이비 변색후드패딩점퍼</t>
        </is>
      </c>
      <c r="L3746" s="7">
        <f>IF(B3746="보세",C3746&amp;" "&amp;F3746,B3746&amp;" "&amp;F3746)</f>
        <v/>
      </c>
      <c r="M3746" s="8" t="inlineStr">
        <is>
          <t>네이비   변색후드패딩점퍼</t>
        </is>
      </c>
      <c r="N3746" s="8" t="inlineStr">
        <is>
          <t>NAVY   변색후드패딩점퍼</t>
        </is>
      </c>
      <c r="O3746" s="8" t="inlineStr">
        <is>
          <t>곤색   변색후드패딩점퍼</t>
        </is>
      </c>
    </row>
    <row r="3747" ht="16.5" customHeight="1" s="16">
      <c r="A3747" s="7" t="n">
        <v>13200527</v>
      </c>
      <c r="B3747" s="7" t="inlineStr">
        <is>
          <t>콜롬비아</t>
        </is>
      </c>
      <c r="C3747" s="7" t="inlineStr">
        <is>
          <t>다크차콜</t>
        </is>
      </c>
      <c r="D3747" s="7" t="inlineStr">
        <is>
          <t>스트라이프</t>
        </is>
      </c>
      <c r="E3747" s="7" t="inlineStr">
        <is>
          <t>구스다운</t>
        </is>
      </c>
      <c r="F3747" s="7" t="inlineStr">
        <is>
          <t>지그재그퀼팅라이트패딩점퍼</t>
        </is>
      </c>
      <c r="G3747" s="7" t="inlineStr">
        <is>
          <t>KOR</t>
        </is>
      </c>
      <c r="H3747" s="7" t="inlineStr">
        <is>
          <t>L</t>
        </is>
      </c>
      <c r="I3747" s="7">
        <f>IF(B3747="보세",C3747&amp;" "&amp;D3747&amp;" "&amp;E3747&amp;" "&amp;F3747&amp;" ["&amp;H3747&amp;"]",IF(G3747="JPN","[JPN] "&amp;B3747&amp;" "&amp;C3747&amp;" "&amp;D3747&amp;" "&amp;E3747&amp;" "&amp;F3747&amp;" ["&amp;H3747&amp;"]",B3747&amp;" "&amp;C3747&amp;" "&amp;D3747&amp;" "&amp;E3747&amp;" "&amp;F3747&amp;" ["&amp;H3747&amp;"]"))</f>
        <v/>
      </c>
      <c r="J3747" s="7" t="inlineStr">
        <is>
          <t>콜롬비아 다크차콜 스트라이프 구스다운 지그재그퀼팅라이트패딩점퍼 [L]</t>
        </is>
      </c>
      <c r="K3747" s="7" t="inlineStr">
        <is>
          <t>콜롬비아 다크차콜 스트라이프 구스다운 지그재그퀼팅라이트패딩점퍼</t>
        </is>
      </c>
      <c r="L3747" s="7">
        <f>IF(B3747="보세",C3747&amp;" "&amp;F3747,B3747&amp;" "&amp;F3747)</f>
        <v/>
      </c>
      <c r="M3747" s="8" t="inlineStr">
        <is>
          <t>다크차콜 스트라이프 구스다운 지그재그퀼팅라이트패딩점퍼</t>
        </is>
      </c>
      <c r="N3747" s="8" t="inlineStr">
        <is>
          <t>다크차콜 스트라이프 구스다운 지그재그퀼팅라이트패딩점퍼</t>
        </is>
      </c>
      <c r="O3747" s="8" t="inlineStr">
        <is>
          <t>다크차콜 스트라이프 구스다운 지그재그퀼팅라이트패딩점퍼</t>
        </is>
      </c>
    </row>
    <row r="3748" ht="16.5" customHeight="1" s="16">
      <c r="A3748" s="7" t="n">
        <v>13200528</v>
      </c>
      <c r="B3748" s="7" t="inlineStr">
        <is>
          <t>코오롱스포츠</t>
        </is>
      </c>
      <c r="C3748" s="7" t="inlineStr">
        <is>
          <t>범블비옐로우</t>
        </is>
      </c>
      <c r="D3748" s="7" t="inlineStr">
        <is>
          <t>무지</t>
        </is>
      </c>
      <c r="E3748" s="7" t="inlineStr">
        <is>
          <t>구스다운</t>
        </is>
      </c>
      <c r="F3748" s="7" t="inlineStr">
        <is>
          <t>플랩투웨이포켓헤비패딩점퍼</t>
        </is>
      </c>
      <c r="G3748" s="7" t="inlineStr">
        <is>
          <t>KOR</t>
        </is>
      </c>
      <c r="H3748" s="7" t="inlineStr">
        <is>
          <t>100</t>
        </is>
      </c>
      <c r="I3748" s="7">
        <f>IF(B3748="보세",C3748&amp;" "&amp;D3748&amp;" "&amp;E3748&amp;" "&amp;F3748&amp;" ["&amp;H3748&amp;"]",IF(G3748="JPN","[JPN] "&amp;B3748&amp;" "&amp;C3748&amp;" "&amp;D3748&amp;" "&amp;E3748&amp;" "&amp;F3748&amp;" ["&amp;H3748&amp;"]",B3748&amp;" "&amp;C3748&amp;" "&amp;D3748&amp;" "&amp;E3748&amp;" "&amp;F3748&amp;" ["&amp;H3748&amp;"]"))</f>
        <v/>
      </c>
      <c r="J3748" s="7" t="inlineStr">
        <is>
          <t>코오롱스포츠 범블비옐로우 구스다운 플랩투웨이포켓헤비패딩점퍼 [100]</t>
        </is>
      </c>
      <c r="K3748" s="7" t="inlineStr">
        <is>
          <t>코오롱스포츠 범블비옐로우 구스다운 플랩투웨이포켓헤비패딩점퍼</t>
        </is>
      </c>
      <c r="L3748" s="7">
        <f>IF(B3748="보세",C3748&amp;" "&amp;F3748,B3748&amp;" "&amp;F3748)</f>
        <v/>
      </c>
      <c r="M3748" s="8" t="inlineStr">
        <is>
          <t>범블비옐로우  구스다운 플랩투웨이포켓헤비패딩점퍼</t>
        </is>
      </c>
      <c r="N3748" s="8" t="inlineStr">
        <is>
          <t>범블비옐로우  구스다운 플랩투웨이포켓헤비패딩점퍼</t>
        </is>
      </c>
      <c r="O3748" s="8" t="inlineStr">
        <is>
          <t>범블비옐로우  구스다운 플랩투웨이포켓헤비패딩점퍼</t>
        </is>
      </c>
    </row>
    <row r="3749" ht="16.5" customHeight="1" s="16">
      <c r="A3749" s="7" t="n">
        <v>13200529</v>
      </c>
      <c r="B3749" s="7" t="inlineStr">
        <is>
          <t>라퓨마</t>
        </is>
      </c>
      <c r="C3749" s="7" t="inlineStr">
        <is>
          <t>카키</t>
        </is>
      </c>
      <c r="D3749" s="7" t="inlineStr">
        <is>
          <t>무지</t>
        </is>
      </c>
      <c r="E3749" s="7" t="inlineStr">
        <is>
          <t>구스다운</t>
        </is>
      </c>
      <c r="F3749" s="7" t="inlineStr">
        <is>
          <t>플랩더블포켓패딩점퍼</t>
        </is>
      </c>
      <c r="G3749" s="7" t="inlineStr">
        <is>
          <t>KOR</t>
        </is>
      </c>
      <c r="H3749" s="7" t="inlineStr">
        <is>
          <t>100</t>
        </is>
      </c>
      <c r="I3749" s="7">
        <f>IF(B3749="보세",C3749&amp;" "&amp;D3749&amp;" "&amp;E3749&amp;" "&amp;F3749&amp;" ["&amp;H3749&amp;"]",IF(G3749="JPN","[JPN] "&amp;B3749&amp;" "&amp;C3749&amp;" "&amp;D3749&amp;" "&amp;E3749&amp;" "&amp;F3749&amp;" ["&amp;H3749&amp;"]",B3749&amp;" "&amp;C3749&amp;" "&amp;D3749&amp;" "&amp;E3749&amp;" "&amp;F3749&amp;" ["&amp;H3749&amp;"]"))</f>
        <v/>
      </c>
      <c r="J3749" s="7" t="inlineStr">
        <is>
          <t>라퓨마 카키 구스다운 플랩더블포켓패딩점퍼 [100]</t>
        </is>
      </c>
      <c r="K3749" s="7" t="inlineStr">
        <is>
          <t>라퓨마 카키 구스다운 플랩더블포켓패딩점퍼</t>
        </is>
      </c>
      <c r="L3749" s="7">
        <f>IF(B3749="보세",C3749&amp;" "&amp;F3749,B3749&amp;" "&amp;F3749)</f>
        <v/>
      </c>
      <c r="M3749" s="8" t="inlineStr">
        <is>
          <t>카키  구스다운 플랩더블포켓패딩점퍼</t>
        </is>
      </c>
      <c r="N3749" s="8" t="inlineStr">
        <is>
          <t>카키  구스다운 플랩더블포켓패딩점퍼</t>
        </is>
      </c>
      <c r="O3749" s="8" t="inlineStr">
        <is>
          <t>카키  구스다운 플랩더블포켓패딩점퍼</t>
        </is>
      </c>
    </row>
    <row r="3750" ht="16.5" customHeight="1" s="16">
      <c r="A3750" s="7" t="n">
        <v>13200530</v>
      </c>
      <c r="B3750" s="7" t="inlineStr">
        <is>
          <t>네파</t>
        </is>
      </c>
      <c r="C3750" s="7" t="inlineStr">
        <is>
          <t>그레이</t>
        </is>
      </c>
      <c r="D3750" s="7" t="inlineStr">
        <is>
          <t>무지</t>
        </is>
      </c>
      <c r="E3750" s="7" t="inlineStr">
        <is>
          <t>덕다운</t>
        </is>
      </c>
      <c r="F3750" s="7" t="inlineStr">
        <is>
          <t>하이넥헤비롱패딩점퍼</t>
        </is>
      </c>
      <c r="G3750" s="7" t="inlineStr">
        <is>
          <t>KOR</t>
        </is>
      </c>
      <c r="H3750" s="7" t="inlineStr">
        <is>
          <t>85</t>
        </is>
      </c>
      <c r="I3750" s="7">
        <f>IF(B3750="보세",C3750&amp;" "&amp;D3750&amp;" "&amp;E3750&amp;" "&amp;F3750&amp;" ["&amp;H3750&amp;"]",IF(G3750="JPN","[JPN] "&amp;B3750&amp;" "&amp;C3750&amp;" "&amp;D3750&amp;" "&amp;E3750&amp;" "&amp;F3750&amp;" ["&amp;H3750&amp;"]",B3750&amp;" "&amp;C3750&amp;" "&amp;D3750&amp;" "&amp;E3750&amp;" "&amp;F3750&amp;" ["&amp;H3750&amp;"]"))</f>
        <v/>
      </c>
      <c r="J3750" s="7" t="inlineStr">
        <is>
          <t>네파 그레이 덕다운 하이넥헤비롱패딩점퍼 [85]</t>
        </is>
      </c>
      <c r="K3750" s="7" t="inlineStr">
        <is>
          <t>네파 그레이 덕다운 하이넥헤비롱패딩점퍼</t>
        </is>
      </c>
      <c r="L3750" s="7">
        <f>IF(B3750="보세",C3750&amp;" "&amp;F3750,B3750&amp;" "&amp;F3750)</f>
        <v/>
      </c>
      <c r="M3750" s="8" t="inlineStr">
        <is>
          <t>그레이  덕다운 하이넥헤비롱패딩점퍼</t>
        </is>
      </c>
      <c r="N3750" s="8" t="inlineStr">
        <is>
          <t>회색  덕다운 하이넥헤비롱패딩점퍼</t>
        </is>
      </c>
      <c r="O3750" s="8" t="inlineStr">
        <is>
          <t>GRAY  덕다운 하이넥헤비롱패딩점퍼</t>
        </is>
      </c>
    </row>
    <row r="3751" ht="16.5" customHeight="1" s="16">
      <c r="A3751" s="7" t="n">
        <v>13200531</v>
      </c>
      <c r="B3751" s="7" t="inlineStr">
        <is>
          <t>네파</t>
        </is>
      </c>
      <c r="C3751" s="7" t="inlineStr">
        <is>
          <t>오렌지</t>
        </is>
      </c>
      <c r="D3751" s="7" t="inlineStr">
        <is>
          <t>무지</t>
        </is>
      </c>
      <c r="E3751" s="7" t="inlineStr">
        <is>
          <t>구스다운</t>
        </is>
      </c>
      <c r="F3751" s="7" t="inlineStr">
        <is>
          <t>사선퀼팅라이트패딩점퍼</t>
        </is>
      </c>
      <c r="G3751" s="7" t="inlineStr">
        <is>
          <t>KOR</t>
        </is>
      </c>
      <c r="H3751" s="7" t="inlineStr">
        <is>
          <t>95</t>
        </is>
      </c>
      <c r="I3751" s="7">
        <f>IF(B3751="보세",C3751&amp;" "&amp;D3751&amp;" "&amp;E3751&amp;" "&amp;F3751&amp;" ["&amp;H3751&amp;"]",IF(G3751="JPN","[JPN] "&amp;B3751&amp;" "&amp;C3751&amp;" "&amp;D3751&amp;" "&amp;E3751&amp;" "&amp;F3751&amp;" ["&amp;H3751&amp;"]",B3751&amp;" "&amp;C3751&amp;" "&amp;D3751&amp;" "&amp;E3751&amp;" "&amp;F3751&amp;" ["&amp;H3751&amp;"]"))</f>
        <v/>
      </c>
      <c r="J3751" s="7" t="inlineStr">
        <is>
          <t>네파 오렌지 구스다운 사선퀼팅라이트패딩점퍼 [95]</t>
        </is>
      </c>
      <c r="K3751" s="7" t="inlineStr">
        <is>
          <t>네파 오렌지 구스다운 사선퀼팅라이트패딩점퍼</t>
        </is>
      </c>
      <c r="L3751" s="7">
        <f>IF(B3751="보세",C3751&amp;" "&amp;F3751,B3751&amp;" "&amp;F3751)</f>
        <v/>
      </c>
      <c r="M3751" s="8" t="inlineStr">
        <is>
          <t>오렌지  구스다운 사선퀼팅라이트패딩점퍼</t>
        </is>
      </c>
      <c r="N3751" s="8" t="inlineStr">
        <is>
          <t>오렌지  구스다운 사선퀼팅라이트패딩점퍼</t>
        </is>
      </c>
      <c r="O3751" s="8" t="inlineStr">
        <is>
          <t>오렌지  구스다운 사선퀼팅라이트패딩점퍼</t>
        </is>
      </c>
    </row>
    <row r="3752" ht="16.5" customHeight="1" s="16">
      <c r="A3752" s="7" t="n">
        <v>13200532</v>
      </c>
      <c r="B3752" s="7" t="inlineStr">
        <is>
          <t>유니클로</t>
        </is>
      </c>
      <c r="C3752" s="7" t="inlineStr">
        <is>
          <t>브라운</t>
        </is>
      </c>
      <c r="D3752" s="7" t="inlineStr">
        <is>
          <t>무지</t>
        </is>
      </c>
      <c r="E3752" s="7" t="inlineStr">
        <is>
          <t>덕다운</t>
        </is>
      </c>
      <c r="F3752" s="7" t="inlineStr">
        <is>
          <t>퀼팅경량패딩베스트</t>
        </is>
      </c>
      <c r="G3752" s="7" t="inlineStr">
        <is>
          <t>KOR</t>
        </is>
      </c>
      <c r="H3752" s="7" t="inlineStr">
        <is>
          <t>M</t>
        </is>
      </c>
      <c r="I3752" s="7">
        <f>IF(B3752="보세",C3752&amp;" "&amp;D3752&amp;" "&amp;E3752&amp;" "&amp;F3752&amp;" ["&amp;H3752&amp;"]",IF(G3752="JPN","[JPN] "&amp;B3752&amp;" "&amp;C3752&amp;" "&amp;D3752&amp;" "&amp;E3752&amp;" "&amp;F3752&amp;" ["&amp;H3752&amp;"]",B3752&amp;" "&amp;C3752&amp;" "&amp;D3752&amp;" "&amp;E3752&amp;" "&amp;F3752&amp;" ["&amp;H3752&amp;"]"))</f>
        <v/>
      </c>
      <c r="J3752" s="7" t="inlineStr">
        <is>
          <t>유니클로 브라운 덕다운 퀼팅경량패딩베스트 [M]</t>
        </is>
      </c>
      <c r="K3752" s="7" t="inlineStr">
        <is>
          <t>유니클로 브라운 덕다운 퀼팅경량패딩베스트</t>
        </is>
      </c>
      <c r="L3752" s="7">
        <f>IF(B3752="보세",C3752&amp;" "&amp;F3752,B3752&amp;" "&amp;F3752)</f>
        <v/>
      </c>
      <c r="M3752" s="8" t="inlineStr">
        <is>
          <t>브라운  덕다운 퀼팅경량패딩베스트</t>
        </is>
      </c>
      <c r="N3752" s="8" t="inlineStr">
        <is>
          <t>브라운  덕다운 퀼팅경량패딩베스트</t>
        </is>
      </c>
      <c r="O3752" s="8" t="inlineStr">
        <is>
          <t>브라운  덕다운 퀼팅경량패딩베스트</t>
        </is>
      </c>
    </row>
    <row r="3753" ht="16.5" customHeight="1" s="16">
      <c r="A3753" s="7" t="n">
        <v>13200533</v>
      </c>
      <c r="B3753" s="7" t="inlineStr">
        <is>
          <t>라퓨마</t>
        </is>
      </c>
      <c r="C3753" s="7" t="inlineStr">
        <is>
          <t>레드</t>
        </is>
      </c>
      <c r="D3753" s="7" t="inlineStr">
        <is>
          <t>무지</t>
        </is>
      </c>
      <c r="E3753" s="7" t="inlineStr">
        <is>
          <t>구스다운</t>
        </is>
      </c>
      <c r="F3753" s="7" t="inlineStr">
        <is>
          <t>플랩더블포켓헤비패딩점퍼</t>
        </is>
      </c>
      <c r="G3753" s="7" t="inlineStr">
        <is>
          <t>KOR</t>
        </is>
      </c>
      <c r="H3753" s="7" t="inlineStr">
        <is>
          <t>95</t>
        </is>
      </c>
      <c r="I3753" s="7">
        <f>IF(B3753="보세",C3753&amp;" "&amp;D3753&amp;" "&amp;E3753&amp;" "&amp;F3753&amp;" ["&amp;H3753&amp;"]",IF(G3753="JPN","[JPN] "&amp;B3753&amp;" "&amp;C3753&amp;" "&amp;D3753&amp;" "&amp;E3753&amp;" "&amp;F3753&amp;" ["&amp;H3753&amp;"]",B3753&amp;" "&amp;C3753&amp;" "&amp;D3753&amp;" "&amp;E3753&amp;" "&amp;F3753&amp;" ["&amp;H3753&amp;"]"))</f>
        <v/>
      </c>
      <c r="J3753" s="7" t="inlineStr">
        <is>
          <t>라퓨마 레드 구스다운 플랩더블포켓헤비패딩점퍼 [95]</t>
        </is>
      </c>
      <c r="K3753" s="7" t="inlineStr">
        <is>
          <t>라퓨마 레드 구스다운 플랩더블포켓헤비패딩점퍼</t>
        </is>
      </c>
      <c r="L3753" s="7">
        <f>IF(B3753="보세",C3753&amp;" "&amp;F3753,B3753&amp;" "&amp;F3753)</f>
        <v/>
      </c>
      <c r="M3753" s="8" t="inlineStr">
        <is>
          <t>레드  구스다운 플랩더블포켓헤비패딩점퍼</t>
        </is>
      </c>
      <c r="N3753" s="8" t="inlineStr">
        <is>
          <t>레드  구스다운 플랩더블포켓헤비패딩점퍼</t>
        </is>
      </c>
      <c r="O3753" s="8" t="inlineStr">
        <is>
          <t>레드  구스다운 플랩더블포켓헤비패딩점퍼</t>
        </is>
      </c>
    </row>
    <row r="3754" ht="16.5" customHeight="1" s="16">
      <c r="A3754" s="7" t="n">
        <v>13200534</v>
      </c>
      <c r="B3754" s="7" t="inlineStr">
        <is>
          <t>나이키</t>
        </is>
      </c>
      <c r="C3754" s="7" t="inlineStr">
        <is>
          <t>블랙</t>
        </is>
      </c>
      <c r="D3754" s="7" t="inlineStr">
        <is>
          <t>무지</t>
        </is>
      </c>
      <c r="E3754" s="7" t="inlineStr">
        <is>
          <t>폴리</t>
        </is>
      </c>
      <c r="F3754" s="7" t="inlineStr">
        <is>
          <t>하이넥후드숏패딩점퍼</t>
        </is>
      </c>
      <c r="G3754" s="7" t="inlineStr">
        <is>
          <t>KOR</t>
        </is>
      </c>
      <c r="H3754" s="7" t="inlineStr">
        <is>
          <t>L</t>
        </is>
      </c>
      <c r="I3754" s="7">
        <f>IF(B3754="보세",C3754&amp;" "&amp;D3754&amp;" "&amp;E3754&amp;" "&amp;F3754&amp;" ["&amp;H3754&amp;"]",IF(G3754="JPN","[JPN] "&amp;B3754&amp;" "&amp;C3754&amp;" "&amp;D3754&amp;" "&amp;E3754&amp;" "&amp;F3754&amp;" ["&amp;H3754&amp;"]",B3754&amp;" "&amp;C3754&amp;" "&amp;D3754&amp;" "&amp;E3754&amp;" "&amp;F3754&amp;" ["&amp;H3754&amp;"]"))</f>
        <v/>
      </c>
      <c r="J3754" s="7" t="inlineStr">
        <is>
          <t>나이키 블랙 하이넥후드숏패딩점퍼 [L]</t>
        </is>
      </c>
      <c r="K3754" s="7" t="inlineStr">
        <is>
          <t>나이키 블랙 하이넥후드숏패딩점퍼</t>
        </is>
      </c>
      <c r="L3754" s="7">
        <f>IF(B3754="보세",C3754&amp;" "&amp;F3754,B3754&amp;" "&amp;F3754)</f>
        <v/>
      </c>
      <c r="M3754" s="8" t="inlineStr">
        <is>
          <t>블랙   하이넥후드숏패딩점퍼</t>
        </is>
      </c>
      <c r="N3754" s="8" t="inlineStr">
        <is>
          <t>블랙   하이넥후드숏패딩점퍼</t>
        </is>
      </c>
      <c r="O3754" s="8" t="inlineStr">
        <is>
          <t>블랙   하이넥후드숏패딩점퍼</t>
        </is>
      </c>
    </row>
    <row r="3755" ht="16.5" customHeight="1" s="16">
      <c r="A3755" s="7" t="n">
        <v>13200535</v>
      </c>
      <c r="B3755" s="7" t="inlineStr">
        <is>
          <t>밀레</t>
        </is>
      </c>
      <c r="C3755" s="7" t="inlineStr">
        <is>
          <t>오렌지블랙</t>
        </is>
      </c>
      <c r="D3755" s="7" t="inlineStr">
        <is>
          <t>무지</t>
        </is>
      </c>
      <c r="E3755" s="7" t="inlineStr">
        <is>
          <t>구스다운</t>
        </is>
      </c>
      <c r="F3755" s="7" t="inlineStr">
        <is>
          <t>캡후드투톤패딩점퍼</t>
        </is>
      </c>
      <c r="G3755" s="7" t="inlineStr">
        <is>
          <t>KOR</t>
        </is>
      </c>
      <c r="H3755" s="7" t="inlineStr">
        <is>
          <t>90</t>
        </is>
      </c>
      <c r="I3755" s="7">
        <f>IF(B3755="보세",C3755&amp;" "&amp;D3755&amp;" "&amp;E3755&amp;" "&amp;F3755&amp;" ["&amp;H3755&amp;"]",IF(G3755="JPN","[JPN] "&amp;B3755&amp;" "&amp;C3755&amp;" "&amp;D3755&amp;" "&amp;E3755&amp;" "&amp;F3755&amp;" ["&amp;H3755&amp;"]",B3755&amp;" "&amp;C3755&amp;" "&amp;D3755&amp;" "&amp;E3755&amp;" "&amp;F3755&amp;" ["&amp;H3755&amp;"]"))</f>
        <v/>
      </c>
      <c r="J3755" s="7" t="inlineStr">
        <is>
          <t>밀레 오렌지블랙 구스다운 캡후드투톤패딩점퍼 [90]</t>
        </is>
      </c>
      <c r="K3755" s="7" t="inlineStr">
        <is>
          <t>밀레 오렌지블랙 구스다운 캡후드투톤패딩점퍼</t>
        </is>
      </c>
      <c r="L3755" s="7">
        <f>IF(B3755="보세",C3755&amp;" "&amp;F3755,B3755&amp;" "&amp;F3755)</f>
        <v/>
      </c>
      <c r="M3755" s="8" t="inlineStr">
        <is>
          <t>오렌지블랙  구스다운 캡후드투톤패딩점퍼</t>
        </is>
      </c>
      <c r="N3755" s="8" t="inlineStr">
        <is>
          <t>오렌지블랙  구스다운 캡후드투톤패딩점퍼</t>
        </is>
      </c>
      <c r="O3755" s="8" t="inlineStr">
        <is>
          <t>오렌지블랙  구스다운 캡후드투톤패딩점퍼</t>
        </is>
      </c>
    </row>
    <row r="3756" ht="16.5" customHeight="1" s="16">
      <c r="A3756" s="7" t="n">
        <v>13200536</v>
      </c>
      <c r="B3756" s="7" t="inlineStr">
        <is>
          <t>지프</t>
        </is>
      </c>
      <c r="C3756" s="7" t="inlineStr">
        <is>
          <t>블랙</t>
        </is>
      </c>
      <c r="D3756" s="7" t="inlineStr">
        <is>
          <t>무지</t>
        </is>
      </c>
      <c r="E3756" s="7" t="inlineStr">
        <is>
          <t>덕다운</t>
        </is>
      </c>
      <c r="F3756" s="7" t="inlineStr">
        <is>
          <t>바스락헤비후드패딩베스트</t>
        </is>
      </c>
      <c r="G3756" s="7" t="inlineStr">
        <is>
          <t>KOR</t>
        </is>
      </c>
      <c r="H3756" s="7" t="inlineStr">
        <is>
          <t>XL</t>
        </is>
      </c>
      <c r="I3756" s="7">
        <f>IF(B3756="보세",C3756&amp;" "&amp;D3756&amp;" "&amp;E3756&amp;" "&amp;F3756&amp;" ["&amp;H3756&amp;"]",IF(G3756="JPN","[JPN] "&amp;B3756&amp;" "&amp;C3756&amp;" "&amp;D3756&amp;" "&amp;E3756&amp;" "&amp;F3756&amp;" ["&amp;H3756&amp;"]",B3756&amp;" "&amp;C3756&amp;" "&amp;D3756&amp;" "&amp;E3756&amp;" "&amp;F3756&amp;" ["&amp;H3756&amp;"]"))</f>
        <v/>
      </c>
      <c r="J3756" s="7" t="inlineStr">
        <is>
          <t>지프 블랙 덕다운 바스락헤비후드패딩베스트 [XL]</t>
        </is>
      </c>
      <c r="K3756" s="7" t="inlineStr">
        <is>
          <t>지프 블랙 덕다운 바스락헤비후드패딩베스트</t>
        </is>
      </c>
      <c r="L3756" s="7">
        <f>IF(B3756="보세",C3756&amp;" "&amp;F3756,B3756&amp;" "&amp;F3756)</f>
        <v/>
      </c>
      <c r="M3756" s="8" t="inlineStr">
        <is>
          <t>블랙  덕다운 바스락헤비후드패딩베스트</t>
        </is>
      </c>
      <c r="N3756" s="8" t="inlineStr">
        <is>
          <t>블랙  덕다운 바스락헤비후드패딩베스트</t>
        </is>
      </c>
      <c r="O3756" s="8" t="inlineStr">
        <is>
          <t>블랙  덕다운 바스락헤비후드패딩베스트</t>
        </is>
      </c>
    </row>
    <row r="3757" ht="16.5" customHeight="1" s="16">
      <c r="A3757" s="7" t="n">
        <v>13200537</v>
      </c>
      <c r="B3757" s="7" t="inlineStr">
        <is>
          <t>제너럴아이디어</t>
        </is>
      </c>
      <c r="C3757" s="7" t="inlineStr">
        <is>
          <t>네이비</t>
        </is>
      </c>
      <c r="D3757" s="7" t="inlineStr">
        <is>
          <t>무지</t>
        </is>
      </c>
      <c r="E3757" s="7" t="inlineStr">
        <is>
          <t>폴리</t>
        </is>
      </c>
      <c r="F3757" s="7" t="inlineStr">
        <is>
          <t>하이넥후드롱바람막이코트</t>
        </is>
      </c>
      <c r="G3757" s="7" t="inlineStr">
        <is>
          <t>KOR</t>
        </is>
      </c>
      <c r="H3757" s="7" t="inlineStr">
        <is>
          <t>105</t>
        </is>
      </c>
      <c r="I3757" s="7">
        <f>IF(B3757="보세",C3757&amp;" "&amp;D3757&amp;" "&amp;E3757&amp;" "&amp;F3757&amp;" ["&amp;H3757&amp;"]",IF(G3757="JPN","[JPN] "&amp;B3757&amp;" "&amp;C3757&amp;" "&amp;D3757&amp;" "&amp;E3757&amp;" "&amp;F3757&amp;" ["&amp;H3757&amp;"]",B3757&amp;" "&amp;C3757&amp;" "&amp;D3757&amp;" "&amp;E3757&amp;" "&amp;F3757&amp;" ["&amp;H3757&amp;"]"))</f>
        <v/>
      </c>
      <c r="J3757" s="7" t="inlineStr">
        <is>
          <t>제너럴아이디어 네이비 하이넥후드롱바람막이코트 [105]</t>
        </is>
      </c>
      <c r="K3757" s="7" t="inlineStr">
        <is>
          <t>제너럴아이디어 네이비 하이넥후드롱바람막이코트</t>
        </is>
      </c>
      <c r="L3757" s="7">
        <f>IF(B3757="보세",C3757&amp;" "&amp;F3757,B3757&amp;" "&amp;F3757)</f>
        <v/>
      </c>
      <c r="M3757" s="8" t="inlineStr">
        <is>
          <t>네이비   하이넥후드롱바람막이코트</t>
        </is>
      </c>
      <c r="N3757" s="8" t="inlineStr">
        <is>
          <t>NAVY   하이넥후드롱바람막이코트</t>
        </is>
      </c>
      <c r="O3757" s="8" t="inlineStr">
        <is>
          <t>곤색   하이넥후드롱바람막이코트</t>
        </is>
      </c>
    </row>
    <row r="3758" ht="16.5" customHeight="1" s="16">
      <c r="A3758" s="7" t="n">
        <v>13200538</v>
      </c>
      <c r="B3758" s="7" t="inlineStr">
        <is>
          <t>제너럴아이디어</t>
        </is>
      </c>
      <c r="C3758" s="7" t="inlineStr">
        <is>
          <t>그레이</t>
        </is>
      </c>
      <c r="D3758" s="7" t="inlineStr">
        <is>
          <t>무지</t>
        </is>
      </c>
      <c r="E3758" s="7" t="inlineStr">
        <is>
          <t>폴리</t>
        </is>
      </c>
      <c r="F3758" s="7" t="inlineStr">
        <is>
          <t>뽀글이하이넥투톤롱코트</t>
        </is>
      </c>
      <c r="G3758" s="7" t="inlineStr">
        <is>
          <t>KOR</t>
        </is>
      </c>
      <c r="H3758" s="7" t="inlineStr">
        <is>
          <t>105</t>
        </is>
      </c>
      <c r="I3758" s="7">
        <f>IF(B3758="보세",C3758&amp;" "&amp;D3758&amp;" "&amp;E3758&amp;" "&amp;F3758&amp;" ["&amp;H3758&amp;"]",IF(G3758="JPN","[JPN] "&amp;B3758&amp;" "&amp;C3758&amp;" "&amp;D3758&amp;" "&amp;E3758&amp;" "&amp;F3758&amp;" ["&amp;H3758&amp;"]",B3758&amp;" "&amp;C3758&amp;" "&amp;D3758&amp;" "&amp;E3758&amp;" "&amp;F3758&amp;" ["&amp;H3758&amp;"]"))</f>
        <v/>
      </c>
      <c r="J3758" s="7" t="inlineStr">
        <is>
          <t>제너럴아이디어 그레이 뽀글이하이넥투톤롱코트 [105]</t>
        </is>
      </c>
      <c r="K3758" s="7" t="inlineStr">
        <is>
          <t>제너럴아이디어 그레이 뽀글이하이넥투톤롱코트</t>
        </is>
      </c>
      <c r="L3758" s="7">
        <f>IF(B3758="보세",C3758&amp;" "&amp;F3758,B3758&amp;" "&amp;F3758)</f>
        <v/>
      </c>
      <c r="M3758" s="8" t="inlineStr">
        <is>
          <t>그레이   뽀글이하이넥투톤롱코트</t>
        </is>
      </c>
      <c r="N3758" s="8" t="inlineStr">
        <is>
          <t>회색   뽀글이하이넥투톤롱코트</t>
        </is>
      </c>
      <c r="O3758" s="8" t="inlineStr">
        <is>
          <t>GRAY   뽀글이하이넥투톤롱코트</t>
        </is>
      </c>
    </row>
    <row r="3759" ht="16.5" customHeight="1" s="16">
      <c r="A3759" s="7" t="n">
        <v>13200539</v>
      </c>
      <c r="B3759" s="7" t="inlineStr">
        <is>
          <t>버커루</t>
        </is>
      </c>
      <c r="C3759" s="7" t="inlineStr">
        <is>
          <t>중청</t>
        </is>
      </c>
      <c r="D3759" s="7" t="inlineStr">
        <is>
          <t>무지</t>
        </is>
      </c>
      <c r="E3759" s="7" t="inlineStr">
        <is>
          <t>데님</t>
        </is>
      </c>
      <c r="F3759" s="7" t="inlineStr">
        <is>
          <t>데미지워싱슬림진</t>
        </is>
      </c>
      <c r="G3759" s="7" t="inlineStr">
        <is>
          <t>KOR</t>
        </is>
      </c>
      <c r="H3759" s="7" t="inlineStr">
        <is>
          <t>24</t>
        </is>
      </c>
      <c r="I3759" s="7">
        <f>IF(B3759="보세",C3759&amp;" "&amp;D3759&amp;" "&amp;E3759&amp;" "&amp;F3759&amp;" ["&amp;H3759&amp;"]",IF(G3759="JPN","[JPN] "&amp;B3759&amp;" "&amp;C3759&amp;" "&amp;D3759&amp;" "&amp;E3759&amp;" "&amp;F3759&amp;" ["&amp;H3759&amp;"]",B3759&amp;" "&amp;C3759&amp;" "&amp;D3759&amp;" "&amp;E3759&amp;" "&amp;F3759&amp;" ["&amp;H3759&amp;"]"))</f>
        <v/>
      </c>
      <c r="J3759" s="7" t="inlineStr">
        <is>
          <t>버커루 중청 데님 데미지워싱슬림진 [24]</t>
        </is>
      </c>
      <c r="K3759" s="7" t="inlineStr">
        <is>
          <t>버커루 중청 데님 데미지워싱슬림진</t>
        </is>
      </c>
      <c r="L3759" s="7">
        <f>IF(B3759="보세",C3759&amp;" "&amp;F3759,B3759&amp;" "&amp;F3759)</f>
        <v/>
      </c>
      <c r="M3759" s="8" t="inlineStr">
        <is>
          <t>중청  데님 데미지워싱슬림진</t>
        </is>
      </c>
      <c r="N3759" s="8" t="inlineStr">
        <is>
          <t>중청  데님 데미지워싱슬림진</t>
        </is>
      </c>
      <c r="O3759" s="8" t="inlineStr">
        <is>
          <t>중청  데님 데미지워싱슬림진</t>
        </is>
      </c>
    </row>
    <row r="3760" ht="16.5" customHeight="1" s="16">
      <c r="A3760" s="7" t="n">
        <v>13200540</v>
      </c>
      <c r="B3760" s="7" t="inlineStr">
        <is>
          <t>아디다스</t>
        </is>
      </c>
      <c r="C3760" s="7" t="inlineStr">
        <is>
          <t>블랙</t>
        </is>
      </c>
      <c r="D3760" s="7" t="inlineStr">
        <is>
          <t>프린팅</t>
        </is>
      </c>
      <c r="E3760" s="7" t="inlineStr">
        <is>
          <t>폴리</t>
        </is>
      </c>
      <c r="F3760" s="7" t="inlineStr">
        <is>
          <t>쓰리스트라이프바이어스숏팬츠</t>
        </is>
      </c>
      <c r="G3760" s="7" t="inlineStr">
        <is>
          <t>KOR</t>
        </is>
      </c>
      <c r="H3760" s="7" t="inlineStr">
        <is>
          <t>S</t>
        </is>
      </c>
      <c r="I3760" s="7">
        <f>IF(B3760="보세",C3760&amp;" "&amp;D3760&amp;" "&amp;E3760&amp;" "&amp;F3760&amp;" ["&amp;H3760&amp;"]",IF(G3760="JPN","[JPN] "&amp;B3760&amp;" "&amp;C3760&amp;" "&amp;D3760&amp;" "&amp;E3760&amp;" "&amp;F3760&amp;" ["&amp;H3760&amp;"]",B3760&amp;" "&amp;C3760&amp;" "&amp;D3760&amp;" "&amp;E3760&amp;" "&amp;F3760&amp;" ["&amp;H3760&amp;"]"))</f>
        <v/>
      </c>
      <c r="J3760" s="7" t="inlineStr">
        <is>
          <t>아디다스 블랙 프린팅 쓰리스트라이프바이어스숏팬츠 [S]</t>
        </is>
      </c>
      <c r="K3760" s="7" t="inlineStr">
        <is>
          <t>아디다스 블랙 프린팅 쓰리스트라이프바이어스숏팬츠</t>
        </is>
      </c>
      <c r="L3760" s="7">
        <f>IF(B3760="보세",C3760&amp;" "&amp;F3760,B3760&amp;" "&amp;F3760)</f>
        <v/>
      </c>
      <c r="M3760" s="8" t="inlineStr">
        <is>
          <t>블랙 프린팅  쓰리스트라이프바이어스숏팬츠</t>
        </is>
      </c>
      <c r="N3760" s="8" t="inlineStr">
        <is>
          <t>블랙 프린팅  쓰리스트라이프바이어스숏팬츠</t>
        </is>
      </c>
      <c r="O3760" s="8" t="inlineStr">
        <is>
          <t>블랙 프린팅  쓰리스트라이프바이어스숏팬츠</t>
        </is>
      </c>
    </row>
    <row r="3761" ht="16.5" customHeight="1" s="16">
      <c r="A3761" s="7" t="n">
        <v>13200541</v>
      </c>
      <c r="B3761" s="7" t="inlineStr">
        <is>
          <t>아디다스</t>
        </is>
      </c>
      <c r="C3761" s="7" t="inlineStr">
        <is>
          <t>블랙</t>
        </is>
      </c>
      <c r="D3761" s="7" t="inlineStr">
        <is>
          <t>무지</t>
        </is>
      </c>
      <c r="E3761" s="7" t="inlineStr">
        <is>
          <t>폴리</t>
        </is>
      </c>
      <c r="F3761" s="7" t="inlineStr">
        <is>
          <t>사이드삼선스포츠반바지</t>
        </is>
      </c>
      <c r="G3761" s="7" t="inlineStr">
        <is>
          <t>KOR</t>
        </is>
      </c>
      <c r="H3761" s="7" t="inlineStr">
        <is>
          <t>L</t>
        </is>
      </c>
      <c r="I3761" s="7">
        <f>IF(B3761="보세",C3761&amp;" "&amp;D3761&amp;" "&amp;E3761&amp;" "&amp;F3761&amp;" ["&amp;H3761&amp;"]",IF(G3761="JPN","[JPN] "&amp;B3761&amp;" "&amp;C3761&amp;" "&amp;D3761&amp;" "&amp;E3761&amp;" "&amp;F3761&amp;" ["&amp;H3761&amp;"]",B3761&amp;" "&amp;C3761&amp;" "&amp;D3761&amp;" "&amp;E3761&amp;" "&amp;F3761&amp;" ["&amp;H3761&amp;"]"))</f>
        <v/>
      </c>
      <c r="J3761" s="7" t="inlineStr">
        <is>
          <t>아디다스 블랙 사이드삼선스포츠반바지 [L]</t>
        </is>
      </c>
      <c r="K3761" s="7" t="inlineStr">
        <is>
          <t>아디다스 블랙 사이드삼선스포츠반바지</t>
        </is>
      </c>
      <c r="L3761" s="7">
        <f>IF(B3761="보세",C3761&amp;" "&amp;F3761,B3761&amp;" "&amp;F3761)</f>
        <v/>
      </c>
      <c r="M3761" s="8" t="inlineStr">
        <is>
          <t>블랙   사이드삼선스포츠반바지</t>
        </is>
      </c>
      <c r="N3761" s="8" t="inlineStr">
        <is>
          <t>블랙   사이드삼선스포츠반바지</t>
        </is>
      </c>
      <c r="O3761" s="8" t="inlineStr">
        <is>
          <t>블랙   사이드삼선스포츠반바지</t>
        </is>
      </c>
    </row>
    <row r="3762" ht="16.5" customHeight="1" s="16">
      <c r="A3762" s="7" t="n">
        <v>13200542</v>
      </c>
      <c r="B3762" s="7" t="inlineStr">
        <is>
          <t>캘빈클라인</t>
        </is>
      </c>
      <c r="C3762" s="7" t="inlineStr">
        <is>
          <t>흑청</t>
        </is>
      </c>
      <c r="D3762" s="7" t="inlineStr">
        <is>
          <t>무지</t>
        </is>
      </c>
      <c r="E3762" s="7" t="inlineStr">
        <is>
          <t>데님</t>
        </is>
      </c>
      <c r="F3762" s="7" t="inlineStr">
        <is>
          <t>스트레치얼티메이트스키니진</t>
        </is>
      </c>
      <c r="G3762" s="7" t="inlineStr">
        <is>
          <t>KOR</t>
        </is>
      </c>
      <c r="H3762" s="7" t="inlineStr">
        <is>
          <t>30</t>
        </is>
      </c>
      <c r="I3762" s="7">
        <f>IF(B3762="보세",C3762&amp;" "&amp;D3762&amp;" "&amp;E3762&amp;" "&amp;F3762&amp;" ["&amp;H3762&amp;"]",IF(G3762="JPN","[JPN] "&amp;B3762&amp;" "&amp;C3762&amp;" "&amp;D3762&amp;" "&amp;E3762&amp;" "&amp;F3762&amp;" ["&amp;H3762&amp;"]",B3762&amp;" "&amp;C3762&amp;" "&amp;D3762&amp;" "&amp;E3762&amp;" "&amp;F3762&amp;" ["&amp;H3762&amp;"]"))</f>
        <v/>
      </c>
      <c r="J3762" s="7" t="inlineStr">
        <is>
          <t>캘빈클라인 흑청 데님 스트레치얼티메이트스키니진 [30]</t>
        </is>
      </c>
      <c r="K3762" s="7" t="inlineStr">
        <is>
          <t>캘빈클라인 흑청 데님 스트레치얼티메이트스키니진</t>
        </is>
      </c>
      <c r="L3762" s="7">
        <f>IF(B3762="보세",C3762&amp;" "&amp;F3762,B3762&amp;" "&amp;F3762)</f>
        <v/>
      </c>
      <c r="M3762" s="8" t="inlineStr">
        <is>
          <t>흑청  데님 스트레치얼티메이트스키니진</t>
        </is>
      </c>
      <c r="N3762" s="8" t="inlineStr">
        <is>
          <t>흑청  데님 스트레치얼티메이트스키니진</t>
        </is>
      </c>
      <c r="O3762" s="8" t="inlineStr">
        <is>
          <t>흑청  데님 스트레치얼티메이트스키니진</t>
        </is>
      </c>
    </row>
    <row r="3763" ht="16.5" customHeight="1" s="16">
      <c r="A3763" s="7" t="n">
        <v>13200543</v>
      </c>
      <c r="B3763" s="7" t="inlineStr">
        <is>
          <t>아디다스</t>
        </is>
      </c>
      <c r="C3763" s="7" t="inlineStr">
        <is>
          <t>레드</t>
        </is>
      </c>
      <c r="D3763" s="7" t="inlineStr">
        <is>
          <t>무지</t>
        </is>
      </c>
      <c r="E3763" s="7" t="inlineStr">
        <is>
          <t>면혼방</t>
        </is>
      </c>
      <c r="F3763" s="7" t="inlineStr">
        <is>
          <t>독일2006월드컵삼선트레이닝팬츠</t>
        </is>
      </c>
      <c r="G3763" s="7" t="inlineStr">
        <is>
          <t>KOR</t>
        </is>
      </c>
      <c r="H3763" s="7" t="inlineStr">
        <is>
          <t>105</t>
        </is>
      </c>
      <c r="I3763" s="7">
        <f>IF(B3763="보세",C3763&amp;" "&amp;D3763&amp;" "&amp;E3763&amp;" "&amp;F3763&amp;" ["&amp;H3763&amp;"]",IF(G3763="JPN","[JPN] "&amp;B3763&amp;" "&amp;C3763&amp;" "&amp;D3763&amp;" "&amp;E3763&amp;" "&amp;F3763&amp;" ["&amp;H3763&amp;"]",B3763&amp;" "&amp;C3763&amp;" "&amp;D3763&amp;" "&amp;E3763&amp;" "&amp;F3763&amp;" ["&amp;H3763&amp;"]"))</f>
        <v/>
      </c>
      <c r="J3763" s="7" t="inlineStr">
        <is>
          <t>아디다스 레드 면혼방 독일2006월드컵삼선트레이닝팬츠 [105]</t>
        </is>
      </c>
      <c r="K3763" s="7" t="inlineStr">
        <is>
          <t>아디다스 레드 면혼방 독일2006월드컵삼선트레이닝팬츠</t>
        </is>
      </c>
      <c r="L3763" s="7">
        <f>IF(B3763="보세",C3763&amp;" "&amp;F3763,B3763&amp;" "&amp;F3763)</f>
        <v/>
      </c>
      <c r="M3763" s="8" t="inlineStr">
        <is>
          <t>레드  면혼방 독일2006월드컵삼선트레이닝팬츠</t>
        </is>
      </c>
      <c r="N3763" s="8" t="inlineStr">
        <is>
          <t>레드  코튼혼방 독일2006월드컵삼선트레이닝팬츠</t>
        </is>
      </c>
      <c r="O3763" s="8" t="inlineStr">
        <is>
          <t>레드  면믹스 독일2006월드컵삼선트레이닝팬츠</t>
        </is>
      </c>
    </row>
    <row r="3764" ht="16.5" customHeight="1" s="16">
      <c r="A3764" s="7" t="n">
        <v>13200544</v>
      </c>
      <c r="B3764" s="7" t="inlineStr">
        <is>
          <t>에드윈</t>
        </is>
      </c>
      <c r="C3764" s="7" t="inlineStr">
        <is>
          <t>중청</t>
        </is>
      </c>
      <c r="D3764" s="7" t="inlineStr">
        <is>
          <t>무지</t>
        </is>
      </c>
      <c r="E3764" s="7" t="inlineStr">
        <is>
          <t>데님</t>
        </is>
      </c>
      <c r="F3764" s="7" t="inlineStr">
        <is>
          <t>스티치워싱부츠컷진</t>
        </is>
      </c>
      <c r="G3764" s="7" t="inlineStr">
        <is>
          <t>KOR</t>
        </is>
      </c>
      <c r="H3764" s="7" t="inlineStr">
        <is>
          <t>31</t>
        </is>
      </c>
      <c r="I3764" s="7">
        <f>IF(B3764="보세",C3764&amp;" "&amp;D3764&amp;" "&amp;E3764&amp;" "&amp;F3764&amp;" ["&amp;H3764&amp;"]",IF(G3764="JPN","[JPN] "&amp;B3764&amp;" "&amp;C3764&amp;" "&amp;D3764&amp;" "&amp;E3764&amp;" "&amp;F3764&amp;" ["&amp;H3764&amp;"]",B3764&amp;" "&amp;C3764&amp;" "&amp;D3764&amp;" "&amp;E3764&amp;" "&amp;F3764&amp;" ["&amp;H3764&amp;"]"))</f>
        <v/>
      </c>
      <c r="J3764" s="7" t="inlineStr">
        <is>
          <t>에드윈 중청 데님 스티치워싱부츠컷진 [31]</t>
        </is>
      </c>
      <c r="K3764" s="7" t="inlineStr">
        <is>
          <t>에드윈 중청 데님 스티치워싱부츠컷진</t>
        </is>
      </c>
      <c r="L3764" s="7">
        <f>IF(B3764="보세",C3764&amp;" "&amp;F3764,B3764&amp;" "&amp;F3764)</f>
        <v/>
      </c>
      <c r="M3764" s="8" t="inlineStr">
        <is>
          <t>중청  데님 스티치워싱부츠컷진</t>
        </is>
      </c>
      <c r="N3764" s="8" t="inlineStr">
        <is>
          <t>중청  데님 스티치워싱부츠컷진</t>
        </is>
      </c>
      <c r="O3764" s="8" t="inlineStr">
        <is>
          <t>중청  데님 스티치워싱부츠컷진</t>
        </is>
      </c>
    </row>
    <row r="3765" ht="16.5" customHeight="1" s="16">
      <c r="A3765" s="7" t="n">
        <v>13200545</v>
      </c>
      <c r="B3765" s="7" t="inlineStr">
        <is>
          <t>나이키</t>
        </is>
      </c>
      <c r="C3765" s="7" t="inlineStr">
        <is>
          <t>블랙</t>
        </is>
      </c>
      <c r="D3765" s="7" t="inlineStr">
        <is>
          <t>프린팅</t>
        </is>
      </c>
      <c r="E3765" s="7" t="inlineStr">
        <is>
          <t>드라이핏</t>
        </is>
      </c>
      <c r="F3765" s="7" t="inlineStr">
        <is>
          <t>스포츠반바지</t>
        </is>
      </c>
      <c r="G3765" s="7" t="inlineStr">
        <is>
          <t>KOR</t>
        </is>
      </c>
      <c r="H3765" s="7" t="inlineStr">
        <is>
          <t>L</t>
        </is>
      </c>
      <c r="I3765" s="7">
        <f>IF(B3765="보세",C3765&amp;" "&amp;D3765&amp;" "&amp;E3765&amp;" "&amp;F3765&amp;" ["&amp;H3765&amp;"]",IF(G3765="JPN","[JPN] "&amp;B3765&amp;" "&amp;C3765&amp;" "&amp;D3765&amp;" "&amp;E3765&amp;" "&amp;F3765&amp;" ["&amp;H3765&amp;"]",B3765&amp;" "&amp;C3765&amp;" "&amp;D3765&amp;" "&amp;E3765&amp;" "&amp;F3765&amp;" ["&amp;H3765&amp;"]"))</f>
        <v/>
      </c>
      <c r="J3765" s="7" t="inlineStr">
        <is>
          <t>나이키 블랙 프린팅 드라이핏 스포츠반바지 [L]</t>
        </is>
      </c>
      <c r="K3765" s="7" t="inlineStr">
        <is>
          <t>나이키 블랙 프린팅 드라이핏 스포츠반바지</t>
        </is>
      </c>
      <c r="L3765" s="7">
        <f>IF(B3765="보세",C3765&amp;" "&amp;F3765,B3765&amp;" "&amp;F3765)</f>
        <v/>
      </c>
      <c r="M3765" s="8" t="inlineStr">
        <is>
          <t>블랙 프린팅 드라이핏 스포츠반바지</t>
        </is>
      </c>
      <c r="N3765" s="8" t="inlineStr">
        <is>
          <t>블랙 프린팅 드라이핏 스포츠반바지</t>
        </is>
      </c>
      <c r="O3765" s="8" t="inlineStr">
        <is>
          <t>블랙 프린팅 드라이핏 스포츠반바지</t>
        </is>
      </c>
    </row>
    <row r="3766" ht="16.5" customHeight="1" s="16">
      <c r="A3766" s="7" t="n">
        <v>13200546</v>
      </c>
      <c r="B3766" s="7" t="inlineStr">
        <is>
          <t>루이까스텔</t>
        </is>
      </c>
      <c r="C3766" s="7" t="inlineStr">
        <is>
          <t>다크그레이</t>
        </is>
      </c>
      <c r="D3766" s="7" t="inlineStr">
        <is>
          <t>무지</t>
        </is>
      </c>
      <c r="E3766" s="7" t="inlineStr">
        <is>
          <t>폴리</t>
        </is>
      </c>
      <c r="F3766" s="7" t="inlineStr">
        <is>
          <t>웜슬랙스팬츠</t>
        </is>
      </c>
      <c r="G3766" s="7" t="inlineStr">
        <is>
          <t>KOR</t>
        </is>
      </c>
      <c r="H3766" s="7" t="inlineStr">
        <is>
          <t>82</t>
        </is>
      </c>
      <c r="I3766" s="7">
        <f>IF(B3766="보세",C3766&amp;" "&amp;D3766&amp;" "&amp;E3766&amp;" "&amp;F3766&amp;" ["&amp;H3766&amp;"]",IF(G3766="JPN","[JPN] "&amp;B3766&amp;" "&amp;C3766&amp;" "&amp;D3766&amp;" "&amp;E3766&amp;" "&amp;F3766&amp;" ["&amp;H3766&amp;"]",B3766&amp;" "&amp;C3766&amp;" "&amp;D3766&amp;" "&amp;E3766&amp;" "&amp;F3766&amp;" ["&amp;H3766&amp;"]"))</f>
        <v/>
      </c>
      <c r="J3766" s="7" t="inlineStr">
        <is>
          <t>루이까스텔 다크그레이 웜슬랙스팬츠 [82]</t>
        </is>
      </c>
      <c r="K3766" s="7" t="inlineStr">
        <is>
          <t>루이까스텔 다크그레이 웜슬랙스팬츠</t>
        </is>
      </c>
      <c r="L3766" s="7">
        <f>IF(B3766="보세",C3766&amp;" "&amp;F3766,B3766&amp;" "&amp;F3766)</f>
        <v/>
      </c>
      <c r="M3766" s="8" t="inlineStr">
        <is>
          <t>다크그레이   웜슬랙스팬츠</t>
        </is>
      </c>
      <c r="N3766" s="8" t="inlineStr">
        <is>
          <t>다크그레이   웜슬랙스팬츠</t>
        </is>
      </c>
      <c r="O3766" s="8" t="inlineStr">
        <is>
          <t>다크그레이   웜슬랙스팬츠</t>
        </is>
      </c>
    </row>
    <row r="3767" ht="16.5" customHeight="1" s="16">
      <c r="A3767" s="7" t="n">
        <v>13200547</v>
      </c>
      <c r="B3767" s="7" t="inlineStr">
        <is>
          <t>다이나핏</t>
        </is>
      </c>
      <c r="C3767" s="7" t="inlineStr">
        <is>
          <t>멜란지그레이</t>
        </is>
      </c>
      <c r="D3767" s="7" t="inlineStr">
        <is>
          <t>무지</t>
        </is>
      </c>
      <c r="E3767" s="7" t="inlineStr">
        <is>
          <t>면혼방</t>
        </is>
      </c>
      <c r="F3767" s="7" t="inlineStr">
        <is>
          <t>트레이닝반바지</t>
        </is>
      </c>
      <c r="G3767" s="7" t="inlineStr">
        <is>
          <t>KOR</t>
        </is>
      </c>
      <c r="H3767" s="7" t="inlineStr">
        <is>
          <t>L</t>
        </is>
      </c>
      <c r="I3767" s="7">
        <f>IF(B3767="보세",C3767&amp;" "&amp;D3767&amp;" "&amp;E3767&amp;" "&amp;F3767&amp;" ["&amp;H3767&amp;"]",IF(G3767="JPN","[JPN] "&amp;B3767&amp;" "&amp;C3767&amp;" "&amp;D3767&amp;" "&amp;E3767&amp;" "&amp;F3767&amp;" ["&amp;H3767&amp;"]",B3767&amp;" "&amp;C3767&amp;" "&amp;D3767&amp;" "&amp;E3767&amp;" "&amp;F3767&amp;" ["&amp;H3767&amp;"]"))</f>
        <v/>
      </c>
      <c r="J3767" s="7" t="inlineStr">
        <is>
          <t>다이나핏 멜란지그레이 면혼방 트레이닝반바지 [L]</t>
        </is>
      </c>
      <c r="K3767" s="7" t="inlineStr">
        <is>
          <t>다이나핏 멜란지그레이 면혼방 트레이닝반바지</t>
        </is>
      </c>
      <c r="L3767" s="7">
        <f>IF(B3767="보세",C3767&amp;" "&amp;F3767,B3767&amp;" "&amp;F3767)</f>
        <v/>
      </c>
      <c r="M3767" s="8" t="inlineStr">
        <is>
          <t>멜란지그레이  면혼방 트레이닝반바지</t>
        </is>
      </c>
      <c r="N3767" s="8" t="inlineStr">
        <is>
          <t>멜란지그레이  코튼혼방 트레이닝반바지</t>
        </is>
      </c>
      <c r="O3767" s="8" t="inlineStr">
        <is>
          <t>멜란지그레이  면믹스 트레이닝반바지</t>
        </is>
      </c>
    </row>
    <row r="3768" ht="16.5" customHeight="1" s="16">
      <c r="A3768" s="7" t="n">
        <v>13200548</v>
      </c>
      <c r="B3768" s="7" t="inlineStr">
        <is>
          <t>블랙야크</t>
        </is>
      </c>
      <c r="C3768" s="7" t="inlineStr">
        <is>
          <t>다크그레이네이비</t>
        </is>
      </c>
      <c r="D3768" s="7" t="inlineStr">
        <is>
          <t>무지</t>
        </is>
      </c>
      <c r="E3768" s="7" t="inlineStr">
        <is>
          <t>폴리</t>
        </is>
      </c>
      <c r="F3768" s="7" t="inlineStr">
        <is>
          <t>아웃도어투톤팬츠</t>
        </is>
      </c>
      <c r="G3768" s="7" t="inlineStr">
        <is>
          <t>KOR</t>
        </is>
      </c>
      <c r="H3768" s="7" t="inlineStr">
        <is>
          <t>36</t>
        </is>
      </c>
      <c r="I3768" s="7">
        <f>IF(B3768="보세",C3768&amp;" "&amp;D3768&amp;" "&amp;E3768&amp;" "&amp;F3768&amp;" ["&amp;H3768&amp;"]",IF(G3768="JPN","[JPN] "&amp;B3768&amp;" "&amp;C3768&amp;" "&amp;D3768&amp;" "&amp;E3768&amp;" "&amp;F3768&amp;" ["&amp;H3768&amp;"]",B3768&amp;" "&amp;C3768&amp;" "&amp;D3768&amp;" "&amp;E3768&amp;" "&amp;F3768&amp;" ["&amp;H3768&amp;"]"))</f>
        <v/>
      </c>
      <c r="J3768" s="7" t="inlineStr">
        <is>
          <t>블랙야크 다크그레이네이비 아웃도어투톤팬츠 [36]</t>
        </is>
      </c>
      <c r="K3768" s="7" t="inlineStr">
        <is>
          <t>블랙야크 다크그레이네이비 아웃도어투톤팬츠</t>
        </is>
      </c>
      <c r="L3768" s="7">
        <f>IF(B3768="보세",C3768&amp;" "&amp;F3768,B3768&amp;" "&amp;F3768)</f>
        <v/>
      </c>
      <c r="M3768" s="8" t="inlineStr">
        <is>
          <t>다크그레이네이비   아웃도어투톤팬츠</t>
        </is>
      </c>
      <c r="N3768" s="8" t="inlineStr">
        <is>
          <t>다크그레이네이비   아웃도어투톤팬츠</t>
        </is>
      </c>
      <c r="O3768" s="8" t="inlineStr">
        <is>
          <t>다크그레이네이비   아웃도어투톤팬츠</t>
        </is>
      </c>
    </row>
    <row r="3769" ht="16.5" customHeight="1" s="16">
      <c r="A3769" s="7" t="n">
        <v>13200549</v>
      </c>
      <c r="B3769" s="7" t="inlineStr">
        <is>
          <t>아디다스</t>
        </is>
      </c>
      <c r="C3769" s="7" t="inlineStr">
        <is>
          <t>블랙</t>
        </is>
      </c>
      <c r="D3769" s="7" t="inlineStr">
        <is>
          <t>무지</t>
        </is>
      </c>
      <c r="E3769" s="7" t="inlineStr">
        <is>
          <t>폴리</t>
        </is>
      </c>
      <c r="F3769" s="7" t="inlineStr">
        <is>
          <t>밑단삼선트레이닝팬츠</t>
        </is>
      </c>
      <c r="G3769" s="7" t="inlineStr">
        <is>
          <t>KOR</t>
        </is>
      </c>
      <c r="H3769" s="7" t="inlineStr">
        <is>
          <t>150</t>
        </is>
      </c>
      <c r="I3769" s="7">
        <f>IF(B3769="보세",C3769&amp;" "&amp;D3769&amp;" "&amp;E3769&amp;" "&amp;F3769&amp;" ["&amp;H3769&amp;"]",IF(G3769="JPN","[JPN] "&amp;B3769&amp;" "&amp;C3769&amp;" "&amp;D3769&amp;" "&amp;E3769&amp;" "&amp;F3769&amp;" ["&amp;H3769&amp;"]",B3769&amp;" "&amp;C3769&amp;" "&amp;D3769&amp;" "&amp;E3769&amp;" "&amp;F3769&amp;" ["&amp;H3769&amp;"]"))</f>
        <v/>
      </c>
      <c r="J3769" s="7" t="inlineStr">
        <is>
          <t>아디다스 블랙 밑단삼선트레이닝팬츠 [150]</t>
        </is>
      </c>
      <c r="K3769" s="7" t="inlineStr">
        <is>
          <t>아디다스 블랙 밑단삼선트레이닝팬츠</t>
        </is>
      </c>
      <c r="L3769" s="7">
        <f>IF(B3769="보세",C3769&amp;" "&amp;F3769,B3769&amp;" "&amp;F3769)</f>
        <v/>
      </c>
      <c r="M3769" s="8" t="inlineStr">
        <is>
          <t>블랙   밑단삼선트레이닝팬츠</t>
        </is>
      </c>
      <c r="N3769" s="8" t="inlineStr">
        <is>
          <t>블랙   밑단삼선트레이닝팬츠</t>
        </is>
      </c>
      <c r="O3769" s="8" t="inlineStr">
        <is>
          <t>블랙   밑단삼선트레이닝팬츠</t>
        </is>
      </c>
    </row>
    <row r="3770" ht="16.5" customHeight="1" s="16">
      <c r="A3770" s="7" t="n">
        <v>13200550</v>
      </c>
      <c r="B3770" s="7" t="inlineStr">
        <is>
          <t>sevenselah</t>
        </is>
      </c>
      <c r="C3770" s="7" t="inlineStr">
        <is>
          <t>블랙</t>
        </is>
      </c>
      <c r="D3770" s="7" t="inlineStr">
        <is>
          <t>무지</t>
        </is>
      </c>
      <c r="E3770" s="7" t="inlineStr">
        <is>
          <t>폴리</t>
        </is>
      </c>
      <c r="F3770" s="7" t="inlineStr">
        <is>
          <t>조거카고팬츠</t>
        </is>
      </c>
      <c r="G3770" s="7" t="inlineStr">
        <is>
          <t>KOR</t>
        </is>
      </c>
      <c r="H3770" s="7" t="inlineStr">
        <is>
          <t>28</t>
        </is>
      </c>
      <c r="I3770" s="7">
        <f>IF(B3770="보세",C3770&amp;" "&amp;D3770&amp;" "&amp;E3770&amp;" "&amp;F3770&amp;" ["&amp;H3770&amp;"]",IF(G3770="JPN","[JPN] "&amp;B3770&amp;" "&amp;C3770&amp;" "&amp;D3770&amp;" "&amp;E3770&amp;" "&amp;F3770&amp;" ["&amp;H3770&amp;"]",B3770&amp;" "&amp;C3770&amp;" "&amp;D3770&amp;" "&amp;E3770&amp;" "&amp;F3770&amp;" ["&amp;H3770&amp;"]"))</f>
        <v/>
      </c>
      <c r="J3770" s="7" t="inlineStr">
        <is>
          <t>sevenselah 블랙 조거카고팬츠 [28]</t>
        </is>
      </c>
      <c r="K3770" s="7" t="inlineStr">
        <is>
          <t>sevenselah 블랙 조거카고팬츠</t>
        </is>
      </c>
      <c r="L3770" s="7">
        <f>IF(B3770="보세",C3770&amp;" "&amp;F3770,B3770&amp;" "&amp;F3770)</f>
        <v/>
      </c>
      <c r="M3770" s="8" t="inlineStr">
        <is>
          <t>블랙   조거카고팬츠</t>
        </is>
      </c>
      <c r="N3770" s="8" t="inlineStr">
        <is>
          <t>블랙   조거카고팬츠</t>
        </is>
      </c>
      <c r="O3770" s="8" t="inlineStr">
        <is>
          <t>블랙   조거카고팬츠</t>
        </is>
      </c>
    </row>
    <row r="3771" ht="16.5" customHeight="1" s="16">
      <c r="A3771" s="7" t="n">
        <v>13200551</v>
      </c>
      <c r="B3771" s="7" t="inlineStr">
        <is>
          <t>타미힐피거</t>
        </is>
      </c>
      <c r="C3771" s="7" t="inlineStr">
        <is>
          <t>베이지</t>
        </is>
      </c>
      <c r="D3771" s="7" t="inlineStr">
        <is>
          <t>무지</t>
        </is>
      </c>
      <c r="E3771" s="7" t="inlineStr">
        <is>
          <t>면혼방</t>
        </is>
      </c>
      <c r="F3771" s="7" t="inlineStr">
        <is>
          <t>워싱치노팬츠</t>
        </is>
      </c>
      <c r="G3771" s="7" t="inlineStr">
        <is>
          <t>KOR</t>
        </is>
      </c>
      <c r="H3771" s="7" t="inlineStr">
        <is>
          <t>4</t>
        </is>
      </c>
      <c r="I3771" s="7">
        <f>IF(B3771="보세",C3771&amp;" "&amp;D3771&amp;" "&amp;E3771&amp;" "&amp;F3771&amp;" ["&amp;H3771&amp;"]",IF(G3771="JPN","[JPN] "&amp;B3771&amp;" "&amp;C3771&amp;" "&amp;D3771&amp;" "&amp;E3771&amp;" "&amp;F3771&amp;" ["&amp;H3771&amp;"]",B3771&amp;" "&amp;C3771&amp;" "&amp;D3771&amp;" "&amp;E3771&amp;" "&amp;F3771&amp;" ["&amp;H3771&amp;"]"))</f>
        <v/>
      </c>
      <c r="J3771" s="7" t="inlineStr">
        <is>
          <t>타미힐피거 베이지 면혼방 워싱치노팬츠 [4]</t>
        </is>
      </c>
      <c r="K3771" s="7" t="inlineStr">
        <is>
          <t>타미힐피거 베이지 면혼방 워싱치노팬츠</t>
        </is>
      </c>
      <c r="L3771" s="7">
        <f>IF(B3771="보세",C3771&amp;" "&amp;F3771,B3771&amp;" "&amp;F3771)</f>
        <v/>
      </c>
      <c r="M3771" s="8" t="inlineStr">
        <is>
          <t>베이지  면혼방 워싱치노팬츠</t>
        </is>
      </c>
      <c r="N3771" s="8" t="inlineStr">
        <is>
          <t>베이지  코튼혼방 워싱치노팬츠</t>
        </is>
      </c>
      <c r="O3771" s="8" t="inlineStr">
        <is>
          <t>베이지  면믹스 워싱치노팬츠</t>
        </is>
      </c>
    </row>
    <row r="3772" ht="16.5" customHeight="1" s="16">
      <c r="A3772" s="7" t="n">
        <v>13200552</v>
      </c>
      <c r="B3772" s="7" t="inlineStr">
        <is>
          <t>코스</t>
        </is>
      </c>
      <c r="C3772" s="7" t="inlineStr">
        <is>
          <t>베이지</t>
        </is>
      </c>
      <c r="D3772" s="7" t="inlineStr">
        <is>
          <t>무지</t>
        </is>
      </c>
      <c r="E3772" s="7" t="inlineStr">
        <is>
          <t>폴리</t>
        </is>
      </c>
      <c r="F3772" s="7" t="inlineStr">
        <is>
          <t>와이드팬츠</t>
        </is>
      </c>
      <c r="G3772" s="7" t="inlineStr">
        <is>
          <t>KOR</t>
        </is>
      </c>
      <c r="H3772" s="7" t="inlineStr">
        <is>
          <t>6</t>
        </is>
      </c>
      <c r="I3772" s="7">
        <f>IF(B3772="보세",C3772&amp;" "&amp;D3772&amp;" "&amp;E3772&amp;" "&amp;F3772&amp;" ["&amp;H3772&amp;"]",IF(G3772="JPN","[JPN] "&amp;B3772&amp;" "&amp;C3772&amp;" "&amp;D3772&amp;" "&amp;E3772&amp;" "&amp;F3772&amp;" ["&amp;H3772&amp;"]",B3772&amp;" "&amp;C3772&amp;" "&amp;D3772&amp;" "&amp;E3772&amp;" "&amp;F3772&amp;" ["&amp;H3772&amp;"]"))</f>
        <v/>
      </c>
      <c r="J3772" s="7" t="inlineStr">
        <is>
          <t>코스 베이지 와이드팬츠 [6]</t>
        </is>
      </c>
      <c r="K3772" s="7" t="inlineStr">
        <is>
          <t>코스 베이지 와이드팬츠</t>
        </is>
      </c>
      <c r="L3772" s="7">
        <f>IF(B3772="보세",C3772&amp;" "&amp;F3772,B3772&amp;" "&amp;F3772)</f>
        <v/>
      </c>
      <c r="M3772" s="8" t="inlineStr">
        <is>
          <t>베이지   와이드팬츠</t>
        </is>
      </c>
      <c r="N3772" s="8" t="inlineStr">
        <is>
          <t>베이지   와이드팬츠</t>
        </is>
      </c>
      <c r="O3772" s="8" t="inlineStr">
        <is>
          <t>베이지   와이드팬츠</t>
        </is>
      </c>
    </row>
    <row r="3773" ht="16.5" customHeight="1" s="16">
      <c r="A3773" s="7" t="n">
        <v>13200553</v>
      </c>
      <c r="B3773" s="7" t="inlineStr">
        <is>
          <t>캘빈클라인</t>
        </is>
      </c>
      <c r="C3773" s="7" t="inlineStr">
        <is>
          <t>중청</t>
        </is>
      </c>
      <c r="D3773" s="7" t="inlineStr">
        <is>
          <t>무지</t>
        </is>
      </c>
      <c r="E3773" s="7" t="inlineStr">
        <is>
          <t>데님</t>
        </is>
      </c>
      <c r="F3773" s="7" t="inlineStr">
        <is>
          <t>워싱얼티메이트스키니진</t>
        </is>
      </c>
      <c r="G3773" s="7" t="inlineStr">
        <is>
          <t>KOR</t>
        </is>
      </c>
      <c r="H3773" s="7" t="inlineStr">
        <is>
          <t>30</t>
        </is>
      </c>
      <c r="I3773" s="7">
        <f>IF(B3773="보세",C3773&amp;" "&amp;D3773&amp;" "&amp;E3773&amp;" "&amp;F3773&amp;" ["&amp;H3773&amp;"]",IF(G3773="JPN","[JPN] "&amp;B3773&amp;" "&amp;C3773&amp;" "&amp;D3773&amp;" "&amp;E3773&amp;" "&amp;F3773&amp;" ["&amp;H3773&amp;"]",B3773&amp;" "&amp;C3773&amp;" "&amp;D3773&amp;" "&amp;E3773&amp;" "&amp;F3773&amp;" ["&amp;H3773&amp;"]"))</f>
        <v/>
      </c>
      <c r="J3773" s="7" t="inlineStr">
        <is>
          <t>캘빈클라인 중청 데님 워싱얼티메이트스키니진 [30]</t>
        </is>
      </c>
      <c r="K3773" s="7" t="inlineStr">
        <is>
          <t>캘빈클라인 중청 데님 워싱얼티메이트스키니진</t>
        </is>
      </c>
      <c r="L3773" s="7">
        <f>IF(B3773="보세",C3773&amp;" "&amp;F3773,B3773&amp;" "&amp;F3773)</f>
        <v/>
      </c>
      <c r="M3773" s="8" t="inlineStr">
        <is>
          <t>중청  데님 워싱얼티메이트스키니진</t>
        </is>
      </c>
      <c r="N3773" s="8" t="inlineStr">
        <is>
          <t>중청  데님 워싱얼티메이트스키니진</t>
        </is>
      </c>
      <c r="O3773" s="8" t="inlineStr">
        <is>
          <t>중청  데님 워싱얼티메이트스키니진</t>
        </is>
      </c>
    </row>
    <row r="3774" ht="16.5" customHeight="1" s="16">
      <c r="A3774" s="7" t="n">
        <v>13200554</v>
      </c>
      <c r="B3774" s="7" t="inlineStr">
        <is>
          <t>몽벨</t>
        </is>
      </c>
      <c r="C3774" s="7" t="inlineStr">
        <is>
          <t>블루그레이</t>
        </is>
      </c>
      <c r="D3774" s="7" t="inlineStr">
        <is>
          <t>무지</t>
        </is>
      </c>
      <c r="E3774" s="7" t="inlineStr">
        <is>
          <t>폴리</t>
        </is>
      </c>
      <c r="F3774" s="7" t="inlineStr">
        <is>
          <t>투톤아웃도어절개팬츠</t>
        </is>
      </c>
      <c r="G3774" s="7" t="inlineStr">
        <is>
          <t>KOR</t>
        </is>
      </c>
      <c r="H3774" s="7" t="inlineStr">
        <is>
          <t>85</t>
        </is>
      </c>
      <c r="I3774" s="7">
        <f>IF(B3774="보세",C3774&amp;" "&amp;D3774&amp;" "&amp;E3774&amp;" "&amp;F3774&amp;" ["&amp;H3774&amp;"]",IF(G3774="JPN","[JPN] "&amp;B3774&amp;" "&amp;C3774&amp;" "&amp;D3774&amp;" "&amp;E3774&amp;" "&amp;F3774&amp;" ["&amp;H3774&amp;"]",B3774&amp;" "&amp;C3774&amp;" "&amp;D3774&amp;" "&amp;E3774&amp;" "&amp;F3774&amp;" ["&amp;H3774&amp;"]"))</f>
        <v/>
      </c>
      <c r="J3774" s="7" t="inlineStr">
        <is>
          <t>몽벨 블루그레이 투톤아웃도어절개팬츠 [85]</t>
        </is>
      </c>
      <c r="K3774" s="7" t="inlineStr">
        <is>
          <t>몽벨 블루그레이 투톤아웃도어절개팬츠</t>
        </is>
      </c>
      <c r="L3774" s="7">
        <f>IF(B3774="보세",C3774&amp;" "&amp;F3774,B3774&amp;" "&amp;F3774)</f>
        <v/>
      </c>
      <c r="M3774" s="8" t="inlineStr">
        <is>
          <t>블루그레이   투톤아웃도어절개팬츠</t>
        </is>
      </c>
      <c r="N3774" s="8" t="inlineStr">
        <is>
          <t>블루그레이   투톤아웃도어절개팬츠</t>
        </is>
      </c>
      <c r="O3774" s="8" t="inlineStr">
        <is>
          <t>블루그레이   투톤아웃도어절개팬츠</t>
        </is>
      </c>
    </row>
    <row r="3775" ht="16.5" customHeight="1" s="16">
      <c r="A3775" s="7" t="n">
        <v>13200555</v>
      </c>
      <c r="B3775" s="7" t="inlineStr">
        <is>
          <t>JDX</t>
        </is>
      </c>
      <c r="C3775" s="7" t="inlineStr">
        <is>
          <t>네이비</t>
        </is>
      </c>
      <c r="D3775" s="7" t="inlineStr">
        <is>
          <t>무지</t>
        </is>
      </c>
      <c r="E3775" s="7" t="inlineStr">
        <is>
          <t>면혼방</t>
        </is>
      </c>
      <c r="F3775" s="7" t="inlineStr">
        <is>
          <t>투웨이스트레치워싱팬츠</t>
        </is>
      </c>
      <c r="G3775" s="7" t="inlineStr">
        <is>
          <t>KOR</t>
        </is>
      </c>
      <c r="H3775" s="7" t="inlineStr">
        <is>
          <t>76</t>
        </is>
      </c>
      <c r="I3775" s="7">
        <f>IF(B3775="보세",C3775&amp;" "&amp;D3775&amp;" "&amp;E3775&amp;" "&amp;F3775&amp;" ["&amp;H3775&amp;"]",IF(G3775="JPN","[JPN] "&amp;B3775&amp;" "&amp;C3775&amp;" "&amp;D3775&amp;" "&amp;E3775&amp;" "&amp;F3775&amp;" ["&amp;H3775&amp;"]",B3775&amp;" "&amp;C3775&amp;" "&amp;D3775&amp;" "&amp;E3775&amp;" "&amp;F3775&amp;" ["&amp;H3775&amp;"]"))</f>
        <v/>
      </c>
      <c r="J3775" s="7" t="inlineStr">
        <is>
          <t>JDX 네이비 면혼방 투웨이스트레치워싱팬츠 [76]</t>
        </is>
      </c>
      <c r="K3775" s="7" t="inlineStr">
        <is>
          <t>JDX 네이비 면혼방 투웨이스트레치워싱팬츠</t>
        </is>
      </c>
      <c r="L3775" s="7">
        <f>IF(B3775="보세",C3775&amp;" "&amp;F3775,B3775&amp;" "&amp;F3775)</f>
        <v/>
      </c>
      <c r="M3775" s="8" t="inlineStr">
        <is>
          <t>네이비  면혼방 투웨이스트레치워싱팬츠</t>
        </is>
      </c>
      <c r="N3775" s="8" t="inlineStr">
        <is>
          <t>NAVY  면혼방 투웨이스트레치워싱팬츠</t>
        </is>
      </c>
      <c r="O3775" s="8" t="inlineStr">
        <is>
          <t>곤색  면혼방 투웨이스트레치워싱팬츠</t>
        </is>
      </c>
    </row>
    <row r="3776" ht="16.5" customHeight="1" s="16">
      <c r="A3776" s="7" t="n">
        <v>13200556</v>
      </c>
      <c r="B3776" s="7" t="inlineStr">
        <is>
          <t>나이키</t>
        </is>
      </c>
      <c r="C3776" s="7" t="inlineStr">
        <is>
          <t>블랙</t>
        </is>
      </c>
      <c r="D3776" s="7" t="inlineStr">
        <is>
          <t>무지</t>
        </is>
      </c>
      <c r="E3776" s="7" t="inlineStr">
        <is>
          <t>드라이핏</t>
        </is>
      </c>
      <c r="F3776" s="7" t="inlineStr">
        <is>
          <t>절개조거트레이닝팬츠</t>
        </is>
      </c>
      <c r="G3776" s="7" t="inlineStr">
        <is>
          <t>KOR</t>
        </is>
      </c>
      <c r="H3776" s="7" t="inlineStr">
        <is>
          <t>L</t>
        </is>
      </c>
      <c r="I3776" s="7">
        <f>IF(B3776="보세",C3776&amp;" "&amp;D3776&amp;" "&amp;E3776&amp;" "&amp;F3776&amp;" ["&amp;H3776&amp;"]",IF(G3776="JPN","[JPN] "&amp;B3776&amp;" "&amp;C3776&amp;" "&amp;D3776&amp;" "&amp;E3776&amp;" "&amp;F3776&amp;" ["&amp;H3776&amp;"]",B3776&amp;" "&amp;C3776&amp;" "&amp;D3776&amp;" "&amp;E3776&amp;" "&amp;F3776&amp;" ["&amp;H3776&amp;"]"))</f>
        <v/>
      </c>
      <c r="J3776" s="7" t="inlineStr">
        <is>
          <t>나이키 블랙 드라이핏 절개조거트레이닝팬츠 [L]</t>
        </is>
      </c>
      <c r="K3776" s="7" t="inlineStr">
        <is>
          <t>나이키 블랙 드라이핏 절개조거트레이닝팬츠</t>
        </is>
      </c>
      <c r="L3776" s="7">
        <f>IF(B3776="보세",C3776&amp;" "&amp;F3776,B3776&amp;" "&amp;F3776)</f>
        <v/>
      </c>
      <c r="M3776" s="8" t="inlineStr">
        <is>
          <t>블랙  드라이핏 절개조거트레이닝팬츠</t>
        </is>
      </c>
      <c r="N3776" s="8" t="inlineStr">
        <is>
          <t>블랙  드라이핏 절개조거트레이닝팬츠</t>
        </is>
      </c>
      <c r="O3776" s="8" t="inlineStr">
        <is>
          <t>블랙  드라이핏 절개조거트레이닝팬츠</t>
        </is>
      </c>
    </row>
    <row r="3777" ht="16.5" customHeight="1" s="16">
      <c r="A3777" s="7" t="n">
        <v>13200557</v>
      </c>
      <c r="B3777" s="7" t="inlineStr">
        <is>
          <t>헤드</t>
        </is>
      </c>
      <c r="C3777" s="7" t="inlineStr">
        <is>
          <t>화이트</t>
        </is>
      </c>
      <c r="D3777" s="7" t="inlineStr">
        <is>
          <t>프린팅</t>
        </is>
      </c>
      <c r="E3777" s="7" t="inlineStr">
        <is>
          <t>폴리</t>
        </is>
      </c>
      <c r="F3777" s="7" t="inlineStr">
        <is>
          <t>절개브이넥스포츠반팔티</t>
        </is>
      </c>
      <c r="G3777" s="7" t="inlineStr">
        <is>
          <t>KOR</t>
        </is>
      </c>
      <c r="H3777" s="7" t="inlineStr">
        <is>
          <t>90</t>
        </is>
      </c>
      <c r="I3777" s="7">
        <f>IF(B3777="보세",C3777&amp;" "&amp;D3777&amp;" "&amp;E3777&amp;" "&amp;F3777&amp;" ["&amp;H3777&amp;"]",IF(G3777="JPN","[JPN] "&amp;B3777&amp;" "&amp;C3777&amp;" "&amp;D3777&amp;" "&amp;E3777&amp;" "&amp;F3777&amp;" ["&amp;H3777&amp;"]",B3777&amp;" "&amp;C3777&amp;" "&amp;D3777&amp;" "&amp;E3777&amp;" "&amp;F3777&amp;" ["&amp;H3777&amp;"]"))</f>
        <v/>
      </c>
      <c r="J3777" s="7" t="inlineStr">
        <is>
          <t>헤드 화이트 프린팅 절개브이넥스포츠반팔티 [90]</t>
        </is>
      </c>
      <c r="K3777" s="7" t="inlineStr">
        <is>
          <t>헤드 화이트 프린팅 절개브이넥스포츠반팔티</t>
        </is>
      </c>
      <c r="L3777" s="7">
        <f>IF(B3777="보세",C3777&amp;" "&amp;F3777,B3777&amp;" "&amp;F3777)</f>
        <v/>
      </c>
      <c r="M3777" s="8" t="inlineStr">
        <is>
          <t>화이트 프린팅  절개브이넥스포츠반팔티</t>
        </is>
      </c>
      <c r="N3777" s="8" t="inlineStr">
        <is>
          <t>화이트 프린팅  절개브이넥스포츠반팔티</t>
        </is>
      </c>
      <c r="O3777" s="8" t="inlineStr">
        <is>
          <t>화이트 프린팅  절개브이넥스포츠반팔티</t>
        </is>
      </c>
    </row>
    <row r="3778" ht="16.5" customHeight="1" s="16">
      <c r="A3778" s="7" t="n">
        <v>13200558</v>
      </c>
      <c r="B3778" s="7" t="inlineStr">
        <is>
          <t>라코스테</t>
        </is>
      </c>
      <c r="C3778" s="7" t="inlineStr">
        <is>
          <t>화이트</t>
        </is>
      </c>
      <c r="D3778" s="7" t="inlineStr">
        <is>
          <t>다이아몬드패턴</t>
        </is>
      </c>
      <c r="E3778" s="7" t="inlineStr">
        <is>
          <t>면</t>
        </is>
      </c>
      <c r="F3778" s="7" t="inlineStr">
        <is>
          <t>악어로고반팔피케티</t>
        </is>
      </c>
      <c r="G3778" s="7" t="inlineStr">
        <is>
          <t>KOR</t>
        </is>
      </c>
      <c r="H3778" s="7" t="inlineStr">
        <is>
          <t>4</t>
        </is>
      </c>
      <c r="I3778" s="7">
        <f>IF(B3778="보세",C3778&amp;" "&amp;D3778&amp;" "&amp;E3778&amp;" "&amp;F3778&amp;" ["&amp;H3778&amp;"]",IF(G3778="JPN","[JPN] "&amp;B3778&amp;" "&amp;C3778&amp;" "&amp;D3778&amp;" "&amp;E3778&amp;" "&amp;F3778&amp;" ["&amp;H3778&amp;"]",B3778&amp;" "&amp;C3778&amp;" "&amp;D3778&amp;" "&amp;E3778&amp;" "&amp;F3778&amp;" ["&amp;H3778&amp;"]"))</f>
        <v/>
      </c>
      <c r="J3778" s="7" t="inlineStr">
        <is>
          <t>라코스테 화이트 다이아몬드패턴 면 악어로고반팔피케티 [4]</t>
        </is>
      </c>
      <c r="K3778" s="7" t="inlineStr">
        <is>
          <t>라코스테 화이트 다이아몬드패턴 면 악어로고반팔피케티</t>
        </is>
      </c>
      <c r="L3778" s="7">
        <f>IF(B3778="보세",C3778&amp;" "&amp;F3778,B3778&amp;" "&amp;F3778)</f>
        <v/>
      </c>
      <c r="M3778" s="8" t="inlineStr">
        <is>
          <t>화이트 다이아몬드패턴 면 악어로고반팔피케티</t>
        </is>
      </c>
      <c r="N3778" s="8" t="inlineStr">
        <is>
          <t>화이트 다이아몬드패턴 코튼 악어로고반팔피케티</t>
        </is>
      </c>
      <c r="O3778" s="8" t="inlineStr">
        <is>
          <t>화이트 다이아몬드패턴 면직물 악어로고반팔피케티</t>
        </is>
      </c>
    </row>
    <row r="3779" ht="16.5" customHeight="1" s="16">
      <c r="A3779" s="7" t="n">
        <v>13200559</v>
      </c>
      <c r="B3779" s="7" t="inlineStr">
        <is>
          <t>타미힐피거</t>
        </is>
      </c>
      <c r="C3779" s="7" t="inlineStr">
        <is>
          <t>화이트</t>
        </is>
      </c>
      <c r="D3779" s="7" t="inlineStr">
        <is>
          <t>무지</t>
        </is>
      </c>
      <c r="E3779" s="7" t="inlineStr">
        <is>
          <t>면혼방</t>
        </is>
      </c>
      <c r="F3779" s="7" t="inlineStr">
        <is>
          <t>자수레터링아웃포켓후드집업</t>
        </is>
      </c>
      <c r="G3779" s="7" t="inlineStr">
        <is>
          <t>KOR</t>
        </is>
      </c>
      <c r="H3779" s="7" t="inlineStr">
        <is>
          <t>M</t>
        </is>
      </c>
      <c r="I3779" s="7">
        <f>IF(B3779="보세",C3779&amp;" "&amp;D3779&amp;" "&amp;E3779&amp;" "&amp;F3779&amp;" ["&amp;H3779&amp;"]",IF(G3779="JPN","[JPN] "&amp;B3779&amp;" "&amp;C3779&amp;" "&amp;D3779&amp;" "&amp;E3779&amp;" "&amp;F3779&amp;" ["&amp;H3779&amp;"]",B3779&amp;" "&amp;C3779&amp;" "&amp;D3779&amp;" "&amp;E3779&amp;" "&amp;F3779&amp;" ["&amp;H3779&amp;"]"))</f>
        <v/>
      </c>
      <c r="J3779" s="7" t="inlineStr">
        <is>
          <t>타미힐피거 화이트 면혼방 자수레터링아웃포켓후드집업 [M]</t>
        </is>
      </c>
      <c r="K3779" s="7" t="inlineStr">
        <is>
          <t>타미힐피거 화이트 면혼방 자수레터링아웃포켓후드집업</t>
        </is>
      </c>
      <c r="L3779" s="7">
        <f>IF(B3779="보세",C3779&amp;" "&amp;F3779,B3779&amp;" "&amp;F3779)</f>
        <v/>
      </c>
      <c r="M3779" s="8" t="inlineStr">
        <is>
          <t>화이트  면혼방 자수레터링아웃포켓후드집업</t>
        </is>
      </c>
      <c r="N3779" s="8" t="inlineStr">
        <is>
          <t>화이트  코튼혼방 자수레터링아웃포켓후드집업</t>
        </is>
      </c>
      <c r="O3779" s="8" t="inlineStr">
        <is>
          <t>화이트  면믹스 자수레터링아웃포켓후드집업</t>
        </is>
      </c>
    </row>
    <row r="3780" ht="16.5" customHeight="1" s="16">
      <c r="A3780" s="7" t="n">
        <v>13200560</v>
      </c>
      <c r="B3780" s="7" t="inlineStr">
        <is>
          <t>언더아머골프</t>
        </is>
      </c>
      <c r="C3780" s="7" t="inlineStr">
        <is>
          <t>화이트</t>
        </is>
      </c>
      <c r="D3780" s="7" t="inlineStr">
        <is>
          <t>무지</t>
        </is>
      </c>
      <c r="E3780" s="7" t="inlineStr">
        <is>
          <t>면혼방</t>
        </is>
      </c>
      <c r="F3780" s="7" t="inlineStr">
        <is>
          <t>모크넥반집업웜티</t>
        </is>
      </c>
      <c r="G3780" s="7" t="inlineStr">
        <is>
          <t>KOR</t>
        </is>
      </c>
      <c r="H3780" s="7" t="inlineStr">
        <is>
          <t>L</t>
        </is>
      </c>
      <c r="I3780" s="7">
        <f>IF(B3780="보세",C3780&amp;" "&amp;D3780&amp;" "&amp;E3780&amp;" "&amp;F3780&amp;" ["&amp;H3780&amp;"]",IF(G3780="JPN","[JPN] "&amp;B3780&amp;" "&amp;C3780&amp;" "&amp;D3780&amp;" "&amp;E3780&amp;" "&amp;F3780&amp;" ["&amp;H3780&amp;"]",B3780&amp;" "&amp;C3780&amp;" "&amp;D3780&amp;" "&amp;E3780&amp;" "&amp;F3780&amp;" ["&amp;H3780&amp;"]"))</f>
        <v/>
      </c>
      <c r="J3780" s="7" t="inlineStr">
        <is>
          <t>언더아머골프 화이트 면혼방 모크넥반집업웜티 [L]</t>
        </is>
      </c>
      <c r="K3780" s="7" t="inlineStr">
        <is>
          <t>언더아머골프 화이트 면혼방 모크넥반집업웜티</t>
        </is>
      </c>
      <c r="L3780" s="7">
        <f>IF(B3780="보세",C3780&amp;" "&amp;F3780,B3780&amp;" "&amp;F3780)</f>
        <v/>
      </c>
      <c r="M3780" s="8" t="inlineStr">
        <is>
          <t>화이트  면혼방 모크넥반집업웜티</t>
        </is>
      </c>
      <c r="N3780" s="8" t="inlineStr">
        <is>
          <t>화이트  코튼혼방 모크넥반집업웜티</t>
        </is>
      </c>
      <c r="O3780" s="8" t="inlineStr">
        <is>
          <t>화이트  면믹스 모크넥반집업웜티</t>
        </is>
      </c>
    </row>
    <row r="3781" ht="16.5" customHeight="1" s="16">
      <c r="A3781" s="7" t="n">
        <v>13200561</v>
      </c>
      <c r="B3781" s="7" t="inlineStr">
        <is>
          <t>발만</t>
        </is>
      </c>
      <c r="C3781" s="7" t="inlineStr">
        <is>
          <t>화이트</t>
        </is>
      </c>
      <c r="D3781" s="7" t="inlineStr">
        <is>
          <t>시스루</t>
        </is>
      </c>
      <c r="E3781" s="7" t="inlineStr">
        <is>
          <t>울혼방</t>
        </is>
      </c>
      <c r="F3781" s="7" t="inlineStr">
        <is>
          <t>골드버튼민소매니트</t>
        </is>
      </c>
      <c r="G3781" s="7" t="inlineStr">
        <is>
          <t>KOR</t>
        </is>
      </c>
      <c r="H3781" s="7" t="inlineStr">
        <is>
          <t>없음</t>
        </is>
      </c>
      <c r="I3781" s="7">
        <f>IF(B3781="보세",C3781&amp;" "&amp;D3781&amp;" "&amp;E3781&amp;" "&amp;F3781&amp;" ["&amp;H3781&amp;"]",IF(G3781="JPN","[JPN] "&amp;B3781&amp;" "&amp;C3781&amp;" "&amp;D3781&amp;" "&amp;E3781&amp;" "&amp;F3781&amp;" ["&amp;H3781&amp;"]",B3781&amp;" "&amp;C3781&amp;" "&amp;D3781&amp;" "&amp;E3781&amp;" "&amp;F3781&amp;" ["&amp;H3781&amp;"]"))</f>
        <v/>
      </c>
      <c r="J3781" s="7" t="inlineStr">
        <is>
          <t xml:space="preserve">발만 화이트 시스루 울혼방 골드버튼민소매니트 </t>
        </is>
      </c>
      <c r="K3781" s="7" t="inlineStr">
        <is>
          <t xml:space="preserve">발만 화이트 시스루 울혼방 골드버튼민소매니트 </t>
        </is>
      </c>
      <c r="L3781" s="7">
        <f>IF(B3781="보세",C3781&amp;" "&amp;F3781,B3781&amp;" "&amp;F3781)</f>
        <v/>
      </c>
      <c r="M3781" s="8" t="inlineStr">
        <is>
          <t>화이트 시스루 울혼방 골드버튼민소매니트</t>
        </is>
      </c>
      <c r="N3781" s="8" t="inlineStr">
        <is>
          <t>화이트 시스루 울혼방 골드버튼민소매니트</t>
        </is>
      </c>
      <c r="O3781" s="8" t="inlineStr">
        <is>
          <t>화이트 시스루 울혼방 골드버튼민소매니트</t>
        </is>
      </c>
    </row>
    <row r="3782" ht="16.5" customHeight="1" s="16">
      <c r="A3782" s="7" t="n">
        <v>13200562</v>
      </c>
      <c r="B3782" s="7" t="inlineStr">
        <is>
          <t>시스템</t>
        </is>
      </c>
      <c r="C3782" s="7" t="inlineStr">
        <is>
          <t>베이지</t>
        </is>
      </c>
      <c r="D3782" s="7" t="inlineStr">
        <is>
          <t>무지</t>
        </is>
      </c>
      <c r="E3782" s="7" t="inlineStr">
        <is>
          <t>면혼방</t>
        </is>
      </c>
      <c r="F3782" s="7" t="inlineStr">
        <is>
          <t>아웃포켓간절기재킷</t>
        </is>
      </c>
      <c r="G3782" s="7" t="inlineStr">
        <is>
          <t>KOR</t>
        </is>
      </c>
      <c r="H3782" s="7" t="inlineStr">
        <is>
          <t>없음</t>
        </is>
      </c>
      <c r="I3782" s="7">
        <f>IF(B3782="보세",C3782&amp;" "&amp;D3782&amp;" "&amp;E3782&amp;" "&amp;F3782&amp;" ["&amp;H3782&amp;"]",IF(G3782="JPN","[JPN] "&amp;B3782&amp;" "&amp;C3782&amp;" "&amp;D3782&amp;" "&amp;E3782&amp;" "&amp;F3782&amp;" ["&amp;H3782&amp;"]",B3782&amp;" "&amp;C3782&amp;" "&amp;D3782&amp;" "&amp;E3782&amp;" "&amp;F3782&amp;" ["&amp;H3782&amp;"]"))</f>
        <v/>
      </c>
      <c r="J3782" s="7" t="inlineStr">
        <is>
          <t xml:space="preserve">시스템 베이지 면혼방 아웃포켓간절기재킷 </t>
        </is>
      </c>
      <c r="K3782" s="7" t="inlineStr">
        <is>
          <t xml:space="preserve">시스템 베이지 면혼방 아웃포켓간절기재킷 </t>
        </is>
      </c>
      <c r="L3782" s="7">
        <f>IF(B3782="보세",C3782&amp;" "&amp;F3782,B3782&amp;" "&amp;F3782)</f>
        <v/>
      </c>
      <c r="M3782" s="8" t="inlineStr">
        <is>
          <t>베이지  면혼방 아웃포켓간절기재킷</t>
        </is>
      </c>
      <c r="N3782" s="8" t="inlineStr">
        <is>
          <t>베이지  코튼혼방 아웃포켓간절기재킷</t>
        </is>
      </c>
      <c r="O3782" s="8" t="inlineStr">
        <is>
          <t>베이지  면믹스 아웃포켓간절기재킷</t>
        </is>
      </c>
    </row>
    <row r="3783" ht="16.5" customHeight="1" s="16">
      <c r="A3783" s="7" t="n">
        <v>13200563</v>
      </c>
      <c r="B3783" s="7" t="inlineStr">
        <is>
          <t>아르마니익스체인지</t>
        </is>
      </c>
      <c r="C3783" s="7" t="inlineStr">
        <is>
          <t>라이트그레이핑크</t>
        </is>
      </c>
      <c r="D3783" s="7" t="inlineStr">
        <is>
          <t>시스루스트라이프</t>
        </is>
      </c>
      <c r="E3783" s="7" t="inlineStr">
        <is>
          <t>폴리</t>
        </is>
      </c>
      <c r="F3783" s="7" t="inlineStr">
        <is>
          <t>셔링리본반소매버튼블라우스</t>
        </is>
      </c>
      <c r="G3783" s="7" t="inlineStr">
        <is>
          <t>KOR</t>
        </is>
      </c>
      <c r="H3783" s="7" t="inlineStr">
        <is>
          <t>XS</t>
        </is>
      </c>
      <c r="I3783" s="7">
        <f>IF(B3783="보세",C3783&amp;" "&amp;D3783&amp;" "&amp;E3783&amp;" "&amp;F3783&amp;" ["&amp;H3783&amp;"]",IF(G3783="JPN","[JPN] "&amp;B3783&amp;" "&amp;C3783&amp;" "&amp;D3783&amp;" "&amp;E3783&amp;" "&amp;F3783&amp;" ["&amp;H3783&amp;"]",B3783&amp;" "&amp;C3783&amp;" "&amp;D3783&amp;" "&amp;E3783&amp;" "&amp;F3783&amp;" ["&amp;H3783&amp;"]"))</f>
        <v/>
      </c>
      <c r="J3783" s="7" t="inlineStr">
        <is>
          <t>아르마니익스체인지 라이트그레이핑크 시스루스트라이프 셔링리본반소매버튼블라우스 [XS]</t>
        </is>
      </c>
      <c r="K3783" s="7" t="inlineStr">
        <is>
          <t>아르마니익스체인지 라이트그레이핑크 시스루스트라이프 셔링리본반소매버튼블라우스</t>
        </is>
      </c>
      <c r="L3783" s="7">
        <f>IF(B3783="보세",C3783&amp;" "&amp;F3783,B3783&amp;" "&amp;F3783)</f>
        <v/>
      </c>
      <c r="M3783" s="8" t="inlineStr">
        <is>
          <t>라이트그레이핑크 시스루스트라이프  셔링리본반소매버튼블라우스</t>
        </is>
      </c>
      <c r="N3783" s="8" t="inlineStr">
        <is>
          <t>라이트그레이핑크 시스루스트라이프  셔링리본반소매버튼블라우스</t>
        </is>
      </c>
      <c r="O3783" s="8" t="inlineStr">
        <is>
          <t>라이트그레이핑크 시스루스트라이프  셔링리본반소매버튼블라우스</t>
        </is>
      </c>
    </row>
    <row r="3784" ht="16.5" customHeight="1" s="16">
      <c r="A3784" s="7" t="n">
        <v>13200564</v>
      </c>
      <c r="B3784" s="7" t="inlineStr">
        <is>
          <t>포트앤컴퍼니</t>
        </is>
      </c>
      <c r="C3784" s="7" t="inlineStr">
        <is>
          <t>형광핑크블루</t>
        </is>
      </c>
      <c r="D3784" s="7" t="inlineStr">
        <is>
          <t>프린팅</t>
        </is>
      </c>
      <c r="E3784" s="7" t="inlineStr">
        <is>
          <t>면</t>
        </is>
      </c>
      <c r="F3784" s="7" t="inlineStr">
        <is>
          <t>팔콘바스켓볼옴브레나염반팔티</t>
        </is>
      </c>
      <c r="G3784" s="7" t="inlineStr">
        <is>
          <t>KOR</t>
        </is>
      </c>
      <c r="H3784" s="7" t="inlineStr">
        <is>
          <t>S</t>
        </is>
      </c>
      <c r="I3784" s="7">
        <f>IF(B3784="보세",C3784&amp;" "&amp;D3784&amp;" "&amp;E3784&amp;" "&amp;F3784&amp;" ["&amp;H3784&amp;"]",IF(G3784="JPN","[JPN] "&amp;B3784&amp;" "&amp;C3784&amp;" "&amp;D3784&amp;" "&amp;E3784&amp;" "&amp;F3784&amp;" ["&amp;H3784&amp;"]",B3784&amp;" "&amp;C3784&amp;" "&amp;D3784&amp;" "&amp;E3784&amp;" "&amp;F3784&amp;" ["&amp;H3784&amp;"]"))</f>
        <v/>
      </c>
      <c r="J3784" s="7" t="inlineStr">
        <is>
          <t>포트앤컴퍼니 형광핑크블루 프린팅 면 팔콘바스켓볼옴브레나염반팔티 [S]</t>
        </is>
      </c>
      <c r="K3784" s="7" t="inlineStr">
        <is>
          <t>포트앤컴퍼니 형광핑크블루 프린팅 면 팔콘바스켓볼옴브레나염반팔티</t>
        </is>
      </c>
      <c r="L3784" s="7">
        <f>IF(B3784="보세",C3784&amp;" "&amp;F3784,B3784&amp;" "&amp;F3784)</f>
        <v/>
      </c>
      <c r="M3784" s="8" t="inlineStr">
        <is>
          <t>형광핑크블루 프린팅 면 팔콘바스켓볼옴브레나염반팔티</t>
        </is>
      </c>
      <c r="N3784" s="8" t="inlineStr">
        <is>
          <t>형광핑크블루 프린팅 코튼 팔콘바스켓볼옴브레나염반팔티</t>
        </is>
      </c>
      <c r="O3784" s="8" t="inlineStr">
        <is>
          <t>형광핑크블루 프린팅 면직물 팔콘바스켓볼옴브레나염반팔티</t>
        </is>
      </c>
    </row>
    <row r="3785" ht="16.5" customHeight="1" s="16">
      <c r="A3785" s="7" t="n">
        <v>13200565</v>
      </c>
      <c r="B3785" s="7" t="inlineStr">
        <is>
          <t>gildan</t>
        </is>
      </c>
      <c r="C3785" s="7" t="inlineStr">
        <is>
          <t>레인보우</t>
        </is>
      </c>
      <c r="D3785" s="7" t="inlineStr">
        <is>
          <t>프린팅</t>
        </is>
      </c>
      <c r="E3785" s="7" t="inlineStr">
        <is>
          <t>면</t>
        </is>
      </c>
      <c r="F3785" s="7" t="inlineStr">
        <is>
          <t>RAD옴브레나염반팔티</t>
        </is>
      </c>
      <c r="G3785" s="7" t="inlineStr">
        <is>
          <t>KOR</t>
        </is>
      </c>
      <c r="H3785" s="7" t="inlineStr">
        <is>
          <t>L</t>
        </is>
      </c>
      <c r="I3785" s="7">
        <f>IF(B3785="보세",C3785&amp;" "&amp;D3785&amp;" "&amp;E3785&amp;" "&amp;F3785&amp;" ["&amp;H3785&amp;"]",IF(G3785="JPN","[JPN] "&amp;B3785&amp;" "&amp;C3785&amp;" "&amp;D3785&amp;" "&amp;E3785&amp;" "&amp;F3785&amp;" ["&amp;H3785&amp;"]",B3785&amp;" "&amp;C3785&amp;" "&amp;D3785&amp;" "&amp;E3785&amp;" "&amp;F3785&amp;" ["&amp;H3785&amp;"]"))</f>
        <v/>
      </c>
      <c r="J3785" s="7" t="inlineStr">
        <is>
          <t>gildan 레인보우 프린팅 면 RAD옴브레나염반팔티 [L]</t>
        </is>
      </c>
      <c r="K3785" s="7" t="inlineStr">
        <is>
          <t>gildan 레인보우 프린팅 면 RAD옴브레나염반팔티</t>
        </is>
      </c>
      <c r="L3785" s="7">
        <f>IF(B3785="보세",C3785&amp;" "&amp;F3785,B3785&amp;" "&amp;F3785)</f>
        <v/>
      </c>
      <c r="M3785" s="8" t="inlineStr">
        <is>
          <t>레인보우 프린팅 면 RAD옴브레나염반팔티</t>
        </is>
      </c>
      <c r="N3785" s="8" t="inlineStr">
        <is>
          <t>레인보우 프린팅 코튼 RAD옴브레나염반팔티</t>
        </is>
      </c>
      <c r="O3785" s="8" t="inlineStr">
        <is>
          <t>레인보우 프린팅 면직물 RAD옴브레나염반팔티</t>
        </is>
      </c>
    </row>
    <row r="3786" ht="16.5" customHeight="1" s="16">
      <c r="A3786" s="7" t="n">
        <v>13200566</v>
      </c>
      <c r="B3786" s="7" t="inlineStr">
        <is>
          <t>빈폴</t>
        </is>
      </c>
      <c r="C3786" s="7" t="inlineStr">
        <is>
          <t>라이트블루</t>
        </is>
      </c>
      <c r="D3786" s="7" t="inlineStr">
        <is>
          <t>자수도트</t>
        </is>
      </c>
      <c r="E3786" s="7" t="inlineStr">
        <is>
          <t>면혼방</t>
        </is>
      </c>
      <c r="F3786" s="7" t="inlineStr">
        <is>
          <t>베이직긴소매셔츠</t>
        </is>
      </c>
      <c r="G3786" s="7" t="inlineStr">
        <is>
          <t>KOR</t>
        </is>
      </c>
      <c r="H3786" s="7" t="inlineStr">
        <is>
          <t>100</t>
        </is>
      </c>
      <c r="I3786" s="7">
        <f>IF(B3786="보세",C3786&amp;" "&amp;D3786&amp;" "&amp;E3786&amp;" "&amp;F3786&amp;" ["&amp;H3786&amp;"]",IF(G3786="JPN","[JPN] "&amp;B3786&amp;" "&amp;C3786&amp;" "&amp;D3786&amp;" "&amp;E3786&amp;" "&amp;F3786&amp;" ["&amp;H3786&amp;"]",B3786&amp;" "&amp;C3786&amp;" "&amp;D3786&amp;" "&amp;E3786&amp;" "&amp;F3786&amp;" ["&amp;H3786&amp;"]"))</f>
        <v/>
      </c>
      <c r="J3786" s="7" t="inlineStr">
        <is>
          <t>빈폴 라이트블루 자수도트 면혼방 베이직긴소매셔츠 [100]</t>
        </is>
      </c>
      <c r="K3786" s="7" t="inlineStr">
        <is>
          <t>빈폴 라이트블루 자수도트 면혼방 베이직긴소매셔츠</t>
        </is>
      </c>
      <c r="L3786" s="7">
        <f>IF(B3786="보세",C3786&amp;" "&amp;F3786,B3786&amp;" "&amp;F3786)</f>
        <v/>
      </c>
      <c r="M3786" s="8" t="inlineStr">
        <is>
          <t>라이트블루 자수도트 면혼방 베이직긴소매셔츠</t>
        </is>
      </c>
      <c r="N3786" s="8" t="inlineStr">
        <is>
          <t>라이트블루 자수도트 코튼혼방 베이직긴소매셔츠</t>
        </is>
      </c>
      <c r="O3786" s="8" t="inlineStr">
        <is>
          <t>라이트블루 자수도트 면믹스 베이직긴소매셔츠</t>
        </is>
      </c>
    </row>
    <row r="3787" ht="16.5" customHeight="1" s="16">
      <c r="A3787" s="7" t="n">
        <v>13200567</v>
      </c>
      <c r="B3787" s="7" t="inlineStr">
        <is>
          <t>아디다스오리지널</t>
        </is>
      </c>
      <c r="C3787" s="7" t="inlineStr">
        <is>
          <t>레드블루</t>
        </is>
      </c>
      <c r="D3787" s="7" t="inlineStr">
        <is>
          <t>프린팅</t>
        </is>
      </c>
      <c r="E3787" s="7" t="inlineStr">
        <is>
          <t>면혼방</t>
        </is>
      </c>
      <c r="F3787" s="7" t="inlineStr">
        <is>
          <t>파도야자수빅로고민소매원피스</t>
        </is>
      </c>
      <c r="G3787" s="7" t="inlineStr">
        <is>
          <t>KOR</t>
        </is>
      </c>
      <c r="H3787" s="7" t="inlineStr">
        <is>
          <t>85</t>
        </is>
      </c>
      <c r="I3787" s="7">
        <f>IF(B3787="보세",C3787&amp;" "&amp;D3787&amp;" "&amp;E3787&amp;" "&amp;F3787&amp;" ["&amp;H3787&amp;"]",IF(G3787="JPN","[JPN] "&amp;B3787&amp;" "&amp;C3787&amp;" "&amp;D3787&amp;" "&amp;E3787&amp;" "&amp;F3787&amp;" ["&amp;H3787&amp;"]",B3787&amp;" "&amp;C3787&amp;" "&amp;D3787&amp;" "&amp;E3787&amp;" "&amp;F3787&amp;" ["&amp;H3787&amp;"]"))</f>
        <v/>
      </c>
      <c r="J3787" s="7" t="inlineStr">
        <is>
          <t>아디다스오리지널 레드블루 프린팅 면혼방 파도야자수빅로고민소매원피스 [85]</t>
        </is>
      </c>
      <c r="K3787" s="7" t="inlineStr">
        <is>
          <t>아디다스오리지널 레드블루 프린팅 면혼방 파도야자수빅로고민소매원피스</t>
        </is>
      </c>
      <c r="L3787" s="7">
        <f>IF(B3787="보세",C3787&amp;" "&amp;F3787,B3787&amp;" "&amp;F3787)</f>
        <v/>
      </c>
      <c r="M3787" s="8" t="inlineStr">
        <is>
          <t>레드블루 프린팅 면혼방 파도야자수빅로고민소매원피스</t>
        </is>
      </c>
      <c r="N3787" s="8" t="inlineStr">
        <is>
          <t>레드블루 프린팅 코튼혼방 파도야자수빅로고민소매원피스</t>
        </is>
      </c>
      <c r="O3787" s="8" t="inlineStr">
        <is>
          <t>레드블루 프린팅 면믹스 파도야자수빅로고민소매원피스</t>
        </is>
      </c>
    </row>
    <row r="3788" ht="16.5" customHeight="1" s="16">
      <c r="A3788" s="7" t="n">
        <v>13200568</v>
      </c>
      <c r="B3788" s="7" t="inlineStr">
        <is>
          <t>빈폴</t>
        </is>
      </c>
      <c r="C3788" s="7" t="inlineStr">
        <is>
          <t>블루화이트</t>
        </is>
      </c>
      <c r="D3788" s="7" t="inlineStr">
        <is>
          <t>체크</t>
        </is>
      </c>
      <c r="E3788" s="7" t="inlineStr">
        <is>
          <t>린넨</t>
        </is>
      </c>
      <c r="F3788" s="7" t="inlineStr">
        <is>
          <t>베이직긴소매셔츠</t>
        </is>
      </c>
      <c r="G3788" s="7" t="inlineStr">
        <is>
          <t>KOR</t>
        </is>
      </c>
      <c r="H3788" s="7" t="inlineStr">
        <is>
          <t>110</t>
        </is>
      </c>
      <c r="I3788" s="7">
        <f>IF(B3788="보세",C3788&amp;" "&amp;D3788&amp;" "&amp;E3788&amp;" "&amp;F3788&amp;" ["&amp;H3788&amp;"]",IF(G3788="JPN","[JPN] "&amp;B3788&amp;" "&amp;C3788&amp;" "&amp;D3788&amp;" "&amp;E3788&amp;" "&amp;F3788&amp;" ["&amp;H3788&amp;"]",B3788&amp;" "&amp;C3788&amp;" "&amp;D3788&amp;" "&amp;E3788&amp;" "&amp;F3788&amp;" ["&amp;H3788&amp;"]"))</f>
        <v/>
      </c>
      <c r="J3788" s="7" t="inlineStr">
        <is>
          <t>빈폴 블루화이트 체크 린넨 베이직긴소매셔츠 [110]</t>
        </is>
      </c>
      <c r="K3788" s="7" t="inlineStr">
        <is>
          <t>빈폴 블루화이트 체크 린넨 베이직긴소매셔츠</t>
        </is>
      </c>
      <c r="L3788" s="7">
        <f>IF(B3788="보세",C3788&amp;" "&amp;F3788,B3788&amp;" "&amp;F3788)</f>
        <v/>
      </c>
      <c r="M3788" s="8" t="inlineStr">
        <is>
          <t>블루화이트 체크 린넨 베이직긴소매셔츠</t>
        </is>
      </c>
      <c r="N3788" s="8" t="inlineStr">
        <is>
          <t>블루화이트 체크 린넨 베이직긴소매셔츠</t>
        </is>
      </c>
      <c r="O3788" s="8" t="inlineStr">
        <is>
          <t>블루화이트 체크 린넨 베이직긴소매셔츠</t>
        </is>
      </c>
    </row>
    <row r="3789" ht="16.5" customHeight="1" s="16">
      <c r="A3789" s="7" t="n">
        <v>13200569</v>
      </c>
      <c r="B3789" s="7" t="inlineStr">
        <is>
          <t>크로커다일</t>
        </is>
      </c>
      <c r="C3789" s="7" t="inlineStr">
        <is>
          <t>그레이</t>
        </is>
      </c>
      <c r="D3789" s="7" t="inlineStr">
        <is>
          <t>무지</t>
        </is>
      </c>
      <c r="E3789" s="7" t="inlineStr">
        <is>
          <t>폴리</t>
        </is>
      </c>
      <c r="F3789" s="7" t="inlineStr">
        <is>
          <t>실버펄비즈스퀘어넥캡소매니트</t>
        </is>
      </c>
      <c r="G3789" s="7" t="inlineStr">
        <is>
          <t>KOR</t>
        </is>
      </c>
      <c r="H3789" s="7" t="inlineStr">
        <is>
          <t>95</t>
        </is>
      </c>
      <c r="I3789" s="7">
        <f>IF(B3789="보세",C3789&amp;" "&amp;D3789&amp;" "&amp;E3789&amp;" "&amp;F3789&amp;" ["&amp;H3789&amp;"]",IF(G3789="JPN","[JPN] "&amp;B3789&amp;" "&amp;C3789&amp;" "&amp;D3789&amp;" "&amp;E3789&amp;" "&amp;F3789&amp;" ["&amp;H3789&amp;"]",B3789&amp;" "&amp;C3789&amp;" "&amp;D3789&amp;" "&amp;E3789&amp;" "&amp;F3789&amp;" ["&amp;H3789&amp;"]"))</f>
        <v/>
      </c>
      <c r="J3789" s="7" t="inlineStr">
        <is>
          <t>크로커다일 그레이 실버펄비즈스퀘어넥캡소매니트 [95]</t>
        </is>
      </c>
      <c r="K3789" s="7" t="inlineStr">
        <is>
          <t>크로커다일 그레이 실버펄비즈스퀘어넥캡소매니트</t>
        </is>
      </c>
      <c r="L3789" s="7">
        <f>IF(B3789="보세",C3789&amp;" "&amp;F3789,B3789&amp;" "&amp;F3789)</f>
        <v/>
      </c>
      <c r="M3789" s="8" t="inlineStr">
        <is>
          <t>그레이   실버펄비즈스퀘어넥캡소매니트</t>
        </is>
      </c>
      <c r="N3789" s="8" t="inlineStr">
        <is>
          <t>회색   실버펄비즈스퀘어넥캡소매니트</t>
        </is>
      </c>
      <c r="O3789" s="8" t="inlineStr">
        <is>
          <t>GRAY   실버펄비즈스퀘어넥캡소매니트</t>
        </is>
      </c>
    </row>
    <row r="3790" ht="16.5" customHeight="1" s="16">
      <c r="A3790" s="7" t="n">
        <v>13200570</v>
      </c>
      <c r="B3790" s="7" t="inlineStr">
        <is>
          <t>gildan</t>
        </is>
      </c>
      <c r="C3790" s="7" t="inlineStr">
        <is>
          <t>블루</t>
        </is>
      </c>
      <c r="D3790" s="7" t="inlineStr">
        <is>
          <t>프린팅</t>
        </is>
      </c>
      <c r="E3790" s="7" t="inlineStr">
        <is>
          <t>면</t>
        </is>
      </c>
      <c r="F3790" s="7" t="inlineStr">
        <is>
          <t>스프링클래식기하학반팔티셔츠</t>
        </is>
      </c>
      <c r="G3790" s="7" t="inlineStr">
        <is>
          <t>KOR</t>
        </is>
      </c>
      <c r="H3790" s="7" t="inlineStr">
        <is>
          <t>S</t>
        </is>
      </c>
      <c r="I3790" s="7">
        <f>IF(B3790="보세",C3790&amp;" "&amp;D3790&amp;" "&amp;E3790&amp;" "&amp;F3790&amp;" ["&amp;H3790&amp;"]",IF(G3790="JPN","[JPN] "&amp;B3790&amp;" "&amp;C3790&amp;" "&amp;D3790&amp;" "&amp;E3790&amp;" "&amp;F3790&amp;" ["&amp;H3790&amp;"]",B3790&amp;" "&amp;C3790&amp;" "&amp;D3790&amp;" "&amp;E3790&amp;" "&amp;F3790&amp;" ["&amp;H3790&amp;"]"))</f>
        <v/>
      </c>
      <c r="J3790" s="7" t="inlineStr">
        <is>
          <t>gildan 블루 프린팅 면 스프링클래식기하학반팔티셔츠 [S]</t>
        </is>
      </c>
      <c r="K3790" s="7" t="inlineStr">
        <is>
          <t>gildan 블루 프린팅 면 스프링클래식기하학반팔티셔츠</t>
        </is>
      </c>
      <c r="L3790" s="7">
        <f>IF(B3790="보세",C3790&amp;" "&amp;F3790,B3790&amp;" "&amp;F3790)</f>
        <v/>
      </c>
      <c r="M3790" s="8" t="inlineStr">
        <is>
          <t>블루 프린팅 면 스프링클래식기하학반팔티셔츠</t>
        </is>
      </c>
      <c r="N3790" s="8" t="inlineStr">
        <is>
          <t>블루 프린팅 코튼 스프링클래식기하학반팔티셔츠</t>
        </is>
      </c>
      <c r="O3790" s="8" t="inlineStr">
        <is>
          <t>블루 프린팅 면직물 스프링클래식기하학반팔티셔츠</t>
        </is>
      </c>
    </row>
    <row r="3791" ht="16.5" customHeight="1" s="16">
      <c r="A3791" s="7" t="n">
        <v>13200571</v>
      </c>
      <c r="B3791" s="7" t="inlineStr">
        <is>
          <t>라코스테</t>
        </is>
      </c>
      <c r="C3791" s="7" t="inlineStr">
        <is>
          <t>그레이</t>
        </is>
      </c>
      <c r="D3791" s="7" t="inlineStr">
        <is>
          <t>무지</t>
        </is>
      </c>
      <c r="E3791" s="7" t="inlineStr">
        <is>
          <t>면혼방</t>
        </is>
      </c>
      <c r="F3791" s="7" t="inlineStr">
        <is>
          <t>블럭배색반팔피케티</t>
        </is>
      </c>
      <c r="G3791" s="7" t="inlineStr">
        <is>
          <t>KOR</t>
        </is>
      </c>
      <c r="H3791" s="7" t="inlineStr">
        <is>
          <t>4</t>
        </is>
      </c>
      <c r="I3791" s="7">
        <f>IF(B3791="보세",C3791&amp;" "&amp;D3791&amp;" "&amp;E3791&amp;" "&amp;F3791&amp;" ["&amp;H3791&amp;"]",IF(G3791="JPN","[JPN] "&amp;B3791&amp;" "&amp;C3791&amp;" "&amp;D3791&amp;" "&amp;E3791&amp;" "&amp;F3791&amp;" ["&amp;H3791&amp;"]",B3791&amp;" "&amp;C3791&amp;" "&amp;D3791&amp;" "&amp;E3791&amp;" "&amp;F3791&amp;" ["&amp;H3791&amp;"]"))</f>
        <v/>
      </c>
      <c r="J3791" s="7" t="inlineStr">
        <is>
          <t>라코스테 그레이 면혼방 블럭배색반팔피케티 [4]</t>
        </is>
      </c>
      <c r="K3791" s="7" t="inlineStr">
        <is>
          <t>라코스테 그레이 면혼방 블럭배색반팔피케티</t>
        </is>
      </c>
      <c r="L3791" s="7">
        <f>IF(B3791="보세",C3791&amp;" "&amp;F3791,B3791&amp;" "&amp;F3791)</f>
        <v/>
      </c>
      <c r="M3791" s="8" t="inlineStr">
        <is>
          <t>그레이  면혼방 블럭배색반팔피케티</t>
        </is>
      </c>
      <c r="N3791" s="8" t="inlineStr">
        <is>
          <t>회색  면혼방 블럭배색반팔피케티</t>
        </is>
      </c>
      <c r="O3791" s="8" t="inlineStr">
        <is>
          <t>GRAY  면혼방 블럭배색반팔피케티</t>
        </is>
      </c>
    </row>
    <row r="3792" ht="16.5" customHeight="1" s="16">
      <c r="A3792" s="7" t="n">
        <v>13200572</v>
      </c>
      <c r="B3792" s="7" t="inlineStr">
        <is>
          <t>라코스테</t>
        </is>
      </c>
      <c r="C3792" s="7" t="inlineStr">
        <is>
          <t>푸시아페도라핑크</t>
        </is>
      </c>
      <c r="D3792" s="7" t="inlineStr">
        <is>
          <t>무지</t>
        </is>
      </c>
      <c r="E3792" s="7" t="inlineStr">
        <is>
          <t>면혼방</t>
        </is>
      </c>
      <c r="F3792" s="7" t="inlineStr">
        <is>
          <t>악어로고반팔피케티</t>
        </is>
      </c>
      <c r="G3792" s="7" t="inlineStr">
        <is>
          <t>KOR</t>
        </is>
      </c>
      <c r="H3792" s="7" t="inlineStr">
        <is>
          <t>38</t>
        </is>
      </c>
      <c r="I3792" s="7">
        <f>IF(B3792="보세",C3792&amp;" "&amp;D3792&amp;" "&amp;E3792&amp;" "&amp;F3792&amp;" ["&amp;H3792&amp;"]",IF(G3792="JPN","[JPN] "&amp;B3792&amp;" "&amp;C3792&amp;" "&amp;D3792&amp;" "&amp;E3792&amp;" "&amp;F3792&amp;" ["&amp;H3792&amp;"]",B3792&amp;" "&amp;C3792&amp;" "&amp;D3792&amp;" "&amp;E3792&amp;" "&amp;F3792&amp;" ["&amp;H3792&amp;"]"))</f>
        <v/>
      </c>
      <c r="J3792" s="7" t="inlineStr">
        <is>
          <t>라코스테 푸시아페도라핑크 면혼방 악어로고반팔피케티 [38]</t>
        </is>
      </c>
      <c r="K3792" s="7" t="inlineStr">
        <is>
          <t>라코스테 푸시아페도라핑크 면혼방 악어로고반팔피케티</t>
        </is>
      </c>
      <c r="L3792" s="7">
        <f>IF(B3792="보세",C3792&amp;" "&amp;F3792,B3792&amp;" "&amp;F3792)</f>
        <v/>
      </c>
      <c r="M3792" s="8" t="inlineStr">
        <is>
          <t>푸시아페도라핑크  면혼방 악어로고반팔피케티</t>
        </is>
      </c>
      <c r="N3792" s="8" t="inlineStr">
        <is>
          <t>푸시아페도라핑크  코튼혼방 악어로고반팔피케티</t>
        </is>
      </c>
      <c r="O3792" s="8" t="inlineStr">
        <is>
          <t>푸시아페도라핑크  면믹스 악어로고반팔피케티</t>
        </is>
      </c>
    </row>
    <row r="3793" ht="16.5" customHeight="1" s="16">
      <c r="A3793" s="7" t="n">
        <v>13200573</v>
      </c>
      <c r="B3793" s="7" t="inlineStr">
        <is>
          <t>자라</t>
        </is>
      </c>
      <c r="C3793" s="7" t="inlineStr">
        <is>
          <t>브라이트메리골드오렌지</t>
        </is>
      </c>
      <c r="D3793" s="7" t="inlineStr">
        <is>
          <t>무지</t>
        </is>
      </c>
      <c r="E3793" s="7" t="inlineStr">
        <is>
          <t>면혼방</t>
        </is>
      </c>
      <c r="F3793" s="7" t="inlineStr">
        <is>
          <t>브이넥골지니트</t>
        </is>
      </c>
      <c r="G3793" s="7" t="inlineStr">
        <is>
          <t>KOR</t>
        </is>
      </c>
      <c r="H3793" s="7" t="inlineStr">
        <is>
          <t>S</t>
        </is>
      </c>
      <c r="I3793" s="7">
        <f>IF(B3793="보세",C3793&amp;" "&amp;D3793&amp;" "&amp;E3793&amp;" "&amp;F3793&amp;" ["&amp;H3793&amp;"]",IF(G3793="JPN","[JPN] "&amp;B3793&amp;" "&amp;C3793&amp;" "&amp;D3793&amp;" "&amp;E3793&amp;" "&amp;F3793&amp;" ["&amp;H3793&amp;"]",B3793&amp;" "&amp;C3793&amp;" "&amp;D3793&amp;" "&amp;E3793&amp;" "&amp;F3793&amp;" ["&amp;H3793&amp;"]"))</f>
        <v/>
      </c>
      <c r="J3793" s="7" t="inlineStr">
        <is>
          <t>자라 브라이트메리골드오렌지 면혼방 브이넥골지니트 [S]</t>
        </is>
      </c>
      <c r="K3793" s="7" t="inlineStr">
        <is>
          <t>자라 브라이트메리골드오렌지 면혼방 브이넥골지니트</t>
        </is>
      </c>
      <c r="L3793" s="7">
        <f>IF(B3793="보세",C3793&amp;" "&amp;F3793,B3793&amp;" "&amp;F3793)</f>
        <v/>
      </c>
      <c r="M3793" s="8" t="inlineStr">
        <is>
          <t>브라이트메리골드오렌지  면혼방 브이넥골지니트</t>
        </is>
      </c>
      <c r="N3793" s="8" t="inlineStr">
        <is>
          <t>브라이트메리골드오렌지  코튼혼방 브이넥골지니트</t>
        </is>
      </c>
      <c r="O3793" s="8" t="inlineStr">
        <is>
          <t>브라이트메리골드오렌지  면믹스 브이넥골지니트</t>
        </is>
      </c>
    </row>
    <row r="3794" ht="16.5" customHeight="1" s="16">
      <c r="A3794" s="7" t="n">
        <v>13200575</v>
      </c>
      <c r="B3794" s="7" t="inlineStr">
        <is>
          <t>랄프로렌스포츠</t>
        </is>
      </c>
      <c r="C3794" s="7" t="inlineStr">
        <is>
          <t>네이비핑크</t>
        </is>
      </c>
      <c r="D3794" s="7" t="inlineStr">
        <is>
          <t>스트라이프</t>
        </is>
      </c>
      <c r="E3794" s="7" t="inlineStr">
        <is>
          <t>면</t>
        </is>
      </c>
      <c r="F3794" s="7" t="inlineStr">
        <is>
          <t>더블포니반팔피케티</t>
        </is>
      </c>
      <c r="G3794" s="7" t="inlineStr">
        <is>
          <t>KOR</t>
        </is>
      </c>
      <c r="H3794" s="7" t="inlineStr">
        <is>
          <t>S</t>
        </is>
      </c>
      <c r="I3794" s="7">
        <f>IF(B3794="보세",C3794&amp;" "&amp;D3794&amp;" "&amp;E3794&amp;" "&amp;F3794&amp;" ["&amp;H3794&amp;"]",IF(G3794="JPN","[JPN] "&amp;B3794&amp;" "&amp;C3794&amp;" "&amp;D3794&amp;" "&amp;E3794&amp;" "&amp;F3794&amp;" ["&amp;H3794&amp;"]",B3794&amp;" "&amp;C3794&amp;" "&amp;D3794&amp;" "&amp;E3794&amp;" "&amp;F3794&amp;" ["&amp;H3794&amp;"]"))</f>
        <v/>
      </c>
      <c r="J3794" s="7" t="inlineStr">
        <is>
          <t>랄프로렌스포츠 네이비핑크 스트라이프 면 더블포니반팔피케티 [S]</t>
        </is>
      </c>
      <c r="K3794" s="7" t="inlineStr">
        <is>
          <t>랄프로렌스포츠 네이비핑크 스트라이프 면 더블포니반팔피케티</t>
        </is>
      </c>
      <c r="L3794" s="7">
        <f>IF(B3794="보세",C3794&amp;" "&amp;F3794,B3794&amp;" "&amp;F3794)</f>
        <v/>
      </c>
      <c r="M3794" s="8" t="inlineStr">
        <is>
          <t>네이비핑크 스트라이프 면 더블포니반팔피케티</t>
        </is>
      </c>
      <c r="N3794" s="8" t="inlineStr">
        <is>
          <t>네이비핑크 스트라이프 코튼 더블포니반팔피케티</t>
        </is>
      </c>
      <c r="O3794" s="8" t="inlineStr">
        <is>
          <t>네이비핑크 스트라이프 면직물 더블포니반팔피케티</t>
        </is>
      </c>
    </row>
    <row r="3795" ht="16.5" customHeight="1" s="16">
      <c r="A3795" s="7" t="n">
        <v>13200576</v>
      </c>
      <c r="B3795" s="7" t="inlineStr">
        <is>
          <t>thisisneverthat</t>
        </is>
      </c>
      <c r="C3795" s="7" t="inlineStr">
        <is>
          <t>블랙</t>
        </is>
      </c>
      <c r="D3795" s="7" t="inlineStr">
        <is>
          <t>프린팅</t>
        </is>
      </c>
      <c r="E3795" s="7" t="inlineStr">
        <is>
          <t>면</t>
        </is>
      </c>
      <c r="F3795" s="7" t="inlineStr">
        <is>
          <t>레터링크루넥반팔티</t>
        </is>
      </c>
      <c r="G3795" s="7" t="inlineStr">
        <is>
          <t>KOR</t>
        </is>
      </c>
      <c r="H3795" s="7" t="inlineStr">
        <is>
          <t>L</t>
        </is>
      </c>
      <c r="I3795" s="7">
        <f>IF(B3795="보세",C3795&amp;" "&amp;D3795&amp;" "&amp;E3795&amp;" "&amp;F3795&amp;" ["&amp;H3795&amp;"]",IF(G3795="JPN","[JPN] "&amp;B3795&amp;" "&amp;C3795&amp;" "&amp;D3795&amp;" "&amp;E3795&amp;" "&amp;F3795&amp;" ["&amp;H3795&amp;"]",B3795&amp;" "&amp;C3795&amp;" "&amp;D3795&amp;" "&amp;E3795&amp;" "&amp;F3795&amp;" ["&amp;H3795&amp;"]"))</f>
        <v/>
      </c>
      <c r="J3795" s="7" t="inlineStr">
        <is>
          <t>thisisneverthat 블랙 프린팅 면 레터링크루넥반팔티 [L]</t>
        </is>
      </c>
      <c r="K3795" s="7" t="inlineStr">
        <is>
          <t>thisisneverthat 블랙 프린팅 면 레터링크루넥반팔티</t>
        </is>
      </c>
      <c r="L3795" s="7">
        <f>IF(B3795="보세",C3795&amp;" "&amp;F3795,B3795&amp;" "&amp;F3795)</f>
        <v/>
      </c>
      <c r="M3795" s="8" t="inlineStr">
        <is>
          <t>블랙 프린팅 면 레터링크루넥반팔티</t>
        </is>
      </c>
      <c r="N3795" s="8" t="inlineStr">
        <is>
          <t>블랙 프린팅 코튼 레터링크루넥반팔티</t>
        </is>
      </c>
      <c r="O3795" s="8" t="inlineStr">
        <is>
          <t>블랙 프린팅 면직물 레터링크루넥반팔티</t>
        </is>
      </c>
    </row>
    <row r="3796" ht="16.5" customHeight="1" s="16">
      <c r="A3796" s="7" t="n">
        <v>13200577</v>
      </c>
      <c r="B3796" s="7" t="inlineStr">
        <is>
          <t>나이키</t>
        </is>
      </c>
      <c r="C3796" s="7" t="inlineStr">
        <is>
          <t>블랙</t>
        </is>
      </c>
      <c r="D3796" s="7" t="inlineStr">
        <is>
          <t>스트라이프</t>
        </is>
      </c>
      <c r="E3796" s="7" t="inlineStr">
        <is>
          <t>폴리</t>
        </is>
      </c>
      <c r="F3796" s="7" t="inlineStr">
        <is>
          <t>헨리넥반팔티</t>
        </is>
      </c>
      <c r="G3796" s="7" t="inlineStr">
        <is>
          <t>KOR</t>
        </is>
      </c>
      <c r="H3796" s="7" t="inlineStr">
        <is>
          <t>M</t>
        </is>
      </c>
      <c r="I3796" s="7">
        <f>IF(B3796="보세",C3796&amp;" "&amp;D3796&amp;" "&amp;E3796&amp;" "&amp;F3796&amp;" ["&amp;H3796&amp;"]",IF(G3796="JPN","[JPN] "&amp;B3796&amp;" "&amp;C3796&amp;" "&amp;D3796&amp;" "&amp;E3796&amp;" "&amp;F3796&amp;" ["&amp;H3796&amp;"]",B3796&amp;" "&amp;C3796&amp;" "&amp;D3796&amp;" "&amp;E3796&amp;" "&amp;F3796&amp;" ["&amp;H3796&amp;"]"))</f>
        <v/>
      </c>
      <c r="J3796" s="7" t="inlineStr">
        <is>
          <t>나이키 블랙 스트라이프 헨리넥반팔티 [M]</t>
        </is>
      </c>
      <c r="K3796" s="7" t="inlineStr">
        <is>
          <t>나이키 블랙 스트라이프 헨리넥반팔티</t>
        </is>
      </c>
      <c r="L3796" s="7">
        <f>IF(B3796="보세",C3796&amp;" "&amp;F3796,B3796&amp;" "&amp;F3796)</f>
        <v/>
      </c>
      <c r="M3796" s="8" t="inlineStr">
        <is>
          <t>블랙 스트라이프  헨리넥반팔티</t>
        </is>
      </c>
      <c r="N3796" s="8" t="inlineStr">
        <is>
          <t>블랙 스트라이프  헨리넥반팔티</t>
        </is>
      </c>
      <c r="O3796" s="8" t="inlineStr">
        <is>
          <t>블랙 스트라이프  헨리넥반팔티</t>
        </is>
      </c>
    </row>
    <row r="3797" ht="16.5" customHeight="1" s="16">
      <c r="A3797" s="7" t="n">
        <v>13200578</v>
      </c>
      <c r="B3797" s="7" t="inlineStr">
        <is>
          <t>에스까다스포츠</t>
        </is>
      </c>
      <c r="C3797" s="7" t="inlineStr">
        <is>
          <t>브라운</t>
        </is>
      </c>
      <c r="D3797" s="7" t="inlineStr">
        <is>
          <t>무지</t>
        </is>
      </c>
      <c r="E3797" s="7" t="inlineStr">
        <is>
          <t>캐시미어</t>
        </is>
      </c>
      <c r="F3797" s="7" t="inlineStr">
        <is>
          <t>히든버튼배색반팔카라니트</t>
        </is>
      </c>
      <c r="G3797" s="7" t="inlineStr">
        <is>
          <t>KOR</t>
        </is>
      </c>
      <c r="H3797" s="7" t="inlineStr">
        <is>
          <t>L</t>
        </is>
      </c>
      <c r="I3797" s="7">
        <f>IF(B3797="보세",C3797&amp;" "&amp;D3797&amp;" "&amp;E3797&amp;" "&amp;F3797&amp;" ["&amp;H3797&amp;"]",IF(G3797="JPN","[JPN] "&amp;B3797&amp;" "&amp;C3797&amp;" "&amp;D3797&amp;" "&amp;E3797&amp;" "&amp;F3797&amp;" ["&amp;H3797&amp;"]",B3797&amp;" "&amp;C3797&amp;" "&amp;D3797&amp;" "&amp;E3797&amp;" "&amp;F3797&amp;" ["&amp;H3797&amp;"]"))</f>
        <v/>
      </c>
      <c r="J3797" s="7" t="inlineStr">
        <is>
          <t>에스까다스포츠 브라운 캐시미어 히든버튼배색반팔카라니트 [L]</t>
        </is>
      </c>
      <c r="K3797" s="7" t="inlineStr">
        <is>
          <t>에스까다스포츠 브라운 캐시미어 히든버튼배색반팔카라니트</t>
        </is>
      </c>
      <c r="L3797" s="7">
        <f>IF(B3797="보세",C3797&amp;" "&amp;F3797,B3797&amp;" "&amp;F3797)</f>
        <v/>
      </c>
      <c r="M3797" s="8" t="inlineStr">
        <is>
          <t>브라운  캐시미어 히든버튼배색반팔카라니트</t>
        </is>
      </c>
      <c r="N3797" s="8" t="inlineStr">
        <is>
          <t>브라운  캐시미어 히든버튼배색반팔카라니트</t>
        </is>
      </c>
      <c r="O3797" s="8" t="inlineStr">
        <is>
          <t>브라운  캐시미어 히든버튼배색반팔카라니트</t>
        </is>
      </c>
    </row>
    <row r="3798" ht="16.5" customHeight="1" s="16">
      <c r="A3798" s="7" t="n">
        <v>13200579</v>
      </c>
      <c r="B3798" s="7" t="inlineStr">
        <is>
          <t>타미힐피거</t>
        </is>
      </c>
      <c r="C3798" s="7" t="inlineStr">
        <is>
          <t>그레이</t>
        </is>
      </c>
      <c r="D3798" s="7" t="inlineStr">
        <is>
          <t>무지</t>
        </is>
      </c>
      <c r="E3798" s="7" t="inlineStr">
        <is>
          <t>면</t>
        </is>
      </c>
      <c r="F3798" s="7" t="inlineStr">
        <is>
          <t>베이직긴소매셔츠</t>
        </is>
      </c>
      <c r="G3798" s="7" t="inlineStr">
        <is>
          <t>KOR</t>
        </is>
      </c>
      <c r="H3798" s="7" t="inlineStr">
        <is>
          <t>S</t>
        </is>
      </c>
      <c r="I3798" s="7">
        <f>IF(B3798="보세",C3798&amp;" "&amp;D3798&amp;" "&amp;E3798&amp;" "&amp;F3798&amp;" ["&amp;H3798&amp;"]",IF(G3798="JPN","[JPN] "&amp;B3798&amp;" "&amp;C3798&amp;" "&amp;D3798&amp;" "&amp;E3798&amp;" "&amp;F3798&amp;" ["&amp;H3798&amp;"]",B3798&amp;" "&amp;C3798&amp;" "&amp;D3798&amp;" "&amp;E3798&amp;" "&amp;F3798&amp;" ["&amp;H3798&amp;"]"))</f>
        <v/>
      </c>
      <c r="J3798" s="7" t="inlineStr">
        <is>
          <t>타미힐피거 그레이 면 베이직긴소매셔츠 [S]</t>
        </is>
      </c>
      <c r="K3798" s="7" t="inlineStr">
        <is>
          <t>타미힐피거 그레이 면 베이직긴소매셔츠</t>
        </is>
      </c>
      <c r="L3798" s="7">
        <f>IF(B3798="보세",C3798&amp;" "&amp;F3798,B3798&amp;" "&amp;F3798)</f>
        <v/>
      </c>
      <c r="M3798" s="8" t="inlineStr">
        <is>
          <t>그레이  면 베이직긴소매셔츠</t>
        </is>
      </c>
      <c r="N3798" s="8" t="inlineStr">
        <is>
          <t>회색  면 베이직긴소매셔츠</t>
        </is>
      </c>
      <c r="O3798" s="8" t="inlineStr">
        <is>
          <t>GRAY  면 베이직긴소매셔츠</t>
        </is>
      </c>
    </row>
    <row r="3799" ht="16.5" customHeight="1" s="16">
      <c r="A3799" s="7" t="n">
        <v>13200580</v>
      </c>
      <c r="B3799" s="7" t="inlineStr">
        <is>
          <t>쉬즈미스</t>
        </is>
      </c>
      <c r="C3799" s="7" t="inlineStr">
        <is>
          <t>버건디</t>
        </is>
      </c>
      <c r="D3799" s="7" t="inlineStr">
        <is>
          <t>무지</t>
        </is>
      </c>
      <c r="E3799" s="7" t="inlineStr">
        <is>
          <t>울혼방</t>
        </is>
      </c>
      <c r="F3799" s="7" t="inlineStr">
        <is>
          <t>백슬릿롱니트</t>
        </is>
      </c>
      <c r="G3799" s="7" t="inlineStr">
        <is>
          <t>KOR</t>
        </is>
      </c>
      <c r="H3799" s="7" t="inlineStr">
        <is>
          <t>66</t>
        </is>
      </c>
      <c r="I3799" s="7">
        <f>IF(B3799="보세",C3799&amp;" "&amp;D3799&amp;" "&amp;E3799&amp;" "&amp;F3799&amp;" ["&amp;H3799&amp;"]",IF(G3799="JPN","[JPN] "&amp;B3799&amp;" "&amp;C3799&amp;" "&amp;D3799&amp;" "&amp;E3799&amp;" "&amp;F3799&amp;" ["&amp;H3799&amp;"]",B3799&amp;" "&amp;C3799&amp;" "&amp;D3799&amp;" "&amp;E3799&amp;" "&amp;F3799&amp;" ["&amp;H3799&amp;"]"))</f>
        <v/>
      </c>
      <c r="J3799" s="7" t="inlineStr">
        <is>
          <t>쉬즈미스 버건디 울혼방 백슬릿롱니트 [66]</t>
        </is>
      </c>
      <c r="K3799" s="7" t="inlineStr">
        <is>
          <t>쉬즈미스 버건디 울혼방 백슬릿롱니트</t>
        </is>
      </c>
      <c r="L3799" s="7">
        <f>IF(B3799="보세",C3799&amp;" "&amp;F3799,B3799&amp;" "&amp;F3799)</f>
        <v/>
      </c>
      <c r="M3799" s="8" t="inlineStr">
        <is>
          <t>버건디  울혼방 백슬릿롱니트</t>
        </is>
      </c>
      <c r="N3799" s="8" t="inlineStr">
        <is>
          <t>버건디  울혼방 백슬릿롱니트</t>
        </is>
      </c>
      <c r="O3799" s="8" t="inlineStr">
        <is>
          <t>버건디  울혼방 백슬릿롱니트</t>
        </is>
      </c>
    </row>
    <row r="3800" ht="16.5" customHeight="1" s="16">
      <c r="A3800" s="7" t="n">
        <v>13200581</v>
      </c>
      <c r="B3800" s="7" t="inlineStr">
        <is>
          <t>로엠</t>
        </is>
      </c>
      <c r="C3800" s="7" t="inlineStr">
        <is>
          <t>블랙</t>
        </is>
      </c>
      <c r="D3800" s="7" t="inlineStr">
        <is>
          <t>무지</t>
        </is>
      </c>
      <c r="E3800" s="7" t="inlineStr">
        <is>
          <t>폴리</t>
        </is>
      </c>
      <c r="F3800" s="7" t="inlineStr">
        <is>
          <t>비즈스트링브이넥롱티</t>
        </is>
      </c>
      <c r="G3800" s="7" t="inlineStr">
        <is>
          <t>KOR</t>
        </is>
      </c>
      <c r="H3800" s="7" t="inlineStr">
        <is>
          <t>95</t>
        </is>
      </c>
      <c r="I3800" s="7">
        <f>IF(B3800="보세",C3800&amp;" "&amp;D3800&amp;" "&amp;E3800&amp;" "&amp;F3800&amp;" ["&amp;H3800&amp;"]",IF(G3800="JPN","[JPN] "&amp;B3800&amp;" "&amp;C3800&amp;" "&amp;D3800&amp;" "&amp;E3800&amp;" "&amp;F3800&amp;" ["&amp;H3800&amp;"]",B3800&amp;" "&amp;C3800&amp;" "&amp;D3800&amp;" "&amp;E3800&amp;" "&amp;F3800&amp;" ["&amp;H3800&amp;"]"))</f>
        <v/>
      </c>
      <c r="J3800" s="7" t="inlineStr">
        <is>
          <t>로엠 블랙 비즈스트링브이넥롱티 [95]</t>
        </is>
      </c>
      <c r="K3800" s="7" t="inlineStr">
        <is>
          <t>로엠 블랙 비즈스트링브이넥롱티</t>
        </is>
      </c>
      <c r="L3800" s="7">
        <f>IF(B3800="보세",C3800&amp;" "&amp;F3800,B3800&amp;" "&amp;F3800)</f>
        <v/>
      </c>
      <c r="M3800" s="8" t="inlineStr">
        <is>
          <t>블랙   비즈스트링브이넥롱티</t>
        </is>
      </c>
      <c r="N3800" s="8" t="inlineStr">
        <is>
          <t>블랙   비즈스트링브이넥롱티</t>
        </is>
      </c>
      <c r="O3800" s="8" t="inlineStr">
        <is>
          <t>블랙   비즈스트링브이넥롱티</t>
        </is>
      </c>
    </row>
    <row r="3801" ht="16.5" customHeight="1" s="16">
      <c r="A3801" s="7" t="n">
        <v>13200582</v>
      </c>
      <c r="B3801" s="7" t="inlineStr">
        <is>
          <t>라코스테</t>
        </is>
      </c>
      <c r="C3801" s="7" t="inlineStr">
        <is>
          <t>네이비</t>
        </is>
      </c>
      <c r="D3801" s="7" t="inlineStr">
        <is>
          <t>무지</t>
        </is>
      </c>
      <c r="E3801" s="7" t="inlineStr">
        <is>
          <t>면혼방</t>
        </is>
      </c>
      <c r="F3801" s="7" t="inlineStr">
        <is>
          <t>헨리넥폴로반팔티</t>
        </is>
      </c>
      <c r="G3801" s="7" t="inlineStr">
        <is>
          <t>KOR</t>
        </is>
      </c>
      <c r="H3801" s="7" t="inlineStr">
        <is>
          <t>3</t>
        </is>
      </c>
      <c r="I3801" s="7">
        <f>IF(B3801="보세",C3801&amp;" "&amp;D3801&amp;" "&amp;E3801&amp;" "&amp;F3801&amp;" ["&amp;H3801&amp;"]",IF(G3801="JPN","[JPN] "&amp;B3801&amp;" "&amp;C3801&amp;" "&amp;D3801&amp;" "&amp;E3801&amp;" "&amp;F3801&amp;" ["&amp;H3801&amp;"]",B3801&amp;" "&amp;C3801&amp;" "&amp;D3801&amp;" "&amp;E3801&amp;" "&amp;F3801&amp;" ["&amp;H3801&amp;"]"))</f>
        <v/>
      </c>
      <c r="J3801" s="7" t="inlineStr">
        <is>
          <t>라코스테 네이비 면혼방 헨리넥폴로반팔티 [3]</t>
        </is>
      </c>
      <c r="K3801" s="7" t="inlineStr">
        <is>
          <t>라코스테 네이비 면혼방 헨리넥폴로반팔티</t>
        </is>
      </c>
      <c r="L3801" s="7">
        <f>IF(B3801="보세",C3801&amp;" "&amp;F3801,B3801&amp;" "&amp;F3801)</f>
        <v/>
      </c>
      <c r="M3801" s="8" t="inlineStr">
        <is>
          <t>네이비  면혼방 헨리넥폴로반팔티</t>
        </is>
      </c>
      <c r="N3801" s="8" t="inlineStr">
        <is>
          <t>NAVY  면혼방 헨리넥폴로반팔티</t>
        </is>
      </c>
      <c r="O3801" s="8" t="inlineStr">
        <is>
          <t>곤색  면혼방 헨리넥폴로반팔티</t>
        </is>
      </c>
    </row>
    <row r="3802" ht="16.5" customHeight="1" s="16">
      <c r="A3802" s="7" t="n">
        <v>13200583</v>
      </c>
      <c r="B3802" s="7" t="inlineStr">
        <is>
          <t>네파</t>
        </is>
      </c>
      <c r="C3802" s="7" t="inlineStr">
        <is>
          <t>네이비</t>
        </is>
      </c>
      <c r="D3802" s="7" t="inlineStr">
        <is>
          <t>프린팅</t>
        </is>
      </c>
      <c r="E3802" s="7" t="inlineStr">
        <is>
          <t>폴리</t>
        </is>
      </c>
      <c r="F3802" s="7" t="inlineStr">
        <is>
          <t>아웃도어저지반팔티</t>
        </is>
      </c>
      <c r="G3802" s="7" t="inlineStr">
        <is>
          <t>KOR</t>
        </is>
      </c>
      <c r="H3802" s="7" t="inlineStr">
        <is>
          <t>100</t>
        </is>
      </c>
      <c r="I3802" s="7">
        <f>IF(B3802="보세",C3802&amp;" "&amp;D3802&amp;" "&amp;E3802&amp;" "&amp;F3802&amp;" ["&amp;H3802&amp;"]",IF(G3802="JPN","[JPN] "&amp;B3802&amp;" "&amp;C3802&amp;" "&amp;D3802&amp;" "&amp;E3802&amp;" "&amp;F3802&amp;" ["&amp;H3802&amp;"]",B3802&amp;" "&amp;C3802&amp;" "&amp;D3802&amp;" "&amp;E3802&amp;" "&amp;F3802&amp;" ["&amp;H3802&amp;"]"))</f>
        <v/>
      </c>
      <c r="J3802" s="7" t="inlineStr">
        <is>
          <t>네파 네이비 프린팅 아웃도어저지반팔티 [100]</t>
        </is>
      </c>
      <c r="K3802" s="7" t="inlineStr">
        <is>
          <t>네파 네이비 프린팅 아웃도어저지반팔티</t>
        </is>
      </c>
      <c r="L3802" s="7">
        <f>IF(B3802="보세",C3802&amp;" "&amp;F3802,B3802&amp;" "&amp;F3802)</f>
        <v/>
      </c>
      <c r="M3802" s="8" t="inlineStr">
        <is>
          <t>네이비 프린팅  아웃도어저지반팔티</t>
        </is>
      </c>
      <c r="N3802" s="8" t="inlineStr">
        <is>
          <t>NAVY 프린팅  아웃도어저지반팔티</t>
        </is>
      </c>
      <c r="O3802" s="8" t="inlineStr">
        <is>
          <t>곤색 프린팅  아웃도어저지반팔티</t>
        </is>
      </c>
    </row>
    <row r="3803" ht="16.5" customHeight="1" s="16">
      <c r="A3803" s="7" t="n">
        <v>13200584</v>
      </c>
      <c r="B3803" s="7" t="inlineStr">
        <is>
          <t>랄프로렌</t>
        </is>
      </c>
      <c r="C3803" s="7" t="inlineStr">
        <is>
          <t>네이비</t>
        </is>
      </c>
      <c r="D3803" s="7" t="inlineStr">
        <is>
          <t>무지</t>
        </is>
      </c>
      <c r="E3803" s="7" t="inlineStr">
        <is>
          <t>면혼방</t>
        </is>
      </c>
      <c r="F3803" s="7" t="inlineStr">
        <is>
          <t>자수빅포니피케원피스</t>
        </is>
      </c>
      <c r="G3803" s="7" t="inlineStr">
        <is>
          <t>KOR</t>
        </is>
      </c>
      <c r="H3803" s="7" t="inlineStr">
        <is>
          <t>XL</t>
        </is>
      </c>
      <c r="I3803" s="7">
        <f>IF(B3803="보세",C3803&amp;" "&amp;D3803&amp;" "&amp;E3803&amp;" "&amp;F3803&amp;" ["&amp;H3803&amp;"]",IF(G3803="JPN","[JPN] "&amp;B3803&amp;" "&amp;C3803&amp;" "&amp;D3803&amp;" "&amp;E3803&amp;" "&amp;F3803&amp;" ["&amp;H3803&amp;"]",B3803&amp;" "&amp;C3803&amp;" "&amp;D3803&amp;" "&amp;E3803&amp;" "&amp;F3803&amp;" ["&amp;H3803&amp;"]"))</f>
        <v/>
      </c>
      <c r="J3803" s="7" t="inlineStr">
        <is>
          <t>랄프로렌 네이비 면혼방 자수빅포니피케원피스 [XL]</t>
        </is>
      </c>
      <c r="K3803" s="7" t="inlineStr">
        <is>
          <t>랄프로렌 네이비 면혼방 자수빅포니피케원피스</t>
        </is>
      </c>
      <c r="L3803" s="7">
        <f>IF(B3803="보세",C3803&amp;" "&amp;F3803,B3803&amp;" "&amp;F3803)</f>
        <v/>
      </c>
      <c r="M3803" s="8" t="inlineStr">
        <is>
          <t>네이비  면혼방 자수빅포니피케원피스</t>
        </is>
      </c>
      <c r="N3803" s="8" t="inlineStr">
        <is>
          <t>NAVY  면혼방 자수빅포니피케원피스</t>
        </is>
      </c>
      <c r="O3803" s="8" t="inlineStr">
        <is>
          <t>곤색  면혼방 자수빅포니피케원피스</t>
        </is>
      </c>
    </row>
    <row r="3804" ht="16.5" customHeight="1" s="16">
      <c r="A3804" s="7" t="n">
        <v>13200585</v>
      </c>
      <c r="B3804" s="7" t="inlineStr">
        <is>
          <t>내셔널지오그래픽</t>
        </is>
      </c>
      <c r="C3804" s="7" t="inlineStr">
        <is>
          <t>블랙</t>
        </is>
      </c>
      <c r="D3804" s="7" t="inlineStr">
        <is>
          <t>무지</t>
        </is>
      </c>
      <c r="E3804" s="7" t="inlineStr">
        <is>
          <t>폴리</t>
        </is>
      </c>
      <c r="F3804" s="7" t="inlineStr">
        <is>
          <t>백패딩크루넥맨투맨</t>
        </is>
      </c>
      <c r="G3804" s="7" t="inlineStr">
        <is>
          <t>KOR</t>
        </is>
      </c>
      <c r="H3804" s="7" t="inlineStr">
        <is>
          <t>M</t>
        </is>
      </c>
      <c r="I3804" s="7">
        <f>IF(B3804="보세",C3804&amp;" "&amp;D3804&amp;" "&amp;E3804&amp;" "&amp;F3804&amp;" ["&amp;H3804&amp;"]",IF(G3804="JPN","[JPN] "&amp;B3804&amp;" "&amp;C3804&amp;" "&amp;D3804&amp;" "&amp;E3804&amp;" "&amp;F3804&amp;" ["&amp;H3804&amp;"]",B3804&amp;" "&amp;C3804&amp;" "&amp;D3804&amp;" "&amp;E3804&amp;" "&amp;F3804&amp;" ["&amp;H3804&amp;"]"))</f>
        <v/>
      </c>
      <c r="J3804" s="7" t="inlineStr">
        <is>
          <t>내셔널지오그래픽 블랙 백패딩크루넥맨투맨 [M]</t>
        </is>
      </c>
      <c r="K3804" s="7" t="inlineStr">
        <is>
          <t>내셔널지오그래픽 블랙 백패딩크루넥맨투맨</t>
        </is>
      </c>
      <c r="L3804" s="7">
        <f>IF(B3804="보세",C3804&amp;" "&amp;F3804,B3804&amp;" "&amp;F3804)</f>
        <v/>
      </c>
      <c r="M3804" s="8" t="inlineStr">
        <is>
          <t>블랙   백패딩크루넥맨투맨</t>
        </is>
      </c>
      <c r="N3804" s="8" t="inlineStr">
        <is>
          <t>블랙   백패딩크루넥맨투맨</t>
        </is>
      </c>
      <c r="O3804" s="8" t="inlineStr">
        <is>
          <t>블랙   백패딩크루넥맨투맨</t>
        </is>
      </c>
    </row>
    <row r="3805" ht="16.5" customHeight="1" s="16">
      <c r="A3805" s="7" t="n">
        <v>13200586</v>
      </c>
      <c r="B3805" s="7" t="inlineStr">
        <is>
          <t>울리치</t>
        </is>
      </c>
      <c r="C3805" s="7" t="inlineStr">
        <is>
          <t>그레이</t>
        </is>
      </c>
      <c r="D3805" s="7" t="inlineStr">
        <is>
          <t>프린팅</t>
        </is>
      </c>
      <c r="E3805" s="7" t="inlineStr">
        <is>
          <t>면</t>
        </is>
      </c>
      <c r="F3805" s="7" t="inlineStr">
        <is>
          <t>레터링워시드반팔티</t>
        </is>
      </c>
      <c r="G3805" s="7" t="inlineStr">
        <is>
          <t>KOR</t>
        </is>
      </c>
      <c r="H3805" s="7" t="inlineStr">
        <is>
          <t>L</t>
        </is>
      </c>
      <c r="I3805" s="7">
        <f>IF(B3805="보세",C3805&amp;" "&amp;D3805&amp;" "&amp;E3805&amp;" "&amp;F3805&amp;" ["&amp;H3805&amp;"]",IF(G3805="JPN","[JPN] "&amp;B3805&amp;" "&amp;C3805&amp;" "&amp;D3805&amp;" "&amp;E3805&amp;" "&amp;F3805&amp;" ["&amp;H3805&amp;"]",B3805&amp;" "&amp;C3805&amp;" "&amp;D3805&amp;" "&amp;E3805&amp;" "&amp;F3805&amp;" ["&amp;H3805&amp;"]"))</f>
        <v/>
      </c>
      <c r="J3805" s="7" t="inlineStr">
        <is>
          <t>울리치 그레이 프린팅 면 레터링워시드반팔티 [L]</t>
        </is>
      </c>
      <c r="K3805" s="7" t="inlineStr">
        <is>
          <t>울리치 그레이 프린팅 면 레터링워시드반팔티</t>
        </is>
      </c>
      <c r="L3805" s="7">
        <f>IF(B3805="보세",C3805&amp;" "&amp;F3805,B3805&amp;" "&amp;F3805)</f>
        <v/>
      </c>
      <c r="M3805" s="8" t="inlineStr">
        <is>
          <t>그레이 프린팅 면 레터링워시드반팔티</t>
        </is>
      </c>
      <c r="N3805" s="8" t="inlineStr">
        <is>
          <t>회색 프린팅 면 레터링워시드반팔티</t>
        </is>
      </c>
      <c r="O3805" s="8" t="inlineStr">
        <is>
          <t>GRAY 프린팅 면 레터링워시드반팔티</t>
        </is>
      </c>
    </row>
    <row r="3806" ht="16.5" customHeight="1" s="16">
      <c r="A3806" s="7" t="n">
        <v>13200587</v>
      </c>
      <c r="B3806" s="7" t="inlineStr">
        <is>
          <t>닥스골프</t>
        </is>
      </c>
      <c r="C3806" s="7" t="inlineStr">
        <is>
          <t>네이비</t>
        </is>
      </c>
      <c r="D3806" s="7" t="inlineStr">
        <is>
          <t>무지</t>
        </is>
      </c>
      <c r="E3806" s="7" t="inlineStr">
        <is>
          <t>면혼방</t>
        </is>
      </c>
      <c r="F3806" s="7" t="inlineStr">
        <is>
          <t>아웃포켓싱글블레이저</t>
        </is>
      </c>
      <c r="G3806" s="7" t="inlineStr">
        <is>
          <t>KOR</t>
        </is>
      </c>
      <c r="H3806" s="7" t="inlineStr">
        <is>
          <t>110</t>
        </is>
      </c>
      <c r="I3806" s="7">
        <f>IF(B3806="보세",C3806&amp;" "&amp;D3806&amp;" "&amp;E3806&amp;" "&amp;F3806&amp;" ["&amp;H3806&amp;"]",IF(G3806="JPN","[JPN] "&amp;B3806&amp;" "&amp;C3806&amp;" "&amp;D3806&amp;" "&amp;E3806&amp;" "&amp;F3806&amp;" ["&amp;H3806&amp;"]",B3806&amp;" "&amp;C3806&amp;" "&amp;D3806&amp;" "&amp;E3806&amp;" "&amp;F3806&amp;" ["&amp;H3806&amp;"]"))</f>
        <v/>
      </c>
      <c r="J3806" s="7" t="inlineStr">
        <is>
          <t>닥스골프 네이비 면혼방 아웃포켓싱글블레이저 [110]</t>
        </is>
      </c>
      <c r="K3806" s="7" t="inlineStr">
        <is>
          <t>닥스골프 네이비 면혼방 아웃포켓싱글블레이저</t>
        </is>
      </c>
      <c r="L3806" s="7">
        <f>IF(B3806="보세",C3806&amp;" "&amp;F3806,B3806&amp;" "&amp;F3806)</f>
        <v/>
      </c>
      <c r="M3806" s="8" t="inlineStr">
        <is>
          <t>네이비  면혼방 아웃포켓싱글블레이저</t>
        </is>
      </c>
      <c r="N3806" s="8" t="inlineStr">
        <is>
          <t>NAVY  면혼방 아웃포켓싱글블레이저</t>
        </is>
      </c>
      <c r="O3806" s="8" t="inlineStr">
        <is>
          <t>곤색  면혼방 아웃포켓싱글블레이저</t>
        </is>
      </c>
    </row>
    <row r="3807" ht="16.5" customHeight="1" s="16">
      <c r="A3807" s="7" t="n">
        <v>13200588</v>
      </c>
      <c r="B3807" s="7" t="inlineStr">
        <is>
          <t>아디다스골프</t>
        </is>
      </c>
      <c r="C3807" s="7" t="inlineStr">
        <is>
          <t>블랙</t>
        </is>
      </c>
      <c r="D3807" s="7" t="inlineStr">
        <is>
          <t>프린팅</t>
        </is>
      </c>
      <c r="E3807" s="7" t="inlineStr">
        <is>
          <t>클리마쿨</t>
        </is>
      </c>
      <c r="F3807" s="7" t="inlineStr">
        <is>
          <t>저지반팔폴로티</t>
        </is>
      </c>
      <c r="G3807" s="7" t="inlineStr">
        <is>
          <t>KOR</t>
        </is>
      </c>
      <c r="H3807" s="7" t="inlineStr">
        <is>
          <t>2XL</t>
        </is>
      </c>
      <c r="I3807" s="7">
        <f>IF(B3807="보세",C3807&amp;" "&amp;D3807&amp;" "&amp;E3807&amp;" "&amp;F3807&amp;" ["&amp;H3807&amp;"]",IF(G3807="JPN","[JPN] "&amp;B3807&amp;" "&amp;C3807&amp;" "&amp;D3807&amp;" "&amp;E3807&amp;" "&amp;F3807&amp;" ["&amp;H3807&amp;"]",B3807&amp;" "&amp;C3807&amp;" "&amp;D3807&amp;" "&amp;E3807&amp;" "&amp;F3807&amp;" ["&amp;H3807&amp;"]"))</f>
        <v/>
      </c>
      <c r="J3807" s="7" t="inlineStr">
        <is>
          <t>아디다스골프 블랙 프린팅 클리마쿨 저지반팔폴로티 [2XL]</t>
        </is>
      </c>
      <c r="K3807" s="7" t="inlineStr">
        <is>
          <t>아디다스골프 블랙 프린팅 클리마쿨 저지반팔폴로티</t>
        </is>
      </c>
      <c r="L3807" s="7">
        <f>IF(B3807="보세",C3807&amp;" "&amp;F3807,B3807&amp;" "&amp;F3807)</f>
        <v/>
      </c>
      <c r="M3807" s="8" t="inlineStr">
        <is>
          <t>블랙 프린팅 클리마쿨 저지반팔폴로티</t>
        </is>
      </c>
      <c r="N3807" s="8" t="inlineStr">
        <is>
          <t>블랙 프린팅 클리마쿨 저지반팔폴로티</t>
        </is>
      </c>
      <c r="O3807" s="8" t="inlineStr">
        <is>
          <t>블랙 프린팅 클리마쿨 저지반팔폴로티</t>
        </is>
      </c>
    </row>
    <row r="3808" ht="16.5" customHeight="1" s="16">
      <c r="A3808" s="7" t="n">
        <v>13200589</v>
      </c>
      <c r="B3808" s="7" t="inlineStr">
        <is>
          <t>라코스테</t>
        </is>
      </c>
      <c r="C3808" s="7" t="inlineStr">
        <is>
          <t>레드</t>
        </is>
      </c>
      <c r="D3808" s="7" t="inlineStr">
        <is>
          <t>무지</t>
        </is>
      </c>
      <c r="E3808" s="7" t="inlineStr">
        <is>
          <t>면</t>
        </is>
      </c>
      <c r="F3808" s="7" t="inlineStr">
        <is>
          <t>히든버튼투톤반팔카라원피스</t>
        </is>
      </c>
      <c r="G3808" s="7" t="inlineStr">
        <is>
          <t>KOR</t>
        </is>
      </c>
      <c r="H3808" s="7" t="inlineStr">
        <is>
          <t>34</t>
        </is>
      </c>
      <c r="I3808" s="7">
        <f>IF(B3808="보세",C3808&amp;" "&amp;D3808&amp;" "&amp;E3808&amp;" "&amp;F3808&amp;" ["&amp;H3808&amp;"]",IF(G3808="JPN","[JPN] "&amp;B3808&amp;" "&amp;C3808&amp;" "&amp;D3808&amp;" "&amp;E3808&amp;" "&amp;F3808&amp;" ["&amp;H3808&amp;"]",B3808&amp;" "&amp;C3808&amp;" "&amp;D3808&amp;" "&amp;E3808&amp;" "&amp;F3808&amp;" ["&amp;H3808&amp;"]"))</f>
        <v/>
      </c>
      <c r="J3808" s="7" t="inlineStr">
        <is>
          <t>라코스테 레드 면 히든버튼투톤반팔카라원피스 [34]</t>
        </is>
      </c>
      <c r="K3808" s="7" t="inlineStr">
        <is>
          <t>라코스테 레드 면 히든버튼투톤반팔카라원피스</t>
        </is>
      </c>
      <c r="L3808" s="7">
        <f>IF(B3808="보세",C3808&amp;" "&amp;F3808,B3808&amp;" "&amp;F3808)</f>
        <v/>
      </c>
      <c r="M3808" s="8" t="inlineStr">
        <is>
          <t>레드  면 히든버튼투톤반팔카라원피스</t>
        </is>
      </c>
      <c r="N3808" s="8" t="inlineStr">
        <is>
          <t>레드  코튼 히든버튼투톤반팔카라원피스</t>
        </is>
      </c>
      <c r="O3808" s="8" t="inlineStr">
        <is>
          <t>레드  면직물 히든버튼투톤반팔카라원피스</t>
        </is>
      </c>
    </row>
    <row r="3809" ht="16.5" customHeight="1" s="16">
      <c r="A3809" s="7" t="n">
        <v>13200590</v>
      </c>
      <c r="B3809" s="7" t="inlineStr">
        <is>
          <t>올드네이비</t>
        </is>
      </c>
      <c r="C3809" s="7" t="inlineStr">
        <is>
          <t>네이비</t>
        </is>
      </c>
      <c r="D3809" s="7" t="inlineStr">
        <is>
          <t>트로피컬패턴</t>
        </is>
      </c>
      <c r="E3809" s="7" t="inlineStr">
        <is>
          <t>폴리</t>
        </is>
      </c>
      <c r="F3809" s="7" t="inlineStr">
        <is>
          <t>플레어반팔원피스</t>
        </is>
      </c>
      <c r="G3809" s="7" t="inlineStr">
        <is>
          <t>KOR</t>
        </is>
      </c>
      <c r="H3809" s="7" t="inlineStr">
        <is>
          <t>M</t>
        </is>
      </c>
      <c r="I3809" s="7">
        <f>IF(B3809="보세",C3809&amp;" "&amp;D3809&amp;" "&amp;E3809&amp;" "&amp;F3809&amp;" ["&amp;H3809&amp;"]",IF(G3809="JPN","[JPN] "&amp;B3809&amp;" "&amp;C3809&amp;" "&amp;D3809&amp;" "&amp;E3809&amp;" "&amp;F3809&amp;" ["&amp;H3809&amp;"]",B3809&amp;" "&amp;C3809&amp;" "&amp;D3809&amp;" "&amp;E3809&amp;" "&amp;F3809&amp;" ["&amp;H3809&amp;"]"))</f>
        <v/>
      </c>
      <c r="J3809" s="7" t="inlineStr">
        <is>
          <t>올드네이비 네이비 트로피컬패턴 플레어반팔원피스 [M]</t>
        </is>
      </c>
      <c r="K3809" s="7" t="inlineStr">
        <is>
          <t>올드네이비 네이비 트로피컬패턴 플레어반팔원피스</t>
        </is>
      </c>
      <c r="L3809" s="7">
        <f>IF(B3809="보세",C3809&amp;" "&amp;F3809,B3809&amp;" "&amp;F3809)</f>
        <v/>
      </c>
      <c r="M3809" s="8" t="inlineStr">
        <is>
          <t>네이비 트로피컬패턴  플레어반팔원피스</t>
        </is>
      </c>
      <c r="N3809" s="8" t="inlineStr">
        <is>
          <t>NAVY 트로피컬패턴  플레어반팔원피스</t>
        </is>
      </c>
      <c r="O3809" s="8" t="inlineStr">
        <is>
          <t>곤색 트로피컬패턴  플레어반팔원피스</t>
        </is>
      </c>
    </row>
    <row r="3810" ht="16.5" customHeight="1" s="16">
      <c r="A3810" s="7" t="n">
        <v>13200591</v>
      </c>
      <c r="B3810" s="7" t="inlineStr">
        <is>
          <t>폴로</t>
        </is>
      </c>
      <c r="C3810" s="7" t="inlineStr">
        <is>
          <t>그레이</t>
        </is>
      </c>
      <c r="D3810" s="7" t="inlineStr">
        <is>
          <t>무지</t>
        </is>
      </c>
      <c r="E3810" s="7" t="inlineStr">
        <is>
          <t>면</t>
        </is>
      </c>
      <c r="F3810" s="7" t="inlineStr">
        <is>
          <t>자수포니보카시반팔폴로티</t>
        </is>
      </c>
      <c r="G3810" s="7" t="inlineStr">
        <is>
          <t>KOR</t>
        </is>
      </c>
      <c r="H3810" s="7" t="inlineStr">
        <is>
          <t>XL</t>
        </is>
      </c>
      <c r="I3810" s="7">
        <f>IF(B3810="보세",C3810&amp;" "&amp;D3810&amp;" "&amp;E3810&amp;" "&amp;F3810&amp;" ["&amp;H3810&amp;"]",IF(G3810="JPN","[JPN] "&amp;B3810&amp;" "&amp;C3810&amp;" "&amp;D3810&amp;" "&amp;E3810&amp;" "&amp;F3810&amp;" ["&amp;H3810&amp;"]",B3810&amp;" "&amp;C3810&amp;" "&amp;D3810&amp;" "&amp;E3810&amp;" "&amp;F3810&amp;" ["&amp;H3810&amp;"]"))</f>
        <v/>
      </c>
      <c r="J3810" s="7" t="inlineStr">
        <is>
          <t>폴로 그레이 면 자수포니보카시반팔폴로티 [XL]</t>
        </is>
      </c>
      <c r="K3810" s="7" t="inlineStr">
        <is>
          <t>폴로 그레이 면 자수포니보카시반팔폴로티</t>
        </is>
      </c>
      <c r="L3810" s="7">
        <f>IF(B3810="보세",C3810&amp;" "&amp;F3810,B3810&amp;" "&amp;F3810)</f>
        <v/>
      </c>
      <c r="M3810" s="8" t="inlineStr">
        <is>
          <t>그레이  면 자수포니보카시반팔폴로티</t>
        </is>
      </c>
      <c r="N3810" s="8" t="inlineStr">
        <is>
          <t>회색  면 자수포니보카시반팔폴로티</t>
        </is>
      </c>
      <c r="O3810" s="8" t="inlineStr">
        <is>
          <t>GRAY  면 자수포니보카시반팔폴로티</t>
        </is>
      </c>
    </row>
    <row r="3811" ht="16.5" customHeight="1" s="16">
      <c r="A3811" s="7" t="n">
        <v>13200592</v>
      </c>
      <c r="B3811" s="7" t="inlineStr">
        <is>
          <t>데상트</t>
        </is>
      </c>
      <c r="C3811" s="7" t="inlineStr">
        <is>
          <t>블랙</t>
        </is>
      </c>
      <c r="D3811" s="7" t="inlineStr">
        <is>
          <t>프린팅</t>
        </is>
      </c>
      <c r="E3811" s="7" t="inlineStr">
        <is>
          <t>폴리</t>
        </is>
      </c>
      <c r="F3811" s="7" t="inlineStr">
        <is>
          <t>오버로크스포츠저지나시티</t>
        </is>
      </c>
      <c r="G3811" s="7" t="inlineStr">
        <is>
          <t>KOR</t>
        </is>
      </c>
      <c r="H3811" s="7" t="inlineStr">
        <is>
          <t>105</t>
        </is>
      </c>
      <c r="I3811" s="7">
        <f>IF(B3811="보세",C3811&amp;" "&amp;D3811&amp;" "&amp;E3811&amp;" "&amp;F3811&amp;" ["&amp;H3811&amp;"]",IF(G3811="JPN","[JPN] "&amp;B3811&amp;" "&amp;C3811&amp;" "&amp;D3811&amp;" "&amp;E3811&amp;" "&amp;F3811&amp;" ["&amp;H3811&amp;"]",B3811&amp;" "&amp;C3811&amp;" "&amp;D3811&amp;" "&amp;E3811&amp;" "&amp;F3811&amp;" ["&amp;H3811&amp;"]"))</f>
        <v/>
      </c>
      <c r="J3811" s="7" t="inlineStr">
        <is>
          <t>데상트 블랙 프린팅 오버로크스포츠저지나시티 [105]</t>
        </is>
      </c>
      <c r="K3811" s="7" t="inlineStr">
        <is>
          <t>데상트 블랙 프린팅 오버로크스포츠저지나시티</t>
        </is>
      </c>
      <c r="L3811" s="7">
        <f>IF(B3811="보세",C3811&amp;" "&amp;F3811,B3811&amp;" "&amp;F3811)</f>
        <v/>
      </c>
      <c r="M3811" s="8" t="inlineStr">
        <is>
          <t>블랙 프린팅  오버로크스포츠저지나시티</t>
        </is>
      </c>
      <c r="N3811" s="8" t="inlineStr">
        <is>
          <t>블랙 프린팅  오버로크스포츠저지나시티</t>
        </is>
      </c>
      <c r="O3811" s="8" t="inlineStr">
        <is>
          <t>블랙 프린팅  오버로크스포츠저지나시티</t>
        </is>
      </c>
    </row>
    <row r="3812" ht="16.5" customHeight="1" s="16">
      <c r="A3812" s="7" t="n">
        <v>13200593</v>
      </c>
      <c r="B3812" s="7" t="inlineStr">
        <is>
          <t>hydrogen</t>
        </is>
      </c>
      <c r="C3812" s="7" t="inlineStr">
        <is>
          <t>블랙</t>
        </is>
      </c>
      <c r="D3812" s="7" t="inlineStr">
        <is>
          <t>해골프린팅</t>
        </is>
      </c>
      <c r="E3812" s="7" t="inlineStr">
        <is>
          <t>면</t>
        </is>
      </c>
      <c r="F3812" s="7" t="inlineStr">
        <is>
          <t>크루넥반팔티</t>
        </is>
      </c>
      <c r="G3812" s="7" t="inlineStr">
        <is>
          <t>KOR</t>
        </is>
      </c>
      <c r="H3812" s="7" t="inlineStr">
        <is>
          <t>S</t>
        </is>
      </c>
      <c r="I3812" s="7">
        <f>IF(B3812="보세",C3812&amp;" "&amp;D3812&amp;" "&amp;E3812&amp;" "&amp;F3812&amp;" ["&amp;H3812&amp;"]",IF(G3812="JPN","[JPN] "&amp;B3812&amp;" "&amp;C3812&amp;" "&amp;D3812&amp;" "&amp;E3812&amp;" "&amp;F3812&amp;" ["&amp;H3812&amp;"]",B3812&amp;" "&amp;C3812&amp;" "&amp;D3812&amp;" "&amp;E3812&amp;" "&amp;F3812&amp;" ["&amp;H3812&amp;"]"))</f>
        <v/>
      </c>
      <c r="J3812" s="7" t="inlineStr">
        <is>
          <t>hydrogen 블랙 해골프린팅 면 크루넥반팔티 [S]</t>
        </is>
      </c>
      <c r="K3812" s="7" t="inlineStr">
        <is>
          <t>hydrogen 블랙 해골프린팅 면 크루넥반팔티</t>
        </is>
      </c>
      <c r="L3812" s="7">
        <f>IF(B3812="보세",C3812&amp;" "&amp;F3812,B3812&amp;" "&amp;F3812)</f>
        <v/>
      </c>
      <c r="M3812" s="8" t="inlineStr">
        <is>
          <t>블랙 해골프린팅 면 크루넥반팔티</t>
        </is>
      </c>
      <c r="N3812" s="8" t="inlineStr">
        <is>
          <t>블랙 해골프린팅 코튼 크루넥반팔티</t>
        </is>
      </c>
      <c r="O3812" s="8" t="inlineStr">
        <is>
          <t>블랙 해골프린팅 면직물 크루넥반팔티</t>
        </is>
      </c>
    </row>
    <row r="3813" ht="16.5" customHeight="1" s="16">
      <c r="A3813" s="7" t="n">
        <v>13200594</v>
      </c>
      <c r="B3813" s="7" t="inlineStr">
        <is>
          <t>랄프로렌</t>
        </is>
      </c>
      <c r="C3813" s="7" t="inlineStr">
        <is>
          <t>블랙</t>
        </is>
      </c>
      <c r="D3813" s="7" t="inlineStr">
        <is>
          <t>무지</t>
        </is>
      </c>
      <c r="E3813" s="7" t="inlineStr">
        <is>
          <t>면</t>
        </is>
      </c>
      <c r="F3813" s="7" t="inlineStr">
        <is>
          <t>골드자수트리플포니반팔폴로티</t>
        </is>
      </c>
      <c r="G3813" s="7" t="inlineStr">
        <is>
          <t>KOR</t>
        </is>
      </c>
      <c r="H3813" s="7" t="inlineStr">
        <is>
          <t>M</t>
        </is>
      </c>
      <c r="I3813" s="7">
        <f>IF(B3813="보세",C3813&amp;" "&amp;D3813&amp;" "&amp;E3813&amp;" "&amp;F3813&amp;" ["&amp;H3813&amp;"]",IF(G3813="JPN","[JPN] "&amp;B3813&amp;" "&amp;C3813&amp;" "&amp;D3813&amp;" "&amp;E3813&amp;" "&amp;F3813&amp;" ["&amp;H3813&amp;"]",B3813&amp;" "&amp;C3813&amp;" "&amp;D3813&amp;" "&amp;E3813&amp;" "&amp;F3813&amp;" ["&amp;H3813&amp;"]"))</f>
        <v/>
      </c>
      <c r="J3813" s="7" t="inlineStr">
        <is>
          <t>랄프로렌 블랙 면 골드자수트리플포니반팔폴로티 [M]</t>
        </is>
      </c>
      <c r="K3813" s="7" t="inlineStr">
        <is>
          <t>랄프로렌 블랙 면 골드자수트리플포니반팔폴로티</t>
        </is>
      </c>
      <c r="L3813" s="7">
        <f>IF(B3813="보세",C3813&amp;" "&amp;F3813,B3813&amp;" "&amp;F3813)</f>
        <v/>
      </c>
      <c r="M3813" s="8" t="inlineStr">
        <is>
          <t>블랙  면 골드자수트리플포니반팔폴로티</t>
        </is>
      </c>
      <c r="N3813" s="8" t="inlineStr">
        <is>
          <t>블랙  코튼 골드자수트리플포니반팔폴로티</t>
        </is>
      </c>
      <c r="O3813" s="8" t="inlineStr">
        <is>
          <t>블랙  면직물 골드자수트리플포니반팔폴로티</t>
        </is>
      </c>
    </row>
    <row r="3814" ht="16.5" customHeight="1" s="16">
      <c r="A3814" s="7" t="n">
        <v>13200595</v>
      </c>
      <c r="B3814" s="7" t="inlineStr">
        <is>
          <t>막스앤코</t>
        </is>
      </c>
      <c r="C3814" s="7" t="inlineStr">
        <is>
          <t>그레이민트</t>
        </is>
      </c>
      <c r="D3814" s="7" t="inlineStr">
        <is>
          <t>나뭇잎패턴</t>
        </is>
      </c>
      <c r="E3814" s="7" t="inlineStr">
        <is>
          <t>울혼방</t>
        </is>
      </c>
      <c r="F3814" s="7" t="inlineStr">
        <is>
          <t>허리핀턱딥브이넥원피스</t>
        </is>
      </c>
      <c r="G3814" s="7" t="inlineStr">
        <is>
          <t>KOR</t>
        </is>
      </c>
      <c r="H3814" s="7" t="inlineStr">
        <is>
          <t>88-96</t>
        </is>
      </c>
      <c r="I3814" s="7">
        <f>IF(B3814="보세",C3814&amp;" "&amp;D3814&amp;" "&amp;E3814&amp;" "&amp;F3814&amp;" ["&amp;H3814&amp;"]",IF(G3814="JPN","[JPN] "&amp;B3814&amp;" "&amp;C3814&amp;" "&amp;D3814&amp;" "&amp;E3814&amp;" "&amp;F3814&amp;" ["&amp;H3814&amp;"]",B3814&amp;" "&amp;C3814&amp;" "&amp;D3814&amp;" "&amp;E3814&amp;" "&amp;F3814&amp;" ["&amp;H3814&amp;"]"))</f>
        <v/>
      </c>
      <c r="J3814" s="7" t="inlineStr">
        <is>
          <t>막스앤코 그레이민트 나뭇잎패턴 울혼방 허리핀턱딥브이넥원피스 [88-96]</t>
        </is>
      </c>
      <c r="K3814" s="7" t="inlineStr">
        <is>
          <t>막스앤코 그레이민트 나뭇잎패턴 울혼방 허리핀턱딥브이넥원피스</t>
        </is>
      </c>
      <c r="L3814" s="7">
        <f>IF(B3814="보세",C3814&amp;" "&amp;F3814,B3814&amp;" "&amp;F3814)</f>
        <v/>
      </c>
      <c r="M3814" s="8" t="inlineStr">
        <is>
          <t>그레이민트 나뭇잎패턴 울혼방 허리핀턱딥브이넥원피스</t>
        </is>
      </c>
      <c r="N3814" s="8" t="inlineStr">
        <is>
          <t>그레이민트 나뭇잎패턴 울혼방 허리핀턱딥브이넥원피스</t>
        </is>
      </c>
      <c r="O3814" s="8" t="inlineStr">
        <is>
          <t>그레이민트 나뭇잎패턴 울혼방 허리핀턱딥브이넥원피스</t>
        </is>
      </c>
    </row>
    <row r="3815" ht="16.5" customHeight="1" s="16">
      <c r="A3815" s="7" t="n">
        <v>13200596</v>
      </c>
      <c r="B3815" s="7" t="inlineStr">
        <is>
          <t>핑</t>
        </is>
      </c>
      <c r="C3815" s="7" t="inlineStr">
        <is>
          <t>그레이</t>
        </is>
      </c>
      <c r="D3815" s="7" t="inlineStr">
        <is>
          <t>아가일체크</t>
        </is>
      </c>
      <c r="E3815" s="7" t="inlineStr">
        <is>
          <t>울혼방</t>
        </is>
      </c>
      <c r="F3815" s="7" t="inlineStr">
        <is>
          <t>배색도톰니트베스트</t>
        </is>
      </c>
      <c r="G3815" s="7" t="inlineStr">
        <is>
          <t>KOR</t>
        </is>
      </c>
      <c r="H3815" s="7" t="inlineStr">
        <is>
          <t>95</t>
        </is>
      </c>
      <c r="I3815" s="7">
        <f>IF(B3815="보세",C3815&amp;" "&amp;D3815&amp;" "&amp;E3815&amp;" "&amp;F3815&amp;" ["&amp;H3815&amp;"]",IF(G3815="JPN","[JPN] "&amp;B3815&amp;" "&amp;C3815&amp;" "&amp;D3815&amp;" "&amp;E3815&amp;" "&amp;F3815&amp;" ["&amp;H3815&amp;"]",B3815&amp;" "&amp;C3815&amp;" "&amp;D3815&amp;" "&amp;E3815&amp;" "&amp;F3815&amp;" ["&amp;H3815&amp;"]"))</f>
        <v/>
      </c>
      <c r="J3815" s="7" t="inlineStr">
        <is>
          <t>핑 그레이 아가일체크 울혼방 배색도톰니트베스트 [95]</t>
        </is>
      </c>
      <c r="K3815" s="7" t="inlineStr">
        <is>
          <t>핑 그레이 아가일체크 울혼방 배색도톰니트베스트</t>
        </is>
      </c>
      <c r="L3815" s="7">
        <f>IF(B3815="보세",C3815&amp;" "&amp;F3815,B3815&amp;" "&amp;F3815)</f>
        <v/>
      </c>
      <c r="M3815" s="8" t="inlineStr">
        <is>
          <t>그레이 아가일체크 울혼방 배색도톰니트베스트</t>
        </is>
      </c>
      <c r="N3815" s="8" t="inlineStr">
        <is>
          <t>회색 아가일체크 울혼방 배색도톰니트베스트</t>
        </is>
      </c>
      <c r="O3815" s="8" t="inlineStr">
        <is>
          <t>GRAY 아가일체크 울혼방 배색도톰니트베스트</t>
        </is>
      </c>
    </row>
    <row r="3816" ht="16.5" customHeight="1" s="16">
      <c r="A3816" s="7" t="n">
        <v>13200597</v>
      </c>
      <c r="B3816" s="7" t="inlineStr">
        <is>
          <t>안나수이</t>
        </is>
      </c>
      <c r="C3816" s="7" t="inlineStr">
        <is>
          <t>블랙</t>
        </is>
      </c>
      <c r="D3816" s="7" t="inlineStr">
        <is>
          <t>무지</t>
        </is>
      </c>
      <c r="E3816" s="7" t="inlineStr">
        <is>
          <t>폴리</t>
        </is>
      </c>
      <c r="F3816" s="7" t="inlineStr">
        <is>
          <t>더블프릴넥골지플레어티</t>
        </is>
      </c>
      <c r="G3816" s="7" t="inlineStr">
        <is>
          <t>KOR</t>
        </is>
      </c>
      <c r="H3816" s="7" t="inlineStr">
        <is>
          <t>66</t>
        </is>
      </c>
      <c r="I3816" s="7">
        <f>IF(B3816="보세",C3816&amp;" "&amp;D3816&amp;" "&amp;E3816&amp;" "&amp;F3816&amp;" ["&amp;H3816&amp;"]",IF(G3816="JPN","[JPN] "&amp;B3816&amp;" "&amp;C3816&amp;" "&amp;D3816&amp;" "&amp;E3816&amp;" "&amp;F3816&amp;" ["&amp;H3816&amp;"]",B3816&amp;" "&amp;C3816&amp;" "&amp;D3816&amp;" "&amp;E3816&amp;" "&amp;F3816&amp;" ["&amp;H3816&amp;"]"))</f>
        <v/>
      </c>
      <c r="J3816" s="7" t="inlineStr">
        <is>
          <t>안나수이 블랙 더블프릴넥골지플레어티 [66]</t>
        </is>
      </c>
      <c r="K3816" s="7" t="inlineStr">
        <is>
          <t>안나수이 블랙 더블프릴넥골지플레어티</t>
        </is>
      </c>
      <c r="L3816" s="7">
        <f>IF(B3816="보세",C3816&amp;" "&amp;F3816,B3816&amp;" "&amp;F3816)</f>
        <v/>
      </c>
      <c r="M3816" s="8" t="inlineStr">
        <is>
          <t>블랙   더블프릴넥골지플레어티</t>
        </is>
      </c>
      <c r="N3816" s="8" t="inlineStr">
        <is>
          <t>블랙   더블프릴넥골지플레어티</t>
        </is>
      </c>
      <c r="O3816" s="8" t="inlineStr">
        <is>
          <t>블랙   더블프릴넥골지플레어티</t>
        </is>
      </c>
    </row>
    <row r="3817" ht="16.5" customHeight="1" s="16">
      <c r="A3817" s="7" t="n">
        <v>13200598</v>
      </c>
      <c r="B3817" s="7" t="inlineStr">
        <is>
          <t>리스트</t>
        </is>
      </c>
      <c r="C3817" s="7" t="inlineStr">
        <is>
          <t>네이비</t>
        </is>
      </c>
      <c r="D3817" s="7" t="inlineStr">
        <is>
          <t>무지</t>
        </is>
      </c>
      <c r="E3817" s="7" t="inlineStr">
        <is>
          <t>폴리</t>
        </is>
      </c>
      <c r="F3817" s="7" t="inlineStr">
        <is>
          <t>페이크포켓노카라오픈블레이저</t>
        </is>
      </c>
      <c r="G3817" s="7" t="inlineStr">
        <is>
          <t>KOR</t>
        </is>
      </c>
      <c r="H3817" s="7" t="inlineStr">
        <is>
          <t>66</t>
        </is>
      </c>
      <c r="I3817" s="7">
        <f>IF(B3817="보세",C3817&amp;" "&amp;D3817&amp;" "&amp;E3817&amp;" "&amp;F3817&amp;" ["&amp;H3817&amp;"]",IF(G3817="JPN","[JPN] "&amp;B3817&amp;" "&amp;C3817&amp;" "&amp;D3817&amp;" "&amp;E3817&amp;" "&amp;F3817&amp;" ["&amp;H3817&amp;"]",B3817&amp;" "&amp;C3817&amp;" "&amp;D3817&amp;" "&amp;E3817&amp;" "&amp;F3817&amp;" ["&amp;H3817&amp;"]"))</f>
        <v/>
      </c>
      <c r="J3817" s="7" t="inlineStr">
        <is>
          <t>리스트 네이비 페이크포켓노카라오픈블레이저 [66]</t>
        </is>
      </c>
      <c r="K3817" s="7" t="inlineStr">
        <is>
          <t>리스트 네이비 페이크포켓노카라오픈블레이저</t>
        </is>
      </c>
      <c r="L3817" s="7">
        <f>IF(B3817="보세",C3817&amp;" "&amp;F3817,B3817&amp;" "&amp;F3817)</f>
        <v/>
      </c>
      <c r="M3817" s="8" t="inlineStr">
        <is>
          <t>네이비   페이크포켓노카라오픈블레이저</t>
        </is>
      </c>
      <c r="N3817" s="8" t="inlineStr">
        <is>
          <t>NAVY   페이크포켓노카라오픈블레이저</t>
        </is>
      </c>
      <c r="O3817" s="8" t="inlineStr">
        <is>
          <t>곤색   페이크포켓노카라오픈블레이저</t>
        </is>
      </c>
    </row>
    <row r="3818" ht="16.5" customHeight="1" s="16">
      <c r="A3818" s="7" t="n">
        <v>13200599</v>
      </c>
      <c r="B3818" s="7" t="inlineStr">
        <is>
          <t>쉬즈미스</t>
        </is>
      </c>
      <c r="C3818" s="7" t="inlineStr">
        <is>
          <t>커세어그린</t>
        </is>
      </c>
      <c r="D3818" s="7" t="inlineStr">
        <is>
          <t>무지</t>
        </is>
      </c>
      <c r="E3818" s="7" t="inlineStr">
        <is>
          <t>울혼방</t>
        </is>
      </c>
      <c r="F3818" s="7" t="inlineStr">
        <is>
          <t>골지넥슬릿카라니트</t>
        </is>
      </c>
      <c r="G3818" s="7" t="inlineStr">
        <is>
          <t>KOR</t>
        </is>
      </c>
      <c r="H3818" s="7" t="inlineStr">
        <is>
          <t>55</t>
        </is>
      </c>
      <c r="I3818" s="7">
        <f>IF(B3818="보세",C3818&amp;" "&amp;D3818&amp;" "&amp;E3818&amp;" "&amp;F3818&amp;" ["&amp;H3818&amp;"]",IF(G3818="JPN","[JPN] "&amp;B3818&amp;" "&amp;C3818&amp;" "&amp;D3818&amp;" "&amp;E3818&amp;" "&amp;F3818&amp;" ["&amp;H3818&amp;"]",B3818&amp;" "&amp;C3818&amp;" "&amp;D3818&amp;" "&amp;E3818&amp;" "&amp;F3818&amp;" ["&amp;H3818&amp;"]"))</f>
        <v/>
      </c>
      <c r="J3818" s="7" t="inlineStr">
        <is>
          <t>쉬즈미스 커세어그린 울혼방 골지넥슬릿카라니트 [55]</t>
        </is>
      </c>
      <c r="K3818" s="7" t="inlineStr">
        <is>
          <t>쉬즈미스 커세어그린 울혼방 골지넥슬릿카라니트</t>
        </is>
      </c>
      <c r="L3818" s="7">
        <f>IF(B3818="보세",C3818&amp;" "&amp;F3818,B3818&amp;" "&amp;F3818)</f>
        <v/>
      </c>
      <c r="M3818" s="8" t="inlineStr">
        <is>
          <t>커세어그린  울혼방 골지넥슬릿카라니트</t>
        </is>
      </c>
      <c r="N3818" s="8" t="inlineStr">
        <is>
          <t>커세어그린  울혼방 골지넥슬릿카라니트</t>
        </is>
      </c>
      <c r="O3818" s="8" t="inlineStr">
        <is>
          <t>커세어그린  울혼방 골지넥슬릿카라니트</t>
        </is>
      </c>
    </row>
    <row r="3819" ht="16.5" customHeight="1" s="16">
      <c r="A3819" s="7" t="n">
        <v>13200600</v>
      </c>
      <c r="B3819" s="7" t="inlineStr">
        <is>
          <t>네파</t>
        </is>
      </c>
      <c r="C3819" s="7" t="inlineStr">
        <is>
          <t>블랙그레이</t>
        </is>
      </c>
      <c r="D3819" s="7" t="inlineStr">
        <is>
          <t>무지</t>
        </is>
      </c>
      <c r="E3819" s="7" t="inlineStr">
        <is>
          <t>폴리</t>
        </is>
      </c>
      <c r="F3819" s="7" t="inlineStr">
        <is>
          <t>투톤반집업스포츠티</t>
        </is>
      </c>
      <c r="G3819" s="7" t="inlineStr">
        <is>
          <t>KOR</t>
        </is>
      </c>
      <c r="H3819" s="7" t="inlineStr">
        <is>
          <t>105</t>
        </is>
      </c>
      <c r="I3819" s="7">
        <f>IF(B3819="보세",C3819&amp;" "&amp;D3819&amp;" "&amp;E3819&amp;" "&amp;F3819&amp;" ["&amp;H3819&amp;"]",IF(G3819="JPN","[JPN] "&amp;B3819&amp;" "&amp;C3819&amp;" "&amp;D3819&amp;" "&amp;E3819&amp;" "&amp;F3819&amp;" ["&amp;H3819&amp;"]",B3819&amp;" "&amp;C3819&amp;" "&amp;D3819&amp;" "&amp;E3819&amp;" "&amp;F3819&amp;" ["&amp;H3819&amp;"]"))</f>
        <v/>
      </c>
      <c r="J3819" s="7" t="inlineStr">
        <is>
          <t>네파 블랙그레이 투톤반집업스포츠티 [105]</t>
        </is>
      </c>
      <c r="K3819" s="7" t="inlineStr">
        <is>
          <t>네파 블랙그레이 투톤반집업스포츠티</t>
        </is>
      </c>
      <c r="L3819" s="7">
        <f>IF(B3819="보세",C3819&amp;" "&amp;F3819,B3819&amp;" "&amp;F3819)</f>
        <v/>
      </c>
      <c r="M3819" s="8" t="inlineStr">
        <is>
          <t>블랙그레이   투톤반집업스포츠티</t>
        </is>
      </c>
      <c r="N3819" s="8" t="inlineStr">
        <is>
          <t>블랙그레이   투톤반집업스포츠티</t>
        </is>
      </c>
      <c r="O3819" s="8" t="inlineStr">
        <is>
          <t>블랙그레이   투톤반집업스포츠티</t>
        </is>
      </c>
    </row>
    <row r="3820" ht="16.5" customHeight="1" s="16">
      <c r="A3820" s="7" t="n">
        <v>13200601</v>
      </c>
      <c r="B3820" s="7" t="inlineStr">
        <is>
          <t>자라</t>
        </is>
      </c>
      <c r="C3820" s="7" t="inlineStr">
        <is>
          <t>블랙</t>
        </is>
      </c>
      <c r="D3820" s="7" t="inlineStr">
        <is>
          <t>추상패턴</t>
        </is>
      </c>
      <c r="E3820" s="7" t="inlineStr">
        <is>
          <t>폴리</t>
        </is>
      </c>
      <c r="F3820" s="7" t="inlineStr">
        <is>
          <t>물번짐긴팔셔츠</t>
        </is>
      </c>
      <c r="G3820" s="7" t="inlineStr">
        <is>
          <t>KOR</t>
        </is>
      </c>
      <c r="H3820" s="7" t="inlineStr">
        <is>
          <t>L</t>
        </is>
      </c>
      <c r="I3820" s="7">
        <f>IF(B3820="보세",C3820&amp;" "&amp;D3820&amp;" "&amp;E3820&amp;" "&amp;F3820&amp;" ["&amp;H3820&amp;"]",IF(G3820="JPN","[JPN] "&amp;B3820&amp;" "&amp;C3820&amp;" "&amp;D3820&amp;" "&amp;E3820&amp;" "&amp;F3820&amp;" ["&amp;H3820&amp;"]",B3820&amp;" "&amp;C3820&amp;" "&amp;D3820&amp;" "&amp;E3820&amp;" "&amp;F3820&amp;" ["&amp;H3820&amp;"]"))</f>
        <v/>
      </c>
      <c r="J3820" s="7" t="inlineStr">
        <is>
          <t>자라 블랙 추상패턴 물번짐긴팔셔츠 [L]</t>
        </is>
      </c>
      <c r="K3820" s="7" t="inlineStr">
        <is>
          <t>자라 블랙 추상패턴 물번짐긴팔셔츠</t>
        </is>
      </c>
      <c r="L3820" s="7">
        <f>IF(B3820="보세",C3820&amp;" "&amp;F3820,B3820&amp;" "&amp;F3820)</f>
        <v/>
      </c>
      <c r="M3820" s="8" t="inlineStr">
        <is>
          <t>블랙 추상패턴  물번짐긴팔셔츠</t>
        </is>
      </c>
      <c r="N3820" s="8" t="inlineStr">
        <is>
          <t>블랙 추상패턴  물번짐긴팔셔츠</t>
        </is>
      </c>
      <c r="O3820" s="8" t="inlineStr">
        <is>
          <t>블랙 추상패턴  물번짐긴팔셔츠</t>
        </is>
      </c>
    </row>
    <row r="3821" ht="16.5" customHeight="1" s="16">
      <c r="A3821" s="7" t="n">
        <v>13200602</v>
      </c>
      <c r="B3821" s="7" t="inlineStr">
        <is>
          <t>랄프로렌</t>
        </is>
      </c>
      <c r="C3821" s="7" t="inlineStr">
        <is>
          <t>블랙</t>
        </is>
      </c>
      <c r="D3821" s="7" t="inlineStr">
        <is>
          <t>플라워패턴</t>
        </is>
      </c>
      <c r="E3821" s="7" t="inlineStr">
        <is>
          <t>면혼방</t>
        </is>
      </c>
      <c r="F3821" s="7" t="inlineStr">
        <is>
          <t>언발딥브이넥반팔원피스</t>
        </is>
      </c>
      <c r="G3821" s="7" t="inlineStr">
        <is>
          <t>KOR</t>
        </is>
      </c>
      <c r="H3821" s="7" t="inlineStr">
        <is>
          <t>0</t>
        </is>
      </c>
      <c r="I3821" s="7">
        <f>IF(B3821="보세",C3821&amp;" "&amp;D3821&amp;" "&amp;E3821&amp;" "&amp;F3821&amp;" ["&amp;H3821&amp;"]",IF(G3821="JPN","[JPN] "&amp;B3821&amp;" "&amp;C3821&amp;" "&amp;D3821&amp;" "&amp;E3821&amp;" "&amp;F3821&amp;" ["&amp;H3821&amp;"]",B3821&amp;" "&amp;C3821&amp;" "&amp;D3821&amp;" "&amp;E3821&amp;" "&amp;F3821&amp;" ["&amp;H3821&amp;"]"))</f>
        <v/>
      </c>
      <c r="J3821" s="7" t="inlineStr">
        <is>
          <t>랄프로렌 블랙 플라워패턴 면혼방 언발딥브이넥반팔원피스 [0]</t>
        </is>
      </c>
      <c r="K3821" s="7" t="inlineStr">
        <is>
          <t>랄프로렌 블랙 플라워패턴 면혼방 언발딥브이넥반팔원피스</t>
        </is>
      </c>
      <c r="L3821" s="7">
        <f>IF(B3821="보세",C3821&amp;" "&amp;F3821,B3821&amp;" "&amp;F3821)</f>
        <v/>
      </c>
      <c r="M3821" s="8" t="inlineStr">
        <is>
          <t>블랙 플라워패턴 면혼방 언발딥브이넥반팔원피스</t>
        </is>
      </c>
      <c r="N3821" s="8" t="inlineStr">
        <is>
          <t>블랙 플라워패턴 코튼혼방 언발딥브이넥반팔원피스</t>
        </is>
      </c>
      <c r="O3821" s="8" t="inlineStr">
        <is>
          <t>블랙 플라워패턴 면믹스 언발딥브이넥반팔원피스</t>
        </is>
      </c>
    </row>
    <row r="3822" ht="16.5" customHeight="1" s="16">
      <c r="A3822" s="7" t="n">
        <v>13200603</v>
      </c>
      <c r="B3822" s="7" t="inlineStr">
        <is>
          <t>에디바우어</t>
        </is>
      </c>
      <c r="C3822" s="7" t="inlineStr">
        <is>
          <t>다크그린</t>
        </is>
      </c>
      <c r="D3822" s="7" t="inlineStr">
        <is>
          <t>무지</t>
        </is>
      </c>
      <c r="E3822" s="7" t="inlineStr">
        <is>
          <t>린넨혼방</t>
        </is>
      </c>
      <c r="F3822" s="7" t="inlineStr">
        <is>
          <t>버튼반팔폴로니트</t>
        </is>
      </c>
      <c r="G3822" s="7" t="inlineStr">
        <is>
          <t>KOR</t>
        </is>
      </c>
      <c r="H3822" s="7" t="inlineStr">
        <is>
          <t>L</t>
        </is>
      </c>
      <c r="I3822" s="7">
        <f>IF(B3822="보세",C3822&amp;" "&amp;D3822&amp;" "&amp;E3822&amp;" "&amp;F3822&amp;" ["&amp;H3822&amp;"]",IF(G3822="JPN","[JPN] "&amp;B3822&amp;" "&amp;C3822&amp;" "&amp;D3822&amp;" "&amp;E3822&amp;" "&amp;F3822&amp;" ["&amp;H3822&amp;"]",B3822&amp;" "&amp;C3822&amp;" "&amp;D3822&amp;" "&amp;E3822&amp;" "&amp;F3822&amp;" ["&amp;H3822&amp;"]"))</f>
        <v/>
      </c>
      <c r="J3822" s="7" t="inlineStr">
        <is>
          <t>에디바우어 다크그린 린넨혼방 버튼반팔폴로니트 [L]</t>
        </is>
      </c>
      <c r="K3822" s="7" t="inlineStr">
        <is>
          <t>에디바우어 다크그린 린넨혼방 버튼반팔폴로니트</t>
        </is>
      </c>
      <c r="L3822" s="7">
        <f>IF(B3822="보세",C3822&amp;" "&amp;F3822,B3822&amp;" "&amp;F3822)</f>
        <v/>
      </c>
      <c r="M3822" s="8" t="inlineStr">
        <is>
          <t>다크그린  린넨혼방 버튼반팔폴로니트</t>
        </is>
      </c>
      <c r="N3822" s="8" t="inlineStr">
        <is>
          <t>다크그린  린넨혼방 버튼반팔폴로니트</t>
        </is>
      </c>
      <c r="O3822" s="8" t="inlineStr">
        <is>
          <t>다크그린  린넨혼방 버튼반팔폴로니트</t>
        </is>
      </c>
    </row>
    <row r="3823" ht="16.5" customHeight="1" s="16">
      <c r="A3823" s="7" t="n">
        <v>13200604</v>
      </c>
      <c r="B3823" s="7" t="inlineStr">
        <is>
          <t>폴로</t>
        </is>
      </c>
      <c r="C3823" s="7" t="inlineStr">
        <is>
          <t>네이비</t>
        </is>
      </c>
      <c r="D3823" s="7" t="inlineStr">
        <is>
          <t>무지</t>
        </is>
      </c>
      <c r="E3823" s="7" t="inlineStr">
        <is>
          <t>면</t>
        </is>
      </c>
      <c r="F3823" s="7" t="inlineStr">
        <is>
          <t>자수포니배색카라반팔티</t>
        </is>
      </c>
      <c r="G3823" s="7" t="inlineStr">
        <is>
          <t>KOR</t>
        </is>
      </c>
      <c r="H3823" s="7" t="inlineStr">
        <is>
          <t>L</t>
        </is>
      </c>
      <c r="I3823" s="7">
        <f>IF(B3823="보세",C3823&amp;" "&amp;D3823&amp;" "&amp;E3823&amp;" "&amp;F3823&amp;" ["&amp;H3823&amp;"]",IF(G3823="JPN","[JPN] "&amp;B3823&amp;" "&amp;C3823&amp;" "&amp;D3823&amp;" "&amp;E3823&amp;" "&amp;F3823&amp;" ["&amp;H3823&amp;"]",B3823&amp;" "&amp;C3823&amp;" "&amp;D3823&amp;" "&amp;E3823&amp;" "&amp;F3823&amp;" ["&amp;H3823&amp;"]"))</f>
        <v/>
      </c>
      <c r="J3823" s="7" t="inlineStr">
        <is>
          <t>폴로 네이비 면 자수포니배색카라반팔티 [L]</t>
        </is>
      </c>
      <c r="K3823" s="7" t="inlineStr">
        <is>
          <t>폴로 네이비 면 자수포니배색카라반팔티</t>
        </is>
      </c>
      <c r="L3823" s="7">
        <f>IF(B3823="보세",C3823&amp;" "&amp;F3823,B3823&amp;" "&amp;F3823)</f>
        <v/>
      </c>
      <c r="M3823" s="8" t="inlineStr">
        <is>
          <t>네이비  면 자수포니배색카라반팔티</t>
        </is>
      </c>
      <c r="N3823" s="8" t="inlineStr">
        <is>
          <t>NAVY  면 자수포니배색카라반팔티</t>
        </is>
      </c>
      <c r="O3823" s="8" t="inlineStr">
        <is>
          <t>곤색  면 자수포니배색카라반팔티</t>
        </is>
      </c>
    </row>
    <row r="3824" ht="16.5" customHeight="1" s="16">
      <c r="A3824" s="7" t="n">
        <v>13200605</v>
      </c>
      <c r="B3824" s="7" t="inlineStr">
        <is>
          <t>타미힐피거</t>
        </is>
      </c>
      <c r="C3824" s="7" t="inlineStr">
        <is>
          <t>그레이</t>
        </is>
      </c>
      <c r="D3824" s="7" t="inlineStr">
        <is>
          <t>체크</t>
        </is>
      </c>
      <c r="E3824" s="7" t="inlineStr">
        <is>
          <t>면</t>
        </is>
      </c>
      <c r="F3824" s="7" t="inlineStr">
        <is>
          <t>월계관자수긴팔셔츠</t>
        </is>
      </c>
      <c r="G3824" s="7" t="inlineStr">
        <is>
          <t>KOR</t>
        </is>
      </c>
      <c r="H3824" s="7" t="inlineStr">
        <is>
          <t>M</t>
        </is>
      </c>
      <c r="I3824" s="7">
        <f>IF(B3824="보세",C3824&amp;" "&amp;D3824&amp;" "&amp;E3824&amp;" "&amp;F3824&amp;" ["&amp;H3824&amp;"]",IF(G3824="JPN","[JPN] "&amp;B3824&amp;" "&amp;C3824&amp;" "&amp;D3824&amp;" "&amp;E3824&amp;" "&amp;F3824&amp;" ["&amp;H3824&amp;"]",B3824&amp;" "&amp;C3824&amp;" "&amp;D3824&amp;" "&amp;E3824&amp;" "&amp;F3824&amp;" ["&amp;H3824&amp;"]"))</f>
        <v/>
      </c>
      <c r="J3824" s="7" t="inlineStr">
        <is>
          <t>타미힐피거 그레이 체크 면 월계관자수긴팔셔츠 [M]</t>
        </is>
      </c>
      <c r="K3824" s="7" t="inlineStr">
        <is>
          <t>타미힐피거 그레이 체크 면 월계관자수긴팔셔츠</t>
        </is>
      </c>
      <c r="L3824" s="7">
        <f>IF(B3824="보세",C3824&amp;" "&amp;F3824,B3824&amp;" "&amp;F3824)</f>
        <v/>
      </c>
      <c r="M3824" s="8" t="inlineStr">
        <is>
          <t>그레이 체크 면 월계관자수긴팔셔츠</t>
        </is>
      </c>
      <c r="N3824" s="8" t="inlineStr">
        <is>
          <t>회색 체크 면 월계관자수긴팔셔츠</t>
        </is>
      </c>
      <c r="O3824" s="8" t="inlineStr">
        <is>
          <t>GRAY 체크 면 월계관자수긴팔셔츠</t>
        </is>
      </c>
    </row>
    <row r="3825" ht="16.5" customHeight="1" s="16">
      <c r="A3825" s="7" t="n">
        <v>13200606</v>
      </c>
      <c r="B3825" s="7" t="inlineStr">
        <is>
          <t>지프</t>
        </is>
      </c>
      <c r="C3825" s="7" t="inlineStr">
        <is>
          <t>블랙</t>
        </is>
      </c>
      <c r="D3825" s="7" t="inlineStr">
        <is>
          <t>프린팅</t>
        </is>
      </c>
      <c r="E3825" s="7" t="inlineStr">
        <is>
          <t>면</t>
        </is>
      </c>
      <c r="F3825" s="7" t="inlineStr">
        <is>
          <t>익스플로러아웃도어반팔티</t>
        </is>
      </c>
      <c r="G3825" s="7" t="inlineStr">
        <is>
          <t>KOR</t>
        </is>
      </c>
      <c r="H3825" s="7" t="inlineStr">
        <is>
          <t>S</t>
        </is>
      </c>
      <c r="I3825" s="7">
        <f>IF(B3825="보세",C3825&amp;" "&amp;D3825&amp;" "&amp;E3825&amp;" "&amp;F3825&amp;" ["&amp;H3825&amp;"]",IF(G3825="JPN","[JPN] "&amp;B3825&amp;" "&amp;C3825&amp;" "&amp;D3825&amp;" "&amp;E3825&amp;" "&amp;F3825&amp;" ["&amp;H3825&amp;"]",B3825&amp;" "&amp;C3825&amp;" "&amp;D3825&amp;" "&amp;E3825&amp;" "&amp;F3825&amp;" ["&amp;H3825&amp;"]"))</f>
        <v/>
      </c>
      <c r="J3825" s="7" t="inlineStr">
        <is>
          <t>지프 블랙 프린팅 면 익스플로러아웃도어반팔티 [S]</t>
        </is>
      </c>
      <c r="K3825" s="7" t="inlineStr">
        <is>
          <t>지프 블랙 프린팅 면 익스플로러아웃도어반팔티</t>
        </is>
      </c>
      <c r="L3825" s="7">
        <f>IF(B3825="보세",C3825&amp;" "&amp;F3825,B3825&amp;" "&amp;F3825)</f>
        <v/>
      </c>
      <c r="M3825" s="8" t="inlineStr">
        <is>
          <t>블랙 프린팅 면 익스플로러아웃도어반팔티</t>
        </is>
      </c>
      <c r="N3825" s="8" t="inlineStr">
        <is>
          <t>블랙 프린팅 코튼 익스플로러아웃도어반팔티</t>
        </is>
      </c>
      <c r="O3825" s="8" t="inlineStr">
        <is>
          <t>블랙 프린팅 면직물 익스플로러아웃도어반팔티</t>
        </is>
      </c>
    </row>
    <row r="3826" ht="16.5" customHeight="1" s="16">
      <c r="A3826" s="7" t="n">
        <v>13200607</v>
      </c>
      <c r="B3826" s="7" t="inlineStr">
        <is>
          <t>루이까스텔</t>
        </is>
      </c>
      <c r="C3826" s="7" t="inlineStr">
        <is>
          <t>다크블루</t>
        </is>
      </c>
      <c r="D3826" s="7" t="inlineStr">
        <is>
          <t>무지</t>
        </is>
      </c>
      <c r="E3826" s="7" t="inlineStr">
        <is>
          <t>면</t>
        </is>
      </c>
      <c r="F3826" s="7" t="inlineStr">
        <is>
          <t>워시드긴소매카라티</t>
        </is>
      </c>
      <c r="G3826" s="7" t="inlineStr">
        <is>
          <t>KOR</t>
        </is>
      </c>
      <c r="H3826" s="7" t="inlineStr">
        <is>
          <t>105</t>
        </is>
      </c>
      <c r="I3826" s="7">
        <f>IF(B3826="보세",C3826&amp;" "&amp;D3826&amp;" "&amp;E3826&amp;" "&amp;F3826&amp;" ["&amp;H3826&amp;"]",IF(G3826="JPN","[JPN] "&amp;B3826&amp;" "&amp;C3826&amp;" "&amp;D3826&amp;" "&amp;E3826&amp;" "&amp;F3826&amp;" ["&amp;H3826&amp;"]",B3826&amp;" "&amp;C3826&amp;" "&amp;D3826&amp;" "&amp;E3826&amp;" "&amp;F3826&amp;" ["&amp;H3826&amp;"]"))</f>
        <v/>
      </c>
      <c r="J3826" s="7" t="inlineStr">
        <is>
          <t>루이까스텔 다크블루 면 워시드긴소매카라티 [105]</t>
        </is>
      </c>
      <c r="K3826" s="7" t="inlineStr">
        <is>
          <t>루이까스텔 다크블루 면 워시드긴소매카라티</t>
        </is>
      </c>
      <c r="L3826" s="7">
        <f>IF(B3826="보세",C3826&amp;" "&amp;F3826,B3826&amp;" "&amp;F3826)</f>
        <v/>
      </c>
      <c r="M3826" s="8" t="inlineStr">
        <is>
          <t>다크블루  면 워시드긴소매카라티</t>
        </is>
      </c>
      <c r="N3826" s="8" t="inlineStr">
        <is>
          <t>다크블루  코튼 워시드긴소매카라티</t>
        </is>
      </c>
      <c r="O3826" s="8" t="inlineStr">
        <is>
          <t>다크블루  면직물 워시드긴소매카라티</t>
        </is>
      </c>
    </row>
    <row r="3827" ht="16.5" customHeight="1" s="16">
      <c r="A3827" s="7" t="n">
        <v>13200608</v>
      </c>
      <c r="B3827" s="7" t="inlineStr">
        <is>
          <t>캘빈클라인</t>
        </is>
      </c>
      <c r="C3827" s="7" t="inlineStr">
        <is>
          <t>블루</t>
        </is>
      </c>
      <c r="D3827" s="7" t="inlineStr">
        <is>
          <t>로고레터링패턴</t>
        </is>
      </c>
      <c r="E3827" s="7" t="inlineStr">
        <is>
          <t>면혼방</t>
        </is>
      </c>
      <c r="F3827" s="7" t="inlineStr">
        <is>
          <t>반소매셔츠</t>
        </is>
      </c>
      <c r="G3827" s="7" t="inlineStr">
        <is>
          <t>KOR</t>
        </is>
      </c>
      <c r="H3827" s="7" t="inlineStr">
        <is>
          <t>M</t>
        </is>
      </c>
      <c r="I3827" s="7">
        <f>IF(B3827="보세",C3827&amp;" "&amp;D3827&amp;" "&amp;E3827&amp;" "&amp;F3827&amp;" ["&amp;H3827&amp;"]",IF(G3827="JPN","[JPN] "&amp;B3827&amp;" "&amp;C3827&amp;" "&amp;D3827&amp;" "&amp;E3827&amp;" "&amp;F3827&amp;" ["&amp;H3827&amp;"]",B3827&amp;" "&amp;C3827&amp;" "&amp;D3827&amp;" "&amp;E3827&amp;" "&amp;F3827&amp;" ["&amp;H3827&amp;"]"))</f>
        <v/>
      </c>
      <c r="J3827" s="7" t="inlineStr">
        <is>
          <t>캘빈클라인 블루 로고레터링패턴 면혼방 반소매셔츠 [M]</t>
        </is>
      </c>
      <c r="K3827" s="7" t="inlineStr">
        <is>
          <t>캘빈클라인 블루 로고레터링패턴 면혼방 반소매셔츠</t>
        </is>
      </c>
      <c r="L3827" s="7">
        <f>IF(B3827="보세",C3827&amp;" "&amp;F3827,B3827&amp;" "&amp;F3827)</f>
        <v/>
      </c>
      <c r="M3827" s="8" t="inlineStr">
        <is>
          <t>블루 로고레터링패턴 면혼방 반소매셔츠</t>
        </is>
      </c>
      <c r="N3827" s="8" t="inlineStr">
        <is>
          <t>블루 로고레터링패턴 코튼혼방 반소매셔츠</t>
        </is>
      </c>
      <c r="O3827" s="8" t="inlineStr">
        <is>
          <t>블루 로고레터링패턴 면믹스 반소매셔츠</t>
        </is>
      </c>
    </row>
    <row r="3828" ht="16.5" customHeight="1" s="16">
      <c r="A3828" s="7" t="n">
        <v>13200609</v>
      </c>
      <c r="B3828" s="7" t="inlineStr">
        <is>
          <t>마제스틱</t>
        </is>
      </c>
      <c r="C3828" s="7" t="inlineStr">
        <is>
          <t>코발트블루</t>
        </is>
      </c>
      <c r="D3828" s="7" t="inlineStr">
        <is>
          <t>프린팅</t>
        </is>
      </c>
      <c r="E3828" s="7" t="inlineStr">
        <is>
          <t>면</t>
        </is>
      </c>
      <c r="F3828" s="7" t="inlineStr">
        <is>
          <t>베어6크루넥반팔티</t>
        </is>
      </c>
      <c r="G3828" s="7" t="inlineStr">
        <is>
          <t>KOR</t>
        </is>
      </c>
      <c r="H3828" s="7" t="inlineStr">
        <is>
          <t>L</t>
        </is>
      </c>
      <c r="I3828" s="7">
        <f>IF(B3828="보세",C3828&amp;" "&amp;D3828&amp;" "&amp;E3828&amp;" "&amp;F3828&amp;" ["&amp;H3828&amp;"]",IF(G3828="JPN","[JPN] "&amp;B3828&amp;" "&amp;C3828&amp;" "&amp;D3828&amp;" "&amp;E3828&amp;" "&amp;F3828&amp;" ["&amp;H3828&amp;"]",B3828&amp;" "&amp;C3828&amp;" "&amp;D3828&amp;" "&amp;E3828&amp;" "&amp;F3828&amp;" ["&amp;H3828&amp;"]"))</f>
        <v/>
      </c>
      <c r="J3828" s="7" t="inlineStr">
        <is>
          <t>마제스틱 코발트블루 프린팅 면 베어6크루넥반팔티 [L]</t>
        </is>
      </c>
      <c r="K3828" s="7" t="inlineStr">
        <is>
          <t>마제스틱 코발트블루 프린팅 면 베어6크루넥반팔티</t>
        </is>
      </c>
      <c r="L3828" s="7">
        <f>IF(B3828="보세",C3828&amp;" "&amp;F3828,B3828&amp;" "&amp;F3828)</f>
        <v/>
      </c>
      <c r="M3828" s="8" t="inlineStr">
        <is>
          <t>코발트블루 프린팅 면 베어6크루넥반팔티</t>
        </is>
      </c>
      <c r="N3828" s="8" t="inlineStr">
        <is>
          <t>코발트블루 프린팅 코튼 베어6크루넥반팔티</t>
        </is>
      </c>
      <c r="O3828" s="8" t="inlineStr">
        <is>
          <t>코발트블루 프린팅 면직물 베어6크루넥반팔티</t>
        </is>
      </c>
    </row>
    <row r="3829" ht="16.5" customHeight="1" s="16">
      <c r="A3829" s="7" t="n">
        <v>13200610</v>
      </c>
      <c r="B3829" s="7" t="inlineStr">
        <is>
          <t>자라</t>
        </is>
      </c>
      <c r="C3829" s="7" t="inlineStr">
        <is>
          <t>네이비</t>
        </is>
      </c>
      <c r="D3829" s="7" t="inlineStr">
        <is>
          <t>무지</t>
        </is>
      </c>
      <c r="E3829" s="7" t="inlineStr">
        <is>
          <t>면</t>
        </is>
      </c>
      <c r="F3829" s="7" t="inlineStr">
        <is>
          <t>플랩포켓워시드집업재킷</t>
        </is>
      </c>
      <c r="G3829" s="7" t="inlineStr">
        <is>
          <t>KOR</t>
        </is>
      </c>
      <c r="H3829" s="7" t="inlineStr">
        <is>
          <t>L</t>
        </is>
      </c>
      <c r="I3829" s="7">
        <f>IF(B3829="보세",C3829&amp;" "&amp;D3829&amp;" "&amp;E3829&amp;" "&amp;F3829&amp;" ["&amp;H3829&amp;"]",IF(G3829="JPN","[JPN] "&amp;B3829&amp;" "&amp;C3829&amp;" "&amp;D3829&amp;" "&amp;E3829&amp;" "&amp;F3829&amp;" ["&amp;H3829&amp;"]",B3829&amp;" "&amp;C3829&amp;" "&amp;D3829&amp;" "&amp;E3829&amp;" "&amp;F3829&amp;" ["&amp;H3829&amp;"]"))</f>
        <v/>
      </c>
      <c r="J3829" s="7" t="inlineStr">
        <is>
          <t>자라 네이비 면 플랩포켓워시드집업재킷 [L]</t>
        </is>
      </c>
      <c r="K3829" s="7" t="inlineStr">
        <is>
          <t>자라 네이비 면 플랩포켓워시드집업재킷</t>
        </is>
      </c>
      <c r="L3829" s="7">
        <f>IF(B3829="보세",C3829&amp;" "&amp;F3829,B3829&amp;" "&amp;F3829)</f>
        <v/>
      </c>
      <c r="M3829" s="8" t="inlineStr">
        <is>
          <t>네이비  면 플랩포켓워시드집업재킷</t>
        </is>
      </c>
      <c r="N3829" s="8" t="inlineStr">
        <is>
          <t>NAVY  면 플랩포켓워시드집업재킷</t>
        </is>
      </c>
      <c r="O3829" s="8" t="inlineStr">
        <is>
          <t>곤색  면 플랩포켓워시드집업재킷</t>
        </is>
      </c>
    </row>
    <row r="3830" ht="16.5" customHeight="1" s="16">
      <c r="A3830" s="7" t="n">
        <v>13200611</v>
      </c>
      <c r="B3830" s="7" t="inlineStr">
        <is>
          <t>나이키</t>
        </is>
      </c>
      <c r="C3830" s="7" t="inlineStr">
        <is>
          <t>블랙</t>
        </is>
      </c>
      <c r="D3830" s="7" t="inlineStr">
        <is>
          <t>프린팅</t>
        </is>
      </c>
      <c r="E3830" s="7" t="inlineStr">
        <is>
          <t>면</t>
        </is>
      </c>
      <c r="F3830" s="7" t="inlineStr">
        <is>
          <t>저스트두잇크루넥반팔티</t>
        </is>
      </c>
      <c r="G3830" s="7" t="inlineStr">
        <is>
          <t>KOR</t>
        </is>
      </c>
      <c r="H3830" s="7" t="inlineStr">
        <is>
          <t>L</t>
        </is>
      </c>
      <c r="I3830" s="7">
        <f>IF(B3830="보세",C3830&amp;" "&amp;D3830&amp;" "&amp;E3830&amp;" "&amp;F3830&amp;" ["&amp;H3830&amp;"]",IF(G3830="JPN","[JPN] "&amp;B3830&amp;" "&amp;C3830&amp;" "&amp;D3830&amp;" "&amp;E3830&amp;" "&amp;F3830&amp;" ["&amp;H3830&amp;"]",B3830&amp;" "&amp;C3830&amp;" "&amp;D3830&amp;" "&amp;E3830&amp;" "&amp;F3830&amp;" ["&amp;H3830&amp;"]"))</f>
        <v/>
      </c>
      <c r="J3830" s="7" t="inlineStr">
        <is>
          <t>나이키 블랙 프린팅 면 저스트두잇크루넥반팔티 [L]</t>
        </is>
      </c>
      <c r="K3830" s="7" t="inlineStr">
        <is>
          <t>나이키 블랙 프린팅 면 저스트두잇크루넥반팔티</t>
        </is>
      </c>
      <c r="L3830" s="7">
        <f>IF(B3830="보세",C3830&amp;" "&amp;F3830,B3830&amp;" "&amp;F3830)</f>
        <v/>
      </c>
      <c r="M3830" s="8" t="inlineStr">
        <is>
          <t>블랙 프린팅 면 저스트두잇크루넥반팔티</t>
        </is>
      </c>
      <c r="N3830" s="8" t="inlineStr">
        <is>
          <t>블랙 프린팅 코튼 저스트두잇크루넥반팔티</t>
        </is>
      </c>
      <c r="O3830" s="8" t="inlineStr">
        <is>
          <t>블랙 프린팅 면직물 저스트두잇크루넥반팔티</t>
        </is>
      </c>
    </row>
    <row r="3831" ht="16.5" customHeight="1" s="16">
      <c r="A3831" s="7" t="n">
        <v>13200612</v>
      </c>
      <c r="B3831" s="7" t="inlineStr">
        <is>
          <t>게스</t>
        </is>
      </c>
      <c r="C3831" s="7" t="inlineStr">
        <is>
          <t>다크블루</t>
        </is>
      </c>
      <c r="D3831" s="7" t="inlineStr">
        <is>
          <t>무지</t>
        </is>
      </c>
      <c r="E3831" s="7" t="inlineStr">
        <is>
          <t>면혼방</t>
        </is>
      </c>
      <c r="F3831" s="7" t="inlineStr">
        <is>
          <t>루즈핏워싱벨티드언발재킷</t>
        </is>
      </c>
      <c r="G3831" s="7" t="inlineStr">
        <is>
          <t>KOR</t>
        </is>
      </c>
      <c r="H3831" s="7" t="inlineStr">
        <is>
          <t>XS</t>
        </is>
      </c>
      <c r="I3831" s="7">
        <f>IF(B3831="보세",C3831&amp;" "&amp;D3831&amp;" "&amp;E3831&amp;" "&amp;F3831&amp;" ["&amp;H3831&amp;"]",IF(G3831="JPN","[JPN] "&amp;B3831&amp;" "&amp;C3831&amp;" "&amp;D3831&amp;" "&amp;E3831&amp;" "&amp;F3831&amp;" ["&amp;H3831&amp;"]",B3831&amp;" "&amp;C3831&amp;" "&amp;D3831&amp;" "&amp;E3831&amp;" "&amp;F3831&amp;" ["&amp;H3831&amp;"]"))</f>
        <v/>
      </c>
      <c r="J3831" s="7" t="inlineStr">
        <is>
          <t>게스 다크블루 면혼방 루즈핏워싱벨티드언발재킷 [XS]</t>
        </is>
      </c>
      <c r="K3831" s="7" t="inlineStr">
        <is>
          <t>게스 다크블루 면혼방 루즈핏워싱벨티드언발재킷</t>
        </is>
      </c>
      <c r="L3831" s="7">
        <f>IF(B3831="보세",C3831&amp;" "&amp;F3831,B3831&amp;" "&amp;F3831)</f>
        <v/>
      </c>
      <c r="M3831" s="8" t="inlineStr">
        <is>
          <t>다크블루  면혼방 루즈핏워싱벨티드언발재킷</t>
        </is>
      </c>
      <c r="N3831" s="8" t="inlineStr">
        <is>
          <t>다크블루  코튼혼방 루즈핏워싱벨티드언발재킷</t>
        </is>
      </c>
      <c r="O3831" s="8" t="inlineStr">
        <is>
          <t>다크블루  면믹스 루즈핏워싱벨티드언발재킷</t>
        </is>
      </c>
    </row>
    <row r="3832" ht="16.5" customHeight="1" s="16">
      <c r="A3832" s="7" t="n">
        <v>13200613</v>
      </c>
      <c r="B3832" s="7" t="inlineStr">
        <is>
          <t>아이더</t>
        </is>
      </c>
      <c r="C3832" s="7" t="inlineStr">
        <is>
          <t>블랙그레이</t>
        </is>
      </c>
      <c r="D3832" s="7" t="inlineStr">
        <is>
          <t>무지</t>
        </is>
      </c>
      <c r="E3832" s="7" t="inlineStr">
        <is>
          <t>폴리</t>
        </is>
      </c>
      <c r="F3832" s="7" t="inlineStr">
        <is>
          <t>투톤아웃도어맨투맨</t>
        </is>
      </c>
      <c r="G3832" s="7" t="inlineStr">
        <is>
          <t>KOR</t>
        </is>
      </c>
      <c r="H3832" s="7" t="inlineStr">
        <is>
          <t>L</t>
        </is>
      </c>
      <c r="I3832" s="7">
        <f>IF(B3832="보세",C3832&amp;" "&amp;D3832&amp;" "&amp;E3832&amp;" "&amp;F3832&amp;" ["&amp;H3832&amp;"]",IF(G3832="JPN","[JPN] "&amp;B3832&amp;" "&amp;C3832&amp;" "&amp;D3832&amp;" "&amp;E3832&amp;" "&amp;F3832&amp;" ["&amp;H3832&amp;"]",B3832&amp;" "&amp;C3832&amp;" "&amp;D3832&amp;" "&amp;E3832&amp;" "&amp;F3832&amp;" ["&amp;H3832&amp;"]"))</f>
        <v/>
      </c>
      <c r="J3832" s="7" t="inlineStr">
        <is>
          <t>아이더 블랙그레이 투톤아웃도어맨투맨 [L]</t>
        </is>
      </c>
      <c r="K3832" s="7" t="inlineStr">
        <is>
          <t>아이더 블랙그레이 투톤아웃도어맨투맨</t>
        </is>
      </c>
      <c r="L3832" s="7">
        <f>IF(B3832="보세",C3832&amp;" "&amp;F3832,B3832&amp;" "&amp;F3832)</f>
        <v/>
      </c>
      <c r="M3832" s="8" t="inlineStr">
        <is>
          <t>블랙그레이   투톤아웃도어맨투맨</t>
        </is>
      </c>
      <c r="N3832" s="8" t="inlineStr">
        <is>
          <t>블랙그레이   투톤아웃도어맨투맨</t>
        </is>
      </c>
      <c r="O3832" s="8" t="inlineStr">
        <is>
          <t>블랙그레이   투톤아웃도어맨투맨</t>
        </is>
      </c>
    </row>
    <row r="3833" ht="16.5" customHeight="1" s="16">
      <c r="A3833" s="7" t="n">
        <v>13200614</v>
      </c>
      <c r="B3833" s="7" t="inlineStr">
        <is>
          <t>크로커다일</t>
        </is>
      </c>
      <c r="C3833" s="7" t="inlineStr">
        <is>
          <t>네이비</t>
        </is>
      </c>
      <c r="D3833" s="7" t="inlineStr">
        <is>
          <t>무지</t>
        </is>
      </c>
      <c r="E3833" s="7" t="inlineStr">
        <is>
          <t>폴리</t>
        </is>
      </c>
      <c r="F3833" s="7" t="inlineStr">
        <is>
          <t>크링클싱글버튼블레이저</t>
        </is>
      </c>
      <c r="G3833" s="7" t="inlineStr">
        <is>
          <t>KOR</t>
        </is>
      </c>
      <c r="H3833" s="7" t="inlineStr">
        <is>
          <t>100</t>
        </is>
      </c>
      <c r="I3833" s="7">
        <f>IF(B3833="보세",C3833&amp;" "&amp;D3833&amp;" "&amp;E3833&amp;" "&amp;F3833&amp;" ["&amp;H3833&amp;"]",IF(G3833="JPN","[JPN] "&amp;B3833&amp;" "&amp;C3833&amp;" "&amp;D3833&amp;" "&amp;E3833&amp;" "&amp;F3833&amp;" ["&amp;H3833&amp;"]",B3833&amp;" "&amp;C3833&amp;" "&amp;D3833&amp;" "&amp;E3833&amp;" "&amp;F3833&amp;" ["&amp;H3833&amp;"]"))</f>
        <v/>
      </c>
      <c r="J3833" s="7" t="inlineStr">
        <is>
          <t>크로커다일 네이비 크링클싱글버튼블레이저 [100]</t>
        </is>
      </c>
      <c r="K3833" s="7" t="inlineStr">
        <is>
          <t>크로커다일 네이비 크링클싱글버튼블레이저</t>
        </is>
      </c>
      <c r="L3833" s="7">
        <f>IF(B3833="보세",C3833&amp;" "&amp;F3833,B3833&amp;" "&amp;F3833)</f>
        <v/>
      </c>
      <c r="M3833" s="8" t="inlineStr">
        <is>
          <t>네이비   크링클싱글버튼블레이저</t>
        </is>
      </c>
      <c r="N3833" s="8" t="inlineStr">
        <is>
          <t>NAVY   크링클싱글버튼블레이저</t>
        </is>
      </c>
      <c r="O3833" s="8" t="inlineStr">
        <is>
          <t>곤색   크링클싱글버튼블레이저</t>
        </is>
      </c>
    </row>
    <row r="3834" ht="16.5" customHeight="1" s="16">
      <c r="A3834" s="7" t="n">
        <v>13200615</v>
      </c>
      <c r="B3834" s="7" t="inlineStr">
        <is>
          <t>아디다스</t>
        </is>
      </c>
      <c r="C3834" s="7" t="inlineStr">
        <is>
          <t>블랙</t>
        </is>
      </c>
      <c r="D3834" s="7" t="inlineStr">
        <is>
          <t>프린팅</t>
        </is>
      </c>
      <c r="E3834" s="7" t="inlineStr">
        <is>
          <t>폴리</t>
        </is>
      </c>
      <c r="F3834" s="7" t="inlineStr">
        <is>
          <t>빅로고저지맨투맨</t>
        </is>
      </c>
      <c r="G3834" s="7" t="inlineStr">
        <is>
          <t>KOR</t>
        </is>
      </c>
      <c r="H3834" s="7" t="inlineStr">
        <is>
          <t>XL</t>
        </is>
      </c>
      <c r="I3834" s="7">
        <f>IF(B3834="보세",C3834&amp;" "&amp;D3834&amp;" "&amp;E3834&amp;" "&amp;F3834&amp;" ["&amp;H3834&amp;"]",IF(G3834="JPN","[JPN] "&amp;B3834&amp;" "&amp;C3834&amp;" "&amp;D3834&amp;" "&amp;E3834&amp;" "&amp;F3834&amp;" ["&amp;H3834&amp;"]",B3834&amp;" "&amp;C3834&amp;" "&amp;D3834&amp;" "&amp;E3834&amp;" "&amp;F3834&amp;" ["&amp;H3834&amp;"]"))</f>
        <v/>
      </c>
      <c r="J3834" s="7" t="inlineStr">
        <is>
          <t>아디다스 블랙 프린팅 빅로고저지맨투맨 [XL]</t>
        </is>
      </c>
      <c r="K3834" s="7" t="inlineStr">
        <is>
          <t>아디다스 블랙 프린팅 빅로고저지맨투맨</t>
        </is>
      </c>
      <c r="L3834" s="7">
        <f>IF(B3834="보세",C3834&amp;" "&amp;F3834,B3834&amp;" "&amp;F3834)</f>
        <v/>
      </c>
      <c r="M3834" s="8" t="inlineStr">
        <is>
          <t>블랙 프린팅  빅로고저지맨투맨</t>
        </is>
      </c>
      <c r="N3834" s="8" t="inlineStr">
        <is>
          <t>블랙 프린팅  빅로고저지맨투맨</t>
        </is>
      </c>
      <c r="O3834" s="8" t="inlineStr">
        <is>
          <t>블랙 프린팅  빅로고저지맨투맨</t>
        </is>
      </c>
    </row>
    <row r="3835" ht="16.5" customHeight="1" s="16">
      <c r="A3835" s="7" t="n">
        <v>13200616</v>
      </c>
      <c r="B3835" s="7" t="inlineStr">
        <is>
          <t>네파</t>
        </is>
      </c>
      <c r="C3835" s="7" t="inlineStr">
        <is>
          <t>차콜레드</t>
        </is>
      </c>
      <c r="D3835" s="7" t="inlineStr">
        <is>
          <t>무지</t>
        </is>
      </c>
      <c r="E3835" s="7" t="inlineStr">
        <is>
          <t>폴리</t>
        </is>
      </c>
      <c r="F3835" s="7" t="inlineStr">
        <is>
          <t>투톤바람막이후드재킷</t>
        </is>
      </c>
      <c r="G3835" s="7" t="inlineStr">
        <is>
          <t>KOR</t>
        </is>
      </c>
      <c r="H3835" s="7" t="inlineStr">
        <is>
          <t>105</t>
        </is>
      </c>
      <c r="I3835" s="7">
        <f>IF(B3835="보세",C3835&amp;" "&amp;D3835&amp;" "&amp;E3835&amp;" "&amp;F3835&amp;" ["&amp;H3835&amp;"]",IF(G3835="JPN","[JPN] "&amp;B3835&amp;" "&amp;C3835&amp;" "&amp;D3835&amp;" "&amp;E3835&amp;" "&amp;F3835&amp;" ["&amp;H3835&amp;"]",B3835&amp;" "&amp;C3835&amp;" "&amp;D3835&amp;" "&amp;E3835&amp;" "&amp;F3835&amp;" ["&amp;H3835&amp;"]"))</f>
        <v/>
      </c>
      <c r="J3835" s="7" t="inlineStr">
        <is>
          <t>네파 차콜레드 투톤바람막이후드재킷 [105]</t>
        </is>
      </c>
      <c r="K3835" s="7" t="inlineStr">
        <is>
          <t>네파 차콜레드 투톤바람막이후드재킷</t>
        </is>
      </c>
      <c r="L3835" s="7">
        <f>IF(B3835="보세",C3835&amp;" "&amp;F3835,B3835&amp;" "&amp;F3835)</f>
        <v/>
      </c>
      <c r="M3835" s="8" t="inlineStr">
        <is>
          <t>차콜레드   투톤바람막이후드재킷</t>
        </is>
      </c>
      <c r="N3835" s="8" t="inlineStr">
        <is>
          <t>차콜레드   투톤바람막이후드재킷</t>
        </is>
      </c>
      <c r="O3835" s="8" t="inlineStr">
        <is>
          <t>차콜레드   투톤바람막이후드재킷</t>
        </is>
      </c>
    </row>
    <row r="3836" ht="16.5" customHeight="1" s="16">
      <c r="A3836" s="7" t="n">
        <v>13200617</v>
      </c>
      <c r="B3836" s="7" t="inlineStr">
        <is>
          <t>리바이스</t>
        </is>
      </c>
      <c r="C3836" s="7" t="inlineStr">
        <is>
          <t>버건디</t>
        </is>
      </c>
      <c r="D3836" s="7" t="inlineStr">
        <is>
          <t>무지</t>
        </is>
      </c>
      <c r="E3836" s="7" t="inlineStr">
        <is>
          <t>면혼방</t>
        </is>
      </c>
      <c r="F3836" s="7" t="inlineStr">
        <is>
          <t>자수로고워시드후드티</t>
        </is>
      </c>
      <c r="G3836" s="7" t="inlineStr">
        <is>
          <t>KOR</t>
        </is>
      </c>
      <c r="H3836" s="7" t="inlineStr">
        <is>
          <t>L</t>
        </is>
      </c>
      <c r="I3836" s="7">
        <f>IF(B3836="보세",C3836&amp;" "&amp;D3836&amp;" "&amp;E3836&amp;" "&amp;F3836&amp;" ["&amp;H3836&amp;"]",IF(G3836="JPN","[JPN] "&amp;B3836&amp;" "&amp;C3836&amp;" "&amp;D3836&amp;" "&amp;E3836&amp;" "&amp;F3836&amp;" ["&amp;H3836&amp;"]",B3836&amp;" "&amp;C3836&amp;" "&amp;D3836&amp;" "&amp;E3836&amp;" "&amp;F3836&amp;" ["&amp;H3836&amp;"]"))</f>
        <v/>
      </c>
      <c r="J3836" s="7" t="inlineStr">
        <is>
          <t>리바이스 버건디 면혼방 자수로고워시드후드티 [L]</t>
        </is>
      </c>
      <c r="K3836" s="7" t="inlineStr">
        <is>
          <t>리바이스 버건디 면혼방 자수로고워시드후드티</t>
        </is>
      </c>
      <c r="L3836" s="7">
        <f>IF(B3836="보세",C3836&amp;" "&amp;F3836,B3836&amp;" "&amp;F3836)</f>
        <v/>
      </c>
      <c r="M3836" s="8" t="inlineStr">
        <is>
          <t>버건디  면혼방 자수로고워시드후드티</t>
        </is>
      </c>
      <c r="N3836" s="8" t="inlineStr">
        <is>
          <t>버건디  코튼혼방 자수로고워시드후드티</t>
        </is>
      </c>
      <c r="O3836" s="8" t="inlineStr">
        <is>
          <t>버건디  면믹스 자수로고워시드후드티</t>
        </is>
      </c>
    </row>
    <row r="3837" ht="16.5" customHeight="1" s="16">
      <c r="A3837" s="7" t="n">
        <v>13200618</v>
      </c>
      <c r="B3837" s="7" t="inlineStr">
        <is>
          <t>뉴발란스</t>
        </is>
      </c>
      <c r="C3837" s="7" t="inlineStr">
        <is>
          <t>라이트카키</t>
        </is>
      </c>
      <c r="D3837" s="7" t="inlineStr">
        <is>
          <t>무지</t>
        </is>
      </c>
      <c r="E3837" s="7" t="inlineStr">
        <is>
          <t>면혼방</t>
        </is>
      </c>
      <c r="F3837" s="7" t="inlineStr">
        <is>
          <t>워싱오버핏반집업후디</t>
        </is>
      </c>
      <c r="G3837" s="7" t="inlineStr">
        <is>
          <t>KOR</t>
        </is>
      </c>
      <c r="H3837" s="7" t="inlineStr">
        <is>
          <t>S</t>
        </is>
      </c>
      <c r="I3837" s="7">
        <f>IF(B3837="보세",C3837&amp;" "&amp;D3837&amp;" "&amp;E3837&amp;" "&amp;F3837&amp;" ["&amp;H3837&amp;"]",IF(G3837="JPN","[JPN] "&amp;B3837&amp;" "&amp;C3837&amp;" "&amp;D3837&amp;" "&amp;E3837&amp;" "&amp;F3837&amp;" ["&amp;H3837&amp;"]",B3837&amp;" "&amp;C3837&amp;" "&amp;D3837&amp;" "&amp;E3837&amp;" "&amp;F3837&amp;" ["&amp;H3837&amp;"]"))</f>
        <v/>
      </c>
      <c r="J3837" s="7" t="inlineStr">
        <is>
          <t>뉴발란스 라이트카키 면혼방 워싱오버핏반집업후디 [S]</t>
        </is>
      </c>
      <c r="K3837" s="7" t="inlineStr">
        <is>
          <t>뉴발란스 라이트카키 면혼방 워싱오버핏반집업후디</t>
        </is>
      </c>
      <c r="L3837" s="7">
        <f>IF(B3837="보세",C3837&amp;" "&amp;F3837,B3837&amp;" "&amp;F3837)</f>
        <v/>
      </c>
      <c r="M3837" s="8" t="inlineStr">
        <is>
          <t>라이트카키  면혼방 워싱오버핏반집업후디</t>
        </is>
      </c>
      <c r="N3837" s="8" t="inlineStr">
        <is>
          <t>라이트카키  코튼혼방 워싱오버핏반집업후디</t>
        </is>
      </c>
      <c r="O3837" s="8" t="inlineStr">
        <is>
          <t>라이트카키  면믹스 워싱오버핏반집업후디</t>
        </is>
      </c>
    </row>
    <row r="3838" ht="16.5" customHeight="1" s="16">
      <c r="A3838" s="7" t="n">
        <v>13200619</v>
      </c>
      <c r="B3838" s="7" t="inlineStr">
        <is>
          <t>크로커다일</t>
        </is>
      </c>
      <c r="C3838" s="7" t="inlineStr">
        <is>
          <t>오렌지</t>
        </is>
      </c>
      <c r="D3838" s="7" t="inlineStr">
        <is>
          <t>무지</t>
        </is>
      </c>
      <c r="E3838" s="7" t="inlineStr">
        <is>
          <t>폴리</t>
        </is>
      </c>
      <c r="F3838" s="7" t="inlineStr">
        <is>
          <t>포켓롱바람막이재킷</t>
        </is>
      </c>
      <c r="G3838" s="7" t="inlineStr">
        <is>
          <t>KOR</t>
        </is>
      </c>
      <c r="H3838" s="7" t="inlineStr">
        <is>
          <t>95</t>
        </is>
      </c>
      <c r="I3838" s="7">
        <f>IF(B3838="보세",C3838&amp;" "&amp;D3838&amp;" "&amp;E3838&amp;" "&amp;F3838&amp;" ["&amp;H3838&amp;"]",IF(G3838="JPN","[JPN] "&amp;B3838&amp;" "&amp;C3838&amp;" "&amp;D3838&amp;" "&amp;E3838&amp;" "&amp;F3838&amp;" ["&amp;H3838&amp;"]",B3838&amp;" "&amp;C3838&amp;" "&amp;D3838&amp;" "&amp;E3838&amp;" "&amp;F3838&amp;" ["&amp;H3838&amp;"]"))</f>
        <v/>
      </c>
      <c r="J3838" s="7" t="inlineStr">
        <is>
          <t>크로커다일 오렌지 포켓롱바람막이재킷 [95]</t>
        </is>
      </c>
      <c r="K3838" s="7" t="inlineStr">
        <is>
          <t>크로커다일 오렌지 포켓롱바람막이재킷</t>
        </is>
      </c>
      <c r="L3838" s="7">
        <f>IF(B3838="보세",C3838&amp;" "&amp;F3838,B3838&amp;" "&amp;F3838)</f>
        <v/>
      </c>
      <c r="M3838" s="8" t="inlineStr">
        <is>
          <t>오렌지   포켓롱바람막이재킷</t>
        </is>
      </c>
      <c r="N3838" s="8" t="inlineStr">
        <is>
          <t>오렌지   포켓롱바람막이재킷</t>
        </is>
      </c>
      <c r="O3838" s="8" t="inlineStr">
        <is>
          <t>오렌지   포켓롱바람막이재킷</t>
        </is>
      </c>
    </row>
    <row r="3839" ht="16.5" customHeight="1" s="16">
      <c r="A3839" s="7" t="n">
        <v>13200620</v>
      </c>
      <c r="B3839" s="7" t="inlineStr">
        <is>
          <t>포에버21</t>
        </is>
      </c>
      <c r="C3839" s="7" t="inlineStr">
        <is>
          <t>연청</t>
        </is>
      </c>
      <c r="D3839" s="7" t="inlineStr">
        <is>
          <t>프린팅</t>
        </is>
      </c>
      <c r="E3839" s="7" t="inlineStr">
        <is>
          <t>데님</t>
        </is>
      </c>
      <c r="F3839" s="7" t="inlineStr">
        <is>
          <t>원뿔스터드데미지워싱재킷</t>
        </is>
      </c>
      <c r="G3839" s="7" t="inlineStr">
        <is>
          <t>KOR</t>
        </is>
      </c>
      <c r="H3839" s="7" t="inlineStr">
        <is>
          <t>L</t>
        </is>
      </c>
      <c r="I3839" s="7">
        <f>IF(B3839="보세",C3839&amp;" "&amp;D3839&amp;" "&amp;E3839&amp;" "&amp;F3839&amp;" ["&amp;H3839&amp;"]",IF(G3839="JPN","[JPN] "&amp;B3839&amp;" "&amp;C3839&amp;" "&amp;D3839&amp;" "&amp;E3839&amp;" "&amp;F3839&amp;" ["&amp;H3839&amp;"]",B3839&amp;" "&amp;C3839&amp;" "&amp;D3839&amp;" "&amp;E3839&amp;" "&amp;F3839&amp;" ["&amp;H3839&amp;"]"))</f>
        <v/>
      </c>
      <c r="J3839" s="7" t="inlineStr">
        <is>
          <t>포에버21 연청 프린팅 데님 원뿔스터드데미지워싱재킷 [L]</t>
        </is>
      </c>
      <c r="K3839" s="7" t="inlineStr">
        <is>
          <t>포에버21 연청 프린팅 데님 원뿔스터드데미지워싱재킷</t>
        </is>
      </c>
      <c r="L3839" s="7">
        <f>IF(B3839="보세",C3839&amp;" "&amp;F3839,B3839&amp;" "&amp;F3839)</f>
        <v/>
      </c>
      <c r="M3839" s="8" t="inlineStr">
        <is>
          <t>연청 프린팅 데님 원뿔스터드데미지워싱재킷</t>
        </is>
      </c>
      <c r="N3839" s="8" t="inlineStr">
        <is>
          <t>연청 프린팅 데님 원뿔스터드데미지워싱재킷</t>
        </is>
      </c>
      <c r="O3839" s="8" t="inlineStr">
        <is>
          <t>연청 프린팅 데님 원뿔스터드데미지워싱재킷</t>
        </is>
      </c>
    </row>
    <row r="3840" ht="16.5" customHeight="1" s="16">
      <c r="A3840" s="7" t="n">
        <v>13200621</v>
      </c>
      <c r="B3840" s="7" t="inlineStr">
        <is>
          <t>아웃도어</t>
        </is>
      </c>
      <c r="C3840" s="7" t="inlineStr">
        <is>
          <t>프레리샌드브라운</t>
        </is>
      </c>
      <c r="D3840" s="7" t="inlineStr">
        <is>
          <t>무지</t>
        </is>
      </c>
      <c r="E3840" s="7" t="inlineStr">
        <is>
          <t>면</t>
        </is>
      </c>
      <c r="F3840" s="7" t="inlineStr">
        <is>
          <t>자수레터링크루넥맨투맨</t>
        </is>
      </c>
      <c r="G3840" s="7" t="inlineStr">
        <is>
          <t>KOR</t>
        </is>
      </c>
      <c r="H3840" s="7" t="inlineStr">
        <is>
          <t>M</t>
        </is>
      </c>
      <c r="I3840" s="7">
        <f>IF(B3840="보세",C3840&amp;" "&amp;D3840&amp;" "&amp;E3840&amp;" "&amp;F3840&amp;" ["&amp;H3840&amp;"]",IF(G3840="JPN","[JPN] "&amp;B3840&amp;" "&amp;C3840&amp;" "&amp;D3840&amp;" "&amp;E3840&amp;" "&amp;F3840&amp;" ["&amp;H3840&amp;"]",B3840&amp;" "&amp;C3840&amp;" "&amp;D3840&amp;" "&amp;E3840&amp;" "&amp;F3840&amp;" ["&amp;H3840&amp;"]"))</f>
        <v/>
      </c>
      <c r="J3840" s="7" t="inlineStr">
        <is>
          <t>아웃도어 프레리샌드브라운 면 자수레터링크루넥맨투맨 [M]</t>
        </is>
      </c>
      <c r="K3840" s="7" t="inlineStr">
        <is>
          <t>아웃도어 프레리샌드브라운 면 자수레터링크루넥맨투맨</t>
        </is>
      </c>
      <c r="L3840" s="7">
        <f>IF(B3840="보세",C3840&amp;" "&amp;F3840,B3840&amp;" "&amp;F3840)</f>
        <v/>
      </c>
      <c r="M3840" s="8" t="inlineStr">
        <is>
          <t>프레리샌드브라운  면 자수레터링크루넥맨투맨</t>
        </is>
      </c>
      <c r="N3840" s="8" t="inlineStr">
        <is>
          <t>프레리샌드브라운  코튼 자수레터링크루넥맨투맨</t>
        </is>
      </c>
      <c r="O3840" s="8" t="inlineStr">
        <is>
          <t>프레리샌드브라운  면직물 자수레터링크루넥맨투맨</t>
        </is>
      </c>
    </row>
    <row r="3841" ht="16.5" customHeight="1" s="16">
      <c r="A3841" s="7" t="n">
        <v>13200622</v>
      </c>
      <c r="B3841" s="7" t="inlineStr">
        <is>
          <t>망고</t>
        </is>
      </c>
      <c r="C3841" s="7" t="inlineStr">
        <is>
          <t>솔라파워옐로우</t>
        </is>
      </c>
      <c r="D3841" s="7" t="inlineStr">
        <is>
          <t>무지</t>
        </is>
      </c>
      <c r="E3841" s="7" t="inlineStr">
        <is>
          <t>면</t>
        </is>
      </c>
      <c r="F3841" s="7" t="inlineStr">
        <is>
          <t>베이직반팔폴로티</t>
        </is>
      </c>
      <c r="G3841" s="7" t="inlineStr">
        <is>
          <t>KOR</t>
        </is>
      </c>
      <c r="H3841" s="7" t="inlineStr">
        <is>
          <t>L</t>
        </is>
      </c>
      <c r="I3841" s="7">
        <f>IF(B3841="보세",C3841&amp;" "&amp;D3841&amp;" "&amp;E3841&amp;" "&amp;F3841&amp;" ["&amp;H3841&amp;"]",IF(G3841="JPN","[JPN] "&amp;B3841&amp;" "&amp;C3841&amp;" "&amp;D3841&amp;" "&amp;E3841&amp;" "&amp;F3841&amp;" ["&amp;H3841&amp;"]",B3841&amp;" "&amp;C3841&amp;" "&amp;D3841&amp;" "&amp;E3841&amp;" "&amp;F3841&amp;" ["&amp;H3841&amp;"]"))</f>
        <v/>
      </c>
      <c r="J3841" s="7" t="inlineStr">
        <is>
          <t>망고 솔라파워옐로우 면 베이직반팔폴로티 [L]</t>
        </is>
      </c>
      <c r="K3841" s="7" t="inlineStr">
        <is>
          <t>망고 솔라파워옐로우 면 베이직반팔폴로티</t>
        </is>
      </c>
      <c r="L3841" s="7">
        <f>IF(B3841="보세",C3841&amp;" "&amp;F3841,B3841&amp;" "&amp;F3841)</f>
        <v/>
      </c>
      <c r="M3841" s="8" t="inlineStr">
        <is>
          <t>솔라파워옐로우  면 베이직반팔폴로티</t>
        </is>
      </c>
      <c r="N3841" s="8" t="inlineStr">
        <is>
          <t>솔라파워옐로우  코튼 베이직반팔폴로티</t>
        </is>
      </c>
      <c r="O3841" s="8" t="inlineStr">
        <is>
          <t>솔라파워옐로우  면직물 베이직반팔폴로티</t>
        </is>
      </c>
    </row>
    <row r="3842" ht="16.5" customHeight="1" s="16">
      <c r="A3842" s="7" t="n">
        <v>13200623</v>
      </c>
      <c r="B3842" s="7" t="inlineStr">
        <is>
          <t>mmlg</t>
        </is>
      </c>
      <c r="C3842" s="7" t="inlineStr">
        <is>
          <t>그레이</t>
        </is>
      </c>
      <c r="D3842" s="7" t="inlineStr">
        <is>
          <t>프린팅</t>
        </is>
      </c>
      <c r="E3842" s="7" t="inlineStr">
        <is>
          <t>면</t>
        </is>
      </c>
      <c r="F3842" s="7" t="inlineStr">
        <is>
          <t>1987빅로고후디</t>
        </is>
      </c>
      <c r="G3842" s="7" t="inlineStr">
        <is>
          <t>KOR</t>
        </is>
      </c>
      <c r="H3842" s="7" t="inlineStr">
        <is>
          <t>M</t>
        </is>
      </c>
      <c r="I3842" s="7">
        <f>IF(B3842="보세",C3842&amp;" "&amp;D3842&amp;" "&amp;E3842&amp;" "&amp;F3842&amp;" ["&amp;H3842&amp;"]",IF(G3842="JPN","[JPN] "&amp;B3842&amp;" "&amp;C3842&amp;" "&amp;D3842&amp;" "&amp;E3842&amp;" "&amp;F3842&amp;" ["&amp;H3842&amp;"]",B3842&amp;" "&amp;C3842&amp;" "&amp;D3842&amp;" "&amp;E3842&amp;" "&amp;F3842&amp;" ["&amp;H3842&amp;"]"))</f>
        <v/>
      </c>
      <c r="J3842" s="7" t="inlineStr">
        <is>
          <t>mmlg 그레이 프린팅 면 1987빅로고후디 [M]</t>
        </is>
      </c>
      <c r="K3842" s="7" t="inlineStr">
        <is>
          <t>mmlg 그레이 프린팅 면 1987빅로고후디</t>
        </is>
      </c>
      <c r="L3842" s="7">
        <f>IF(B3842="보세",C3842&amp;" "&amp;F3842,B3842&amp;" "&amp;F3842)</f>
        <v/>
      </c>
      <c r="M3842" s="8" t="inlineStr">
        <is>
          <t>그레이 프린팅 면 1987빅로고후디</t>
        </is>
      </c>
      <c r="N3842" s="8" t="inlineStr">
        <is>
          <t>회색 프린팅 면 1987빅로고후디</t>
        </is>
      </c>
      <c r="O3842" s="8" t="inlineStr">
        <is>
          <t>GRAY 프린팅 면 1987빅로고후디</t>
        </is>
      </c>
    </row>
    <row r="3843" ht="16.5" customHeight="1" s="16">
      <c r="A3843" s="7" t="n">
        <v>13200624</v>
      </c>
      <c r="B3843" s="7" t="inlineStr">
        <is>
          <t>타미힐피거</t>
        </is>
      </c>
      <c r="C3843" s="7" t="inlineStr">
        <is>
          <t>멜란지그레이</t>
        </is>
      </c>
      <c r="D3843" s="7" t="inlineStr">
        <is>
          <t>무지</t>
        </is>
      </c>
      <c r="E3843" s="7" t="inlineStr">
        <is>
          <t>면혼방</t>
        </is>
      </c>
      <c r="F3843" s="7" t="inlineStr">
        <is>
          <t>오버로크크루넥맨투맨</t>
        </is>
      </c>
      <c r="G3843" s="7" t="inlineStr">
        <is>
          <t>KOR</t>
        </is>
      </c>
      <c r="H3843" s="7" t="inlineStr">
        <is>
          <t>2XL</t>
        </is>
      </c>
      <c r="I3843" s="7">
        <f>IF(B3843="보세",C3843&amp;" "&amp;D3843&amp;" "&amp;E3843&amp;" "&amp;F3843&amp;" ["&amp;H3843&amp;"]",IF(G3843="JPN","[JPN] "&amp;B3843&amp;" "&amp;C3843&amp;" "&amp;D3843&amp;" "&amp;E3843&amp;" "&amp;F3843&amp;" ["&amp;H3843&amp;"]",B3843&amp;" "&amp;C3843&amp;" "&amp;D3843&amp;" "&amp;E3843&amp;" "&amp;F3843&amp;" ["&amp;H3843&amp;"]"))</f>
        <v/>
      </c>
      <c r="J3843" s="7" t="inlineStr">
        <is>
          <t>타미힐피거 멜란지그레이 면혼방 오버로크크루넥맨투맨 [2XL]</t>
        </is>
      </c>
      <c r="K3843" s="7" t="inlineStr">
        <is>
          <t>타미힐피거 멜란지그레이 면혼방 오버로크크루넥맨투맨</t>
        </is>
      </c>
      <c r="L3843" s="7">
        <f>IF(B3843="보세",C3843&amp;" "&amp;F3843,B3843&amp;" "&amp;F3843)</f>
        <v/>
      </c>
      <c r="M3843" s="8" t="inlineStr">
        <is>
          <t>멜란지그레이  면혼방 오버로크크루넥맨투맨</t>
        </is>
      </c>
      <c r="N3843" s="8" t="inlineStr">
        <is>
          <t>멜란지그레이  코튼혼방 오버로크크루넥맨투맨</t>
        </is>
      </c>
      <c r="O3843" s="8" t="inlineStr">
        <is>
          <t>멜란지그레이  면믹스 오버로크크루넥맨투맨</t>
        </is>
      </c>
    </row>
    <row r="3844" ht="16.5" customHeight="1" s="16">
      <c r="A3844" s="7" t="n">
        <v>13200625</v>
      </c>
      <c r="B3844" s="7" t="inlineStr">
        <is>
          <t>예작</t>
        </is>
      </c>
      <c r="C3844" s="7" t="inlineStr">
        <is>
          <t>스카이블루</t>
        </is>
      </c>
      <c r="D3844" s="7" t="inlineStr">
        <is>
          <t>스트라이프</t>
        </is>
      </c>
      <c r="E3844" s="7" t="inlineStr">
        <is>
          <t>면혼방</t>
        </is>
      </c>
      <c r="F3844" s="7" t="inlineStr">
        <is>
          <t>반소매셔츠</t>
        </is>
      </c>
      <c r="G3844" s="7" t="inlineStr">
        <is>
          <t>KOR</t>
        </is>
      </c>
      <c r="H3844" s="7" t="inlineStr">
        <is>
          <t>105</t>
        </is>
      </c>
      <c r="I3844" s="7">
        <f>IF(B3844="보세",C3844&amp;" "&amp;D3844&amp;" "&amp;E3844&amp;" "&amp;F3844&amp;" ["&amp;H3844&amp;"]",IF(G3844="JPN","[JPN] "&amp;B3844&amp;" "&amp;C3844&amp;" "&amp;D3844&amp;" "&amp;E3844&amp;" "&amp;F3844&amp;" ["&amp;H3844&amp;"]",B3844&amp;" "&amp;C3844&amp;" "&amp;D3844&amp;" "&amp;E3844&amp;" "&amp;F3844&amp;" ["&amp;H3844&amp;"]"))</f>
        <v/>
      </c>
      <c r="J3844" s="7" t="inlineStr">
        <is>
          <t>예작 스카이블루 스트라이프 면혼방 반소매셔츠 [105]</t>
        </is>
      </c>
      <c r="K3844" s="7" t="inlineStr">
        <is>
          <t>예작 스카이블루 스트라이프 면혼방 반소매셔츠</t>
        </is>
      </c>
      <c r="L3844" s="7">
        <f>IF(B3844="보세",C3844&amp;" "&amp;F3844,B3844&amp;" "&amp;F3844)</f>
        <v/>
      </c>
      <c r="M3844" s="8" t="inlineStr">
        <is>
          <t>스카이블루 스트라이프 면혼방 반소매셔츠</t>
        </is>
      </c>
      <c r="N3844" s="8" t="inlineStr">
        <is>
          <t>스카이블루 스트라이프 코튼혼방 반소매셔츠</t>
        </is>
      </c>
      <c r="O3844" s="8" t="inlineStr">
        <is>
          <t>스카이블루 스트라이프 면믹스 반소매셔츠</t>
        </is>
      </c>
    </row>
    <row r="3845" ht="16.5" customHeight="1" s="16">
      <c r="A3845" s="7" t="n">
        <v>13200626</v>
      </c>
      <c r="B3845" s="7" t="inlineStr">
        <is>
          <t>마인드브릿지</t>
        </is>
      </c>
      <c r="C3845" s="7" t="inlineStr">
        <is>
          <t>네이비</t>
        </is>
      </c>
      <c r="D3845" s="7" t="inlineStr">
        <is>
          <t>스트라이프</t>
        </is>
      </c>
      <c r="E3845" s="7" t="inlineStr">
        <is>
          <t>면혼방</t>
        </is>
      </c>
      <c r="F3845" s="7" t="inlineStr">
        <is>
          <t>컷어웨이긴소매셔츠</t>
        </is>
      </c>
      <c r="G3845" s="7" t="inlineStr">
        <is>
          <t>KOR</t>
        </is>
      </c>
      <c r="H3845" s="7" t="inlineStr">
        <is>
          <t>95</t>
        </is>
      </c>
      <c r="I3845" s="7">
        <f>IF(B3845="보세",C3845&amp;" "&amp;D3845&amp;" "&amp;E3845&amp;" "&amp;F3845&amp;" ["&amp;H3845&amp;"]",IF(G3845="JPN","[JPN] "&amp;B3845&amp;" "&amp;C3845&amp;" "&amp;D3845&amp;" "&amp;E3845&amp;" "&amp;F3845&amp;" ["&amp;H3845&amp;"]",B3845&amp;" "&amp;C3845&amp;" "&amp;D3845&amp;" "&amp;E3845&amp;" "&amp;F3845&amp;" ["&amp;H3845&amp;"]"))</f>
        <v/>
      </c>
      <c r="J3845" s="7" t="inlineStr">
        <is>
          <t>마인드브릿지 네이비 스트라이프 면혼방 컷어웨이긴소매셔츠 [95]</t>
        </is>
      </c>
      <c r="K3845" s="7" t="inlineStr">
        <is>
          <t>마인드브릿지 네이비 스트라이프 면혼방 컷어웨이긴소매셔츠</t>
        </is>
      </c>
      <c r="L3845" s="7">
        <f>IF(B3845="보세",C3845&amp;" "&amp;F3845,B3845&amp;" "&amp;F3845)</f>
        <v/>
      </c>
      <c r="M3845" s="8" t="inlineStr">
        <is>
          <t>네이비 스트라이프 면혼방 컷어웨이긴소매셔츠</t>
        </is>
      </c>
      <c r="N3845" s="8" t="inlineStr">
        <is>
          <t>NAVY 스트라이프 면혼방 컷어웨이긴소매셔츠</t>
        </is>
      </c>
      <c r="O3845" s="8" t="inlineStr">
        <is>
          <t>곤색 스트라이프 면혼방 컷어웨이긴소매셔츠</t>
        </is>
      </c>
    </row>
    <row r="3846" ht="16.5" customHeight="1" s="16">
      <c r="A3846" s="7" t="n">
        <v>13200627</v>
      </c>
      <c r="B3846" s="7" t="inlineStr">
        <is>
          <t>폴로</t>
        </is>
      </c>
      <c r="C3846" s="7" t="inlineStr">
        <is>
          <t>옐로우</t>
        </is>
      </c>
      <c r="D3846" s="7" t="inlineStr">
        <is>
          <t>무지</t>
        </is>
      </c>
      <c r="E3846" s="7" t="inlineStr">
        <is>
          <t>면</t>
        </is>
      </c>
      <c r="F3846" s="7" t="inlineStr">
        <is>
          <t>언발자수포니반팔폴로티</t>
        </is>
      </c>
      <c r="G3846" s="7" t="inlineStr">
        <is>
          <t>KOR</t>
        </is>
      </c>
      <c r="H3846" s="7" t="inlineStr">
        <is>
          <t>L</t>
        </is>
      </c>
      <c r="I3846" s="7">
        <f>IF(B3846="보세",C3846&amp;" "&amp;D3846&amp;" "&amp;E3846&amp;" "&amp;F3846&amp;" ["&amp;H3846&amp;"]",IF(G3846="JPN","[JPN] "&amp;B3846&amp;" "&amp;C3846&amp;" "&amp;D3846&amp;" "&amp;E3846&amp;" "&amp;F3846&amp;" ["&amp;H3846&amp;"]",B3846&amp;" "&amp;C3846&amp;" "&amp;D3846&amp;" "&amp;E3846&amp;" "&amp;F3846&amp;" ["&amp;H3846&amp;"]"))</f>
        <v/>
      </c>
      <c r="J3846" s="7" t="inlineStr">
        <is>
          <t>폴로 옐로우 면 언발자수포니반팔폴로티 [L]</t>
        </is>
      </c>
      <c r="K3846" s="7" t="inlineStr">
        <is>
          <t>폴로 옐로우 면 언발자수포니반팔폴로티</t>
        </is>
      </c>
      <c r="L3846" s="7">
        <f>IF(B3846="보세",C3846&amp;" "&amp;F3846,B3846&amp;" "&amp;F3846)</f>
        <v/>
      </c>
      <c r="M3846" s="8" t="inlineStr">
        <is>
          <t>옐로우  면 언발자수포니반팔폴로티</t>
        </is>
      </c>
      <c r="N3846" s="8" t="inlineStr">
        <is>
          <t>옐로우  코튼 언발자수포니반팔폴로티</t>
        </is>
      </c>
      <c r="O3846" s="8" t="inlineStr">
        <is>
          <t>옐로우  면직물 언발자수포니반팔폴로티</t>
        </is>
      </c>
    </row>
    <row r="3847" ht="16.5" customHeight="1" s="16">
      <c r="A3847" s="7" t="n">
        <v>13200628</v>
      </c>
      <c r="B3847" s="7" t="inlineStr">
        <is>
          <t>로가디스</t>
        </is>
      </c>
      <c r="C3847" s="7" t="inlineStr">
        <is>
          <t>블루</t>
        </is>
      </c>
      <c r="D3847" s="7" t="inlineStr">
        <is>
          <t>체크</t>
        </is>
      </c>
      <c r="E3847" s="7" t="inlineStr">
        <is>
          <t>면혼방</t>
        </is>
      </c>
      <c r="F3847" s="7" t="inlineStr">
        <is>
          <t>반소매셔츠</t>
        </is>
      </c>
      <c r="G3847" s="7" t="inlineStr">
        <is>
          <t>KOR</t>
        </is>
      </c>
      <c r="H3847" s="7" t="inlineStr">
        <is>
          <t>95</t>
        </is>
      </c>
      <c r="I3847" s="7">
        <f>IF(B3847="보세",C3847&amp;" "&amp;D3847&amp;" "&amp;E3847&amp;" "&amp;F3847&amp;" ["&amp;H3847&amp;"]",IF(G3847="JPN","[JPN] "&amp;B3847&amp;" "&amp;C3847&amp;" "&amp;D3847&amp;" "&amp;E3847&amp;" "&amp;F3847&amp;" ["&amp;H3847&amp;"]",B3847&amp;" "&amp;C3847&amp;" "&amp;D3847&amp;" "&amp;E3847&amp;" "&amp;F3847&amp;" ["&amp;H3847&amp;"]"))</f>
        <v/>
      </c>
      <c r="J3847" s="7" t="inlineStr">
        <is>
          <t>로가디스 블루 체크 면혼방 반소매셔츠 [95]</t>
        </is>
      </c>
      <c r="K3847" s="7" t="inlineStr">
        <is>
          <t>로가디스 블루 체크 면혼방 반소매셔츠</t>
        </is>
      </c>
      <c r="L3847" s="7">
        <f>IF(B3847="보세",C3847&amp;" "&amp;F3847,B3847&amp;" "&amp;F3847)</f>
        <v/>
      </c>
      <c r="M3847" s="8" t="inlineStr">
        <is>
          <t>블루 체크 면혼방 반소매셔츠</t>
        </is>
      </c>
      <c r="N3847" s="8" t="inlineStr">
        <is>
          <t>블루 체크 코튼혼방 반소매셔츠</t>
        </is>
      </c>
      <c r="O3847" s="8" t="inlineStr">
        <is>
          <t>블루 체크 면믹스 반소매셔츠</t>
        </is>
      </c>
    </row>
    <row r="3848" ht="16.5" customHeight="1" s="16">
      <c r="A3848" s="7" t="n">
        <v>13200629</v>
      </c>
      <c r="B3848" s="7" t="inlineStr">
        <is>
          <t>그루브라임</t>
        </is>
      </c>
      <c r="C3848" s="7" t="inlineStr">
        <is>
          <t>아이보리</t>
        </is>
      </c>
      <c r="D3848" s="7" t="inlineStr">
        <is>
          <t>프린팅</t>
        </is>
      </c>
      <c r="E3848" s="7" t="inlineStr">
        <is>
          <t>면</t>
        </is>
      </c>
      <c r="F3848" s="7" t="inlineStr">
        <is>
          <t>지도스웨트셔츠</t>
        </is>
      </c>
      <c r="G3848" s="7" t="inlineStr">
        <is>
          <t>KOR</t>
        </is>
      </c>
      <c r="H3848" s="7" t="inlineStr">
        <is>
          <t>S</t>
        </is>
      </c>
      <c r="I3848" s="7">
        <f>IF(B3848="보세",C3848&amp;" "&amp;D3848&amp;" "&amp;E3848&amp;" "&amp;F3848&amp;" ["&amp;H3848&amp;"]",IF(G3848="JPN","[JPN] "&amp;B3848&amp;" "&amp;C3848&amp;" "&amp;D3848&amp;" "&amp;E3848&amp;" "&amp;F3848&amp;" ["&amp;H3848&amp;"]",B3848&amp;" "&amp;C3848&amp;" "&amp;D3848&amp;" "&amp;E3848&amp;" "&amp;F3848&amp;" ["&amp;H3848&amp;"]"))</f>
        <v/>
      </c>
      <c r="J3848" s="7" t="inlineStr">
        <is>
          <t>그루브라임 아이보리 프린팅 면 지도스웨트셔츠 [S]</t>
        </is>
      </c>
      <c r="K3848" s="7" t="inlineStr">
        <is>
          <t>그루브라임 아이보리 프린팅 면 지도스웨트셔츠</t>
        </is>
      </c>
      <c r="L3848" s="7">
        <f>IF(B3848="보세",C3848&amp;" "&amp;F3848,B3848&amp;" "&amp;F3848)</f>
        <v/>
      </c>
      <c r="M3848" s="8" t="inlineStr">
        <is>
          <t>아이보리 프린팅 면 지도스웨트셔츠</t>
        </is>
      </c>
      <c r="N3848" s="8" t="inlineStr">
        <is>
          <t>아이보리 프린팅 코튼 지도스웨트셔츠</t>
        </is>
      </c>
      <c r="O3848" s="8" t="inlineStr">
        <is>
          <t>아이보리 프린팅 면직물 지도스웨트셔츠</t>
        </is>
      </c>
    </row>
    <row r="3849" ht="16.5" customHeight="1" s="16">
      <c r="A3849" s="7" t="n">
        <v>13200630</v>
      </c>
      <c r="B3849" s="7" t="inlineStr">
        <is>
          <t>젝시믹스</t>
        </is>
      </c>
      <c r="C3849" s="7" t="inlineStr">
        <is>
          <t>아이보리</t>
        </is>
      </c>
      <c r="D3849" s="7" t="inlineStr">
        <is>
          <t>무지</t>
        </is>
      </c>
      <c r="E3849" s="7" t="inlineStr">
        <is>
          <t>폴리</t>
        </is>
      </c>
      <c r="F3849" s="7" t="inlineStr">
        <is>
          <t>백슬릿플랩박시바람막이</t>
        </is>
      </c>
      <c r="G3849" s="7" t="inlineStr">
        <is>
          <t>KOR</t>
        </is>
      </c>
      <c r="H3849" s="7" t="inlineStr">
        <is>
          <t>M</t>
        </is>
      </c>
      <c r="I3849" s="7">
        <f>IF(B3849="보세",C3849&amp;" "&amp;D3849&amp;" "&amp;E3849&amp;" "&amp;F3849&amp;" ["&amp;H3849&amp;"]",IF(G3849="JPN","[JPN] "&amp;B3849&amp;" "&amp;C3849&amp;" "&amp;D3849&amp;" "&amp;E3849&amp;" "&amp;F3849&amp;" ["&amp;H3849&amp;"]",B3849&amp;" "&amp;C3849&amp;" "&amp;D3849&amp;" "&amp;E3849&amp;" "&amp;F3849&amp;" ["&amp;H3849&amp;"]"))</f>
        <v/>
      </c>
      <c r="J3849" s="7" t="inlineStr">
        <is>
          <t>젝시믹스 아이보리 백슬릿플랩박시바람막이 [M]</t>
        </is>
      </c>
      <c r="K3849" s="7" t="inlineStr">
        <is>
          <t>젝시믹스 아이보리 백슬릿플랩박시바람막이</t>
        </is>
      </c>
      <c r="L3849" s="7">
        <f>IF(B3849="보세",C3849&amp;" "&amp;F3849,B3849&amp;" "&amp;F3849)</f>
        <v/>
      </c>
      <c r="M3849" s="8" t="inlineStr">
        <is>
          <t>아이보리   백슬릿플랩박시바람막이</t>
        </is>
      </c>
      <c r="N3849" s="8" t="inlineStr">
        <is>
          <t>아이보리   백슬릿플랩박시바람막이</t>
        </is>
      </c>
      <c r="O3849" s="8" t="inlineStr">
        <is>
          <t>아이보리   백슬릿플랩박시바람막이</t>
        </is>
      </c>
    </row>
    <row r="3850" ht="16.5" customHeight="1" s="16">
      <c r="A3850" s="7" t="n">
        <v>13200631</v>
      </c>
      <c r="B3850" s="7" t="inlineStr">
        <is>
          <t>나이키</t>
        </is>
      </c>
      <c r="C3850" s="7" t="inlineStr">
        <is>
          <t>형광노랑</t>
        </is>
      </c>
      <c r="D3850" s="7" t="inlineStr">
        <is>
          <t>무지</t>
        </is>
      </c>
      <c r="E3850" s="7" t="inlineStr">
        <is>
          <t>폴리</t>
        </is>
      </c>
      <c r="F3850" s="7" t="inlineStr">
        <is>
          <t>투톤후드바람막이</t>
        </is>
      </c>
      <c r="G3850" s="7" t="inlineStr">
        <is>
          <t>KOR</t>
        </is>
      </c>
      <c r="H3850" s="7" t="inlineStr">
        <is>
          <t>M</t>
        </is>
      </c>
      <c r="I3850" s="7">
        <f>IF(B3850="보세",C3850&amp;" "&amp;D3850&amp;" "&amp;E3850&amp;" "&amp;F3850&amp;" ["&amp;H3850&amp;"]",IF(G3850="JPN","[JPN] "&amp;B3850&amp;" "&amp;C3850&amp;" "&amp;D3850&amp;" "&amp;E3850&amp;" "&amp;F3850&amp;" ["&amp;H3850&amp;"]",B3850&amp;" "&amp;C3850&amp;" "&amp;D3850&amp;" "&amp;E3850&amp;" "&amp;F3850&amp;" ["&amp;H3850&amp;"]"))</f>
        <v/>
      </c>
      <c r="J3850" s="7" t="inlineStr">
        <is>
          <t>나이키 형광노랑 투톤후드바람막이 [M]</t>
        </is>
      </c>
      <c r="K3850" s="7" t="inlineStr">
        <is>
          <t>나이키 형광노랑 투톤후드바람막이</t>
        </is>
      </c>
      <c r="L3850" s="7">
        <f>IF(B3850="보세",C3850&amp;" "&amp;F3850,B3850&amp;" "&amp;F3850)</f>
        <v/>
      </c>
      <c r="M3850" s="8" t="inlineStr">
        <is>
          <t>형광노랑   투톤후드바람막이</t>
        </is>
      </c>
      <c r="N3850" s="8" t="inlineStr">
        <is>
          <t>형광노랑   투톤후드바람막이</t>
        </is>
      </c>
      <c r="O3850" s="8" t="inlineStr">
        <is>
          <t>형광노랑   투톤후드바람막이</t>
        </is>
      </c>
    </row>
    <row r="3851" ht="16.5" customHeight="1" s="16">
      <c r="A3851" s="7" t="n">
        <v>13200632</v>
      </c>
      <c r="B3851" s="7" t="inlineStr">
        <is>
          <t>뉴에라</t>
        </is>
      </c>
      <c r="C3851" s="7" t="inlineStr">
        <is>
          <t>화이트</t>
        </is>
      </c>
      <c r="D3851" s="7" t="inlineStr">
        <is>
          <t>프린팅</t>
        </is>
      </c>
      <c r="E3851" s="7" t="inlineStr">
        <is>
          <t>면혼방</t>
        </is>
      </c>
      <c r="F3851" s="7" t="inlineStr">
        <is>
          <t>LA다저스스냅백반팔티</t>
        </is>
      </c>
      <c r="G3851" s="7" t="inlineStr">
        <is>
          <t>KOR</t>
        </is>
      </c>
      <c r="H3851" s="7" t="inlineStr">
        <is>
          <t>95</t>
        </is>
      </c>
      <c r="I3851" s="7">
        <f>IF(B3851="보세",C3851&amp;" "&amp;D3851&amp;" "&amp;E3851&amp;" "&amp;F3851&amp;" ["&amp;H3851&amp;"]",IF(G3851="JPN","[JPN] "&amp;B3851&amp;" "&amp;C3851&amp;" "&amp;D3851&amp;" "&amp;E3851&amp;" "&amp;F3851&amp;" ["&amp;H3851&amp;"]",B3851&amp;" "&amp;C3851&amp;" "&amp;D3851&amp;" "&amp;E3851&amp;" "&amp;F3851&amp;" ["&amp;H3851&amp;"]"))</f>
        <v/>
      </c>
      <c r="J3851" s="7" t="inlineStr">
        <is>
          <t>뉴에라 화이트 프린팅 면혼방 LA다저스스냅백반팔티 [95]</t>
        </is>
      </c>
      <c r="K3851" s="7" t="inlineStr">
        <is>
          <t>뉴에라 화이트 프린팅 면혼방 LA다저스스냅백반팔티</t>
        </is>
      </c>
      <c r="L3851" s="7">
        <f>IF(B3851="보세",C3851&amp;" "&amp;F3851,B3851&amp;" "&amp;F3851)</f>
        <v/>
      </c>
      <c r="M3851" s="8" t="inlineStr">
        <is>
          <t>화이트 프린팅 면혼방 LA다저스스냅백반팔티</t>
        </is>
      </c>
      <c r="N3851" s="8" t="inlineStr">
        <is>
          <t>화이트 프린팅 코튼혼방 LA다저스스냅백반팔티</t>
        </is>
      </c>
      <c r="O3851" s="8" t="inlineStr">
        <is>
          <t>화이트 프린팅 면믹스 LA다저스스냅백반팔티</t>
        </is>
      </c>
    </row>
    <row r="3852" ht="16.5" customHeight="1" s="16">
      <c r="A3852" s="7" t="n">
        <v>13200633</v>
      </c>
      <c r="B3852" s="7" t="inlineStr">
        <is>
          <t>코오롱스포츠</t>
        </is>
      </c>
      <c r="C3852" s="7" t="inlineStr">
        <is>
          <t>화이트</t>
        </is>
      </c>
      <c r="D3852" s="7" t="inlineStr">
        <is>
          <t>무지</t>
        </is>
      </c>
      <c r="E3852" s="7" t="inlineStr">
        <is>
          <t>폴리</t>
        </is>
      </c>
      <c r="F3852" s="7" t="inlineStr">
        <is>
          <t>미니포켓배색카라반팔티</t>
        </is>
      </c>
      <c r="G3852" s="7" t="inlineStr">
        <is>
          <t>KOR</t>
        </is>
      </c>
      <c r="H3852" s="7" t="inlineStr">
        <is>
          <t>100</t>
        </is>
      </c>
      <c r="I3852" s="7">
        <f>IF(B3852="보세",C3852&amp;" "&amp;D3852&amp;" "&amp;E3852&amp;" "&amp;F3852&amp;" ["&amp;H3852&amp;"]",IF(G3852="JPN","[JPN] "&amp;B3852&amp;" "&amp;C3852&amp;" "&amp;D3852&amp;" "&amp;E3852&amp;" "&amp;F3852&amp;" ["&amp;H3852&amp;"]",B3852&amp;" "&amp;C3852&amp;" "&amp;D3852&amp;" "&amp;E3852&amp;" "&amp;F3852&amp;" ["&amp;H3852&amp;"]"))</f>
        <v/>
      </c>
      <c r="J3852" s="7" t="inlineStr">
        <is>
          <t>코오롱스포츠 화이트 미니포켓배색카라반팔티 [100]</t>
        </is>
      </c>
      <c r="K3852" s="7" t="inlineStr">
        <is>
          <t>코오롱스포츠 화이트 미니포켓배색카라반팔티</t>
        </is>
      </c>
      <c r="L3852" s="7">
        <f>IF(B3852="보세",C3852&amp;" "&amp;F3852,B3852&amp;" "&amp;F3852)</f>
        <v/>
      </c>
      <c r="M3852" s="8" t="inlineStr">
        <is>
          <t>화이트   미니포켓배색카라반팔티</t>
        </is>
      </c>
      <c r="N3852" s="8" t="inlineStr">
        <is>
          <t>화이트   미니포켓배색카라반팔티</t>
        </is>
      </c>
      <c r="O3852" s="8" t="inlineStr">
        <is>
          <t>화이트   미니포켓배색카라반팔티</t>
        </is>
      </c>
    </row>
    <row r="3853" ht="16.5" customHeight="1" s="16">
      <c r="A3853" s="7" t="n">
        <v>13200634</v>
      </c>
      <c r="B3853" s="7" t="inlineStr">
        <is>
          <t>레노마</t>
        </is>
      </c>
      <c r="C3853" s="7" t="inlineStr">
        <is>
          <t>화이트</t>
        </is>
      </c>
      <c r="D3853" s="7" t="inlineStr">
        <is>
          <t>체크</t>
        </is>
      </c>
      <c r="E3853" s="7" t="inlineStr">
        <is>
          <t>면혼방</t>
        </is>
      </c>
      <c r="F3853" s="7" t="inlineStr">
        <is>
          <t>긴소매셔츠</t>
        </is>
      </c>
      <c r="G3853" s="7" t="inlineStr">
        <is>
          <t>KOR</t>
        </is>
      </c>
      <c r="H3853" s="7" t="inlineStr">
        <is>
          <t>100</t>
        </is>
      </c>
      <c r="I3853" s="7">
        <f>IF(B3853="보세",C3853&amp;" "&amp;D3853&amp;" "&amp;E3853&amp;" "&amp;F3853&amp;" ["&amp;H3853&amp;"]",IF(G3853="JPN","[JPN] "&amp;B3853&amp;" "&amp;C3853&amp;" "&amp;D3853&amp;" "&amp;E3853&amp;" "&amp;F3853&amp;" ["&amp;H3853&amp;"]",B3853&amp;" "&amp;C3853&amp;" "&amp;D3853&amp;" "&amp;E3853&amp;" "&amp;F3853&amp;" ["&amp;H3853&amp;"]"))</f>
        <v/>
      </c>
      <c r="J3853" s="7" t="inlineStr">
        <is>
          <t>레노마 화이트 체크 면혼방 긴소매셔츠 [100]</t>
        </is>
      </c>
      <c r="K3853" s="7" t="inlineStr">
        <is>
          <t>레노마 화이트 체크 면혼방 긴소매셔츠</t>
        </is>
      </c>
      <c r="L3853" s="7">
        <f>IF(B3853="보세",C3853&amp;" "&amp;F3853,B3853&amp;" "&amp;F3853)</f>
        <v/>
      </c>
      <c r="M3853" s="8" t="inlineStr">
        <is>
          <t>화이트 체크 면혼방 긴소매셔츠</t>
        </is>
      </c>
      <c r="N3853" s="8" t="inlineStr">
        <is>
          <t>화이트 체크 코튼혼방 긴소매셔츠</t>
        </is>
      </c>
      <c r="O3853" s="8" t="inlineStr">
        <is>
          <t>화이트 체크 면믹스 긴소매셔츠</t>
        </is>
      </c>
    </row>
    <row r="3854" ht="16.5" customHeight="1" s="16">
      <c r="A3854" s="7" t="n">
        <v>13200635</v>
      </c>
      <c r="B3854" s="7" t="inlineStr">
        <is>
          <t>빈폴</t>
        </is>
      </c>
      <c r="C3854" s="7" t="inlineStr">
        <is>
          <t>아이보리</t>
        </is>
      </c>
      <c r="D3854" s="7" t="inlineStr">
        <is>
          <t>무지</t>
        </is>
      </c>
      <c r="E3854" s="7" t="inlineStr">
        <is>
          <t>폴리</t>
        </is>
      </c>
      <c r="F3854" s="7" t="inlineStr">
        <is>
          <t>핀턱플리츠민소매원피스</t>
        </is>
      </c>
      <c r="G3854" s="7" t="inlineStr">
        <is>
          <t>KOR</t>
        </is>
      </c>
      <c r="H3854" s="7" t="inlineStr">
        <is>
          <t>90</t>
        </is>
      </c>
      <c r="I3854" s="7">
        <f>IF(B3854="보세",C3854&amp;" "&amp;D3854&amp;" "&amp;E3854&amp;" "&amp;F3854&amp;" ["&amp;H3854&amp;"]",IF(G3854="JPN","[JPN] "&amp;B3854&amp;" "&amp;C3854&amp;" "&amp;D3854&amp;" "&amp;E3854&amp;" "&amp;F3854&amp;" ["&amp;H3854&amp;"]",B3854&amp;" "&amp;C3854&amp;" "&amp;D3854&amp;" "&amp;E3854&amp;" "&amp;F3854&amp;" ["&amp;H3854&amp;"]"))</f>
        <v/>
      </c>
      <c r="J3854" s="7" t="inlineStr">
        <is>
          <t>빈폴 아이보리 핀턱플리츠민소매원피스 [90]</t>
        </is>
      </c>
      <c r="K3854" s="7" t="inlineStr">
        <is>
          <t>빈폴 아이보리 핀턱플리츠민소매원피스</t>
        </is>
      </c>
      <c r="L3854" s="7">
        <f>IF(B3854="보세",C3854&amp;" "&amp;F3854,B3854&amp;" "&amp;F3854)</f>
        <v/>
      </c>
      <c r="M3854" s="8" t="inlineStr">
        <is>
          <t>아이보리   핀턱플리츠민소매원피스</t>
        </is>
      </c>
      <c r="N3854" s="8" t="inlineStr">
        <is>
          <t>아이보리   핀턱플리츠민소매원피스</t>
        </is>
      </c>
      <c r="O3854" s="8" t="inlineStr">
        <is>
          <t>아이보리   핀턱플리츠민소매원피스</t>
        </is>
      </c>
    </row>
    <row r="3855" ht="16.5" customHeight="1" s="16">
      <c r="A3855" s="7" t="n">
        <v>13200636</v>
      </c>
      <c r="B3855" s="7" t="inlineStr">
        <is>
          <t>팬콧</t>
        </is>
      </c>
      <c r="C3855" s="7" t="inlineStr">
        <is>
          <t>화이트</t>
        </is>
      </c>
      <c r="D3855" s="7" t="inlineStr">
        <is>
          <t>프린팅</t>
        </is>
      </c>
      <c r="E3855" s="7" t="inlineStr">
        <is>
          <t>면</t>
        </is>
      </c>
      <c r="F3855" s="7" t="inlineStr">
        <is>
          <t>앵무새포켓라운드반팔티</t>
        </is>
      </c>
      <c r="G3855" s="7" t="inlineStr">
        <is>
          <t>KOR</t>
        </is>
      </c>
      <c r="H3855" s="7" t="inlineStr">
        <is>
          <t>XS</t>
        </is>
      </c>
      <c r="I3855" s="7">
        <f>IF(B3855="보세",C3855&amp;" "&amp;D3855&amp;" "&amp;E3855&amp;" "&amp;F3855&amp;" ["&amp;H3855&amp;"]",IF(G3855="JPN","[JPN] "&amp;B3855&amp;" "&amp;C3855&amp;" "&amp;D3855&amp;" "&amp;E3855&amp;" "&amp;F3855&amp;" ["&amp;H3855&amp;"]",B3855&amp;" "&amp;C3855&amp;" "&amp;D3855&amp;" "&amp;E3855&amp;" "&amp;F3855&amp;" ["&amp;H3855&amp;"]"))</f>
        <v/>
      </c>
      <c r="J3855" s="7" t="inlineStr">
        <is>
          <t>팬콧 화이트 프린팅 면 앵무새포켓라운드반팔티 [XS]</t>
        </is>
      </c>
      <c r="K3855" s="7" t="inlineStr">
        <is>
          <t>팬콧 화이트 프린팅 면 앵무새포켓라운드반팔티</t>
        </is>
      </c>
      <c r="L3855" s="7">
        <f>IF(B3855="보세",C3855&amp;" "&amp;F3855,B3855&amp;" "&amp;F3855)</f>
        <v/>
      </c>
      <c r="M3855" s="8" t="inlineStr">
        <is>
          <t>화이트 프린팅 면 앵무새포켓라운드반팔티</t>
        </is>
      </c>
      <c r="N3855" s="8" t="inlineStr">
        <is>
          <t>화이트 프린팅 코튼 앵무새포켓라운드반팔티</t>
        </is>
      </c>
      <c r="O3855" s="8" t="inlineStr">
        <is>
          <t>화이트 프린팅 면직물 앵무새포켓라운드반팔티</t>
        </is>
      </c>
    </row>
    <row r="3856" ht="16.5" customHeight="1" s="16">
      <c r="A3856" s="7" t="n">
        <v>13200637</v>
      </c>
      <c r="B3856" s="7" t="inlineStr">
        <is>
          <t>란체티</t>
        </is>
      </c>
      <c r="C3856" s="7" t="inlineStr">
        <is>
          <t>화이트</t>
        </is>
      </c>
      <c r="D3856" s="7" t="inlineStr">
        <is>
          <t>무지</t>
        </is>
      </c>
      <c r="E3856" s="7" t="inlineStr">
        <is>
          <t>면혼방</t>
        </is>
      </c>
      <c r="F3856" s="7" t="inlineStr">
        <is>
          <t>컷어웨이긴소매셔츠</t>
        </is>
      </c>
      <c r="G3856" s="7" t="inlineStr">
        <is>
          <t>KOR</t>
        </is>
      </c>
      <c r="H3856" s="7" t="inlineStr">
        <is>
          <t>95</t>
        </is>
      </c>
      <c r="I3856" s="7">
        <f>IF(B3856="보세",C3856&amp;" "&amp;D3856&amp;" "&amp;E3856&amp;" "&amp;F3856&amp;" ["&amp;H3856&amp;"]",IF(G3856="JPN","[JPN] "&amp;B3856&amp;" "&amp;C3856&amp;" "&amp;D3856&amp;" "&amp;E3856&amp;" "&amp;F3856&amp;" ["&amp;H3856&amp;"]",B3856&amp;" "&amp;C3856&amp;" "&amp;D3856&amp;" "&amp;E3856&amp;" "&amp;F3856&amp;" ["&amp;H3856&amp;"]"))</f>
        <v/>
      </c>
      <c r="J3856" s="7" t="inlineStr">
        <is>
          <t>란체티 화이트 면혼방 컷어웨이긴소매셔츠 [95]</t>
        </is>
      </c>
      <c r="K3856" s="7" t="inlineStr">
        <is>
          <t>란체티 화이트 면혼방 컷어웨이긴소매셔츠</t>
        </is>
      </c>
      <c r="L3856" s="7">
        <f>IF(B3856="보세",C3856&amp;" "&amp;F3856,B3856&amp;" "&amp;F3856)</f>
        <v/>
      </c>
      <c r="M3856" s="8" t="inlineStr">
        <is>
          <t>화이트  면혼방 컷어웨이긴소매셔츠</t>
        </is>
      </c>
      <c r="N3856" s="8" t="inlineStr">
        <is>
          <t>화이트  코튼혼방 컷어웨이긴소매셔츠</t>
        </is>
      </c>
      <c r="O3856" s="8" t="inlineStr">
        <is>
          <t>화이트  면믹스 컷어웨이긴소매셔츠</t>
        </is>
      </c>
    </row>
    <row r="3857" ht="16.5" customHeight="1" s="16">
      <c r="A3857" s="7" t="n">
        <v>13200638</v>
      </c>
      <c r="B3857" s="7" t="inlineStr">
        <is>
          <t>슬레진저</t>
        </is>
      </c>
      <c r="C3857" s="7" t="inlineStr">
        <is>
          <t>화이트</t>
        </is>
      </c>
      <c r="D3857" s="7" t="inlineStr">
        <is>
          <t>무지</t>
        </is>
      </c>
      <c r="E3857" s="7" t="inlineStr">
        <is>
          <t>폴리</t>
        </is>
      </c>
      <c r="F3857" s="7" t="inlineStr">
        <is>
          <t>박시반팔아노락</t>
        </is>
      </c>
      <c r="G3857" s="7" t="inlineStr">
        <is>
          <t>KOR</t>
        </is>
      </c>
      <c r="H3857" s="7" t="inlineStr">
        <is>
          <t>2XL</t>
        </is>
      </c>
      <c r="I3857" s="7">
        <f>IF(B3857="보세",C3857&amp;" "&amp;D3857&amp;" "&amp;E3857&amp;" "&amp;F3857&amp;" ["&amp;H3857&amp;"]",IF(G3857="JPN","[JPN] "&amp;B3857&amp;" "&amp;C3857&amp;" "&amp;D3857&amp;" "&amp;E3857&amp;" "&amp;F3857&amp;" ["&amp;H3857&amp;"]",B3857&amp;" "&amp;C3857&amp;" "&amp;D3857&amp;" "&amp;E3857&amp;" "&amp;F3857&amp;" ["&amp;H3857&amp;"]"))</f>
        <v/>
      </c>
      <c r="J3857" s="7" t="inlineStr">
        <is>
          <t>슬레진저 화이트 박시반팔아노락 [2XL]</t>
        </is>
      </c>
      <c r="K3857" s="7" t="inlineStr">
        <is>
          <t>슬레진저 화이트 박시반팔아노락</t>
        </is>
      </c>
      <c r="L3857" s="7">
        <f>IF(B3857="보세",C3857&amp;" "&amp;F3857,B3857&amp;" "&amp;F3857)</f>
        <v/>
      </c>
      <c r="M3857" s="8" t="inlineStr">
        <is>
          <t>화이트   박시반팔아노락</t>
        </is>
      </c>
      <c r="N3857" s="8" t="inlineStr">
        <is>
          <t>화이트   박시반팔아노락</t>
        </is>
      </c>
      <c r="O3857" s="8" t="inlineStr">
        <is>
          <t>화이트   박시반팔아노락</t>
        </is>
      </c>
    </row>
    <row r="3858" ht="16.5" customHeight="1" s="16">
      <c r="A3858" s="7" t="n">
        <v>13200639</v>
      </c>
      <c r="B3858" s="7" t="inlineStr">
        <is>
          <t>오마샤리프</t>
        </is>
      </c>
      <c r="C3858" s="7" t="inlineStr">
        <is>
          <t>화이트</t>
        </is>
      </c>
      <c r="D3858" s="7" t="inlineStr">
        <is>
          <t>패턴</t>
        </is>
      </c>
      <c r="E3858" s="7" t="inlineStr">
        <is>
          <t>면혼방</t>
        </is>
      </c>
      <c r="F3858" s="7" t="inlineStr">
        <is>
          <t>와이드카라긴팔셔츠</t>
        </is>
      </c>
      <c r="G3858" s="7" t="inlineStr">
        <is>
          <t>KOR</t>
        </is>
      </c>
      <c r="H3858" s="7" t="inlineStr">
        <is>
          <t>95</t>
        </is>
      </c>
      <c r="I3858" s="7">
        <f>IF(B3858="보세",C3858&amp;" "&amp;D3858&amp;" "&amp;E3858&amp;" "&amp;F3858&amp;" ["&amp;H3858&amp;"]",IF(G3858="JPN","[JPN] "&amp;B3858&amp;" "&amp;C3858&amp;" "&amp;D3858&amp;" "&amp;E3858&amp;" "&amp;F3858&amp;" ["&amp;H3858&amp;"]",B3858&amp;" "&amp;C3858&amp;" "&amp;D3858&amp;" "&amp;E3858&amp;" "&amp;F3858&amp;" ["&amp;H3858&amp;"]"))</f>
        <v/>
      </c>
      <c r="J3858" s="7" t="inlineStr">
        <is>
          <t>오마샤리프 화이트 면혼방 와이드카라긴팔셔츠 [95]</t>
        </is>
      </c>
      <c r="K3858" s="7" t="inlineStr">
        <is>
          <t>오마샤리프 화이트 면혼방 와이드카라긴팔셔츠</t>
        </is>
      </c>
      <c r="L3858" s="7">
        <f>IF(B3858="보세",C3858&amp;" "&amp;F3858,B3858&amp;" "&amp;F3858)</f>
        <v/>
      </c>
      <c r="M3858" s="8" t="inlineStr">
        <is>
          <t>화이트  면혼방 와이드카라긴팔셔츠</t>
        </is>
      </c>
      <c r="N3858" s="8" t="inlineStr">
        <is>
          <t>화이트  코튼혼방 와이드카라긴팔셔츠</t>
        </is>
      </c>
      <c r="O3858" s="8" t="inlineStr">
        <is>
          <t>화이트  면믹스 와이드카라긴팔셔츠</t>
        </is>
      </c>
    </row>
    <row r="3859" ht="16.5" customHeight="1" s="16">
      <c r="A3859" s="7" t="n">
        <v>13200640</v>
      </c>
      <c r="B3859" s="7" t="inlineStr">
        <is>
          <t>마운틴</t>
        </is>
      </c>
      <c r="C3859" s="7" t="inlineStr">
        <is>
          <t>화이트</t>
        </is>
      </c>
      <c r="D3859" s="7" t="inlineStr">
        <is>
          <t>프린팅</t>
        </is>
      </c>
      <c r="E3859" s="7" t="inlineStr">
        <is>
          <t>면</t>
        </is>
      </c>
      <c r="F3859" s="7" t="inlineStr">
        <is>
          <t>어드벤처카라반반팔티</t>
        </is>
      </c>
      <c r="G3859" s="7" t="inlineStr">
        <is>
          <t>KOR</t>
        </is>
      </c>
      <c r="H3859" s="7" t="inlineStr">
        <is>
          <t>M</t>
        </is>
      </c>
      <c r="I3859" s="7">
        <f>IF(B3859="보세",C3859&amp;" "&amp;D3859&amp;" "&amp;E3859&amp;" "&amp;F3859&amp;" ["&amp;H3859&amp;"]",IF(G3859="JPN","[JPN] "&amp;B3859&amp;" "&amp;C3859&amp;" "&amp;D3859&amp;" "&amp;E3859&amp;" "&amp;F3859&amp;" ["&amp;H3859&amp;"]",B3859&amp;" "&amp;C3859&amp;" "&amp;D3859&amp;" "&amp;E3859&amp;" "&amp;F3859&amp;" ["&amp;H3859&amp;"]"))</f>
        <v/>
      </c>
      <c r="J3859" s="7" t="inlineStr">
        <is>
          <t>마운틴 화이트 프린팅 면 어드벤처카라반반팔티 [M]</t>
        </is>
      </c>
      <c r="K3859" s="7" t="inlineStr">
        <is>
          <t>마운틴 화이트 프린팅 면 어드벤처카라반반팔티</t>
        </is>
      </c>
      <c r="L3859" s="7">
        <f>IF(B3859="보세",C3859&amp;" "&amp;F3859,B3859&amp;" "&amp;F3859)</f>
        <v/>
      </c>
      <c r="M3859" s="8" t="inlineStr">
        <is>
          <t>화이트 프린팅 면 어드벤처카라반반팔티</t>
        </is>
      </c>
      <c r="N3859" s="8" t="inlineStr">
        <is>
          <t>화이트 프린팅 코튼 어드벤처카라반반팔티</t>
        </is>
      </c>
      <c r="O3859" s="8" t="inlineStr">
        <is>
          <t>화이트 프린팅 면직물 어드벤처카라반반팔티</t>
        </is>
      </c>
    </row>
    <row r="3860" ht="16.5" customHeight="1" s="16">
      <c r="A3860" s="7" t="n">
        <v>13200641</v>
      </c>
      <c r="B3860" s="7" t="inlineStr">
        <is>
          <t>다이나핏</t>
        </is>
      </c>
      <c r="C3860" s="7" t="inlineStr">
        <is>
          <t>형광노랑</t>
        </is>
      </c>
      <c r="D3860" s="7" t="inlineStr">
        <is>
          <t>프린팅</t>
        </is>
      </c>
      <c r="E3860" s="7" t="inlineStr">
        <is>
          <t>폴리</t>
        </is>
      </c>
      <c r="F3860" s="7" t="inlineStr">
        <is>
          <t>투톤오버로크스포츠반팔티</t>
        </is>
      </c>
      <c r="G3860" s="7" t="inlineStr">
        <is>
          <t>KOR</t>
        </is>
      </c>
      <c r="H3860" s="7" t="inlineStr">
        <is>
          <t>S</t>
        </is>
      </c>
      <c r="I3860" s="7">
        <f>IF(B3860="보세",C3860&amp;" "&amp;D3860&amp;" "&amp;E3860&amp;" "&amp;F3860&amp;" ["&amp;H3860&amp;"]",IF(G3860="JPN","[JPN] "&amp;B3860&amp;" "&amp;C3860&amp;" "&amp;D3860&amp;" "&amp;E3860&amp;" "&amp;F3860&amp;" ["&amp;H3860&amp;"]",B3860&amp;" "&amp;C3860&amp;" "&amp;D3860&amp;" "&amp;E3860&amp;" "&amp;F3860&amp;" ["&amp;H3860&amp;"]"))</f>
        <v/>
      </c>
      <c r="J3860" s="7" t="inlineStr">
        <is>
          <t>다이나핏 형광노랑 프린팅 투톤오버로크스포츠반팔티 [S]</t>
        </is>
      </c>
      <c r="K3860" s="7" t="inlineStr">
        <is>
          <t>다이나핏 형광노랑 프린팅 투톤오버로크스포츠반팔티</t>
        </is>
      </c>
      <c r="L3860" s="7">
        <f>IF(B3860="보세",C3860&amp;" "&amp;F3860,B3860&amp;" "&amp;F3860)</f>
        <v/>
      </c>
      <c r="M3860" s="8" t="inlineStr">
        <is>
          <t>형광노랑 프린팅  투톤오버로크스포츠반팔티</t>
        </is>
      </c>
      <c r="N3860" s="8" t="inlineStr">
        <is>
          <t>형광노랑 프린팅  투톤오버로크스포츠반팔티</t>
        </is>
      </c>
      <c r="O3860" s="8" t="inlineStr">
        <is>
          <t>형광노랑 프린팅  투톤오버로크스포츠반팔티</t>
        </is>
      </c>
    </row>
    <row r="3861" ht="16.5" customHeight="1" s="16">
      <c r="A3861" s="7" t="n">
        <v>13200642</v>
      </c>
      <c r="B3861" s="7" t="inlineStr">
        <is>
          <t>뉴발란스</t>
        </is>
      </c>
      <c r="C3861" s="7" t="inlineStr">
        <is>
          <t>화이트</t>
        </is>
      </c>
      <c r="D3861" s="7" t="inlineStr">
        <is>
          <t>프린팅</t>
        </is>
      </c>
      <c r="E3861" s="7" t="inlineStr">
        <is>
          <t>면</t>
        </is>
      </c>
      <c r="F3861" s="7" t="inlineStr">
        <is>
          <t>ofr.paris1996크루넥반팔티</t>
        </is>
      </c>
      <c r="G3861" s="7" t="inlineStr">
        <is>
          <t>KOR</t>
        </is>
      </c>
      <c r="H3861" s="7" t="inlineStr">
        <is>
          <t>XL</t>
        </is>
      </c>
      <c r="I3861" s="7">
        <f>IF(B3861="보세",C3861&amp;" "&amp;D3861&amp;" "&amp;E3861&amp;" "&amp;F3861&amp;" ["&amp;H3861&amp;"]",IF(G3861="JPN","[JPN] "&amp;B3861&amp;" "&amp;C3861&amp;" "&amp;D3861&amp;" "&amp;E3861&amp;" "&amp;F3861&amp;" ["&amp;H3861&amp;"]",B3861&amp;" "&amp;C3861&amp;" "&amp;D3861&amp;" "&amp;E3861&amp;" "&amp;F3861&amp;" ["&amp;H3861&amp;"]"))</f>
        <v/>
      </c>
      <c r="J3861" s="7" t="inlineStr">
        <is>
          <t>뉴발란스 화이트 프린팅 면 ofr.paris1996크루넥반팔티 [XL]</t>
        </is>
      </c>
      <c r="K3861" s="7" t="inlineStr">
        <is>
          <t>뉴발란스 화이트 프린팅 면 ofr.paris1996크루넥반팔티</t>
        </is>
      </c>
      <c r="L3861" s="7">
        <f>IF(B3861="보세",C3861&amp;" "&amp;F3861,B3861&amp;" "&amp;F3861)</f>
        <v/>
      </c>
      <c r="M3861" s="8" t="inlineStr">
        <is>
          <t>화이트 프린팅 면 ofr.paris1996크루넥반팔티</t>
        </is>
      </c>
      <c r="N3861" s="8" t="inlineStr">
        <is>
          <t>화이트 프린팅 코튼 ofr.paris1996크루넥반팔티</t>
        </is>
      </c>
      <c r="O3861" s="8" t="inlineStr">
        <is>
          <t>화이트 프린팅 면직물 ofr.paris1996크루넥반팔티</t>
        </is>
      </c>
    </row>
    <row r="3862" ht="16.5" customHeight="1" s="16">
      <c r="A3862" s="7" t="n">
        <v>13200643</v>
      </c>
      <c r="B3862" s="7" t="inlineStr">
        <is>
          <t>폴로</t>
        </is>
      </c>
      <c r="C3862" s="7" t="inlineStr">
        <is>
          <t>화이트</t>
        </is>
      </c>
      <c r="D3862" s="7" t="inlineStr">
        <is>
          <t>무지</t>
        </is>
      </c>
      <c r="E3862" s="7" t="inlineStr">
        <is>
          <t>면혼방</t>
        </is>
      </c>
      <c r="F3862" s="7" t="inlineStr">
        <is>
          <t>자수포니긴소매카라티</t>
        </is>
      </c>
      <c r="G3862" s="7" t="inlineStr">
        <is>
          <t>KOR</t>
        </is>
      </c>
      <c r="H3862" s="7" t="inlineStr">
        <is>
          <t>M</t>
        </is>
      </c>
      <c r="I3862" s="7">
        <f>IF(B3862="보세",C3862&amp;" "&amp;D3862&amp;" "&amp;E3862&amp;" "&amp;F3862&amp;" ["&amp;H3862&amp;"]",IF(G3862="JPN","[JPN] "&amp;B3862&amp;" "&amp;C3862&amp;" "&amp;D3862&amp;" "&amp;E3862&amp;" "&amp;F3862&amp;" ["&amp;H3862&amp;"]",B3862&amp;" "&amp;C3862&amp;" "&amp;D3862&amp;" "&amp;E3862&amp;" "&amp;F3862&amp;" ["&amp;H3862&amp;"]"))</f>
        <v/>
      </c>
      <c r="J3862" s="7" t="inlineStr">
        <is>
          <t>폴로 화이트 면혼방 자수포니긴소매카라티 [M]</t>
        </is>
      </c>
      <c r="K3862" s="7" t="inlineStr">
        <is>
          <t>폴로 화이트 면혼방 자수포니긴소매카라티</t>
        </is>
      </c>
      <c r="L3862" s="7">
        <f>IF(B3862="보세",C3862&amp;" "&amp;F3862,B3862&amp;" "&amp;F3862)</f>
        <v/>
      </c>
      <c r="M3862" s="8" t="inlineStr">
        <is>
          <t>화이트  면혼방 자수포니긴소매카라티</t>
        </is>
      </c>
      <c r="N3862" s="8" t="inlineStr">
        <is>
          <t>화이트  코튼혼방 자수포니긴소매카라티</t>
        </is>
      </c>
      <c r="O3862" s="8" t="inlineStr">
        <is>
          <t>화이트  면믹스 자수포니긴소매카라티</t>
        </is>
      </c>
    </row>
    <row r="3863" ht="16.5" customHeight="1" s="16">
      <c r="A3863" s="7" t="n">
        <v>13200644</v>
      </c>
      <c r="B3863" s="7" t="inlineStr">
        <is>
          <t>헤지스</t>
        </is>
      </c>
      <c r="C3863" s="7" t="inlineStr">
        <is>
          <t>블루</t>
        </is>
      </c>
      <c r="D3863" s="7" t="inlineStr">
        <is>
          <t>무지</t>
        </is>
      </c>
      <c r="E3863" s="7" t="inlineStr">
        <is>
          <t>면혼방</t>
        </is>
      </c>
      <c r="F3863" s="7" t="inlineStr">
        <is>
          <t>자수로고반팔카라티</t>
        </is>
      </c>
      <c r="G3863" s="7" t="inlineStr">
        <is>
          <t>KOR</t>
        </is>
      </c>
      <c r="H3863" s="7" t="inlineStr">
        <is>
          <t>110</t>
        </is>
      </c>
      <c r="I3863" s="7">
        <f>IF(B3863="보세",C3863&amp;" "&amp;D3863&amp;" "&amp;E3863&amp;" "&amp;F3863&amp;" ["&amp;H3863&amp;"]",IF(G3863="JPN","[JPN] "&amp;B3863&amp;" "&amp;C3863&amp;" "&amp;D3863&amp;" "&amp;E3863&amp;" "&amp;F3863&amp;" ["&amp;H3863&amp;"]",B3863&amp;" "&amp;C3863&amp;" "&amp;D3863&amp;" "&amp;E3863&amp;" "&amp;F3863&amp;" ["&amp;H3863&amp;"]"))</f>
        <v/>
      </c>
      <c r="J3863" s="7" t="inlineStr">
        <is>
          <t>헤지스 블루 면혼방 자수로고반팔카라티 [110]</t>
        </is>
      </c>
      <c r="K3863" s="7" t="inlineStr">
        <is>
          <t>헤지스 블루 면혼방 자수로고반팔카라티</t>
        </is>
      </c>
      <c r="L3863" s="7">
        <f>IF(B3863="보세",C3863&amp;" "&amp;F3863,B3863&amp;" "&amp;F3863)</f>
        <v/>
      </c>
      <c r="M3863" s="8" t="inlineStr">
        <is>
          <t>블루  면혼방 자수로고반팔카라티</t>
        </is>
      </c>
      <c r="N3863" s="8" t="inlineStr">
        <is>
          <t>블루  코튼혼방 자수로고반팔카라티</t>
        </is>
      </c>
      <c r="O3863" s="8" t="inlineStr">
        <is>
          <t>블루  면믹스 자수로고반팔카라티</t>
        </is>
      </c>
    </row>
    <row r="3864" ht="16.5" customHeight="1" s="16">
      <c r="A3864" s="7" t="n">
        <v>13200645</v>
      </c>
      <c r="B3864" s="7" t="inlineStr">
        <is>
          <t>비버리힐즈폴로클럽</t>
        </is>
      </c>
      <c r="C3864" s="7" t="inlineStr">
        <is>
          <t>다크그레이</t>
        </is>
      </c>
      <c r="D3864" s="7" t="inlineStr">
        <is>
          <t>스트라이프</t>
        </is>
      </c>
      <c r="E3864" s="7" t="inlineStr">
        <is>
          <t>폴리</t>
        </is>
      </c>
      <c r="F3864" s="7" t="inlineStr">
        <is>
          <t>모크넥반집업시보리니트</t>
        </is>
      </c>
      <c r="G3864" s="7" t="inlineStr">
        <is>
          <t>KOR</t>
        </is>
      </c>
      <c r="H3864" s="7" t="inlineStr">
        <is>
          <t>100</t>
        </is>
      </c>
      <c r="I3864" s="7">
        <f>IF(B3864="보세",C3864&amp;" "&amp;D3864&amp;" "&amp;E3864&amp;" "&amp;F3864&amp;" ["&amp;H3864&amp;"]",IF(G3864="JPN","[JPN] "&amp;B3864&amp;" "&amp;C3864&amp;" "&amp;D3864&amp;" "&amp;E3864&amp;" "&amp;F3864&amp;" ["&amp;H3864&amp;"]",B3864&amp;" "&amp;C3864&amp;" "&amp;D3864&amp;" "&amp;E3864&amp;" "&amp;F3864&amp;" ["&amp;H3864&amp;"]"))</f>
        <v/>
      </c>
      <c r="J3864" s="7" t="inlineStr">
        <is>
          <t>비버리힐즈폴로클럽 다크그레이 스트라이프 모크넥반집업시보리니트 [100]</t>
        </is>
      </c>
      <c r="K3864" s="7" t="inlineStr">
        <is>
          <t>비버리힐즈폴로클럽 다크그레이 스트라이프 모크넥반집업시보리니트</t>
        </is>
      </c>
      <c r="L3864" s="7">
        <f>IF(B3864="보세",C3864&amp;" "&amp;F3864,B3864&amp;" "&amp;F3864)</f>
        <v/>
      </c>
      <c r="M3864" s="8" t="inlineStr">
        <is>
          <t>다크그레이 스트라이프  모크넥반집업시보리니트</t>
        </is>
      </c>
      <c r="N3864" s="8" t="inlineStr">
        <is>
          <t>다크그레이 스트라이프  모크넥반집업시보리니트</t>
        </is>
      </c>
      <c r="O3864" s="8" t="inlineStr">
        <is>
          <t>다크그레이 스트라이프  모크넥반집업시보리니트</t>
        </is>
      </c>
    </row>
    <row r="3865" ht="16.5" customHeight="1" s="16">
      <c r="A3865" s="7" t="n">
        <v>13200646</v>
      </c>
      <c r="B3865" s="7" t="inlineStr">
        <is>
          <t>노스페이스</t>
        </is>
      </c>
      <c r="C3865" s="7" t="inlineStr">
        <is>
          <t>블랙</t>
        </is>
      </c>
      <c r="D3865" s="7" t="inlineStr">
        <is>
          <t>무지</t>
        </is>
      </c>
      <c r="E3865" s="7" t="inlineStr">
        <is>
          <t>폴리</t>
        </is>
      </c>
      <c r="F3865" s="7" t="inlineStr">
        <is>
          <t>하이넥플리스집업</t>
        </is>
      </c>
      <c r="G3865" s="7" t="inlineStr">
        <is>
          <t>KOR</t>
        </is>
      </c>
      <c r="H3865" s="7" t="inlineStr">
        <is>
          <t>M</t>
        </is>
      </c>
      <c r="I3865" s="7">
        <f>IF(B3865="보세",C3865&amp;" "&amp;D3865&amp;" "&amp;E3865&amp;" "&amp;F3865&amp;" ["&amp;H3865&amp;"]",IF(G3865="JPN","[JPN] "&amp;B3865&amp;" "&amp;C3865&amp;" "&amp;D3865&amp;" "&amp;E3865&amp;" "&amp;F3865&amp;" ["&amp;H3865&amp;"]",B3865&amp;" "&amp;C3865&amp;" "&amp;D3865&amp;" "&amp;E3865&amp;" "&amp;F3865&amp;" ["&amp;H3865&amp;"]"))</f>
        <v/>
      </c>
      <c r="J3865" s="7" t="inlineStr">
        <is>
          <t>노스페이스 블랙 하이넥플리스집업 [M]</t>
        </is>
      </c>
      <c r="K3865" s="7" t="inlineStr">
        <is>
          <t>노스페이스 블랙 하이넥플리스집업</t>
        </is>
      </c>
      <c r="L3865" s="7">
        <f>IF(B3865="보세",C3865&amp;" "&amp;F3865,B3865&amp;" "&amp;F3865)</f>
        <v/>
      </c>
      <c r="M3865" s="8" t="inlineStr">
        <is>
          <t>블랙   하이넥플리스집업</t>
        </is>
      </c>
      <c r="N3865" s="8" t="inlineStr">
        <is>
          <t>블랙   하이넥플리스집업</t>
        </is>
      </c>
      <c r="O3865" s="8" t="inlineStr">
        <is>
          <t>블랙   하이넥플리스집업</t>
        </is>
      </c>
    </row>
    <row r="3866" ht="16.5" customHeight="1" s="16">
      <c r="A3866" s="7" t="n">
        <v>13200647</v>
      </c>
      <c r="B3866" s="7" t="inlineStr">
        <is>
          <t>럭키슈에뜨</t>
        </is>
      </c>
      <c r="C3866" s="7" t="inlineStr">
        <is>
          <t>블랙</t>
        </is>
      </c>
      <c r="D3866" s="7" t="inlineStr">
        <is>
          <t>프린팅</t>
        </is>
      </c>
      <c r="E3866" s="7" t="inlineStr">
        <is>
          <t>면혼방</t>
        </is>
      </c>
      <c r="F3866" s="7" t="inlineStr">
        <is>
          <t>ARCHIVE반팔레이어드롱슬리브</t>
        </is>
      </c>
      <c r="G3866" s="7" t="inlineStr">
        <is>
          <t>KOR</t>
        </is>
      </c>
      <c r="H3866" s="7" t="inlineStr">
        <is>
          <t>36</t>
        </is>
      </c>
      <c r="I3866" s="7">
        <f>IF(B3866="보세",C3866&amp;" "&amp;D3866&amp;" "&amp;E3866&amp;" "&amp;F3866&amp;" ["&amp;H3866&amp;"]",IF(G3866="JPN","[JPN] "&amp;B3866&amp;" "&amp;C3866&amp;" "&amp;D3866&amp;" "&amp;E3866&amp;" "&amp;F3866&amp;" ["&amp;H3866&amp;"]",B3866&amp;" "&amp;C3866&amp;" "&amp;D3866&amp;" "&amp;E3866&amp;" "&amp;F3866&amp;" ["&amp;H3866&amp;"]"))</f>
        <v/>
      </c>
      <c r="J3866" s="7" t="inlineStr">
        <is>
          <t>럭키슈에뜨 블랙 프린팅 면혼방 ARCHIVE반팔레이어드롱슬리브 [36]</t>
        </is>
      </c>
      <c r="K3866" s="7" t="inlineStr">
        <is>
          <t>럭키슈에뜨 블랙 프린팅 면혼방 ARCHIVE반팔레이어드롱슬리브</t>
        </is>
      </c>
      <c r="L3866" s="7">
        <f>IF(B3866="보세",C3866&amp;" "&amp;F3866,B3866&amp;" "&amp;F3866)</f>
        <v/>
      </c>
      <c r="M3866" s="8" t="inlineStr">
        <is>
          <t>블랙 프린팅 면혼방 ARCHIVE반팔레이어드롱슬리브</t>
        </is>
      </c>
      <c r="N3866" s="8" t="inlineStr">
        <is>
          <t>블랙 프린팅 코튼혼방 ARCHIVE반팔레이어드롱슬리브</t>
        </is>
      </c>
      <c r="O3866" s="8" t="inlineStr">
        <is>
          <t>블랙 프린팅 면믹스 ARCHIVE반팔레이어드롱슬리브</t>
        </is>
      </c>
    </row>
    <row r="3867" ht="16.5" customHeight="1" s="16">
      <c r="A3867" s="7" t="n">
        <v>13200648</v>
      </c>
      <c r="B3867" s="7" t="inlineStr">
        <is>
          <t>유니폼브릿지</t>
        </is>
      </c>
      <c r="C3867" s="7" t="inlineStr">
        <is>
          <t>블랙</t>
        </is>
      </c>
      <c r="D3867" s="7" t="inlineStr">
        <is>
          <t>무지</t>
        </is>
      </c>
      <c r="E3867" s="7" t="inlineStr">
        <is>
          <t>면</t>
        </is>
      </c>
      <c r="F3867" s="7" t="inlineStr">
        <is>
          <t>1960워시드크루넥반팔티</t>
        </is>
      </c>
      <c r="G3867" s="7" t="inlineStr">
        <is>
          <t>KOR</t>
        </is>
      </c>
      <c r="H3867" s="7" t="inlineStr">
        <is>
          <t>M</t>
        </is>
      </c>
      <c r="I3867" s="7">
        <f>IF(B3867="보세",C3867&amp;" "&amp;D3867&amp;" "&amp;E3867&amp;" "&amp;F3867&amp;" ["&amp;H3867&amp;"]",IF(G3867="JPN","[JPN] "&amp;B3867&amp;" "&amp;C3867&amp;" "&amp;D3867&amp;" "&amp;E3867&amp;" "&amp;F3867&amp;" ["&amp;H3867&amp;"]",B3867&amp;" "&amp;C3867&amp;" "&amp;D3867&amp;" "&amp;E3867&amp;" "&amp;F3867&amp;" ["&amp;H3867&amp;"]"))</f>
        <v/>
      </c>
      <c r="J3867" s="7" t="inlineStr">
        <is>
          <t>유니폼브릿지 블랙 면 1960워시드크루넥반팔티 [M]</t>
        </is>
      </c>
      <c r="K3867" s="7" t="inlineStr">
        <is>
          <t>유니폼브릿지 블랙 면 1960워시드크루넥반팔티</t>
        </is>
      </c>
      <c r="L3867" s="7">
        <f>IF(B3867="보세",C3867&amp;" "&amp;F3867,B3867&amp;" "&amp;F3867)</f>
        <v/>
      </c>
      <c r="M3867" s="8" t="inlineStr">
        <is>
          <t>블랙  면 1960워시드크루넥반팔티</t>
        </is>
      </c>
      <c r="N3867" s="8" t="inlineStr">
        <is>
          <t>블랙  코튼 1960워시드크루넥반팔티</t>
        </is>
      </c>
      <c r="O3867" s="8" t="inlineStr">
        <is>
          <t>블랙  면직물 1960워시드크루넥반팔티</t>
        </is>
      </c>
    </row>
    <row r="3868" ht="16.5" customHeight="1" s="16">
      <c r="A3868" s="7" t="n">
        <v>13200649</v>
      </c>
      <c r="B3868" s="7" t="inlineStr">
        <is>
          <t>헤지스</t>
        </is>
      </c>
      <c r="C3868" s="7" t="inlineStr">
        <is>
          <t>브라운</t>
        </is>
      </c>
      <c r="D3868" s="7" t="inlineStr">
        <is>
          <t>무지</t>
        </is>
      </c>
      <c r="E3868" s="7" t="inlineStr">
        <is>
          <t>폴리</t>
        </is>
      </c>
      <c r="F3868" s="7" t="inlineStr">
        <is>
          <t>오버핏맥코트</t>
        </is>
      </c>
      <c r="G3868" s="7" t="inlineStr">
        <is>
          <t>KOR</t>
        </is>
      </c>
      <c r="H3868" s="7" t="inlineStr">
        <is>
          <t>105</t>
        </is>
      </c>
      <c r="I3868" s="7">
        <f>IF(B3868="보세",C3868&amp;" "&amp;D3868&amp;" "&amp;E3868&amp;" "&amp;F3868&amp;" ["&amp;H3868&amp;"]",IF(G3868="JPN","[JPN] "&amp;B3868&amp;" "&amp;C3868&amp;" "&amp;D3868&amp;" "&amp;E3868&amp;" "&amp;F3868&amp;" ["&amp;H3868&amp;"]",B3868&amp;" "&amp;C3868&amp;" "&amp;D3868&amp;" "&amp;E3868&amp;" "&amp;F3868&amp;" ["&amp;H3868&amp;"]"))</f>
        <v/>
      </c>
      <c r="J3868" s="7" t="inlineStr">
        <is>
          <t>헤지스 브라운 오버핏맥코트 [105]</t>
        </is>
      </c>
      <c r="K3868" s="7" t="inlineStr">
        <is>
          <t>헤지스 브라운 오버핏맥코트</t>
        </is>
      </c>
      <c r="L3868" s="7">
        <f>IF(B3868="보세",C3868&amp;" "&amp;F3868,B3868&amp;" "&amp;F3868)</f>
        <v/>
      </c>
      <c r="M3868" s="8" t="inlineStr">
        <is>
          <t>브라운   오버핏맥코트</t>
        </is>
      </c>
      <c r="N3868" s="8" t="inlineStr">
        <is>
          <t>브라운   오버핏맥코트</t>
        </is>
      </c>
      <c r="O3868" s="8" t="inlineStr">
        <is>
          <t>브라운   오버핏맥코트</t>
        </is>
      </c>
    </row>
    <row r="3869" ht="16.5" customHeight="1" s="16">
      <c r="A3869" s="7" t="n">
        <v>13200650</v>
      </c>
      <c r="B3869" s="7" t="inlineStr">
        <is>
          <t>폴로</t>
        </is>
      </c>
      <c r="C3869" s="7" t="inlineStr">
        <is>
          <t>레드네이비</t>
        </is>
      </c>
      <c r="D3869" s="7" t="inlineStr">
        <is>
          <t>스트라이프</t>
        </is>
      </c>
      <c r="E3869" s="7" t="inlineStr">
        <is>
          <t>면혼방</t>
        </is>
      </c>
      <c r="F3869" s="7" t="inlineStr">
        <is>
          <t>반팔카라티</t>
        </is>
      </c>
      <c r="G3869" s="7" t="inlineStr">
        <is>
          <t>KOR</t>
        </is>
      </c>
      <c r="H3869" s="7" t="inlineStr">
        <is>
          <t>XL</t>
        </is>
      </c>
      <c r="I3869" s="7">
        <f>IF(B3869="보세",C3869&amp;" "&amp;D3869&amp;" "&amp;E3869&amp;" "&amp;F3869&amp;" ["&amp;H3869&amp;"]",IF(G3869="JPN","[JPN] "&amp;B3869&amp;" "&amp;C3869&amp;" "&amp;D3869&amp;" "&amp;E3869&amp;" "&amp;F3869&amp;" ["&amp;H3869&amp;"]",B3869&amp;" "&amp;C3869&amp;" "&amp;D3869&amp;" "&amp;E3869&amp;" "&amp;F3869&amp;" ["&amp;H3869&amp;"]"))</f>
        <v/>
      </c>
      <c r="J3869" s="7" t="inlineStr">
        <is>
          <t>폴로 레드네이비 스트라이프 면혼방 반팔카라티 [XL]</t>
        </is>
      </c>
      <c r="K3869" s="7" t="inlineStr">
        <is>
          <t>폴로 레드네이비 스트라이프 면혼방 반팔카라티</t>
        </is>
      </c>
      <c r="L3869" s="7">
        <f>IF(B3869="보세",C3869&amp;" "&amp;F3869,B3869&amp;" "&amp;F3869)</f>
        <v/>
      </c>
      <c r="M3869" s="8" t="inlineStr">
        <is>
          <t>레드네이비 스트라이프 면혼방 반팔카라티</t>
        </is>
      </c>
      <c r="N3869" s="8" t="inlineStr">
        <is>
          <t>레드네이비 스트라이프 코튼혼방 반팔카라티</t>
        </is>
      </c>
      <c r="O3869" s="8" t="inlineStr">
        <is>
          <t>레드네이비 스트라이프 면믹스 반팔카라티</t>
        </is>
      </c>
    </row>
    <row r="3870" ht="16.5" customHeight="1" s="16">
      <c r="A3870" s="7" t="n">
        <v>13200651</v>
      </c>
      <c r="B3870" s="7" t="inlineStr">
        <is>
          <t>아디다스</t>
        </is>
      </c>
      <c r="C3870" s="7" t="inlineStr">
        <is>
          <t>블랙</t>
        </is>
      </c>
      <c r="D3870" s="7" t="inlineStr">
        <is>
          <t>프린팅</t>
        </is>
      </c>
      <c r="E3870" s="7" t="inlineStr">
        <is>
          <t>폴리</t>
        </is>
      </c>
      <c r="F3870" s="7" t="inlineStr">
        <is>
          <t>빅왕관삼선나그랑집업</t>
        </is>
      </c>
      <c r="G3870" s="7" t="inlineStr">
        <is>
          <t>KOR</t>
        </is>
      </c>
      <c r="H3870" s="7" t="inlineStr">
        <is>
          <t>없음</t>
        </is>
      </c>
      <c r="I3870" s="7">
        <f>IF(B3870="보세",C3870&amp;" "&amp;D3870&amp;" "&amp;E3870&amp;" "&amp;F3870&amp;" ["&amp;H3870&amp;"]",IF(G3870="JPN","[JPN] "&amp;B3870&amp;" "&amp;C3870&amp;" "&amp;D3870&amp;" "&amp;E3870&amp;" "&amp;F3870&amp;" ["&amp;H3870&amp;"]",B3870&amp;" "&amp;C3870&amp;" "&amp;D3870&amp;" "&amp;E3870&amp;" "&amp;F3870&amp;" ["&amp;H3870&amp;"]"))</f>
        <v/>
      </c>
      <c r="J3870" s="7" t="inlineStr">
        <is>
          <t xml:space="preserve">아디다스 블랙 프린팅 빅왕관삼선나그랑집업 </t>
        </is>
      </c>
      <c r="K3870" s="7" t="inlineStr">
        <is>
          <t xml:space="preserve">아디다스 블랙 프린팅 빅왕관삼선나그랑집업 </t>
        </is>
      </c>
      <c r="L3870" s="7">
        <f>IF(B3870="보세",C3870&amp;" "&amp;F3870,B3870&amp;" "&amp;F3870)</f>
        <v/>
      </c>
      <c r="M3870" s="8" t="inlineStr">
        <is>
          <t>블랙 프린팅  빅왕관삼선나그랑집업</t>
        </is>
      </c>
      <c r="N3870" s="8" t="inlineStr">
        <is>
          <t>블랙 프린팅  빅왕관삼선나그랑집업</t>
        </is>
      </c>
      <c r="O3870" s="8" t="inlineStr">
        <is>
          <t>블랙 프린팅  빅왕관삼선나그랑집업</t>
        </is>
      </c>
    </row>
    <row r="3871" ht="16.5" customHeight="1" s="16">
      <c r="A3871" s="7" t="n">
        <v>13200652</v>
      </c>
      <c r="B3871" s="7" t="inlineStr">
        <is>
          <t>조던</t>
        </is>
      </c>
      <c r="C3871" s="7" t="inlineStr">
        <is>
          <t>블랙</t>
        </is>
      </c>
      <c r="D3871" s="7" t="inlineStr">
        <is>
          <t>프린팅</t>
        </is>
      </c>
      <c r="E3871" s="7" t="inlineStr">
        <is>
          <t>면혼방</t>
        </is>
      </c>
      <c r="F3871" s="7" t="inlineStr">
        <is>
          <t>마이클조던픽처후드티</t>
        </is>
      </c>
      <c r="G3871" s="7" t="inlineStr">
        <is>
          <t>KOR</t>
        </is>
      </c>
      <c r="H3871" s="7" t="inlineStr">
        <is>
          <t>L</t>
        </is>
      </c>
      <c r="I3871" s="7">
        <f>IF(B3871="보세",C3871&amp;" "&amp;D3871&amp;" "&amp;E3871&amp;" "&amp;F3871&amp;" ["&amp;H3871&amp;"]",IF(G3871="JPN","[JPN] "&amp;B3871&amp;" "&amp;C3871&amp;" "&amp;D3871&amp;" "&amp;E3871&amp;" "&amp;F3871&amp;" ["&amp;H3871&amp;"]",B3871&amp;" "&amp;C3871&amp;" "&amp;D3871&amp;" "&amp;E3871&amp;" "&amp;F3871&amp;" ["&amp;H3871&amp;"]"))</f>
        <v/>
      </c>
      <c r="J3871" s="7" t="inlineStr">
        <is>
          <t>조던 블랙 프린팅 면혼방 마이클조던픽처후드티 [L]</t>
        </is>
      </c>
      <c r="K3871" s="7" t="inlineStr">
        <is>
          <t>조던 블랙 프린팅 면혼방 마이클조던픽처후드티</t>
        </is>
      </c>
      <c r="L3871" s="7">
        <f>IF(B3871="보세",C3871&amp;" "&amp;F3871,B3871&amp;" "&amp;F3871)</f>
        <v/>
      </c>
      <c r="M3871" s="8" t="inlineStr">
        <is>
          <t>블랙 프린팅 면혼방 마이클조던픽처후드티</t>
        </is>
      </c>
      <c r="N3871" s="8" t="inlineStr">
        <is>
          <t>블랙 프린팅 코튼혼방 마이클조던픽처후드티</t>
        </is>
      </c>
      <c r="O3871" s="8" t="inlineStr">
        <is>
          <t>블랙 프린팅 면믹스 마이클조던픽처후드티</t>
        </is>
      </c>
    </row>
    <row r="3872" ht="16.5" customHeight="1" s="16">
      <c r="A3872" s="7" t="n">
        <v>13200653</v>
      </c>
      <c r="B3872" s="7" t="inlineStr">
        <is>
          <t>빈폴</t>
        </is>
      </c>
      <c r="C3872" s="7" t="inlineStr">
        <is>
          <t>다크차콜</t>
        </is>
      </c>
      <c r="D3872" s="7" t="inlineStr">
        <is>
          <t>무지</t>
        </is>
      </c>
      <c r="E3872" s="7" t="inlineStr">
        <is>
          <t>면혼방</t>
        </is>
      </c>
      <c r="F3872" s="7" t="inlineStr">
        <is>
          <t>자수로고긴팔카라티</t>
        </is>
      </c>
      <c r="G3872" s="7" t="inlineStr">
        <is>
          <t>KOR</t>
        </is>
      </c>
      <c r="H3872" s="7" t="inlineStr">
        <is>
          <t>105</t>
        </is>
      </c>
      <c r="I3872" s="7">
        <f>IF(B3872="보세",C3872&amp;" "&amp;D3872&amp;" "&amp;E3872&amp;" "&amp;F3872&amp;" ["&amp;H3872&amp;"]",IF(G3872="JPN","[JPN] "&amp;B3872&amp;" "&amp;C3872&amp;" "&amp;D3872&amp;" "&amp;E3872&amp;" "&amp;F3872&amp;" ["&amp;H3872&amp;"]",B3872&amp;" "&amp;C3872&amp;" "&amp;D3872&amp;" "&amp;E3872&amp;" "&amp;F3872&amp;" ["&amp;H3872&amp;"]"))</f>
        <v/>
      </c>
      <c r="J3872" s="7" t="inlineStr">
        <is>
          <t>빈폴 다크차콜 면혼방 자수로고긴팔카라티 [105]</t>
        </is>
      </c>
      <c r="K3872" s="7" t="inlineStr">
        <is>
          <t>빈폴 다크차콜 면혼방 자수로고긴팔카라티</t>
        </is>
      </c>
      <c r="L3872" s="7">
        <f>IF(B3872="보세",C3872&amp;" "&amp;F3872,B3872&amp;" "&amp;F3872)</f>
        <v/>
      </c>
      <c r="M3872" s="8" t="inlineStr">
        <is>
          <t>다크차콜  면혼방 자수로고긴팔카라티</t>
        </is>
      </c>
      <c r="N3872" s="8" t="inlineStr">
        <is>
          <t>다크차콜  코튼혼방 자수로고긴팔카라티</t>
        </is>
      </c>
      <c r="O3872" s="8" t="inlineStr">
        <is>
          <t>다크차콜  면믹스 자수로고긴팔카라티</t>
        </is>
      </c>
    </row>
    <row r="3873" ht="16.5" customHeight="1" s="16">
      <c r="A3873" s="7" t="n">
        <v>13200654</v>
      </c>
      <c r="B3873" s="7" t="inlineStr">
        <is>
          <t>폴로</t>
        </is>
      </c>
      <c r="C3873" s="7" t="inlineStr">
        <is>
          <t>레드</t>
        </is>
      </c>
      <c r="D3873" s="7" t="inlineStr">
        <is>
          <t>무지</t>
        </is>
      </c>
      <c r="E3873" s="7" t="inlineStr">
        <is>
          <t>면혼방</t>
        </is>
      </c>
      <c r="F3873" s="7" t="inlineStr">
        <is>
          <t>로스앤젤레스게임빅포니퀼팅카라티</t>
        </is>
      </c>
      <c r="G3873" s="7" t="inlineStr">
        <is>
          <t>KOR</t>
        </is>
      </c>
      <c r="H3873" s="7" t="inlineStr">
        <is>
          <t>XL</t>
        </is>
      </c>
      <c r="I3873" s="7">
        <f>IF(B3873="보세",C3873&amp;" "&amp;D3873&amp;" "&amp;E3873&amp;" "&amp;F3873&amp;" ["&amp;H3873&amp;"]",IF(G3873="JPN","[JPN] "&amp;B3873&amp;" "&amp;C3873&amp;" "&amp;D3873&amp;" "&amp;E3873&amp;" "&amp;F3873&amp;" ["&amp;H3873&amp;"]",B3873&amp;" "&amp;C3873&amp;" "&amp;D3873&amp;" "&amp;E3873&amp;" "&amp;F3873&amp;" ["&amp;H3873&amp;"]"))</f>
        <v/>
      </c>
      <c r="J3873" s="7" t="inlineStr">
        <is>
          <t>폴로 레드 면혼방 로스앤젤레스게임빅포니퀼팅카라티 [XL]</t>
        </is>
      </c>
      <c r="K3873" s="7" t="inlineStr">
        <is>
          <t>폴로 레드 면혼방 로스앤젤레스게임빅포니퀼팅카라티</t>
        </is>
      </c>
      <c r="L3873" s="7">
        <f>IF(B3873="보세",C3873&amp;" "&amp;F3873,B3873&amp;" "&amp;F3873)</f>
        <v/>
      </c>
      <c r="M3873" s="8" t="inlineStr">
        <is>
          <t>레드  면혼방 로스앤젤레스게임빅포니퀼팅카라티</t>
        </is>
      </c>
      <c r="N3873" s="8" t="inlineStr">
        <is>
          <t>레드  코튼혼방 로스앤젤레스게임빅포니퀼팅카라티</t>
        </is>
      </c>
      <c r="O3873" s="8" t="inlineStr">
        <is>
          <t>레드  면믹스 로스앤젤레스게임빅포니퀼팅카라티</t>
        </is>
      </c>
    </row>
    <row r="3874" ht="16.5" customHeight="1" s="16">
      <c r="A3874" s="7" t="n">
        <v>13200655</v>
      </c>
      <c r="B3874" s="7" t="inlineStr">
        <is>
          <t>브룩스브라더스</t>
        </is>
      </c>
      <c r="C3874" s="7" t="inlineStr">
        <is>
          <t>라이트블루</t>
        </is>
      </c>
      <c r="D3874" s="7" t="inlineStr">
        <is>
          <t>스트라이프</t>
        </is>
      </c>
      <c r="E3874" s="7" t="inlineStr">
        <is>
          <t>면</t>
        </is>
      </c>
      <c r="F3874" s="7" t="inlineStr">
        <is>
          <t>백핀턱롱카라셔츠</t>
        </is>
      </c>
      <c r="G3874" s="7" t="inlineStr">
        <is>
          <t>KOR</t>
        </is>
      </c>
      <c r="H3874" s="7" t="inlineStr">
        <is>
          <t>35</t>
        </is>
      </c>
      <c r="I3874" s="7">
        <f>IF(B3874="보세",C3874&amp;" "&amp;D3874&amp;" "&amp;E3874&amp;" "&amp;F3874&amp;" ["&amp;H3874&amp;"]",IF(G3874="JPN","[JPN] "&amp;B3874&amp;" "&amp;C3874&amp;" "&amp;D3874&amp;" "&amp;E3874&amp;" "&amp;F3874&amp;" ["&amp;H3874&amp;"]",B3874&amp;" "&amp;C3874&amp;" "&amp;D3874&amp;" "&amp;E3874&amp;" "&amp;F3874&amp;" ["&amp;H3874&amp;"]"))</f>
        <v/>
      </c>
      <c r="J3874" s="7" t="inlineStr">
        <is>
          <t>브룩스브라더스 라이트블루 스트라이프 면 백핀턱롱카라셔츠 [35]</t>
        </is>
      </c>
      <c r="K3874" s="7" t="inlineStr">
        <is>
          <t>브룩스브라더스 라이트블루 스트라이프 면 백핀턱롱카라셔츠</t>
        </is>
      </c>
      <c r="L3874" s="7">
        <f>IF(B3874="보세",C3874&amp;" "&amp;F3874,B3874&amp;" "&amp;F3874)</f>
        <v/>
      </c>
      <c r="M3874" s="8" t="inlineStr">
        <is>
          <t>라이트블루 스트라이프 면 백핀턱롱카라셔츠</t>
        </is>
      </c>
      <c r="N3874" s="8" t="inlineStr">
        <is>
          <t>라이트블루 스트라이프 코튼 백핀턱롱카라셔츠</t>
        </is>
      </c>
      <c r="O3874" s="8" t="inlineStr">
        <is>
          <t>라이트블루 스트라이프 면직물 백핀턱롱카라셔츠</t>
        </is>
      </c>
    </row>
    <row r="3875" ht="16.5" customHeight="1" s="16">
      <c r="A3875" s="7" t="n">
        <v>13200656</v>
      </c>
      <c r="B3875" s="7" t="inlineStr">
        <is>
          <t>크로커다일</t>
        </is>
      </c>
      <c r="C3875" s="7" t="inlineStr">
        <is>
          <t>라이트블루</t>
        </is>
      </c>
      <c r="D3875" s="7" t="inlineStr">
        <is>
          <t>스트라이프</t>
        </is>
      </c>
      <c r="E3875" s="7" t="inlineStr">
        <is>
          <t>면혼방</t>
        </is>
      </c>
      <c r="F3875" s="7" t="inlineStr">
        <is>
          <t>긴소매셔츠</t>
        </is>
      </c>
      <c r="G3875" s="7" t="inlineStr">
        <is>
          <t>KOR</t>
        </is>
      </c>
      <c r="H3875" s="7" t="inlineStr">
        <is>
          <t>105</t>
        </is>
      </c>
      <c r="I3875" s="7">
        <f>IF(B3875="보세",C3875&amp;" "&amp;D3875&amp;" "&amp;E3875&amp;" "&amp;F3875&amp;" ["&amp;H3875&amp;"]",IF(G3875="JPN","[JPN] "&amp;B3875&amp;" "&amp;C3875&amp;" "&amp;D3875&amp;" "&amp;E3875&amp;" "&amp;F3875&amp;" ["&amp;H3875&amp;"]",B3875&amp;" "&amp;C3875&amp;" "&amp;D3875&amp;" "&amp;E3875&amp;" "&amp;F3875&amp;" ["&amp;H3875&amp;"]"))</f>
        <v/>
      </c>
      <c r="J3875" s="7" t="inlineStr">
        <is>
          <t>크로커다일 라이트블루 스트라이프 면혼방 긴소매셔츠 [105]</t>
        </is>
      </c>
      <c r="K3875" s="7" t="inlineStr">
        <is>
          <t>크로커다일 라이트블루 스트라이프 면혼방 긴소매셔츠</t>
        </is>
      </c>
      <c r="L3875" s="7">
        <f>IF(B3875="보세",C3875&amp;" "&amp;F3875,B3875&amp;" "&amp;F3875)</f>
        <v/>
      </c>
      <c r="M3875" s="8" t="inlineStr">
        <is>
          <t>라이트블루 스트라이프 면혼방 긴소매셔츠</t>
        </is>
      </c>
      <c r="N3875" s="8" t="inlineStr">
        <is>
          <t>라이트블루 스트라이프 코튼혼방 긴소매셔츠</t>
        </is>
      </c>
      <c r="O3875" s="8" t="inlineStr">
        <is>
          <t>라이트블루 스트라이프 면믹스 긴소매셔츠</t>
        </is>
      </c>
    </row>
    <row r="3876" ht="16.5" customHeight="1" s="16">
      <c r="A3876" s="7" t="n">
        <v>13200657</v>
      </c>
      <c r="B3876" s="7" t="inlineStr">
        <is>
          <t>h&amp;m</t>
        </is>
      </c>
      <c r="C3876" s="7" t="inlineStr">
        <is>
          <t>라이트블루</t>
        </is>
      </c>
      <c r="D3876" s="7" t="inlineStr">
        <is>
          <t>스트라이프</t>
        </is>
      </c>
      <c r="E3876" s="7" t="inlineStr">
        <is>
          <t>면</t>
        </is>
      </c>
      <c r="F3876" s="7" t="inlineStr">
        <is>
          <t>오버핏긴소매셔츠</t>
        </is>
      </c>
      <c r="G3876" s="7" t="inlineStr">
        <is>
          <t>KOR</t>
        </is>
      </c>
      <c r="H3876" s="7" t="inlineStr">
        <is>
          <t>M</t>
        </is>
      </c>
      <c r="I3876" s="7">
        <f>IF(B3876="보세",C3876&amp;" "&amp;D3876&amp;" "&amp;E3876&amp;" "&amp;F3876&amp;" ["&amp;H3876&amp;"]",IF(G3876="JPN","[JPN] "&amp;B3876&amp;" "&amp;C3876&amp;" "&amp;D3876&amp;" "&amp;E3876&amp;" "&amp;F3876&amp;" ["&amp;H3876&amp;"]",B3876&amp;" "&amp;C3876&amp;" "&amp;D3876&amp;" "&amp;E3876&amp;" "&amp;F3876&amp;" ["&amp;H3876&amp;"]"))</f>
        <v/>
      </c>
      <c r="J3876" s="7" t="inlineStr">
        <is>
          <t>h&amp;m 라이트블루 스트라이프 면 오버핏긴소매셔츠 [M]</t>
        </is>
      </c>
      <c r="K3876" s="7" t="inlineStr">
        <is>
          <t>h&amp;m 라이트블루 스트라이프 면 오버핏긴소매셔츠</t>
        </is>
      </c>
      <c r="L3876" s="7">
        <f>IF(B3876="보세",C3876&amp;" "&amp;F3876,B3876&amp;" "&amp;F3876)</f>
        <v/>
      </c>
      <c r="M3876" s="8" t="inlineStr">
        <is>
          <t>라이트블루 스트라이프 면 오버핏긴소매셔츠</t>
        </is>
      </c>
      <c r="N3876" s="8" t="inlineStr">
        <is>
          <t>라이트블루 스트라이프 코튼 오버핏긴소매셔츠</t>
        </is>
      </c>
      <c r="O3876" s="8" t="inlineStr">
        <is>
          <t>라이트블루 스트라이프 면직물 오버핏긴소매셔츠</t>
        </is>
      </c>
    </row>
    <row r="3877" ht="16.5" customHeight="1" s="16">
      <c r="A3877" s="7" t="n">
        <v>13200658</v>
      </c>
      <c r="B3877" s="7" t="inlineStr">
        <is>
          <t>닥스</t>
        </is>
      </c>
      <c r="C3877" s="7" t="inlineStr">
        <is>
          <t>라이트블루</t>
        </is>
      </c>
      <c r="D3877" s="7" t="inlineStr">
        <is>
          <t>체크</t>
        </is>
      </c>
      <c r="E3877" s="7" t="inlineStr">
        <is>
          <t>면</t>
        </is>
      </c>
      <c r="F3877" s="7" t="inlineStr">
        <is>
          <t>와이드카라트위드셔츠</t>
        </is>
      </c>
      <c r="G3877" s="7" t="inlineStr">
        <is>
          <t>KOR</t>
        </is>
      </c>
      <c r="H3877" s="7" t="inlineStr">
        <is>
          <t>100</t>
        </is>
      </c>
      <c r="I3877" s="7">
        <f>IF(B3877="보세",C3877&amp;" "&amp;D3877&amp;" "&amp;E3877&amp;" "&amp;F3877&amp;" ["&amp;H3877&amp;"]",IF(G3877="JPN","[JPN] "&amp;B3877&amp;" "&amp;C3877&amp;" "&amp;D3877&amp;" "&amp;E3877&amp;" "&amp;F3877&amp;" ["&amp;H3877&amp;"]",B3877&amp;" "&amp;C3877&amp;" "&amp;D3877&amp;" "&amp;E3877&amp;" "&amp;F3877&amp;" ["&amp;H3877&amp;"]"))</f>
        <v/>
      </c>
      <c r="J3877" s="7" t="inlineStr">
        <is>
          <t>닥스 라이트블루 체크 면 와이드카라트위드셔츠 [100]</t>
        </is>
      </c>
      <c r="K3877" s="7" t="inlineStr">
        <is>
          <t>닥스 라이트블루 체크 면 와이드카라트위드셔츠</t>
        </is>
      </c>
      <c r="L3877" s="7">
        <f>IF(B3877="보세",C3877&amp;" "&amp;F3877,B3877&amp;" "&amp;F3877)</f>
        <v/>
      </c>
      <c r="M3877" s="8" t="inlineStr">
        <is>
          <t>라이트블루 체크 면 와이드카라트위드셔츠</t>
        </is>
      </c>
      <c r="N3877" s="8" t="inlineStr">
        <is>
          <t>라이트블루 체크 코튼 와이드카라트위드셔츠</t>
        </is>
      </c>
      <c r="O3877" s="8" t="inlineStr">
        <is>
          <t>라이트블루 체크 면직물 와이드카라트위드셔츠</t>
        </is>
      </c>
    </row>
    <row r="3878" ht="16.5" customHeight="1" s="16">
      <c r="A3878" s="7" t="n">
        <v>13200925</v>
      </c>
      <c r="B3878" s="7" t="inlineStr">
        <is>
          <t>지프</t>
        </is>
      </c>
      <c r="C3878" s="7" t="inlineStr">
        <is>
          <t>네이비브라운</t>
        </is>
      </c>
      <c r="D3878" s="7" t="inlineStr">
        <is>
          <t>체크</t>
        </is>
      </c>
      <c r="E3878" s="7" t="inlineStr">
        <is>
          <t>면혼방</t>
        </is>
      </c>
      <c r="F3878" s="7" t="inlineStr">
        <is>
          <t>긴팔셔츠</t>
        </is>
      </c>
      <c r="G3878" s="7" t="inlineStr">
        <is>
          <t>KOR</t>
        </is>
      </c>
      <c r="H3878" s="7" t="inlineStr">
        <is>
          <t>L</t>
        </is>
      </c>
      <c r="I3878" s="7">
        <f>IF(B3878="보세",C3878&amp;" "&amp;D3878&amp;" "&amp;E3878&amp;" "&amp;F3878&amp;" ["&amp;H3878&amp;"]",IF(G3878="JPN","[JPN] "&amp;B3878&amp;" "&amp;C3878&amp;" "&amp;D3878&amp;" "&amp;E3878&amp;" "&amp;F3878&amp;" ["&amp;H3878&amp;"]",B3878&amp;" "&amp;C3878&amp;" "&amp;D3878&amp;" "&amp;E3878&amp;" "&amp;F3878&amp;" ["&amp;H3878&amp;"]"))</f>
        <v/>
      </c>
      <c r="J3878" s="7" t="inlineStr">
        <is>
          <t>지프 네이비브라운 체크 면혼방 긴팔셔츠 [L]</t>
        </is>
      </c>
      <c r="K3878" s="7" t="inlineStr">
        <is>
          <t>지프 네이비브라운 체크 면혼방 긴팔셔츠</t>
        </is>
      </c>
      <c r="L3878" s="7">
        <f>IF(B3878="보세",C3878&amp;" "&amp;F3878,B3878&amp;" "&amp;F3878)</f>
        <v/>
      </c>
      <c r="M3878" s="8" t="inlineStr">
        <is>
          <t>네이비브라운 체크 면혼방 긴팔셔츠</t>
        </is>
      </c>
      <c r="N3878" s="8" t="inlineStr">
        <is>
          <t>네이비브라운 체크 코튼혼방 긴팔셔츠</t>
        </is>
      </c>
      <c r="O3878" s="8" t="inlineStr">
        <is>
          <t>네이비브라운 체크 면믹스 긴팔셔츠</t>
        </is>
      </c>
    </row>
    <row r="3879" ht="16.5" customHeight="1" s="16">
      <c r="A3879" s="7" t="n">
        <v>13200926</v>
      </c>
      <c r="B3879" s="7" t="inlineStr">
        <is>
          <t>시슬리</t>
        </is>
      </c>
      <c r="C3879" s="7" t="inlineStr">
        <is>
          <t>그레이카키</t>
        </is>
      </c>
      <c r="D3879" s="7" t="inlineStr">
        <is>
          <t>무지</t>
        </is>
      </c>
      <c r="E3879" s="7" t="inlineStr">
        <is>
          <t>면혼방</t>
        </is>
      </c>
      <c r="F3879" s="7" t="inlineStr">
        <is>
          <t>하이넥야상자켓</t>
        </is>
      </c>
      <c r="G3879" s="7" t="inlineStr">
        <is>
          <t>KOR</t>
        </is>
      </c>
      <c r="H3879" s="7" t="inlineStr">
        <is>
          <t>42</t>
        </is>
      </c>
      <c r="I3879" s="7">
        <f>IF(B3879="보세",C3879&amp;" "&amp;D3879&amp;" "&amp;E3879&amp;" "&amp;F3879&amp;" ["&amp;H3879&amp;"]",IF(G3879="JPN","[JPN] "&amp;B3879&amp;" "&amp;C3879&amp;" "&amp;D3879&amp;" "&amp;E3879&amp;" "&amp;F3879&amp;" ["&amp;H3879&amp;"]",B3879&amp;" "&amp;C3879&amp;" "&amp;D3879&amp;" "&amp;E3879&amp;" "&amp;F3879&amp;" ["&amp;H3879&amp;"]"))</f>
        <v/>
      </c>
      <c r="J3879" s="7" t="inlineStr">
        <is>
          <t>시슬리 그레이카키 면혼방 하이넥야상자켓 [42]</t>
        </is>
      </c>
      <c r="K3879" s="7" t="inlineStr">
        <is>
          <t>시슬리 그레이카키 면혼방 하이넥야상자켓</t>
        </is>
      </c>
      <c r="L3879" s="7">
        <f>IF(B3879="보세",C3879&amp;" "&amp;F3879,B3879&amp;" "&amp;F3879)</f>
        <v/>
      </c>
      <c r="M3879" s="8" t="inlineStr">
        <is>
          <t>그레이카키  면혼방 하이넥야상자켓</t>
        </is>
      </c>
      <c r="N3879" s="8" t="inlineStr">
        <is>
          <t>그레이카키  코튼혼방 하이넥야상자켓</t>
        </is>
      </c>
      <c r="O3879" s="8" t="inlineStr">
        <is>
          <t>그레이카키  면믹스 하이넥야상자켓</t>
        </is>
      </c>
    </row>
    <row r="3880" ht="16.5" customHeight="1" s="16">
      <c r="A3880" s="7" t="n">
        <v>13200927</v>
      </c>
      <c r="B3880" s="7" t="inlineStr">
        <is>
          <t>에고이스트</t>
        </is>
      </c>
      <c r="C3880" s="7" t="inlineStr">
        <is>
          <t>아이보리</t>
        </is>
      </c>
      <c r="D3880" s="7" t="inlineStr">
        <is>
          <t>무지</t>
        </is>
      </c>
      <c r="E3880" s="7" t="inlineStr">
        <is>
          <t>울혼방</t>
        </is>
      </c>
      <c r="F3880" s="7" t="inlineStr">
        <is>
          <t>더블코트</t>
        </is>
      </c>
      <c r="G3880" s="7" t="inlineStr">
        <is>
          <t>KOR</t>
        </is>
      </c>
      <c r="H3880" s="7" t="inlineStr">
        <is>
          <t>M</t>
        </is>
      </c>
      <c r="I3880" s="7">
        <f>IF(B3880="보세",C3880&amp;" "&amp;D3880&amp;" "&amp;E3880&amp;" "&amp;F3880&amp;" ["&amp;H3880&amp;"]",IF(G3880="JPN","[JPN] "&amp;B3880&amp;" "&amp;C3880&amp;" "&amp;D3880&amp;" "&amp;E3880&amp;" "&amp;F3880&amp;" ["&amp;H3880&amp;"]",B3880&amp;" "&amp;C3880&amp;" "&amp;D3880&amp;" "&amp;E3880&amp;" "&amp;F3880&amp;" ["&amp;H3880&amp;"]"))</f>
        <v/>
      </c>
      <c r="J3880" s="7" t="inlineStr">
        <is>
          <t>에고이스트 아이보리 울혼방 더블코트 [M]</t>
        </is>
      </c>
      <c r="K3880" s="7" t="inlineStr">
        <is>
          <t>에고이스트 아이보리 울혼방 더블코트</t>
        </is>
      </c>
      <c r="L3880" s="7">
        <f>IF(B3880="보세",C3880&amp;" "&amp;F3880,B3880&amp;" "&amp;F3880)</f>
        <v/>
      </c>
      <c r="M3880" s="8" t="inlineStr">
        <is>
          <t>아이보리  울혼방 더블코트</t>
        </is>
      </c>
      <c r="N3880" s="8" t="inlineStr">
        <is>
          <t>아이보리  울혼방 더블코트</t>
        </is>
      </c>
      <c r="O3880" s="8" t="inlineStr">
        <is>
          <t>아이보리  울혼방 더블코트</t>
        </is>
      </c>
    </row>
    <row r="3881" ht="16.5" customHeight="1" s="16">
      <c r="A3881" s="7" t="n">
        <v>13200928</v>
      </c>
      <c r="B3881" s="7" t="inlineStr">
        <is>
          <t>쉬즈미스</t>
        </is>
      </c>
      <c r="C3881" s="7" t="inlineStr">
        <is>
          <t>퍼플</t>
        </is>
      </c>
      <c r="D3881" s="7" t="inlineStr">
        <is>
          <t>무지</t>
        </is>
      </c>
      <c r="E3881" s="7" t="inlineStr">
        <is>
          <t>면혼방</t>
        </is>
      </c>
      <c r="F3881" s="7" t="inlineStr">
        <is>
          <t>브이넥카라니트</t>
        </is>
      </c>
      <c r="G3881" s="7" t="inlineStr">
        <is>
          <t>KOR</t>
        </is>
      </c>
      <c r="H3881" s="7" t="inlineStr">
        <is>
          <t>55</t>
        </is>
      </c>
      <c r="I3881" s="7">
        <f>IF(B3881="보세",C3881&amp;" "&amp;D3881&amp;" "&amp;E3881&amp;" "&amp;F3881&amp;" ["&amp;H3881&amp;"]",IF(G3881="JPN","[JPN] "&amp;B3881&amp;" "&amp;C3881&amp;" "&amp;D3881&amp;" "&amp;E3881&amp;" "&amp;F3881&amp;" ["&amp;H3881&amp;"]",B3881&amp;" "&amp;C3881&amp;" "&amp;D3881&amp;" "&amp;E3881&amp;" "&amp;F3881&amp;" ["&amp;H3881&amp;"]"))</f>
        <v/>
      </c>
      <c r="J3881" s="7" t="inlineStr">
        <is>
          <t>쉬즈미스 퍼플 면혼방 브이넥카라니트 [55]</t>
        </is>
      </c>
      <c r="K3881" s="7" t="inlineStr">
        <is>
          <t>쉬즈미스 퍼플 면혼방 브이넥카라니트</t>
        </is>
      </c>
      <c r="L3881" s="7">
        <f>IF(B3881="보세",C3881&amp;" "&amp;F3881,B3881&amp;" "&amp;F3881)</f>
        <v/>
      </c>
      <c r="M3881" s="8" t="inlineStr">
        <is>
          <t>퍼플  면혼방 브이넥카라니트</t>
        </is>
      </c>
      <c r="N3881" s="8" t="inlineStr">
        <is>
          <t>퍼플  코튼혼방 브이넥카라니트</t>
        </is>
      </c>
      <c r="O3881" s="8" t="inlineStr">
        <is>
          <t>퍼플  면믹스 브이넥카라니트</t>
        </is>
      </c>
    </row>
    <row r="3882" ht="16.5" customHeight="1" s="16">
      <c r="A3882" s="7" t="n">
        <v>13200929</v>
      </c>
      <c r="B3882" s="7" t="inlineStr">
        <is>
          <t>매긴</t>
        </is>
      </c>
      <c r="C3882" s="7" t="inlineStr">
        <is>
          <t>브라운</t>
        </is>
      </c>
      <c r="D3882" s="7" t="inlineStr">
        <is>
          <t>무지</t>
        </is>
      </c>
      <c r="E3882" s="7" t="inlineStr">
        <is>
          <t>울혼방</t>
        </is>
      </c>
      <c r="F3882" s="7" t="inlineStr">
        <is>
          <t>빅카라더블코트</t>
        </is>
      </c>
      <c r="G3882" s="7" t="inlineStr">
        <is>
          <t>KOR</t>
        </is>
      </c>
      <c r="H3882" s="7" t="inlineStr">
        <is>
          <t>36</t>
        </is>
      </c>
      <c r="I3882" s="7">
        <f>IF(B3882="보세",C3882&amp;" "&amp;D3882&amp;" "&amp;E3882&amp;" "&amp;F3882&amp;" ["&amp;H3882&amp;"]",IF(G3882="JPN","[JPN] "&amp;B3882&amp;" "&amp;C3882&amp;" "&amp;D3882&amp;" "&amp;E3882&amp;" "&amp;F3882&amp;" ["&amp;H3882&amp;"]",B3882&amp;" "&amp;C3882&amp;" "&amp;D3882&amp;" "&amp;E3882&amp;" "&amp;F3882&amp;" ["&amp;H3882&amp;"]"))</f>
        <v/>
      </c>
      <c r="J3882" s="7" t="inlineStr">
        <is>
          <t>매긴 브라운 울혼방 빅카라더블코트 [36]</t>
        </is>
      </c>
      <c r="K3882" s="7" t="inlineStr">
        <is>
          <t>매긴 브라운 울혼방 빅카라더블코트</t>
        </is>
      </c>
      <c r="L3882" s="7">
        <f>IF(B3882="보세",C3882&amp;" "&amp;F3882,B3882&amp;" "&amp;F3882)</f>
        <v/>
      </c>
      <c r="M3882" s="8" t="inlineStr">
        <is>
          <t>브라운  울혼방 빅카라더블코트</t>
        </is>
      </c>
      <c r="N3882" s="8" t="inlineStr">
        <is>
          <t>브라운  울혼방 빅카라더블코트</t>
        </is>
      </c>
      <c r="O3882" s="8" t="inlineStr">
        <is>
          <t>브라운  울혼방 빅카라더블코트</t>
        </is>
      </c>
    </row>
    <row r="3883" ht="16.5" customHeight="1" s="16">
      <c r="A3883" s="7" t="n">
        <v>13200930</v>
      </c>
      <c r="B3883" s="7" t="inlineStr">
        <is>
          <t>게스</t>
        </is>
      </c>
      <c r="C3883" s="7" t="inlineStr">
        <is>
          <t>그레이</t>
        </is>
      </c>
      <c r="D3883" s="7" t="inlineStr">
        <is>
          <t>무지</t>
        </is>
      </c>
      <c r="E3883" s="7" t="inlineStr">
        <is>
          <t>면혼방</t>
        </is>
      </c>
      <c r="F3883" s="7" t="inlineStr">
        <is>
          <t>후드집업</t>
        </is>
      </c>
      <c r="G3883" s="7" t="inlineStr">
        <is>
          <t>KOR</t>
        </is>
      </c>
      <c r="H3883" s="7" t="inlineStr">
        <is>
          <t>L</t>
        </is>
      </c>
      <c r="I3883" s="7">
        <f>IF(B3883="보세",C3883&amp;" "&amp;D3883&amp;" "&amp;E3883&amp;" "&amp;F3883&amp;" ["&amp;H3883&amp;"]",IF(G3883="JPN","[JPN] "&amp;B3883&amp;" "&amp;C3883&amp;" "&amp;D3883&amp;" "&amp;E3883&amp;" "&amp;F3883&amp;" ["&amp;H3883&amp;"]",B3883&amp;" "&amp;C3883&amp;" "&amp;D3883&amp;" "&amp;E3883&amp;" "&amp;F3883&amp;" ["&amp;H3883&amp;"]"))</f>
        <v/>
      </c>
      <c r="J3883" s="7" t="inlineStr">
        <is>
          <t>게스 그레이 면혼방 후드집업 [L]</t>
        </is>
      </c>
      <c r="K3883" s="7" t="inlineStr">
        <is>
          <t>게스 그레이 면혼방 후드집업</t>
        </is>
      </c>
      <c r="L3883" s="7">
        <f>IF(B3883="보세",C3883&amp;" "&amp;F3883,B3883&amp;" "&amp;F3883)</f>
        <v/>
      </c>
      <c r="M3883" s="8" t="inlineStr">
        <is>
          <t>그레이  면혼방 후드집업</t>
        </is>
      </c>
      <c r="N3883" s="8" t="inlineStr">
        <is>
          <t>회색  면혼방 후드집업</t>
        </is>
      </c>
      <c r="O3883" s="8" t="inlineStr">
        <is>
          <t>GRAY  면혼방 후드집업</t>
        </is>
      </c>
    </row>
    <row r="3884" ht="16.5" customHeight="1" s="16">
      <c r="A3884" s="7" t="n">
        <v>13200931</v>
      </c>
      <c r="B3884" s="7" t="inlineStr">
        <is>
          <t>갭</t>
        </is>
      </c>
      <c r="C3884" s="7" t="inlineStr">
        <is>
          <t>오트밀브라운</t>
        </is>
      </c>
      <c r="D3884" s="7" t="inlineStr">
        <is>
          <t>무지</t>
        </is>
      </c>
      <c r="E3884" s="7" t="inlineStr">
        <is>
          <t>면혼방</t>
        </is>
      </c>
      <c r="F3884" s="7" t="inlineStr">
        <is>
          <t>버튼후드티</t>
        </is>
      </c>
      <c r="G3884" s="7" t="inlineStr">
        <is>
          <t>KOR</t>
        </is>
      </c>
      <c r="H3884" s="7" t="inlineStr">
        <is>
          <t>XS</t>
        </is>
      </c>
      <c r="I3884" s="7">
        <f>IF(B3884="보세",C3884&amp;" "&amp;D3884&amp;" "&amp;E3884&amp;" "&amp;F3884&amp;" ["&amp;H3884&amp;"]",IF(G3884="JPN","[JPN] "&amp;B3884&amp;" "&amp;C3884&amp;" "&amp;D3884&amp;" "&amp;E3884&amp;" "&amp;F3884&amp;" ["&amp;H3884&amp;"]",B3884&amp;" "&amp;C3884&amp;" "&amp;D3884&amp;" "&amp;E3884&amp;" "&amp;F3884&amp;" ["&amp;H3884&amp;"]"))</f>
        <v/>
      </c>
      <c r="J3884" s="7" t="inlineStr">
        <is>
          <t>갭 오트밀브라운 면혼방 버튼후드티 [XS]</t>
        </is>
      </c>
      <c r="K3884" s="7" t="inlineStr">
        <is>
          <t>갭 오트밀브라운 면혼방 버튼후드티</t>
        </is>
      </c>
      <c r="L3884" s="7">
        <f>IF(B3884="보세",C3884&amp;" "&amp;F3884,B3884&amp;" "&amp;F3884)</f>
        <v/>
      </c>
      <c r="M3884" s="8" t="inlineStr">
        <is>
          <t>오트밀브라운  면혼방 버튼후드티</t>
        </is>
      </c>
      <c r="N3884" s="8" t="inlineStr">
        <is>
          <t>오트밀브라운  코튼혼방 버튼후드티</t>
        </is>
      </c>
      <c r="O3884" s="8" t="inlineStr">
        <is>
          <t>오트밀브라운  면믹스 버튼후드티</t>
        </is>
      </c>
    </row>
    <row r="3885" ht="16.5" customHeight="1" s="16">
      <c r="A3885" s="7" t="n">
        <v>13200932</v>
      </c>
      <c r="B3885" s="7" t="inlineStr">
        <is>
          <t>보세</t>
        </is>
      </c>
      <c r="C3885" s="7" t="inlineStr">
        <is>
          <t>자주색</t>
        </is>
      </c>
      <c r="D3885" s="7" t="inlineStr">
        <is>
          <t>무지</t>
        </is>
      </c>
      <c r="E3885" s="7" t="inlineStr">
        <is>
          <t>폴리</t>
        </is>
      </c>
      <c r="F3885" s="7" t="inlineStr">
        <is>
          <t>기모팬츠</t>
        </is>
      </c>
      <c r="G3885" s="7" t="inlineStr">
        <is>
          <t>KOR</t>
        </is>
      </c>
      <c r="H3885" s="7" t="inlineStr">
        <is>
          <t>없음</t>
        </is>
      </c>
      <c r="I3885" s="7">
        <f>IF(B3885="보세",C3885&amp;" "&amp;D3885&amp;" "&amp;E3885&amp;" "&amp;F3885&amp;" ["&amp;H3885&amp;"]",IF(G3885="JPN","[JPN] "&amp;B3885&amp;" "&amp;C3885&amp;" "&amp;D3885&amp;" "&amp;E3885&amp;" "&amp;F3885&amp;" ["&amp;H3885&amp;"]",B3885&amp;" "&amp;C3885&amp;" "&amp;D3885&amp;" "&amp;E3885&amp;" "&amp;F3885&amp;" ["&amp;H3885&amp;"]"))</f>
        <v/>
      </c>
      <c r="J3885" s="7" t="inlineStr">
        <is>
          <t xml:space="preserve">자주색 기모팬츠 </t>
        </is>
      </c>
      <c r="K3885" s="7" t="inlineStr">
        <is>
          <t xml:space="preserve">자주색 기모팬츠 </t>
        </is>
      </c>
      <c r="L3885" s="7">
        <f>IF(B3885="보세",C3885&amp;" "&amp;F3885,B3885&amp;" "&amp;F3885)</f>
        <v/>
      </c>
      <c r="M3885" s="8" t="inlineStr">
        <is>
          <t>자주색   기모팬츠</t>
        </is>
      </c>
      <c r="N3885" s="8" t="inlineStr">
        <is>
          <t>자주색   기모팬츠</t>
        </is>
      </c>
      <c r="O3885" s="8" t="inlineStr">
        <is>
          <t>자주색   기모팬츠</t>
        </is>
      </c>
    </row>
    <row r="3886" ht="16.5" customHeight="1" s="16">
      <c r="A3886" s="7" t="n">
        <v>13200933</v>
      </c>
      <c r="B3886" s="7" t="inlineStr">
        <is>
          <t>마운틴하드웨어</t>
        </is>
      </c>
      <c r="C3886" s="7" t="inlineStr">
        <is>
          <t>차콜</t>
        </is>
      </c>
      <c r="D3886" s="7" t="inlineStr">
        <is>
          <t>무지</t>
        </is>
      </c>
      <c r="E3886" s="7" t="inlineStr">
        <is>
          <t>폴리</t>
        </is>
      </c>
      <c r="F3886" s="7" t="inlineStr">
        <is>
          <t>등산바지</t>
        </is>
      </c>
      <c r="G3886" s="7" t="inlineStr">
        <is>
          <t>KOR</t>
        </is>
      </c>
      <c r="H3886" s="7" t="inlineStr">
        <is>
          <t>L</t>
        </is>
      </c>
      <c r="I3886" s="7">
        <f>IF(B3886="보세",C3886&amp;" "&amp;D3886&amp;" "&amp;E3886&amp;" "&amp;F3886&amp;" ["&amp;H3886&amp;"]",IF(G3886="JPN","[JPN] "&amp;B3886&amp;" "&amp;C3886&amp;" "&amp;D3886&amp;" "&amp;E3886&amp;" "&amp;F3886&amp;" ["&amp;H3886&amp;"]",B3886&amp;" "&amp;C3886&amp;" "&amp;D3886&amp;" "&amp;E3886&amp;" "&amp;F3886&amp;" ["&amp;H3886&amp;"]"))</f>
        <v/>
      </c>
      <c r="J3886" s="7" t="inlineStr">
        <is>
          <t>마운틴하드웨어 차콜 등산바지 [L]</t>
        </is>
      </c>
      <c r="K3886" s="7" t="inlineStr">
        <is>
          <t>마운틴하드웨어 차콜 등산바지</t>
        </is>
      </c>
      <c r="L3886" s="7">
        <f>IF(B3886="보세",C3886&amp;" "&amp;F3886,B3886&amp;" "&amp;F3886)</f>
        <v/>
      </c>
      <c r="M3886" s="8" t="inlineStr">
        <is>
          <t>차콜   등산바지</t>
        </is>
      </c>
      <c r="N3886" s="8" t="inlineStr">
        <is>
          <t>차콜   등산바지</t>
        </is>
      </c>
      <c r="O3886" s="8" t="inlineStr">
        <is>
          <t>차콜   등산바지</t>
        </is>
      </c>
    </row>
    <row r="3887" ht="16.5" customHeight="1" s="16">
      <c r="A3887" s="7" t="n">
        <v>13200934</v>
      </c>
      <c r="B3887" s="7" t="inlineStr">
        <is>
          <t>아디다스</t>
        </is>
      </c>
      <c r="C3887" s="7" t="inlineStr">
        <is>
          <t>블랙</t>
        </is>
      </c>
      <c r="D3887" s="7" t="inlineStr">
        <is>
          <t>무지</t>
        </is>
      </c>
      <c r="E3887" s="7" t="inlineStr">
        <is>
          <t>폴리</t>
        </is>
      </c>
      <c r="F3887" s="7" t="inlineStr">
        <is>
          <t>삼선트레이닝반바지</t>
        </is>
      </c>
      <c r="G3887" s="7" t="inlineStr">
        <is>
          <t>KOR</t>
        </is>
      </c>
      <c r="H3887" s="7" t="inlineStr">
        <is>
          <t>M</t>
        </is>
      </c>
      <c r="I3887" s="7">
        <f>IF(B3887="보세",C3887&amp;" "&amp;D3887&amp;" "&amp;E3887&amp;" "&amp;F3887&amp;" ["&amp;H3887&amp;"]",IF(G3887="JPN","[JPN] "&amp;B3887&amp;" "&amp;C3887&amp;" "&amp;D3887&amp;" "&amp;E3887&amp;" "&amp;F3887&amp;" ["&amp;H3887&amp;"]",B3887&amp;" "&amp;C3887&amp;" "&amp;D3887&amp;" "&amp;E3887&amp;" "&amp;F3887&amp;" ["&amp;H3887&amp;"]"))</f>
        <v/>
      </c>
      <c r="J3887" s="7" t="inlineStr">
        <is>
          <t>아디다스 블랙 삼선트레이닝반바지 [M]</t>
        </is>
      </c>
      <c r="K3887" s="7" t="inlineStr">
        <is>
          <t>아디다스 블랙 삼선트레이닝반바지</t>
        </is>
      </c>
      <c r="L3887" s="7">
        <f>IF(B3887="보세",C3887&amp;" "&amp;F3887,B3887&amp;" "&amp;F3887)</f>
        <v/>
      </c>
      <c r="M3887" s="8" t="inlineStr">
        <is>
          <t>블랙   삼선트레이닝반바지</t>
        </is>
      </c>
      <c r="N3887" s="8" t="inlineStr">
        <is>
          <t>블랙   삼선트레이닝반바지</t>
        </is>
      </c>
      <c r="O3887" s="8" t="inlineStr">
        <is>
          <t>블랙   삼선트레이닝반바지</t>
        </is>
      </c>
    </row>
    <row r="3888" ht="16.5" customHeight="1" s="16">
      <c r="A3888" s="7" t="n">
        <v>13200935</v>
      </c>
      <c r="B3888" s="7" t="inlineStr">
        <is>
          <t>질스튜어트</t>
        </is>
      </c>
      <c r="C3888" s="7" t="inlineStr">
        <is>
          <t>화이트</t>
        </is>
      </c>
      <c r="D3888" s="7" t="inlineStr">
        <is>
          <t>무지</t>
        </is>
      </c>
      <c r="E3888" s="7" t="inlineStr">
        <is>
          <t>면혼방</t>
        </is>
      </c>
      <c r="F3888" s="7" t="inlineStr">
        <is>
          <t>셔츠</t>
        </is>
      </c>
      <c r="G3888" s="7" t="inlineStr">
        <is>
          <t>KOR</t>
        </is>
      </c>
      <c r="H3888" s="7" t="inlineStr">
        <is>
          <t>M</t>
        </is>
      </c>
      <c r="I3888" s="7">
        <f>IF(B3888="보세",C3888&amp;" "&amp;D3888&amp;" "&amp;E3888&amp;" "&amp;F3888&amp;" ["&amp;H3888&amp;"]",IF(G3888="JPN","[JPN] "&amp;B3888&amp;" "&amp;C3888&amp;" "&amp;D3888&amp;" "&amp;E3888&amp;" "&amp;F3888&amp;" ["&amp;H3888&amp;"]",B3888&amp;" "&amp;C3888&amp;" "&amp;D3888&amp;" "&amp;E3888&amp;" "&amp;F3888&amp;" ["&amp;H3888&amp;"]"))</f>
        <v/>
      </c>
      <c r="J3888" s="7" t="inlineStr">
        <is>
          <t>질스튜어트 화이트 면혼방 셔츠 [M]</t>
        </is>
      </c>
      <c r="K3888" s="7" t="inlineStr">
        <is>
          <t>질스튜어트 화이트 면혼방 셔츠</t>
        </is>
      </c>
      <c r="L3888" s="7">
        <f>IF(B3888="보세",C3888&amp;" "&amp;F3888,B3888&amp;" "&amp;F3888)</f>
        <v/>
      </c>
      <c r="M3888" s="8" t="inlineStr">
        <is>
          <t>화이트  면혼방 셔츠</t>
        </is>
      </c>
      <c r="N3888" s="8" t="inlineStr">
        <is>
          <t>화이트  코튼혼방 셔츠</t>
        </is>
      </c>
      <c r="O3888" s="8" t="inlineStr">
        <is>
          <t>화이트  면믹스 셔츠</t>
        </is>
      </c>
    </row>
    <row r="3889" ht="16.5" customHeight="1" s="16">
      <c r="A3889" s="7" t="n">
        <v>13200936</v>
      </c>
      <c r="B3889" s="7" t="inlineStr">
        <is>
          <t>에잇세컨즈</t>
        </is>
      </c>
      <c r="C3889" s="7" t="inlineStr">
        <is>
          <t>화이트</t>
        </is>
      </c>
      <c r="D3889" s="7" t="inlineStr">
        <is>
          <t>무지</t>
        </is>
      </c>
      <c r="E3889" s="7" t="inlineStr">
        <is>
          <t>면</t>
        </is>
      </c>
      <c r="F3889" s="7" t="inlineStr">
        <is>
          <t>원턱팬츠</t>
        </is>
      </c>
      <c r="G3889" s="7" t="inlineStr">
        <is>
          <t>KOR</t>
        </is>
      </c>
      <c r="H3889" s="7" t="inlineStr">
        <is>
          <t>M</t>
        </is>
      </c>
      <c r="I3889" s="7">
        <f>IF(B3889="보세",C3889&amp;" "&amp;D3889&amp;" "&amp;E3889&amp;" "&amp;F3889&amp;" ["&amp;H3889&amp;"]",IF(G3889="JPN","[JPN] "&amp;B3889&amp;" "&amp;C3889&amp;" "&amp;D3889&amp;" "&amp;E3889&amp;" "&amp;F3889&amp;" ["&amp;H3889&amp;"]",B3889&amp;" "&amp;C3889&amp;" "&amp;D3889&amp;" "&amp;E3889&amp;" "&amp;F3889&amp;" ["&amp;H3889&amp;"]"))</f>
        <v/>
      </c>
      <c r="J3889" s="7" t="inlineStr">
        <is>
          <t>에잇세컨즈 화이트 면 원턱팬츠 [M]</t>
        </is>
      </c>
      <c r="K3889" s="7" t="inlineStr">
        <is>
          <t>에잇세컨즈 화이트 면 원턱팬츠</t>
        </is>
      </c>
      <c r="L3889" s="7">
        <f>IF(B3889="보세",C3889&amp;" "&amp;F3889,B3889&amp;" "&amp;F3889)</f>
        <v/>
      </c>
      <c r="M3889" s="8" t="inlineStr">
        <is>
          <t>화이트  면 원턱팬츠</t>
        </is>
      </c>
      <c r="N3889" s="8" t="inlineStr">
        <is>
          <t>화이트  코튼 원턱팬츠</t>
        </is>
      </c>
      <c r="O3889" s="8" t="inlineStr">
        <is>
          <t>화이트  면직물 원턱팬츠</t>
        </is>
      </c>
    </row>
    <row r="3890" ht="16.5" customHeight="1" s="16">
      <c r="A3890" s="7" t="n">
        <v>13200937</v>
      </c>
      <c r="B3890" s="7" t="inlineStr">
        <is>
          <t>블랙야크</t>
        </is>
      </c>
      <c r="C3890" s="7" t="inlineStr">
        <is>
          <t>네이비</t>
        </is>
      </c>
      <c r="D3890" s="7" t="inlineStr">
        <is>
          <t>무지</t>
        </is>
      </c>
      <c r="E3890" s="7" t="inlineStr">
        <is>
          <t>폴리</t>
        </is>
      </c>
      <c r="F3890" s="7" t="inlineStr">
        <is>
          <t>롱패딩</t>
        </is>
      </c>
      <c r="G3890" s="7" t="inlineStr">
        <is>
          <t>KOR</t>
        </is>
      </c>
      <c r="H3890" s="7" t="inlineStr">
        <is>
          <t>90</t>
        </is>
      </c>
      <c r="I3890" s="7">
        <f>IF(B3890="보세",C3890&amp;" "&amp;D3890&amp;" "&amp;E3890&amp;" "&amp;F3890&amp;" ["&amp;H3890&amp;"]",IF(G3890="JPN","[JPN] "&amp;B3890&amp;" "&amp;C3890&amp;" "&amp;D3890&amp;" "&amp;E3890&amp;" "&amp;F3890&amp;" ["&amp;H3890&amp;"]",B3890&amp;" "&amp;C3890&amp;" "&amp;D3890&amp;" "&amp;E3890&amp;" "&amp;F3890&amp;" ["&amp;H3890&amp;"]"))</f>
        <v/>
      </c>
      <c r="J3890" s="7" t="inlineStr">
        <is>
          <t>블랙야크 네이비 롱패딩 [90]</t>
        </is>
      </c>
      <c r="K3890" s="7" t="inlineStr">
        <is>
          <t>블랙야크 네이비 롱패딩</t>
        </is>
      </c>
      <c r="L3890" s="7">
        <f>IF(B3890="보세",C3890&amp;" "&amp;F3890,B3890&amp;" "&amp;F3890)</f>
        <v/>
      </c>
      <c r="M3890" s="8" t="inlineStr">
        <is>
          <t>네이비   롱패딩</t>
        </is>
      </c>
      <c r="N3890" s="8" t="inlineStr">
        <is>
          <t>NAVY   롱패딩</t>
        </is>
      </c>
      <c r="O3890" s="8" t="inlineStr">
        <is>
          <t>곤색   롱패딩</t>
        </is>
      </c>
    </row>
    <row r="3891" ht="16.5" customHeight="1" s="16">
      <c r="A3891" s="7" t="n">
        <v>13200938</v>
      </c>
      <c r="B3891" s="7" t="inlineStr">
        <is>
          <t>타미힐피거</t>
        </is>
      </c>
      <c r="C3891" s="7" t="inlineStr">
        <is>
          <t>네이비</t>
        </is>
      </c>
      <c r="D3891" s="7" t="inlineStr">
        <is>
          <t>무지</t>
        </is>
      </c>
      <c r="E3891" s="7" t="inlineStr">
        <is>
          <t>덕다운</t>
        </is>
      </c>
      <c r="F3891" s="7" t="inlineStr">
        <is>
          <t>숏패딩</t>
        </is>
      </c>
      <c r="G3891" s="7" t="inlineStr">
        <is>
          <t>KOR</t>
        </is>
      </c>
      <c r="H3891" s="7" t="inlineStr">
        <is>
          <t>164</t>
        </is>
      </c>
      <c r="I3891" s="7">
        <f>IF(B3891="보세",C3891&amp;" "&amp;D3891&amp;" "&amp;E3891&amp;" "&amp;F3891&amp;" ["&amp;H3891&amp;"]",IF(G3891="JPN","[JPN] "&amp;B3891&amp;" "&amp;C3891&amp;" "&amp;D3891&amp;" "&amp;E3891&amp;" "&amp;F3891&amp;" ["&amp;H3891&amp;"]",B3891&amp;" "&amp;C3891&amp;" "&amp;D3891&amp;" "&amp;E3891&amp;" "&amp;F3891&amp;" ["&amp;H3891&amp;"]"))</f>
        <v/>
      </c>
      <c r="J3891" s="7" t="inlineStr">
        <is>
          <t>타미힐피거 네이비 덕다운 숏패딩 [164]</t>
        </is>
      </c>
      <c r="K3891" s="7" t="inlineStr">
        <is>
          <t>타미힐피거 네이비 덕다운 숏패딩</t>
        </is>
      </c>
      <c r="L3891" s="7">
        <f>IF(B3891="보세",C3891&amp;" "&amp;F3891,B3891&amp;" "&amp;F3891)</f>
        <v/>
      </c>
      <c r="M3891" s="8" t="inlineStr">
        <is>
          <t>네이비  덕다운 숏패딩</t>
        </is>
      </c>
      <c r="N3891" s="8" t="inlineStr">
        <is>
          <t>NAVY  덕다운 숏패딩</t>
        </is>
      </c>
      <c r="O3891" s="8" t="inlineStr">
        <is>
          <t>곤색  덕다운 숏패딩</t>
        </is>
      </c>
    </row>
    <row r="3892" ht="16.5" customHeight="1" s="16">
      <c r="A3892" s="7" t="n">
        <v>13200939</v>
      </c>
      <c r="B3892" s="7" t="inlineStr">
        <is>
          <t>밀레</t>
        </is>
      </c>
      <c r="C3892" s="7" t="inlineStr">
        <is>
          <t>블랙</t>
        </is>
      </c>
      <c r="D3892" s="7" t="inlineStr">
        <is>
          <t>무지</t>
        </is>
      </c>
      <c r="E3892" s="7" t="inlineStr">
        <is>
          <t>덕다운</t>
        </is>
      </c>
      <c r="F3892" s="7" t="inlineStr">
        <is>
          <t>시보리패딩</t>
        </is>
      </c>
      <c r="G3892" s="7" t="inlineStr">
        <is>
          <t>KOR</t>
        </is>
      </c>
      <c r="H3892" s="7" t="inlineStr">
        <is>
          <t>95</t>
        </is>
      </c>
      <c r="I3892" s="7">
        <f>IF(B3892="보세",C3892&amp;" "&amp;D3892&amp;" "&amp;E3892&amp;" "&amp;F3892&amp;" ["&amp;H3892&amp;"]",IF(G3892="JPN","[JPN] "&amp;B3892&amp;" "&amp;C3892&amp;" "&amp;D3892&amp;" "&amp;E3892&amp;" "&amp;F3892&amp;" ["&amp;H3892&amp;"]",B3892&amp;" "&amp;C3892&amp;" "&amp;D3892&amp;" "&amp;E3892&amp;" "&amp;F3892&amp;" ["&amp;H3892&amp;"]"))</f>
        <v/>
      </c>
      <c r="J3892" s="7" t="inlineStr">
        <is>
          <t>밀레 블랙 덕다운 시보리패딩 [95]</t>
        </is>
      </c>
      <c r="K3892" s="7" t="inlineStr">
        <is>
          <t>밀레 블랙 덕다운 시보리패딩</t>
        </is>
      </c>
      <c r="L3892" s="7">
        <f>IF(B3892="보세",C3892&amp;" "&amp;F3892,B3892&amp;" "&amp;F3892)</f>
        <v/>
      </c>
      <c r="M3892" s="8" t="inlineStr">
        <is>
          <t>블랙  덕다운 시보리패딩</t>
        </is>
      </c>
      <c r="N3892" s="8" t="inlineStr">
        <is>
          <t>블랙  덕다운 시보리패딩</t>
        </is>
      </c>
      <c r="O3892" s="8" t="inlineStr">
        <is>
          <t>블랙  덕다운 시보리패딩</t>
        </is>
      </c>
    </row>
    <row r="3893" ht="16.5" customHeight="1" s="16">
      <c r="A3893" s="7" t="n">
        <v>13200940</v>
      </c>
      <c r="B3893" s="7" t="inlineStr">
        <is>
          <t>리바이스</t>
        </is>
      </c>
      <c r="C3893" s="7" t="inlineStr">
        <is>
          <t>블랙</t>
        </is>
      </c>
      <c r="D3893" s="7" t="inlineStr">
        <is>
          <t>무지</t>
        </is>
      </c>
      <c r="E3893" s="7" t="inlineStr">
        <is>
          <t>덕다운</t>
        </is>
      </c>
      <c r="F3893" s="7" t="inlineStr">
        <is>
          <t>숏패딩</t>
        </is>
      </c>
      <c r="G3893" s="7" t="inlineStr">
        <is>
          <t>KOR</t>
        </is>
      </c>
      <c r="H3893" s="7" t="inlineStr">
        <is>
          <t>M</t>
        </is>
      </c>
      <c r="I3893" s="7">
        <f>IF(B3893="보세",C3893&amp;" "&amp;D3893&amp;" "&amp;E3893&amp;" "&amp;F3893&amp;" ["&amp;H3893&amp;"]",IF(G3893="JPN","[JPN] "&amp;B3893&amp;" "&amp;C3893&amp;" "&amp;D3893&amp;" "&amp;E3893&amp;" "&amp;F3893&amp;" ["&amp;H3893&amp;"]",B3893&amp;" "&amp;C3893&amp;" "&amp;D3893&amp;" "&amp;E3893&amp;" "&amp;F3893&amp;" ["&amp;H3893&amp;"]"))</f>
        <v/>
      </c>
      <c r="J3893" s="7" t="inlineStr">
        <is>
          <t>리바이스 블랙 덕다운 숏패딩 [M]</t>
        </is>
      </c>
      <c r="K3893" s="7" t="inlineStr">
        <is>
          <t>리바이스 블랙 덕다운 숏패딩</t>
        </is>
      </c>
      <c r="L3893" s="7">
        <f>IF(B3893="보세",C3893&amp;" "&amp;F3893,B3893&amp;" "&amp;F3893)</f>
        <v/>
      </c>
      <c r="M3893" s="8" t="inlineStr">
        <is>
          <t>블랙  덕다운 숏패딩</t>
        </is>
      </c>
      <c r="N3893" s="8" t="inlineStr">
        <is>
          <t>블랙  덕다운 숏패딩</t>
        </is>
      </c>
      <c r="O3893" s="8" t="inlineStr">
        <is>
          <t>블랙  덕다운 숏패딩</t>
        </is>
      </c>
    </row>
    <row r="3894" ht="16.5" customHeight="1" s="16">
      <c r="A3894" s="7" t="n">
        <v>13200941</v>
      </c>
      <c r="B3894" s="7" t="inlineStr">
        <is>
          <t>시스템</t>
        </is>
      </c>
      <c r="C3894" s="7" t="inlineStr">
        <is>
          <t>브라운</t>
        </is>
      </c>
      <c r="D3894" s="7" t="inlineStr">
        <is>
          <t>무지</t>
        </is>
      </c>
      <c r="E3894" s="7" t="inlineStr">
        <is>
          <t>덕다운</t>
        </is>
      </c>
      <c r="F3894" s="7" t="inlineStr">
        <is>
          <t>하이넥패딩</t>
        </is>
      </c>
      <c r="G3894" s="7" t="inlineStr">
        <is>
          <t>KOR</t>
        </is>
      </c>
      <c r="H3894" s="7" t="inlineStr">
        <is>
          <t>82-94-160</t>
        </is>
      </c>
      <c r="I3894" s="7">
        <f>IF(B3894="보세",C3894&amp;" "&amp;D3894&amp;" "&amp;E3894&amp;" "&amp;F3894&amp;" ["&amp;H3894&amp;"]",IF(G3894="JPN","[JPN] "&amp;B3894&amp;" "&amp;C3894&amp;" "&amp;D3894&amp;" "&amp;E3894&amp;" "&amp;F3894&amp;" ["&amp;H3894&amp;"]",B3894&amp;" "&amp;C3894&amp;" "&amp;D3894&amp;" "&amp;E3894&amp;" "&amp;F3894&amp;" ["&amp;H3894&amp;"]"))</f>
        <v/>
      </c>
      <c r="J3894" s="7" t="inlineStr">
        <is>
          <t>시스템 브라운 덕다운 하이넥패딩 [82-94-160]</t>
        </is>
      </c>
      <c r="K3894" s="7" t="inlineStr">
        <is>
          <t>시스템 브라운 덕다운 하이넥패딩</t>
        </is>
      </c>
      <c r="L3894" s="7">
        <f>IF(B3894="보세",C3894&amp;" "&amp;F3894,B3894&amp;" "&amp;F3894)</f>
        <v/>
      </c>
      <c r="M3894" s="8" t="inlineStr">
        <is>
          <t>브라운  덕다운 하이넥패딩</t>
        </is>
      </c>
      <c r="N3894" s="8" t="inlineStr">
        <is>
          <t>브라운  덕다운 하이넥패딩</t>
        </is>
      </c>
      <c r="O3894" s="8" t="inlineStr">
        <is>
          <t>브라운  덕다운 하이넥패딩</t>
        </is>
      </c>
    </row>
    <row r="3895" ht="16.5" customHeight="1" s="16">
      <c r="A3895" s="7" t="n">
        <v>13200942</v>
      </c>
      <c r="B3895" s="7" t="inlineStr">
        <is>
          <t>아디다스오리지널</t>
        </is>
      </c>
      <c r="C3895" s="7" t="inlineStr">
        <is>
          <t>자주색</t>
        </is>
      </c>
      <c r="D3895" s="7" t="inlineStr">
        <is>
          <t>무지</t>
        </is>
      </c>
      <c r="E3895" s="7" t="inlineStr">
        <is>
          <t>폴리</t>
        </is>
      </c>
      <c r="F3895" s="7" t="inlineStr">
        <is>
          <t>패딩</t>
        </is>
      </c>
      <c r="G3895" s="7" t="inlineStr">
        <is>
          <t>KOR</t>
        </is>
      </c>
      <c r="H3895" s="7" t="inlineStr">
        <is>
          <t>90</t>
        </is>
      </c>
      <c r="I3895" s="7">
        <f>IF(B3895="보세",C3895&amp;" "&amp;D3895&amp;" "&amp;E3895&amp;" "&amp;F3895&amp;" ["&amp;H3895&amp;"]",IF(G3895="JPN","[JPN] "&amp;B3895&amp;" "&amp;C3895&amp;" "&amp;D3895&amp;" "&amp;E3895&amp;" "&amp;F3895&amp;" ["&amp;H3895&amp;"]",B3895&amp;" "&amp;C3895&amp;" "&amp;D3895&amp;" "&amp;E3895&amp;" "&amp;F3895&amp;" ["&amp;H3895&amp;"]"))</f>
        <v/>
      </c>
      <c r="J3895" s="7" t="inlineStr">
        <is>
          <t>아디다스오리지널 자주색 패딩 [90]</t>
        </is>
      </c>
      <c r="K3895" s="7" t="inlineStr">
        <is>
          <t>아디다스오리지널 자주색 패딩</t>
        </is>
      </c>
      <c r="L3895" s="7">
        <f>IF(B3895="보세",C3895&amp;" "&amp;F3895,B3895&amp;" "&amp;F3895)</f>
        <v/>
      </c>
      <c r="M3895" s="8" t="inlineStr">
        <is>
          <t>자주색   패딩</t>
        </is>
      </c>
      <c r="N3895" s="8" t="inlineStr">
        <is>
          <t>자주색   패딩</t>
        </is>
      </c>
      <c r="O3895" s="8" t="inlineStr">
        <is>
          <t>자주색   패딩</t>
        </is>
      </c>
    </row>
    <row r="3896" ht="16.5" customHeight="1" s="16">
      <c r="A3896" s="7" t="n">
        <v>13200943</v>
      </c>
      <c r="B3896" s="7" t="inlineStr">
        <is>
          <t>유니클로</t>
        </is>
      </c>
      <c r="C3896" s="7" t="inlineStr">
        <is>
          <t>네이비</t>
        </is>
      </c>
      <c r="D3896" s="7" t="inlineStr">
        <is>
          <t>무지</t>
        </is>
      </c>
      <c r="E3896" s="7" t="inlineStr">
        <is>
          <t>덕다운</t>
        </is>
      </c>
      <c r="F3896" s="7" t="inlineStr">
        <is>
          <t>하이넥패딩</t>
        </is>
      </c>
      <c r="G3896" s="7" t="inlineStr">
        <is>
          <t>KOR</t>
        </is>
      </c>
      <c r="H3896" s="7" t="inlineStr">
        <is>
          <t>S</t>
        </is>
      </c>
      <c r="I3896" s="7">
        <f>IF(B3896="보세",C3896&amp;" "&amp;D3896&amp;" "&amp;E3896&amp;" "&amp;F3896&amp;" ["&amp;H3896&amp;"]",IF(G3896="JPN","[JPN] "&amp;B3896&amp;" "&amp;C3896&amp;" "&amp;D3896&amp;" "&amp;E3896&amp;" "&amp;F3896&amp;" ["&amp;H3896&amp;"]",B3896&amp;" "&amp;C3896&amp;" "&amp;D3896&amp;" "&amp;E3896&amp;" "&amp;F3896&amp;" ["&amp;H3896&amp;"]"))</f>
        <v/>
      </c>
      <c r="J3896" s="7" t="inlineStr">
        <is>
          <t>유니클로 네이비 덕다운 하이넥패딩 [S]</t>
        </is>
      </c>
      <c r="K3896" s="7" t="inlineStr">
        <is>
          <t>유니클로 네이비 덕다운 하이넥패딩</t>
        </is>
      </c>
      <c r="L3896" s="7">
        <f>IF(B3896="보세",C3896&amp;" "&amp;F3896,B3896&amp;" "&amp;F3896)</f>
        <v/>
      </c>
      <c r="M3896" s="8" t="inlineStr">
        <is>
          <t>네이비  덕다운 하이넥패딩</t>
        </is>
      </c>
      <c r="N3896" s="8" t="inlineStr">
        <is>
          <t>NAVY  덕다운 하이넥패딩</t>
        </is>
      </c>
      <c r="O3896" s="8" t="inlineStr">
        <is>
          <t>곤색  덕다운 하이넥패딩</t>
        </is>
      </c>
    </row>
    <row r="3897" ht="16.5" customHeight="1" s="16">
      <c r="A3897" s="7" t="n">
        <v>13200944</v>
      </c>
      <c r="B3897" s="7" t="inlineStr">
        <is>
          <t>유니클로</t>
        </is>
      </c>
      <c r="C3897" s="7" t="inlineStr">
        <is>
          <t>브라운</t>
        </is>
      </c>
      <c r="D3897" s="7" t="inlineStr">
        <is>
          <t>무지</t>
        </is>
      </c>
      <c r="E3897" s="7" t="inlineStr">
        <is>
          <t>폴리</t>
        </is>
      </c>
      <c r="F3897" s="7" t="inlineStr">
        <is>
          <t>양털자켓</t>
        </is>
      </c>
      <c r="G3897" s="7" t="inlineStr">
        <is>
          <t>KOR</t>
        </is>
      </c>
      <c r="H3897" s="7" t="inlineStr">
        <is>
          <t>M</t>
        </is>
      </c>
      <c r="I3897" s="7">
        <f>IF(B3897="보세",C3897&amp;" "&amp;D3897&amp;" "&amp;E3897&amp;" "&amp;F3897&amp;" ["&amp;H3897&amp;"]",IF(G3897="JPN","[JPN] "&amp;B3897&amp;" "&amp;C3897&amp;" "&amp;D3897&amp;" "&amp;E3897&amp;" "&amp;F3897&amp;" ["&amp;H3897&amp;"]",B3897&amp;" "&amp;C3897&amp;" "&amp;D3897&amp;" "&amp;E3897&amp;" "&amp;F3897&amp;" ["&amp;H3897&amp;"]"))</f>
        <v/>
      </c>
      <c r="J3897" s="7" t="inlineStr">
        <is>
          <t>유니클로 브라운 양털자켓 [M]</t>
        </is>
      </c>
      <c r="K3897" s="7" t="inlineStr">
        <is>
          <t>유니클로 브라운 양털자켓</t>
        </is>
      </c>
      <c r="L3897" s="7">
        <f>IF(B3897="보세",C3897&amp;" "&amp;F3897,B3897&amp;" "&amp;F3897)</f>
        <v/>
      </c>
      <c r="M3897" s="8" t="inlineStr">
        <is>
          <t>브라운   양털자켓</t>
        </is>
      </c>
      <c r="N3897" s="8" t="inlineStr">
        <is>
          <t>브라운   양털자켓</t>
        </is>
      </c>
      <c r="O3897" s="8" t="inlineStr">
        <is>
          <t>브라운   양털자켓</t>
        </is>
      </c>
    </row>
    <row r="3898" ht="16.5" customHeight="1" s="16">
      <c r="A3898" s="7" t="n">
        <v>13200945</v>
      </c>
      <c r="B3898" s="7" t="inlineStr">
        <is>
          <t>콜롬비아</t>
        </is>
      </c>
      <c r="C3898" s="7" t="inlineStr">
        <is>
          <t>블루</t>
        </is>
      </c>
      <c r="D3898" s="7" t="inlineStr">
        <is>
          <t>무지</t>
        </is>
      </c>
      <c r="E3898" s="7" t="inlineStr">
        <is>
          <t>폴리</t>
        </is>
      </c>
      <c r="F3898" s="7" t="inlineStr">
        <is>
          <t>경량패딩조끼</t>
        </is>
      </c>
      <c r="G3898" s="7" t="inlineStr">
        <is>
          <t>KOR</t>
        </is>
      </c>
      <c r="H3898" s="7" t="inlineStr">
        <is>
          <t>M</t>
        </is>
      </c>
      <c r="I3898" s="7">
        <f>IF(B3898="보세",C3898&amp;" "&amp;D3898&amp;" "&amp;E3898&amp;" "&amp;F3898&amp;" ["&amp;H3898&amp;"]",IF(G3898="JPN","[JPN] "&amp;B3898&amp;" "&amp;C3898&amp;" "&amp;D3898&amp;" "&amp;E3898&amp;" "&amp;F3898&amp;" ["&amp;H3898&amp;"]",B3898&amp;" "&amp;C3898&amp;" "&amp;D3898&amp;" "&amp;E3898&amp;" "&amp;F3898&amp;" ["&amp;H3898&amp;"]"))</f>
        <v/>
      </c>
      <c r="J3898" s="7" t="inlineStr">
        <is>
          <t>콜롬비아 블루 경량패딩조끼 [M]</t>
        </is>
      </c>
      <c r="K3898" s="7" t="inlineStr">
        <is>
          <t>콜롬비아 블루 경량패딩조끼</t>
        </is>
      </c>
      <c r="L3898" s="7">
        <f>IF(B3898="보세",C3898&amp;" "&amp;F3898,B3898&amp;" "&amp;F3898)</f>
        <v/>
      </c>
      <c r="M3898" s="8" t="inlineStr">
        <is>
          <t>블루   경량패딩조끼</t>
        </is>
      </c>
      <c r="N3898" s="8" t="inlineStr">
        <is>
          <t>블루   경량패딩조끼</t>
        </is>
      </c>
      <c r="O3898" s="8" t="inlineStr">
        <is>
          <t>블루   경량패딩조끼</t>
        </is>
      </c>
    </row>
    <row r="3899" ht="16.5" customHeight="1" s="16">
      <c r="A3899" s="7" t="n">
        <v>13200946</v>
      </c>
      <c r="B3899" s="7" t="inlineStr">
        <is>
          <t>유니클로</t>
        </is>
      </c>
      <c r="C3899" s="7" t="inlineStr">
        <is>
          <t>베이지</t>
        </is>
      </c>
      <c r="D3899" s="7" t="inlineStr">
        <is>
          <t>무지</t>
        </is>
      </c>
      <c r="E3899" s="7" t="inlineStr">
        <is>
          <t>폴리</t>
        </is>
      </c>
      <c r="F3899" s="7" t="inlineStr">
        <is>
          <t>하이넥크롭자켓</t>
        </is>
      </c>
      <c r="G3899" s="7" t="inlineStr">
        <is>
          <t>KOR</t>
        </is>
      </c>
      <c r="H3899" s="7" t="inlineStr">
        <is>
          <t>M</t>
        </is>
      </c>
      <c r="I3899" s="7">
        <f>IF(B3899="보세",C3899&amp;" "&amp;D3899&amp;" "&amp;E3899&amp;" "&amp;F3899&amp;" ["&amp;H3899&amp;"]",IF(G3899="JPN","[JPN] "&amp;B3899&amp;" "&amp;C3899&amp;" "&amp;D3899&amp;" "&amp;E3899&amp;" "&amp;F3899&amp;" ["&amp;H3899&amp;"]",B3899&amp;" "&amp;C3899&amp;" "&amp;D3899&amp;" "&amp;E3899&amp;" "&amp;F3899&amp;" ["&amp;H3899&amp;"]"))</f>
        <v/>
      </c>
      <c r="J3899" s="7" t="inlineStr">
        <is>
          <t>유니클로 베이지 하이넥크롭자켓 [M]</t>
        </is>
      </c>
      <c r="K3899" s="7" t="inlineStr">
        <is>
          <t>유니클로 베이지 하이넥크롭자켓</t>
        </is>
      </c>
      <c r="L3899" s="7">
        <f>IF(B3899="보세",C3899&amp;" "&amp;F3899,B3899&amp;" "&amp;F3899)</f>
        <v/>
      </c>
      <c r="M3899" s="8" t="inlineStr">
        <is>
          <t>베이지   하이넥크롭자켓</t>
        </is>
      </c>
      <c r="N3899" s="8" t="inlineStr">
        <is>
          <t>베이지   하이넥크롭자켓</t>
        </is>
      </c>
      <c r="O3899" s="8" t="inlineStr">
        <is>
          <t>베이지   하이넥크롭자켓</t>
        </is>
      </c>
    </row>
    <row r="3900" ht="16.5" customHeight="1" s="16">
      <c r="A3900" s="7" t="n">
        <v>13200947</v>
      </c>
      <c r="B3900" s="7" t="inlineStr">
        <is>
          <t>언더아머</t>
        </is>
      </c>
      <c r="C3900" s="7" t="inlineStr">
        <is>
          <t>그레이</t>
        </is>
      </c>
      <c r="D3900" s="7" t="inlineStr">
        <is>
          <t>무지</t>
        </is>
      </c>
      <c r="E3900" s="7" t="inlineStr">
        <is>
          <t>폴리</t>
        </is>
      </c>
      <c r="F3900" s="7" t="inlineStr">
        <is>
          <t>경량패딩</t>
        </is>
      </c>
      <c r="G3900" s="7" t="inlineStr">
        <is>
          <t>KOR</t>
        </is>
      </c>
      <c r="H3900" s="7" t="inlineStr">
        <is>
          <t>L</t>
        </is>
      </c>
      <c r="I3900" s="7">
        <f>IF(B3900="보세",C3900&amp;" "&amp;D3900&amp;" "&amp;E3900&amp;" "&amp;F3900&amp;" ["&amp;H3900&amp;"]",IF(G3900="JPN","[JPN] "&amp;B3900&amp;" "&amp;C3900&amp;" "&amp;D3900&amp;" "&amp;E3900&amp;" "&amp;F3900&amp;" ["&amp;H3900&amp;"]",B3900&amp;" "&amp;C3900&amp;" "&amp;D3900&amp;" "&amp;E3900&amp;" "&amp;F3900&amp;" ["&amp;H3900&amp;"]"))</f>
        <v/>
      </c>
      <c r="J3900" s="7" t="inlineStr">
        <is>
          <t>언더아머 그레이 경량패딩 [L]</t>
        </is>
      </c>
      <c r="K3900" s="7" t="inlineStr">
        <is>
          <t>언더아머 그레이 경량패딩</t>
        </is>
      </c>
      <c r="L3900" s="7">
        <f>IF(B3900="보세",C3900&amp;" "&amp;F3900,B3900&amp;" "&amp;F3900)</f>
        <v/>
      </c>
      <c r="M3900" s="8" t="inlineStr">
        <is>
          <t>그레이   경량패딩</t>
        </is>
      </c>
      <c r="N3900" s="8" t="inlineStr">
        <is>
          <t>회색   경량패딩</t>
        </is>
      </c>
      <c r="O3900" s="8" t="inlineStr">
        <is>
          <t>GRAY   경량패딩</t>
        </is>
      </c>
    </row>
    <row r="3901" ht="16.5" customHeight="1" s="16">
      <c r="A3901" s="7" t="n">
        <v>13200949</v>
      </c>
      <c r="B3901" s="7" t="inlineStr">
        <is>
          <t>르꼬르망</t>
        </is>
      </c>
      <c r="C3901" s="7" t="inlineStr">
        <is>
          <t>네이비</t>
        </is>
      </c>
      <c r="D3901" s="7" t="inlineStr">
        <is>
          <t>무지</t>
        </is>
      </c>
      <c r="E3901" s="7" t="inlineStr">
        <is>
          <t>면혼방</t>
        </is>
      </c>
      <c r="F3901" s="7" t="inlineStr">
        <is>
          <t>긴팔홈웨어롱원피스</t>
        </is>
      </c>
      <c r="G3901" s="7" t="inlineStr">
        <is>
          <t>KOR</t>
        </is>
      </c>
      <c r="H3901" s="7" t="inlineStr">
        <is>
          <t>Free</t>
        </is>
      </c>
      <c r="I3901" s="7">
        <f>IF(B3901="보세",C3901&amp;" "&amp;D3901&amp;" "&amp;E3901&amp;" "&amp;F3901&amp;" ["&amp;H3901&amp;"]",IF(G3901="JPN","[JPN] "&amp;B3901&amp;" "&amp;C3901&amp;" "&amp;D3901&amp;" "&amp;E3901&amp;" "&amp;F3901&amp;" ["&amp;H3901&amp;"]",B3901&amp;" "&amp;C3901&amp;" "&amp;D3901&amp;" "&amp;E3901&amp;" "&amp;F3901&amp;" ["&amp;H3901&amp;"]"))</f>
        <v/>
      </c>
      <c r="J3901" s="7" t="inlineStr">
        <is>
          <t>르꼬르망 네이비 면혼방 긴팔홈웨어롱원피스 [Free]</t>
        </is>
      </c>
      <c r="K3901" s="7" t="inlineStr">
        <is>
          <t>르꼬르망 네이비 면혼방 긴팔홈웨어롱원피스</t>
        </is>
      </c>
      <c r="L3901" s="7">
        <f>IF(B3901="보세",C3901&amp;" "&amp;F3901,B3901&amp;" "&amp;F3901)</f>
        <v/>
      </c>
      <c r="M3901" s="8" t="inlineStr">
        <is>
          <t>네이비  면혼방 긴팔홈웨어롱원피스</t>
        </is>
      </c>
      <c r="N3901" s="8" t="inlineStr">
        <is>
          <t>NAVY  면혼방 긴팔홈웨어롱원피스</t>
        </is>
      </c>
      <c r="O3901" s="8" t="inlineStr">
        <is>
          <t>곤색  면혼방 긴팔홈웨어롱원피스</t>
        </is>
      </c>
    </row>
    <row r="3902" ht="16.5" customHeight="1" s="16">
      <c r="A3902" s="7" t="n">
        <v>13200950</v>
      </c>
      <c r="B3902" s="7" t="inlineStr">
        <is>
          <t>뮬라웨어</t>
        </is>
      </c>
      <c r="C3902" s="7" t="inlineStr">
        <is>
          <t>블랙</t>
        </is>
      </c>
      <c r="D3902" s="7" t="inlineStr">
        <is>
          <t>무지</t>
        </is>
      </c>
      <c r="E3902" s="7" t="inlineStr">
        <is>
          <t>폴리</t>
        </is>
      </c>
      <c r="F3902" s="7" t="inlineStr">
        <is>
          <t>조거팬츠</t>
        </is>
      </c>
      <c r="G3902" s="7" t="inlineStr">
        <is>
          <t>KOR</t>
        </is>
      </c>
      <c r="H3902" s="7" t="inlineStr">
        <is>
          <t>M</t>
        </is>
      </c>
      <c r="I3902" s="7">
        <f>IF(B3902="보세",C3902&amp;" "&amp;D3902&amp;" "&amp;E3902&amp;" "&amp;F3902&amp;" ["&amp;H3902&amp;"]",IF(G3902="JPN","[JPN] "&amp;B3902&amp;" "&amp;C3902&amp;" "&amp;D3902&amp;" "&amp;E3902&amp;" "&amp;F3902&amp;" ["&amp;H3902&amp;"]",B3902&amp;" "&amp;C3902&amp;" "&amp;D3902&amp;" "&amp;E3902&amp;" "&amp;F3902&amp;" ["&amp;H3902&amp;"]"))</f>
        <v/>
      </c>
      <c r="J3902" s="7" t="inlineStr">
        <is>
          <t>뮬라웨어 블랙 조거팬츠 [M]</t>
        </is>
      </c>
      <c r="K3902" s="7" t="inlineStr">
        <is>
          <t>뮬라웨어 블랙 조거팬츠</t>
        </is>
      </c>
      <c r="L3902" s="7">
        <f>IF(B3902="보세",C3902&amp;" "&amp;F3902,B3902&amp;" "&amp;F3902)</f>
        <v/>
      </c>
      <c r="M3902" s="8" t="inlineStr">
        <is>
          <t>블랙   조거팬츠</t>
        </is>
      </c>
      <c r="N3902" s="8" t="inlineStr">
        <is>
          <t>블랙   조거팬츠</t>
        </is>
      </c>
      <c r="O3902" s="8" t="inlineStr">
        <is>
          <t>블랙   조거팬츠</t>
        </is>
      </c>
    </row>
    <row r="3903" ht="16.5" customHeight="1" s="16">
      <c r="A3903" s="7" t="n">
        <v>13200951</v>
      </c>
      <c r="B3903" s="7" t="inlineStr">
        <is>
          <t>타미힐피거</t>
        </is>
      </c>
      <c r="C3903" s="7" t="inlineStr">
        <is>
          <t>브라운</t>
        </is>
      </c>
      <c r="D3903" s="7" t="inlineStr">
        <is>
          <t>무지</t>
        </is>
      </c>
      <c r="E3903" s="7" t="inlineStr">
        <is>
          <t>면혼방</t>
        </is>
      </c>
      <c r="F3903" s="7" t="inlineStr">
        <is>
          <t>슬림핏팬츠</t>
        </is>
      </c>
      <c r="G3903" s="7" t="inlineStr">
        <is>
          <t>KOR</t>
        </is>
      </c>
      <c r="H3903" s="7" t="inlineStr">
        <is>
          <t>30</t>
        </is>
      </c>
      <c r="I3903" s="7">
        <f>IF(B3903="보세",C3903&amp;" "&amp;D3903&amp;" "&amp;E3903&amp;" "&amp;F3903&amp;" ["&amp;H3903&amp;"]",IF(G3903="JPN","[JPN] "&amp;B3903&amp;" "&amp;C3903&amp;" "&amp;D3903&amp;" "&amp;E3903&amp;" "&amp;F3903&amp;" ["&amp;H3903&amp;"]",B3903&amp;" "&amp;C3903&amp;" "&amp;D3903&amp;" "&amp;E3903&amp;" "&amp;F3903&amp;" ["&amp;H3903&amp;"]"))</f>
        <v/>
      </c>
      <c r="J3903" s="7" t="inlineStr">
        <is>
          <t>타미힐피거 브라운 면혼방 슬림핏팬츠 [30]</t>
        </is>
      </c>
      <c r="K3903" s="7" t="inlineStr">
        <is>
          <t>타미힐피거 브라운 면혼방 슬림핏팬츠</t>
        </is>
      </c>
      <c r="L3903" s="7">
        <f>IF(B3903="보세",C3903&amp;" "&amp;F3903,B3903&amp;" "&amp;F3903)</f>
        <v/>
      </c>
      <c r="M3903" s="8" t="inlineStr">
        <is>
          <t>브라운  면혼방 슬림핏팬츠</t>
        </is>
      </c>
      <c r="N3903" s="8" t="inlineStr">
        <is>
          <t>브라운  코튼혼방 슬림핏팬츠</t>
        </is>
      </c>
      <c r="O3903" s="8" t="inlineStr">
        <is>
          <t>브라운  면믹스 슬림핏팬츠</t>
        </is>
      </c>
    </row>
    <row r="3904" ht="16.5" customHeight="1" s="16">
      <c r="A3904" s="7" t="n">
        <v>13200952</v>
      </c>
      <c r="B3904" s="7" t="inlineStr">
        <is>
          <t>라코스테</t>
        </is>
      </c>
      <c r="C3904" s="7" t="inlineStr">
        <is>
          <t>블루</t>
        </is>
      </c>
      <c r="D3904" s="7" t="inlineStr">
        <is>
          <t>무지</t>
        </is>
      </c>
      <c r="E3904" s="7" t="inlineStr">
        <is>
          <t>면혼방</t>
        </is>
      </c>
      <c r="F3904" s="7" t="inlineStr">
        <is>
          <t>반바지</t>
        </is>
      </c>
      <c r="G3904" s="7" t="inlineStr">
        <is>
          <t>KOR</t>
        </is>
      </c>
      <c r="H3904" s="7" t="inlineStr">
        <is>
          <t>32</t>
        </is>
      </c>
      <c r="I3904" s="7">
        <f>IF(B3904="보세",C3904&amp;" "&amp;D3904&amp;" "&amp;E3904&amp;" "&amp;F3904&amp;" ["&amp;H3904&amp;"]",IF(G3904="JPN","[JPN] "&amp;B3904&amp;" "&amp;C3904&amp;" "&amp;D3904&amp;" "&amp;E3904&amp;" "&amp;F3904&amp;" ["&amp;H3904&amp;"]",B3904&amp;" "&amp;C3904&amp;" "&amp;D3904&amp;" "&amp;E3904&amp;" "&amp;F3904&amp;" ["&amp;H3904&amp;"]"))</f>
        <v/>
      </c>
      <c r="J3904" s="7" t="inlineStr">
        <is>
          <t>라코스테 블루 면혼방 반바지 [32]</t>
        </is>
      </c>
      <c r="K3904" s="7" t="inlineStr">
        <is>
          <t>라코스테 블루 면혼방 반바지</t>
        </is>
      </c>
      <c r="L3904" s="7">
        <f>IF(B3904="보세",C3904&amp;" "&amp;F3904,B3904&amp;" "&amp;F3904)</f>
        <v/>
      </c>
      <c r="M3904" s="8" t="inlineStr">
        <is>
          <t>블루  면혼방 반바지</t>
        </is>
      </c>
      <c r="N3904" s="8" t="inlineStr">
        <is>
          <t>블루  코튼혼방 반바지</t>
        </is>
      </c>
      <c r="O3904" s="8" t="inlineStr">
        <is>
          <t>블루  면믹스 반바지</t>
        </is>
      </c>
    </row>
    <row r="3905" ht="16.5" customHeight="1" s="16">
      <c r="A3905" s="7" t="n">
        <v>13200953</v>
      </c>
      <c r="B3905" s="7" t="inlineStr">
        <is>
          <t>다이나핏</t>
        </is>
      </c>
      <c r="C3905" s="7" t="inlineStr">
        <is>
          <t>그레이</t>
        </is>
      </c>
      <c r="D3905" s="7" t="inlineStr">
        <is>
          <t>무지</t>
        </is>
      </c>
      <c r="E3905" s="7" t="inlineStr">
        <is>
          <t>폴리</t>
        </is>
      </c>
      <c r="F3905" s="7" t="inlineStr">
        <is>
          <t>트레이닝팬츠</t>
        </is>
      </c>
      <c r="G3905" s="7" t="inlineStr">
        <is>
          <t>KOR</t>
        </is>
      </c>
      <c r="H3905" s="7" t="inlineStr">
        <is>
          <t>L</t>
        </is>
      </c>
      <c r="I3905" s="7">
        <f>IF(B3905="보세",C3905&amp;" "&amp;D3905&amp;" "&amp;E3905&amp;" "&amp;F3905&amp;" ["&amp;H3905&amp;"]",IF(G3905="JPN","[JPN] "&amp;B3905&amp;" "&amp;C3905&amp;" "&amp;D3905&amp;" "&amp;E3905&amp;" "&amp;F3905&amp;" ["&amp;H3905&amp;"]",B3905&amp;" "&amp;C3905&amp;" "&amp;D3905&amp;" "&amp;E3905&amp;" "&amp;F3905&amp;" ["&amp;H3905&amp;"]"))</f>
        <v/>
      </c>
      <c r="J3905" s="7" t="inlineStr">
        <is>
          <t>다이나핏 그레이 트레이닝팬츠 [L]</t>
        </is>
      </c>
      <c r="K3905" s="7" t="inlineStr">
        <is>
          <t>다이나핏 그레이 트레이닝팬츠</t>
        </is>
      </c>
      <c r="L3905" s="7">
        <f>IF(B3905="보세",C3905&amp;" "&amp;F3905,B3905&amp;" "&amp;F3905)</f>
        <v/>
      </c>
      <c r="M3905" s="8" t="inlineStr">
        <is>
          <t>그레이   트레이닝팬츠</t>
        </is>
      </c>
      <c r="N3905" s="8" t="inlineStr">
        <is>
          <t>회색   트레이닝팬츠</t>
        </is>
      </c>
      <c r="O3905" s="8" t="inlineStr">
        <is>
          <t>GRAY   트레이닝팬츠</t>
        </is>
      </c>
    </row>
    <row r="3906" ht="16.5" customHeight="1" s="16">
      <c r="A3906" s="7" t="n">
        <v>13200954</v>
      </c>
      <c r="B3906" s="7" t="inlineStr">
        <is>
          <t>디키즈</t>
        </is>
      </c>
      <c r="C3906" s="7" t="inlineStr">
        <is>
          <t>그레이</t>
        </is>
      </c>
      <c r="D3906" s="7" t="inlineStr">
        <is>
          <t>무지</t>
        </is>
      </c>
      <c r="E3906" s="7" t="inlineStr">
        <is>
          <t>면혼방</t>
        </is>
      </c>
      <c r="F3906" s="7" t="inlineStr">
        <is>
          <t>트레이닝팬츠</t>
        </is>
      </c>
      <c r="G3906" s="7" t="inlineStr">
        <is>
          <t>KOR</t>
        </is>
      </c>
      <c r="H3906" s="7" t="inlineStr">
        <is>
          <t>M</t>
        </is>
      </c>
      <c r="I3906" s="7">
        <f>IF(B3906="보세",C3906&amp;" "&amp;D3906&amp;" "&amp;E3906&amp;" "&amp;F3906&amp;" ["&amp;H3906&amp;"]",IF(G3906="JPN","[JPN] "&amp;B3906&amp;" "&amp;C3906&amp;" "&amp;D3906&amp;" "&amp;E3906&amp;" "&amp;F3906&amp;" ["&amp;H3906&amp;"]",B3906&amp;" "&amp;C3906&amp;" "&amp;D3906&amp;" "&amp;E3906&amp;" "&amp;F3906&amp;" ["&amp;H3906&amp;"]"))</f>
        <v/>
      </c>
      <c r="J3906" s="7" t="inlineStr">
        <is>
          <t>디키즈 그레이 면혼방 트레이닝팬츠 [M]</t>
        </is>
      </c>
      <c r="K3906" s="7" t="inlineStr">
        <is>
          <t>디키즈 그레이 면혼방 트레이닝팬츠</t>
        </is>
      </c>
      <c r="L3906" s="7">
        <f>IF(B3906="보세",C3906&amp;" "&amp;F3906,B3906&amp;" "&amp;F3906)</f>
        <v/>
      </c>
      <c r="M3906" s="8" t="inlineStr">
        <is>
          <t>그레이  면혼방 트레이닝팬츠</t>
        </is>
      </c>
      <c r="N3906" s="8" t="inlineStr">
        <is>
          <t>회색  면혼방 트레이닝팬츠</t>
        </is>
      </c>
      <c r="O3906" s="8" t="inlineStr">
        <is>
          <t>GRAY  면혼방 트레이닝팬츠</t>
        </is>
      </c>
    </row>
    <row r="3907" ht="16.5" customHeight="1" s="16">
      <c r="A3907" s="7" t="n">
        <v>13200955</v>
      </c>
      <c r="B3907" s="7" t="inlineStr">
        <is>
          <t>피스워커</t>
        </is>
      </c>
      <c r="C3907" s="7" t="inlineStr">
        <is>
          <t>빈티지블루</t>
        </is>
      </c>
      <c r="D3907" s="7" t="inlineStr">
        <is>
          <t>무지</t>
        </is>
      </c>
      <c r="E3907" s="7" t="inlineStr">
        <is>
          <t>데님</t>
        </is>
      </c>
      <c r="F3907" s="7" t="inlineStr">
        <is>
          <t>스트레이트핏진</t>
        </is>
      </c>
      <c r="G3907" s="7" t="inlineStr">
        <is>
          <t>KOR</t>
        </is>
      </c>
      <c r="H3907" s="7" t="inlineStr">
        <is>
          <t>30</t>
        </is>
      </c>
      <c r="I3907" s="7">
        <f>IF(B3907="보세",C3907&amp;" "&amp;D3907&amp;" "&amp;E3907&amp;" "&amp;F3907&amp;" ["&amp;H3907&amp;"]",IF(G3907="JPN","[JPN] "&amp;B3907&amp;" "&amp;C3907&amp;" "&amp;D3907&amp;" "&amp;E3907&amp;" "&amp;F3907&amp;" ["&amp;H3907&amp;"]",B3907&amp;" "&amp;C3907&amp;" "&amp;D3907&amp;" "&amp;E3907&amp;" "&amp;F3907&amp;" ["&amp;H3907&amp;"]"))</f>
        <v/>
      </c>
      <c r="J3907" s="7" t="inlineStr">
        <is>
          <t>피스워커 빈티지블루 데님 스트레이트핏진 [30]</t>
        </is>
      </c>
      <c r="K3907" s="7" t="inlineStr">
        <is>
          <t>피스워커 빈티지블루 데님 스트레이트핏진</t>
        </is>
      </c>
      <c r="L3907" s="7">
        <f>IF(B3907="보세",C3907&amp;" "&amp;F3907,B3907&amp;" "&amp;F3907)</f>
        <v/>
      </c>
      <c r="M3907" s="8" t="inlineStr">
        <is>
          <t>빈티지블루  데님 스트레이트핏진</t>
        </is>
      </c>
      <c r="N3907" s="8" t="inlineStr">
        <is>
          <t>빈티지블루  데님 스트레이트핏진</t>
        </is>
      </c>
      <c r="O3907" s="8" t="inlineStr">
        <is>
          <t>빈티지블루  데님 스트레이트핏진</t>
        </is>
      </c>
    </row>
    <row r="3908" ht="16.5" customHeight="1" s="16">
      <c r="A3908" s="7" t="n">
        <v>13200957</v>
      </c>
      <c r="B3908" s="7" t="inlineStr">
        <is>
          <t>올젠</t>
        </is>
      </c>
      <c r="C3908" s="7" t="inlineStr">
        <is>
          <t>풀색</t>
        </is>
      </c>
      <c r="D3908" s="7" t="inlineStr">
        <is>
          <t>무지</t>
        </is>
      </c>
      <c r="E3908" s="7" t="inlineStr">
        <is>
          <t>면혼방</t>
        </is>
      </c>
      <c r="F3908" s="7" t="inlineStr">
        <is>
          <t>스탠다드핏팬츠</t>
        </is>
      </c>
      <c r="G3908" s="7" t="inlineStr">
        <is>
          <t>KOR</t>
        </is>
      </c>
      <c r="H3908" s="7" t="inlineStr">
        <is>
          <t>86</t>
        </is>
      </c>
      <c r="I3908" s="7">
        <f>IF(B3908="보세",C3908&amp;" "&amp;D3908&amp;" "&amp;E3908&amp;" "&amp;F3908&amp;" ["&amp;H3908&amp;"]",IF(G3908="JPN","[JPN] "&amp;B3908&amp;" "&amp;C3908&amp;" "&amp;D3908&amp;" "&amp;E3908&amp;" "&amp;F3908&amp;" ["&amp;H3908&amp;"]",B3908&amp;" "&amp;C3908&amp;" "&amp;D3908&amp;" "&amp;E3908&amp;" "&amp;F3908&amp;" ["&amp;H3908&amp;"]"))</f>
        <v/>
      </c>
      <c r="J3908" s="7" t="inlineStr">
        <is>
          <t>올젠 풀색 면혼방 스탠다드핏팬츠 [86]</t>
        </is>
      </c>
      <c r="K3908" s="7" t="inlineStr">
        <is>
          <t>올젠 풀색 면혼방 스탠다드핏팬츠</t>
        </is>
      </c>
      <c r="L3908" s="7">
        <f>IF(B3908="보세",C3908&amp;" "&amp;F3908,B3908&amp;" "&amp;F3908)</f>
        <v/>
      </c>
      <c r="M3908" s="8" t="inlineStr">
        <is>
          <t>풀색  면혼방 스탠다드핏팬츠</t>
        </is>
      </c>
      <c r="N3908" s="8" t="inlineStr">
        <is>
          <t>풀색  코튼혼방 스탠다드핏팬츠</t>
        </is>
      </c>
      <c r="O3908" s="8" t="inlineStr">
        <is>
          <t>풀색  면믹스 스탠다드핏팬츠</t>
        </is>
      </c>
    </row>
    <row r="3909" ht="16.5" customHeight="1" s="16">
      <c r="A3909" s="7" t="n">
        <v>13200958</v>
      </c>
      <c r="B3909" s="7" t="inlineStr">
        <is>
          <t>노스페이스</t>
        </is>
      </c>
      <c r="C3909" s="7" t="inlineStr">
        <is>
          <t>블랙</t>
        </is>
      </c>
      <c r="D3909" s="7" t="inlineStr">
        <is>
          <t>무지</t>
        </is>
      </c>
      <c r="E3909" s="7" t="inlineStr">
        <is>
          <t>폴리</t>
        </is>
      </c>
      <c r="F3909" s="7" t="inlineStr">
        <is>
          <t>경량패딩</t>
        </is>
      </c>
      <c r="G3909" s="7" t="inlineStr">
        <is>
          <t>KOR</t>
        </is>
      </c>
      <c r="H3909" s="7" t="inlineStr">
        <is>
          <t>100</t>
        </is>
      </c>
      <c r="I3909" s="7">
        <f>IF(B3909="보세",C3909&amp;" "&amp;D3909&amp;" "&amp;E3909&amp;" "&amp;F3909&amp;" ["&amp;H3909&amp;"]",IF(G3909="JPN","[JPN] "&amp;B3909&amp;" "&amp;C3909&amp;" "&amp;D3909&amp;" "&amp;E3909&amp;" "&amp;F3909&amp;" ["&amp;H3909&amp;"]",B3909&amp;" "&amp;C3909&amp;" "&amp;D3909&amp;" "&amp;E3909&amp;" "&amp;F3909&amp;" ["&amp;H3909&amp;"]"))</f>
        <v/>
      </c>
      <c r="J3909" s="7" t="inlineStr">
        <is>
          <t>노스페이스 블랙 경량패딩 [100]</t>
        </is>
      </c>
      <c r="K3909" s="7" t="inlineStr">
        <is>
          <t>노스페이스 블랙 경량패딩</t>
        </is>
      </c>
      <c r="L3909" s="7">
        <f>IF(B3909="보세",C3909&amp;" "&amp;F3909,B3909&amp;" "&amp;F3909)</f>
        <v/>
      </c>
      <c r="M3909" s="8" t="inlineStr">
        <is>
          <t>블랙   경량패딩</t>
        </is>
      </c>
      <c r="N3909" s="8" t="inlineStr">
        <is>
          <t>블랙   경량패딩</t>
        </is>
      </c>
      <c r="O3909" s="8" t="inlineStr">
        <is>
          <t>블랙   경량패딩</t>
        </is>
      </c>
    </row>
    <row r="3910" ht="16.5" customHeight="1" s="16">
      <c r="A3910" s="7" t="n">
        <v>13200959</v>
      </c>
      <c r="B3910" s="7" t="inlineStr">
        <is>
          <t>지오다노</t>
        </is>
      </c>
      <c r="C3910" s="7" t="inlineStr">
        <is>
          <t>화이트</t>
        </is>
      </c>
      <c r="D3910" s="7" t="inlineStr">
        <is>
          <t>무지</t>
        </is>
      </c>
      <c r="E3910" s="7" t="inlineStr">
        <is>
          <t>면</t>
        </is>
      </c>
      <c r="F3910" s="7" t="inlineStr">
        <is>
          <t>반바지</t>
        </is>
      </c>
      <c r="G3910" s="7" t="inlineStr">
        <is>
          <t>KOR</t>
        </is>
      </c>
      <c r="H3910" s="7" t="inlineStr">
        <is>
          <t>32</t>
        </is>
      </c>
      <c r="I3910" s="7">
        <f>IF(B3910="보세",C3910&amp;" "&amp;D3910&amp;" "&amp;E3910&amp;" "&amp;F3910&amp;" ["&amp;H3910&amp;"]",IF(G3910="JPN","[JPN] "&amp;B3910&amp;" "&amp;C3910&amp;" "&amp;D3910&amp;" "&amp;E3910&amp;" "&amp;F3910&amp;" ["&amp;H3910&amp;"]",B3910&amp;" "&amp;C3910&amp;" "&amp;D3910&amp;" "&amp;E3910&amp;" "&amp;F3910&amp;" ["&amp;H3910&amp;"]"))</f>
        <v/>
      </c>
      <c r="J3910" s="7" t="inlineStr">
        <is>
          <t>지오다노 화이트 면 반바지 [32]</t>
        </is>
      </c>
      <c r="K3910" s="7" t="inlineStr">
        <is>
          <t>지오다노 화이트 면 반바지</t>
        </is>
      </c>
      <c r="L3910" s="7">
        <f>IF(B3910="보세",C3910&amp;" "&amp;F3910,B3910&amp;" "&amp;F3910)</f>
        <v/>
      </c>
      <c r="M3910" s="8" t="inlineStr">
        <is>
          <t>화이트  면 반바지</t>
        </is>
      </c>
      <c r="N3910" s="8" t="inlineStr">
        <is>
          <t>화이트  코튼 반바지</t>
        </is>
      </c>
      <c r="O3910" s="8" t="inlineStr">
        <is>
          <t>화이트  면직물 반바지</t>
        </is>
      </c>
    </row>
    <row r="3911" ht="16.5" customHeight="1" s="16">
      <c r="A3911" s="7" t="n">
        <v>13200960</v>
      </c>
      <c r="B3911" s="7" t="inlineStr">
        <is>
          <t>fcmm</t>
        </is>
      </c>
      <c r="C3911" s="7" t="inlineStr">
        <is>
          <t>블랙</t>
        </is>
      </c>
      <c r="D3911" s="7" t="inlineStr">
        <is>
          <t>무지</t>
        </is>
      </c>
      <c r="E3911" s="7" t="inlineStr">
        <is>
          <t>폴리</t>
        </is>
      </c>
      <c r="F3911" s="7" t="inlineStr">
        <is>
          <t>트레이닝반바지</t>
        </is>
      </c>
      <c r="G3911" s="7" t="inlineStr">
        <is>
          <t>KOR</t>
        </is>
      </c>
      <c r="H3911" s="7" t="inlineStr">
        <is>
          <t>L</t>
        </is>
      </c>
      <c r="I3911" s="7">
        <f>IF(B3911="보세",C3911&amp;" "&amp;D3911&amp;" "&amp;E3911&amp;" "&amp;F3911&amp;" ["&amp;H3911&amp;"]",IF(G3911="JPN","[JPN] "&amp;B3911&amp;" "&amp;C3911&amp;" "&amp;D3911&amp;" "&amp;E3911&amp;" "&amp;F3911&amp;" ["&amp;H3911&amp;"]",B3911&amp;" "&amp;C3911&amp;" "&amp;D3911&amp;" "&amp;E3911&amp;" "&amp;F3911&amp;" ["&amp;H3911&amp;"]"))</f>
        <v/>
      </c>
      <c r="J3911" s="7" t="inlineStr">
        <is>
          <t>fcmm 블랙 트레이닝반바지 [L]</t>
        </is>
      </c>
      <c r="K3911" s="7" t="inlineStr">
        <is>
          <t>fcmm 블랙 트레이닝반바지</t>
        </is>
      </c>
      <c r="L3911" s="7">
        <f>IF(B3911="보세",C3911&amp;" "&amp;F3911,B3911&amp;" "&amp;F3911)</f>
        <v/>
      </c>
      <c r="M3911" s="8" t="inlineStr">
        <is>
          <t>블랙   트레이닝반바지</t>
        </is>
      </c>
      <c r="N3911" s="8" t="inlineStr">
        <is>
          <t>블랙   트레이닝반바지</t>
        </is>
      </c>
      <c r="O3911" s="8" t="inlineStr">
        <is>
          <t>블랙   트레이닝반바지</t>
        </is>
      </c>
    </row>
    <row r="3912" ht="16.5" customHeight="1" s="16">
      <c r="A3912" s="7" t="n">
        <v>13200961</v>
      </c>
      <c r="B3912" s="7" t="inlineStr">
        <is>
          <t>필라</t>
        </is>
      </c>
      <c r="C3912" s="7" t="inlineStr">
        <is>
          <t>네이비레드</t>
        </is>
      </c>
      <c r="D3912" s="7" t="inlineStr">
        <is>
          <t>무지</t>
        </is>
      </c>
      <c r="E3912" s="7" t="inlineStr">
        <is>
          <t>덕다운</t>
        </is>
      </c>
      <c r="F3912" s="7" t="inlineStr">
        <is>
          <t>헤비패딩점퍼</t>
        </is>
      </c>
      <c r="G3912" s="7" t="inlineStr">
        <is>
          <t>KOR</t>
        </is>
      </c>
      <c r="H3912" s="7" t="inlineStr">
        <is>
          <t>없음</t>
        </is>
      </c>
      <c r="I3912" s="7">
        <f>IF(B3912="보세",C3912&amp;" "&amp;D3912&amp;" "&amp;E3912&amp;" "&amp;F3912&amp;" ["&amp;H3912&amp;"]",IF(G3912="JPN","[JPN] "&amp;B3912&amp;" "&amp;C3912&amp;" "&amp;D3912&amp;" "&amp;E3912&amp;" "&amp;F3912&amp;" ["&amp;H3912&amp;"]",B3912&amp;" "&amp;C3912&amp;" "&amp;D3912&amp;" "&amp;E3912&amp;" "&amp;F3912&amp;" ["&amp;H3912&amp;"]"))</f>
        <v/>
      </c>
      <c r="J3912" s="7" t="inlineStr">
        <is>
          <t xml:space="preserve">필라 네이비레드 덕다운 헤비패딩점퍼 </t>
        </is>
      </c>
      <c r="K3912" s="7" t="inlineStr">
        <is>
          <t xml:space="preserve">필라 네이비레드 덕다운 헤비패딩점퍼 </t>
        </is>
      </c>
      <c r="L3912" s="7">
        <f>IF(B3912="보세",C3912&amp;" "&amp;F3912,B3912&amp;" "&amp;F3912)</f>
        <v/>
      </c>
      <c r="M3912" s="8" t="inlineStr">
        <is>
          <t>네이비레드  덕다운 헤비패딩점퍼</t>
        </is>
      </c>
      <c r="N3912" s="8" t="inlineStr">
        <is>
          <t>네이비레드  덕다운 헤비패딩점퍼</t>
        </is>
      </c>
      <c r="O3912" s="8" t="inlineStr">
        <is>
          <t>네이비레드  덕다운 헤비패딩점퍼</t>
        </is>
      </c>
    </row>
    <row r="3913" ht="16.5" customHeight="1" s="16">
      <c r="A3913" s="10" t="n"/>
      <c r="B3913" s="11" t="n"/>
      <c r="C3913" s="11" t="n"/>
      <c r="D3913" s="11" t="n"/>
      <c r="E3913" s="11" t="n"/>
      <c r="F3913" s="11" t="n"/>
      <c r="G3913" s="11" t="n"/>
      <c r="H3913" s="11" t="n"/>
      <c r="I3913" s="11" t="n"/>
      <c r="J3913" s="11" t="n"/>
      <c r="K3913" s="11" t="n"/>
      <c r="L3913" s="11" t="n"/>
      <c r="M3913" s="14" t="n"/>
      <c r="N3913" s="11" t="n"/>
      <c r="O3913" s="11" t="n"/>
    </row>
    <row r="3914" ht="16.5" customHeight="1" s="16">
      <c r="A3914" s="10" t="n"/>
      <c r="B3914" s="11" t="n"/>
      <c r="C3914" s="11" t="n"/>
      <c r="D3914" s="11" t="n"/>
      <c r="E3914" s="11" t="n"/>
      <c r="F3914" s="11" t="n"/>
      <c r="G3914" s="11" t="n"/>
      <c r="H3914" s="11" t="n"/>
      <c r="I3914" s="11" t="n"/>
      <c r="J3914" s="11" t="n"/>
      <c r="K3914" s="11" t="n"/>
      <c r="L3914" s="11" t="n"/>
      <c r="M3914" s="14" t="n"/>
      <c r="N3914" s="11" t="n"/>
      <c r="O3914" s="11" t="n"/>
    </row>
    <row r="3915" ht="16.5" customHeight="1" s="16">
      <c r="A3915" s="10" t="n"/>
      <c r="B3915" s="11" t="n"/>
      <c r="C3915" s="11" t="n"/>
      <c r="D3915" s="11" t="n"/>
      <c r="E3915" s="11" t="n"/>
      <c r="F3915" s="11" t="n"/>
      <c r="G3915" s="11" t="n"/>
      <c r="H3915" s="11" t="n"/>
      <c r="I3915" s="11" t="n"/>
      <c r="J3915" s="11" t="n"/>
      <c r="K3915" s="11" t="n"/>
      <c r="L3915" s="11" t="n"/>
      <c r="M3915" s="14" t="n"/>
      <c r="N3915" s="11" t="n"/>
      <c r="O3915" s="11" t="n"/>
    </row>
    <row r="3916" ht="16.5" customHeight="1" s="16">
      <c r="A3916" s="10" t="n"/>
      <c r="B3916" s="11" t="n"/>
      <c r="C3916" s="11" t="n"/>
      <c r="D3916" s="11" t="n"/>
      <c r="E3916" s="11" t="n"/>
      <c r="F3916" s="11" t="n"/>
      <c r="G3916" s="11" t="n"/>
      <c r="H3916" s="11" t="n"/>
      <c r="I3916" s="11" t="n"/>
      <c r="J3916" s="11" t="n"/>
      <c r="K3916" s="11" t="n"/>
      <c r="L3916" s="11" t="n"/>
      <c r="M3916" s="14" t="n"/>
      <c r="N3916" s="11" t="n"/>
      <c r="O3916" s="11" t="n"/>
    </row>
    <row r="3917" ht="16.5" customHeight="1" s="16">
      <c r="A3917" s="10" t="n"/>
      <c r="B3917" s="11" t="n"/>
      <c r="C3917" s="11" t="n"/>
      <c r="D3917" s="11" t="n"/>
      <c r="E3917" s="11" t="n"/>
      <c r="F3917" s="11" t="n"/>
      <c r="G3917" s="11" t="n"/>
      <c r="H3917" s="11" t="n"/>
      <c r="I3917" s="11" t="n"/>
      <c r="J3917" s="11" t="n"/>
      <c r="K3917" s="11" t="n"/>
      <c r="L3917" s="11" t="n"/>
      <c r="M3917" s="14" t="n"/>
      <c r="N3917" s="11" t="n"/>
      <c r="O3917" s="11" t="n"/>
    </row>
    <row r="3918" ht="16.5" customHeight="1" s="16">
      <c r="A3918" s="10" t="n"/>
      <c r="B3918" s="11" t="n"/>
      <c r="C3918" s="11" t="n"/>
      <c r="D3918" s="11" t="n"/>
      <c r="E3918" s="11" t="n"/>
      <c r="F3918" s="11" t="n"/>
      <c r="G3918" s="11" t="n"/>
      <c r="H3918" s="11" t="n"/>
      <c r="I3918" s="11" t="n"/>
      <c r="J3918" s="11" t="n"/>
      <c r="K3918" s="11" t="n"/>
      <c r="L3918" s="11" t="n"/>
      <c r="M3918" s="14" t="n"/>
      <c r="N3918" s="11" t="n"/>
      <c r="O3918" s="11" t="n"/>
    </row>
    <row r="3919" ht="16.5" customHeight="1" s="16">
      <c r="A3919" s="10" t="n"/>
      <c r="B3919" s="11" t="n"/>
      <c r="C3919" s="11" t="n"/>
      <c r="D3919" s="11" t="n"/>
      <c r="E3919" s="11" t="n"/>
      <c r="F3919" s="11" t="n"/>
      <c r="G3919" s="11" t="n"/>
      <c r="H3919" s="11" t="n"/>
      <c r="I3919" s="11" t="n"/>
      <c r="J3919" s="11" t="n"/>
      <c r="K3919" s="11" t="n"/>
      <c r="L3919" s="11" t="n"/>
      <c r="M3919" s="14" t="n"/>
      <c r="N3919" s="11" t="n"/>
      <c r="O3919" s="11" t="n"/>
    </row>
    <row r="3920" ht="16.5" customHeight="1" s="16">
      <c r="A3920" s="10" t="n"/>
      <c r="B3920" s="11" t="n"/>
      <c r="C3920" s="11" t="n"/>
      <c r="D3920" s="11" t="n"/>
      <c r="E3920" s="11" t="n"/>
      <c r="F3920" s="11" t="n"/>
      <c r="G3920" s="11" t="n"/>
      <c r="H3920" s="11" t="n"/>
      <c r="I3920" s="11" t="n"/>
      <c r="J3920" s="11" t="n"/>
      <c r="K3920" s="11" t="n"/>
      <c r="L3920" s="11" t="n"/>
      <c r="M3920" s="14" t="n"/>
      <c r="N3920" s="11" t="n"/>
      <c r="O3920" s="11" t="n"/>
    </row>
    <row r="3921" ht="16.5" customHeight="1" s="16">
      <c r="A3921" s="10" t="n"/>
      <c r="B3921" s="11" t="n"/>
      <c r="C3921" s="11" t="n"/>
      <c r="D3921" s="11" t="n"/>
      <c r="E3921" s="11" t="n"/>
      <c r="F3921" s="11" t="n"/>
      <c r="G3921" s="11" t="n"/>
      <c r="H3921" s="11" t="n"/>
      <c r="I3921" s="11" t="n"/>
      <c r="J3921" s="11" t="n"/>
      <c r="K3921" s="11" t="n"/>
      <c r="L3921" s="11" t="n"/>
      <c r="M3921" s="14" t="n"/>
      <c r="N3921" s="11" t="n"/>
      <c r="O3921" s="11" t="n"/>
    </row>
    <row r="3922" ht="16.5" customHeight="1" s="16">
      <c r="A3922" s="10" t="n"/>
      <c r="B3922" s="11" t="n"/>
      <c r="C3922" s="11" t="n"/>
      <c r="D3922" s="11" t="n"/>
      <c r="E3922" s="11" t="n"/>
      <c r="F3922" s="11" t="n"/>
      <c r="G3922" s="11" t="n"/>
      <c r="H3922" s="11" t="n"/>
      <c r="I3922" s="11" t="n"/>
      <c r="J3922" s="11" t="n"/>
      <c r="K3922" s="11" t="n"/>
      <c r="L3922" s="11" t="n"/>
      <c r="M3922" s="14" t="n"/>
      <c r="N3922" s="11" t="n"/>
      <c r="O3922" s="11" t="n"/>
    </row>
    <row r="3923" ht="16.5" customHeight="1" s="16">
      <c r="A3923" s="10" t="n"/>
      <c r="B3923" s="11" t="n"/>
      <c r="C3923" s="11" t="n"/>
      <c r="D3923" s="11" t="n"/>
      <c r="E3923" s="11" t="n"/>
      <c r="F3923" s="11" t="n"/>
      <c r="G3923" s="11" t="n"/>
      <c r="H3923" s="11" t="n"/>
      <c r="I3923" s="11" t="n"/>
      <c r="J3923" s="11" t="n"/>
      <c r="K3923" s="11" t="n"/>
      <c r="L3923" s="11" t="n"/>
      <c r="M3923" s="14" t="n"/>
      <c r="N3923" s="11" t="n"/>
      <c r="O3923" s="11" t="n"/>
    </row>
    <row r="3924" ht="16.5" customHeight="1" s="16">
      <c r="A3924" s="10" t="n"/>
      <c r="B3924" s="11" t="n"/>
      <c r="C3924" s="11" t="n"/>
      <c r="D3924" s="11" t="n"/>
      <c r="E3924" s="11" t="n"/>
      <c r="F3924" s="11" t="n"/>
      <c r="G3924" s="11" t="n"/>
      <c r="H3924" s="11" t="n"/>
      <c r="I3924" s="11" t="n"/>
      <c r="J3924" s="11" t="n"/>
      <c r="K3924" s="11" t="n"/>
      <c r="L3924" s="11" t="n"/>
      <c r="M3924" s="14" t="n"/>
      <c r="N3924" s="11" t="n"/>
      <c r="O3924" s="11" t="n"/>
    </row>
    <row r="3925" ht="16.5" customHeight="1" s="16">
      <c r="A3925" s="10" t="n"/>
      <c r="B3925" s="11" t="n"/>
      <c r="C3925" s="11" t="n"/>
      <c r="D3925" s="11" t="n"/>
      <c r="E3925" s="11" t="n"/>
      <c r="F3925" s="11" t="n"/>
      <c r="G3925" s="11" t="n"/>
      <c r="H3925" s="11" t="n"/>
      <c r="I3925" s="11" t="n"/>
      <c r="J3925" s="11" t="n"/>
      <c r="K3925" s="11" t="n"/>
      <c r="L3925" s="11" t="n"/>
      <c r="M3925" s="14" t="n"/>
      <c r="N3925" s="11" t="n"/>
      <c r="O3925" s="11" t="n"/>
    </row>
    <row r="3926" ht="16.5" customHeight="1" s="16">
      <c r="A3926" s="10" t="n"/>
      <c r="B3926" s="11" t="n"/>
      <c r="C3926" s="11" t="n"/>
      <c r="D3926" s="11" t="n"/>
      <c r="E3926" s="11" t="n"/>
      <c r="F3926" s="11" t="n"/>
      <c r="G3926" s="11" t="n"/>
      <c r="H3926" s="11" t="n"/>
      <c r="I3926" s="11" t="n"/>
      <c r="J3926" s="11" t="n"/>
      <c r="K3926" s="11" t="n"/>
      <c r="L3926" s="11" t="n"/>
      <c r="M3926" s="14" t="n"/>
      <c r="N3926" s="11" t="n"/>
      <c r="O3926" s="11" t="n"/>
    </row>
    <row r="3927" ht="16.5" customHeight="1" s="16">
      <c r="A3927" s="10" t="n"/>
      <c r="B3927" s="11" t="n"/>
      <c r="C3927" s="11" t="n"/>
      <c r="D3927" s="11" t="n"/>
      <c r="E3927" s="11" t="n"/>
      <c r="F3927" s="11" t="n"/>
      <c r="G3927" s="11" t="n"/>
      <c r="H3927" s="11" t="n"/>
      <c r="I3927" s="11" t="n"/>
      <c r="J3927" s="11" t="n"/>
      <c r="K3927" s="11" t="n"/>
      <c r="L3927" s="11" t="n"/>
      <c r="M3927" s="14" t="n"/>
      <c r="N3927" s="11" t="n"/>
      <c r="O3927" s="11" t="n"/>
    </row>
    <row r="3928" ht="16.5" customHeight="1" s="16">
      <c r="A3928" s="10" t="n"/>
      <c r="B3928" s="11" t="n"/>
      <c r="C3928" s="11" t="n"/>
      <c r="D3928" s="11" t="n"/>
      <c r="E3928" s="11" t="n"/>
      <c r="F3928" s="11" t="n"/>
      <c r="G3928" s="11" t="n"/>
      <c r="H3928" s="11" t="n"/>
      <c r="I3928" s="11" t="n"/>
      <c r="J3928" s="11" t="n"/>
      <c r="K3928" s="11" t="n"/>
      <c r="L3928" s="11" t="n"/>
      <c r="M3928" s="14" t="n"/>
      <c r="N3928" s="11" t="n"/>
      <c r="O3928" s="11" t="n"/>
    </row>
    <row r="3929" ht="16.5" customHeight="1" s="16">
      <c r="A3929" s="10" t="n"/>
      <c r="B3929" s="11" t="n"/>
      <c r="C3929" s="11" t="n"/>
      <c r="D3929" s="11" t="n"/>
      <c r="E3929" s="11" t="n"/>
      <c r="F3929" s="11" t="n"/>
      <c r="G3929" s="11" t="n"/>
      <c r="H3929" s="11" t="n"/>
      <c r="I3929" s="11" t="n"/>
      <c r="J3929" s="11" t="n"/>
      <c r="K3929" s="11" t="n"/>
      <c r="L3929" s="11" t="n"/>
      <c r="M3929" s="14" t="n"/>
      <c r="N3929" s="11" t="n"/>
      <c r="O3929" s="11" t="n"/>
    </row>
    <row r="3930" ht="16.5" customHeight="1" s="16">
      <c r="A3930" s="10" t="n"/>
      <c r="B3930" s="11" t="n"/>
      <c r="C3930" s="11" t="n"/>
      <c r="D3930" s="11" t="n"/>
      <c r="E3930" s="11" t="n"/>
      <c r="F3930" s="11" t="n"/>
      <c r="G3930" s="11" t="n"/>
      <c r="H3930" s="11" t="n"/>
      <c r="I3930" s="11" t="n"/>
      <c r="J3930" s="11" t="n"/>
      <c r="K3930" s="11" t="n"/>
      <c r="L3930" s="11" t="n"/>
      <c r="M3930" s="14" t="n"/>
      <c r="N3930" s="11" t="n"/>
      <c r="O3930" s="11" t="n"/>
    </row>
    <row r="3931" ht="16.5" customHeight="1" s="16">
      <c r="A3931" s="10" t="n"/>
      <c r="B3931" s="11" t="n"/>
      <c r="C3931" s="11" t="n"/>
      <c r="D3931" s="11" t="n"/>
      <c r="E3931" s="11" t="n"/>
      <c r="F3931" s="11" t="n"/>
      <c r="G3931" s="11" t="n"/>
      <c r="H3931" s="11" t="n"/>
      <c r="I3931" s="11" t="n"/>
      <c r="J3931" s="11" t="n"/>
      <c r="K3931" s="11" t="n"/>
      <c r="L3931" s="11" t="n"/>
      <c r="M3931" s="14" t="n"/>
      <c r="N3931" s="11" t="n"/>
      <c r="O3931" s="11" t="n"/>
    </row>
    <row r="3932" ht="16.5" customHeight="1" s="16">
      <c r="A3932" s="10" t="n"/>
      <c r="B3932" s="11" t="n"/>
      <c r="C3932" s="11" t="n"/>
      <c r="D3932" s="11" t="n"/>
      <c r="E3932" s="11" t="n"/>
      <c r="F3932" s="11" t="n"/>
      <c r="G3932" s="11" t="n"/>
      <c r="H3932" s="11" t="n"/>
      <c r="I3932" s="11" t="n"/>
      <c r="J3932" s="11" t="n"/>
      <c r="K3932" s="11" t="n"/>
      <c r="L3932" s="11" t="n"/>
      <c r="M3932" s="14" t="n"/>
      <c r="N3932" s="11" t="n"/>
      <c r="O3932" s="11" t="n"/>
    </row>
    <row r="3933" ht="16.5" customHeight="1" s="16">
      <c r="A3933" s="10" t="n"/>
      <c r="B3933" s="11" t="n"/>
      <c r="C3933" s="11" t="n"/>
      <c r="D3933" s="11" t="n"/>
      <c r="E3933" s="11" t="n"/>
      <c r="F3933" s="11" t="n"/>
      <c r="G3933" s="11" t="n"/>
      <c r="H3933" s="11" t="n"/>
      <c r="I3933" s="11" t="n"/>
      <c r="J3933" s="11" t="n"/>
      <c r="K3933" s="11" t="n"/>
      <c r="L3933" s="11" t="n"/>
      <c r="M3933" s="14" t="n"/>
      <c r="N3933" s="11" t="n"/>
      <c r="O3933" s="11" t="n"/>
    </row>
    <row r="3934" ht="16.5" customHeight="1" s="16">
      <c r="A3934" s="10" t="n"/>
      <c r="B3934" s="11" t="n"/>
      <c r="C3934" s="11" t="n"/>
      <c r="D3934" s="11" t="n"/>
      <c r="E3934" s="11" t="n"/>
      <c r="F3934" s="11" t="n"/>
      <c r="G3934" s="11" t="n"/>
      <c r="H3934" s="11" t="n"/>
      <c r="I3934" s="11" t="n"/>
      <c r="J3934" s="11" t="n"/>
      <c r="K3934" s="11" t="n"/>
      <c r="L3934" s="11" t="n"/>
      <c r="M3934" s="14" t="n"/>
      <c r="N3934" s="11" t="n"/>
      <c r="O3934" s="11" t="n"/>
    </row>
    <row r="3935" ht="16.5" customHeight="1" s="16">
      <c r="A3935" s="10" t="n"/>
      <c r="B3935" s="11" t="n"/>
      <c r="C3935" s="11" t="n"/>
      <c r="D3935" s="11" t="n"/>
      <c r="E3935" s="11" t="n"/>
      <c r="F3935" s="11" t="n"/>
      <c r="G3935" s="11" t="n"/>
      <c r="H3935" s="11" t="n"/>
      <c r="I3935" s="11" t="n"/>
      <c r="J3935" s="11" t="n"/>
      <c r="K3935" s="11" t="n"/>
      <c r="L3935" s="11" t="n"/>
      <c r="M3935" s="14" t="n"/>
      <c r="N3935" s="11" t="n"/>
      <c r="O3935" s="11" t="n"/>
    </row>
    <row r="3936" ht="16.5" customHeight="1" s="16">
      <c r="A3936" s="10" t="n"/>
      <c r="B3936" s="11" t="n"/>
      <c r="C3936" s="11" t="n"/>
      <c r="D3936" s="11" t="n"/>
      <c r="E3936" s="11" t="n"/>
      <c r="F3936" s="11" t="n"/>
      <c r="G3936" s="11" t="n"/>
      <c r="H3936" s="11" t="n"/>
      <c r="I3936" s="11" t="n"/>
      <c r="J3936" s="11" t="n"/>
      <c r="K3936" s="11" t="n"/>
      <c r="L3936" s="11" t="n"/>
      <c r="M3936" s="14" t="n"/>
      <c r="N3936" s="11" t="n"/>
      <c r="O3936" s="11" t="n"/>
    </row>
    <row r="3937" ht="16.5" customHeight="1" s="16">
      <c r="A3937" s="10" t="n"/>
      <c r="B3937" s="11" t="n"/>
      <c r="C3937" s="11" t="n"/>
      <c r="D3937" s="11" t="n"/>
      <c r="E3937" s="11" t="n"/>
      <c r="F3937" s="11" t="n"/>
      <c r="G3937" s="11" t="n"/>
      <c r="H3937" s="11" t="n"/>
      <c r="I3937" s="11" t="n"/>
      <c r="J3937" s="11" t="n"/>
      <c r="K3937" s="11" t="n"/>
      <c r="L3937" s="11" t="n"/>
      <c r="M3937" s="14" t="n"/>
      <c r="N3937" s="11" t="n"/>
      <c r="O3937" s="11" t="n"/>
    </row>
    <row r="3938" ht="16.5" customHeight="1" s="16">
      <c r="A3938" s="10" t="n"/>
      <c r="B3938" s="11" t="n"/>
      <c r="C3938" s="11" t="n"/>
      <c r="D3938" s="11" t="n"/>
      <c r="E3938" s="11" t="n"/>
      <c r="F3938" s="11" t="n"/>
      <c r="G3938" s="11" t="n"/>
      <c r="H3938" s="11" t="n"/>
      <c r="I3938" s="11" t="n"/>
      <c r="J3938" s="11" t="n"/>
      <c r="K3938" s="11" t="n"/>
      <c r="L3938" s="11" t="n"/>
      <c r="M3938" s="14" t="n"/>
      <c r="N3938" s="11" t="n"/>
      <c r="O3938" s="11" t="n"/>
    </row>
    <row r="3939" ht="16.5" customHeight="1" s="16">
      <c r="A3939" s="10" t="n"/>
      <c r="B3939" s="11" t="n"/>
      <c r="C3939" s="11" t="n"/>
      <c r="D3939" s="11" t="n"/>
      <c r="E3939" s="11" t="n"/>
      <c r="F3939" s="11" t="n"/>
      <c r="G3939" s="11" t="n"/>
      <c r="H3939" s="11" t="n"/>
      <c r="I3939" s="11" t="n"/>
      <c r="J3939" s="11" t="n"/>
      <c r="K3939" s="11" t="n"/>
      <c r="L3939" s="11" t="n"/>
      <c r="M3939" s="14" t="n"/>
      <c r="N3939" s="11" t="n"/>
      <c r="O3939" s="11" t="n"/>
    </row>
    <row r="3940" ht="16.5" customHeight="1" s="16">
      <c r="A3940" s="10" t="n"/>
      <c r="B3940" s="11" t="n"/>
      <c r="C3940" s="11" t="n"/>
      <c r="D3940" s="11" t="n"/>
      <c r="E3940" s="11" t="n"/>
      <c r="F3940" s="11" t="n"/>
      <c r="G3940" s="11" t="n"/>
      <c r="H3940" s="11" t="n"/>
      <c r="I3940" s="11" t="n"/>
      <c r="J3940" s="11" t="n"/>
      <c r="K3940" s="11" t="n"/>
      <c r="L3940" s="11" t="n"/>
      <c r="M3940" s="14" t="n"/>
      <c r="N3940" s="11" t="n"/>
      <c r="O3940" s="11" t="n"/>
    </row>
    <row r="3941" ht="16.5" customHeight="1" s="16">
      <c r="A3941" s="10" t="n"/>
      <c r="B3941" s="11" t="n"/>
      <c r="C3941" s="11" t="n"/>
      <c r="D3941" s="11" t="n"/>
      <c r="E3941" s="11" t="n"/>
      <c r="F3941" s="11" t="n"/>
      <c r="G3941" s="11" t="n"/>
      <c r="H3941" s="11" t="n"/>
      <c r="I3941" s="11" t="n"/>
      <c r="J3941" s="11" t="n"/>
      <c r="K3941" s="11" t="n"/>
      <c r="L3941" s="11" t="n"/>
      <c r="M3941" s="14" t="n"/>
      <c r="N3941" s="11" t="n"/>
      <c r="O3941" s="11" t="n"/>
    </row>
    <row r="3942" ht="16.5" customHeight="1" s="16">
      <c r="A3942" s="10" t="n"/>
      <c r="B3942" s="11" t="n"/>
      <c r="C3942" s="11" t="n"/>
      <c r="D3942" s="11" t="n"/>
      <c r="E3942" s="11" t="n"/>
      <c r="F3942" s="11" t="n"/>
      <c r="G3942" s="11" t="n"/>
      <c r="H3942" s="11" t="n"/>
      <c r="I3942" s="11" t="n"/>
      <c r="J3942" s="11" t="n"/>
      <c r="K3942" s="11" t="n"/>
      <c r="L3942" s="11" t="n"/>
      <c r="M3942" s="14" t="n"/>
      <c r="N3942" s="11" t="n"/>
      <c r="O3942" s="11" t="n"/>
    </row>
    <row r="3943" ht="16.5" customHeight="1" s="16">
      <c r="A3943" s="10" t="n"/>
      <c r="B3943" s="11" t="n"/>
      <c r="C3943" s="11" t="n"/>
      <c r="D3943" s="11" t="n"/>
      <c r="E3943" s="11" t="n"/>
      <c r="F3943" s="11" t="n"/>
      <c r="G3943" s="11" t="n"/>
      <c r="H3943" s="11" t="n"/>
      <c r="I3943" s="11" t="n"/>
      <c r="J3943" s="11" t="n"/>
      <c r="K3943" s="11" t="n"/>
      <c r="L3943" s="11" t="n"/>
      <c r="M3943" s="14" t="n"/>
      <c r="N3943" s="11" t="n"/>
      <c r="O3943" s="11" t="n"/>
    </row>
    <row r="3944" ht="16.5" customHeight="1" s="16">
      <c r="A3944" s="10" t="n"/>
      <c r="B3944" s="11" t="n"/>
      <c r="C3944" s="11" t="n"/>
      <c r="D3944" s="11" t="n"/>
      <c r="E3944" s="11" t="n"/>
      <c r="F3944" s="11" t="n"/>
      <c r="G3944" s="11" t="n"/>
      <c r="H3944" s="11" t="n"/>
      <c r="I3944" s="11" t="n"/>
      <c r="J3944" s="11" t="n"/>
      <c r="K3944" s="11" t="n"/>
      <c r="L3944" s="11" t="n"/>
      <c r="M3944" s="14" t="n"/>
      <c r="N3944" s="11" t="n"/>
      <c r="O3944" s="11" t="n"/>
    </row>
    <row r="3945" ht="16.5" customHeight="1" s="16">
      <c r="A3945" s="10" t="n"/>
      <c r="B3945" s="11" t="n"/>
      <c r="C3945" s="11" t="n"/>
      <c r="D3945" s="11" t="n"/>
      <c r="E3945" s="11" t="n"/>
      <c r="F3945" s="11" t="n"/>
      <c r="G3945" s="11" t="n"/>
      <c r="H3945" s="11" t="n"/>
      <c r="I3945" s="11" t="n"/>
      <c r="J3945" s="11" t="n"/>
      <c r="K3945" s="11" t="n"/>
      <c r="L3945" s="11" t="n"/>
      <c r="M3945" s="14" t="n"/>
      <c r="N3945" s="11" t="n"/>
      <c r="O3945" s="11" t="n"/>
    </row>
    <row r="3946" ht="16.5" customHeight="1" s="16">
      <c r="A3946" s="10" t="n"/>
      <c r="B3946" s="11" t="n"/>
      <c r="C3946" s="11" t="n"/>
      <c r="D3946" s="11" t="n"/>
      <c r="E3946" s="11" t="n"/>
      <c r="F3946" s="11" t="n"/>
      <c r="G3946" s="11" t="n"/>
      <c r="H3946" s="11" t="n"/>
      <c r="I3946" s="11" t="n"/>
      <c r="J3946" s="11" t="n"/>
      <c r="K3946" s="11" t="n"/>
      <c r="L3946" s="11" t="n"/>
      <c r="M3946" s="14" t="n"/>
      <c r="N3946" s="11" t="n"/>
      <c r="O3946" s="11" t="n"/>
    </row>
    <row r="3947" ht="16.5" customHeight="1" s="16">
      <c r="A3947" s="10" t="n"/>
      <c r="B3947" s="11" t="n"/>
      <c r="C3947" s="11" t="n"/>
      <c r="D3947" s="11" t="n"/>
      <c r="E3947" s="11" t="n"/>
      <c r="F3947" s="11" t="n"/>
      <c r="G3947" s="11" t="n"/>
      <c r="H3947" s="11" t="n"/>
      <c r="I3947" s="11" t="n"/>
      <c r="J3947" s="11" t="n"/>
      <c r="K3947" s="11" t="n"/>
      <c r="L3947" s="11" t="n"/>
      <c r="M3947" s="14" t="n"/>
      <c r="N3947" s="11" t="n"/>
      <c r="O3947" s="11" t="n"/>
    </row>
    <row r="3948" ht="16.5" customHeight="1" s="16">
      <c r="A3948" s="10" t="n"/>
      <c r="B3948" s="11" t="n"/>
      <c r="C3948" s="11" t="n"/>
      <c r="D3948" s="11" t="n"/>
      <c r="E3948" s="11" t="n"/>
      <c r="F3948" s="11" t="n"/>
      <c r="G3948" s="11" t="n"/>
      <c r="H3948" s="11" t="n"/>
      <c r="I3948" s="11" t="n"/>
      <c r="J3948" s="11" t="n"/>
      <c r="K3948" s="11" t="n"/>
      <c r="L3948" s="11" t="n"/>
      <c r="M3948" s="14" t="n"/>
      <c r="N3948" s="11" t="n"/>
      <c r="O3948" s="11" t="n"/>
    </row>
    <row r="3949" ht="16.5" customHeight="1" s="16">
      <c r="A3949" s="10" t="n"/>
      <c r="B3949" s="11" t="n"/>
      <c r="C3949" s="11" t="n"/>
      <c r="D3949" s="11" t="n"/>
      <c r="E3949" s="11" t="n"/>
      <c r="F3949" s="11" t="n"/>
      <c r="G3949" s="11" t="n"/>
      <c r="H3949" s="11" t="n"/>
      <c r="I3949" s="11" t="n"/>
      <c r="J3949" s="11" t="n"/>
      <c r="K3949" s="11" t="n"/>
      <c r="L3949" s="11" t="n"/>
      <c r="M3949" s="14" t="n"/>
      <c r="N3949" s="11" t="n"/>
      <c r="O3949" s="11" t="n"/>
    </row>
    <row r="3950" ht="16.5" customHeight="1" s="16">
      <c r="A3950" s="10" t="n"/>
      <c r="B3950" s="11" t="n"/>
      <c r="C3950" s="11" t="n"/>
      <c r="D3950" s="11" t="n"/>
      <c r="E3950" s="11" t="n"/>
      <c r="F3950" s="11" t="n"/>
      <c r="G3950" s="11" t="n"/>
      <c r="H3950" s="11" t="n"/>
      <c r="I3950" s="11" t="n"/>
      <c r="J3950" s="11" t="n"/>
      <c r="K3950" s="11" t="n"/>
      <c r="L3950" s="11" t="n"/>
      <c r="M3950" s="14" t="n"/>
      <c r="N3950" s="11" t="n"/>
      <c r="O3950" s="11" t="n"/>
    </row>
    <row r="3951" ht="16.5" customHeight="1" s="16">
      <c r="A3951" s="10" t="n"/>
      <c r="B3951" s="11" t="n"/>
      <c r="C3951" s="11" t="n"/>
      <c r="D3951" s="11" t="n"/>
      <c r="E3951" s="11" t="n"/>
      <c r="F3951" s="11" t="n"/>
      <c r="G3951" s="11" t="n"/>
      <c r="H3951" s="11" t="n"/>
      <c r="I3951" s="11" t="n"/>
      <c r="J3951" s="11" t="n"/>
      <c r="K3951" s="11" t="n"/>
      <c r="L3951" s="11" t="n"/>
      <c r="M3951" s="14" t="n"/>
      <c r="N3951" s="11" t="n"/>
      <c r="O3951" s="11" t="n"/>
    </row>
    <row r="3952" ht="16.5" customHeight="1" s="16">
      <c r="A3952" s="10" t="n"/>
      <c r="B3952" s="11" t="n"/>
      <c r="C3952" s="11" t="n"/>
      <c r="D3952" s="11" t="n"/>
      <c r="E3952" s="11" t="n"/>
      <c r="F3952" s="11" t="n"/>
      <c r="G3952" s="11" t="n"/>
      <c r="H3952" s="11" t="n"/>
      <c r="I3952" s="11" t="n"/>
      <c r="J3952" s="11" t="n"/>
      <c r="K3952" s="11" t="n"/>
      <c r="L3952" s="11" t="n"/>
      <c r="M3952" s="14" t="n"/>
      <c r="N3952" s="11" t="n"/>
      <c r="O3952" s="11" t="n"/>
    </row>
    <row r="3953" ht="16.5" customHeight="1" s="16">
      <c r="A3953" s="10" t="n"/>
      <c r="B3953" s="11" t="n"/>
      <c r="C3953" s="11" t="n"/>
      <c r="D3953" s="11" t="n"/>
      <c r="E3953" s="11" t="n"/>
      <c r="F3953" s="11" t="n"/>
      <c r="G3953" s="11" t="n"/>
      <c r="H3953" s="11" t="n"/>
      <c r="I3953" s="11" t="n"/>
      <c r="J3953" s="11" t="n"/>
      <c r="K3953" s="11" t="n"/>
      <c r="L3953" s="11" t="n"/>
      <c r="M3953" s="14" t="n"/>
      <c r="N3953" s="11" t="n"/>
      <c r="O3953" s="11" t="n"/>
    </row>
    <row r="3954" ht="16.5" customHeight="1" s="16">
      <c r="A3954" s="10" t="n"/>
      <c r="B3954" s="11" t="n"/>
      <c r="C3954" s="11" t="n"/>
      <c r="D3954" s="11" t="n"/>
      <c r="E3954" s="11" t="n"/>
      <c r="F3954" s="11" t="n"/>
      <c r="G3954" s="11" t="n"/>
      <c r="H3954" s="11" t="n"/>
      <c r="I3954" s="11" t="n"/>
      <c r="J3954" s="11" t="n"/>
      <c r="K3954" s="11" t="n"/>
      <c r="L3954" s="11" t="n"/>
      <c r="M3954" s="14" t="n"/>
      <c r="N3954" s="11" t="n"/>
      <c r="O3954" s="11" t="n"/>
    </row>
    <row r="3955" ht="16.5" customHeight="1" s="16">
      <c r="A3955" s="10" t="n"/>
      <c r="B3955" s="11" t="n"/>
      <c r="C3955" s="11" t="n"/>
      <c r="D3955" s="11" t="n"/>
      <c r="E3955" s="11" t="n"/>
      <c r="F3955" s="11" t="n"/>
      <c r="G3955" s="11" t="n"/>
      <c r="H3955" s="11" t="n"/>
      <c r="I3955" s="11" t="n"/>
      <c r="J3955" s="11" t="n"/>
      <c r="K3955" s="11" t="n"/>
      <c r="L3955" s="11" t="n"/>
      <c r="M3955" s="14" t="n"/>
      <c r="N3955" s="11" t="n"/>
      <c r="O3955" s="11" t="n"/>
    </row>
    <row r="3956" ht="16.5" customHeight="1" s="16">
      <c r="A3956" s="10" t="n"/>
      <c r="B3956" s="11" t="n"/>
      <c r="C3956" s="11" t="n"/>
      <c r="D3956" s="11" t="n"/>
      <c r="E3956" s="11" t="n"/>
      <c r="F3956" s="11" t="n"/>
      <c r="G3956" s="11" t="n"/>
      <c r="H3956" s="11" t="n"/>
      <c r="I3956" s="11" t="n"/>
      <c r="J3956" s="11" t="n"/>
      <c r="K3956" s="11" t="n"/>
      <c r="L3956" s="11" t="n"/>
      <c r="M3956" s="14" t="n"/>
      <c r="N3956" s="11" t="n"/>
      <c r="O3956" s="11" t="n"/>
    </row>
    <row r="3957" ht="16.5" customHeight="1" s="16">
      <c r="A3957" s="10" t="n"/>
      <c r="B3957" s="11" t="n"/>
      <c r="C3957" s="11" t="n"/>
      <c r="D3957" s="11" t="n"/>
      <c r="E3957" s="11" t="n"/>
      <c r="F3957" s="11" t="n"/>
      <c r="G3957" s="11" t="n"/>
      <c r="H3957" s="11" t="n"/>
      <c r="I3957" s="11" t="n"/>
      <c r="J3957" s="11" t="n"/>
      <c r="K3957" s="11" t="n"/>
      <c r="L3957" s="11" t="n"/>
      <c r="M3957" s="14" t="n"/>
      <c r="N3957" s="11" t="n"/>
      <c r="O3957" s="11" t="n"/>
    </row>
    <row r="3958" ht="16.5" customHeight="1" s="16">
      <c r="A3958" s="10" t="n"/>
      <c r="B3958" s="11" t="n"/>
      <c r="C3958" s="11" t="n"/>
      <c r="D3958" s="11" t="n"/>
      <c r="E3958" s="11" t="n"/>
      <c r="F3958" s="11" t="n"/>
      <c r="G3958" s="11" t="n"/>
      <c r="H3958" s="11" t="n"/>
      <c r="I3958" s="11" t="n"/>
      <c r="J3958" s="11" t="n"/>
      <c r="K3958" s="11" t="n"/>
      <c r="L3958" s="11" t="n"/>
      <c r="M3958" s="14" t="n"/>
      <c r="N3958" s="11" t="n"/>
      <c r="O3958" s="11" t="n"/>
    </row>
    <row r="3959" ht="16.5" customHeight="1" s="16">
      <c r="A3959" s="10" t="n"/>
      <c r="B3959" s="11" t="n"/>
      <c r="C3959" s="11" t="n"/>
      <c r="D3959" s="11" t="n"/>
      <c r="E3959" s="11" t="n"/>
      <c r="F3959" s="11" t="n"/>
      <c r="G3959" s="11" t="n"/>
      <c r="H3959" s="11" t="n"/>
      <c r="I3959" s="11" t="n"/>
      <c r="J3959" s="11" t="n"/>
      <c r="K3959" s="11" t="n"/>
      <c r="L3959" s="11" t="n"/>
      <c r="M3959" s="14" t="n"/>
      <c r="N3959" s="11" t="n"/>
      <c r="O3959" s="11" t="n"/>
    </row>
    <row r="3960" ht="16.5" customHeight="1" s="16">
      <c r="A3960" s="10" t="n"/>
      <c r="B3960" s="11" t="n"/>
      <c r="C3960" s="11" t="n"/>
      <c r="D3960" s="11" t="n"/>
      <c r="E3960" s="11" t="n"/>
      <c r="F3960" s="11" t="n"/>
      <c r="G3960" s="11" t="n"/>
      <c r="H3960" s="11" t="n"/>
      <c r="I3960" s="11" t="n"/>
      <c r="J3960" s="11" t="n"/>
      <c r="K3960" s="11" t="n"/>
      <c r="L3960" s="11" t="n"/>
      <c r="M3960" s="14" t="n"/>
      <c r="N3960" s="11" t="n"/>
      <c r="O3960" s="11" t="n"/>
    </row>
    <row r="3961" ht="16.5" customHeight="1" s="16">
      <c r="A3961" s="10" t="n"/>
      <c r="B3961" s="11" t="n"/>
      <c r="C3961" s="11" t="n"/>
      <c r="D3961" s="11" t="n"/>
      <c r="E3961" s="11" t="n"/>
      <c r="F3961" s="11" t="n"/>
      <c r="G3961" s="11" t="n"/>
      <c r="H3961" s="11" t="n"/>
      <c r="I3961" s="11" t="n"/>
      <c r="J3961" s="11" t="n"/>
      <c r="K3961" s="11" t="n"/>
      <c r="L3961" s="11" t="n"/>
      <c r="M3961" s="14" t="n"/>
      <c r="N3961" s="11" t="n"/>
      <c r="O3961" s="11" t="n"/>
    </row>
    <row r="3962" ht="16.5" customHeight="1" s="16">
      <c r="A3962" s="10" t="n"/>
      <c r="B3962" s="11" t="n"/>
      <c r="C3962" s="11" t="n"/>
      <c r="D3962" s="11" t="n"/>
      <c r="E3962" s="11" t="n"/>
      <c r="F3962" s="11" t="n"/>
      <c r="G3962" s="11" t="n"/>
      <c r="H3962" s="11" t="n"/>
      <c r="I3962" s="11" t="n"/>
      <c r="J3962" s="11" t="n"/>
      <c r="K3962" s="11" t="n"/>
      <c r="L3962" s="11" t="n"/>
      <c r="M3962" s="14" t="n"/>
      <c r="N3962" s="11" t="n"/>
      <c r="O3962" s="11" t="n"/>
    </row>
    <row r="3963" ht="16.5" customHeight="1" s="16">
      <c r="A3963" s="10" t="n"/>
      <c r="B3963" s="11" t="n"/>
      <c r="C3963" s="11" t="n"/>
      <c r="D3963" s="11" t="n"/>
      <c r="E3963" s="11" t="n"/>
      <c r="F3963" s="11" t="n"/>
      <c r="G3963" s="11" t="n"/>
      <c r="H3963" s="11" t="n"/>
      <c r="I3963" s="11" t="n"/>
      <c r="J3963" s="11" t="n"/>
      <c r="K3963" s="11" t="n"/>
      <c r="L3963" s="11" t="n"/>
      <c r="M3963" s="14" t="n"/>
      <c r="N3963" s="11" t="n"/>
      <c r="O3963" s="11" t="n"/>
    </row>
    <row r="3964" ht="16.5" customHeight="1" s="16">
      <c r="A3964" s="10" t="n"/>
      <c r="B3964" s="11" t="n"/>
      <c r="C3964" s="11" t="n"/>
      <c r="D3964" s="11" t="n"/>
      <c r="E3964" s="11" t="n"/>
      <c r="F3964" s="11" t="n"/>
      <c r="G3964" s="11" t="n"/>
      <c r="H3964" s="11" t="n"/>
      <c r="I3964" s="11" t="n"/>
      <c r="J3964" s="11" t="n"/>
      <c r="K3964" s="11" t="n"/>
      <c r="L3964" s="11" t="n"/>
      <c r="M3964" s="14" t="n"/>
      <c r="N3964" s="11" t="n"/>
      <c r="O3964" s="11" t="n"/>
    </row>
    <row r="3965" ht="16.5" customHeight="1" s="16">
      <c r="A3965" s="10" t="n"/>
      <c r="B3965" s="11" t="n"/>
      <c r="C3965" s="11" t="n"/>
      <c r="D3965" s="11" t="n"/>
      <c r="E3965" s="11" t="n"/>
      <c r="F3965" s="11" t="n"/>
      <c r="G3965" s="11" t="n"/>
      <c r="H3965" s="11" t="n"/>
      <c r="I3965" s="11" t="n"/>
      <c r="J3965" s="11" t="n"/>
      <c r="K3965" s="11" t="n"/>
      <c r="L3965" s="11" t="n"/>
      <c r="M3965" s="14" t="n"/>
      <c r="N3965" s="11" t="n"/>
      <c r="O3965" s="11" t="n"/>
    </row>
    <row r="3966" ht="16.5" customHeight="1" s="16">
      <c r="A3966" s="10" t="n"/>
      <c r="B3966" s="11" t="n"/>
      <c r="C3966" s="11" t="n"/>
      <c r="D3966" s="11" t="n"/>
      <c r="E3966" s="11" t="n"/>
      <c r="F3966" s="11" t="n"/>
      <c r="G3966" s="11" t="n"/>
      <c r="H3966" s="11" t="n"/>
      <c r="I3966" s="11" t="n"/>
      <c r="J3966" s="11" t="n"/>
      <c r="K3966" s="11" t="n"/>
      <c r="L3966" s="11" t="n"/>
      <c r="M3966" s="14" t="n"/>
      <c r="N3966" s="11" t="n"/>
      <c r="O3966" s="11" t="n"/>
    </row>
    <row r="3967" ht="16.5" customHeight="1" s="16">
      <c r="A3967" s="10" t="n"/>
      <c r="B3967" s="11" t="n"/>
      <c r="C3967" s="11" t="n"/>
      <c r="D3967" s="11" t="n"/>
      <c r="E3967" s="11" t="n"/>
      <c r="F3967" s="11" t="n"/>
      <c r="G3967" s="11" t="n"/>
      <c r="H3967" s="11" t="n"/>
      <c r="I3967" s="11" t="n"/>
      <c r="J3967" s="11" t="n"/>
      <c r="K3967" s="11" t="n"/>
      <c r="L3967" s="11" t="n"/>
      <c r="M3967" s="14" t="n"/>
      <c r="N3967" s="11" t="n"/>
      <c r="O3967" s="11" t="n"/>
    </row>
    <row r="3968" ht="16.5" customHeight="1" s="16">
      <c r="A3968" s="10" t="n"/>
      <c r="B3968" s="11" t="n"/>
      <c r="C3968" s="11" t="n"/>
      <c r="D3968" s="11" t="n"/>
      <c r="E3968" s="11" t="n"/>
      <c r="F3968" s="11" t="n"/>
      <c r="G3968" s="11" t="n"/>
      <c r="H3968" s="11" t="n"/>
      <c r="I3968" s="11" t="n"/>
      <c r="J3968" s="11" t="n"/>
      <c r="K3968" s="11" t="n"/>
      <c r="L3968" s="11" t="n"/>
      <c r="M3968" s="14" t="n"/>
      <c r="N3968" s="11" t="n"/>
      <c r="O3968" s="11" t="n"/>
    </row>
    <row r="3969" ht="16.5" customHeight="1" s="16">
      <c r="A3969" s="10" t="n"/>
      <c r="B3969" s="11" t="n"/>
      <c r="C3969" s="11" t="n"/>
      <c r="D3969" s="11" t="n"/>
      <c r="E3969" s="11" t="n"/>
      <c r="F3969" s="11" t="n"/>
      <c r="G3969" s="11" t="n"/>
      <c r="H3969" s="11" t="n"/>
      <c r="I3969" s="11" t="n"/>
      <c r="J3969" s="11" t="n"/>
      <c r="K3969" s="11" t="n"/>
      <c r="L3969" s="11" t="n"/>
      <c r="M3969" s="14" t="n"/>
      <c r="N3969" s="11" t="n"/>
      <c r="O3969" s="11" t="n"/>
    </row>
    <row r="3970" ht="16.5" customHeight="1" s="16">
      <c r="A3970" s="10" t="n"/>
      <c r="B3970" s="11" t="n"/>
      <c r="C3970" s="11" t="n"/>
      <c r="D3970" s="11" t="n"/>
      <c r="E3970" s="11" t="n"/>
      <c r="F3970" s="11" t="n"/>
      <c r="G3970" s="11" t="n"/>
      <c r="H3970" s="11" t="n"/>
      <c r="I3970" s="11" t="n"/>
      <c r="J3970" s="11" t="n"/>
      <c r="K3970" s="11" t="n"/>
      <c r="L3970" s="11" t="n"/>
      <c r="M3970" s="14" t="n"/>
      <c r="N3970" s="11" t="n"/>
      <c r="O3970" s="11" t="n"/>
    </row>
    <row r="3971" ht="16.5" customHeight="1" s="16">
      <c r="A3971" s="10" t="n"/>
      <c r="B3971" s="11" t="n"/>
      <c r="C3971" s="11" t="n"/>
      <c r="D3971" s="11" t="n"/>
      <c r="E3971" s="11" t="n"/>
      <c r="F3971" s="11" t="n"/>
      <c r="G3971" s="11" t="n"/>
      <c r="H3971" s="11" t="n"/>
      <c r="I3971" s="11" t="n"/>
      <c r="J3971" s="11" t="n"/>
      <c r="K3971" s="11" t="n"/>
      <c r="L3971" s="11" t="n"/>
      <c r="M3971" s="14" t="n"/>
      <c r="N3971" s="11" t="n"/>
      <c r="O3971" s="11" t="n"/>
    </row>
    <row r="3972" ht="16.5" customHeight="1" s="16">
      <c r="A3972" s="10" t="n"/>
      <c r="B3972" s="11" t="n"/>
      <c r="C3972" s="11" t="n"/>
      <c r="D3972" s="11" t="n"/>
      <c r="E3972" s="11" t="n"/>
      <c r="F3972" s="11" t="n"/>
      <c r="G3972" s="11" t="n"/>
      <c r="H3972" s="11" t="n"/>
      <c r="I3972" s="11" t="n"/>
      <c r="J3972" s="11" t="n"/>
      <c r="K3972" s="11" t="n"/>
      <c r="L3972" s="11" t="n"/>
      <c r="M3972" s="14" t="n"/>
      <c r="N3972" s="11" t="n"/>
      <c r="O3972" s="11" t="n"/>
    </row>
    <row r="3973" ht="16.5" customHeight="1" s="16">
      <c r="A3973" s="10" t="n"/>
      <c r="B3973" s="11" t="n"/>
      <c r="C3973" s="11" t="n"/>
      <c r="D3973" s="11" t="n"/>
      <c r="E3973" s="11" t="n"/>
      <c r="F3973" s="11" t="n"/>
      <c r="G3973" s="11" t="n"/>
      <c r="H3973" s="11" t="n"/>
      <c r="I3973" s="11" t="n"/>
      <c r="J3973" s="11" t="n"/>
      <c r="K3973" s="11" t="n"/>
      <c r="L3973" s="11" t="n"/>
      <c r="M3973" s="14" t="n"/>
      <c r="N3973" s="11" t="n"/>
      <c r="O3973" s="11" t="n"/>
    </row>
    <row r="3974" ht="16.5" customHeight="1" s="16">
      <c r="A3974" s="10" t="n"/>
      <c r="B3974" s="11" t="n"/>
      <c r="C3974" s="11" t="n"/>
      <c r="D3974" s="11" t="n"/>
      <c r="E3974" s="11" t="n"/>
      <c r="F3974" s="11" t="n"/>
      <c r="G3974" s="11" t="n"/>
      <c r="H3974" s="11" t="n"/>
      <c r="I3974" s="11" t="n"/>
      <c r="J3974" s="11" t="n"/>
      <c r="K3974" s="11" t="n"/>
      <c r="L3974" s="11" t="n"/>
      <c r="M3974" s="14" t="n"/>
      <c r="N3974" s="11" t="n"/>
      <c r="O3974" s="11" t="n"/>
    </row>
    <row r="3975" ht="16.5" customHeight="1" s="16">
      <c r="A3975" s="10" t="n"/>
      <c r="B3975" s="11" t="n"/>
      <c r="C3975" s="11" t="n"/>
      <c r="D3975" s="11" t="n"/>
      <c r="E3975" s="11" t="n"/>
      <c r="F3975" s="11" t="n"/>
      <c r="G3975" s="11" t="n"/>
      <c r="H3975" s="11" t="n"/>
      <c r="I3975" s="11" t="n"/>
      <c r="J3975" s="11" t="n"/>
      <c r="K3975" s="11" t="n"/>
      <c r="L3975" s="11" t="n"/>
      <c r="M3975" s="14" t="n"/>
      <c r="N3975" s="11" t="n"/>
      <c r="O3975" s="11" t="n"/>
    </row>
    <row r="3976" ht="16.5" customHeight="1" s="16">
      <c r="A3976" s="10" t="n"/>
      <c r="B3976" s="11" t="n"/>
      <c r="C3976" s="11" t="n"/>
      <c r="D3976" s="11" t="n"/>
      <c r="E3976" s="11" t="n"/>
      <c r="F3976" s="11" t="n"/>
      <c r="G3976" s="11" t="n"/>
      <c r="H3976" s="11" t="n"/>
      <c r="I3976" s="11" t="n"/>
      <c r="J3976" s="11" t="n"/>
      <c r="K3976" s="11" t="n"/>
      <c r="L3976" s="11" t="n"/>
      <c r="M3976" s="14" t="n"/>
      <c r="N3976" s="11" t="n"/>
      <c r="O3976" s="11" t="n"/>
    </row>
    <row r="3977" ht="16.5" customHeight="1" s="16">
      <c r="A3977" s="10" t="n"/>
      <c r="B3977" s="11" t="n"/>
      <c r="C3977" s="11" t="n"/>
      <c r="D3977" s="11" t="n"/>
      <c r="E3977" s="11" t="n"/>
      <c r="F3977" s="11" t="n"/>
      <c r="G3977" s="11" t="n"/>
      <c r="H3977" s="11" t="n"/>
      <c r="I3977" s="11" t="n"/>
      <c r="J3977" s="11" t="n"/>
      <c r="K3977" s="11" t="n"/>
      <c r="L3977" s="11" t="n"/>
      <c r="M3977" s="14" t="n"/>
      <c r="N3977" s="11" t="n"/>
      <c r="O3977" s="11" t="n"/>
    </row>
    <row r="3978" ht="16.5" customHeight="1" s="16">
      <c r="A3978" s="10" t="n"/>
      <c r="B3978" s="11" t="n"/>
      <c r="C3978" s="11" t="n"/>
      <c r="D3978" s="11" t="n"/>
      <c r="E3978" s="11" t="n"/>
      <c r="F3978" s="11" t="n"/>
      <c r="G3978" s="11" t="n"/>
      <c r="H3978" s="11" t="n"/>
      <c r="I3978" s="11" t="n"/>
      <c r="J3978" s="11" t="n"/>
      <c r="K3978" s="11" t="n"/>
      <c r="L3978" s="11" t="n"/>
      <c r="M3978" s="14" t="n"/>
      <c r="N3978" s="11" t="n"/>
      <c r="O3978" s="11" t="n"/>
    </row>
    <row r="3979" ht="16.5" customHeight="1" s="16">
      <c r="A3979" s="10" t="n"/>
      <c r="B3979" s="11" t="n"/>
      <c r="C3979" s="11" t="n"/>
      <c r="D3979" s="11" t="n"/>
      <c r="E3979" s="11" t="n"/>
      <c r="F3979" s="11" t="n"/>
      <c r="G3979" s="11" t="n"/>
      <c r="H3979" s="11" t="n"/>
      <c r="I3979" s="11" t="n"/>
      <c r="J3979" s="11" t="n"/>
      <c r="K3979" s="11" t="n"/>
      <c r="L3979" s="11" t="n"/>
      <c r="M3979" s="14" t="n"/>
      <c r="N3979" s="11" t="n"/>
      <c r="O3979" s="11" t="n"/>
    </row>
    <row r="3980" ht="16.5" customHeight="1" s="16">
      <c r="A3980" s="10" t="n"/>
      <c r="B3980" s="11" t="n"/>
      <c r="C3980" s="11" t="n"/>
      <c r="D3980" s="11" t="n"/>
      <c r="E3980" s="11" t="n"/>
      <c r="F3980" s="11" t="n"/>
      <c r="G3980" s="11" t="n"/>
      <c r="H3980" s="11" t="n"/>
      <c r="I3980" s="11" t="n"/>
      <c r="J3980" s="11" t="n"/>
      <c r="K3980" s="11" t="n"/>
      <c r="L3980" s="11" t="n"/>
      <c r="M3980" s="14" t="n"/>
      <c r="N3980" s="11" t="n"/>
      <c r="O3980" s="11" t="n"/>
    </row>
    <row r="3981" ht="16.5" customHeight="1" s="16">
      <c r="A3981" s="10" t="n"/>
      <c r="B3981" s="11" t="n"/>
      <c r="C3981" s="11" t="n"/>
      <c r="D3981" s="11" t="n"/>
      <c r="E3981" s="11" t="n"/>
      <c r="F3981" s="11" t="n"/>
      <c r="G3981" s="11" t="n"/>
      <c r="H3981" s="11" t="n"/>
      <c r="I3981" s="11" t="n"/>
      <c r="J3981" s="11" t="n"/>
      <c r="K3981" s="11" t="n"/>
      <c r="L3981" s="11" t="n"/>
      <c r="M3981" s="14" t="n"/>
      <c r="N3981" s="11" t="n"/>
      <c r="O3981" s="11" t="n"/>
    </row>
    <row r="3982" ht="16.5" customHeight="1" s="16">
      <c r="A3982" s="10" t="n"/>
      <c r="B3982" s="11" t="n"/>
      <c r="C3982" s="11" t="n"/>
      <c r="D3982" s="11" t="n"/>
      <c r="E3982" s="11" t="n"/>
      <c r="F3982" s="11" t="n"/>
      <c r="G3982" s="11" t="n"/>
      <c r="H3982" s="11" t="n"/>
      <c r="I3982" s="11" t="n"/>
      <c r="J3982" s="11" t="n"/>
      <c r="K3982" s="11" t="n"/>
      <c r="L3982" s="11" t="n"/>
      <c r="M3982" s="14" t="n"/>
      <c r="N3982" s="11" t="n"/>
      <c r="O3982" s="11" t="n"/>
    </row>
    <row r="3983" ht="16.5" customHeight="1" s="16">
      <c r="A3983" s="10" t="n"/>
      <c r="B3983" s="11" t="n"/>
      <c r="C3983" s="11" t="n"/>
      <c r="D3983" s="11" t="n"/>
      <c r="E3983" s="11" t="n"/>
      <c r="F3983" s="11" t="n"/>
      <c r="G3983" s="11" t="n"/>
      <c r="H3983" s="11" t="n"/>
      <c r="I3983" s="11" t="n"/>
      <c r="J3983" s="11" t="n"/>
      <c r="K3983" s="11" t="n"/>
      <c r="L3983" s="11" t="n"/>
      <c r="M3983" s="14" t="n"/>
      <c r="N3983" s="11" t="n"/>
      <c r="O3983" s="11" t="n"/>
    </row>
    <row r="3984" ht="16.5" customHeight="1" s="16">
      <c r="A3984" s="10" t="n"/>
      <c r="B3984" s="11" t="n"/>
      <c r="C3984" s="11" t="n"/>
      <c r="D3984" s="11" t="n"/>
      <c r="E3984" s="11" t="n"/>
      <c r="F3984" s="11" t="n"/>
      <c r="G3984" s="11" t="n"/>
      <c r="H3984" s="11" t="n"/>
      <c r="I3984" s="11" t="n"/>
      <c r="J3984" s="11" t="n"/>
      <c r="K3984" s="11" t="n"/>
      <c r="L3984" s="11" t="n"/>
      <c r="M3984" s="14" t="n"/>
      <c r="N3984" s="11" t="n"/>
      <c r="O3984" s="11" t="n"/>
    </row>
    <row r="3985" ht="16.5" customHeight="1" s="16">
      <c r="A3985" s="10" t="n"/>
      <c r="B3985" s="11" t="n"/>
      <c r="C3985" s="11" t="n"/>
      <c r="D3985" s="11" t="n"/>
      <c r="E3985" s="11" t="n"/>
      <c r="F3985" s="11" t="n"/>
      <c r="G3985" s="11" t="n"/>
      <c r="H3985" s="11" t="n"/>
      <c r="I3985" s="11" t="n"/>
      <c r="J3985" s="11" t="n"/>
      <c r="K3985" s="11" t="n"/>
      <c r="L3985" s="11" t="n"/>
      <c r="M3985" s="14" t="n"/>
      <c r="N3985" s="11" t="n"/>
      <c r="O3985" s="11" t="n"/>
    </row>
    <row r="3986" ht="16.5" customHeight="1" s="16">
      <c r="A3986" s="10" t="n"/>
      <c r="B3986" s="11" t="n"/>
      <c r="C3986" s="11" t="n"/>
      <c r="D3986" s="11" t="n"/>
      <c r="E3986" s="11" t="n"/>
      <c r="F3986" s="11" t="n"/>
      <c r="G3986" s="11" t="n"/>
      <c r="H3986" s="11" t="n"/>
      <c r="I3986" s="11" t="n"/>
      <c r="J3986" s="11" t="n"/>
      <c r="K3986" s="11" t="n"/>
      <c r="L3986" s="11" t="n"/>
      <c r="M3986" s="14" t="n"/>
      <c r="N3986" s="11" t="n"/>
      <c r="O3986" s="11" t="n"/>
    </row>
    <row r="3987" ht="16.5" customHeight="1" s="16">
      <c r="A3987" s="10" t="n"/>
      <c r="B3987" s="11" t="n"/>
      <c r="C3987" s="11" t="n"/>
      <c r="D3987" s="11" t="n"/>
      <c r="E3987" s="11" t="n"/>
      <c r="F3987" s="11" t="n"/>
      <c r="G3987" s="11" t="n"/>
      <c r="H3987" s="11" t="n"/>
      <c r="I3987" s="11" t="n"/>
      <c r="J3987" s="11" t="n"/>
      <c r="K3987" s="11" t="n"/>
      <c r="L3987" s="11" t="n"/>
      <c r="M3987" s="14" t="n"/>
      <c r="N3987" s="11" t="n"/>
      <c r="O3987" s="11" t="n"/>
    </row>
    <row r="3988" ht="16.5" customHeight="1" s="16">
      <c r="A3988" s="10" t="n"/>
      <c r="B3988" s="11" t="n"/>
      <c r="C3988" s="11" t="n"/>
      <c r="D3988" s="11" t="n"/>
      <c r="E3988" s="11" t="n"/>
      <c r="F3988" s="11" t="n"/>
      <c r="G3988" s="11" t="n"/>
      <c r="H3988" s="11" t="n"/>
      <c r="I3988" s="11" t="n"/>
      <c r="J3988" s="11" t="n"/>
      <c r="K3988" s="11" t="n"/>
      <c r="L3988" s="11" t="n"/>
      <c r="M3988" s="14" t="n"/>
      <c r="N3988" s="11" t="n"/>
      <c r="O3988" s="11" t="n"/>
    </row>
    <row r="3989" ht="16.5" customHeight="1" s="16">
      <c r="A3989" s="10" t="n"/>
      <c r="B3989" s="11" t="n"/>
      <c r="C3989" s="11" t="n"/>
      <c r="D3989" s="11" t="n"/>
      <c r="E3989" s="11" t="n"/>
      <c r="F3989" s="11" t="n"/>
      <c r="G3989" s="11" t="n"/>
      <c r="H3989" s="11" t="n"/>
      <c r="I3989" s="11" t="n"/>
      <c r="J3989" s="11" t="n"/>
      <c r="K3989" s="11" t="n"/>
      <c r="L3989" s="11" t="n"/>
      <c r="M3989" s="14" t="n"/>
      <c r="N3989" s="11" t="n"/>
      <c r="O3989" s="11" t="n"/>
    </row>
    <row r="3990" ht="16.5" customHeight="1" s="16">
      <c r="A3990" s="10" t="n"/>
      <c r="B3990" s="11" t="n"/>
      <c r="C3990" s="11" t="n"/>
      <c r="D3990" s="11" t="n"/>
      <c r="E3990" s="11" t="n"/>
      <c r="F3990" s="11" t="n"/>
      <c r="G3990" s="11" t="n"/>
      <c r="H3990" s="11" t="n"/>
      <c r="I3990" s="11" t="n"/>
      <c r="J3990" s="11" t="n"/>
      <c r="K3990" s="11" t="n"/>
      <c r="L3990" s="11" t="n"/>
      <c r="M3990" s="14" t="n"/>
      <c r="N3990" s="11" t="n"/>
      <c r="O3990" s="11" t="n"/>
    </row>
    <row r="3991" ht="16.5" customHeight="1" s="16">
      <c r="A3991" s="10" t="n"/>
      <c r="B3991" s="11" t="n"/>
      <c r="C3991" s="11" t="n"/>
      <c r="D3991" s="11" t="n"/>
      <c r="E3991" s="11" t="n"/>
      <c r="F3991" s="11" t="n"/>
      <c r="G3991" s="11" t="n"/>
      <c r="H3991" s="11" t="n"/>
      <c r="I3991" s="11" t="n"/>
      <c r="J3991" s="11" t="n"/>
      <c r="K3991" s="11" t="n"/>
      <c r="L3991" s="11" t="n"/>
      <c r="M3991" s="14" t="n"/>
      <c r="N3991" s="11" t="n"/>
      <c r="O3991" s="11" t="n"/>
    </row>
    <row r="3992" ht="16.5" customHeight="1" s="16">
      <c r="A3992" s="10" t="n"/>
      <c r="B3992" s="11" t="n"/>
      <c r="C3992" s="11" t="n"/>
      <c r="D3992" s="11" t="n"/>
      <c r="E3992" s="11" t="n"/>
      <c r="F3992" s="11" t="n"/>
      <c r="G3992" s="11" t="n"/>
      <c r="H3992" s="11" t="n"/>
      <c r="I3992" s="11" t="n"/>
      <c r="J3992" s="11" t="n"/>
      <c r="K3992" s="11" t="n"/>
      <c r="L3992" s="11" t="n"/>
      <c r="M3992" s="14" t="n"/>
      <c r="N3992" s="11" t="n"/>
      <c r="O3992" s="11" t="n"/>
    </row>
    <row r="3993" ht="16.5" customHeight="1" s="16">
      <c r="A3993" s="10" t="n"/>
      <c r="B3993" s="11" t="n"/>
      <c r="C3993" s="11" t="n"/>
      <c r="D3993" s="11" t="n"/>
      <c r="E3993" s="11" t="n"/>
      <c r="F3993" s="11" t="n"/>
      <c r="G3993" s="11" t="n"/>
      <c r="H3993" s="11" t="n"/>
      <c r="I3993" s="11" t="n"/>
      <c r="J3993" s="11" t="n"/>
      <c r="K3993" s="11" t="n"/>
      <c r="L3993" s="11" t="n"/>
      <c r="M3993" s="14" t="n"/>
      <c r="N3993" s="11" t="n"/>
      <c r="O3993" s="11" t="n"/>
    </row>
    <row r="3994" ht="16.5" customHeight="1" s="16">
      <c r="A3994" s="10" t="n"/>
      <c r="B3994" s="11" t="n"/>
      <c r="C3994" s="11" t="n"/>
      <c r="D3994" s="11" t="n"/>
      <c r="E3994" s="11" t="n"/>
      <c r="F3994" s="11" t="n"/>
      <c r="G3994" s="11" t="n"/>
      <c r="H3994" s="11" t="n"/>
      <c r="I3994" s="11" t="n"/>
      <c r="J3994" s="11" t="n"/>
      <c r="K3994" s="11" t="n"/>
      <c r="L3994" s="11" t="n"/>
      <c r="M3994" s="14" t="n"/>
      <c r="N3994" s="11" t="n"/>
      <c r="O3994" s="11" t="n"/>
    </row>
    <row r="3995" ht="16.5" customHeight="1" s="16">
      <c r="A3995" s="10" t="n"/>
      <c r="B3995" s="11" t="n"/>
      <c r="C3995" s="11" t="n"/>
      <c r="D3995" s="11" t="n"/>
      <c r="E3995" s="11" t="n"/>
      <c r="F3995" s="11" t="n"/>
      <c r="G3995" s="11" t="n"/>
      <c r="H3995" s="11" t="n"/>
      <c r="I3995" s="11" t="n"/>
      <c r="J3995" s="11" t="n"/>
      <c r="K3995" s="11" t="n"/>
      <c r="L3995" s="11" t="n"/>
      <c r="M3995" s="14" t="n"/>
      <c r="N3995" s="11" t="n"/>
      <c r="O3995" s="11" t="n"/>
    </row>
    <row r="3996" ht="16.5" customHeight="1" s="16">
      <c r="A3996" s="10" t="n"/>
      <c r="B3996" s="11" t="n"/>
      <c r="C3996" s="11" t="n"/>
      <c r="D3996" s="11" t="n"/>
      <c r="E3996" s="11" t="n"/>
      <c r="F3996" s="11" t="n"/>
      <c r="G3996" s="11" t="n"/>
      <c r="H3996" s="11" t="n"/>
      <c r="I3996" s="11" t="n"/>
      <c r="J3996" s="11" t="n"/>
      <c r="K3996" s="11" t="n"/>
      <c r="L3996" s="11" t="n"/>
      <c r="M3996" s="14" t="n"/>
      <c r="N3996" s="11" t="n"/>
      <c r="O3996" s="11" t="n"/>
    </row>
    <row r="3997" ht="16.5" customHeight="1" s="16">
      <c r="A3997" s="10" t="n"/>
      <c r="B3997" s="11" t="n"/>
      <c r="C3997" s="11" t="n"/>
      <c r="D3997" s="11" t="n"/>
      <c r="E3997" s="11" t="n"/>
      <c r="F3997" s="11" t="n"/>
      <c r="G3997" s="11" t="n"/>
      <c r="H3997" s="11" t="n"/>
      <c r="I3997" s="11" t="n"/>
      <c r="J3997" s="11" t="n"/>
      <c r="K3997" s="11" t="n"/>
      <c r="L3997" s="11" t="n"/>
      <c r="M3997" s="14" t="n"/>
      <c r="N3997" s="11" t="n"/>
      <c r="O3997" s="11" t="n"/>
    </row>
    <row r="3998" ht="16.5" customHeight="1" s="16">
      <c r="A3998" s="10" t="n"/>
      <c r="B3998" s="11" t="n"/>
      <c r="C3998" s="11" t="n"/>
      <c r="D3998" s="11" t="n"/>
      <c r="E3998" s="11" t="n"/>
      <c r="F3998" s="11" t="n"/>
      <c r="G3998" s="11" t="n"/>
      <c r="H3998" s="11" t="n"/>
      <c r="I3998" s="11" t="n"/>
      <c r="J3998" s="11" t="n"/>
      <c r="K3998" s="11" t="n"/>
      <c r="L3998" s="11" t="n"/>
      <c r="M3998" s="14" t="n"/>
      <c r="N3998" s="11" t="n"/>
      <c r="O3998" s="11" t="n"/>
    </row>
    <row r="3999" ht="16.5" customHeight="1" s="16">
      <c r="A3999" s="10" t="n"/>
      <c r="B3999" s="11" t="n"/>
      <c r="C3999" s="11" t="n"/>
      <c r="D3999" s="11" t="n"/>
      <c r="E3999" s="11" t="n"/>
      <c r="F3999" s="11" t="n"/>
      <c r="G3999" s="11" t="n"/>
      <c r="H3999" s="11" t="n"/>
      <c r="I3999" s="11" t="n"/>
      <c r="J3999" s="11" t="n"/>
      <c r="K3999" s="11" t="n"/>
      <c r="L3999" s="11" t="n"/>
      <c r="M3999" s="14" t="n"/>
      <c r="N3999" s="11" t="n"/>
      <c r="O3999" s="11" t="n"/>
    </row>
    <row r="4000" ht="16.5" customHeight="1" s="16">
      <c r="A4000" s="10" t="n"/>
      <c r="B4000" s="11" t="n"/>
      <c r="C4000" s="11" t="n"/>
      <c r="D4000" s="11" t="n"/>
      <c r="E4000" s="11" t="n"/>
      <c r="F4000" s="11" t="n"/>
      <c r="G4000" s="11" t="n"/>
      <c r="H4000" s="11" t="n"/>
      <c r="I4000" s="11" t="n"/>
      <c r="J4000" s="11" t="n"/>
      <c r="K4000" s="11" t="n"/>
      <c r="L4000" s="11" t="n"/>
      <c r="M4000" s="14" t="n"/>
      <c r="N4000" s="11" t="n"/>
      <c r="O4000" s="11" t="n"/>
    </row>
    <row r="4001" ht="16.5" customHeight="1" s="16">
      <c r="A4001" s="10" t="n"/>
      <c r="B4001" s="11" t="n"/>
      <c r="C4001" s="11" t="n"/>
      <c r="D4001" s="11" t="n"/>
      <c r="E4001" s="11" t="n"/>
      <c r="F4001" s="11" t="n"/>
      <c r="G4001" s="11" t="n"/>
      <c r="H4001" s="11" t="n"/>
      <c r="I4001" s="11" t="n"/>
      <c r="J4001" s="11" t="n"/>
      <c r="K4001" s="11" t="n"/>
      <c r="L4001" s="11" t="n"/>
      <c r="M4001" s="14" t="n"/>
      <c r="N4001" s="11" t="n"/>
      <c r="O4001" s="11" t="n"/>
    </row>
    <row r="4002" ht="16.5" customHeight="1" s="16">
      <c r="A4002" s="10" t="n"/>
      <c r="B4002" s="11" t="n"/>
      <c r="C4002" s="11" t="n"/>
      <c r="D4002" s="11" t="n"/>
      <c r="E4002" s="11" t="n"/>
      <c r="F4002" s="11" t="n"/>
      <c r="G4002" s="11" t="n"/>
      <c r="H4002" s="11" t="n"/>
      <c r="I4002" s="11" t="n"/>
      <c r="J4002" s="11" t="n"/>
      <c r="K4002" s="11" t="n"/>
      <c r="L4002" s="11" t="n"/>
      <c r="M4002" s="14" t="n"/>
      <c r="N4002" s="11" t="n"/>
      <c r="O4002" s="11" t="n"/>
    </row>
    <row r="4003" ht="16.5" customHeight="1" s="16">
      <c r="A4003" s="10" t="n"/>
      <c r="B4003" s="11" t="n"/>
      <c r="C4003" s="11" t="n"/>
      <c r="D4003" s="11" t="n"/>
      <c r="E4003" s="11" t="n"/>
      <c r="F4003" s="11" t="n"/>
      <c r="G4003" s="11" t="n"/>
      <c r="H4003" s="11" t="n"/>
      <c r="I4003" s="11" t="n"/>
      <c r="J4003" s="11" t="n"/>
      <c r="K4003" s="11" t="n"/>
      <c r="L4003" s="11" t="n"/>
      <c r="M4003" s="14" t="n"/>
      <c r="N4003" s="11" t="n"/>
      <c r="O4003" s="11" t="n"/>
    </row>
    <row r="4004" ht="16.5" customHeight="1" s="16">
      <c r="A4004" s="10" t="n"/>
      <c r="B4004" s="11" t="n"/>
      <c r="C4004" s="11" t="n"/>
      <c r="D4004" s="11" t="n"/>
      <c r="E4004" s="11" t="n"/>
      <c r="F4004" s="11" t="n"/>
      <c r="G4004" s="11" t="n"/>
      <c r="H4004" s="11" t="n"/>
      <c r="I4004" s="11" t="n"/>
      <c r="J4004" s="11" t="n"/>
      <c r="K4004" s="11" t="n"/>
      <c r="L4004" s="11" t="n"/>
      <c r="M4004" s="14" t="n"/>
      <c r="N4004" s="11" t="n"/>
      <c r="O4004" s="11" t="n"/>
    </row>
    <row r="4005" ht="16.5" customHeight="1" s="16">
      <c r="A4005" s="10" t="n"/>
      <c r="B4005" s="11" t="n"/>
      <c r="C4005" s="11" t="n"/>
      <c r="D4005" s="11" t="n"/>
      <c r="E4005" s="11" t="n"/>
      <c r="F4005" s="11" t="n"/>
      <c r="G4005" s="11" t="n"/>
      <c r="H4005" s="11" t="n"/>
      <c r="I4005" s="11" t="n"/>
      <c r="J4005" s="11" t="n"/>
      <c r="K4005" s="11" t="n"/>
      <c r="L4005" s="11" t="n"/>
      <c r="M4005" s="14" t="n"/>
      <c r="N4005" s="11" t="n"/>
      <c r="O4005" s="11" t="n"/>
    </row>
    <row r="4006" ht="16.5" customHeight="1" s="16">
      <c r="A4006" s="10" t="n"/>
      <c r="B4006" s="11" t="n"/>
      <c r="C4006" s="11" t="n"/>
      <c r="D4006" s="11" t="n"/>
      <c r="E4006" s="11" t="n"/>
      <c r="F4006" s="11" t="n"/>
      <c r="G4006" s="11" t="n"/>
      <c r="H4006" s="11" t="n"/>
      <c r="I4006" s="11" t="n"/>
      <c r="J4006" s="11" t="n"/>
      <c r="K4006" s="11" t="n"/>
      <c r="L4006" s="11" t="n"/>
      <c r="M4006" s="14" t="n"/>
      <c r="N4006" s="11" t="n"/>
      <c r="O4006" s="11" t="n"/>
    </row>
    <row r="4007" ht="16.5" customHeight="1" s="16">
      <c r="A4007" s="10" t="n"/>
      <c r="B4007" s="11" t="n"/>
      <c r="C4007" s="11" t="n"/>
      <c r="D4007" s="11" t="n"/>
      <c r="E4007" s="11" t="n"/>
      <c r="F4007" s="11" t="n"/>
      <c r="G4007" s="11" t="n"/>
      <c r="H4007" s="11" t="n"/>
      <c r="I4007" s="11" t="n"/>
      <c r="J4007" s="11" t="n"/>
      <c r="K4007" s="11" t="n"/>
      <c r="L4007" s="11" t="n"/>
      <c r="M4007" s="14" t="n"/>
      <c r="N4007" s="11" t="n"/>
      <c r="O4007" s="11" t="n"/>
    </row>
    <row r="4008" ht="16.5" customHeight="1" s="16">
      <c r="A4008" s="10" t="n"/>
      <c r="B4008" s="11" t="n"/>
      <c r="C4008" s="11" t="n"/>
      <c r="D4008" s="11" t="n"/>
      <c r="E4008" s="11" t="n"/>
      <c r="F4008" s="11" t="n"/>
      <c r="G4008" s="11" t="n"/>
      <c r="H4008" s="11" t="n"/>
      <c r="I4008" s="11" t="n"/>
      <c r="J4008" s="11" t="n"/>
      <c r="K4008" s="11" t="n"/>
      <c r="L4008" s="11" t="n"/>
      <c r="M4008" s="14" t="n"/>
      <c r="N4008" s="11" t="n"/>
      <c r="O4008" s="11" t="n"/>
    </row>
    <row r="4009" ht="16.5" customHeight="1" s="16">
      <c r="A4009" s="10" t="n"/>
      <c r="B4009" s="11" t="n"/>
      <c r="C4009" s="11" t="n"/>
      <c r="D4009" s="11" t="n"/>
      <c r="E4009" s="11" t="n"/>
      <c r="F4009" s="11" t="n"/>
      <c r="G4009" s="11" t="n"/>
      <c r="H4009" s="11" t="n"/>
      <c r="I4009" s="11" t="n"/>
      <c r="J4009" s="11" t="n"/>
      <c r="K4009" s="11" t="n"/>
      <c r="L4009" s="11" t="n"/>
      <c r="M4009" s="14" t="n"/>
      <c r="N4009" s="11" t="n"/>
      <c r="O4009" s="11" t="n"/>
    </row>
    <row r="4010" ht="16.5" customHeight="1" s="16">
      <c r="A4010" s="10" t="n"/>
      <c r="B4010" s="11" t="n"/>
      <c r="C4010" s="11" t="n"/>
      <c r="D4010" s="11" t="n"/>
      <c r="E4010" s="11" t="n"/>
      <c r="F4010" s="11" t="n"/>
      <c r="G4010" s="11" t="n"/>
      <c r="H4010" s="11" t="n"/>
      <c r="I4010" s="11" t="n"/>
      <c r="J4010" s="11" t="n"/>
      <c r="K4010" s="11" t="n"/>
      <c r="L4010" s="11" t="n"/>
      <c r="M4010" s="14" t="n"/>
      <c r="N4010" s="11" t="n"/>
      <c r="O4010" s="11" t="n"/>
    </row>
    <row r="4011" ht="16.5" customHeight="1" s="16">
      <c r="A4011" s="10" t="n"/>
      <c r="B4011" s="11" t="n"/>
      <c r="C4011" s="11" t="n"/>
      <c r="D4011" s="11" t="n"/>
      <c r="E4011" s="11" t="n"/>
      <c r="F4011" s="11" t="n"/>
      <c r="G4011" s="11" t="n"/>
      <c r="H4011" s="11" t="n"/>
      <c r="I4011" s="11" t="n"/>
      <c r="J4011" s="11" t="n"/>
      <c r="K4011" s="11" t="n"/>
      <c r="L4011" s="11" t="n"/>
      <c r="M4011" s="14" t="n"/>
      <c r="N4011" s="11" t="n"/>
      <c r="O4011" s="11" t="n"/>
    </row>
    <row r="4012" ht="16.5" customHeight="1" s="16">
      <c r="A4012" s="10" t="n"/>
      <c r="B4012" s="11" t="n"/>
      <c r="C4012" s="11" t="n"/>
      <c r="D4012" s="11" t="n"/>
      <c r="E4012" s="11" t="n"/>
      <c r="F4012" s="11" t="n"/>
      <c r="G4012" s="11" t="n"/>
      <c r="H4012" s="11" t="n"/>
      <c r="I4012" s="11" t="n"/>
      <c r="J4012" s="11" t="n"/>
      <c r="K4012" s="11" t="n"/>
      <c r="L4012" s="11" t="n"/>
      <c r="M4012" s="14" t="n"/>
      <c r="N4012" s="11" t="n"/>
      <c r="O4012" s="11" t="n"/>
    </row>
    <row r="4013" ht="16.5" customHeight="1" s="16">
      <c r="A4013" s="10" t="n"/>
      <c r="B4013" s="11" t="n"/>
      <c r="C4013" s="11" t="n"/>
      <c r="D4013" s="11" t="n"/>
      <c r="E4013" s="11" t="n"/>
      <c r="F4013" s="11" t="n"/>
      <c r="G4013" s="11" t="n"/>
      <c r="H4013" s="11" t="n"/>
      <c r="I4013" s="11" t="n"/>
      <c r="J4013" s="11" t="n"/>
      <c r="K4013" s="11" t="n"/>
      <c r="L4013" s="11" t="n"/>
      <c r="M4013" s="14" t="n"/>
      <c r="N4013" s="11" t="n"/>
      <c r="O4013" s="11" t="n"/>
    </row>
    <row r="4014" ht="16.5" customHeight="1" s="16">
      <c r="A4014" s="10" t="n"/>
      <c r="B4014" s="11" t="n"/>
      <c r="C4014" s="11" t="n"/>
      <c r="D4014" s="11" t="n"/>
      <c r="E4014" s="11" t="n"/>
      <c r="F4014" s="11" t="n"/>
      <c r="G4014" s="11" t="n"/>
      <c r="H4014" s="11" t="n"/>
      <c r="I4014" s="11" t="n"/>
      <c r="J4014" s="11" t="n"/>
      <c r="K4014" s="11" t="n"/>
      <c r="L4014" s="11" t="n"/>
      <c r="M4014" s="14" t="n"/>
      <c r="N4014" s="11" t="n"/>
      <c r="O4014" s="11" t="n"/>
    </row>
    <row r="4015" ht="16.5" customHeight="1" s="16">
      <c r="A4015" s="10" t="n"/>
      <c r="B4015" s="11" t="n"/>
      <c r="C4015" s="11" t="n"/>
      <c r="D4015" s="11" t="n"/>
      <c r="E4015" s="11" t="n"/>
      <c r="F4015" s="11" t="n"/>
      <c r="G4015" s="11" t="n"/>
      <c r="H4015" s="11" t="n"/>
      <c r="I4015" s="11" t="n"/>
      <c r="J4015" s="11" t="n"/>
      <c r="K4015" s="11" t="n"/>
      <c r="L4015" s="11" t="n"/>
      <c r="M4015" s="14" t="n"/>
      <c r="N4015" s="11" t="n"/>
      <c r="O4015" s="11" t="n"/>
    </row>
    <row r="4016" ht="16.5" customHeight="1" s="16">
      <c r="A4016" s="10" t="n"/>
      <c r="B4016" s="11" t="n"/>
      <c r="C4016" s="11" t="n"/>
      <c r="D4016" s="11" t="n"/>
      <c r="E4016" s="11" t="n"/>
      <c r="F4016" s="11" t="n"/>
      <c r="G4016" s="11" t="n"/>
      <c r="H4016" s="11" t="n"/>
      <c r="I4016" s="11" t="n"/>
      <c r="J4016" s="11" t="n"/>
      <c r="K4016" s="11" t="n"/>
      <c r="L4016" s="11" t="n"/>
      <c r="M4016" s="14" t="n"/>
      <c r="N4016" s="11" t="n"/>
      <c r="O4016" s="11" t="n"/>
    </row>
    <row r="4017" ht="16.5" customHeight="1" s="16">
      <c r="A4017" s="10" t="n"/>
      <c r="B4017" s="11" t="n"/>
      <c r="C4017" s="11" t="n"/>
      <c r="D4017" s="11" t="n"/>
      <c r="E4017" s="11" t="n"/>
      <c r="F4017" s="11" t="n"/>
      <c r="G4017" s="11" t="n"/>
      <c r="H4017" s="11" t="n"/>
      <c r="I4017" s="11" t="n"/>
      <c r="J4017" s="11" t="n"/>
      <c r="K4017" s="11" t="n"/>
      <c r="L4017" s="11" t="n"/>
      <c r="M4017" s="14" t="n"/>
      <c r="N4017" s="11" t="n"/>
      <c r="O4017" s="11" t="n"/>
    </row>
    <row r="4018" ht="16.5" customHeight="1" s="16">
      <c r="A4018" s="10" t="n"/>
      <c r="B4018" s="11" t="n"/>
      <c r="C4018" s="11" t="n"/>
      <c r="D4018" s="11" t="n"/>
      <c r="E4018" s="11" t="n"/>
      <c r="F4018" s="11" t="n"/>
      <c r="G4018" s="11" t="n"/>
      <c r="H4018" s="11" t="n"/>
      <c r="I4018" s="11" t="n"/>
      <c r="J4018" s="11" t="n"/>
      <c r="K4018" s="11" t="n"/>
      <c r="L4018" s="11" t="n"/>
      <c r="M4018" s="14" t="n"/>
      <c r="N4018" s="11" t="n"/>
      <c r="O4018" s="11" t="n"/>
    </row>
    <row r="4019" ht="16.5" customHeight="1" s="16">
      <c r="A4019" s="10" t="n"/>
      <c r="B4019" s="11" t="n"/>
      <c r="C4019" s="11" t="n"/>
      <c r="D4019" s="11" t="n"/>
      <c r="E4019" s="11" t="n"/>
      <c r="F4019" s="11" t="n"/>
      <c r="G4019" s="11" t="n"/>
      <c r="H4019" s="11" t="n"/>
      <c r="I4019" s="11" t="n"/>
      <c r="J4019" s="11" t="n"/>
      <c r="K4019" s="11" t="n"/>
      <c r="L4019" s="11" t="n"/>
      <c r="M4019" s="14" t="n"/>
      <c r="N4019" s="11" t="n"/>
      <c r="O4019" s="11" t="n"/>
    </row>
    <row r="4020" ht="16.5" customHeight="1" s="16">
      <c r="A4020" s="10" t="n"/>
      <c r="B4020" s="11" t="n"/>
      <c r="C4020" s="11" t="n"/>
      <c r="D4020" s="11" t="n"/>
      <c r="E4020" s="11" t="n"/>
      <c r="F4020" s="11" t="n"/>
      <c r="G4020" s="11" t="n"/>
      <c r="H4020" s="11" t="n"/>
      <c r="I4020" s="11" t="n"/>
      <c r="J4020" s="11" t="n"/>
      <c r="K4020" s="11" t="n"/>
      <c r="L4020" s="11" t="n"/>
      <c r="M4020" s="14" t="n"/>
      <c r="N4020" s="11" t="n"/>
      <c r="O4020" s="11" t="n"/>
    </row>
    <row r="4021" ht="16.5" customHeight="1" s="16">
      <c r="A4021" s="10" t="n"/>
      <c r="B4021" s="11" t="n"/>
      <c r="C4021" s="11" t="n"/>
      <c r="D4021" s="11" t="n"/>
      <c r="E4021" s="11" t="n"/>
      <c r="F4021" s="11" t="n"/>
      <c r="G4021" s="11" t="n"/>
      <c r="H4021" s="11" t="n"/>
      <c r="I4021" s="11" t="n"/>
      <c r="J4021" s="11" t="n"/>
      <c r="K4021" s="11" t="n"/>
      <c r="L4021" s="11" t="n"/>
      <c r="M4021" s="14" t="n"/>
      <c r="N4021" s="11" t="n"/>
      <c r="O4021" s="11" t="n"/>
    </row>
    <row r="4022" ht="16.5" customHeight="1" s="16">
      <c r="A4022" s="10" t="n"/>
      <c r="B4022" s="11" t="n"/>
      <c r="C4022" s="11" t="n"/>
      <c r="D4022" s="11" t="n"/>
      <c r="E4022" s="11" t="n"/>
      <c r="F4022" s="11" t="n"/>
      <c r="G4022" s="11" t="n"/>
      <c r="H4022" s="11" t="n"/>
      <c r="I4022" s="11" t="n"/>
      <c r="J4022" s="11" t="n"/>
      <c r="K4022" s="11" t="n"/>
      <c r="L4022" s="11" t="n"/>
      <c r="M4022" s="14" t="n"/>
      <c r="N4022" s="11" t="n"/>
      <c r="O4022" s="11" t="n"/>
    </row>
    <row r="4023" ht="16.5" customHeight="1" s="16">
      <c r="A4023" s="10" t="n"/>
      <c r="B4023" s="11" t="n"/>
      <c r="C4023" s="11" t="n"/>
      <c r="D4023" s="11" t="n"/>
      <c r="E4023" s="11" t="n"/>
      <c r="F4023" s="11" t="n"/>
      <c r="G4023" s="11" t="n"/>
      <c r="H4023" s="11" t="n"/>
      <c r="I4023" s="11" t="n"/>
      <c r="J4023" s="11" t="n"/>
      <c r="K4023" s="11" t="n"/>
      <c r="L4023" s="11" t="n"/>
      <c r="M4023" s="14" t="n"/>
      <c r="N4023" s="11" t="n"/>
      <c r="O4023" s="11" t="n"/>
    </row>
    <row r="4024" ht="16.5" customHeight="1" s="16">
      <c r="A4024" s="10" t="n"/>
      <c r="B4024" s="11" t="n"/>
      <c r="C4024" s="11" t="n"/>
      <c r="D4024" s="11" t="n"/>
      <c r="E4024" s="11" t="n"/>
      <c r="F4024" s="11" t="n"/>
      <c r="G4024" s="11" t="n"/>
      <c r="H4024" s="11" t="n"/>
      <c r="I4024" s="11" t="n"/>
      <c r="J4024" s="11" t="n"/>
      <c r="K4024" s="11" t="n"/>
      <c r="L4024" s="11" t="n"/>
      <c r="M4024" s="14" t="n"/>
      <c r="N4024" s="11" t="n"/>
      <c r="O4024" s="11" t="n"/>
    </row>
    <row r="4025" ht="16.5" customHeight="1" s="16">
      <c r="A4025" s="10" t="n"/>
      <c r="B4025" s="11" t="n"/>
      <c r="C4025" s="11" t="n"/>
      <c r="D4025" s="11" t="n"/>
      <c r="E4025" s="11" t="n"/>
      <c r="F4025" s="11" t="n"/>
      <c r="G4025" s="11" t="n"/>
      <c r="H4025" s="11" t="n"/>
      <c r="I4025" s="11" t="n"/>
      <c r="J4025" s="11" t="n"/>
      <c r="K4025" s="11" t="n"/>
      <c r="L4025" s="11" t="n"/>
      <c r="M4025" s="14" t="n"/>
      <c r="N4025" s="11" t="n"/>
      <c r="O4025" s="11" t="n"/>
    </row>
    <row r="4026" ht="16.5" customHeight="1" s="16">
      <c r="A4026" s="10" t="n"/>
      <c r="B4026" s="11" t="n"/>
      <c r="C4026" s="11" t="n"/>
      <c r="D4026" s="11" t="n"/>
      <c r="E4026" s="11" t="n"/>
      <c r="F4026" s="11" t="n"/>
      <c r="G4026" s="11" t="n"/>
      <c r="H4026" s="11" t="n"/>
      <c r="I4026" s="11" t="n"/>
      <c r="J4026" s="11" t="n"/>
      <c r="K4026" s="11" t="n"/>
      <c r="L4026" s="11" t="n"/>
      <c r="M4026" s="14" t="n"/>
      <c r="N4026" s="11" t="n"/>
      <c r="O4026" s="11" t="n"/>
    </row>
    <row r="4027" ht="16.5" customHeight="1" s="16">
      <c r="A4027" s="10" t="n"/>
      <c r="B4027" s="11" t="n"/>
      <c r="C4027" s="11" t="n"/>
      <c r="D4027" s="11" t="n"/>
      <c r="E4027" s="11" t="n"/>
      <c r="F4027" s="11" t="n"/>
      <c r="G4027" s="11" t="n"/>
      <c r="H4027" s="11" t="n"/>
      <c r="I4027" s="11" t="n"/>
      <c r="J4027" s="11" t="n"/>
      <c r="K4027" s="11" t="n"/>
      <c r="L4027" s="11" t="n"/>
      <c r="M4027" s="14" t="n"/>
      <c r="N4027" s="11" t="n"/>
      <c r="O4027" s="11" t="n"/>
    </row>
    <row r="4028" ht="16.5" customHeight="1" s="16">
      <c r="A4028" s="10" t="n"/>
      <c r="B4028" s="11" t="n"/>
      <c r="C4028" s="11" t="n"/>
      <c r="D4028" s="11" t="n"/>
      <c r="E4028" s="11" t="n"/>
      <c r="F4028" s="11" t="n"/>
      <c r="G4028" s="11" t="n"/>
      <c r="H4028" s="11" t="n"/>
      <c r="I4028" s="11" t="n"/>
      <c r="J4028" s="11" t="n"/>
      <c r="K4028" s="11" t="n"/>
      <c r="L4028" s="11" t="n"/>
      <c r="M4028" s="14" t="n"/>
      <c r="N4028" s="11" t="n"/>
      <c r="O4028" s="11" t="n"/>
    </row>
    <row r="4029" ht="16.5" customHeight="1" s="16">
      <c r="A4029" s="10" t="n"/>
      <c r="B4029" s="11" t="n"/>
      <c r="C4029" s="11" t="n"/>
      <c r="D4029" s="11" t="n"/>
      <c r="E4029" s="11" t="n"/>
      <c r="F4029" s="11" t="n"/>
      <c r="G4029" s="11" t="n"/>
      <c r="H4029" s="11" t="n"/>
      <c r="I4029" s="11" t="n"/>
      <c r="J4029" s="11" t="n"/>
      <c r="K4029" s="11" t="n"/>
      <c r="L4029" s="11" t="n"/>
      <c r="M4029" s="14" t="n"/>
      <c r="N4029" s="11" t="n"/>
      <c r="O4029" s="11" t="n"/>
    </row>
    <row r="4030" ht="16.5" customHeight="1" s="16">
      <c r="A4030" s="10" t="n"/>
      <c r="B4030" s="11" t="n"/>
      <c r="C4030" s="11" t="n"/>
      <c r="D4030" s="11" t="n"/>
      <c r="E4030" s="11" t="n"/>
      <c r="F4030" s="11" t="n"/>
      <c r="G4030" s="11" t="n"/>
      <c r="H4030" s="11" t="n"/>
      <c r="I4030" s="11" t="n"/>
      <c r="J4030" s="11" t="n"/>
      <c r="K4030" s="11" t="n"/>
      <c r="L4030" s="11" t="n"/>
      <c r="M4030" s="14" t="n"/>
      <c r="N4030" s="11" t="n"/>
      <c r="O4030" s="11" t="n"/>
    </row>
    <row r="4031" ht="16.5" customHeight="1" s="16">
      <c r="A4031" s="10" t="n"/>
      <c r="B4031" s="11" t="n"/>
      <c r="C4031" s="11" t="n"/>
      <c r="D4031" s="11" t="n"/>
      <c r="E4031" s="11" t="n"/>
      <c r="F4031" s="11" t="n"/>
      <c r="G4031" s="11" t="n"/>
      <c r="H4031" s="11" t="n"/>
      <c r="I4031" s="11" t="n"/>
      <c r="J4031" s="11" t="n"/>
      <c r="K4031" s="11" t="n"/>
      <c r="L4031" s="11" t="n"/>
      <c r="M4031" s="14" t="n"/>
      <c r="N4031" s="11" t="n"/>
      <c r="O4031" s="11" t="n"/>
    </row>
    <row r="4032" ht="16.5" customHeight="1" s="16">
      <c r="A4032" s="10" t="n"/>
      <c r="B4032" s="11" t="n"/>
      <c r="C4032" s="11" t="n"/>
      <c r="D4032" s="11" t="n"/>
      <c r="E4032" s="11" t="n"/>
      <c r="F4032" s="11" t="n"/>
      <c r="G4032" s="11" t="n"/>
      <c r="H4032" s="11" t="n"/>
      <c r="I4032" s="11" t="n"/>
      <c r="J4032" s="11" t="n"/>
      <c r="K4032" s="11" t="n"/>
      <c r="L4032" s="11" t="n"/>
      <c r="M4032" s="14" t="n"/>
      <c r="N4032" s="11" t="n"/>
      <c r="O4032" s="11" t="n"/>
    </row>
    <row r="4033" ht="16.5" customHeight="1" s="16">
      <c r="A4033" s="10" t="n"/>
      <c r="B4033" s="11" t="n"/>
      <c r="C4033" s="11" t="n"/>
      <c r="D4033" s="11" t="n"/>
      <c r="E4033" s="11" t="n"/>
      <c r="F4033" s="11" t="n"/>
      <c r="G4033" s="11" t="n"/>
      <c r="H4033" s="11" t="n"/>
      <c r="I4033" s="11" t="n"/>
      <c r="J4033" s="11" t="n"/>
      <c r="K4033" s="11" t="n"/>
      <c r="L4033" s="11" t="n"/>
      <c r="M4033" s="14" t="n"/>
      <c r="N4033" s="11" t="n"/>
      <c r="O4033" s="11" t="n"/>
    </row>
    <row r="4034" ht="16.5" customHeight="1" s="16">
      <c r="A4034" s="10" t="n"/>
      <c r="B4034" s="11" t="n"/>
      <c r="C4034" s="11" t="n"/>
      <c r="D4034" s="11" t="n"/>
      <c r="E4034" s="11" t="n"/>
      <c r="F4034" s="11" t="n"/>
      <c r="G4034" s="11" t="n"/>
      <c r="H4034" s="11" t="n"/>
      <c r="I4034" s="11" t="n"/>
      <c r="J4034" s="11" t="n"/>
      <c r="K4034" s="11" t="n"/>
      <c r="L4034" s="11" t="n"/>
      <c r="M4034" s="14" t="n"/>
      <c r="N4034" s="11" t="n"/>
      <c r="O4034" s="11" t="n"/>
    </row>
    <row r="4035" ht="16.5" customHeight="1" s="16">
      <c r="A4035" s="10" t="n"/>
      <c r="B4035" s="11" t="n"/>
      <c r="C4035" s="11" t="n"/>
      <c r="D4035" s="11" t="n"/>
      <c r="E4035" s="11" t="n"/>
      <c r="F4035" s="11" t="n"/>
      <c r="G4035" s="11" t="n"/>
      <c r="H4035" s="11" t="n"/>
      <c r="I4035" s="11" t="n"/>
      <c r="J4035" s="11" t="n"/>
      <c r="K4035" s="11" t="n"/>
      <c r="L4035" s="11" t="n"/>
      <c r="M4035" s="14" t="n"/>
      <c r="N4035" s="11" t="n"/>
      <c r="O4035" s="11" t="n"/>
    </row>
    <row r="4036" ht="16.5" customHeight="1" s="16">
      <c r="A4036" s="10" t="n"/>
      <c r="B4036" s="11" t="n"/>
      <c r="C4036" s="11" t="n"/>
      <c r="D4036" s="11" t="n"/>
      <c r="E4036" s="11" t="n"/>
      <c r="F4036" s="11" t="n"/>
      <c r="G4036" s="11" t="n"/>
      <c r="H4036" s="11" t="n"/>
      <c r="I4036" s="11" t="n"/>
      <c r="J4036" s="11" t="n"/>
      <c r="K4036" s="11" t="n"/>
      <c r="L4036" s="11" t="n"/>
      <c r="M4036" s="14" t="n"/>
      <c r="N4036" s="11" t="n"/>
      <c r="O4036" s="11" t="n"/>
    </row>
    <row r="4037" ht="16.5" customHeight="1" s="16">
      <c r="A4037" s="10" t="n"/>
      <c r="B4037" s="11" t="n"/>
      <c r="C4037" s="11" t="n"/>
      <c r="D4037" s="11" t="n"/>
      <c r="E4037" s="11" t="n"/>
      <c r="F4037" s="11" t="n"/>
      <c r="G4037" s="11" t="n"/>
      <c r="H4037" s="11" t="n"/>
      <c r="I4037" s="11" t="n"/>
      <c r="J4037" s="11" t="n"/>
      <c r="K4037" s="11" t="n"/>
      <c r="L4037" s="11" t="n"/>
      <c r="M4037" s="14" t="n"/>
      <c r="N4037" s="11" t="n"/>
      <c r="O4037" s="11" t="n"/>
    </row>
    <row r="4038" ht="16.5" customHeight="1" s="16">
      <c r="A4038" s="10" t="n"/>
      <c r="B4038" s="11" t="n"/>
      <c r="C4038" s="11" t="n"/>
      <c r="D4038" s="11" t="n"/>
      <c r="E4038" s="11" t="n"/>
      <c r="F4038" s="11" t="n"/>
      <c r="G4038" s="11" t="n"/>
      <c r="H4038" s="11" t="n"/>
      <c r="I4038" s="11" t="n"/>
      <c r="J4038" s="11" t="n"/>
      <c r="K4038" s="11" t="n"/>
      <c r="L4038" s="11" t="n"/>
      <c r="M4038" s="14" t="n"/>
      <c r="N4038" s="11" t="n"/>
      <c r="O4038" s="11" t="n"/>
    </row>
    <row r="4039" ht="16.5" customHeight="1" s="16">
      <c r="A4039" s="10" t="n"/>
      <c r="B4039" s="11" t="n"/>
      <c r="C4039" s="11" t="n"/>
      <c r="D4039" s="11" t="n"/>
      <c r="E4039" s="11" t="n"/>
      <c r="F4039" s="11" t="n"/>
      <c r="G4039" s="11" t="n"/>
      <c r="H4039" s="11" t="n"/>
      <c r="I4039" s="11" t="n"/>
      <c r="J4039" s="11" t="n"/>
      <c r="K4039" s="11" t="n"/>
      <c r="L4039" s="11" t="n"/>
      <c r="M4039" s="14" t="n"/>
      <c r="N4039" s="11" t="n"/>
      <c r="O4039" s="11" t="n"/>
    </row>
    <row r="4040" ht="16.5" customHeight="1" s="16">
      <c r="A4040" s="10" t="n"/>
      <c r="B4040" s="11" t="n"/>
      <c r="C4040" s="11" t="n"/>
      <c r="D4040" s="11" t="n"/>
      <c r="E4040" s="11" t="n"/>
      <c r="F4040" s="11" t="n"/>
      <c r="G4040" s="11" t="n"/>
      <c r="H4040" s="11" t="n"/>
      <c r="I4040" s="11" t="n"/>
      <c r="J4040" s="11" t="n"/>
      <c r="K4040" s="11" t="n"/>
      <c r="L4040" s="11" t="n"/>
      <c r="M4040" s="14" t="n"/>
      <c r="N4040" s="11" t="n"/>
      <c r="O4040" s="11" t="n"/>
    </row>
    <row r="4041" ht="16.5" customHeight="1" s="16">
      <c r="A4041" s="10" t="n"/>
      <c r="B4041" s="11" t="n"/>
      <c r="C4041" s="11" t="n"/>
      <c r="D4041" s="11" t="n"/>
      <c r="E4041" s="11" t="n"/>
      <c r="F4041" s="11" t="n"/>
      <c r="G4041" s="11" t="n"/>
      <c r="H4041" s="11" t="n"/>
      <c r="I4041" s="11" t="n"/>
      <c r="J4041" s="11" t="n"/>
      <c r="K4041" s="11" t="n"/>
      <c r="L4041" s="11" t="n"/>
      <c r="M4041" s="14" t="n"/>
      <c r="N4041" s="11" t="n"/>
      <c r="O4041" s="11" t="n"/>
    </row>
    <row r="4042" ht="16.5" customHeight="1" s="16">
      <c r="A4042" s="10" t="n"/>
      <c r="B4042" s="11" t="n"/>
      <c r="C4042" s="11" t="n"/>
      <c r="D4042" s="11" t="n"/>
      <c r="E4042" s="11" t="n"/>
      <c r="F4042" s="11" t="n"/>
      <c r="G4042" s="11" t="n"/>
      <c r="H4042" s="11" t="n"/>
      <c r="I4042" s="11" t="n"/>
      <c r="J4042" s="11" t="n"/>
      <c r="K4042" s="11" t="n"/>
      <c r="L4042" s="11" t="n"/>
      <c r="M4042" s="14" t="n"/>
      <c r="N4042" s="11" t="n"/>
      <c r="O4042" s="11" t="n"/>
    </row>
    <row r="4043" ht="16.5" customHeight="1" s="16">
      <c r="A4043" s="10" t="n"/>
      <c r="B4043" s="11" t="n"/>
      <c r="C4043" s="11" t="n"/>
      <c r="D4043" s="11" t="n"/>
      <c r="E4043" s="11" t="n"/>
      <c r="F4043" s="11" t="n"/>
      <c r="G4043" s="11" t="n"/>
      <c r="H4043" s="11" t="n"/>
      <c r="I4043" s="11" t="n"/>
      <c r="J4043" s="11" t="n"/>
      <c r="K4043" s="11" t="n"/>
      <c r="L4043" s="11" t="n"/>
      <c r="M4043" s="14" t="n"/>
      <c r="N4043" s="11" t="n"/>
      <c r="O4043" s="11" t="n"/>
    </row>
    <row r="4044" ht="16.5" customHeight="1" s="16">
      <c r="A4044" s="10" t="n"/>
      <c r="B4044" s="11" t="n"/>
      <c r="C4044" s="11" t="n"/>
      <c r="D4044" s="11" t="n"/>
      <c r="E4044" s="11" t="n"/>
      <c r="F4044" s="11" t="n"/>
      <c r="G4044" s="11" t="n"/>
      <c r="H4044" s="11" t="n"/>
      <c r="I4044" s="11" t="n"/>
      <c r="J4044" s="11" t="n"/>
      <c r="K4044" s="11" t="n"/>
      <c r="L4044" s="11" t="n"/>
      <c r="M4044" s="14" t="n"/>
      <c r="N4044" s="11" t="n"/>
      <c r="O4044" s="11" t="n"/>
    </row>
    <row r="4045" ht="16.5" customHeight="1" s="16">
      <c r="A4045" s="10" t="n"/>
      <c r="B4045" s="11" t="n"/>
      <c r="C4045" s="11" t="n"/>
      <c r="D4045" s="11" t="n"/>
      <c r="E4045" s="11" t="n"/>
      <c r="F4045" s="11" t="n"/>
      <c r="G4045" s="11" t="n"/>
      <c r="H4045" s="11" t="n"/>
      <c r="I4045" s="11" t="n"/>
      <c r="J4045" s="11" t="n"/>
      <c r="K4045" s="11" t="n"/>
      <c r="L4045" s="11" t="n"/>
      <c r="M4045" s="14" t="n"/>
      <c r="N4045" s="11" t="n"/>
      <c r="O4045" s="11" t="n"/>
    </row>
    <row r="4046" ht="16.5" customHeight="1" s="16">
      <c r="A4046" s="10" t="n"/>
      <c r="B4046" s="11" t="n"/>
      <c r="C4046" s="11" t="n"/>
      <c r="D4046" s="11" t="n"/>
      <c r="E4046" s="11" t="n"/>
      <c r="F4046" s="11" t="n"/>
      <c r="G4046" s="11" t="n"/>
      <c r="H4046" s="11" t="n"/>
      <c r="I4046" s="11" t="n"/>
      <c r="J4046" s="11" t="n"/>
      <c r="K4046" s="11" t="n"/>
      <c r="L4046" s="11" t="n"/>
      <c r="M4046" s="14" t="n"/>
      <c r="N4046" s="11" t="n"/>
      <c r="O4046" s="11" t="n"/>
    </row>
    <row r="4047" ht="16.5" customHeight="1" s="16">
      <c r="A4047" s="10" t="n"/>
      <c r="B4047" s="11" t="n"/>
      <c r="C4047" s="11" t="n"/>
      <c r="D4047" s="11" t="n"/>
      <c r="E4047" s="11" t="n"/>
      <c r="F4047" s="11" t="n"/>
      <c r="G4047" s="11" t="n"/>
      <c r="H4047" s="11" t="n"/>
      <c r="I4047" s="11" t="n"/>
      <c r="J4047" s="11" t="n"/>
      <c r="K4047" s="11" t="n"/>
      <c r="L4047" s="11" t="n"/>
      <c r="M4047" s="14" t="n"/>
      <c r="N4047" s="11" t="n"/>
      <c r="O4047" s="11" t="n"/>
    </row>
    <row r="4048" ht="16.5" customHeight="1" s="16">
      <c r="A4048" s="10" t="n"/>
      <c r="B4048" s="11" t="n"/>
      <c r="C4048" s="11" t="n"/>
      <c r="D4048" s="11" t="n"/>
      <c r="E4048" s="11" t="n"/>
      <c r="F4048" s="11" t="n"/>
      <c r="G4048" s="11" t="n"/>
      <c r="H4048" s="11" t="n"/>
      <c r="I4048" s="11" t="n"/>
      <c r="J4048" s="11" t="n"/>
      <c r="K4048" s="11" t="n"/>
      <c r="L4048" s="11" t="n"/>
      <c r="M4048" s="14" t="n"/>
      <c r="N4048" s="11" t="n"/>
      <c r="O4048" s="11" t="n"/>
    </row>
    <row r="4049" ht="16.5" customHeight="1" s="16">
      <c r="A4049" s="10" t="n"/>
      <c r="B4049" s="11" t="n"/>
      <c r="C4049" s="11" t="n"/>
      <c r="D4049" s="11" t="n"/>
      <c r="E4049" s="11" t="n"/>
      <c r="F4049" s="11" t="n"/>
      <c r="G4049" s="11" t="n"/>
      <c r="H4049" s="11" t="n"/>
      <c r="I4049" s="11" t="n"/>
      <c r="J4049" s="11" t="n"/>
      <c r="K4049" s="11" t="n"/>
      <c r="L4049" s="11" t="n"/>
      <c r="M4049" s="14" t="n"/>
      <c r="N4049" s="11" t="n"/>
      <c r="O4049" s="11" t="n"/>
    </row>
    <row r="4050" ht="16.5" customHeight="1" s="16">
      <c r="A4050" s="10" t="n"/>
      <c r="B4050" s="11" t="n"/>
      <c r="C4050" s="11" t="n"/>
      <c r="D4050" s="11" t="n"/>
      <c r="E4050" s="11" t="n"/>
      <c r="F4050" s="11" t="n"/>
      <c r="G4050" s="11" t="n"/>
      <c r="H4050" s="11" t="n"/>
      <c r="I4050" s="11" t="n"/>
      <c r="J4050" s="11" t="n"/>
      <c r="K4050" s="11" t="n"/>
      <c r="L4050" s="11" t="n"/>
      <c r="M4050" s="14" t="n"/>
      <c r="N4050" s="11" t="n"/>
      <c r="O4050" s="11" t="n"/>
    </row>
    <row r="4051" ht="16.5" customHeight="1" s="16">
      <c r="A4051" s="10" t="n"/>
      <c r="B4051" s="11" t="n"/>
      <c r="C4051" s="11" t="n"/>
      <c r="D4051" s="11" t="n"/>
      <c r="E4051" s="11" t="n"/>
      <c r="F4051" s="11" t="n"/>
      <c r="G4051" s="11" t="n"/>
      <c r="H4051" s="11" t="n"/>
      <c r="I4051" s="11" t="n"/>
      <c r="J4051" s="11" t="n"/>
      <c r="K4051" s="11" t="n"/>
      <c r="L4051" s="11" t="n"/>
      <c r="M4051" s="14" t="n"/>
      <c r="N4051" s="11" t="n"/>
      <c r="O4051" s="11" t="n"/>
    </row>
    <row r="4052" ht="16.5" customHeight="1" s="16">
      <c r="A4052" s="10" t="n"/>
      <c r="B4052" s="11" t="n"/>
      <c r="C4052" s="11" t="n"/>
      <c r="D4052" s="11" t="n"/>
      <c r="E4052" s="11" t="n"/>
      <c r="F4052" s="11" t="n"/>
      <c r="G4052" s="11" t="n"/>
      <c r="H4052" s="11" t="n"/>
      <c r="I4052" s="11" t="n"/>
      <c r="J4052" s="11" t="n"/>
      <c r="K4052" s="11" t="n"/>
      <c r="L4052" s="11" t="n"/>
      <c r="M4052" s="14" t="n"/>
      <c r="N4052" s="11" t="n"/>
      <c r="O4052" s="11" t="n"/>
    </row>
    <row r="4053" ht="16.5" customHeight="1" s="16">
      <c r="A4053" s="10" t="n"/>
      <c r="B4053" s="11" t="n"/>
      <c r="C4053" s="11" t="n"/>
      <c r="D4053" s="11" t="n"/>
      <c r="E4053" s="11" t="n"/>
      <c r="F4053" s="11" t="n"/>
      <c r="G4053" s="11" t="n"/>
      <c r="H4053" s="11" t="n"/>
      <c r="I4053" s="11" t="n"/>
      <c r="J4053" s="11" t="n"/>
      <c r="K4053" s="11" t="n"/>
      <c r="L4053" s="11" t="n"/>
      <c r="M4053" s="14" t="n"/>
      <c r="N4053" s="11" t="n"/>
      <c r="O4053" s="11" t="n"/>
    </row>
    <row r="4054" ht="16.5" customHeight="1" s="16">
      <c r="A4054" s="10" t="n"/>
      <c r="B4054" s="11" t="n"/>
      <c r="C4054" s="11" t="n"/>
      <c r="D4054" s="11" t="n"/>
      <c r="E4054" s="11" t="n"/>
      <c r="F4054" s="11" t="n"/>
      <c r="G4054" s="11" t="n"/>
      <c r="H4054" s="11" t="n"/>
      <c r="I4054" s="11" t="n"/>
      <c r="J4054" s="11" t="n"/>
      <c r="K4054" s="11" t="n"/>
      <c r="L4054" s="11" t="n"/>
      <c r="M4054" s="14" t="n"/>
      <c r="N4054" s="11" t="n"/>
      <c r="O4054" s="11" t="n"/>
    </row>
    <row r="4055" ht="16.5" customHeight="1" s="16">
      <c r="A4055" s="10" t="n"/>
      <c r="B4055" s="11" t="n"/>
      <c r="C4055" s="11" t="n"/>
      <c r="D4055" s="11" t="n"/>
      <c r="E4055" s="11" t="n"/>
      <c r="F4055" s="11" t="n"/>
      <c r="G4055" s="11" t="n"/>
      <c r="H4055" s="11" t="n"/>
      <c r="I4055" s="11" t="n"/>
      <c r="J4055" s="11" t="n"/>
      <c r="K4055" s="11" t="n"/>
      <c r="L4055" s="11" t="n"/>
      <c r="M4055" s="14" t="n"/>
      <c r="N4055" s="11" t="n"/>
      <c r="O4055" s="11" t="n"/>
    </row>
    <row r="4056" ht="16.5" customHeight="1" s="16">
      <c r="A4056" s="10" t="n"/>
      <c r="B4056" s="11" t="n"/>
      <c r="C4056" s="11" t="n"/>
      <c r="D4056" s="11" t="n"/>
      <c r="E4056" s="11" t="n"/>
      <c r="F4056" s="11" t="n"/>
      <c r="G4056" s="11" t="n"/>
      <c r="H4056" s="11" t="n"/>
      <c r="I4056" s="11" t="n"/>
      <c r="J4056" s="11" t="n"/>
      <c r="K4056" s="11" t="n"/>
      <c r="L4056" s="11" t="n"/>
      <c r="M4056" s="14" t="n"/>
      <c r="N4056" s="11" t="n"/>
      <c r="O4056" s="11" t="n"/>
    </row>
    <row r="4057" ht="16.5" customHeight="1" s="16">
      <c r="A4057" s="10" t="n"/>
      <c r="B4057" s="11" t="n"/>
      <c r="C4057" s="11" t="n"/>
      <c r="D4057" s="11" t="n"/>
      <c r="E4057" s="11" t="n"/>
      <c r="F4057" s="11" t="n"/>
      <c r="G4057" s="11" t="n"/>
      <c r="H4057" s="11" t="n"/>
      <c r="I4057" s="11" t="n"/>
      <c r="J4057" s="11" t="n"/>
      <c r="K4057" s="11" t="n"/>
      <c r="L4057" s="11" t="n"/>
      <c r="M4057" s="14" t="n"/>
      <c r="N4057" s="11" t="n"/>
      <c r="O4057" s="11" t="n"/>
    </row>
    <row r="4058" ht="16.5" customHeight="1" s="16">
      <c r="A4058" s="10" t="n"/>
      <c r="B4058" s="11" t="n"/>
      <c r="C4058" s="11" t="n"/>
      <c r="D4058" s="11" t="n"/>
      <c r="E4058" s="11" t="n"/>
      <c r="F4058" s="11" t="n"/>
      <c r="G4058" s="11" t="n"/>
      <c r="H4058" s="11" t="n"/>
      <c r="I4058" s="11" t="n"/>
      <c r="J4058" s="11" t="n"/>
      <c r="K4058" s="11" t="n"/>
      <c r="L4058" s="11" t="n"/>
      <c r="M4058" s="14" t="n"/>
      <c r="N4058" s="11" t="n"/>
      <c r="O4058" s="11" t="n"/>
    </row>
    <row r="4059" ht="16.5" customHeight="1" s="16">
      <c r="A4059" s="10" t="n"/>
      <c r="B4059" s="11" t="n"/>
      <c r="C4059" s="11" t="n"/>
      <c r="D4059" s="11" t="n"/>
      <c r="E4059" s="11" t="n"/>
      <c r="F4059" s="11" t="n"/>
      <c r="G4059" s="11" t="n"/>
      <c r="H4059" s="11" t="n"/>
      <c r="I4059" s="11" t="n"/>
      <c r="J4059" s="11" t="n"/>
      <c r="K4059" s="11" t="n"/>
      <c r="L4059" s="11" t="n"/>
      <c r="M4059" s="14" t="n"/>
      <c r="N4059" s="11" t="n"/>
      <c r="O4059" s="11" t="n"/>
    </row>
    <row r="4060" ht="16.5" customHeight="1" s="16">
      <c r="A4060" s="10" t="n"/>
      <c r="B4060" s="11" t="n"/>
      <c r="C4060" s="11" t="n"/>
      <c r="D4060" s="11" t="n"/>
      <c r="E4060" s="11" t="n"/>
      <c r="F4060" s="11" t="n"/>
      <c r="G4060" s="11" t="n"/>
      <c r="H4060" s="11" t="n"/>
      <c r="I4060" s="11" t="n"/>
      <c r="J4060" s="11" t="n"/>
      <c r="K4060" s="11" t="n"/>
      <c r="L4060" s="11" t="n"/>
      <c r="M4060" s="14" t="n"/>
      <c r="N4060" s="11" t="n"/>
      <c r="O4060" s="11" t="n"/>
    </row>
    <row r="4061" ht="16.5" customHeight="1" s="16">
      <c r="A4061" s="10" t="n"/>
      <c r="B4061" s="11" t="n"/>
      <c r="C4061" s="11" t="n"/>
      <c r="D4061" s="11" t="n"/>
      <c r="E4061" s="11" t="n"/>
      <c r="F4061" s="11" t="n"/>
      <c r="G4061" s="11" t="n"/>
      <c r="H4061" s="11" t="n"/>
      <c r="I4061" s="11" t="n"/>
      <c r="J4061" s="11" t="n"/>
      <c r="K4061" s="11" t="n"/>
      <c r="L4061" s="11" t="n"/>
      <c r="M4061" s="14" t="n"/>
      <c r="N4061" s="11" t="n"/>
      <c r="O4061" s="11" t="n"/>
    </row>
    <row r="4062" ht="16.5" customHeight="1" s="16">
      <c r="A4062" s="10" t="n"/>
      <c r="B4062" s="11" t="n"/>
      <c r="C4062" s="11" t="n"/>
      <c r="D4062" s="11" t="n"/>
      <c r="E4062" s="11" t="n"/>
      <c r="F4062" s="11" t="n"/>
      <c r="G4062" s="11" t="n"/>
      <c r="H4062" s="11" t="n"/>
      <c r="I4062" s="11" t="n"/>
      <c r="J4062" s="11" t="n"/>
      <c r="K4062" s="11" t="n"/>
      <c r="L4062" s="11" t="n"/>
      <c r="M4062" s="14" t="n"/>
      <c r="N4062" s="11" t="n"/>
      <c r="O4062" s="11" t="n"/>
    </row>
    <row r="4063" ht="16.5" customHeight="1" s="16">
      <c r="A4063" s="10" t="n"/>
      <c r="B4063" s="11" t="n"/>
      <c r="C4063" s="11" t="n"/>
      <c r="D4063" s="11" t="n"/>
      <c r="E4063" s="11" t="n"/>
      <c r="F4063" s="11" t="n"/>
      <c r="G4063" s="11" t="n"/>
      <c r="H4063" s="11" t="n"/>
      <c r="I4063" s="11" t="n"/>
      <c r="J4063" s="11" t="n"/>
      <c r="K4063" s="11" t="n"/>
      <c r="L4063" s="11" t="n"/>
      <c r="M4063" s="14" t="n"/>
      <c r="N4063" s="11" t="n"/>
      <c r="O4063" s="11" t="n"/>
    </row>
    <row r="4064" ht="16.5" customHeight="1" s="16">
      <c r="A4064" s="10" t="n"/>
      <c r="B4064" s="11" t="n"/>
      <c r="C4064" s="11" t="n"/>
      <c r="D4064" s="11" t="n"/>
      <c r="E4064" s="11" t="n"/>
      <c r="F4064" s="11" t="n"/>
      <c r="G4064" s="11" t="n"/>
      <c r="H4064" s="11" t="n"/>
      <c r="I4064" s="11" t="n"/>
      <c r="J4064" s="11" t="n"/>
      <c r="K4064" s="11" t="n"/>
      <c r="L4064" s="11" t="n"/>
      <c r="M4064" s="14" t="n"/>
      <c r="N4064" s="11" t="n"/>
      <c r="O4064" s="11" t="n"/>
    </row>
    <row r="4065" ht="16.5" customHeight="1" s="16">
      <c r="A4065" s="10" t="n"/>
      <c r="B4065" s="11" t="n"/>
      <c r="C4065" s="11" t="n"/>
      <c r="D4065" s="11" t="n"/>
      <c r="E4065" s="11" t="n"/>
      <c r="F4065" s="11" t="n"/>
      <c r="G4065" s="11" t="n"/>
      <c r="H4065" s="11" t="n"/>
      <c r="I4065" s="11" t="n"/>
      <c r="J4065" s="11" t="n"/>
      <c r="K4065" s="11" t="n"/>
      <c r="L4065" s="11" t="n"/>
      <c r="M4065" s="14" t="n"/>
      <c r="N4065" s="11" t="n"/>
      <c r="O4065" s="11" t="n"/>
    </row>
    <row r="4066" ht="16.5" customHeight="1" s="16">
      <c r="A4066" s="10" t="n"/>
      <c r="B4066" s="11" t="n"/>
      <c r="C4066" s="11" t="n"/>
      <c r="D4066" s="11" t="n"/>
      <c r="E4066" s="11" t="n"/>
      <c r="F4066" s="11" t="n"/>
      <c r="G4066" s="11" t="n"/>
      <c r="H4066" s="11" t="n"/>
      <c r="I4066" s="11" t="n"/>
      <c r="J4066" s="11" t="n"/>
      <c r="K4066" s="11" t="n"/>
      <c r="L4066" s="11" t="n"/>
      <c r="M4066" s="14" t="n"/>
      <c r="N4066" s="11" t="n"/>
      <c r="O4066" s="11" t="n"/>
    </row>
    <row r="4067" ht="16.5" customHeight="1" s="16">
      <c r="A4067" s="10" t="n"/>
      <c r="B4067" s="11" t="n"/>
      <c r="C4067" s="11" t="n"/>
      <c r="D4067" s="11" t="n"/>
      <c r="E4067" s="11" t="n"/>
      <c r="F4067" s="11" t="n"/>
      <c r="G4067" s="11" t="n"/>
      <c r="H4067" s="11" t="n"/>
      <c r="I4067" s="11" t="n"/>
      <c r="J4067" s="11" t="n"/>
      <c r="K4067" s="11" t="n"/>
      <c r="L4067" s="11" t="n"/>
      <c r="M4067" s="14" t="n"/>
      <c r="N4067" s="11" t="n"/>
      <c r="O4067" s="11" t="n"/>
    </row>
    <row r="4068" ht="16.5" customHeight="1" s="16">
      <c r="A4068" s="10" t="n"/>
      <c r="B4068" s="11" t="n"/>
      <c r="C4068" s="11" t="n"/>
      <c r="D4068" s="11" t="n"/>
      <c r="E4068" s="11" t="n"/>
      <c r="F4068" s="11" t="n"/>
      <c r="G4068" s="11" t="n"/>
      <c r="H4068" s="11" t="n"/>
      <c r="I4068" s="11" t="n"/>
      <c r="J4068" s="11" t="n"/>
      <c r="K4068" s="11" t="n"/>
      <c r="L4068" s="11" t="n"/>
      <c r="M4068" s="14" t="n"/>
      <c r="N4068" s="11" t="n"/>
      <c r="O4068" s="11" t="n"/>
    </row>
    <row r="4069" ht="16.5" customHeight="1" s="16">
      <c r="A4069" s="10" t="n"/>
      <c r="B4069" s="11" t="n"/>
      <c r="C4069" s="11" t="n"/>
      <c r="D4069" s="11" t="n"/>
      <c r="E4069" s="11" t="n"/>
      <c r="F4069" s="11" t="n"/>
      <c r="G4069" s="11" t="n"/>
      <c r="H4069" s="11" t="n"/>
      <c r="I4069" s="11" t="n"/>
      <c r="J4069" s="11" t="n"/>
      <c r="K4069" s="11" t="n"/>
      <c r="L4069" s="11" t="n"/>
      <c r="M4069" s="14" t="n"/>
      <c r="N4069" s="11" t="n"/>
      <c r="O4069" s="11" t="n"/>
    </row>
    <row r="4070" ht="16.5" customHeight="1" s="16">
      <c r="A4070" s="10" t="n"/>
      <c r="B4070" s="11" t="n"/>
      <c r="C4070" s="11" t="n"/>
      <c r="D4070" s="11" t="n"/>
      <c r="E4070" s="11" t="n"/>
      <c r="F4070" s="11" t="n"/>
      <c r="G4070" s="11" t="n"/>
      <c r="H4070" s="11" t="n"/>
      <c r="I4070" s="11" t="n"/>
      <c r="J4070" s="11" t="n"/>
      <c r="K4070" s="11" t="n"/>
      <c r="L4070" s="11" t="n"/>
      <c r="M4070" s="14" t="n"/>
      <c r="N4070" s="11" t="n"/>
      <c r="O4070" s="11" t="n"/>
    </row>
    <row r="4071" ht="16.5" customHeight="1" s="16">
      <c r="A4071" s="10" t="n"/>
      <c r="B4071" s="11" t="n"/>
      <c r="C4071" s="11" t="n"/>
      <c r="D4071" s="11" t="n"/>
      <c r="E4071" s="11" t="n"/>
      <c r="F4071" s="11" t="n"/>
      <c r="G4071" s="11" t="n"/>
      <c r="H4071" s="11" t="n"/>
      <c r="I4071" s="11" t="n"/>
      <c r="J4071" s="11" t="n"/>
      <c r="K4071" s="11" t="n"/>
      <c r="L4071" s="11" t="n"/>
      <c r="M4071" s="14" t="n"/>
      <c r="N4071" s="11" t="n"/>
      <c r="O4071" s="11" t="n"/>
    </row>
    <row r="4072" ht="16.5" customHeight="1" s="16">
      <c r="A4072" s="10" t="n"/>
      <c r="B4072" s="11" t="n"/>
      <c r="C4072" s="11" t="n"/>
      <c r="D4072" s="11" t="n"/>
      <c r="E4072" s="11" t="n"/>
      <c r="F4072" s="11" t="n"/>
      <c r="G4072" s="11" t="n"/>
      <c r="H4072" s="11" t="n"/>
      <c r="I4072" s="11" t="n"/>
      <c r="J4072" s="11" t="n"/>
      <c r="K4072" s="11" t="n"/>
      <c r="L4072" s="11" t="n"/>
      <c r="M4072" s="14" t="n"/>
      <c r="N4072" s="11" t="n"/>
      <c r="O4072" s="11" t="n"/>
    </row>
    <row r="4073" ht="16.5" customHeight="1" s="16">
      <c r="A4073" s="10" t="n"/>
      <c r="B4073" s="11" t="n"/>
      <c r="C4073" s="11" t="n"/>
      <c r="D4073" s="11" t="n"/>
      <c r="E4073" s="11" t="n"/>
      <c r="F4073" s="11" t="n"/>
      <c r="G4073" s="11" t="n"/>
      <c r="H4073" s="11" t="n"/>
      <c r="I4073" s="11" t="n"/>
      <c r="J4073" s="11" t="n"/>
      <c r="K4073" s="11" t="n"/>
      <c r="L4073" s="11" t="n"/>
      <c r="M4073" s="14" t="n"/>
      <c r="N4073" s="11" t="n"/>
      <c r="O4073" s="11" t="n"/>
    </row>
    <row r="4074" ht="16.5" customHeight="1" s="16">
      <c r="A4074" s="10" t="n"/>
      <c r="B4074" s="11" t="n"/>
      <c r="C4074" s="11" t="n"/>
      <c r="D4074" s="11" t="n"/>
      <c r="E4074" s="11" t="n"/>
      <c r="F4074" s="11" t="n"/>
      <c r="G4074" s="11" t="n"/>
      <c r="H4074" s="11" t="n"/>
      <c r="I4074" s="11" t="n"/>
      <c r="J4074" s="11" t="n"/>
      <c r="K4074" s="11" t="n"/>
      <c r="L4074" s="11" t="n"/>
      <c r="M4074" s="14" t="n"/>
      <c r="N4074" s="11" t="n"/>
      <c r="O4074" s="11" t="n"/>
    </row>
    <row r="4075" ht="16.5" customHeight="1" s="16">
      <c r="A4075" s="10" t="n"/>
      <c r="B4075" s="11" t="n"/>
      <c r="C4075" s="11" t="n"/>
      <c r="D4075" s="11" t="n"/>
      <c r="E4075" s="11" t="n"/>
      <c r="F4075" s="11" t="n"/>
      <c r="G4075" s="11" t="n"/>
      <c r="H4075" s="11" t="n"/>
      <c r="I4075" s="11" t="n"/>
      <c r="J4075" s="11" t="n"/>
      <c r="K4075" s="11" t="n"/>
      <c r="L4075" s="11" t="n"/>
      <c r="M4075" s="14" t="n"/>
      <c r="N4075" s="11" t="n"/>
      <c r="O4075" s="11" t="n"/>
    </row>
    <row r="4076" ht="16.5" customHeight="1" s="16">
      <c r="A4076" s="10" t="n"/>
      <c r="B4076" s="11" t="n"/>
      <c r="C4076" s="11" t="n"/>
      <c r="D4076" s="11" t="n"/>
      <c r="E4076" s="11" t="n"/>
      <c r="F4076" s="11" t="n"/>
      <c r="G4076" s="11" t="n"/>
      <c r="H4076" s="11" t="n"/>
      <c r="I4076" s="11" t="n"/>
      <c r="J4076" s="11" t="n"/>
      <c r="K4076" s="11" t="n"/>
      <c r="L4076" s="11" t="n"/>
      <c r="M4076" s="14" t="n"/>
      <c r="N4076" s="11" t="n"/>
      <c r="O4076" s="11" t="n"/>
    </row>
    <row r="4077" ht="16.5" customHeight="1" s="16">
      <c r="A4077" s="10" t="n"/>
      <c r="B4077" s="11" t="n"/>
      <c r="C4077" s="11" t="n"/>
      <c r="D4077" s="11" t="n"/>
      <c r="E4077" s="11" t="n"/>
      <c r="F4077" s="11" t="n"/>
      <c r="G4077" s="11" t="n"/>
      <c r="H4077" s="11" t="n"/>
      <c r="I4077" s="11" t="n"/>
      <c r="J4077" s="11" t="n"/>
      <c r="K4077" s="11" t="n"/>
      <c r="L4077" s="11" t="n"/>
      <c r="M4077" s="14" t="n"/>
      <c r="N4077" s="11" t="n"/>
      <c r="O4077" s="11" t="n"/>
    </row>
    <row r="4078" ht="16.5" customHeight="1" s="16">
      <c r="A4078" s="10" t="n"/>
      <c r="B4078" s="11" t="n"/>
      <c r="C4078" s="11" t="n"/>
      <c r="D4078" s="11" t="n"/>
      <c r="E4078" s="11" t="n"/>
      <c r="F4078" s="11" t="n"/>
      <c r="G4078" s="11" t="n"/>
      <c r="H4078" s="11" t="n"/>
      <c r="I4078" s="11" t="n"/>
      <c r="J4078" s="11" t="n"/>
      <c r="K4078" s="11" t="n"/>
      <c r="L4078" s="11" t="n"/>
      <c r="M4078" s="14" t="n"/>
      <c r="N4078" s="11" t="n"/>
      <c r="O4078" s="11" t="n"/>
    </row>
    <row r="4079" ht="16.5" customHeight="1" s="16">
      <c r="A4079" s="10" t="n"/>
      <c r="B4079" s="11" t="n"/>
      <c r="C4079" s="11" t="n"/>
      <c r="D4079" s="11" t="n"/>
      <c r="E4079" s="11" t="n"/>
      <c r="F4079" s="11" t="n"/>
      <c r="G4079" s="11" t="n"/>
      <c r="H4079" s="11" t="n"/>
      <c r="I4079" s="11" t="n"/>
      <c r="J4079" s="11" t="n"/>
      <c r="K4079" s="11" t="n"/>
      <c r="L4079" s="11" t="n"/>
      <c r="M4079" s="14" t="n"/>
      <c r="N4079" s="11" t="n"/>
      <c r="O4079" s="11" t="n"/>
    </row>
    <row r="4080" ht="16.5" customHeight="1" s="16">
      <c r="A4080" s="10" t="n"/>
      <c r="B4080" s="11" t="n"/>
      <c r="C4080" s="11" t="n"/>
      <c r="D4080" s="11" t="n"/>
      <c r="E4080" s="11" t="n"/>
      <c r="F4080" s="11" t="n"/>
      <c r="G4080" s="11" t="n"/>
      <c r="H4080" s="11" t="n"/>
      <c r="I4080" s="11" t="n"/>
      <c r="J4080" s="11" t="n"/>
      <c r="K4080" s="11" t="n"/>
      <c r="L4080" s="11" t="n"/>
      <c r="M4080" s="14" t="n"/>
      <c r="N4080" s="11" t="n"/>
      <c r="O4080" s="11" t="n"/>
    </row>
    <row r="4081" ht="16.5" customHeight="1" s="16">
      <c r="A4081" s="10" t="n"/>
      <c r="B4081" s="11" t="n"/>
      <c r="C4081" s="11" t="n"/>
      <c r="D4081" s="11" t="n"/>
      <c r="E4081" s="11" t="n"/>
      <c r="F4081" s="11" t="n"/>
      <c r="G4081" s="11" t="n"/>
      <c r="H4081" s="11" t="n"/>
      <c r="I4081" s="11" t="n"/>
      <c r="J4081" s="11" t="n"/>
      <c r="K4081" s="11" t="n"/>
      <c r="L4081" s="11" t="n"/>
      <c r="M4081" s="14" t="n"/>
      <c r="N4081" s="11" t="n"/>
      <c r="O4081" s="11" t="n"/>
    </row>
    <row r="4082" ht="16.5" customHeight="1" s="16">
      <c r="A4082" s="10" t="n"/>
      <c r="B4082" s="11" t="n"/>
      <c r="C4082" s="11" t="n"/>
      <c r="D4082" s="11" t="n"/>
      <c r="E4082" s="11" t="n"/>
      <c r="F4082" s="11" t="n"/>
      <c r="G4082" s="11" t="n"/>
      <c r="H4082" s="11" t="n"/>
      <c r="I4082" s="11" t="n"/>
      <c r="J4082" s="11" t="n"/>
      <c r="K4082" s="11" t="n"/>
      <c r="L4082" s="11" t="n"/>
      <c r="M4082" s="14" t="n"/>
      <c r="N4082" s="11" t="n"/>
      <c r="O4082" s="11" t="n"/>
    </row>
    <row r="4083" ht="16.5" customHeight="1" s="16">
      <c r="A4083" s="10" t="n"/>
      <c r="B4083" s="11" t="n"/>
      <c r="C4083" s="11" t="n"/>
      <c r="D4083" s="11" t="n"/>
      <c r="E4083" s="11" t="n"/>
      <c r="F4083" s="11" t="n"/>
      <c r="G4083" s="11" t="n"/>
      <c r="H4083" s="11" t="n"/>
      <c r="I4083" s="11" t="n"/>
      <c r="J4083" s="11" t="n"/>
      <c r="K4083" s="11" t="n"/>
      <c r="L4083" s="11" t="n"/>
      <c r="M4083" s="14" t="n"/>
      <c r="N4083" s="11" t="n"/>
      <c r="O4083" s="11" t="n"/>
    </row>
    <row r="4084" ht="16.5" customHeight="1" s="16">
      <c r="A4084" s="10" t="n"/>
      <c r="B4084" s="11" t="n"/>
      <c r="C4084" s="11" t="n"/>
      <c r="D4084" s="11" t="n"/>
      <c r="E4084" s="11" t="n"/>
      <c r="F4084" s="11" t="n"/>
      <c r="G4084" s="11" t="n"/>
      <c r="H4084" s="11" t="n"/>
      <c r="I4084" s="11" t="n"/>
      <c r="J4084" s="11" t="n"/>
      <c r="K4084" s="11" t="n"/>
      <c r="L4084" s="11" t="n"/>
      <c r="M4084" s="14" t="n"/>
      <c r="N4084" s="11" t="n"/>
      <c r="O4084" s="11" t="n"/>
    </row>
    <row r="4085" ht="16.5" customHeight="1" s="16">
      <c r="A4085" s="10" t="n"/>
      <c r="B4085" s="11" t="n"/>
      <c r="C4085" s="11" t="n"/>
      <c r="D4085" s="11" t="n"/>
      <c r="E4085" s="11" t="n"/>
      <c r="F4085" s="11" t="n"/>
      <c r="G4085" s="11" t="n"/>
      <c r="H4085" s="11" t="n"/>
      <c r="I4085" s="11" t="n"/>
      <c r="J4085" s="11" t="n"/>
      <c r="K4085" s="11" t="n"/>
      <c r="L4085" s="11" t="n"/>
      <c r="M4085" s="14" t="n"/>
      <c r="N4085" s="11" t="n"/>
      <c r="O4085" s="11" t="n"/>
    </row>
    <row r="4086" ht="16.5" customHeight="1" s="16">
      <c r="A4086" s="10" t="n"/>
      <c r="B4086" s="11" t="n"/>
      <c r="C4086" s="11" t="n"/>
      <c r="D4086" s="11" t="n"/>
      <c r="E4086" s="11" t="n"/>
      <c r="F4086" s="11" t="n"/>
      <c r="G4086" s="11" t="n"/>
      <c r="H4086" s="11" t="n"/>
      <c r="I4086" s="11" t="n"/>
      <c r="J4086" s="11" t="n"/>
      <c r="K4086" s="11" t="n"/>
      <c r="L4086" s="11" t="n"/>
      <c r="M4086" s="14" t="n"/>
      <c r="N4086" s="11" t="n"/>
      <c r="O4086" s="11" t="n"/>
    </row>
    <row r="4087" ht="16.5" customHeight="1" s="16">
      <c r="A4087" s="10" t="n"/>
      <c r="B4087" s="11" t="n"/>
      <c r="C4087" s="11" t="n"/>
      <c r="D4087" s="11" t="n"/>
      <c r="E4087" s="11" t="n"/>
      <c r="F4087" s="11" t="n"/>
      <c r="G4087" s="11" t="n"/>
      <c r="H4087" s="11" t="n"/>
      <c r="I4087" s="11" t="n"/>
      <c r="J4087" s="11" t="n"/>
      <c r="K4087" s="11" t="n"/>
      <c r="L4087" s="11" t="n"/>
      <c r="M4087" s="14" t="n"/>
      <c r="N4087" s="11" t="n"/>
      <c r="O4087" s="11" t="n"/>
    </row>
    <row r="4088" ht="16.5" customHeight="1" s="16">
      <c r="A4088" s="10" t="n"/>
      <c r="B4088" s="11" t="n"/>
      <c r="C4088" s="11" t="n"/>
      <c r="D4088" s="11" t="n"/>
      <c r="E4088" s="11" t="n"/>
      <c r="F4088" s="11" t="n"/>
      <c r="G4088" s="11" t="n"/>
      <c r="H4088" s="11" t="n"/>
      <c r="I4088" s="11" t="n"/>
      <c r="J4088" s="11" t="n"/>
      <c r="K4088" s="11" t="n"/>
      <c r="L4088" s="11" t="n"/>
      <c r="M4088" s="14" t="n"/>
      <c r="N4088" s="11" t="n"/>
      <c r="O4088" s="11" t="n"/>
    </row>
    <row r="4089" ht="16.5" customHeight="1" s="16">
      <c r="A4089" s="10" t="n"/>
      <c r="B4089" s="11" t="n"/>
      <c r="C4089" s="11" t="n"/>
      <c r="D4089" s="11" t="n"/>
      <c r="E4089" s="11" t="n"/>
      <c r="F4089" s="11" t="n"/>
      <c r="G4089" s="11" t="n"/>
      <c r="H4089" s="11" t="n"/>
      <c r="I4089" s="11" t="n"/>
      <c r="J4089" s="11" t="n"/>
      <c r="K4089" s="11" t="n"/>
      <c r="L4089" s="11" t="n"/>
      <c r="M4089" s="14" t="n"/>
      <c r="N4089" s="11" t="n"/>
      <c r="O4089" s="11" t="n"/>
    </row>
    <row r="4090" ht="16.5" customHeight="1" s="16">
      <c r="A4090" s="10" t="n"/>
      <c r="B4090" s="11" t="n"/>
      <c r="C4090" s="11" t="n"/>
      <c r="D4090" s="11" t="n"/>
      <c r="E4090" s="11" t="n"/>
      <c r="F4090" s="11" t="n"/>
      <c r="G4090" s="11" t="n"/>
      <c r="H4090" s="11" t="n"/>
      <c r="I4090" s="11" t="n"/>
      <c r="J4090" s="11" t="n"/>
      <c r="K4090" s="11" t="n"/>
      <c r="L4090" s="11" t="n"/>
      <c r="M4090" s="14" t="n"/>
      <c r="N4090" s="11" t="n"/>
      <c r="O4090" s="11" t="n"/>
    </row>
    <row r="4091" ht="16.5" customHeight="1" s="16">
      <c r="A4091" s="10" t="n"/>
      <c r="B4091" s="11" t="n"/>
      <c r="C4091" s="11" t="n"/>
      <c r="D4091" s="11" t="n"/>
      <c r="E4091" s="11" t="n"/>
      <c r="F4091" s="11" t="n"/>
      <c r="G4091" s="11" t="n"/>
      <c r="H4091" s="11" t="n"/>
      <c r="I4091" s="11" t="n"/>
      <c r="J4091" s="11" t="n"/>
      <c r="K4091" s="11" t="n"/>
      <c r="L4091" s="11" t="n"/>
      <c r="M4091" s="14" t="n"/>
      <c r="N4091" s="11" t="n"/>
      <c r="O4091" s="11" t="n"/>
    </row>
    <row r="4092" ht="16.5" customHeight="1" s="16">
      <c r="A4092" s="10" t="n"/>
      <c r="B4092" s="11" t="n"/>
      <c r="C4092" s="11" t="n"/>
      <c r="D4092" s="11" t="n"/>
      <c r="E4092" s="11" t="n"/>
      <c r="F4092" s="11" t="n"/>
      <c r="G4092" s="11" t="n"/>
      <c r="H4092" s="11" t="n"/>
      <c r="I4092" s="11" t="n"/>
      <c r="J4092" s="11" t="n"/>
      <c r="K4092" s="11" t="n"/>
      <c r="L4092" s="11" t="n"/>
      <c r="M4092" s="14" t="n"/>
      <c r="N4092" s="11" t="n"/>
      <c r="O4092" s="11" t="n"/>
    </row>
    <row r="4093" ht="16.5" customHeight="1" s="16">
      <c r="A4093" s="10" t="n"/>
      <c r="B4093" s="11" t="n"/>
      <c r="C4093" s="11" t="n"/>
      <c r="D4093" s="11" t="n"/>
      <c r="E4093" s="11" t="n"/>
      <c r="F4093" s="11" t="n"/>
      <c r="G4093" s="11" t="n"/>
      <c r="H4093" s="11" t="n"/>
      <c r="I4093" s="11" t="n"/>
      <c r="J4093" s="11" t="n"/>
      <c r="K4093" s="11" t="n"/>
      <c r="L4093" s="11" t="n"/>
      <c r="M4093" s="14" t="n"/>
      <c r="N4093" s="11" t="n"/>
      <c r="O4093" s="11" t="n"/>
    </row>
    <row r="4094" ht="16.5" customHeight="1" s="16">
      <c r="A4094" s="10" t="n"/>
      <c r="B4094" s="11" t="n"/>
      <c r="C4094" s="11" t="n"/>
      <c r="D4094" s="11" t="n"/>
      <c r="E4094" s="11" t="n"/>
      <c r="F4094" s="11" t="n"/>
      <c r="G4094" s="11" t="n"/>
      <c r="H4094" s="11" t="n"/>
      <c r="I4094" s="11" t="n"/>
      <c r="J4094" s="11" t="n"/>
      <c r="K4094" s="11" t="n"/>
      <c r="L4094" s="11" t="n"/>
      <c r="M4094" s="14" t="n"/>
      <c r="N4094" s="11" t="n"/>
      <c r="O4094" s="11" t="n"/>
    </row>
    <row r="4095" ht="16.5" customHeight="1" s="16">
      <c r="A4095" s="10" t="n"/>
      <c r="B4095" s="11" t="n"/>
      <c r="C4095" s="11" t="n"/>
      <c r="D4095" s="11" t="n"/>
      <c r="E4095" s="11" t="n"/>
      <c r="F4095" s="11" t="n"/>
      <c r="G4095" s="11" t="n"/>
      <c r="H4095" s="11" t="n"/>
      <c r="I4095" s="11" t="n"/>
      <c r="J4095" s="11" t="n"/>
      <c r="K4095" s="11" t="n"/>
      <c r="L4095" s="11" t="n"/>
      <c r="M4095" s="14" t="n"/>
      <c r="N4095" s="11" t="n"/>
      <c r="O4095" s="11" t="n"/>
    </row>
    <row r="4096" ht="16.5" customHeight="1" s="16">
      <c r="A4096" s="10" t="n"/>
      <c r="B4096" s="11" t="n"/>
      <c r="C4096" s="11" t="n"/>
      <c r="D4096" s="11" t="n"/>
      <c r="E4096" s="11" t="n"/>
      <c r="F4096" s="11" t="n"/>
      <c r="G4096" s="11" t="n"/>
      <c r="H4096" s="11" t="n"/>
      <c r="I4096" s="11" t="n"/>
      <c r="J4096" s="11" t="n"/>
      <c r="K4096" s="11" t="n"/>
      <c r="L4096" s="11" t="n"/>
      <c r="M4096" s="14" t="n"/>
      <c r="N4096" s="11" t="n"/>
      <c r="O4096" s="11" t="n"/>
    </row>
    <row r="4097" ht="16.5" customHeight="1" s="16">
      <c r="A4097" s="10" t="n"/>
      <c r="B4097" s="11" t="n"/>
      <c r="C4097" s="11" t="n"/>
      <c r="D4097" s="11" t="n"/>
      <c r="E4097" s="11" t="n"/>
      <c r="F4097" s="11" t="n"/>
      <c r="G4097" s="11" t="n"/>
      <c r="H4097" s="11" t="n"/>
      <c r="I4097" s="11" t="n"/>
      <c r="J4097" s="11" t="n"/>
      <c r="K4097" s="11" t="n"/>
      <c r="L4097" s="11" t="n"/>
      <c r="M4097" s="14" t="n"/>
      <c r="N4097" s="11" t="n"/>
      <c r="O4097" s="11" t="n"/>
    </row>
    <row r="4098" ht="16.5" customHeight="1" s="16">
      <c r="A4098" s="10" t="n"/>
      <c r="B4098" s="11" t="n"/>
      <c r="C4098" s="11" t="n"/>
      <c r="D4098" s="11" t="n"/>
      <c r="E4098" s="11" t="n"/>
      <c r="F4098" s="11" t="n"/>
      <c r="G4098" s="11" t="n"/>
      <c r="H4098" s="11" t="n"/>
      <c r="I4098" s="11" t="n"/>
      <c r="J4098" s="11" t="n"/>
      <c r="K4098" s="11" t="n"/>
      <c r="L4098" s="11" t="n"/>
      <c r="M4098" s="14" t="n"/>
      <c r="N4098" s="11" t="n"/>
      <c r="O4098" s="11" t="n"/>
    </row>
    <row r="4099" ht="16.5" customHeight="1" s="16">
      <c r="A4099" s="10" t="n"/>
      <c r="B4099" s="11" t="n"/>
      <c r="C4099" s="11" t="n"/>
      <c r="D4099" s="11" t="n"/>
      <c r="E4099" s="11" t="n"/>
      <c r="F4099" s="11" t="n"/>
      <c r="G4099" s="11" t="n"/>
      <c r="H4099" s="11" t="n"/>
      <c r="I4099" s="11" t="n"/>
      <c r="J4099" s="11" t="n"/>
      <c r="K4099" s="11" t="n"/>
      <c r="L4099" s="11" t="n"/>
      <c r="M4099" s="14" t="n"/>
      <c r="N4099" s="11" t="n"/>
      <c r="O4099" s="11" t="n"/>
    </row>
    <row r="4100" ht="16.5" customHeight="1" s="16">
      <c r="A4100" s="10" t="n"/>
      <c r="B4100" s="11" t="n"/>
      <c r="C4100" s="11" t="n"/>
      <c r="D4100" s="11" t="n"/>
      <c r="E4100" s="11" t="n"/>
      <c r="F4100" s="11" t="n"/>
      <c r="G4100" s="11" t="n"/>
      <c r="H4100" s="11" t="n"/>
      <c r="I4100" s="11" t="n"/>
      <c r="J4100" s="11" t="n"/>
      <c r="K4100" s="11" t="n"/>
      <c r="L4100" s="11" t="n"/>
      <c r="M4100" s="14" t="n"/>
      <c r="N4100" s="11" t="n"/>
      <c r="O4100" s="11" t="n"/>
    </row>
    <row r="4101" ht="16.5" customHeight="1" s="16">
      <c r="A4101" s="10" t="n"/>
      <c r="B4101" s="11" t="n"/>
      <c r="C4101" s="11" t="n"/>
      <c r="D4101" s="11" t="n"/>
      <c r="E4101" s="11" t="n"/>
      <c r="F4101" s="11" t="n"/>
      <c r="G4101" s="11" t="n"/>
      <c r="H4101" s="11" t="n"/>
      <c r="I4101" s="11" t="n"/>
      <c r="J4101" s="11" t="n"/>
      <c r="K4101" s="11" t="n"/>
      <c r="L4101" s="11" t="n"/>
      <c r="M4101" s="14" t="n"/>
      <c r="N4101" s="11" t="n"/>
      <c r="O4101" s="11" t="n"/>
    </row>
    <row r="4102" ht="16.5" customHeight="1" s="16">
      <c r="A4102" s="10" t="n"/>
      <c r="B4102" s="11" t="n"/>
      <c r="C4102" s="11" t="n"/>
      <c r="D4102" s="11" t="n"/>
      <c r="E4102" s="11" t="n"/>
      <c r="F4102" s="11" t="n"/>
      <c r="G4102" s="11" t="n"/>
      <c r="H4102" s="11" t="n"/>
      <c r="I4102" s="11" t="n"/>
      <c r="J4102" s="11" t="n"/>
      <c r="K4102" s="11" t="n"/>
      <c r="L4102" s="11" t="n"/>
      <c r="M4102" s="14" t="n"/>
      <c r="N4102" s="11" t="n"/>
      <c r="O4102" s="11" t="n"/>
    </row>
    <row r="4103" ht="16.5" customHeight="1" s="16">
      <c r="A4103" s="10" t="n"/>
      <c r="B4103" s="11" t="n"/>
      <c r="C4103" s="11" t="n"/>
      <c r="D4103" s="11" t="n"/>
      <c r="E4103" s="11" t="n"/>
      <c r="F4103" s="11" t="n"/>
      <c r="G4103" s="11" t="n"/>
      <c r="H4103" s="11" t="n"/>
      <c r="I4103" s="11" t="n"/>
      <c r="J4103" s="11" t="n"/>
      <c r="K4103" s="11" t="n"/>
      <c r="L4103" s="11" t="n"/>
      <c r="M4103" s="14" t="n"/>
      <c r="N4103" s="11" t="n"/>
      <c r="O4103" s="11" t="n"/>
    </row>
    <row r="4104" ht="16.5" customHeight="1" s="16">
      <c r="A4104" s="10" t="n"/>
      <c r="B4104" s="11" t="n"/>
      <c r="C4104" s="11" t="n"/>
      <c r="D4104" s="11" t="n"/>
      <c r="E4104" s="11" t="n"/>
      <c r="F4104" s="11" t="n"/>
      <c r="G4104" s="11" t="n"/>
      <c r="H4104" s="11" t="n"/>
      <c r="I4104" s="11" t="n"/>
      <c r="J4104" s="11" t="n"/>
      <c r="K4104" s="11" t="n"/>
      <c r="L4104" s="11" t="n"/>
      <c r="M4104" s="14" t="n"/>
      <c r="N4104" s="11" t="n"/>
      <c r="O4104" s="11" t="n"/>
    </row>
    <row r="4105" ht="16.5" customHeight="1" s="16">
      <c r="A4105" s="10" t="n"/>
      <c r="B4105" s="11" t="n"/>
      <c r="C4105" s="11" t="n"/>
      <c r="D4105" s="11" t="n"/>
      <c r="E4105" s="11" t="n"/>
      <c r="F4105" s="11" t="n"/>
      <c r="G4105" s="11" t="n"/>
      <c r="H4105" s="11" t="n"/>
      <c r="I4105" s="11" t="n"/>
      <c r="J4105" s="11" t="n"/>
      <c r="K4105" s="11" t="n"/>
      <c r="L4105" s="11" t="n"/>
      <c r="M4105" s="14" t="n"/>
      <c r="N4105" s="11" t="n"/>
      <c r="O4105" s="11" t="n"/>
    </row>
    <row r="4106" ht="16.5" customHeight="1" s="16">
      <c r="A4106" s="10" t="n"/>
      <c r="B4106" s="11" t="n"/>
      <c r="C4106" s="11" t="n"/>
      <c r="D4106" s="11" t="n"/>
      <c r="E4106" s="11" t="n"/>
      <c r="F4106" s="11" t="n"/>
      <c r="G4106" s="11" t="n"/>
      <c r="H4106" s="11" t="n"/>
      <c r="I4106" s="11" t="n"/>
      <c r="J4106" s="11" t="n"/>
      <c r="K4106" s="11" t="n"/>
      <c r="L4106" s="11" t="n"/>
      <c r="M4106" s="14" t="n"/>
      <c r="N4106" s="11" t="n"/>
      <c r="O4106" s="11" t="n"/>
    </row>
    <row r="4107" ht="16.5" customHeight="1" s="16">
      <c r="A4107" s="10" t="n"/>
      <c r="B4107" s="11" t="n"/>
      <c r="C4107" s="11" t="n"/>
      <c r="D4107" s="11" t="n"/>
      <c r="E4107" s="11" t="n"/>
      <c r="F4107" s="11" t="n"/>
      <c r="G4107" s="11" t="n"/>
      <c r="H4107" s="11" t="n"/>
      <c r="I4107" s="11" t="n"/>
      <c r="J4107" s="11" t="n"/>
      <c r="K4107" s="11" t="n"/>
      <c r="L4107" s="11" t="n"/>
      <c r="M4107" s="14" t="n"/>
      <c r="N4107" s="11" t="n"/>
      <c r="O4107" s="11" t="n"/>
    </row>
    <row r="4108" ht="16.5" customHeight="1" s="16">
      <c r="A4108" s="10" t="n"/>
      <c r="B4108" s="11" t="n"/>
      <c r="C4108" s="11" t="n"/>
      <c r="D4108" s="11" t="n"/>
      <c r="E4108" s="11" t="n"/>
      <c r="F4108" s="11" t="n"/>
      <c r="G4108" s="11" t="n"/>
      <c r="H4108" s="11" t="n"/>
      <c r="I4108" s="11" t="n"/>
      <c r="J4108" s="11" t="n"/>
      <c r="K4108" s="11" t="n"/>
      <c r="L4108" s="11" t="n"/>
      <c r="M4108" s="14" t="n"/>
      <c r="N4108" s="11" t="n"/>
      <c r="O4108" s="11" t="n"/>
    </row>
    <row r="4109" ht="16.5" customHeight="1" s="16">
      <c r="A4109" s="10" t="n"/>
      <c r="B4109" s="11" t="n"/>
      <c r="C4109" s="11" t="n"/>
      <c r="D4109" s="11" t="n"/>
      <c r="E4109" s="11" t="n"/>
      <c r="F4109" s="11" t="n"/>
      <c r="G4109" s="11" t="n"/>
      <c r="H4109" s="11" t="n"/>
      <c r="I4109" s="11" t="n"/>
      <c r="J4109" s="11" t="n"/>
      <c r="K4109" s="11" t="n"/>
      <c r="L4109" s="11" t="n"/>
      <c r="M4109" s="14" t="n"/>
      <c r="N4109" s="11" t="n"/>
      <c r="O4109" s="11" t="n"/>
    </row>
    <row r="4110" ht="16.5" customHeight="1" s="16">
      <c r="A4110" s="10" t="n"/>
      <c r="B4110" s="11" t="n"/>
      <c r="C4110" s="11" t="n"/>
      <c r="D4110" s="11" t="n"/>
      <c r="E4110" s="11" t="n"/>
      <c r="F4110" s="11" t="n"/>
      <c r="G4110" s="11" t="n"/>
      <c r="H4110" s="11" t="n"/>
      <c r="I4110" s="11" t="n"/>
      <c r="J4110" s="11" t="n"/>
      <c r="K4110" s="11" t="n"/>
      <c r="L4110" s="11" t="n"/>
      <c r="M4110" s="14" t="n"/>
      <c r="N4110" s="11" t="n"/>
      <c r="O4110" s="11" t="n"/>
    </row>
    <row r="4111" ht="16.5" customHeight="1" s="16">
      <c r="A4111" s="10" t="n"/>
      <c r="B4111" s="11" t="n"/>
      <c r="C4111" s="11" t="n"/>
      <c r="D4111" s="11" t="n"/>
      <c r="E4111" s="11" t="n"/>
      <c r="F4111" s="11" t="n"/>
      <c r="G4111" s="11" t="n"/>
      <c r="H4111" s="11" t="n"/>
      <c r="I4111" s="11" t="n"/>
      <c r="J4111" s="11" t="n"/>
      <c r="K4111" s="11" t="n"/>
      <c r="L4111" s="11" t="n"/>
      <c r="M4111" s="14" t="n"/>
      <c r="N4111" s="11" t="n"/>
      <c r="O4111" s="11" t="n"/>
    </row>
    <row r="4112" ht="16.5" customHeight="1" s="16">
      <c r="A4112" s="10" t="n"/>
      <c r="B4112" s="11" t="n"/>
      <c r="C4112" s="11" t="n"/>
      <c r="D4112" s="11" t="n"/>
      <c r="E4112" s="11" t="n"/>
      <c r="F4112" s="11" t="n"/>
      <c r="G4112" s="11" t="n"/>
      <c r="H4112" s="11" t="n"/>
      <c r="I4112" s="11" t="n"/>
      <c r="J4112" s="11" t="n"/>
      <c r="K4112" s="11" t="n"/>
      <c r="L4112" s="11" t="n"/>
      <c r="M4112" s="14" t="n"/>
      <c r="N4112" s="11" t="n"/>
      <c r="O4112" s="11" t="n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20" customWidth="1" style="16" min="1" max="1"/>
    <col width="21.86" customWidth="1" style="16" min="2" max="2"/>
    <col width="39" customWidth="1" style="16" min="3" max="3"/>
    <col width="8.710000000000001" customWidth="1" style="16" min="4" max="6"/>
  </cols>
  <sheetData>
    <row r="1">
      <c r="A1" s="7" t="inlineStr">
        <is>
          <t>원본</t>
        </is>
      </c>
      <c r="B1" s="7" t="inlineStr">
        <is>
          <t>변환표기</t>
        </is>
      </c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</row>
    <row r="2">
      <c r="A2" s="13">
        <f>IFERROR(__xludf.DUMMYFUNCTION("SPLIT(C2, "","")"),"랩")</f>
        <v/>
      </c>
      <c r="B2" s="13">
        <f>IFERROR(__xludf.DUMMYFUNCTION("""COMPUTED_VALUE"""),"LAB")</f>
        <v/>
      </c>
      <c r="C2" s="13" t="inlineStr">
        <is>
          <t>랩,LAB</t>
        </is>
      </c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</row>
    <row r="3">
      <c r="A3" s="13">
        <f>IFERROR(__xludf.DUMMYFUNCTION("SPLIT(C3, "","")"),"더엣지")</f>
        <v/>
      </c>
      <c r="B3" s="13">
        <f>IFERROR(__xludf.DUMMYFUNCTION("""COMPUTED_VALUE"""),"THE EDGE")</f>
        <v/>
      </c>
      <c r="C3" s="13" t="inlineStr">
        <is>
          <t>더엣지,THE EDGE</t>
        </is>
      </c>
      <c r="D3" s="14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</row>
    <row r="4">
      <c r="A4" s="13">
        <f>IFERROR(__xludf.DUMMYFUNCTION("SPLIT(C4, "","")"),"NBA")</f>
        <v/>
      </c>
      <c r="B4" s="13">
        <f>IFERROR(__xludf.DUMMYFUNCTION("""COMPUTED_VALUE"""),"엔비에이")</f>
        <v/>
      </c>
      <c r="C4" s="13" t="inlineStr">
        <is>
          <t>NBA,엔비에이</t>
        </is>
      </c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  <c r="Z4" s="14" t="n"/>
    </row>
    <row r="5">
      <c r="A5" s="13">
        <f>IFERROR(__xludf.DUMMYFUNCTION("SPLIT(C5, "","")"),"아디다스")</f>
        <v/>
      </c>
      <c r="B5" s="13">
        <f>IFERROR(__xludf.DUMMYFUNCTION("""COMPUTED_VALUE"""),"ADIDAS")</f>
        <v/>
      </c>
      <c r="C5" s="13" t="inlineStr">
        <is>
          <t>아디다스,ADIDAS</t>
        </is>
      </c>
      <c r="D5" s="14" t="n"/>
      <c r="E5" s="14" t="n"/>
      <c r="F5" s="14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4" t="n"/>
    </row>
    <row r="6">
      <c r="A6" s="13">
        <f>IFERROR(__xludf.DUMMYFUNCTION("SPLIT(C6, "","")"),"아디다스오리지널")</f>
        <v/>
      </c>
      <c r="B6" s="13">
        <f>IFERROR(__xludf.DUMMYFUNCTION("""COMPUTED_VALUE"""),"adidas Originals")</f>
        <v/>
      </c>
      <c r="C6" s="13" t="inlineStr">
        <is>
          <t>아디다스오리지널,adidas Originals</t>
        </is>
      </c>
      <c r="D6" s="14" t="n"/>
      <c r="E6" s="14" t="n"/>
      <c r="F6" s="14" t="n"/>
      <c r="G6" s="14" t="n"/>
      <c r="H6" s="14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</row>
    <row r="7">
      <c r="A7" s="13">
        <f>IFERROR(__xludf.DUMMYFUNCTION("SPLIT(C7, "","")"),"파타고니아")</f>
        <v/>
      </c>
      <c r="B7" s="13">
        <f>IFERROR(__xludf.DUMMYFUNCTION("""COMPUTED_VALUE"""),"Patagonia")</f>
        <v/>
      </c>
      <c r="C7" s="13" t="inlineStr">
        <is>
          <t>파타고니아,Patagonia</t>
        </is>
      </c>
      <c r="D7" s="14" t="n"/>
      <c r="E7" s="14" t="n"/>
      <c r="F7" s="14" t="n"/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  <c r="Z7" s="14" t="n"/>
    </row>
    <row r="8">
      <c r="A8" s="13">
        <f>IFERROR(__xludf.DUMMYFUNCTION("SPLIT(C8, "","")"),"US폴로아센")</f>
        <v/>
      </c>
      <c r="B8" s="13">
        <f>IFERROR(__xludf.DUMMYFUNCTION("""COMPUTED_VALUE"""),"U.S. Polo Assn.")</f>
        <v/>
      </c>
      <c r="C8" s="13" t="inlineStr">
        <is>
          <t>US폴로아센,U.S. Polo Assn.</t>
        </is>
      </c>
      <c r="D8" s="14" t="n"/>
      <c r="E8" s="14" t="n"/>
      <c r="F8" s="14" t="n"/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</row>
    <row r="9">
      <c r="A9" s="13">
        <f>IFERROR(__xludf.DUMMYFUNCTION("SPLIT(C9, "","")"),"에잇세컨즈")</f>
        <v/>
      </c>
      <c r="B9" s="13">
        <f>IFERROR(__xludf.DUMMYFUNCTION("""COMPUTED_VALUE"""),"8SECONDS")</f>
        <v/>
      </c>
      <c r="C9" s="13" t="inlineStr">
        <is>
          <t>에잇세컨즈,8SECONDS</t>
        </is>
      </c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  <c r="Z9" s="14" t="n"/>
    </row>
    <row r="10">
      <c r="A10" s="13">
        <f>IFERROR(__xludf.DUMMYFUNCTION("SPLIT(C10, "","")"),"후아유")</f>
        <v/>
      </c>
      <c r="B10" s="13">
        <f>IFERROR(__xludf.DUMMYFUNCTION("""COMPUTED_VALUE"""),"WHO.A.U")</f>
        <v/>
      </c>
      <c r="C10" s="13" t="inlineStr">
        <is>
          <t>후아유,WHO.A.U</t>
        </is>
      </c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  <c r="Z10" s="14" t="n"/>
    </row>
    <row r="11">
      <c r="A11" s="13">
        <f>IFERROR(__xludf.DUMMYFUNCTION("SPLIT(C11, "","")"),"나이키")</f>
        <v/>
      </c>
      <c r="B11" s="13">
        <f>IFERROR(__xludf.DUMMYFUNCTION("""COMPUTED_VALUE"""),"NIKE")</f>
        <v/>
      </c>
      <c r="C11" s="13" t="inlineStr">
        <is>
          <t>나이키,NIKE</t>
        </is>
      </c>
      <c r="D11" s="14" t="n"/>
      <c r="E11" s="14" t="n"/>
      <c r="F11" s="14" t="n"/>
      <c r="G11" s="14" t="n"/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  <c r="Y11" s="14" t="n"/>
      <c r="Z11" s="14" t="n"/>
    </row>
    <row r="12">
      <c r="A12" s="13">
        <f>IFERROR(__xludf.DUMMYFUNCTION("SPLIT(C12, "","")"),"캘빈클라인")</f>
        <v/>
      </c>
      <c r="B12" s="13">
        <f>IFERROR(__xludf.DUMMYFUNCTION("""COMPUTED_VALUE"""),"Calvin Klein")</f>
        <v/>
      </c>
      <c r="C12" s="13" t="inlineStr">
        <is>
          <t>캘빈클라인,Calvin Klein</t>
        </is>
      </c>
      <c r="D12" s="14" t="n"/>
      <c r="E12" s="14" t="n"/>
      <c r="F12" s="14" t="n"/>
      <c r="G12" s="14" t="n"/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  <c r="Z12" s="14" t="n"/>
    </row>
    <row r="13">
      <c r="A13" s="13">
        <f>IFERROR(__xludf.DUMMYFUNCTION("SPLIT(C13, "","")"),"유니클로")</f>
        <v/>
      </c>
      <c r="B13" s="13">
        <f>IFERROR(__xludf.DUMMYFUNCTION("""COMPUTED_VALUE"""),"UNIQLO")</f>
        <v/>
      </c>
      <c r="C13" s="13" t="inlineStr">
        <is>
          <t>유니클로,UNIQLO</t>
        </is>
      </c>
      <c r="D13" s="14" t="n"/>
      <c r="E13" s="14" t="n"/>
      <c r="F13" s="14" t="n"/>
      <c r="G13" s="14" t="n"/>
      <c r="H13" s="14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  <c r="Z13" s="14" t="n"/>
    </row>
    <row r="14">
      <c r="A14" s="13">
        <f>IFERROR(__xludf.DUMMYFUNCTION("SPLIT(C14, "","")"),"타미힐피거")</f>
        <v/>
      </c>
      <c r="B14" s="13">
        <f>IFERROR(__xludf.DUMMYFUNCTION("""COMPUTED_VALUE"""),"Tommy Hilfiger")</f>
        <v/>
      </c>
      <c r="C14" s="13" t="inlineStr">
        <is>
          <t>타미힐피거,Tommy Hilfiger</t>
        </is>
      </c>
      <c r="D14" s="14" t="n"/>
      <c r="E14" s="14" t="n"/>
      <c r="F14" s="14" t="n"/>
      <c r="G14" s="14" t="n"/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4" t="n"/>
    </row>
    <row r="15">
      <c r="A15" s="13">
        <f>IFERROR(__xludf.DUMMYFUNCTION("SPLIT(C15, "","")"),"탑텐")</f>
        <v/>
      </c>
      <c r="B15" s="13">
        <f>IFERROR(__xludf.DUMMYFUNCTION("""COMPUTED_VALUE"""),"TOPTEN")</f>
        <v/>
      </c>
      <c r="C15" s="13" t="inlineStr">
        <is>
          <t>탑텐,TOPTEN</t>
        </is>
      </c>
      <c r="D15" s="14" t="n"/>
      <c r="E15" s="14" t="n"/>
      <c r="F15" s="14" t="n"/>
      <c r="G15" s="14" t="n"/>
      <c r="H15" s="14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  <c r="Z15" s="14" t="n"/>
    </row>
    <row r="16">
      <c r="A16" s="13">
        <f>IFERROR(__xludf.DUMMYFUNCTION("SPLIT(C16, "","")"),"디스이즈네버댓")</f>
        <v/>
      </c>
      <c r="B16" s="13">
        <f>IFERROR(__xludf.DUMMYFUNCTION("""COMPUTED_VALUE"""),"thisisneverthat")</f>
        <v/>
      </c>
      <c r="C16" s="13" t="inlineStr">
        <is>
          <t>디스이즈네버댓,thisisneverthat</t>
        </is>
      </c>
      <c r="D16" s="14" t="n"/>
      <c r="E16" s="14" t="n"/>
      <c r="F16" s="14" t="n"/>
      <c r="G16" s="14" t="n"/>
      <c r="H16" s="14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  <c r="Z16" s="14" t="n"/>
    </row>
    <row r="17">
      <c r="A17" s="13">
        <f>IFERROR(__xludf.DUMMYFUNCTION("SPLIT(C17, "","")"),"갤럭시")</f>
        <v/>
      </c>
      <c r="B17" s="13">
        <f>IFERROR(__xludf.DUMMYFUNCTION("""COMPUTED_VALUE"""),"GALAXY")</f>
        <v/>
      </c>
      <c r="C17" s="13" t="inlineStr">
        <is>
          <t>갤럭시,GALAXY</t>
        </is>
      </c>
      <c r="D17" s="14" t="n"/>
      <c r="E17" s="14" t="n"/>
      <c r="F17" s="14" t="n"/>
      <c r="G17" s="14" t="n"/>
      <c r="H17" s="14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  <c r="Z17" s="14" t="n"/>
    </row>
    <row r="18">
      <c r="A18" s="13">
        <f>IFERROR(__xludf.DUMMYFUNCTION("SPLIT(C18, "","")"),"h&amp;m")</f>
        <v/>
      </c>
      <c r="B18" s="13">
        <f>IFERROR(__xludf.DUMMYFUNCTION("""COMPUTED_VALUE"""),"에이치앤엠")</f>
        <v/>
      </c>
      <c r="C18" s="13" t="inlineStr">
        <is>
          <t>h&amp;m,에이치앤엠</t>
        </is>
      </c>
      <c r="D18" s="14" t="n"/>
      <c r="E18" s="14" t="n"/>
      <c r="F18" s="14" t="n"/>
      <c r="G18" s="14" t="n"/>
      <c r="H18" s="14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4" t="n"/>
    </row>
    <row r="19">
      <c r="A19" s="13">
        <f>IFERROR(__xludf.DUMMYFUNCTION("SPLIT(C19, "","")"),"커버낫")</f>
        <v/>
      </c>
      <c r="B19" s="13">
        <f>IFERROR(__xludf.DUMMYFUNCTION("""COMPUTED_VALUE"""),"COVERNAT")</f>
        <v/>
      </c>
      <c r="C19" s="13" t="inlineStr">
        <is>
          <t>커버낫,COVERNAT</t>
        </is>
      </c>
      <c r="D19" s="14" t="n"/>
      <c r="E19" s="14" t="n"/>
      <c r="F19" s="14" t="n"/>
      <c r="G19" s="14" t="n"/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4" t="n"/>
    </row>
    <row r="20">
      <c r="A20" s="13">
        <f>IFERROR(__xludf.DUMMYFUNCTION("SPLIT(C20, "","")"),"tngt")</f>
        <v/>
      </c>
      <c r="B20" s="13">
        <f>IFERROR(__xludf.DUMMYFUNCTION("""COMPUTED_VALUE"""),"티엔지티")</f>
        <v/>
      </c>
      <c r="C20" s="13" t="inlineStr">
        <is>
          <t>tngt,티엔지티</t>
        </is>
      </c>
      <c r="D20" s="14" t="n"/>
      <c r="E20" s="14" t="n"/>
      <c r="F20" s="14" t="n"/>
      <c r="G20" s="14" t="n"/>
      <c r="H20" s="14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  <c r="Y20" s="14" t="n"/>
      <c r="Z20" s="14" t="n"/>
    </row>
    <row r="21" ht="15.75" customHeight="1" s="16">
      <c r="A21" s="13">
        <f>IFERROR(__xludf.DUMMYFUNCTION("SPLIT(C21, "","")"),"엘르스포츠")</f>
        <v/>
      </c>
      <c r="B21" s="13">
        <f>IFERROR(__xludf.DUMMYFUNCTION("""COMPUTED_VALUE"""),"ELLE SPORT")</f>
        <v/>
      </c>
      <c r="C21" s="13" t="inlineStr">
        <is>
          <t>엘르스포츠,ELLE SPORT</t>
        </is>
      </c>
      <c r="D21" s="14" t="n"/>
      <c r="E21" s="14" t="n"/>
      <c r="F21" s="14" t="n"/>
      <c r="G21" s="14" t="n"/>
      <c r="H21" s="14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  <c r="Y21" s="14" t="n"/>
      <c r="Z21" s="14" t="n"/>
    </row>
    <row r="22" ht="15.75" customHeight="1" s="16">
      <c r="A22" s="13">
        <f>IFERROR(__xludf.DUMMYFUNCTION("SPLIT(C22, "","")"),"뉴발란스")</f>
        <v/>
      </c>
      <c r="B22" s="13">
        <f>IFERROR(__xludf.DUMMYFUNCTION("""COMPUTED_VALUE"""),"NEW BALANCE")</f>
        <v/>
      </c>
      <c r="C22" s="13" t="inlineStr">
        <is>
          <t>뉴발란스,NEW BALANCE</t>
        </is>
      </c>
      <c r="D22" s="14" t="n"/>
      <c r="E22" s="14" t="n"/>
      <c r="F22" s="14" t="n"/>
      <c r="G22" s="14" t="n"/>
      <c r="H22" s="1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  <c r="Z22" s="14" t="n"/>
    </row>
    <row r="23" ht="15.75" customHeight="1" s="16">
      <c r="A23" s="13">
        <f>IFERROR(__xludf.DUMMYFUNCTION("SPLIT(C23, "","")"),"게스")</f>
        <v/>
      </c>
      <c r="B23" s="13">
        <f>IFERROR(__xludf.DUMMYFUNCTION("""COMPUTED_VALUE"""),"GUESS")</f>
        <v/>
      </c>
      <c r="C23" s="13" t="inlineStr">
        <is>
          <t>게스,GUESS</t>
        </is>
      </c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  <c r="Y23" s="14" t="n"/>
      <c r="Z23" s="14" t="n"/>
    </row>
    <row r="24" ht="15.75" customHeight="1" s="16">
      <c r="A24" s="13">
        <f>IFERROR(__xludf.DUMMYFUNCTION("SPLIT(C24, "","")"),"지오송지오")</f>
        <v/>
      </c>
      <c r="B24" s="13">
        <f>IFERROR(__xludf.DUMMYFUNCTION("""COMPUTED_VALUE"""),"ZIO SONGZIO")</f>
        <v/>
      </c>
      <c r="C24" s="13" t="inlineStr">
        <is>
          <t>지오송지오,ZIO SONGZIO</t>
        </is>
      </c>
      <c r="D24" s="14" t="n"/>
      <c r="E24" s="14" t="n"/>
      <c r="F24" s="14" t="n"/>
      <c r="G24" s="14" t="n"/>
      <c r="H24" s="14" t="n"/>
      <c r="I24" s="14" t="n"/>
      <c r="J24" s="14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4" t="n"/>
      <c r="T24" s="14" t="n"/>
      <c r="U24" s="14" t="n"/>
      <c r="V24" s="14" t="n"/>
      <c r="W24" s="14" t="n"/>
      <c r="X24" s="14" t="n"/>
      <c r="Y24" s="14" t="n"/>
      <c r="Z24" s="14" t="n"/>
    </row>
    <row r="25" ht="15.75" customHeight="1" s="16">
      <c r="A25" s="13">
        <f>IFERROR(__xludf.DUMMYFUNCTION("SPLIT(C25, "","")"),"캘러웨이")</f>
        <v/>
      </c>
      <c r="B25" s="13">
        <f>IFERROR(__xludf.DUMMYFUNCTION("""COMPUTED_VALUE"""),"Callaway")</f>
        <v/>
      </c>
      <c r="C25" s="13" t="inlineStr">
        <is>
          <t>캘러웨이,Callaway</t>
        </is>
      </c>
      <c r="D25" s="14" t="n"/>
      <c r="E25" s="14" t="n"/>
      <c r="F25" s="14" t="n"/>
      <c r="G25" s="14" t="n"/>
      <c r="H25" s="14" t="n"/>
      <c r="I25" s="14" t="n"/>
      <c r="J25" s="14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14" t="n"/>
      <c r="T25" s="14" t="n"/>
      <c r="U25" s="14" t="n"/>
      <c r="V25" s="14" t="n"/>
      <c r="W25" s="14" t="n"/>
      <c r="X25" s="14" t="n"/>
      <c r="Y25" s="14" t="n"/>
      <c r="Z25" s="14" t="n"/>
    </row>
    <row r="26" ht="15.75" customHeight="1" s="16">
      <c r="A26" s="13">
        <f>IFERROR(__xludf.DUMMYFUNCTION("SPLIT(C26, "","")"),"크로커다일레이디")</f>
        <v/>
      </c>
      <c r="B26" s="13">
        <f>IFERROR(__xludf.DUMMYFUNCTION("""COMPUTED_VALUE"""),"CROCODILE LADIES")</f>
        <v/>
      </c>
      <c r="C26" s="13" t="inlineStr">
        <is>
          <t>크로커다일레이디,CROCODILE LADIES</t>
        </is>
      </c>
      <c r="D26" s="14" t="n"/>
      <c r="E26" s="14" t="n"/>
      <c r="F26" s="14" t="n"/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4" t="n"/>
      <c r="T26" s="14" t="n"/>
      <c r="U26" s="14" t="n"/>
      <c r="V26" s="14" t="n"/>
      <c r="W26" s="14" t="n"/>
      <c r="X26" s="14" t="n"/>
      <c r="Y26" s="14" t="n"/>
      <c r="Z26" s="14" t="n"/>
    </row>
    <row r="27" ht="15.75" customHeight="1" s="16">
      <c r="A27" s="13">
        <f>IFERROR(__xludf.DUMMYFUNCTION("SPLIT(C27, "","")"),"아미")</f>
        <v/>
      </c>
      <c r="B27" s="13">
        <f>IFERROR(__xludf.DUMMYFUNCTION("""COMPUTED_VALUE"""),"ARMY")</f>
        <v/>
      </c>
      <c r="C27" s="13" t="inlineStr">
        <is>
          <t>아미,ARMY</t>
        </is>
      </c>
      <c r="D27" s="14" t="n"/>
      <c r="E27" s="14" t="n"/>
      <c r="F27" s="14" t="n"/>
      <c r="G27" s="14" t="n"/>
      <c r="H27" s="14" t="n"/>
      <c r="I27" s="14" t="n"/>
      <c r="J27" s="14" t="n"/>
      <c r="K27" s="14" t="n"/>
      <c r="L27" s="14" t="n"/>
      <c r="M27" s="14" t="n"/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  <c r="Y27" s="14" t="n"/>
      <c r="Z27" s="14" t="n"/>
    </row>
    <row r="28" ht="15.75" customHeight="1" s="16">
      <c r="A28" s="13">
        <f>IFERROR(__xludf.DUMMYFUNCTION("SPLIT(C28, "","")"),"폴로")</f>
        <v/>
      </c>
      <c r="B28" s="13">
        <f>IFERROR(__xludf.DUMMYFUNCTION("""COMPUTED_VALUE"""),"POLO RALPH LAUREN")</f>
        <v/>
      </c>
      <c r="C28" s="13" t="inlineStr">
        <is>
          <t>폴로,POLO RALPH LAUREN</t>
        </is>
      </c>
      <c r="D28" s="14" t="n"/>
      <c r="E28" s="14" t="n"/>
      <c r="F28" s="14" t="n"/>
      <c r="G28" s="14" t="n"/>
      <c r="H28" s="14" t="n"/>
      <c r="I28" s="14" t="n"/>
      <c r="J28" s="14" t="n"/>
      <c r="K28" s="14" t="n"/>
      <c r="L28" s="14" t="n"/>
      <c r="M28" s="14" t="n"/>
      <c r="N28" s="14" t="n"/>
      <c r="O28" s="14" t="n"/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  <c r="Y28" s="14" t="n"/>
      <c r="Z28" s="14" t="n"/>
    </row>
    <row r="29" ht="15.75" customHeight="1" s="16">
      <c r="A29" s="13">
        <f>IFERROR(__xludf.DUMMYFUNCTION("SPLIT(C29, "","")"),"스파오")</f>
        <v/>
      </c>
      <c r="B29" s="13">
        <f>IFERROR(__xludf.DUMMYFUNCTION("""COMPUTED_VALUE"""),"SPAO")</f>
        <v/>
      </c>
      <c r="C29" s="13" t="inlineStr">
        <is>
          <t>스파오,SPAO</t>
        </is>
      </c>
      <c r="D29" s="14" t="n"/>
      <c r="E29" s="14" t="n"/>
      <c r="F29" s="14" t="n"/>
      <c r="G29" s="14" t="n"/>
      <c r="H29" s="14" t="n"/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  <c r="Z29" s="14" t="n"/>
    </row>
    <row r="30" ht="15.75" customHeight="1" s="16">
      <c r="A30" s="13">
        <f>IFERROR(__xludf.DUMMYFUNCTION("SPLIT(C30, "","")"),"아베크롬비")</f>
        <v/>
      </c>
      <c r="B30" s="13">
        <f>IFERROR(__xludf.DUMMYFUNCTION("""COMPUTED_VALUE"""),"Abercrombie &amp; Fitch")</f>
        <v/>
      </c>
      <c r="C30" s="13" t="inlineStr">
        <is>
          <t>아베크롬비,Abercrombie &amp; Fitch</t>
        </is>
      </c>
      <c r="D30" s="14" t="n"/>
      <c r="E30" s="14" t="n"/>
      <c r="F30" s="14" t="n"/>
      <c r="G30" s="14" t="n"/>
      <c r="H30" s="14" t="n"/>
      <c r="I30" s="14" t="n"/>
      <c r="J30" s="14" t="n"/>
      <c r="K30" s="14" t="n"/>
      <c r="L30" s="14" t="n"/>
      <c r="M30" s="14" t="n"/>
      <c r="N30" s="14" t="n"/>
      <c r="O30" s="14" t="n"/>
      <c r="P30" s="14" t="n"/>
      <c r="Q30" s="14" t="n"/>
      <c r="R30" s="14" t="n"/>
      <c r="S30" s="14" t="n"/>
      <c r="T30" s="14" t="n"/>
      <c r="U30" s="14" t="n"/>
      <c r="V30" s="14" t="n"/>
      <c r="W30" s="14" t="n"/>
      <c r="X30" s="14" t="n"/>
      <c r="Y30" s="14" t="n"/>
      <c r="Z30" s="14" t="n"/>
    </row>
    <row r="31" ht="15.75" customHeight="1" s="16">
      <c r="A31" s="13">
        <f>IFERROR(__xludf.DUMMYFUNCTION("SPLIT(C31, "","")"),"콜롬비아")</f>
        <v/>
      </c>
      <c r="B31" s="13">
        <f>IFERROR(__xludf.DUMMYFUNCTION("""COMPUTED_VALUE"""),"Columbia")</f>
        <v/>
      </c>
      <c r="C31" s="13" t="inlineStr">
        <is>
          <t>콜롬비아,Columbia</t>
        </is>
      </c>
      <c r="D31" s="14" t="n"/>
      <c r="E31" s="14" t="n"/>
      <c r="F31" s="14" t="n"/>
      <c r="G31" s="14" t="n"/>
      <c r="H31" s="14" t="n"/>
      <c r="I31" s="14" t="n"/>
      <c r="J31" s="14" t="n"/>
      <c r="K31" s="14" t="n"/>
      <c r="L31" s="14" t="n"/>
      <c r="M31" s="14" t="n"/>
      <c r="N31" s="14" t="n"/>
      <c r="O31" s="14" t="n"/>
      <c r="P31" s="14" t="n"/>
      <c r="Q31" s="14" t="n"/>
      <c r="R31" s="14" t="n"/>
      <c r="S31" s="14" t="n"/>
      <c r="T31" s="14" t="n"/>
      <c r="U31" s="14" t="n"/>
      <c r="V31" s="14" t="n"/>
      <c r="W31" s="14" t="n"/>
      <c r="X31" s="14" t="n"/>
      <c r="Y31" s="14" t="n"/>
      <c r="Z31" s="14" t="n"/>
    </row>
    <row r="32" ht="15.75" customHeight="1" s="16">
      <c r="A32" s="13">
        <f>IFERROR(__xludf.DUMMYFUNCTION("SPLIT(C32, "","")"),"무신사스탠다드")</f>
        <v/>
      </c>
      <c r="B32" s="13">
        <f>IFERROR(__xludf.DUMMYFUNCTION("""COMPUTED_VALUE"""),"MUSINSA STANDARD")</f>
        <v/>
      </c>
      <c r="C32" s="13" t="inlineStr">
        <is>
          <t>무신사스탠다드,MUSINSA STANDARD</t>
        </is>
      </c>
      <c r="D32" s="14" t="n"/>
      <c r="E32" s="14" t="n"/>
      <c r="F32" s="14" t="n"/>
      <c r="G32" s="14" t="n"/>
      <c r="H32" s="14" t="n"/>
      <c r="I32" s="14" t="n"/>
      <c r="J32" s="14" t="n"/>
      <c r="K32" s="14" t="n"/>
      <c r="L32" s="14" t="n"/>
      <c r="M32" s="14" t="n"/>
      <c r="N32" s="14" t="n"/>
      <c r="O32" s="14" t="n"/>
      <c r="P32" s="14" t="n"/>
      <c r="Q32" s="14" t="n"/>
      <c r="R32" s="14" t="n"/>
      <c r="S32" s="14" t="n"/>
      <c r="T32" s="14" t="n"/>
      <c r="U32" s="14" t="n"/>
      <c r="V32" s="14" t="n"/>
      <c r="W32" s="14" t="n"/>
      <c r="X32" s="14" t="n"/>
      <c r="Y32" s="14" t="n"/>
      <c r="Z32" s="14" t="n"/>
    </row>
    <row r="33" ht="15.75" customHeight="1" s="16">
      <c r="A33" s="13">
        <f>IFERROR(__xludf.DUMMYFUNCTION("SPLIT(C33, "","")"),"네파")</f>
        <v/>
      </c>
      <c r="B33" s="13">
        <f>IFERROR(__xludf.DUMMYFUNCTION("""COMPUTED_VALUE"""),"NEPA")</f>
        <v/>
      </c>
      <c r="C33" s="13" t="inlineStr">
        <is>
          <t>네파,NEPA</t>
        </is>
      </c>
      <c r="D33" s="14" t="n"/>
      <c r="E33" s="14" t="n"/>
      <c r="F33" s="14" t="n"/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  <c r="Y33" s="14" t="n"/>
      <c r="Z33" s="14" t="n"/>
    </row>
    <row r="34" ht="15.75" customHeight="1" s="16">
      <c r="A34" s="13">
        <f>IFERROR(__xludf.DUMMYFUNCTION("SPLIT(C34, "","")"),"미쏘")</f>
        <v/>
      </c>
      <c r="B34" s="13">
        <f>IFERROR(__xludf.DUMMYFUNCTION("""COMPUTED_VALUE"""),"MIXXO")</f>
        <v/>
      </c>
      <c r="C34" s="13" t="inlineStr">
        <is>
          <t>미쏘,MIXXO</t>
        </is>
      </c>
      <c r="D34" s="14" t="n"/>
      <c r="E34" s="14" t="n"/>
      <c r="F34" s="14" t="n"/>
      <c r="G34" s="14" t="n"/>
      <c r="H34" s="14" t="n"/>
      <c r="I34" s="14" t="n"/>
      <c r="J34" s="14" t="n"/>
      <c r="K34" s="14" t="n"/>
      <c r="L34" s="14" t="n"/>
      <c r="M34" s="14" t="n"/>
      <c r="N34" s="14" t="n"/>
      <c r="O34" s="14" t="n"/>
      <c r="P34" s="14" t="n"/>
      <c r="Q34" s="14" t="n"/>
      <c r="R34" s="14" t="n"/>
      <c r="S34" s="14" t="n"/>
      <c r="T34" s="14" t="n"/>
      <c r="U34" s="14" t="n"/>
      <c r="V34" s="14" t="n"/>
      <c r="W34" s="14" t="n"/>
      <c r="X34" s="14" t="n"/>
      <c r="Y34" s="14" t="n"/>
      <c r="Z34" s="14" t="n"/>
    </row>
    <row r="35" ht="15.75" customHeight="1" s="16">
      <c r="A35" s="13">
        <f>IFERROR(__xludf.DUMMYFUNCTION("SPLIT(C35, "","")"),"스타워즈")</f>
        <v/>
      </c>
      <c r="B35" s="13">
        <f>IFERROR(__xludf.DUMMYFUNCTION("""COMPUTED_VALUE"""),"Star Wars")</f>
        <v/>
      </c>
      <c r="C35" s="13" t="inlineStr">
        <is>
          <t>스타워즈,Star Wars</t>
        </is>
      </c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  <c r="U35" s="14" t="n"/>
      <c r="V35" s="14" t="n"/>
      <c r="W35" s="14" t="n"/>
      <c r="X35" s="14" t="n"/>
      <c r="Y35" s="14" t="n"/>
      <c r="Z35" s="14" t="n"/>
    </row>
    <row r="36" ht="15.75" customHeight="1" s="16">
      <c r="A36" s="13">
        <f>IFERROR(__xludf.DUMMYFUNCTION("SPLIT(C36, "","")"),"블랙야크")</f>
        <v/>
      </c>
      <c r="B36" s="13">
        <f>IFERROR(__xludf.DUMMYFUNCTION("""COMPUTED_VALUE"""),"BLACKYAK")</f>
        <v/>
      </c>
      <c r="C36" s="13" t="inlineStr">
        <is>
          <t>블랙야크,BLACKYAK</t>
        </is>
      </c>
      <c r="D36" s="14" t="n"/>
      <c r="E36" s="14" t="n"/>
      <c r="F36" s="14" t="n"/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  <c r="U36" s="14" t="n"/>
      <c r="V36" s="14" t="n"/>
      <c r="W36" s="14" t="n"/>
      <c r="X36" s="14" t="n"/>
      <c r="Y36" s="14" t="n"/>
      <c r="Z36" s="14" t="n"/>
    </row>
    <row r="37" ht="15.75" customHeight="1" s="16">
      <c r="A37" s="13">
        <f>IFERROR(__xludf.DUMMYFUNCTION("SPLIT(C37, "","")"),"노스페이스")</f>
        <v/>
      </c>
      <c r="B37" s="13">
        <f>IFERROR(__xludf.DUMMYFUNCTION("""COMPUTED_VALUE"""),"THE NORTH FACE")</f>
        <v/>
      </c>
      <c r="C37" s="13" t="inlineStr">
        <is>
          <t>노스페이스,THE NORTH FACE</t>
        </is>
      </c>
      <c r="D37" s="14" t="n"/>
      <c r="E37" s="14" t="n"/>
      <c r="F37" s="14" t="n"/>
      <c r="G37" s="14" t="n"/>
      <c r="H37" s="14" t="n"/>
      <c r="I37" s="14" t="n"/>
      <c r="J37" s="14" t="n"/>
      <c r="K37" s="14" t="n"/>
      <c r="L37" s="14" t="n"/>
      <c r="M37" s="14" t="n"/>
      <c r="N37" s="14" t="n"/>
      <c r="O37" s="14" t="n"/>
      <c r="P37" s="14" t="n"/>
      <c r="Q37" s="14" t="n"/>
      <c r="R37" s="14" t="n"/>
      <c r="S37" s="14" t="n"/>
      <c r="T37" s="14" t="n"/>
      <c r="U37" s="14" t="n"/>
      <c r="V37" s="14" t="n"/>
      <c r="W37" s="14" t="n"/>
      <c r="X37" s="14" t="n"/>
      <c r="Y37" s="14" t="n"/>
      <c r="Z37" s="14" t="n"/>
    </row>
    <row r="38" ht="15.75" customHeight="1" s="16">
      <c r="A38" s="13">
        <f>IFERROR(__xludf.DUMMYFUNCTION("SPLIT(C38, "","")"),"데상트")</f>
        <v/>
      </c>
      <c r="B38" s="13">
        <f>IFERROR(__xludf.DUMMYFUNCTION("""COMPUTED_VALUE"""),"DESCENTE")</f>
        <v/>
      </c>
      <c r="C38" s="13" t="inlineStr">
        <is>
          <t>데상트,DESCENTE</t>
        </is>
      </c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4" t="n"/>
      <c r="U38" s="14" t="n"/>
      <c r="V38" s="14" t="n"/>
      <c r="W38" s="14" t="n"/>
      <c r="X38" s="14" t="n"/>
      <c r="Y38" s="14" t="n"/>
      <c r="Z38" s="14" t="n"/>
    </row>
    <row r="39" ht="15.75" customHeight="1" s="16">
      <c r="A39" s="13">
        <f>IFERROR(__xludf.DUMMYFUNCTION("SPLIT(C39, "","")"),"자라")</f>
        <v/>
      </c>
      <c r="B39" s="13">
        <f>IFERROR(__xludf.DUMMYFUNCTION("""COMPUTED_VALUE"""),"ZARA")</f>
        <v/>
      </c>
      <c r="C39" s="13" t="inlineStr">
        <is>
          <t>자라,ZARA</t>
        </is>
      </c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14" t="n"/>
      <c r="Y39" s="14" t="n"/>
      <c r="Z39" s="14" t="n"/>
    </row>
    <row r="40" ht="15.75" customHeight="1" s="16">
      <c r="A40" s="13">
        <f>IFERROR(__xludf.DUMMYFUNCTION("SPLIT(C40, "","")"),"마에스트로")</f>
        <v/>
      </c>
      <c r="B40" s="13">
        <f>IFERROR(__xludf.DUMMYFUNCTION("""COMPUTED_VALUE"""),"MAESTRO")</f>
        <v/>
      </c>
      <c r="C40" s="13" t="inlineStr">
        <is>
          <t>마에스트로,MAESTRO</t>
        </is>
      </c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4" t="n"/>
      <c r="T40" s="14" t="n"/>
      <c r="U40" s="14" t="n"/>
      <c r="V40" s="14" t="n"/>
      <c r="W40" s="14" t="n"/>
      <c r="X40" s="14" t="n"/>
      <c r="Y40" s="14" t="n"/>
      <c r="Z40" s="14" t="n"/>
    </row>
    <row r="41" ht="15.75" customHeight="1" s="16">
      <c r="A41" s="13">
        <f>IFERROR(__xludf.DUMMYFUNCTION("SPLIT(C41, "","")"),"리바이스")</f>
        <v/>
      </c>
      <c r="B41" s="13">
        <f>IFERROR(__xludf.DUMMYFUNCTION("""COMPUTED_VALUE"""),"Levi's")</f>
        <v/>
      </c>
      <c r="C41" s="13" t="inlineStr">
        <is>
          <t>리바이스,Levi's</t>
        </is>
      </c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  <c r="Y41" s="14" t="n"/>
      <c r="Z41" s="14" t="n"/>
    </row>
    <row r="42" ht="15.75" customHeight="1" s="16">
      <c r="A42" s="13">
        <f>IFERROR(__xludf.DUMMYFUNCTION("SPLIT(C42, "","")"),"k2")</f>
        <v/>
      </c>
      <c r="B42" s="13">
        <f>IFERROR(__xludf.DUMMYFUNCTION("""COMPUTED_VALUE"""),"케이투")</f>
        <v/>
      </c>
      <c r="C42" s="13" t="inlineStr">
        <is>
          <t>k2,케이투</t>
        </is>
      </c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  <c r="V42" s="14" t="n"/>
      <c r="W42" s="14" t="n"/>
      <c r="X42" s="14" t="n"/>
      <c r="Y42" s="14" t="n"/>
      <c r="Z42" s="14" t="n"/>
    </row>
    <row r="43" ht="15.75" customHeight="1" s="16">
      <c r="A43" s="13">
        <f>IFERROR(__xludf.DUMMYFUNCTION("SPLIT(C43, "","")"),"올리브데올리브")</f>
        <v/>
      </c>
      <c r="B43" s="13">
        <f>IFERROR(__xludf.DUMMYFUNCTION("""COMPUTED_VALUE"""),"OLIVE des OLIVE")</f>
        <v/>
      </c>
      <c r="C43" s="13" t="inlineStr">
        <is>
          <t>올리브데올리브,OLIVE des OLIVE</t>
        </is>
      </c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4" t="n"/>
      <c r="T43" s="14" t="n"/>
      <c r="U43" s="14" t="n"/>
      <c r="V43" s="14" t="n"/>
      <c r="W43" s="14" t="n"/>
      <c r="X43" s="14" t="n"/>
      <c r="Y43" s="14" t="n"/>
      <c r="Z43" s="14" t="n"/>
    </row>
    <row r="44" ht="15.75" customHeight="1" s="16">
      <c r="A44" s="13">
        <f>IFERROR(__xludf.DUMMYFUNCTION("SPLIT(C44, "","")"),"리바이스512")</f>
        <v/>
      </c>
      <c r="B44" s="13">
        <f>IFERROR(__xludf.DUMMYFUNCTION("""COMPUTED_VALUE"""),"Levi's 512")</f>
        <v/>
      </c>
      <c r="C44" s="13" t="inlineStr">
        <is>
          <t>리바이스512,Levi's 512</t>
        </is>
      </c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4" t="n"/>
      <c r="T44" s="14" t="n"/>
      <c r="U44" s="14" t="n"/>
      <c r="V44" s="14" t="n"/>
      <c r="W44" s="14" t="n"/>
      <c r="X44" s="14" t="n"/>
      <c r="Y44" s="14" t="n"/>
      <c r="Z44" s="14" t="n"/>
    </row>
    <row r="45" ht="15.75" customHeight="1" s="16">
      <c r="A45" s="13">
        <f>IFERROR(__xludf.DUMMYFUNCTION("SPLIT(C45, "","")"),"밀레")</f>
        <v/>
      </c>
      <c r="B45" s="13">
        <f>IFERROR(__xludf.DUMMYFUNCTION("""COMPUTED_VALUE"""),"MILLET")</f>
        <v/>
      </c>
      <c r="C45" s="13" t="inlineStr">
        <is>
          <t>밀레,MILLET</t>
        </is>
      </c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4" t="n"/>
      <c r="T45" s="14" t="n"/>
      <c r="U45" s="14" t="n"/>
      <c r="V45" s="14" t="n"/>
      <c r="W45" s="14" t="n"/>
      <c r="X45" s="14" t="n"/>
      <c r="Y45" s="14" t="n"/>
      <c r="Z45" s="14" t="n"/>
    </row>
    <row r="46" ht="15.75" customHeight="1" s="16">
      <c r="A46" s="13">
        <f>IFERROR(__xludf.DUMMYFUNCTION("SPLIT(C46, "","")"),"루이까스텔")</f>
        <v/>
      </c>
      <c r="B46" s="13">
        <f>IFERROR(__xludf.DUMMYFUNCTION("""COMPUTED_VALUE"""),"Louis Castel")</f>
        <v/>
      </c>
      <c r="C46" s="13" t="inlineStr">
        <is>
          <t>루이까스텔,Louis Castel</t>
        </is>
      </c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4" t="n"/>
      <c r="T46" s="14" t="n"/>
      <c r="U46" s="14" t="n"/>
      <c r="V46" s="14" t="n"/>
      <c r="W46" s="14" t="n"/>
      <c r="X46" s="14" t="n"/>
      <c r="Y46" s="14" t="n"/>
      <c r="Z46" s="14" t="n"/>
    </row>
    <row r="47" ht="15.75" customHeight="1" s="16">
      <c r="A47" s="13">
        <f>IFERROR(__xludf.DUMMYFUNCTION("SPLIT(C47, "","")"),"퓨마")</f>
        <v/>
      </c>
      <c r="B47" s="13">
        <f>IFERROR(__xludf.DUMMYFUNCTION("""COMPUTED_VALUE"""),"PUMA")</f>
        <v/>
      </c>
      <c r="C47" s="13" t="inlineStr">
        <is>
          <t>퓨마,PUMA</t>
        </is>
      </c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  <c r="U47" s="14" t="n"/>
      <c r="V47" s="14" t="n"/>
      <c r="W47" s="14" t="n"/>
      <c r="X47" s="14" t="n"/>
      <c r="Y47" s="14" t="n"/>
      <c r="Z47" s="14" t="n"/>
    </row>
    <row r="48" ht="15.75" customHeight="1" s="16">
      <c r="A48" s="13">
        <f>IFERROR(__xludf.DUMMYFUNCTION("SPLIT(C48, "","")"),"헤드")</f>
        <v/>
      </c>
      <c r="B48" s="13">
        <f>IFERROR(__xludf.DUMMYFUNCTION("""COMPUTED_VALUE"""),"HEAD")</f>
        <v/>
      </c>
      <c r="C48" s="13" t="inlineStr">
        <is>
          <t>헤드,HEAD</t>
        </is>
      </c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  <c r="U48" s="14" t="n"/>
      <c r="V48" s="14" t="n"/>
      <c r="W48" s="14" t="n"/>
      <c r="X48" s="14" t="n"/>
      <c r="Y48" s="14" t="n"/>
      <c r="Z48" s="14" t="n"/>
    </row>
    <row r="49" ht="15.75" customHeight="1" s="16">
      <c r="A49" s="13">
        <f>IFERROR(__xludf.DUMMYFUNCTION("SPLIT(C49, "","")"),"팬콧")</f>
        <v/>
      </c>
      <c r="B49" s="13">
        <f>IFERROR(__xludf.DUMMYFUNCTION("""COMPUTED_VALUE"""),"PANCOAT")</f>
        <v/>
      </c>
      <c r="C49" s="13" t="inlineStr">
        <is>
          <t>팬콧,PANCOAT</t>
        </is>
      </c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  <c r="U49" s="14" t="n"/>
      <c r="V49" s="14" t="n"/>
      <c r="W49" s="14" t="n"/>
      <c r="X49" s="14" t="n"/>
      <c r="Y49" s="14" t="n"/>
      <c r="Z49" s="14" t="n"/>
    </row>
    <row r="50" ht="15.75" customHeight="1" s="16">
      <c r="A50" s="13">
        <f>IFERROR(__xludf.DUMMYFUNCTION("SPLIT(C50, "","")"),"폴햄")</f>
        <v/>
      </c>
      <c r="B50" s="13">
        <f>IFERROR(__xludf.DUMMYFUNCTION("""COMPUTED_VALUE"""),"POLHAM")</f>
        <v/>
      </c>
      <c r="C50" s="13" t="inlineStr">
        <is>
          <t>폴햄,POLHAM</t>
        </is>
      </c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  <c r="Y50" s="14" t="n"/>
      <c r="Z50" s="14" t="n"/>
    </row>
    <row r="51" ht="15.75" customHeight="1" s="16">
      <c r="A51" s="13">
        <f>IFERROR(__xludf.DUMMYFUNCTION("SPLIT(C51, "","")"),"갭")</f>
        <v/>
      </c>
      <c r="B51" s="13">
        <f>IFERROR(__xludf.DUMMYFUNCTION("""COMPUTED_VALUE"""),"GAP")</f>
        <v/>
      </c>
      <c r="C51" s="13" t="inlineStr">
        <is>
          <t>갭,GAP</t>
        </is>
      </c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4" t="n"/>
      <c r="T51" s="14" t="n"/>
      <c r="U51" s="14" t="n"/>
      <c r="V51" s="14" t="n"/>
      <c r="W51" s="14" t="n"/>
      <c r="X51" s="14" t="n"/>
      <c r="Y51" s="14" t="n"/>
      <c r="Z51" s="14" t="n"/>
    </row>
    <row r="52" ht="15.75" customHeight="1" s="16">
      <c r="A52" s="13">
        <f>IFERROR(__xludf.DUMMYFUNCTION("SPLIT(C52, "","")"),"디키즈")</f>
        <v/>
      </c>
      <c r="B52" s="13">
        <f>IFERROR(__xludf.DUMMYFUNCTION("""COMPUTED_VALUE"""),"Dickies")</f>
        <v/>
      </c>
      <c r="C52" s="13" t="inlineStr">
        <is>
          <t>디키즈,Dickies</t>
        </is>
      </c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4" t="n"/>
      <c r="T52" s="14" t="n"/>
      <c r="U52" s="14" t="n"/>
      <c r="V52" s="14" t="n"/>
      <c r="W52" s="14" t="n"/>
      <c r="X52" s="14" t="n"/>
      <c r="Y52" s="14" t="n"/>
      <c r="Z52" s="14" t="n"/>
    </row>
    <row r="53" ht="15.75" customHeight="1" s="16">
      <c r="A53" s="13">
        <f>IFERROR(__xludf.DUMMYFUNCTION("SPLIT(C53, "","")"),"코오롱스포츠")</f>
        <v/>
      </c>
      <c r="B53" s="13">
        <f>IFERROR(__xludf.DUMMYFUNCTION("""COMPUTED_VALUE"""),"KOLON SPORT")</f>
        <v/>
      </c>
      <c r="C53" s="13" t="inlineStr">
        <is>
          <t>코오롱스포츠,KOLON SPORT</t>
        </is>
      </c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4" t="n"/>
      <c r="T53" s="14" t="n"/>
      <c r="U53" s="14" t="n"/>
      <c r="V53" s="14" t="n"/>
      <c r="W53" s="14" t="n"/>
      <c r="X53" s="14" t="n"/>
      <c r="Y53" s="14" t="n"/>
      <c r="Z53" s="14" t="n"/>
    </row>
    <row r="54" ht="15.75" customHeight="1" s="16">
      <c r="A54" s="13">
        <f>IFERROR(__xludf.DUMMYFUNCTION("SPLIT(C54, "","")"),"러기드하우스")</f>
        <v/>
      </c>
      <c r="B54" s="13">
        <f>IFERROR(__xludf.DUMMYFUNCTION("""COMPUTED_VALUE"""),"RUGGED HOUSE")</f>
        <v/>
      </c>
      <c r="C54" s="13" t="inlineStr">
        <is>
          <t>러기드하우스,RUGGED HOUSE</t>
        </is>
      </c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  <c r="U54" s="14" t="n"/>
      <c r="V54" s="14" t="n"/>
      <c r="W54" s="14" t="n"/>
      <c r="X54" s="14" t="n"/>
      <c r="Y54" s="14" t="n"/>
      <c r="Z54" s="14" t="n"/>
    </row>
    <row r="55" ht="15.75" customHeight="1" s="16">
      <c r="A55" s="13">
        <f>IFERROR(__xludf.DUMMYFUNCTION("SPLIT(C55, "","")"),"드로우핏")</f>
        <v/>
      </c>
      <c r="B55" s="13">
        <f>IFERROR(__xludf.DUMMYFUNCTION("""COMPUTED_VALUE"""),"DRAW FIT")</f>
        <v/>
      </c>
      <c r="C55" s="13" t="inlineStr">
        <is>
          <t>드로우핏,DRAW FIT</t>
        </is>
      </c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  <c r="U55" s="14" t="n"/>
      <c r="V55" s="14" t="n"/>
      <c r="W55" s="14" t="n"/>
      <c r="X55" s="14" t="n"/>
      <c r="Y55" s="14" t="n"/>
      <c r="Z55" s="14" t="n"/>
    </row>
    <row r="56" ht="15.75" customHeight="1" s="16">
      <c r="A56" s="13">
        <f>IFERROR(__xludf.DUMMYFUNCTION("SPLIT(C56, "","")"),"지프")</f>
        <v/>
      </c>
      <c r="B56" s="13">
        <f>IFERROR(__xludf.DUMMYFUNCTION("""COMPUTED_VALUE"""),"JEEP")</f>
        <v/>
      </c>
      <c r="C56" s="13" t="inlineStr">
        <is>
          <t>지프,JEEP</t>
        </is>
      </c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  <c r="U56" s="14" t="n"/>
      <c r="V56" s="14" t="n"/>
      <c r="W56" s="14" t="n"/>
      <c r="X56" s="14" t="n"/>
      <c r="Y56" s="14" t="n"/>
      <c r="Z56" s="14" t="n"/>
    </row>
    <row r="57" ht="15.75" customHeight="1" s="16">
      <c r="A57" s="13">
        <f>IFERROR(__xludf.DUMMYFUNCTION("SPLIT(C57, "","")"),"어텐션로우")</f>
        <v/>
      </c>
      <c r="B57" s="13">
        <f>IFERROR(__xludf.DUMMYFUNCTION("""COMPUTED_VALUE"""),"ATTENTIONROW")</f>
        <v/>
      </c>
      <c r="C57" s="13" t="inlineStr">
        <is>
          <t>어텐션로우,ATTENTIONROW</t>
        </is>
      </c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4" t="n"/>
      <c r="T57" s="14" t="n"/>
      <c r="U57" s="14" t="n"/>
      <c r="V57" s="14" t="n"/>
      <c r="W57" s="14" t="n"/>
      <c r="X57" s="14" t="n"/>
      <c r="Y57" s="14" t="n"/>
      <c r="Z57" s="14" t="n"/>
    </row>
    <row r="58" ht="15.75" customHeight="1" s="16">
      <c r="A58" s="13">
        <f>IFERROR(__xludf.DUMMYFUNCTION("SPLIT(C58, "","")"),"campaign")</f>
        <v/>
      </c>
      <c r="B58" s="13">
        <f>IFERROR(__xludf.DUMMYFUNCTION("""COMPUTED_VALUE"""),"캠페인")</f>
        <v/>
      </c>
      <c r="C58" s="13" t="inlineStr">
        <is>
          <t>campaign,캠페인</t>
        </is>
      </c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4" t="n"/>
      <c r="T58" s="14" t="n"/>
      <c r="U58" s="14" t="n"/>
      <c r="V58" s="14" t="n"/>
      <c r="W58" s="14" t="n"/>
      <c r="X58" s="14" t="n"/>
      <c r="Y58" s="14" t="n"/>
      <c r="Z58" s="14" t="n"/>
    </row>
    <row r="59" ht="15.75" customHeight="1" s="16">
      <c r="A59" s="13">
        <f>IFERROR(__xludf.DUMMYFUNCTION("SPLIT(C59, "","")"),"예일")</f>
        <v/>
      </c>
      <c r="B59" s="13">
        <f>IFERROR(__xludf.DUMMYFUNCTION("""COMPUTED_VALUE"""),"YALE")</f>
        <v/>
      </c>
      <c r="C59" s="13" t="inlineStr">
        <is>
          <t>예일,YALE</t>
        </is>
      </c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4" t="n"/>
      <c r="T59" s="14" t="n"/>
      <c r="U59" s="14" t="n"/>
      <c r="V59" s="14" t="n"/>
      <c r="W59" s="14" t="n"/>
      <c r="X59" s="14" t="n"/>
      <c r="Y59" s="14" t="n"/>
      <c r="Z59" s="14" t="n"/>
    </row>
    <row r="60" ht="15.75" customHeight="1" s="16">
      <c r="A60" s="13">
        <f>IFERROR(__xludf.DUMMYFUNCTION("SPLIT(C60, "","")"),"버커루")</f>
        <v/>
      </c>
      <c r="B60" s="13">
        <f>IFERROR(__xludf.DUMMYFUNCTION("""COMPUTED_VALUE"""),"BUCKAROO")</f>
        <v/>
      </c>
      <c r="C60" s="13" t="inlineStr">
        <is>
          <t>버커루,BUCKAROO</t>
        </is>
      </c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4" t="n"/>
      <c r="T60" s="14" t="n"/>
      <c r="U60" s="14" t="n"/>
      <c r="V60" s="14" t="n"/>
      <c r="W60" s="14" t="n"/>
      <c r="X60" s="14" t="n"/>
      <c r="Y60" s="14" t="n"/>
      <c r="Z60" s="14" t="n"/>
    </row>
    <row r="61" ht="15.75" customHeight="1" s="16">
      <c r="A61" s="13">
        <f>IFERROR(__xludf.DUMMYFUNCTION("SPLIT(C61, "","")"),"라코스테")</f>
        <v/>
      </c>
      <c r="B61" s="13">
        <f>IFERROR(__xludf.DUMMYFUNCTION("""COMPUTED_VALUE"""),"LACOSTE")</f>
        <v/>
      </c>
      <c r="C61" s="13" t="inlineStr">
        <is>
          <t>라코스테,LACOSTE</t>
        </is>
      </c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4" t="n"/>
      <c r="T61" s="14" t="n"/>
      <c r="U61" s="14" t="n"/>
      <c r="V61" s="14" t="n"/>
      <c r="W61" s="14" t="n"/>
      <c r="X61" s="14" t="n"/>
      <c r="Y61" s="14" t="n"/>
      <c r="Z61" s="14" t="n"/>
    </row>
    <row r="62" ht="15.75" customHeight="1" s="16">
      <c r="A62" s="13">
        <f>IFERROR(__xludf.DUMMYFUNCTION("SPLIT(C62, "","")"),"제이하스")</f>
        <v/>
      </c>
      <c r="B62" s="13">
        <f>IFERROR(__xludf.DUMMYFUNCTION("""COMPUTED_VALUE"""),"J.HASS")</f>
        <v/>
      </c>
      <c r="C62" s="13" t="inlineStr">
        <is>
          <t>제이하스,J.HASS</t>
        </is>
      </c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4" t="n"/>
      <c r="T62" s="14" t="n"/>
      <c r="U62" s="14" t="n"/>
      <c r="V62" s="14" t="n"/>
      <c r="W62" s="14" t="n"/>
      <c r="X62" s="14" t="n"/>
      <c r="Y62" s="14" t="n"/>
      <c r="Z62" s="14" t="n"/>
    </row>
    <row r="63" ht="15.75" customHeight="1" s="16">
      <c r="A63" s="13">
        <f>IFERROR(__xludf.DUMMYFUNCTION("SPLIT(C63, "","")"),"챔피언")</f>
        <v/>
      </c>
      <c r="B63" s="13">
        <f>IFERROR(__xludf.DUMMYFUNCTION("""COMPUTED_VALUE"""),"Champion")</f>
        <v/>
      </c>
      <c r="C63" s="13" t="inlineStr">
        <is>
          <t>챔피언,Champion</t>
        </is>
      </c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4" t="n"/>
      <c r="T63" s="14" t="n"/>
      <c r="U63" s="14" t="n"/>
      <c r="V63" s="14" t="n"/>
      <c r="W63" s="14" t="n"/>
      <c r="X63" s="14" t="n"/>
      <c r="Y63" s="14" t="n"/>
      <c r="Z63" s="14" t="n"/>
    </row>
    <row r="64" ht="15.75" customHeight="1" s="16">
      <c r="A64" s="13">
        <f>IFERROR(__xludf.DUMMYFUNCTION("SPLIT(C64, "","")"),"쉬즈미스")</f>
        <v/>
      </c>
      <c r="B64" s="13">
        <f>IFERROR(__xludf.DUMMYFUNCTION("""COMPUTED_VALUE"""),"SHESMISS")</f>
        <v/>
      </c>
      <c r="C64" s="13" t="inlineStr">
        <is>
          <t>쉬즈미스,SHESMISS</t>
        </is>
      </c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4" t="n"/>
      <c r="T64" s="14" t="n"/>
      <c r="U64" s="14" t="n"/>
      <c r="V64" s="14" t="n"/>
      <c r="W64" s="14" t="n"/>
      <c r="X64" s="14" t="n"/>
      <c r="Y64" s="14" t="n"/>
      <c r="Z64" s="14" t="n"/>
    </row>
    <row r="65" ht="15.75" customHeight="1" s="16">
      <c r="A65" s="13">
        <f>IFERROR(__xludf.DUMMYFUNCTION("SPLIT(C65, "","")"),"로또")</f>
        <v/>
      </c>
      <c r="B65" s="13">
        <f>IFERROR(__xludf.DUMMYFUNCTION("""COMPUTED_VALUE"""),"Lotto")</f>
        <v/>
      </c>
      <c r="C65" s="13" t="inlineStr">
        <is>
          <t>로또,Lotto</t>
        </is>
      </c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4" t="n"/>
      <c r="T65" s="14" t="n"/>
      <c r="U65" s="14" t="n"/>
      <c r="V65" s="14" t="n"/>
      <c r="W65" s="14" t="n"/>
      <c r="X65" s="14" t="n"/>
      <c r="Y65" s="14" t="n"/>
      <c r="Z65" s="14" t="n"/>
    </row>
    <row r="66" ht="15.75" customHeight="1" s="16">
      <c r="A66" s="13">
        <f>IFERROR(__xludf.DUMMYFUNCTION("SPLIT(C66, "","")"),"톰보이")</f>
        <v/>
      </c>
      <c r="B66" s="13">
        <f>IFERROR(__xludf.DUMMYFUNCTION("""COMPUTED_VALUE"""),"TOMBOY")</f>
        <v/>
      </c>
      <c r="C66" s="13" t="inlineStr">
        <is>
          <t>톰보이,TOMBOY</t>
        </is>
      </c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4" t="n"/>
      <c r="T66" s="14" t="n"/>
      <c r="U66" s="14" t="n"/>
      <c r="V66" s="14" t="n"/>
      <c r="W66" s="14" t="n"/>
      <c r="X66" s="14" t="n"/>
      <c r="Y66" s="14" t="n"/>
      <c r="Z66" s="14" t="n"/>
    </row>
    <row r="67" ht="15.75" customHeight="1" s="16">
      <c r="A67" s="13">
        <f>IFERROR(__xludf.DUMMYFUNCTION("SPLIT(C67, "","")"),"필라")</f>
        <v/>
      </c>
      <c r="B67" s="13">
        <f>IFERROR(__xludf.DUMMYFUNCTION("""COMPUTED_VALUE"""),"FILA")</f>
        <v/>
      </c>
      <c r="C67" s="13" t="inlineStr">
        <is>
          <t>필라,FILA</t>
        </is>
      </c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4" t="n"/>
      <c r="T67" s="14" t="n"/>
      <c r="U67" s="14" t="n"/>
      <c r="V67" s="14" t="n"/>
      <c r="W67" s="14" t="n"/>
      <c r="X67" s="14" t="n"/>
      <c r="Y67" s="14" t="n"/>
      <c r="Z67" s="14" t="n"/>
    </row>
    <row r="68" ht="15.75" customHeight="1" s="16">
      <c r="A68" s="13">
        <f>IFERROR(__xludf.DUMMYFUNCTION("SPLIT(C68, "","")"),"milaschon")</f>
        <v/>
      </c>
      <c r="B68" s="13">
        <f>IFERROR(__xludf.DUMMYFUNCTION("""COMPUTED_VALUE"""),"밀라숀")</f>
        <v/>
      </c>
      <c r="C68" s="13" t="inlineStr">
        <is>
          <t>milaschon,밀라숀</t>
        </is>
      </c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4" t="n"/>
      <c r="T68" s="14" t="n"/>
      <c r="U68" s="14" t="n"/>
      <c r="V68" s="14" t="n"/>
      <c r="W68" s="14" t="n"/>
      <c r="X68" s="14" t="n"/>
      <c r="Y68" s="14" t="n"/>
      <c r="Z68" s="14" t="n"/>
    </row>
    <row r="69" ht="15.75" customHeight="1" s="16">
      <c r="A69" s="13">
        <f>IFERROR(__xludf.DUMMYFUNCTION("SPLIT(C69, "","")"),"markuslupfer")</f>
        <v/>
      </c>
      <c r="B69" s="13">
        <f>IFERROR(__xludf.DUMMYFUNCTION("""COMPUTED_VALUE"""),"마커스루퍼")</f>
        <v/>
      </c>
      <c r="C69" s="13" t="inlineStr">
        <is>
          <t>markuslupfer,마커스루퍼</t>
        </is>
      </c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4" t="n"/>
      <c r="T69" s="14" t="n"/>
      <c r="U69" s="14" t="n"/>
      <c r="V69" s="14" t="n"/>
      <c r="W69" s="14" t="n"/>
      <c r="X69" s="14" t="n"/>
      <c r="Y69" s="14" t="n"/>
      <c r="Z69" s="14" t="n"/>
    </row>
    <row r="70" ht="15.75" customHeight="1" s="16">
      <c r="A70" s="13">
        <f>IFERROR(__xludf.DUMMYFUNCTION("SPLIT(C70, "","")"),"uspoloassn")</f>
        <v/>
      </c>
      <c r="B70" s="13">
        <f>IFERROR(__xludf.DUMMYFUNCTION("""COMPUTED_VALUE"""),"유에스폴로어센")</f>
        <v/>
      </c>
      <c r="C70" s="13" t="inlineStr">
        <is>
          <t>uspoloassn,유에스폴로어센</t>
        </is>
      </c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4" t="n"/>
      <c r="T70" s="14" t="n"/>
      <c r="U70" s="14" t="n"/>
      <c r="V70" s="14" t="n"/>
      <c r="W70" s="14" t="n"/>
      <c r="X70" s="14" t="n"/>
      <c r="Y70" s="14" t="n"/>
      <c r="Z70" s="14" t="n"/>
    </row>
    <row r="71" ht="15.75" customHeight="1" s="16">
      <c r="A71" s="13">
        <f>IFERROR(__xludf.DUMMYFUNCTION("SPLIT(C71, "","")"),"빈폴")</f>
        <v/>
      </c>
      <c r="B71" s="13">
        <f>IFERROR(__xludf.DUMMYFUNCTION("""COMPUTED_VALUE"""),"Beanpole")</f>
        <v/>
      </c>
      <c r="C71" s="13" t="inlineStr">
        <is>
          <t>빈폴,Beanpole</t>
        </is>
      </c>
      <c r="D71" s="14" t="n"/>
      <c r="E71" s="14" t="n"/>
      <c r="F71" s="14" t="n"/>
      <c r="G71" s="14" t="n"/>
      <c r="H71" s="14" t="n"/>
      <c r="I71" s="14" t="n"/>
      <c r="J71" s="14" t="n"/>
      <c r="K71" s="14" t="n"/>
      <c r="L71" s="14" t="n"/>
      <c r="M71" s="14" t="n"/>
      <c r="N71" s="14" t="n"/>
      <c r="O71" s="14" t="n"/>
      <c r="P71" s="14" t="n"/>
      <c r="Q71" s="14" t="n"/>
      <c r="R71" s="14" t="n"/>
      <c r="S71" s="14" t="n"/>
      <c r="T71" s="14" t="n"/>
      <c r="U71" s="14" t="n"/>
      <c r="V71" s="14" t="n"/>
      <c r="W71" s="14" t="n"/>
      <c r="X71" s="14" t="n"/>
      <c r="Y71" s="14" t="n"/>
      <c r="Z71" s="14" t="n"/>
    </row>
    <row r="72" ht="15.75" customHeight="1" s="16">
      <c r="A72" s="13">
        <f>IFERROR(__xludf.DUMMYFUNCTION("SPLIT(C72, "","")"),"유니클로라코스테")</f>
        <v/>
      </c>
      <c r="B72" s="13">
        <f>IFERROR(__xludf.DUMMYFUNCTION("""COMPUTED_VALUE"""),"UNIQLO LACOSTE")</f>
        <v/>
      </c>
      <c r="C72" s="13" t="inlineStr">
        <is>
          <t>유니클로라코스테,UNIQLO LACOSTE</t>
        </is>
      </c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14" t="n"/>
      <c r="S72" s="14" t="n"/>
      <c r="T72" s="14" t="n"/>
      <c r="U72" s="14" t="n"/>
      <c r="V72" s="14" t="n"/>
      <c r="W72" s="14" t="n"/>
      <c r="X72" s="14" t="n"/>
      <c r="Y72" s="14" t="n"/>
      <c r="Z72" s="14" t="n"/>
    </row>
    <row r="73" ht="15.75" customHeight="1" s="16">
      <c r="A73" s="13">
        <f>IFERROR(__xludf.DUMMYFUNCTION("SPLIT(C73, "","")"),"듀퐁")</f>
        <v/>
      </c>
      <c r="B73" s="13">
        <f>IFERROR(__xludf.DUMMYFUNCTION("""COMPUTED_VALUE"""),"S.T. Dupont")</f>
        <v/>
      </c>
      <c r="C73" s="13" t="inlineStr">
        <is>
          <t>듀퐁,S.T. Dupont</t>
        </is>
      </c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4" t="n"/>
      <c r="T73" s="14" t="n"/>
      <c r="U73" s="14" t="n"/>
      <c r="V73" s="14" t="n"/>
      <c r="W73" s="14" t="n"/>
      <c r="X73" s="14" t="n"/>
      <c r="Y73" s="14" t="n"/>
      <c r="Z73" s="14" t="n"/>
    </row>
    <row r="74" ht="15.75" customHeight="1" s="16">
      <c r="A74" s="13">
        <f>IFERROR(__xludf.DUMMYFUNCTION("SPLIT(C74, "","")"),"FJ")</f>
        <v/>
      </c>
      <c r="B74" s="13">
        <f>IFERROR(__xludf.DUMMYFUNCTION("""COMPUTED_VALUE"""),"풋조이")</f>
        <v/>
      </c>
      <c r="C74" s="13" t="inlineStr">
        <is>
          <t>FJ,풋조이</t>
        </is>
      </c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4" t="n"/>
      <c r="T74" s="14" t="n"/>
      <c r="U74" s="14" t="n"/>
      <c r="V74" s="14" t="n"/>
      <c r="W74" s="14" t="n"/>
      <c r="X74" s="14" t="n"/>
      <c r="Y74" s="14" t="n"/>
      <c r="Z74" s="14" t="n"/>
    </row>
    <row r="75" ht="15.75" customHeight="1" s="16">
      <c r="A75" s="13">
        <f>IFERROR(__xludf.DUMMYFUNCTION("SPLIT(C75, "","")"),"까스텔바작")</f>
        <v/>
      </c>
      <c r="B75" s="13">
        <f>IFERROR(__xludf.DUMMYFUNCTION("""COMPUTED_VALUE"""),"CASTELBAJAC")</f>
        <v/>
      </c>
      <c r="C75" s="13" t="inlineStr">
        <is>
          <t>까스텔바작,CASTELBAJAC</t>
        </is>
      </c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4" t="n"/>
      <c r="T75" s="14" t="n"/>
      <c r="U75" s="14" t="n"/>
      <c r="V75" s="14" t="n"/>
      <c r="W75" s="14" t="n"/>
      <c r="X75" s="14" t="n"/>
      <c r="Y75" s="14" t="n"/>
      <c r="Z75" s="14" t="n"/>
    </row>
    <row r="76" ht="15.75" customHeight="1" s="16">
      <c r="A76" s="13">
        <f>IFERROR(__xludf.DUMMYFUNCTION("SPLIT(C76, "","")"),"prentang")</f>
        <v/>
      </c>
      <c r="B76" s="13">
        <f>IFERROR(__xludf.DUMMYFUNCTION("""COMPUTED_VALUE"""),"프렌탕")</f>
        <v/>
      </c>
      <c r="C76" s="13" t="inlineStr">
        <is>
          <t>prentang,프렌탕</t>
        </is>
      </c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  <c r="U76" s="14" t="n"/>
      <c r="V76" s="14" t="n"/>
      <c r="W76" s="14" t="n"/>
      <c r="X76" s="14" t="n"/>
      <c r="Y76" s="14" t="n"/>
      <c r="Z76" s="14" t="n"/>
    </row>
    <row r="77" ht="15.75" customHeight="1" s="16">
      <c r="A77" s="13">
        <f>IFERROR(__xludf.DUMMYFUNCTION("SPLIT(C77, "","")"),"아식스")</f>
        <v/>
      </c>
      <c r="B77" s="13">
        <f>IFERROR(__xludf.DUMMYFUNCTION("""COMPUTED_VALUE"""),"ASICS")</f>
        <v/>
      </c>
      <c r="C77" s="13" t="inlineStr">
        <is>
          <t>아식스,ASICS</t>
        </is>
      </c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  <c r="U77" s="14" t="n"/>
      <c r="V77" s="14" t="n"/>
      <c r="W77" s="14" t="n"/>
      <c r="X77" s="14" t="n"/>
      <c r="Y77" s="14" t="n"/>
      <c r="Z77" s="14" t="n"/>
    </row>
    <row r="78" ht="15.75" customHeight="1" s="16">
      <c r="A78" s="13">
        <f>IFERROR(__xludf.DUMMYFUNCTION("SPLIT(C78, "","")"),"나이키골프")</f>
        <v/>
      </c>
      <c r="B78" s="13">
        <f>IFERROR(__xludf.DUMMYFUNCTION("""COMPUTED_VALUE"""),"NIKE GOLF")</f>
        <v/>
      </c>
      <c r="C78" s="13" t="inlineStr">
        <is>
          <t>나이키골프,NIKE GOLF</t>
        </is>
      </c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4" t="n"/>
      <c r="T78" s="14" t="n"/>
      <c r="U78" s="14" t="n"/>
      <c r="V78" s="14" t="n"/>
      <c r="W78" s="14" t="n"/>
      <c r="X78" s="14" t="n"/>
      <c r="Y78" s="14" t="n"/>
      <c r="Z78" s="14" t="n"/>
    </row>
    <row r="79" ht="15.75" customHeight="1" s="16">
      <c r="A79" s="13">
        <f>IFERROR(__xludf.DUMMYFUNCTION("SPLIT(C79, "","")"),"유니클로띠어리")</f>
        <v/>
      </c>
      <c r="B79" s="13">
        <f>IFERROR(__xludf.DUMMYFUNCTION("""COMPUTED_VALUE"""),"UNIQLO THEORY")</f>
        <v/>
      </c>
      <c r="C79" s="13" t="inlineStr">
        <is>
          <t>유니클로띠어리,UNIQLO THEORY</t>
        </is>
      </c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4" t="n"/>
      <c r="T79" s="14" t="n"/>
      <c r="U79" s="14" t="n"/>
      <c r="V79" s="14" t="n"/>
      <c r="W79" s="14" t="n"/>
      <c r="X79" s="14" t="n"/>
      <c r="Y79" s="14" t="n"/>
      <c r="Z79" s="14" t="n"/>
    </row>
    <row r="80" ht="15.75" customHeight="1" s="16">
      <c r="A80" s="13">
        <f>IFERROR(__xludf.DUMMYFUNCTION("SPLIT(C80, "","")"),"배드먼데이")</f>
        <v/>
      </c>
      <c r="B80" s="13">
        <f>IFERROR(__xludf.DUMMYFUNCTION("""COMPUTED_VALUE"""),"BAD MONDAY")</f>
        <v/>
      </c>
      <c r="C80" s="13" t="inlineStr">
        <is>
          <t>배드먼데이,BAD MONDAY</t>
        </is>
      </c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  <c r="U80" s="14" t="n"/>
      <c r="V80" s="14" t="n"/>
      <c r="W80" s="14" t="n"/>
      <c r="X80" s="14" t="n"/>
      <c r="Y80" s="14" t="n"/>
      <c r="Z80" s="14" t="n"/>
    </row>
    <row r="81" ht="15.75" customHeight="1" s="16">
      <c r="A81" s="13">
        <f>IFERROR(__xludf.DUMMYFUNCTION("SPLIT(C81, "","")"),"빈폴골프")</f>
        <v/>
      </c>
      <c r="B81" s="13">
        <f>IFERROR(__xludf.DUMMYFUNCTION("""COMPUTED_VALUE"""),"BEANPOLE GOLF")</f>
        <v/>
      </c>
      <c r="C81" s="13" t="inlineStr">
        <is>
          <t>빈폴골프,BEANPOLE GOLF</t>
        </is>
      </c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  <c r="U81" s="14" t="n"/>
      <c r="V81" s="14" t="n"/>
      <c r="W81" s="14" t="n"/>
      <c r="X81" s="14" t="n"/>
      <c r="Y81" s="14" t="n"/>
      <c r="Z81" s="14" t="n"/>
    </row>
    <row r="82" ht="15.75" customHeight="1" s="16">
      <c r="A82" s="13">
        <f>IFERROR(__xludf.DUMMYFUNCTION("SPLIT(C82, "","")"),"엘르골프")</f>
        <v/>
      </c>
      <c r="B82" s="13">
        <f>IFERROR(__xludf.DUMMYFUNCTION("""COMPUTED_VALUE"""),"ELLE GOLF")</f>
        <v/>
      </c>
      <c r="C82" s="13" t="inlineStr">
        <is>
          <t>엘르골프,ELLE GOLF</t>
        </is>
      </c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4" t="n"/>
      <c r="T82" s="14" t="n"/>
      <c r="U82" s="14" t="n"/>
      <c r="V82" s="14" t="n"/>
      <c r="W82" s="14" t="n"/>
      <c r="X82" s="14" t="n"/>
      <c r="Y82" s="14" t="n"/>
      <c r="Z82" s="14" t="n"/>
    </row>
    <row r="83" ht="15.75" customHeight="1" s="16">
      <c r="A83" s="13">
        <f>IFERROR(__xludf.DUMMYFUNCTION("SPLIT(C83, "","")"),"케이스위스")</f>
        <v/>
      </c>
      <c r="B83" s="13">
        <f>IFERROR(__xludf.DUMMYFUNCTION("""COMPUTED_VALUE"""),"K-SWISS")</f>
        <v/>
      </c>
      <c r="C83" s="13" t="inlineStr">
        <is>
          <t>케이스위스,K-SWISS</t>
        </is>
      </c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  <c r="U83" s="14" t="n"/>
      <c r="V83" s="14" t="n"/>
      <c r="W83" s="14" t="n"/>
      <c r="X83" s="14" t="n"/>
      <c r="Y83" s="14" t="n"/>
      <c r="Z83" s="14" t="n"/>
    </row>
    <row r="84" ht="15.75" customHeight="1" s="16">
      <c r="A84" s="13">
        <f>IFERROR(__xludf.DUMMYFUNCTION("SPLIT(C84, "","")"),"trussardi")</f>
        <v/>
      </c>
      <c r="B84" s="13">
        <f>IFERROR(__xludf.DUMMYFUNCTION("""COMPUTED_VALUE"""),"트루사르디")</f>
        <v/>
      </c>
      <c r="C84" s="13" t="inlineStr">
        <is>
          <t>trussardi,트루사르디</t>
        </is>
      </c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  <c r="U84" s="14" t="n"/>
      <c r="V84" s="14" t="n"/>
      <c r="W84" s="14" t="n"/>
      <c r="X84" s="14" t="n"/>
      <c r="Y84" s="14" t="n"/>
      <c r="Z84" s="14" t="n"/>
    </row>
    <row r="85" ht="15.75" customHeight="1" s="16">
      <c r="A85" s="13">
        <f>IFERROR(__xludf.DUMMYFUNCTION("SPLIT(C85, "","")"),"비바스튜디오")</f>
        <v/>
      </c>
      <c r="B85" s="13">
        <f>IFERROR(__xludf.DUMMYFUNCTION("""COMPUTED_VALUE"""),"VIVASTUDIO")</f>
        <v/>
      </c>
      <c r="C85" s="13" t="inlineStr">
        <is>
          <t>비바스튜디오,VIVASTUDIO</t>
        </is>
      </c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4" t="n"/>
      <c r="T85" s="14" t="n"/>
      <c r="U85" s="14" t="n"/>
      <c r="V85" s="14" t="n"/>
      <c r="W85" s="14" t="n"/>
      <c r="X85" s="14" t="n"/>
      <c r="Y85" s="14" t="n"/>
      <c r="Z85" s="14" t="n"/>
    </row>
    <row r="86" ht="15.75" customHeight="1" s="16">
      <c r="A86" s="13">
        <f>IFERROR(__xludf.DUMMYFUNCTION("SPLIT(C86, "","")"),"mmlg")</f>
        <v/>
      </c>
      <c r="B86" s="13">
        <f>IFERROR(__xludf.DUMMYFUNCTION("""COMPUTED_VALUE"""),"엠엠엘지")</f>
        <v/>
      </c>
      <c r="C86" s="13" t="inlineStr">
        <is>
          <t>mmlg,엠엠엘지</t>
        </is>
      </c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4" t="n"/>
      <c r="T86" s="14" t="n"/>
      <c r="U86" s="14" t="n"/>
      <c r="V86" s="14" t="n"/>
      <c r="W86" s="14" t="n"/>
      <c r="X86" s="14" t="n"/>
      <c r="Y86" s="14" t="n"/>
      <c r="Z86" s="14" t="n"/>
    </row>
    <row r="87" ht="15.75" customHeight="1" s="16">
      <c r="A87" s="13">
        <f>IFERROR(__xludf.DUMMYFUNCTION("SPLIT(C87, "","")"),"디스퀘어드")</f>
        <v/>
      </c>
      <c r="B87" s="13">
        <f>IFERROR(__xludf.DUMMYFUNCTION("""COMPUTED_VALUE"""),"Dsquared2")</f>
        <v/>
      </c>
      <c r="C87" s="13" t="inlineStr">
        <is>
          <t>디스퀘어드,Dsquared2</t>
        </is>
      </c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4" t="n"/>
      <c r="T87" s="14" t="n"/>
      <c r="U87" s="14" t="n"/>
      <c r="V87" s="14" t="n"/>
      <c r="W87" s="14" t="n"/>
      <c r="X87" s="14" t="n"/>
      <c r="Y87" s="14" t="n"/>
      <c r="Z87" s="14" t="n"/>
    </row>
    <row r="88" ht="15.75" customHeight="1" s="16">
      <c r="A88" s="13">
        <f>IFERROR(__xludf.DUMMYFUNCTION("SPLIT(C88, "","")"),"원더플레이스")</f>
        <v/>
      </c>
      <c r="B88" s="13">
        <f>IFERROR(__xludf.DUMMYFUNCTION("""COMPUTED_VALUE"""),"WONDER PLACE")</f>
        <v/>
      </c>
      <c r="C88" s="13" t="inlineStr">
        <is>
          <t>원더플레이스,WONDER PLACE</t>
        </is>
      </c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4" t="n"/>
      <c r="T88" s="14" t="n"/>
      <c r="U88" s="14" t="n"/>
      <c r="V88" s="14" t="n"/>
      <c r="W88" s="14" t="n"/>
      <c r="X88" s="14" t="n"/>
      <c r="Y88" s="14" t="n"/>
      <c r="Z88" s="14" t="n"/>
    </row>
    <row r="89" ht="15.75" customHeight="1" s="16">
      <c r="A89" s="13">
        <f>IFERROR(__xludf.DUMMYFUNCTION("SPLIT(C89, "","")"),"익스프레스")</f>
        <v/>
      </c>
      <c r="B89" s="13">
        <f>IFERROR(__xludf.DUMMYFUNCTION("""COMPUTED_VALUE"""),"EXPRESS")</f>
        <v/>
      </c>
      <c r="C89" s="13" t="inlineStr">
        <is>
          <t>익스프레스,EXPRESS</t>
        </is>
      </c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4" t="n"/>
      <c r="T89" s="14" t="n"/>
      <c r="U89" s="14" t="n"/>
      <c r="V89" s="14" t="n"/>
      <c r="W89" s="14" t="n"/>
      <c r="X89" s="14" t="n"/>
      <c r="Y89" s="14" t="n"/>
      <c r="Z89" s="14" t="n"/>
    </row>
    <row r="90" ht="15.75" customHeight="1" s="16">
      <c r="A90" s="13">
        <f>IFERROR(__xludf.DUMMYFUNCTION("SPLIT(C90, "","")"),"daisy fuentes")</f>
        <v/>
      </c>
      <c r="B90" s="13">
        <f>IFERROR(__xludf.DUMMYFUNCTION("""COMPUTED_VALUE"""),"데이지푸엔테스")</f>
        <v/>
      </c>
      <c r="C90" s="13" t="inlineStr">
        <is>
          <t>daisy fuentes,데이지푸엔테스</t>
        </is>
      </c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4" t="n"/>
      <c r="T90" s="14" t="n"/>
      <c r="U90" s="14" t="n"/>
      <c r="V90" s="14" t="n"/>
      <c r="W90" s="14" t="n"/>
      <c r="X90" s="14" t="n"/>
      <c r="Y90" s="14" t="n"/>
      <c r="Z90" s="14" t="n"/>
    </row>
    <row r="91" ht="15.75" customHeight="1" s="16">
      <c r="A91" s="13">
        <f>IFERROR(__xludf.DUMMYFUNCTION("SPLIT(C91, "","")"),"크로커다일")</f>
        <v/>
      </c>
      <c r="B91" s="13">
        <f>IFERROR(__xludf.DUMMYFUNCTION("""COMPUTED_VALUE"""),"CROCODILE")</f>
        <v/>
      </c>
      <c r="C91" s="13" t="inlineStr">
        <is>
          <t>크로커다일,CROCODILE</t>
        </is>
      </c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</row>
    <row r="92" ht="15.75" customHeight="1" s="16">
      <c r="A92" s="13">
        <f>IFERROR(__xludf.DUMMYFUNCTION("SPLIT(C92, "","")"),"아웃도어")</f>
        <v/>
      </c>
      <c r="B92" s="13">
        <f>IFERROR(__xludf.DUMMYFUNCTION("""COMPUTED_VALUE"""),"OUTDOOR PRODUCTS")</f>
        <v/>
      </c>
      <c r="C92" s="13" t="inlineStr">
        <is>
          <t>아웃도어,OUTDOOR PRODUCTS</t>
        </is>
      </c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4" t="n"/>
      <c r="T92" s="14" t="n"/>
      <c r="U92" s="14" t="n"/>
      <c r="V92" s="14" t="n"/>
      <c r="W92" s="14" t="n"/>
      <c r="X92" s="14" t="n"/>
      <c r="Y92" s="14" t="n"/>
      <c r="Z92" s="14" t="n"/>
    </row>
    <row r="93" ht="15.75" customHeight="1" s="16">
      <c r="A93" s="13">
        <f>IFERROR(__xludf.DUMMYFUNCTION("SPLIT(C93, "","")"),"세인트페인")</f>
        <v/>
      </c>
      <c r="B93" s="13">
        <f>IFERROR(__xludf.DUMMYFUNCTION("""COMPUTED_VALUE"""),"SAINTPAIN")</f>
        <v/>
      </c>
      <c r="C93" s="13" t="inlineStr">
        <is>
          <t>세인트페인,SAINTPAIN</t>
        </is>
      </c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4" t="n"/>
      <c r="T93" s="14" t="n"/>
      <c r="U93" s="14" t="n"/>
      <c r="V93" s="14" t="n"/>
      <c r="W93" s="14" t="n"/>
      <c r="X93" s="14" t="n"/>
      <c r="Y93" s="14" t="n"/>
      <c r="Z93" s="14" t="n"/>
    </row>
    <row r="94" ht="15.75" customHeight="1" s="16">
      <c r="A94" s="13">
        <f>IFERROR(__xludf.DUMMYFUNCTION("SPLIT(C94, "","")"),"레드페이스")</f>
        <v/>
      </c>
      <c r="B94" s="13">
        <f>IFERROR(__xludf.DUMMYFUNCTION("""COMPUTED_VALUE"""),"The Redface")</f>
        <v/>
      </c>
      <c r="C94" s="13" t="inlineStr">
        <is>
          <t>레드페이스,The Redface</t>
        </is>
      </c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4" t="n"/>
      <c r="T94" s="14" t="n"/>
      <c r="U94" s="14" t="n"/>
      <c r="V94" s="14" t="n"/>
      <c r="W94" s="14" t="n"/>
      <c r="X94" s="14" t="n"/>
      <c r="Y94" s="14" t="n"/>
      <c r="Z94" s="14" t="n"/>
    </row>
    <row r="95" ht="15.75" customHeight="1" s="16">
      <c r="A95" s="13">
        <f>IFERROR(__xludf.DUMMYFUNCTION("SPLIT(C95, "","")"),"팜스프링스")</f>
        <v/>
      </c>
      <c r="B95" s="13">
        <f>IFERROR(__xludf.DUMMYFUNCTION("""COMPUTED_VALUE"""),"Palm Springs")</f>
        <v/>
      </c>
      <c r="C95" s="13" t="inlineStr">
        <is>
          <t>팜스프링스,Palm Springs</t>
        </is>
      </c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4" t="n"/>
      <c r="T95" s="14" t="n"/>
      <c r="U95" s="14" t="n"/>
      <c r="V95" s="14" t="n"/>
      <c r="W95" s="14" t="n"/>
      <c r="X95" s="14" t="n"/>
      <c r="Y95" s="14" t="n"/>
      <c r="Z95" s="14" t="n"/>
    </row>
    <row r="96" ht="15.75" customHeight="1" s="16">
      <c r="A96" s="13">
        <f>IFERROR(__xludf.DUMMYFUNCTION("SPLIT(C96, "","")"),"르까프")</f>
        <v/>
      </c>
      <c r="B96" s="13">
        <f>IFERROR(__xludf.DUMMYFUNCTION("""COMPUTED_VALUE"""),"LECAF")</f>
        <v/>
      </c>
      <c r="C96" s="13" t="inlineStr">
        <is>
          <t>르까프,LECAF</t>
        </is>
      </c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4" t="n"/>
      <c r="T96" s="14" t="n"/>
      <c r="U96" s="14" t="n"/>
      <c r="V96" s="14" t="n"/>
      <c r="W96" s="14" t="n"/>
      <c r="X96" s="14" t="n"/>
      <c r="Y96" s="14" t="n"/>
      <c r="Z96" s="14" t="n"/>
    </row>
    <row r="97" ht="15.75" customHeight="1" s="16">
      <c r="A97" s="13">
        <f>IFERROR(__xludf.DUMMYFUNCTION("SPLIT(C97, "","")"),"모조에스핀")</f>
        <v/>
      </c>
      <c r="B97" s="13">
        <f>IFERROR(__xludf.DUMMYFUNCTION("""COMPUTED_VALUE"""),"MOJO.S.PHINE")</f>
        <v/>
      </c>
      <c r="C97" s="13" t="inlineStr">
        <is>
          <t>모조에스핀,MOJO.S.PHINE</t>
        </is>
      </c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4" t="n"/>
      <c r="T97" s="14" t="n"/>
      <c r="U97" s="14" t="n"/>
      <c r="V97" s="14" t="n"/>
      <c r="W97" s="14" t="n"/>
      <c r="X97" s="14" t="n"/>
      <c r="Y97" s="14" t="n"/>
      <c r="Z97" s="14" t="n"/>
    </row>
    <row r="98" ht="15.75" customHeight="1" s="16">
      <c r="A98" s="13">
        <f>IFERROR(__xludf.DUMMYFUNCTION("SPLIT(C98, "","")"),"홀리스터")</f>
        <v/>
      </c>
      <c r="B98" s="13">
        <f>IFERROR(__xludf.DUMMYFUNCTION("""COMPUTED_VALUE"""),"Hollister")</f>
        <v/>
      </c>
      <c r="C98" s="13" t="inlineStr">
        <is>
          <t>홀리스터,Hollister</t>
        </is>
      </c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4" t="n"/>
      <c r="T98" s="14" t="n"/>
      <c r="U98" s="14" t="n"/>
      <c r="V98" s="14" t="n"/>
      <c r="W98" s="14" t="n"/>
      <c r="X98" s="14" t="n"/>
      <c r="Y98" s="14" t="n"/>
      <c r="Z98" s="14" t="n"/>
    </row>
    <row r="99" ht="15.75" customHeight="1" s="16">
      <c r="A99" s="13">
        <f>IFERROR(__xludf.DUMMYFUNCTION("SPLIT(C99, "","")"),"리복")</f>
        <v/>
      </c>
      <c r="B99" s="13">
        <f>IFERROR(__xludf.DUMMYFUNCTION("""COMPUTED_VALUE"""),"Reebok")</f>
        <v/>
      </c>
      <c r="C99" s="13" t="inlineStr">
        <is>
          <t>리복,Reebok</t>
        </is>
      </c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4" t="n"/>
      <c r="T99" s="14" t="n"/>
      <c r="U99" s="14" t="n"/>
      <c r="V99" s="14" t="n"/>
      <c r="W99" s="14" t="n"/>
      <c r="X99" s="14" t="n"/>
      <c r="Y99" s="14" t="n"/>
      <c r="Z99" s="14" t="n"/>
    </row>
    <row r="100" ht="15.75" customHeight="1" s="16">
      <c r="A100" s="13">
        <f>IFERROR(__xludf.DUMMYFUNCTION("SPLIT(C100, "","")"),"빈폴아웃도어")</f>
        <v/>
      </c>
      <c r="B100" s="13">
        <f>IFERROR(__xludf.DUMMYFUNCTION("""COMPUTED_VALUE"""),"Beanpole Outdoor")</f>
        <v/>
      </c>
      <c r="C100" s="13" t="inlineStr">
        <is>
          <t>빈폴아웃도어,Beanpole Outdoor</t>
        </is>
      </c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4" t="n"/>
      <c r="T100" s="14" t="n"/>
      <c r="U100" s="14" t="n"/>
      <c r="V100" s="14" t="n"/>
      <c r="W100" s="14" t="n"/>
      <c r="X100" s="14" t="n"/>
      <c r="Y100" s="14" t="n"/>
      <c r="Z100" s="14" t="n"/>
    </row>
    <row r="101" ht="15.75" customHeight="1" s="16">
      <c r="A101" s="13">
        <f>IFERROR(__xludf.DUMMYFUNCTION("SPLIT(C101, "","")"),"잭울프스킨")</f>
        <v/>
      </c>
      <c r="B101" s="13">
        <f>IFERROR(__xludf.DUMMYFUNCTION("""COMPUTED_VALUE"""),"Jack Wolfskin")</f>
        <v/>
      </c>
      <c r="C101" s="13" t="inlineStr">
        <is>
          <t>잭울프스킨,Jack Wolfskin</t>
        </is>
      </c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4" t="n"/>
      <c r="T101" s="14" t="n"/>
      <c r="U101" s="14" t="n"/>
      <c r="V101" s="14" t="n"/>
      <c r="W101" s="14" t="n"/>
      <c r="X101" s="14" t="n"/>
      <c r="Y101" s="14" t="n"/>
      <c r="Z101" s="14" t="n"/>
    </row>
    <row r="102" ht="15.75" customHeight="1" s="16">
      <c r="A102" s="13">
        <f>IFERROR(__xludf.DUMMYFUNCTION("SPLIT(C102, "","")"),"밀레RSC")</f>
        <v/>
      </c>
      <c r="B102" s="13">
        <f>IFERROR(__xludf.DUMMYFUNCTION("""COMPUTED_VALUE"""),"MILLET RSC")</f>
        <v/>
      </c>
      <c r="C102" s="13" t="inlineStr">
        <is>
          <t>밀레RSC,MILLET RSC</t>
        </is>
      </c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4" t="n"/>
      <c r="T102" s="14" t="n"/>
      <c r="U102" s="14" t="n"/>
      <c r="V102" s="14" t="n"/>
      <c r="W102" s="14" t="n"/>
      <c r="X102" s="14" t="n"/>
      <c r="Y102" s="14" t="n"/>
      <c r="Z102" s="14" t="n"/>
    </row>
    <row r="103" ht="15.75" customHeight="1" s="16">
      <c r="A103" s="13">
        <f>IFERROR(__xludf.DUMMYFUNCTION("SPLIT(C103, "","")"),"팬텀")</f>
        <v/>
      </c>
      <c r="B103" s="13">
        <f>IFERROR(__xludf.DUMMYFUNCTION("""COMPUTED_VALUE"""),"FANTOM")</f>
        <v/>
      </c>
      <c r="C103" s="13" t="inlineStr">
        <is>
          <t>팬텀,FANTOM</t>
        </is>
      </c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4" t="n"/>
      <c r="T103" s="14" t="n"/>
      <c r="U103" s="14" t="n"/>
      <c r="V103" s="14" t="n"/>
      <c r="W103" s="14" t="n"/>
      <c r="X103" s="14" t="n"/>
      <c r="Y103" s="14" t="n"/>
      <c r="Z103" s="14" t="n"/>
    </row>
    <row r="104" ht="15.75" customHeight="1" s="16">
      <c r="A104" s="13">
        <f>IFERROR(__xludf.DUMMYFUNCTION("SPLIT(C104, "","")"),"보세")</f>
        <v/>
      </c>
      <c r="B104" s="13">
        <f>IFERROR(__xludf.DUMMYFUNCTION("""COMPUTED_VALUE"""),"NO BRAND")</f>
        <v/>
      </c>
      <c r="C104" s="13" t="inlineStr">
        <is>
          <t>보세,NO BRAND</t>
        </is>
      </c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4" t="n"/>
      <c r="T104" s="14" t="n"/>
      <c r="U104" s="14" t="n"/>
      <c r="V104" s="14" t="n"/>
      <c r="W104" s="14" t="n"/>
      <c r="X104" s="14" t="n"/>
      <c r="Y104" s="14" t="n"/>
      <c r="Z104" s="14" t="n"/>
    </row>
    <row r="105" ht="15.75" customHeight="1" s="16">
      <c r="A105" s="13">
        <f>IFERROR(__xludf.DUMMYFUNCTION("SPLIT(C105, "","")"),"닥스")</f>
        <v/>
      </c>
      <c r="B105" s="13">
        <f>IFERROR(__xludf.DUMMYFUNCTION("""COMPUTED_VALUE"""),"DAKS")</f>
        <v/>
      </c>
      <c r="C105" s="13" t="inlineStr">
        <is>
          <t>닥스,DAKS</t>
        </is>
      </c>
      <c r="D105" s="14" t="n"/>
      <c r="E105" s="14" t="n"/>
      <c r="F105" s="14" t="n"/>
      <c r="G105" s="14" t="n"/>
      <c r="H105" s="14" t="n"/>
      <c r="I105" s="14" t="n"/>
      <c r="J105" s="14" t="n"/>
      <c r="K105" s="14" t="n"/>
      <c r="L105" s="14" t="n"/>
      <c r="M105" s="14" t="n"/>
      <c r="N105" s="14" t="n"/>
      <c r="O105" s="14" t="n"/>
      <c r="P105" s="14" t="n"/>
      <c r="Q105" s="14" t="n"/>
      <c r="R105" s="14" t="n"/>
      <c r="S105" s="14" t="n"/>
      <c r="T105" s="14" t="n"/>
      <c r="U105" s="14" t="n"/>
      <c r="V105" s="14" t="n"/>
      <c r="W105" s="14" t="n"/>
      <c r="X105" s="14" t="n"/>
      <c r="Y105" s="14" t="n"/>
      <c r="Z105" s="14" t="n"/>
    </row>
    <row r="106" ht="15.75" customHeight="1" s="16">
      <c r="A106" s="13">
        <f>IFERROR(__xludf.DUMMYFUNCTION("SPLIT(C106, "","")"),"푸마")</f>
        <v/>
      </c>
      <c r="B106" s="13">
        <f>IFERROR(__xludf.DUMMYFUNCTION("""COMPUTED_VALUE"""),"PUMA")</f>
        <v/>
      </c>
      <c r="C106" s="13" t="inlineStr">
        <is>
          <t>푸마,PUMA</t>
        </is>
      </c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14" t="n"/>
      <c r="S106" s="14" t="n"/>
      <c r="T106" s="14" t="n"/>
      <c r="U106" s="14" t="n"/>
      <c r="V106" s="14" t="n"/>
      <c r="W106" s="14" t="n"/>
      <c r="X106" s="14" t="n"/>
      <c r="Y106" s="14" t="n"/>
      <c r="Z106" s="14" t="n"/>
    </row>
    <row r="107" ht="15.75" customHeight="1" s="16">
      <c r="A107" s="13">
        <f>IFERROR(__xludf.DUMMYFUNCTION("SPLIT(C107, "","")"),"르꼬끄")</f>
        <v/>
      </c>
      <c r="B107" s="13">
        <f>IFERROR(__xludf.DUMMYFUNCTION("""COMPUTED_VALUE"""),"Le coq sportif")</f>
        <v/>
      </c>
      <c r="C107" s="13" t="inlineStr">
        <is>
          <t>르꼬끄,Le coq sportif</t>
        </is>
      </c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4" t="n"/>
      <c r="T107" s="14" t="n"/>
      <c r="U107" s="14" t="n"/>
      <c r="V107" s="14" t="n"/>
      <c r="W107" s="14" t="n"/>
      <c r="X107" s="14" t="n"/>
      <c r="Y107" s="14" t="n"/>
      <c r="Z107" s="14" t="n"/>
    </row>
    <row r="108" ht="15.75" customHeight="1" s="16">
      <c r="A108" s="13">
        <f>IFERROR(__xludf.DUMMYFUNCTION("SPLIT(C108, "","")"),"지오다노")</f>
        <v/>
      </c>
      <c r="B108" s="13">
        <f>IFERROR(__xludf.DUMMYFUNCTION("""COMPUTED_VALUE"""),"Giordano")</f>
        <v/>
      </c>
      <c r="C108" s="13" t="inlineStr">
        <is>
          <t>지오다노,Giordano</t>
        </is>
      </c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4" t="n"/>
      <c r="T108" s="14" t="n"/>
      <c r="U108" s="14" t="n"/>
      <c r="V108" s="14" t="n"/>
      <c r="W108" s="14" t="n"/>
      <c r="X108" s="14" t="n"/>
      <c r="Y108" s="14" t="n"/>
      <c r="Z108" s="14" t="n"/>
    </row>
    <row r="109" ht="15.75" customHeight="1" s="16">
      <c r="A109" s="13">
        <f>IFERROR(__xludf.DUMMYFUNCTION("SPLIT(C109, "","")"),"아이더")</f>
        <v/>
      </c>
      <c r="B109" s="13">
        <f>IFERROR(__xludf.DUMMYFUNCTION("""COMPUTED_VALUE"""),"EIDER")</f>
        <v/>
      </c>
      <c r="C109" s="13" t="inlineStr">
        <is>
          <t>아이더,EIDER</t>
        </is>
      </c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4" t="n"/>
      <c r="T109" s="14" t="n"/>
      <c r="U109" s="14" t="n"/>
      <c r="V109" s="14" t="n"/>
      <c r="W109" s="14" t="n"/>
      <c r="X109" s="14" t="n"/>
      <c r="Y109" s="14" t="n"/>
      <c r="Z109" s="14" t="n"/>
    </row>
    <row r="110" ht="15.75" customHeight="1" s="16">
      <c r="A110" s="13">
        <f>IFERROR(__xludf.DUMMYFUNCTION("SPLIT(C110, "","")"),"ping")</f>
        <v/>
      </c>
      <c r="B110" s="13">
        <f>IFERROR(__xludf.DUMMYFUNCTION("""COMPUTED_VALUE"""),"핑")</f>
        <v/>
      </c>
      <c r="C110" s="13" t="inlineStr">
        <is>
          <t>ping,핑</t>
        </is>
      </c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4" t="n"/>
      <c r="T110" s="14" t="n"/>
      <c r="U110" s="14" t="n"/>
      <c r="V110" s="14" t="n"/>
      <c r="W110" s="14" t="n"/>
      <c r="X110" s="14" t="n"/>
      <c r="Y110" s="14" t="n"/>
      <c r="Z110" s="14" t="n"/>
    </row>
    <row r="111" ht="15.75" customHeight="1" s="16">
      <c r="A111" s="13">
        <f>IFERROR(__xludf.DUMMYFUNCTION("SPLIT(C111, "","")"),"아이젠버그")</f>
        <v/>
      </c>
      <c r="B111" s="13">
        <f>IFERROR(__xludf.DUMMYFUNCTION("""COMPUTED_VALUE"""),"EISENBERG")</f>
        <v/>
      </c>
      <c r="C111" s="13" t="inlineStr">
        <is>
          <t>아이젠버그,EISENBERG</t>
        </is>
      </c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4" t="n"/>
      <c r="T111" s="14" t="n"/>
      <c r="U111" s="14" t="n"/>
      <c r="V111" s="14" t="n"/>
      <c r="W111" s="14" t="n"/>
      <c r="X111" s="14" t="n"/>
      <c r="Y111" s="14" t="n"/>
      <c r="Z111" s="14" t="n"/>
    </row>
    <row r="112" ht="15.75" customHeight="1" s="16">
      <c r="A112" s="13">
        <f>IFERROR(__xludf.DUMMYFUNCTION("SPLIT(C112, "","")"),"라푸마")</f>
        <v/>
      </c>
      <c r="B112" s="13">
        <f>IFERROR(__xludf.DUMMYFUNCTION("""COMPUTED_VALUE"""),"Lafuma")</f>
        <v/>
      </c>
      <c r="C112" s="13" t="inlineStr">
        <is>
          <t>라푸마,Lafuma</t>
        </is>
      </c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4" t="n"/>
      <c r="T112" s="14" t="n"/>
      <c r="U112" s="14" t="n"/>
      <c r="V112" s="14" t="n"/>
      <c r="W112" s="14" t="n"/>
      <c r="X112" s="14" t="n"/>
      <c r="Y112" s="14" t="n"/>
      <c r="Z112" s="14" t="n"/>
    </row>
    <row r="113" ht="15.75" customHeight="1" s="16">
      <c r="A113" s="13">
        <f>IFERROR(__xludf.DUMMYFUNCTION("SPLIT(C113, "","")"),"리바이스511")</f>
        <v/>
      </c>
      <c r="B113" s="13">
        <f>IFERROR(__xludf.DUMMYFUNCTION("""COMPUTED_VALUE"""),"Levi's 511")</f>
        <v/>
      </c>
      <c r="C113" s="13" t="inlineStr">
        <is>
          <t>리바이스511,Levi's 511</t>
        </is>
      </c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4" t="n"/>
      <c r="T113" s="14" t="n"/>
      <c r="U113" s="14" t="n"/>
      <c r="V113" s="14" t="n"/>
      <c r="W113" s="14" t="n"/>
      <c r="X113" s="14" t="n"/>
      <c r="Y113" s="14" t="n"/>
      <c r="Z113" s="14" t="n"/>
    </row>
    <row r="114" ht="15.75" customHeight="1" s="16">
      <c r="A114" s="13">
        <f>IFERROR(__xludf.DUMMYFUNCTION("SPLIT(C114, "","")"),"테이트")</f>
        <v/>
      </c>
      <c r="B114" s="13">
        <f>IFERROR(__xludf.DUMMYFUNCTION("""COMPUTED_VALUE"""),"TATE")</f>
        <v/>
      </c>
      <c r="C114" s="13" t="inlineStr">
        <is>
          <t>테이트,TATE</t>
        </is>
      </c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4" t="n"/>
      <c r="T114" s="14" t="n"/>
      <c r="U114" s="14" t="n"/>
      <c r="V114" s="14" t="n"/>
      <c r="W114" s="14" t="n"/>
      <c r="X114" s="14" t="n"/>
      <c r="Y114" s="14" t="n"/>
      <c r="Z114" s="14" t="n"/>
    </row>
    <row r="115" ht="15.75" customHeight="1" s="16">
      <c r="A115" s="13">
        <f>IFERROR(__xludf.DUMMYFUNCTION("SPLIT(C115, "","")"),"자라맨")</f>
        <v/>
      </c>
      <c r="B115" s="13">
        <f>IFERROR(__xludf.DUMMYFUNCTION("""COMPUTED_VALUE"""),"ZARA MAN")</f>
        <v/>
      </c>
      <c r="C115" s="13" t="inlineStr">
        <is>
          <t>자라맨,ZARA MAN</t>
        </is>
      </c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4" t="n"/>
      <c r="T115" s="14" t="n"/>
      <c r="U115" s="14" t="n"/>
      <c r="V115" s="14" t="n"/>
      <c r="W115" s="14" t="n"/>
      <c r="X115" s="14" t="n"/>
      <c r="Y115" s="14" t="n"/>
      <c r="Z115" s="14" t="n"/>
    </row>
    <row r="116" ht="15.75" customHeight="1" s="16">
      <c r="A116" s="13">
        <f>IFERROR(__xludf.DUMMYFUNCTION("SPLIT(C116, "","")"),"bfl아웃도어")</f>
        <v/>
      </c>
      <c r="B116" s="13">
        <f>IFERROR(__xludf.DUMMYFUNCTION("""COMPUTED_VALUE"""),"BFL OUTDOOR")</f>
        <v/>
      </c>
      <c r="C116" s="13" t="inlineStr">
        <is>
          <t>bfl아웃도어,BFL OUTDOOR</t>
        </is>
      </c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4" t="n"/>
      <c r="T116" s="14" t="n"/>
      <c r="U116" s="14" t="n"/>
      <c r="V116" s="14" t="n"/>
      <c r="W116" s="14" t="n"/>
      <c r="X116" s="14" t="n"/>
      <c r="Y116" s="14" t="n"/>
      <c r="Z116" s="14" t="n"/>
    </row>
    <row r="117" ht="15.75" customHeight="1" s="16">
      <c r="A117" s="13">
        <f>IFERROR(__xludf.DUMMYFUNCTION("SPLIT(C117, "","")"),"Guess")</f>
        <v/>
      </c>
      <c r="B117" s="13">
        <f>IFERROR(__xludf.DUMMYFUNCTION("""COMPUTED_VALUE"""),"게스")</f>
        <v/>
      </c>
      <c r="C117" s="13" t="inlineStr">
        <is>
          <t>Guess,게스</t>
        </is>
      </c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4" t="n"/>
      <c r="T117" s="14" t="n"/>
      <c r="U117" s="14" t="n"/>
      <c r="V117" s="14" t="n"/>
      <c r="W117" s="14" t="n"/>
      <c r="X117" s="14" t="n"/>
      <c r="Y117" s="14" t="n"/>
      <c r="Z117" s="14" t="n"/>
    </row>
    <row r="118" ht="15.75" customHeight="1" s="16">
      <c r="A118" s="13">
        <f>IFERROR(__xludf.DUMMYFUNCTION("SPLIT(C118, "","")"),"볼빅")</f>
        <v/>
      </c>
      <c r="B118" s="13">
        <f>IFERROR(__xludf.DUMMYFUNCTION("""COMPUTED_VALUE"""),"Volvik")</f>
        <v/>
      </c>
      <c r="C118" s="13" t="inlineStr">
        <is>
          <t>볼빅,Volvik</t>
        </is>
      </c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4" t="n"/>
      <c r="T118" s="14" t="n"/>
      <c r="U118" s="14" t="n"/>
      <c r="V118" s="14" t="n"/>
      <c r="W118" s="14" t="n"/>
      <c r="X118" s="14" t="n"/>
      <c r="Y118" s="14" t="n"/>
      <c r="Z118" s="14" t="n"/>
    </row>
    <row r="119" ht="15.75" customHeight="1" s="16">
      <c r="A119" s="13">
        <f>IFERROR(__xludf.DUMMYFUNCTION("SPLIT(C119, "","")"),"잭앤질")</f>
        <v/>
      </c>
      <c r="B119" s="13">
        <f>IFERROR(__xludf.DUMMYFUNCTION("""COMPUTED_VALUE"""),"Jack &amp; Jill")</f>
        <v/>
      </c>
      <c r="C119" s="13" t="inlineStr">
        <is>
          <t>잭앤질,Jack &amp; Jill</t>
        </is>
      </c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4" t="n"/>
      <c r="T119" s="14" t="n"/>
      <c r="U119" s="14" t="n"/>
      <c r="V119" s="14" t="n"/>
      <c r="W119" s="14" t="n"/>
      <c r="X119" s="14" t="n"/>
      <c r="Y119" s="14" t="n"/>
      <c r="Z119" s="14" t="n"/>
    </row>
    <row r="120" ht="15.75" customHeight="1" s="16">
      <c r="A120" s="13">
        <f>IFERROR(__xludf.DUMMYFUNCTION("SPLIT(C120, "","")"),"올젠")</f>
        <v/>
      </c>
      <c r="B120" s="13">
        <f>IFERROR(__xludf.DUMMYFUNCTION("""COMPUTED_VALUE"""),"OLZEN")</f>
        <v/>
      </c>
      <c r="C120" s="13" t="inlineStr">
        <is>
          <t>올젠,OLZEN</t>
        </is>
      </c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4" t="n"/>
      <c r="T120" s="14" t="n"/>
      <c r="U120" s="14" t="n"/>
      <c r="V120" s="14" t="n"/>
      <c r="W120" s="14" t="n"/>
      <c r="X120" s="14" t="n"/>
      <c r="Y120" s="14" t="n"/>
      <c r="Z120" s="14" t="n"/>
    </row>
    <row r="121" ht="15.75" customHeight="1" s="16">
      <c r="A121" s="13">
        <f>IFERROR(__xludf.DUMMYFUNCTION("SPLIT(C121, "","")"),"에디션")</f>
        <v/>
      </c>
      <c r="B121" s="13">
        <f>IFERROR(__xludf.DUMMYFUNCTION("""COMPUTED_VALUE"""),"Edition")</f>
        <v/>
      </c>
      <c r="C121" s="13" t="inlineStr">
        <is>
          <t>에디션,Edition</t>
        </is>
      </c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4" t="n"/>
      <c r="T121" s="14" t="n"/>
      <c r="U121" s="14" t="n"/>
      <c r="V121" s="14" t="n"/>
      <c r="W121" s="14" t="n"/>
      <c r="X121" s="14" t="n"/>
      <c r="Y121" s="14" t="n"/>
      <c r="Z121" s="14" t="n"/>
    </row>
    <row r="122" ht="15.75" customHeight="1" s="16">
      <c r="A122" s="13">
        <f>IFERROR(__xludf.DUMMYFUNCTION("SPLIT(C122, "","")"),"앙드레김")</f>
        <v/>
      </c>
      <c r="B122" s="13">
        <f>IFERROR(__xludf.DUMMYFUNCTION("""COMPUTED_VALUE"""),"ANDRE KIM")</f>
        <v/>
      </c>
      <c r="C122" s="13" t="inlineStr">
        <is>
          <t>앙드레김,ANDRE KIM</t>
        </is>
      </c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4" t="n"/>
      <c r="T122" s="14" t="n"/>
      <c r="U122" s="14" t="n"/>
      <c r="V122" s="14" t="n"/>
      <c r="W122" s="14" t="n"/>
      <c r="X122" s="14" t="n"/>
      <c r="Y122" s="14" t="n"/>
      <c r="Z122" s="14" t="n"/>
    </row>
    <row r="123" ht="15.75" customHeight="1" s="16">
      <c r="A123" s="13">
        <f>IFERROR(__xludf.DUMMYFUNCTION("SPLIT(C123, "","")"),"exr")</f>
        <v/>
      </c>
      <c r="B123" s="13">
        <f>IFERROR(__xludf.DUMMYFUNCTION("""COMPUTED_VALUE"""),"이엑스알")</f>
        <v/>
      </c>
      <c r="C123" s="13" t="inlineStr">
        <is>
          <t>exr,이엑스알</t>
        </is>
      </c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4" t="n"/>
      <c r="T123" s="14" t="n"/>
      <c r="U123" s="14" t="n"/>
      <c r="V123" s="14" t="n"/>
      <c r="W123" s="14" t="n"/>
      <c r="X123" s="14" t="n"/>
      <c r="Y123" s="14" t="n"/>
      <c r="Z123" s="14" t="n"/>
    </row>
    <row r="124" ht="15.75" customHeight="1" s="16">
      <c r="A124" s="13">
        <f>IFERROR(__xludf.DUMMYFUNCTION("SPLIT(C124, "","")"),"alto")</f>
        <v/>
      </c>
      <c r="B124" s="13">
        <f>IFERROR(__xludf.DUMMYFUNCTION("""COMPUTED_VALUE"""),"알토")</f>
        <v/>
      </c>
      <c r="C124" s="13" t="inlineStr">
        <is>
          <t>alto,알토</t>
        </is>
      </c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4" t="n"/>
      <c r="T124" s="14" t="n"/>
      <c r="U124" s="14" t="n"/>
      <c r="V124" s="14" t="n"/>
      <c r="W124" s="14" t="n"/>
      <c r="X124" s="14" t="n"/>
      <c r="Y124" s="14" t="n"/>
      <c r="Z124" s="14" t="n"/>
    </row>
    <row r="125" ht="15.75" customHeight="1" s="16">
      <c r="A125" s="13">
        <f>IFERROR(__xludf.DUMMYFUNCTION("SPLIT(C125, "","")"),"알마니")</f>
        <v/>
      </c>
      <c r="B125" s="13">
        <f>IFERROR(__xludf.DUMMYFUNCTION("""COMPUTED_VALUE"""),"ARMANI")</f>
        <v/>
      </c>
      <c r="C125" s="13" t="inlineStr">
        <is>
          <t>알마니,ARMANI</t>
        </is>
      </c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4" t="n"/>
      <c r="T125" s="14" t="n"/>
      <c r="U125" s="14" t="n"/>
      <c r="V125" s="14" t="n"/>
      <c r="W125" s="14" t="n"/>
      <c r="X125" s="14" t="n"/>
      <c r="Y125" s="14" t="n"/>
      <c r="Z125" s="14" t="n"/>
    </row>
    <row r="126" ht="15.75" customHeight="1" s="16">
      <c r="A126" s="13">
        <f>IFERROR(__xludf.DUMMYFUNCTION("SPLIT(C126, "","")"),"르샵")</f>
        <v/>
      </c>
      <c r="B126" s="13">
        <f>IFERROR(__xludf.DUMMYFUNCTION("""COMPUTED_VALUE"""),"LESHOP")</f>
        <v/>
      </c>
      <c r="C126" s="13" t="inlineStr">
        <is>
          <t>르샵,LESHOP</t>
        </is>
      </c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4" t="n"/>
      <c r="T126" s="14" t="n"/>
      <c r="U126" s="14" t="n"/>
      <c r="V126" s="14" t="n"/>
      <c r="W126" s="14" t="n"/>
      <c r="X126" s="14" t="n"/>
      <c r="Y126" s="14" t="n"/>
      <c r="Z126" s="14" t="n"/>
    </row>
    <row r="127" ht="15.75" customHeight="1" s="16">
      <c r="A127" s="13">
        <f>IFERROR(__xludf.DUMMYFUNCTION("SPLIT(C127, "","")"),"suare")</f>
        <v/>
      </c>
      <c r="B127" s="13">
        <f>IFERROR(__xludf.DUMMYFUNCTION("""COMPUTED_VALUE"""),"슈아레")</f>
        <v/>
      </c>
      <c r="C127" s="13" t="inlineStr">
        <is>
          <t>suare,슈아레</t>
        </is>
      </c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4" t="n"/>
      <c r="T127" s="14" t="n"/>
      <c r="U127" s="14" t="n"/>
      <c r="V127" s="14" t="n"/>
      <c r="W127" s="14" t="n"/>
      <c r="X127" s="14" t="n"/>
      <c r="Y127" s="14" t="n"/>
      <c r="Z127" s="14" t="n"/>
    </row>
    <row r="128" ht="15.75" customHeight="1" s="16">
      <c r="A128" s="13">
        <f>IFERROR(__xludf.DUMMYFUNCTION("SPLIT(C128, "","")"),"루이까또즈")</f>
        <v/>
      </c>
      <c r="B128" s="13">
        <f>IFERROR(__xludf.DUMMYFUNCTION("""COMPUTED_VALUE"""),"Louis Quatorze")</f>
        <v/>
      </c>
      <c r="C128" s="13" t="inlineStr">
        <is>
          <t>루이까또즈,Louis Quatorze</t>
        </is>
      </c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4" t="n"/>
      <c r="T128" s="14" t="n"/>
      <c r="U128" s="14" t="n"/>
      <c r="V128" s="14" t="n"/>
      <c r="W128" s="14" t="n"/>
      <c r="X128" s="14" t="n"/>
      <c r="Y128" s="14" t="n"/>
      <c r="Z128" s="14" t="n"/>
    </row>
    <row r="129" ht="15.75" customHeight="1" s="16">
      <c r="A129" s="13">
        <f>IFERROR(__xludf.DUMMYFUNCTION("SPLIT(C129, "","")"),"gap")</f>
        <v/>
      </c>
      <c r="B129" s="13">
        <f>IFERROR(__xludf.DUMMYFUNCTION("""COMPUTED_VALUE"""),"갭")</f>
        <v/>
      </c>
      <c r="C129" s="13" t="inlineStr">
        <is>
          <t>gap,갭</t>
        </is>
      </c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4" t="n"/>
      <c r="T129" s="14" t="n"/>
      <c r="U129" s="14" t="n"/>
      <c r="V129" s="14" t="n"/>
      <c r="W129" s="14" t="n"/>
      <c r="X129" s="14" t="n"/>
      <c r="Y129" s="14" t="n"/>
      <c r="Z129" s="14" t="n"/>
    </row>
    <row r="130" ht="15.75" customHeight="1" s="16">
      <c r="A130" s="13">
        <f>IFERROR(__xludf.DUMMYFUNCTION("SPLIT(C130, "","")"),"쥬시쥬디")</f>
        <v/>
      </c>
      <c r="B130" s="13">
        <f>IFERROR(__xludf.DUMMYFUNCTION("""COMPUTED_VALUE"""),"Juicy Judy")</f>
        <v/>
      </c>
      <c r="C130" s="13" t="inlineStr">
        <is>
          <t>쥬시쥬디,Juicy Judy</t>
        </is>
      </c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4" t="n"/>
      <c r="T130" s="14" t="n"/>
      <c r="U130" s="14" t="n"/>
      <c r="V130" s="14" t="n"/>
      <c r="W130" s="14" t="n"/>
      <c r="X130" s="14" t="n"/>
      <c r="Y130" s="14" t="n"/>
      <c r="Z130" s="14" t="n"/>
    </row>
    <row r="131" ht="15.75" customHeight="1" s="16">
      <c r="A131" s="13">
        <f>IFERROR(__xludf.DUMMYFUNCTION("SPLIT(C131, "","")"),"st듀퐁")</f>
        <v/>
      </c>
      <c r="B131" s="13">
        <f>IFERROR(__xludf.DUMMYFUNCTION("""COMPUTED_VALUE"""),"S.T. Dupont")</f>
        <v/>
      </c>
      <c r="C131" s="13" t="inlineStr">
        <is>
          <t>st듀퐁,S.T. Dupont</t>
        </is>
      </c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4" t="n"/>
      <c r="T131" s="14" t="n"/>
      <c r="U131" s="14" t="n"/>
      <c r="V131" s="14" t="n"/>
      <c r="W131" s="14" t="n"/>
      <c r="X131" s="14" t="n"/>
      <c r="Y131" s="14" t="n"/>
      <c r="Z131" s="14" t="n"/>
    </row>
    <row r="132" ht="15.75" customHeight="1" s="16">
      <c r="A132" s="13">
        <f>IFERROR(__xludf.DUMMYFUNCTION("SPLIT(C132, "","")"),"breuer")</f>
        <v/>
      </c>
      <c r="B132" s="13">
        <f>IFERROR(__xludf.DUMMYFUNCTION("""COMPUTED_VALUE"""),"브로이어")</f>
        <v/>
      </c>
      <c r="C132" s="13" t="inlineStr">
        <is>
          <t>breuer,브로이어</t>
        </is>
      </c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4" t="n"/>
      <c r="T132" s="14" t="n"/>
      <c r="U132" s="14" t="n"/>
      <c r="V132" s="14" t="n"/>
      <c r="W132" s="14" t="n"/>
      <c r="X132" s="14" t="n"/>
      <c r="Y132" s="14" t="n"/>
      <c r="Z132" s="14" t="n"/>
    </row>
    <row r="133" ht="15.75" customHeight="1" s="16">
      <c r="A133" s="13">
        <f>IFERROR(__xludf.DUMMYFUNCTION("SPLIT(C133, "","")"),"마시모두띠")</f>
        <v/>
      </c>
      <c r="B133" s="13">
        <f>IFERROR(__xludf.DUMMYFUNCTION("""COMPUTED_VALUE"""),"Massimo Dutti")</f>
        <v/>
      </c>
      <c r="C133" s="13" t="inlineStr">
        <is>
          <t>마시모두띠,Massimo Dutti</t>
        </is>
      </c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4" t="n"/>
      <c r="T133" s="14" t="n"/>
      <c r="U133" s="14" t="n"/>
      <c r="V133" s="14" t="n"/>
      <c r="W133" s="14" t="n"/>
      <c r="X133" s="14" t="n"/>
      <c r="Y133" s="14" t="n"/>
      <c r="Z133" s="14" t="n"/>
    </row>
    <row r="134" ht="15.75" customHeight="1" s="16">
      <c r="A134" s="13">
        <f>IFERROR(__xludf.DUMMYFUNCTION("SPLIT(C134, "","")"),"리스트")</f>
        <v/>
      </c>
      <c r="B134" s="13">
        <f>IFERROR(__xludf.DUMMYFUNCTION("""COMPUTED_VALUE"""),"LIST")</f>
        <v/>
      </c>
      <c r="C134" s="13" t="inlineStr">
        <is>
          <t>리스트,LIST</t>
        </is>
      </c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4" t="n"/>
      <c r="T134" s="14" t="n"/>
      <c r="U134" s="14" t="n"/>
      <c r="V134" s="14" t="n"/>
      <c r="W134" s="14" t="n"/>
      <c r="X134" s="14" t="n"/>
      <c r="Y134" s="14" t="n"/>
      <c r="Z134" s="14" t="n"/>
    </row>
    <row r="135" ht="15.75" customHeight="1" s="16">
      <c r="A135" s="13">
        <f>IFERROR(__xludf.DUMMYFUNCTION("SPLIT(C135, "","")"),"지오지아")</f>
        <v/>
      </c>
      <c r="B135" s="13">
        <f>IFERROR(__xludf.DUMMYFUNCTION("""COMPUTED_VALUE"""),"ZIOZIA")</f>
        <v/>
      </c>
      <c r="C135" s="13" t="inlineStr">
        <is>
          <t>지오지아,ZIOZIA</t>
        </is>
      </c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4" t="n"/>
      <c r="T135" s="14" t="n"/>
      <c r="U135" s="14" t="n"/>
      <c r="V135" s="14" t="n"/>
      <c r="W135" s="14" t="n"/>
      <c r="X135" s="14" t="n"/>
      <c r="Y135" s="14" t="n"/>
      <c r="Z135" s="14" t="n"/>
    </row>
    <row r="136" ht="15.75" customHeight="1" s="16">
      <c r="A136" s="13">
        <f>IFERROR(__xludf.DUMMYFUNCTION("SPLIT(C136, "","")"),"힐피거데님")</f>
        <v/>
      </c>
      <c r="B136" s="13">
        <f>IFERROR(__xludf.DUMMYFUNCTION("""COMPUTED_VALUE"""),"Tommy Hilfiger Denim")</f>
        <v/>
      </c>
      <c r="C136" s="13" t="inlineStr">
        <is>
          <t>힐피거데님,Tommy Hilfiger Denim</t>
        </is>
      </c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4" t="n"/>
      <c r="T136" s="14" t="n"/>
      <c r="U136" s="14" t="n"/>
      <c r="V136" s="14" t="n"/>
      <c r="W136" s="14" t="n"/>
      <c r="X136" s="14" t="n"/>
      <c r="Y136" s="14" t="n"/>
      <c r="Z136" s="14" t="n"/>
    </row>
    <row r="137" ht="15.75" customHeight="1" s="16">
      <c r="A137" s="13">
        <f>IFERROR(__xludf.DUMMYFUNCTION("SPLIT(C137, "","")"),"chatelaine")</f>
        <v/>
      </c>
      <c r="B137" s="13">
        <f>IFERROR(__xludf.DUMMYFUNCTION("""COMPUTED_VALUE"""),"샤트렌")</f>
        <v/>
      </c>
      <c r="C137" s="13" t="inlineStr">
        <is>
          <t>chatelaine,샤트렌</t>
        </is>
      </c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4" t="n"/>
      <c r="T137" s="14" t="n"/>
      <c r="U137" s="14" t="n"/>
      <c r="V137" s="14" t="n"/>
      <c r="W137" s="14" t="n"/>
      <c r="X137" s="14" t="n"/>
      <c r="Y137" s="14" t="n"/>
      <c r="Z137" s="14" t="n"/>
    </row>
    <row r="138" ht="15.75" customHeight="1" s="16">
      <c r="A138" s="13">
        <f>IFERROR(__xludf.DUMMYFUNCTION("SPLIT(C138, "","")"),"캉골")</f>
        <v/>
      </c>
      <c r="B138" s="13">
        <f>IFERROR(__xludf.DUMMYFUNCTION("""COMPUTED_VALUE"""),"Kangol")</f>
        <v/>
      </c>
      <c r="C138" s="13" t="inlineStr">
        <is>
          <t>캉골,Kangol</t>
        </is>
      </c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4" t="n"/>
      <c r="T138" s="14" t="n"/>
      <c r="U138" s="14" t="n"/>
      <c r="V138" s="14" t="n"/>
      <c r="W138" s="14" t="n"/>
      <c r="X138" s="14" t="n"/>
      <c r="Y138" s="14" t="n"/>
      <c r="Z138" s="14" t="n"/>
    </row>
    <row r="139" ht="15.75" customHeight="1" s="16">
      <c r="A139" s="13">
        <f>IFERROR(__xludf.DUMMYFUNCTION("SPLIT(C139, "","")"),"언더아머")</f>
        <v/>
      </c>
      <c r="B139" s="13">
        <f>IFERROR(__xludf.DUMMYFUNCTION("""COMPUTED_VALUE"""),"Under Armour")</f>
        <v/>
      </c>
      <c r="C139" s="13" t="inlineStr">
        <is>
          <t>언더아머,Under Armour</t>
        </is>
      </c>
      <c r="D139" s="14" t="n"/>
      <c r="E139" s="14" t="n"/>
      <c r="F139" s="14" t="n"/>
      <c r="G139" s="14" t="n"/>
      <c r="H139" s="14" t="n"/>
      <c r="I139" s="14" t="n"/>
      <c r="J139" s="14" t="n"/>
      <c r="K139" s="14" t="n"/>
      <c r="L139" s="14" t="n"/>
      <c r="M139" s="14" t="n"/>
      <c r="N139" s="14" t="n"/>
      <c r="O139" s="14" t="n"/>
      <c r="P139" s="14" t="n"/>
      <c r="Q139" s="14" t="n"/>
      <c r="R139" s="14" t="n"/>
      <c r="S139" s="14" t="n"/>
      <c r="T139" s="14" t="n"/>
      <c r="U139" s="14" t="n"/>
      <c r="V139" s="14" t="n"/>
      <c r="W139" s="14" t="n"/>
      <c r="X139" s="14" t="n"/>
      <c r="Y139" s="14" t="n"/>
      <c r="Z139" s="14" t="n"/>
    </row>
    <row r="140" ht="15.75" customHeight="1" s="16">
      <c r="A140" s="13">
        <f>IFERROR(__xludf.DUMMYFUNCTION("SPLIT(C140, "","")"),"마리끌레르")</f>
        <v/>
      </c>
      <c r="B140" s="13">
        <f>IFERROR(__xludf.DUMMYFUNCTION("""COMPUTED_VALUE"""),"Marie Claire")</f>
        <v/>
      </c>
      <c r="C140" s="13" t="inlineStr">
        <is>
          <t>마리끌레르,Marie Claire</t>
        </is>
      </c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14" t="n"/>
      <c r="S140" s="14" t="n"/>
      <c r="T140" s="14" t="n"/>
      <c r="U140" s="14" t="n"/>
      <c r="V140" s="14" t="n"/>
      <c r="W140" s="14" t="n"/>
      <c r="X140" s="14" t="n"/>
      <c r="Y140" s="14" t="n"/>
      <c r="Z140" s="14" t="n"/>
    </row>
    <row r="141" ht="15.75" customHeight="1" s="16">
      <c r="A141" s="13">
        <f>IFERROR(__xludf.DUMMYFUNCTION("SPLIT(C141, "","")"),"인터크루")</f>
        <v/>
      </c>
      <c r="B141" s="13">
        <f>IFERROR(__xludf.DUMMYFUNCTION("""COMPUTED_VALUE"""),"INTERCREW")</f>
        <v/>
      </c>
      <c r="C141" s="13" t="inlineStr">
        <is>
          <t>인터크루,INTERCREW</t>
        </is>
      </c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4" t="n"/>
      <c r="T141" s="14" t="n"/>
      <c r="U141" s="14" t="n"/>
      <c r="V141" s="14" t="n"/>
      <c r="W141" s="14" t="n"/>
      <c r="X141" s="14" t="n"/>
      <c r="Y141" s="14" t="n"/>
      <c r="Z141" s="14" t="n"/>
    </row>
    <row r="142" ht="15.75" customHeight="1" s="16">
      <c r="A142" s="13">
        <f>IFERROR(__xludf.DUMMYFUNCTION("SPLIT(C142, "","")"),"듀엘")</f>
        <v/>
      </c>
      <c r="B142" s="13">
        <f>IFERROR(__xludf.DUMMYFUNCTION("""COMPUTED_VALUE"""),"DEWL")</f>
        <v/>
      </c>
      <c r="C142" s="13" t="inlineStr">
        <is>
          <t>듀엘,DEWL</t>
        </is>
      </c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4" t="n"/>
      <c r="T142" s="14" t="n"/>
      <c r="U142" s="14" t="n"/>
      <c r="V142" s="14" t="n"/>
      <c r="W142" s="14" t="n"/>
      <c r="X142" s="14" t="n"/>
      <c r="Y142" s="14" t="n"/>
      <c r="Z142" s="14" t="n"/>
    </row>
    <row r="143" ht="15.75" customHeight="1" s="16">
      <c r="A143" s="13">
        <f>IFERROR(__xludf.DUMMYFUNCTION("SPLIT(C143, "","")"),"엄브로")</f>
        <v/>
      </c>
      <c r="B143" s="13">
        <f>IFERROR(__xludf.DUMMYFUNCTION("""COMPUTED_VALUE"""),"Umbro")</f>
        <v/>
      </c>
      <c r="C143" s="13" t="inlineStr">
        <is>
          <t>엄브로,Umbro</t>
        </is>
      </c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4" t="n"/>
      <c r="T143" s="14" t="n"/>
      <c r="U143" s="14" t="n"/>
      <c r="V143" s="14" t="n"/>
      <c r="W143" s="14" t="n"/>
      <c r="X143" s="14" t="n"/>
      <c r="Y143" s="14" t="n"/>
      <c r="Z143" s="14" t="n"/>
    </row>
    <row r="144" ht="15.75" customHeight="1" s="16">
      <c r="A144" s="13">
        <f>IFERROR(__xludf.DUMMYFUNCTION("SPLIT(C144, "","")"),"fluke")</f>
        <v/>
      </c>
      <c r="B144" s="13">
        <f>IFERROR(__xludf.DUMMYFUNCTION("""COMPUTED_VALUE"""),"플루크")</f>
        <v/>
      </c>
      <c r="C144" s="13" t="inlineStr">
        <is>
          <t>fluke,플루크</t>
        </is>
      </c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4" t="n"/>
      <c r="T144" s="14" t="n"/>
      <c r="U144" s="14" t="n"/>
      <c r="V144" s="14" t="n"/>
      <c r="W144" s="14" t="n"/>
      <c r="X144" s="14" t="n"/>
      <c r="Y144" s="14" t="n"/>
      <c r="Z144" s="14" t="n"/>
    </row>
    <row r="145" ht="15.75" customHeight="1" s="16">
      <c r="A145" s="13">
        <f>IFERROR(__xludf.DUMMYFUNCTION("SPLIT(C145, "","")"),"휴고보스")</f>
        <v/>
      </c>
      <c r="B145" s="13">
        <f>IFERROR(__xludf.DUMMYFUNCTION("""COMPUTED_VALUE"""),"HUGO BOSS")</f>
        <v/>
      </c>
      <c r="C145" s="13" t="inlineStr">
        <is>
          <t>휴고보스,HUGO BOSS</t>
        </is>
      </c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4" t="n"/>
      <c r="T145" s="14" t="n"/>
      <c r="U145" s="14" t="n"/>
      <c r="V145" s="14" t="n"/>
      <c r="W145" s="14" t="n"/>
      <c r="X145" s="14" t="n"/>
      <c r="Y145" s="14" t="n"/>
      <c r="Z145" s="14" t="n"/>
    </row>
    <row r="146" ht="15.75" customHeight="1" s="16">
      <c r="A146" s="13">
        <f>IFERROR(__xludf.DUMMYFUNCTION("SPLIT(C146, "","")"),"키르시")</f>
        <v/>
      </c>
      <c r="B146" s="13">
        <f>IFERROR(__xludf.DUMMYFUNCTION("""COMPUTED_VALUE"""),"KIRSH")</f>
        <v/>
      </c>
      <c r="C146" s="13" t="inlineStr">
        <is>
          <t>키르시,KIRSH</t>
        </is>
      </c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4" t="n"/>
      <c r="T146" s="14" t="n"/>
      <c r="U146" s="14" t="n"/>
      <c r="V146" s="14" t="n"/>
      <c r="W146" s="14" t="n"/>
      <c r="X146" s="14" t="n"/>
      <c r="Y146" s="14" t="n"/>
      <c r="Z146" s="14" t="n"/>
    </row>
    <row r="147" ht="15.75" customHeight="1" s="16">
      <c r="A147" s="13">
        <f>IFERROR(__xludf.DUMMYFUNCTION("SPLIT(C147, "","")"),"조던")</f>
        <v/>
      </c>
      <c r="B147" s="13">
        <f>IFERROR(__xludf.DUMMYFUNCTION("""COMPUTED_VALUE"""),"Jordan")</f>
        <v/>
      </c>
      <c r="C147" s="13" t="inlineStr">
        <is>
          <t>조던,Jordan</t>
        </is>
      </c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4" t="n"/>
      <c r="T147" s="14" t="n"/>
      <c r="U147" s="14" t="n"/>
      <c r="V147" s="14" t="n"/>
      <c r="W147" s="14" t="n"/>
      <c r="X147" s="14" t="n"/>
      <c r="Y147" s="14" t="n"/>
      <c r="Z147" s="14" t="n"/>
    </row>
    <row r="148" ht="15.75" customHeight="1" s="16">
      <c r="A148" s="13">
        <f>IFERROR(__xludf.DUMMYFUNCTION("SPLIT(C148, "","")"),"레노마")</f>
        <v/>
      </c>
      <c r="B148" s="13">
        <f>IFERROR(__xludf.DUMMYFUNCTION("""COMPUTED_VALUE"""),"Renoma")</f>
        <v/>
      </c>
      <c r="C148" s="13" t="inlineStr">
        <is>
          <t>레노마,Renoma</t>
        </is>
      </c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4" t="n"/>
      <c r="T148" s="14" t="n"/>
      <c r="U148" s="14" t="n"/>
      <c r="V148" s="14" t="n"/>
      <c r="W148" s="14" t="n"/>
      <c r="X148" s="14" t="n"/>
      <c r="Y148" s="14" t="n"/>
      <c r="Z148" s="14" t="n"/>
    </row>
    <row r="149" ht="15.75" customHeight="1" s="16">
      <c r="A149" s="13">
        <f>IFERROR(__xludf.DUMMYFUNCTION("SPLIT(C149, "","")"),"헤지스")</f>
        <v/>
      </c>
      <c r="B149" s="13">
        <f>IFERROR(__xludf.DUMMYFUNCTION("""COMPUTED_VALUE"""),"HAZZYS")</f>
        <v/>
      </c>
      <c r="C149" s="13" t="inlineStr">
        <is>
          <t>헤지스,HAZZYS</t>
        </is>
      </c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4" t="n"/>
      <c r="T149" s="14" t="n"/>
      <c r="U149" s="14" t="n"/>
      <c r="V149" s="14" t="n"/>
      <c r="W149" s="14" t="n"/>
      <c r="X149" s="14" t="n"/>
      <c r="Y149" s="14" t="n"/>
      <c r="Z149" s="14" t="n"/>
    </row>
    <row r="150" ht="15.75" customHeight="1" s="16">
      <c r="A150" s="13">
        <f>IFERROR(__xludf.DUMMYFUNCTION("SPLIT(C150, "","")"),"포에버21")</f>
        <v/>
      </c>
      <c r="B150" s="13">
        <f>IFERROR(__xludf.DUMMYFUNCTION("""COMPUTED_VALUE"""),"Forever 21")</f>
        <v/>
      </c>
      <c r="C150" s="13" t="inlineStr">
        <is>
          <t>포에버21,Forever 21</t>
        </is>
      </c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4" t="n"/>
      <c r="T150" s="14" t="n"/>
      <c r="U150" s="14" t="n"/>
      <c r="V150" s="14" t="n"/>
      <c r="W150" s="14" t="n"/>
      <c r="X150" s="14" t="n"/>
      <c r="Y150" s="14" t="n"/>
      <c r="Z150" s="14" t="n"/>
    </row>
    <row r="151" ht="15.75" customHeight="1" s="16">
      <c r="A151" s="13">
        <f>IFERROR(__xludf.DUMMYFUNCTION("SPLIT(C151, "","")"),"오베이")</f>
        <v/>
      </c>
      <c r="B151" s="13">
        <f>IFERROR(__xludf.DUMMYFUNCTION("""COMPUTED_VALUE"""),"OBEY")</f>
        <v/>
      </c>
      <c r="C151" s="13" t="inlineStr">
        <is>
          <t>오베이,OBEY</t>
        </is>
      </c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4" t="n"/>
      <c r="T151" s="14" t="n"/>
      <c r="U151" s="14" t="n"/>
      <c r="V151" s="14" t="n"/>
      <c r="W151" s="14" t="n"/>
      <c r="X151" s="14" t="n"/>
      <c r="Y151" s="14" t="n"/>
      <c r="Z151" s="14" t="n"/>
    </row>
    <row r="152" ht="15.75" customHeight="1" s="16">
      <c r="A152" s="13">
        <f>IFERROR(__xludf.DUMMYFUNCTION("SPLIT(C152, "","")"),"노티카")</f>
        <v/>
      </c>
      <c r="B152" s="13">
        <f>IFERROR(__xludf.DUMMYFUNCTION("""COMPUTED_VALUE"""),"Nautica")</f>
        <v/>
      </c>
      <c r="C152" s="13" t="inlineStr">
        <is>
          <t>노티카,Nautica</t>
        </is>
      </c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4" t="n"/>
      <c r="T152" s="14" t="n"/>
      <c r="U152" s="14" t="n"/>
      <c r="V152" s="14" t="n"/>
      <c r="W152" s="14" t="n"/>
      <c r="X152" s="14" t="n"/>
      <c r="Y152" s="14" t="n"/>
      <c r="Z152" s="14" t="n"/>
    </row>
    <row r="153" ht="15.75" customHeight="1" s="16">
      <c r="A153" s="13">
        <f>IFERROR(__xludf.DUMMYFUNCTION("SPLIT(C153, "","")"),"lmc")</f>
        <v/>
      </c>
      <c r="B153" s="13">
        <f>IFERROR(__xludf.DUMMYFUNCTION("""COMPUTED_VALUE"""),"엘엠씨")</f>
        <v/>
      </c>
      <c r="C153" s="13" t="inlineStr">
        <is>
          <t>lmc,엘엠씨</t>
        </is>
      </c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4" t="n"/>
      <c r="T153" s="14" t="n"/>
      <c r="U153" s="14" t="n"/>
      <c r="V153" s="14" t="n"/>
      <c r="W153" s="14" t="n"/>
      <c r="X153" s="14" t="n"/>
      <c r="Y153" s="14" t="n"/>
      <c r="Z153" s="14" t="n"/>
    </row>
    <row r="154" ht="15.75" customHeight="1" s="16">
      <c r="A154" s="13">
        <f>IFERROR(__xludf.DUMMYFUNCTION("SPLIT(C154, "","")"),"lap")</f>
        <v/>
      </c>
      <c r="B154" s="13">
        <f>IFERROR(__xludf.DUMMYFUNCTION("""COMPUTED_VALUE"""),"랩")</f>
        <v/>
      </c>
      <c r="C154" s="13" t="inlineStr">
        <is>
          <t>lap,랩</t>
        </is>
      </c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4" t="n"/>
      <c r="T154" s="14" t="n"/>
      <c r="U154" s="14" t="n"/>
      <c r="V154" s="14" t="n"/>
      <c r="W154" s="14" t="n"/>
      <c r="X154" s="14" t="n"/>
      <c r="Y154" s="14" t="n"/>
      <c r="Z154" s="14" t="n"/>
    </row>
    <row r="155" ht="15.75" customHeight="1" s="16">
      <c r="A155" s="13">
        <f>IFERROR(__xludf.DUMMYFUNCTION("SPLIT(C155, "","")"),"클라이드")</f>
        <v/>
      </c>
      <c r="B155" s="13">
        <f>IFERROR(__xludf.DUMMYFUNCTION("""COMPUTED_VALUE"""),"CLYDE")</f>
        <v/>
      </c>
      <c r="C155" s="13" t="inlineStr">
        <is>
          <t>클라이드,CLYDE</t>
        </is>
      </c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4" t="n"/>
      <c r="T155" s="14" t="n"/>
      <c r="U155" s="14" t="n"/>
      <c r="V155" s="14" t="n"/>
      <c r="W155" s="14" t="n"/>
      <c r="X155" s="14" t="n"/>
      <c r="Y155" s="14" t="n"/>
      <c r="Z155" s="14" t="n"/>
    </row>
    <row r="156" ht="15.75" customHeight="1" s="16">
      <c r="A156" s="13">
        <f>IFERROR(__xludf.DUMMYFUNCTION("SPLIT(C156, "","")"),"로엠")</f>
        <v/>
      </c>
      <c r="B156" s="13">
        <f>IFERROR(__xludf.DUMMYFUNCTION("""COMPUTED_VALUE"""),"ROEM")</f>
        <v/>
      </c>
      <c r="C156" s="13" t="inlineStr">
        <is>
          <t>로엠,ROEM</t>
        </is>
      </c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4" t="n"/>
      <c r="T156" s="14" t="n"/>
      <c r="U156" s="14" t="n"/>
      <c r="V156" s="14" t="n"/>
      <c r="W156" s="14" t="n"/>
      <c r="X156" s="14" t="n"/>
      <c r="Y156" s="14" t="n"/>
      <c r="Z156" s="14" t="n"/>
    </row>
    <row r="157" ht="15.75" customHeight="1" s="16">
      <c r="A157" s="13">
        <f>IFERROR(__xludf.DUMMYFUNCTION("SPLIT(C157, "","")"),"와이드앵글")</f>
        <v/>
      </c>
      <c r="B157" s="13">
        <f>IFERROR(__xludf.DUMMYFUNCTION("""COMPUTED_VALUE"""),"WIDE ANGLE")</f>
        <v/>
      </c>
      <c r="C157" s="13" t="inlineStr">
        <is>
          <t>와이드앵글,WIDE ANGLE</t>
        </is>
      </c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4" t="n"/>
      <c r="T157" s="14" t="n"/>
      <c r="U157" s="14" t="n"/>
      <c r="V157" s="14" t="n"/>
      <c r="W157" s="14" t="n"/>
      <c r="X157" s="14" t="n"/>
      <c r="Y157" s="14" t="n"/>
      <c r="Z157" s="14" t="n"/>
    </row>
    <row r="158" ht="15.75" customHeight="1" s="16">
      <c r="A158" s="13">
        <f>IFERROR(__xludf.DUMMYFUNCTION("SPLIT(C158, "","")"),"칼라거펠트")</f>
        <v/>
      </c>
      <c r="B158" s="13">
        <f>IFERROR(__xludf.DUMMYFUNCTION("""COMPUTED_VALUE"""),"Karl Lagerfeld")</f>
        <v/>
      </c>
      <c r="C158" s="13" t="inlineStr">
        <is>
          <t>칼라거펠트,Karl Lagerfeld</t>
        </is>
      </c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4" t="n"/>
      <c r="T158" s="14" t="n"/>
      <c r="U158" s="14" t="n"/>
      <c r="V158" s="14" t="n"/>
      <c r="W158" s="14" t="n"/>
      <c r="X158" s="14" t="n"/>
      <c r="Y158" s="14" t="n"/>
      <c r="Z158" s="14" t="n"/>
    </row>
    <row r="159" ht="15.75" customHeight="1" s="16">
      <c r="A159" s="13">
        <f>IFERROR(__xludf.DUMMYFUNCTION("SPLIT(C159, "","")"),"올리비아하슬러")</f>
        <v/>
      </c>
      <c r="B159" s="13">
        <f>IFERROR(__xludf.DUMMYFUNCTION("""COMPUTED_VALUE"""),"OLIVIA HASSLER")</f>
        <v/>
      </c>
      <c r="C159" s="13" t="inlineStr">
        <is>
          <t>올리비아하슬러,OLIVIA HASSLER</t>
        </is>
      </c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4" t="n"/>
      <c r="T159" s="14" t="n"/>
      <c r="U159" s="14" t="n"/>
      <c r="V159" s="14" t="n"/>
      <c r="W159" s="14" t="n"/>
      <c r="X159" s="14" t="n"/>
      <c r="Y159" s="14" t="n"/>
      <c r="Z159" s="14" t="n"/>
    </row>
    <row r="160" ht="15.75" customHeight="1" s="16">
      <c r="A160" s="13">
        <f>IFERROR(__xludf.DUMMYFUNCTION("SPLIT(C160, "","")"),"폴로랄프로렌")</f>
        <v/>
      </c>
      <c r="B160" s="13">
        <f>IFERROR(__xludf.DUMMYFUNCTION("""COMPUTED_VALUE"""),"Polo Ralph Lauren")</f>
        <v/>
      </c>
      <c r="C160" s="13" t="inlineStr">
        <is>
          <t>폴로랄프로렌,Polo Ralph Lauren</t>
        </is>
      </c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4" t="n"/>
      <c r="T160" s="14" t="n"/>
      <c r="U160" s="14" t="n"/>
      <c r="V160" s="14" t="n"/>
      <c r="W160" s="14" t="n"/>
      <c r="X160" s="14" t="n"/>
      <c r="Y160" s="14" t="n"/>
      <c r="Z160" s="14" t="n"/>
    </row>
    <row r="161" ht="15.75" customHeight="1" s="16">
      <c r="A161" s="13">
        <f>IFERROR(__xludf.DUMMYFUNCTION("SPLIT(C161, "","")"),"브룩스브라더스")</f>
        <v/>
      </c>
      <c r="B161" s="13">
        <f>IFERROR(__xludf.DUMMYFUNCTION("""COMPUTED_VALUE"""),"Brooks Brothers")</f>
        <v/>
      </c>
      <c r="C161" s="13" t="inlineStr">
        <is>
          <t>브룩스브라더스,Brooks Brothers</t>
        </is>
      </c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4" t="n"/>
      <c r="T161" s="14" t="n"/>
      <c r="U161" s="14" t="n"/>
      <c r="V161" s="14" t="n"/>
      <c r="W161" s="14" t="n"/>
      <c r="X161" s="14" t="n"/>
      <c r="Y161" s="14" t="n"/>
      <c r="Z161" s="14" t="n"/>
    </row>
    <row r="162" ht="15.75" customHeight="1" s="16">
      <c r="A162" s="13">
        <f>IFERROR(__xludf.DUMMYFUNCTION("SPLIT(C162, "","")"),"잇미샤")</f>
        <v/>
      </c>
      <c r="B162" s="13">
        <f>IFERROR(__xludf.DUMMYFUNCTION("""COMPUTED_VALUE"""),"it MICHAA")</f>
        <v/>
      </c>
      <c r="C162" s="13" t="inlineStr">
        <is>
          <t>잇미샤,it MICHAA</t>
        </is>
      </c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4" t="n"/>
      <c r="T162" s="14" t="n"/>
      <c r="U162" s="14" t="n"/>
      <c r="V162" s="14" t="n"/>
      <c r="W162" s="14" t="n"/>
      <c r="X162" s="14" t="n"/>
      <c r="Y162" s="14" t="n"/>
      <c r="Z162" s="14" t="n"/>
    </row>
    <row r="163" ht="15.75" customHeight="1" s="16">
      <c r="A163" s="13">
        <f>IFERROR(__xludf.DUMMYFUNCTION("SPLIT(C163, "","")"),"니코앤드")</f>
        <v/>
      </c>
      <c r="B163" s="13">
        <f>IFERROR(__xludf.DUMMYFUNCTION("""COMPUTED_VALUE"""),"niko and ...")</f>
        <v/>
      </c>
      <c r="C163" s="13" t="inlineStr">
        <is>
          <t>니코앤드,niko and ...</t>
        </is>
      </c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4" t="n"/>
      <c r="T163" s="14" t="n"/>
      <c r="U163" s="14" t="n"/>
      <c r="V163" s="14" t="n"/>
      <c r="W163" s="14" t="n"/>
      <c r="X163" s="14" t="n"/>
      <c r="Y163" s="14" t="n"/>
      <c r="Z163" s="14" t="n"/>
    </row>
    <row r="164" ht="15.75" customHeight="1" s="16">
      <c r="A164" s="13">
        <f>IFERROR(__xludf.DUMMYFUNCTION("SPLIT(C164, "","")"),"JDX")</f>
        <v/>
      </c>
      <c r="B164" s="13">
        <f>IFERROR(__xludf.DUMMYFUNCTION("""COMPUTED_VALUE"""),"제이디엑스")</f>
        <v/>
      </c>
      <c r="C164" s="13" t="inlineStr">
        <is>
          <t>JDX,제이디엑스</t>
        </is>
      </c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4" t="n"/>
      <c r="T164" s="14" t="n"/>
      <c r="U164" s="14" t="n"/>
      <c r="V164" s="14" t="n"/>
      <c r="W164" s="14" t="n"/>
      <c r="X164" s="14" t="n"/>
      <c r="Y164" s="14" t="n"/>
      <c r="Z164" s="14" t="n"/>
    </row>
    <row r="165" ht="15.75" customHeight="1" s="16">
      <c r="A165" s="13">
        <f>IFERROR(__xludf.DUMMYFUNCTION("SPLIT(C165, "","")"),"커터앤벅")</f>
        <v/>
      </c>
      <c r="B165" s="13">
        <f>IFERROR(__xludf.DUMMYFUNCTION("""COMPUTED_VALUE"""),"Cutter &amp; Buck")</f>
        <v/>
      </c>
      <c r="C165" s="13" t="inlineStr">
        <is>
          <t>커터앤벅,Cutter &amp; Buck</t>
        </is>
      </c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4" t="n"/>
      <c r="T165" s="14" t="n"/>
      <c r="U165" s="14" t="n"/>
      <c r="V165" s="14" t="n"/>
      <c r="W165" s="14" t="n"/>
      <c r="X165" s="14" t="n"/>
      <c r="Y165" s="14" t="n"/>
      <c r="Z165" s="14" t="n"/>
    </row>
    <row r="166" ht="15.75" customHeight="1" s="16">
      <c r="A166" s="13">
        <f>IFERROR(__xludf.DUMMYFUNCTION("SPLIT(C166, "","")"),"MLB")</f>
        <v/>
      </c>
      <c r="B166" s="13">
        <f>IFERROR(__xludf.DUMMYFUNCTION("""COMPUTED_VALUE"""),"엠엘비")</f>
        <v/>
      </c>
      <c r="C166" s="13" t="inlineStr">
        <is>
          <t>MLB,엠엘비</t>
        </is>
      </c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4" t="n"/>
      <c r="T166" s="14" t="n"/>
      <c r="U166" s="14" t="n"/>
      <c r="V166" s="14" t="n"/>
      <c r="W166" s="14" t="n"/>
      <c r="X166" s="14" t="n"/>
      <c r="Y166" s="14" t="n"/>
      <c r="Z166" s="14" t="n"/>
    </row>
    <row r="167" ht="15.75" customHeight="1" s="16">
      <c r="A167" s="13">
        <f>IFERROR(__xludf.DUMMYFUNCTION("SPLIT(C167, "","")"),"waiKei")</f>
        <v/>
      </c>
      <c r="B167" s="13">
        <f>IFERROR(__xludf.DUMMYFUNCTION("""COMPUTED_VALUE"""),"와이케이")</f>
        <v/>
      </c>
      <c r="C167" s="13" t="inlineStr">
        <is>
          <t>waiKei,와이케이</t>
        </is>
      </c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4" t="n"/>
      <c r="T167" s="14" t="n"/>
      <c r="U167" s="14" t="n"/>
      <c r="V167" s="14" t="n"/>
      <c r="W167" s="14" t="n"/>
      <c r="X167" s="14" t="n"/>
      <c r="Y167" s="14" t="n"/>
      <c r="Z167" s="14" t="n"/>
    </row>
    <row r="168" ht="15.75" customHeight="1" s="16">
      <c r="A168" s="13">
        <f>IFERROR(__xludf.DUMMYFUNCTION("SPLIT(C168, "","")"),"머렐")</f>
        <v/>
      </c>
      <c r="B168" s="13">
        <f>IFERROR(__xludf.DUMMYFUNCTION("""COMPUTED_VALUE"""),"Merrell")</f>
        <v/>
      </c>
      <c r="C168" s="13" t="inlineStr">
        <is>
          <t>머렐,Merrell</t>
        </is>
      </c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4" t="n"/>
      <c r="T168" s="14" t="n"/>
      <c r="U168" s="14" t="n"/>
      <c r="V168" s="14" t="n"/>
      <c r="W168" s="14" t="n"/>
      <c r="X168" s="14" t="n"/>
      <c r="Y168" s="14" t="n"/>
      <c r="Z168" s="14" t="n"/>
    </row>
    <row r="169" ht="15.75" customHeight="1" s="16">
      <c r="A169" s="13">
        <f>IFERROR(__xludf.DUMMYFUNCTION("SPLIT(C169, "","")"),"살레와")</f>
        <v/>
      </c>
      <c r="B169" s="13">
        <f>IFERROR(__xludf.DUMMYFUNCTION("""COMPUTED_VALUE"""),"Salewa")</f>
        <v/>
      </c>
      <c r="C169" s="13" t="inlineStr">
        <is>
          <t>살레와,Salewa</t>
        </is>
      </c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4" t="n"/>
      <c r="T169" s="14" t="n"/>
      <c r="U169" s="14" t="n"/>
      <c r="V169" s="14" t="n"/>
      <c r="W169" s="14" t="n"/>
      <c r="X169" s="14" t="n"/>
      <c r="Y169" s="14" t="n"/>
      <c r="Z169" s="14" t="n"/>
    </row>
    <row r="170" ht="15.75" customHeight="1" s="16">
      <c r="A170" s="13">
        <f>IFERROR(__xludf.DUMMYFUNCTION("SPLIT(C170, "","")"),"풋조이")</f>
        <v/>
      </c>
      <c r="B170" s="13">
        <f>IFERROR(__xludf.DUMMYFUNCTION("""COMPUTED_VALUE"""),"FootJoy")</f>
        <v/>
      </c>
      <c r="C170" s="13" t="inlineStr">
        <is>
          <t>풋조이,FootJoy</t>
        </is>
      </c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4" t="n"/>
      <c r="T170" s="14" t="n"/>
      <c r="U170" s="14" t="n"/>
      <c r="V170" s="14" t="n"/>
      <c r="W170" s="14" t="n"/>
      <c r="X170" s="14" t="n"/>
      <c r="Y170" s="14" t="n"/>
      <c r="Z170" s="14" t="n"/>
    </row>
    <row r="171" ht="15.75" customHeight="1" s="16">
      <c r="A171" s="13">
        <f>IFERROR(__xludf.DUMMYFUNCTION("SPLIT(C171, "","")"),"웨스트우드")</f>
        <v/>
      </c>
      <c r="B171" s="13">
        <f>IFERROR(__xludf.DUMMYFUNCTION("""COMPUTED_VALUE"""),"WESTWOOD")</f>
        <v/>
      </c>
      <c r="C171" s="13" t="inlineStr">
        <is>
          <t>웨스트우드,WESTWOOD</t>
        </is>
      </c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4" t="n"/>
      <c r="T171" s="14" t="n"/>
      <c r="U171" s="14" t="n"/>
      <c r="V171" s="14" t="n"/>
      <c r="W171" s="14" t="n"/>
      <c r="X171" s="14" t="n"/>
      <c r="Y171" s="14" t="n"/>
      <c r="Z171" s="14" t="n"/>
    </row>
    <row r="172" ht="15.75" customHeight="1" s="16">
      <c r="A172" s="13">
        <f>IFERROR(__xludf.DUMMYFUNCTION("SPLIT(C172, "","")"),"발렌티노")</f>
        <v/>
      </c>
      <c r="B172" s="13">
        <f>IFERROR(__xludf.DUMMYFUNCTION("""COMPUTED_VALUE"""),"Valentino")</f>
        <v/>
      </c>
      <c r="C172" s="13" t="inlineStr">
        <is>
          <t>발렌티노,Valentino</t>
        </is>
      </c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4" t="n"/>
      <c r="T172" s="14" t="n"/>
      <c r="U172" s="14" t="n"/>
      <c r="V172" s="14" t="n"/>
      <c r="W172" s="14" t="n"/>
      <c r="X172" s="14" t="n"/>
      <c r="Y172" s="14" t="n"/>
      <c r="Z172" s="14" t="n"/>
    </row>
    <row r="173" ht="15.75" customHeight="1" s="16">
      <c r="A173" s="13">
        <f>IFERROR(__xludf.DUMMYFUNCTION("SPLIT(C173, "","")"),"밴드오브아웃사이더")</f>
        <v/>
      </c>
      <c r="B173" s="13">
        <f>IFERROR(__xludf.DUMMYFUNCTION("""COMPUTED_VALUE"""),"Band of Outsiders")</f>
        <v/>
      </c>
      <c r="C173" s="13" t="inlineStr">
        <is>
          <t>밴드오브아웃사이더,Band of Outsiders</t>
        </is>
      </c>
      <c r="D173" s="14" t="n"/>
      <c r="E173" s="14" t="n"/>
      <c r="F173" s="14" t="n"/>
      <c r="G173" s="14" t="n"/>
      <c r="H173" s="14" t="n"/>
      <c r="I173" s="14" t="n"/>
      <c r="J173" s="14" t="n"/>
      <c r="K173" s="14" t="n"/>
      <c r="L173" s="14" t="n"/>
      <c r="M173" s="14" t="n"/>
      <c r="N173" s="14" t="n"/>
      <c r="O173" s="14" t="n"/>
      <c r="P173" s="14" t="n"/>
      <c r="Q173" s="14" t="n"/>
      <c r="R173" s="14" t="n"/>
      <c r="S173" s="14" t="n"/>
      <c r="T173" s="14" t="n"/>
      <c r="U173" s="14" t="n"/>
      <c r="V173" s="14" t="n"/>
      <c r="W173" s="14" t="n"/>
      <c r="X173" s="14" t="n"/>
      <c r="Y173" s="14" t="n"/>
      <c r="Z173" s="14" t="n"/>
    </row>
    <row r="174" ht="15.75" customHeight="1" s="16">
      <c r="A174" s="13">
        <f>IFERROR(__xludf.DUMMYFUNCTION("SPLIT(C174, "","")"),"랄프로렌스포츠")</f>
        <v/>
      </c>
      <c r="B174" s="13">
        <f>IFERROR(__xludf.DUMMYFUNCTION("""COMPUTED_VALUE"""),"Ralph Lauren Sport")</f>
        <v/>
      </c>
      <c r="C174" s="13" t="inlineStr">
        <is>
          <t>랄프로렌스포츠,Ralph Lauren Sport</t>
        </is>
      </c>
      <c r="D174" s="14" t="n"/>
      <c r="E174" s="14" t="n"/>
      <c r="F174" s="14" t="n"/>
      <c r="G174" s="14" t="n"/>
      <c r="H174" s="14" t="n"/>
      <c r="I174" s="14" t="n"/>
      <c r="J174" s="14" t="n"/>
      <c r="K174" s="14" t="n"/>
      <c r="L174" s="14" t="n"/>
      <c r="M174" s="14" t="n"/>
      <c r="N174" s="14" t="n"/>
      <c r="O174" s="14" t="n"/>
      <c r="P174" s="14" t="n"/>
      <c r="Q174" s="14" t="n"/>
      <c r="R174" s="14" t="n"/>
      <c r="S174" s="14" t="n"/>
      <c r="T174" s="14" t="n"/>
      <c r="U174" s="14" t="n"/>
      <c r="V174" s="14" t="n"/>
      <c r="W174" s="14" t="n"/>
      <c r="X174" s="14" t="n"/>
      <c r="Y174" s="14" t="n"/>
      <c r="Z174" s="14" t="n"/>
    </row>
    <row r="175" ht="15.75" customHeight="1" s="16">
      <c r="A175" s="13">
        <f>IFERROR(__xludf.DUMMYFUNCTION("SPLIT(C175, "","")"),"라퓨마")</f>
        <v/>
      </c>
      <c r="B175" s="13">
        <f>IFERROR(__xludf.DUMMYFUNCTION("""COMPUTED_VALUE"""),"Lafuma")</f>
        <v/>
      </c>
      <c r="C175" s="13" t="inlineStr">
        <is>
          <t>라퓨마,Lafuma</t>
        </is>
      </c>
      <c r="D175" s="14" t="n"/>
      <c r="E175" s="14" t="n"/>
      <c r="F175" s="14" t="n"/>
      <c r="G175" s="14" t="n"/>
      <c r="H175" s="14" t="n"/>
      <c r="I175" s="14" t="n"/>
      <c r="J175" s="14" t="n"/>
      <c r="K175" s="14" t="n"/>
      <c r="L175" s="14" t="n"/>
      <c r="M175" s="14" t="n"/>
      <c r="N175" s="14" t="n"/>
      <c r="O175" s="14" t="n"/>
      <c r="P175" s="14" t="n"/>
      <c r="Q175" s="14" t="n"/>
      <c r="R175" s="14" t="n"/>
      <c r="S175" s="14" t="n"/>
      <c r="T175" s="14" t="n"/>
      <c r="U175" s="14" t="n"/>
      <c r="V175" s="14" t="n"/>
      <c r="W175" s="14" t="n"/>
      <c r="X175" s="14" t="n"/>
      <c r="Y175" s="14" t="n"/>
      <c r="Z175" s="14" t="n"/>
    </row>
    <row r="176" ht="15.75" customHeight="1" s="16">
      <c r="A176" s="13">
        <f>IFERROR(__xludf.DUMMYFUNCTION("SPLIT(C176, "","")"),"마이클코어스")</f>
        <v/>
      </c>
      <c r="B176" s="13">
        <f>IFERROR(__xludf.DUMMYFUNCTION("""COMPUTED_VALUE"""),"Michael Kors")</f>
        <v/>
      </c>
      <c r="C176" s="13" t="inlineStr">
        <is>
          <t>마이클코어스,Michael Kors</t>
        </is>
      </c>
      <c r="D176" s="14" t="n"/>
      <c r="E176" s="14" t="n"/>
      <c r="F176" s="14" t="n"/>
      <c r="G176" s="14" t="n"/>
      <c r="H176" s="14" t="n"/>
      <c r="I176" s="14" t="n"/>
      <c r="J176" s="14" t="n"/>
      <c r="K176" s="14" t="n"/>
      <c r="L176" s="14" t="n"/>
      <c r="M176" s="14" t="n"/>
      <c r="N176" s="14" t="n"/>
      <c r="O176" s="14" t="n"/>
      <c r="P176" s="14" t="n"/>
      <c r="Q176" s="14" t="n"/>
      <c r="R176" s="14" t="n"/>
      <c r="S176" s="14" t="n"/>
      <c r="T176" s="14" t="n"/>
      <c r="U176" s="14" t="n"/>
      <c r="V176" s="14" t="n"/>
      <c r="W176" s="14" t="n"/>
      <c r="X176" s="14" t="n"/>
      <c r="Y176" s="14" t="n"/>
      <c r="Z176" s="14" t="n"/>
    </row>
    <row r="177" ht="15.75" customHeight="1" s="16">
      <c r="A177" s="13">
        <f>IFERROR(__xludf.DUMMYFUNCTION("SPLIT(C177, "","")"),"르꼬끄골프")</f>
        <v/>
      </c>
      <c r="B177" s="13">
        <f>IFERROR(__xludf.DUMMYFUNCTION("""COMPUTED_VALUE"""),"Le coq sportif Golf")</f>
        <v/>
      </c>
      <c r="C177" s="13" t="inlineStr">
        <is>
          <t>르꼬끄골프,Le coq sportif Golf</t>
        </is>
      </c>
      <c r="D177" s="14" t="n"/>
      <c r="E177" s="14" t="n"/>
      <c r="F177" s="14" t="n"/>
      <c r="G177" s="14" t="n"/>
      <c r="H177" s="14" t="n"/>
      <c r="I177" s="14" t="n"/>
      <c r="J177" s="14" t="n"/>
      <c r="K177" s="14" t="n"/>
      <c r="L177" s="14" t="n"/>
      <c r="M177" s="14" t="n"/>
      <c r="N177" s="14" t="n"/>
      <c r="O177" s="14" t="n"/>
      <c r="P177" s="14" t="n"/>
      <c r="Q177" s="14" t="n"/>
      <c r="R177" s="14" t="n"/>
      <c r="S177" s="14" t="n"/>
      <c r="T177" s="14" t="n"/>
      <c r="U177" s="14" t="n"/>
      <c r="V177" s="14" t="n"/>
      <c r="W177" s="14" t="n"/>
      <c r="X177" s="14" t="n"/>
      <c r="Y177" s="14" t="n"/>
      <c r="Z177" s="14" t="n"/>
    </row>
    <row r="178" ht="15.75" customHeight="1" s="16">
      <c r="A178" s="13">
        <f>IFERROR(__xludf.DUMMYFUNCTION("SPLIT(C178, "","")"),"엠폴햄")</f>
        <v/>
      </c>
      <c r="B178" s="13">
        <f>IFERROR(__xludf.DUMMYFUNCTION("""COMPUTED_VALUE"""),"EMPOLHAM")</f>
        <v/>
      </c>
      <c r="C178" s="13" t="inlineStr">
        <is>
          <t>엠폴햄,EMPOLHAM</t>
        </is>
      </c>
      <c r="D178" s="14" t="n"/>
      <c r="E178" s="14" t="n"/>
      <c r="F178" s="14" t="n"/>
      <c r="G178" s="14" t="n"/>
      <c r="H178" s="14" t="n"/>
      <c r="I178" s="14" t="n"/>
      <c r="J178" s="14" t="n"/>
      <c r="K178" s="14" t="n"/>
      <c r="L178" s="14" t="n"/>
      <c r="M178" s="14" t="n"/>
      <c r="N178" s="14" t="n"/>
      <c r="O178" s="14" t="n"/>
      <c r="P178" s="14" t="n"/>
      <c r="Q178" s="14" t="n"/>
      <c r="R178" s="14" t="n"/>
      <c r="S178" s="14" t="n"/>
      <c r="T178" s="14" t="n"/>
      <c r="U178" s="14" t="n"/>
      <c r="V178" s="14" t="n"/>
      <c r="W178" s="14" t="n"/>
      <c r="X178" s="14" t="n"/>
      <c r="Y178" s="14" t="n"/>
      <c r="Z178" s="14" t="n"/>
    </row>
    <row r="179" ht="15.75" customHeight="1" s="16">
      <c r="A179" s="13">
        <f>IFERROR(__xludf.DUMMYFUNCTION("SPLIT(C179, "","")"),"젝시믹스")</f>
        <v/>
      </c>
      <c r="B179" s="13">
        <f>IFERROR(__xludf.DUMMYFUNCTION("""COMPUTED_VALUE"""),"XEXYMIX")</f>
        <v/>
      </c>
      <c r="C179" s="13" t="inlineStr">
        <is>
          <t>젝시믹스,XEXYMIX</t>
        </is>
      </c>
      <c r="D179" s="14" t="n"/>
      <c r="E179" s="14" t="n"/>
      <c r="F179" s="14" t="n"/>
      <c r="G179" s="14" t="n"/>
      <c r="H179" s="14" t="n"/>
      <c r="I179" s="14" t="n"/>
      <c r="J179" s="14" t="n"/>
      <c r="K179" s="14" t="n"/>
      <c r="L179" s="14" t="n"/>
      <c r="M179" s="14" t="n"/>
      <c r="N179" s="14" t="n"/>
      <c r="O179" s="14" t="n"/>
      <c r="P179" s="14" t="n"/>
      <c r="Q179" s="14" t="n"/>
      <c r="R179" s="14" t="n"/>
      <c r="S179" s="14" t="n"/>
      <c r="T179" s="14" t="n"/>
      <c r="U179" s="14" t="n"/>
      <c r="V179" s="14" t="n"/>
      <c r="W179" s="14" t="n"/>
      <c r="X179" s="14" t="n"/>
      <c r="Y179" s="14" t="n"/>
      <c r="Z179" s="14" t="n"/>
    </row>
    <row r="180" ht="15.75" customHeight="1" s="16">
      <c r="A180" s="13">
        <f>IFERROR(__xludf.DUMMYFUNCTION("SPLIT(C180, "","")"),"노튼")</f>
        <v/>
      </c>
      <c r="B180" s="13">
        <f>IFERROR(__xludf.DUMMYFUNCTION("""COMPUTED_VALUE"""),"NORTON")</f>
        <v/>
      </c>
      <c r="C180" s="13" t="inlineStr">
        <is>
          <t>노튼,NORTON</t>
        </is>
      </c>
      <c r="D180" s="14" t="n"/>
      <c r="E180" s="14" t="n"/>
      <c r="F180" s="14" t="n"/>
      <c r="G180" s="14" t="n"/>
      <c r="H180" s="14" t="n"/>
      <c r="I180" s="14" t="n"/>
      <c r="J180" s="14" t="n"/>
      <c r="K180" s="14" t="n"/>
      <c r="L180" s="14" t="n"/>
      <c r="M180" s="14" t="n"/>
      <c r="N180" s="14" t="n"/>
      <c r="O180" s="14" t="n"/>
      <c r="P180" s="14" t="n"/>
      <c r="Q180" s="14" t="n"/>
      <c r="R180" s="14" t="n"/>
      <c r="S180" s="14" t="n"/>
      <c r="T180" s="14" t="n"/>
      <c r="U180" s="14" t="n"/>
      <c r="V180" s="14" t="n"/>
      <c r="W180" s="14" t="n"/>
      <c r="X180" s="14" t="n"/>
      <c r="Y180" s="14" t="n"/>
      <c r="Z180" s="14" t="n"/>
    </row>
    <row r="181" ht="15.75" customHeight="1" s="16">
      <c r="A181" s="13">
        <f>IFERROR(__xludf.DUMMYFUNCTION("SPLIT(C181, "","")"),"펜필드")</f>
        <v/>
      </c>
      <c r="B181" s="13">
        <f>IFERROR(__xludf.DUMMYFUNCTION("""COMPUTED_VALUE"""),"Penfield")</f>
        <v/>
      </c>
      <c r="C181" s="13" t="inlineStr">
        <is>
          <t>펜필드,Penfield</t>
        </is>
      </c>
      <c r="D181" s="14" t="n"/>
      <c r="E181" s="14" t="n"/>
      <c r="F181" s="14" t="n"/>
      <c r="G181" s="14" t="n"/>
      <c r="H181" s="14" t="n"/>
      <c r="I181" s="14" t="n"/>
      <c r="J181" s="14" t="n"/>
      <c r="K181" s="14" t="n"/>
      <c r="L181" s="14" t="n"/>
      <c r="M181" s="14" t="n"/>
      <c r="N181" s="14" t="n"/>
      <c r="O181" s="14" t="n"/>
      <c r="P181" s="14" t="n"/>
      <c r="Q181" s="14" t="n"/>
      <c r="R181" s="14" t="n"/>
      <c r="S181" s="14" t="n"/>
      <c r="T181" s="14" t="n"/>
      <c r="U181" s="14" t="n"/>
      <c r="V181" s="14" t="n"/>
      <c r="W181" s="14" t="n"/>
      <c r="X181" s="14" t="n"/>
      <c r="Y181" s="14" t="n"/>
      <c r="Z181" s="14" t="n"/>
    </row>
    <row r="182" ht="15.75" customHeight="1" s="16">
      <c r="A182" s="13">
        <f>IFERROR(__xludf.DUMMYFUNCTION("SPLIT(C182, "","")"),"디미트리블랙")</f>
        <v/>
      </c>
      <c r="B182" s="13">
        <f>IFERROR(__xludf.DUMMYFUNCTION("""COMPUTED_VALUE"""),"DIMITRI BLACK")</f>
        <v/>
      </c>
      <c r="C182" s="13" t="inlineStr">
        <is>
          <t>디미트리블랙,DIMITRI BLACK</t>
        </is>
      </c>
      <c r="D182" s="14" t="n"/>
      <c r="E182" s="14" t="n"/>
      <c r="F182" s="14" t="n"/>
      <c r="G182" s="14" t="n"/>
      <c r="H182" s="14" t="n"/>
      <c r="I182" s="14" t="n"/>
      <c r="J182" s="14" t="n"/>
      <c r="K182" s="14" t="n"/>
      <c r="L182" s="14" t="n"/>
      <c r="M182" s="14" t="n"/>
      <c r="N182" s="14" t="n"/>
      <c r="O182" s="14" t="n"/>
      <c r="P182" s="14" t="n"/>
      <c r="Q182" s="14" t="n"/>
      <c r="R182" s="14" t="n"/>
      <c r="S182" s="14" t="n"/>
      <c r="T182" s="14" t="n"/>
      <c r="U182" s="14" t="n"/>
      <c r="V182" s="14" t="n"/>
      <c r="W182" s="14" t="n"/>
      <c r="X182" s="14" t="n"/>
      <c r="Y182" s="14" t="n"/>
      <c r="Z182" s="14" t="n"/>
    </row>
    <row r="183" ht="15.75" customHeight="1" s="16">
      <c r="A183" s="13">
        <f>IFERROR(__xludf.DUMMYFUNCTION("SPLIT(C183, "","")"),"내셔널지오그래픽")</f>
        <v/>
      </c>
      <c r="B183" s="13">
        <f>IFERROR(__xludf.DUMMYFUNCTION("""COMPUTED_VALUE"""),"NATIONAL GEOGRAPHIC")</f>
        <v/>
      </c>
      <c r="C183" s="13" t="inlineStr">
        <is>
          <t>내셔널지오그래픽,NATIONAL GEOGRAPHIC</t>
        </is>
      </c>
      <c r="D183" s="14" t="n"/>
      <c r="E183" s="14" t="n"/>
      <c r="F183" s="14" t="n"/>
      <c r="G183" s="14" t="n"/>
      <c r="H183" s="14" t="n"/>
      <c r="I183" s="14" t="n"/>
      <c r="J183" s="14" t="n"/>
      <c r="K183" s="14" t="n"/>
      <c r="L183" s="14" t="n"/>
      <c r="M183" s="14" t="n"/>
      <c r="N183" s="14" t="n"/>
      <c r="O183" s="14" t="n"/>
      <c r="P183" s="14" t="n"/>
      <c r="Q183" s="14" t="n"/>
      <c r="R183" s="14" t="n"/>
      <c r="S183" s="14" t="n"/>
      <c r="T183" s="14" t="n"/>
      <c r="U183" s="14" t="n"/>
      <c r="V183" s="14" t="n"/>
      <c r="W183" s="14" t="n"/>
      <c r="X183" s="14" t="n"/>
      <c r="Y183" s="14" t="n"/>
      <c r="Z183" s="14" t="n"/>
    </row>
    <row r="184" ht="15.75" customHeight="1" s="16">
      <c r="A184" s="13">
        <f>IFERROR(__xludf.DUMMYFUNCTION("SPLIT(C184, "","")"),"플라스틱아일랜드")</f>
        <v/>
      </c>
      <c r="B184" s="13">
        <f>IFERROR(__xludf.DUMMYFUNCTION("""COMPUTED_VALUE"""),"PLASTIC ISLAND")</f>
        <v/>
      </c>
      <c r="C184" s="13" t="inlineStr">
        <is>
          <t>플라스틱아일랜드,PLASTIC ISLAND</t>
        </is>
      </c>
      <c r="D184" s="14" t="n"/>
      <c r="E184" s="14" t="n"/>
      <c r="F184" s="14" t="n"/>
      <c r="G184" s="14" t="n"/>
      <c r="H184" s="14" t="n"/>
      <c r="I184" s="14" t="n"/>
      <c r="J184" s="14" t="n"/>
      <c r="K184" s="14" t="n"/>
      <c r="L184" s="14" t="n"/>
      <c r="M184" s="14" t="n"/>
      <c r="N184" s="14" t="n"/>
      <c r="O184" s="14" t="n"/>
      <c r="P184" s="14" t="n"/>
      <c r="Q184" s="14" t="n"/>
      <c r="R184" s="14" t="n"/>
      <c r="S184" s="14" t="n"/>
      <c r="T184" s="14" t="n"/>
      <c r="U184" s="14" t="n"/>
      <c r="V184" s="14" t="n"/>
      <c r="W184" s="14" t="n"/>
      <c r="X184" s="14" t="n"/>
      <c r="Y184" s="14" t="n"/>
      <c r="Z184" s="14" t="n"/>
    </row>
    <row r="185" ht="15.75" customHeight="1" s="16">
      <c r="A185" s="13">
        <f>IFERROR(__xludf.DUMMYFUNCTION("SPLIT(C185, "","")"),"올드네이비")</f>
        <v/>
      </c>
      <c r="B185" s="13">
        <f>IFERROR(__xludf.DUMMYFUNCTION("""COMPUTED_VALUE"""),"Old Navy")</f>
        <v/>
      </c>
      <c r="C185" s="13" t="inlineStr">
        <is>
          <t>올드네이비,Old Navy</t>
        </is>
      </c>
      <c r="D185" s="14" t="n"/>
      <c r="E185" s="14" t="n"/>
      <c r="F185" s="14" t="n"/>
      <c r="G185" s="14" t="n"/>
      <c r="H185" s="14" t="n"/>
      <c r="I185" s="14" t="n"/>
      <c r="J185" s="14" t="n"/>
      <c r="K185" s="14" t="n"/>
      <c r="L185" s="14" t="n"/>
      <c r="M185" s="14" t="n"/>
      <c r="N185" s="14" t="n"/>
      <c r="O185" s="14" t="n"/>
      <c r="P185" s="14" t="n"/>
      <c r="Q185" s="14" t="n"/>
      <c r="R185" s="14" t="n"/>
      <c r="S185" s="14" t="n"/>
      <c r="T185" s="14" t="n"/>
      <c r="U185" s="14" t="n"/>
      <c r="V185" s="14" t="n"/>
      <c r="W185" s="14" t="n"/>
      <c r="X185" s="14" t="n"/>
      <c r="Y185" s="14" t="n"/>
      <c r="Z185" s="14" t="n"/>
    </row>
    <row r="186" ht="15.75" customHeight="1" s="16">
      <c r="A186" s="13">
        <f>IFERROR(__xludf.DUMMYFUNCTION("SPLIT(C186, "","")"),"H&amp;M YALE")</f>
        <v/>
      </c>
      <c r="B186" s="13">
        <f>IFERROR(__xludf.DUMMYFUNCTION("""COMPUTED_VALUE"""),"에이치앤엠 예일")</f>
        <v/>
      </c>
      <c r="C186" s="13" t="inlineStr">
        <is>
          <t>H&amp;M YALE,에이치앤엠 예일</t>
        </is>
      </c>
      <c r="D186" s="14" t="n"/>
      <c r="E186" s="14" t="n"/>
      <c r="F186" s="14" t="n"/>
      <c r="G186" s="14" t="n"/>
      <c r="H186" s="14" t="n"/>
      <c r="I186" s="14" t="n"/>
      <c r="J186" s="14" t="n"/>
      <c r="K186" s="14" t="n"/>
      <c r="L186" s="14" t="n"/>
      <c r="M186" s="14" t="n"/>
      <c r="N186" s="14" t="n"/>
      <c r="O186" s="14" t="n"/>
      <c r="P186" s="14" t="n"/>
      <c r="Q186" s="14" t="n"/>
      <c r="R186" s="14" t="n"/>
      <c r="S186" s="14" t="n"/>
      <c r="T186" s="14" t="n"/>
      <c r="U186" s="14" t="n"/>
      <c r="V186" s="14" t="n"/>
      <c r="W186" s="14" t="n"/>
      <c r="X186" s="14" t="n"/>
      <c r="Y186" s="14" t="n"/>
      <c r="Z186" s="14" t="n"/>
    </row>
    <row r="187" ht="15.75" customHeight="1" s="16">
      <c r="A187" s="13">
        <f>IFERROR(__xludf.DUMMYFUNCTION("SPLIT(C187, "","")"),"코스")</f>
        <v/>
      </c>
      <c r="B187" s="13">
        <f>IFERROR(__xludf.DUMMYFUNCTION("""COMPUTED_VALUE"""),"COS")</f>
        <v/>
      </c>
      <c r="C187" s="13" t="inlineStr">
        <is>
          <t>코스,COS</t>
        </is>
      </c>
      <c r="D187" s="14" t="n"/>
      <c r="E187" s="14" t="n"/>
      <c r="F187" s="14" t="n"/>
      <c r="G187" s="14" t="n"/>
      <c r="H187" s="14" t="n"/>
      <c r="I187" s="14" t="n"/>
      <c r="J187" s="14" t="n"/>
      <c r="K187" s="14" t="n"/>
      <c r="L187" s="14" t="n"/>
      <c r="M187" s="14" t="n"/>
      <c r="N187" s="14" t="n"/>
      <c r="O187" s="14" t="n"/>
      <c r="P187" s="14" t="n"/>
      <c r="Q187" s="14" t="n"/>
      <c r="R187" s="14" t="n"/>
      <c r="S187" s="14" t="n"/>
      <c r="T187" s="14" t="n"/>
      <c r="U187" s="14" t="n"/>
      <c r="V187" s="14" t="n"/>
      <c r="W187" s="14" t="n"/>
      <c r="X187" s="14" t="n"/>
      <c r="Y187" s="14" t="n"/>
      <c r="Z187" s="14" t="n"/>
    </row>
    <row r="188" ht="15.75" customHeight="1" s="16">
      <c r="A188" s="13">
        <f>IFERROR(__xludf.DUMMYFUNCTION("SPLIT(C188, "","")"),"자라니트")</f>
        <v/>
      </c>
      <c r="B188" s="13">
        <f>IFERROR(__xludf.DUMMYFUNCTION("""COMPUTED_VALUE"""),"ZARA Knit")</f>
        <v/>
      </c>
      <c r="C188" s="13" t="inlineStr">
        <is>
          <t>자라니트,ZARA Knit</t>
        </is>
      </c>
      <c r="D188" s="14" t="n"/>
      <c r="E188" s="14" t="n"/>
      <c r="F188" s="14" t="n"/>
      <c r="G188" s="14" t="n"/>
      <c r="H188" s="14" t="n"/>
      <c r="I188" s="14" t="n"/>
      <c r="J188" s="14" t="n"/>
      <c r="K188" s="14" t="n"/>
      <c r="L188" s="14" t="n"/>
      <c r="M188" s="14" t="n"/>
      <c r="N188" s="14" t="n"/>
      <c r="O188" s="14" t="n"/>
      <c r="P188" s="14" t="n"/>
      <c r="Q188" s="14" t="n"/>
      <c r="R188" s="14" t="n"/>
      <c r="S188" s="14" t="n"/>
      <c r="T188" s="14" t="n"/>
      <c r="U188" s="14" t="n"/>
      <c r="V188" s="14" t="n"/>
      <c r="W188" s="14" t="n"/>
      <c r="X188" s="14" t="n"/>
      <c r="Y188" s="14" t="n"/>
      <c r="Z188" s="14" t="n"/>
    </row>
    <row r="189" ht="15.75" customHeight="1" s="16">
      <c r="A189" s="13">
        <f>IFERROR(__xludf.DUMMYFUNCTION("SPLIT(C189, "","")"),"더아이잗")</f>
        <v/>
      </c>
      <c r="B189" s="13">
        <f>IFERROR(__xludf.DUMMYFUNCTION("""COMPUTED_VALUE"""),"The Izzat")</f>
        <v/>
      </c>
      <c r="C189" s="13" t="inlineStr">
        <is>
          <t>더아이잗,The Izzat</t>
        </is>
      </c>
      <c r="D189" s="14" t="n"/>
      <c r="E189" s="14" t="n"/>
      <c r="F189" s="14" t="n"/>
      <c r="G189" s="14" t="n"/>
      <c r="H189" s="14" t="n"/>
      <c r="I189" s="14" t="n"/>
      <c r="J189" s="14" t="n"/>
      <c r="K189" s="14" t="n"/>
      <c r="L189" s="14" t="n"/>
      <c r="M189" s="14" t="n"/>
      <c r="N189" s="14" t="n"/>
      <c r="O189" s="14" t="n"/>
      <c r="P189" s="14" t="n"/>
      <c r="Q189" s="14" t="n"/>
      <c r="R189" s="14" t="n"/>
      <c r="S189" s="14" t="n"/>
      <c r="T189" s="14" t="n"/>
      <c r="U189" s="14" t="n"/>
      <c r="V189" s="14" t="n"/>
      <c r="W189" s="14" t="n"/>
      <c r="X189" s="14" t="n"/>
      <c r="Y189" s="14" t="n"/>
      <c r="Z189" s="14" t="n"/>
    </row>
    <row r="190" ht="15.75" customHeight="1" s="16">
      <c r="A190" s="13">
        <f>IFERROR(__xludf.DUMMYFUNCTION("SPLIT(C190, "","")"),"랄프로렌")</f>
        <v/>
      </c>
      <c r="B190" s="13">
        <f>IFERROR(__xludf.DUMMYFUNCTION("""COMPUTED_VALUE"""),"Ralph Lauren")</f>
        <v/>
      </c>
      <c r="C190" s="13" t="inlineStr">
        <is>
          <t>랄프로렌,Ralph Lauren</t>
        </is>
      </c>
      <c r="D190" s="14" t="n"/>
      <c r="E190" s="14" t="n"/>
      <c r="F190" s="14" t="n"/>
      <c r="G190" s="14" t="n"/>
      <c r="H190" s="14" t="n"/>
      <c r="I190" s="14" t="n"/>
      <c r="J190" s="14" t="n"/>
      <c r="K190" s="14" t="n"/>
      <c r="L190" s="14" t="n"/>
      <c r="M190" s="14" t="n"/>
      <c r="N190" s="14" t="n"/>
      <c r="O190" s="14" t="n"/>
      <c r="P190" s="14" t="n"/>
      <c r="Q190" s="14" t="n"/>
      <c r="R190" s="14" t="n"/>
      <c r="S190" s="14" t="n"/>
      <c r="T190" s="14" t="n"/>
      <c r="U190" s="14" t="n"/>
      <c r="V190" s="14" t="n"/>
      <c r="W190" s="14" t="n"/>
      <c r="X190" s="14" t="n"/>
      <c r="Y190" s="14" t="n"/>
      <c r="Z190" s="14" t="n"/>
    </row>
    <row r="191" ht="15.75" customHeight="1" s="16">
      <c r="A191" s="13">
        <f>IFERROR(__xludf.DUMMYFUNCTION("SPLIT(C191, "","")"),"험멜")</f>
        <v/>
      </c>
      <c r="B191" s="13">
        <f>IFERROR(__xludf.DUMMYFUNCTION("""COMPUTED_VALUE"""),"Hummel")</f>
        <v/>
      </c>
      <c r="C191" s="13" t="inlineStr">
        <is>
          <t>험멜,Hummel</t>
        </is>
      </c>
      <c r="D191" s="14" t="n"/>
      <c r="E191" s="14" t="n"/>
      <c r="F191" s="14" t="n"/>
      <c r="G191" s="14" t="n"/>
      <c r="H191" s="14" t="n"/>
      <c r="I191" s="14" t="n"/>
      <c r="J191" s="14" t="n"/>
      <c r="K191" s="14" t="n"/>
      <c r="L191" s="14" t="n"/>
      <c r="M191" s="14" t="n"/>
      <c r="N191" s="14" t="n"/>
      <c r="O191" s="14" t="n"/>
      <c r="P191" s="14" t="n"/>
      <c r="Q191" s="14" t="n"/>
      <c r="R191" s="14" t="n"/>
      <c r="S191" s="14" t="n"/>
      <c r="T191" s="14" t="n"/>
      <c r="U191" s="14" t="n"/>
      <c r="V191" s="14" t="n"/>
      <c r="W191" s="14" t="n"/>
      <c r="X191" s="14" t="n"/>
      <c r="Y191" s="14" t="n"/>
      <c r="Z191" s="14" t="n"/>
    </row>
    <row r="192" ht="15.75" customHeight="1" s="16">
      <c r="A192" s="13">
        <f>IFERROR(__xludf.DUMMYFUNCTION("SPLIT(C192, "","")"),"김영주골프")</f>
        <v/>
      </c>
      <c r="B192" s="13">
        <f>IFERROR(__xludf.DUMMYFUNCTION("""COMPUTED_VALUE"""),"Kim Young Joo Golf")</f>
        <v/>
      </c>
      <c r="C192" s="13" t="inlineStr">
        <is>
          <t>김영주골프,Kim Young Joo Golf</t>
        </is>
      </c>
      <c r="D192" s="14" t="n"/>
      <c r="E192" s="14" t="n"/>
      <c r="F192" s="14" t="n"/>
      <c r="G192" s="14" t="n"/>
      <c r="H192" s="14" t="n"/>
      <c r="I192" s="14" t="n"/>
      <c r="J192" s="14" t="n"/>
      <c r="K192" s="14" t="n"/>
      <c r="L192" s="14" t="n"/>
      <c r="M192" s="14" t="n"/>
      <c r="N192" s="14" t="n"/>
      <c r="O192" s="14" t="n"/>
      <c r="P192" s="14" t="n"/>
      <c r="Q192" s="14" t="n"/>
      <c r="R192" s="14" t="n"/>
      <c r="S192" s="14" t="n"/>
      <c r="T192" s="14" t="n"/>
      <c r="U192" s="14" t="n"/>
      <c r="V192" s="14" t="n"/>
      <c r="W192" s="14" t="n"/>
      <c r="X192" s="14" t="n"/>
      <c r="Y192" s="14" t="n"/>
      <c r="Z192" s="14" t="n"/>
    </row>
    <row r="193" ht="15.75" customHeight="1" s="16">
      <c r="A193" s="13">
        <f>IFERROR(__xludf.DUMMYFUNCTION("SPLIT(C193, "","")"),"피에르가르뎅")</f>
        <v/>
      </c>
      <c r="B193" s="13">
        <f>IFERROR(__xludf.DUMMYFUNCTION("""COMPUTED_VALUE"""),"Pierre Cardin")</f>
        <v/>
      </c>
      <c r="C193" s="13" t="inlineStr">
        <is>
          <t>피에르가르뎅,Pierre Cardin</t>
        </is>
      </c>
      <c r="D193" s="14" t="n"/>
      <c r="E193" s="14" t="n"/>
      <c r="F193" s="14" t="n"/>
      <c r="G193" s="14" t="n"/>
      <c r="H193" s="14" t="n"/>
      <c r="I193" s="14" t="n"/>
      <c r="J193" s="14" t="n"/>
      <c r="K193" s="14" t="n"/>
      <c r="L193" s="14" t="n"/>
      <c r="M193" s="14" t="n"/>
      <c r="N193" s="14" t="n"/>
      <c r="O193" s="14" t="n"/>
      <c r="P193" s="14" t="n"/>
      <c r="Q193" s="14" t="n"/>
      <c r="R193" s="14" t="n"/>
      <c r="S193" s="14" t="n"/>
      <c r="T193" s="14" t="n"/>
      <c r="U193" s="14" t="n"/>
      <c r="V193" s="14" t="n"/>
      <c r="W193" s="14" t="n"/>
      <c r="X193" s="14" t="n"/>
      <c r="Y193" s="14" t="n"/>
      <c r="Z193" s="14" t="n"/>
    </row>
    <row r="194" ht="15.75" customHeight="1" s="16">
      <c r="A194" s="13">
        <f>IFERROR(__xludf.DUMMYFUNCTION("SPLIT(C194, "","")"),"빈폴스포츠")</f>
        <v/>
      </c>
      <c r="B194" s="13">
        <f>IFERROR(__xludf.DUMMYFUNCTION("""COMPUTED_VALUE"""),"Beanpole Sports")</f>
        <v/>
      </c>
      <c r="C194" s="13" t="inlineStr">
        <is>
          <t>빈폴스포츠,Beanpole Sports</t>
        </is>
      </c>
      <c r="D194" s="14" t="n"/>
      <c r="E194" s="14" t="n"/>
      <c r="F194" s="14" t="n"/>
      <c r="G194" s="14" t="n"/>
      <c r="H194" s="14" t="n"/>
      <c r="I194" s="14" t="n"/>
      <c r="J194" s="14" t="n"/>
      <c r="K194" s="14" t="n"/>
      <c r="L194" s="14" t="n"/>
      <c r="M194" s="14" t="n"/>
      <c r="N194" s="14" t="n"/>
      <c r="O194" s="14" t="n"/>
      <c r="P194" s="14" t="n"/>
      <c r="Q194" s="14" t="n"/>
      <c r="R194" s="14" t="n"/>
      <c r="S194" s="14" t="n"/>
      <c r="T194" s="14" t="n"/>
      <c r="U194" s="14" t="n"/>
      <c r="V194" s="14" t="n"/>
      <c r="W194" s="14" t="n"/>
      <c r="X194" s="14" t="n"/>
      <c r="Y194" s="14" t="n"/>
      <c r="Z194" s="14" t="n"/>
    </row>
    <row r="195" ht="15.75" customHeight="1" s="16">
      <c r="A195" s="13">
        <f>IFERROR(__xludf.DUMMYFUNCTION("SPLIT(C195, "","")"),"어스앤뎀")</f>
        <v/>
      </c>
      <c r="B195" s="13">
        <f>IFERROR(__xludf.DUMMYFUNCTION("""COMPUTED_VALUE"""),"Earth &amp; Them")</f>
        <v/>
      </c>
      <c r="C195" s="13" t="inlineStr">
        <is>
          <t>어스앤뎀,Earth &amp; Them</t>
        </is>
      </c>
      <c r="D195" s="14" t="n"/>
      <c r="E195" s="14" t="n"/>
      <c r="F195" s="14" t="n"/>
      <c r="G195" s="14" t="n"/>
      <c r="H195" s="14" t="n"/>
      <c r="I195" s="14" t="n"/>
      <c r="J195" s="14" t="n"/>
      <c r="K195" s="14" t="n"/>
      <c r="L195" s="14" t="n"/>
      <c r="M195" s="14" t="n"/>
      <c r="N195" s="14" t="n"/>
      <c r="O195" s="14" t="n"/>
      <c r="P195" s="14" t="n"/>
      <c r="Q195" s="14" t="n"/>
      <c r="R195" s="14" t="n"/>
      <c r="S195" s="14" t="n"/>
      <c r="T195" s="14" t="n"/>
      <c r="U195" s="14" t="n"/>
      <c r="V195" s="14" t="n"/>
      <c r="W195" s="14" t="n"/>
      <c r="X195" s="14" t="n"/>
      <c r="Y195" s="14" t="n"/>
      <c r="Z195" s="14" t="n"/>
    </row>
    <row r="196" ht="15.75" customHeight="1" s="16">
      <c r="A196" s="13">
        <f>IFERROR(__xludf.DUMMYFUNCTION("SPLIT(C196, "","")"),"더아이잗뉴욕")</f>
        <v/>
      </c>
      <c r="B196" s="13">
        <f>IFERROR(__xludf.DUMMYFUNCTION("""COMPUTED_VALUE"""),"The Izzat New York")</f>
        <v/>
      </c>
      <c r="C196" s="13" t="inlineStr">
        <is>
          <t>더아이잗뉴욕,The Izzat New York</t>
        </is>
      </c>
      <c r="D196" s="14" t="n"/>
      <c r="E196" s="14" t="n"/>
      <c r="F196" s="14" t="n"/>
      <c r="G196" s="14" t="n"/>
      <c r="H196" s="14" t="n"/>
      <c r="I196" s="14" t="n"/>
      <c r="J196" s="14" t="n"/>
      <c r="K196" s="14" t="n"/>
      <c r="L196" s="14" t="n"/>
      <c r="M196" s="14" t="n"/>
      <c r="N196" s="14" t="n"/>
      <c r="O196" s="14" t="n"/>
      <c r="P196" s="14" t="n"/>
      <c r="Q196" s="14" t="n"/>
      <c r="R196" s="14" t="n"/>
      <c r="S196" s="14" t="n"/>
      <c r="T196" s="14" t="n"/>
      <c r="U196" s="14" t="n"/>
      <c r="V196" s="14" t="n"/>
      <c r="W196" s="14" t="n"/>
      <c r="X196" s="14" t="n"/>
      <c r="Y196" s="14" t="n"/>
      <c r="Z196" s="14" t="n"/>
    </row>
    <row r="197" ht="15.75" customHeight="1" s="16">
      <c r="A197" s="13">
        <f>IFERROR(__xludf.DUMMYFUNCTION("SPLIT(C197, "","")"),"클럽모나코")</f>
        <v/>
      </c>
      <c r="B197" s="13">
        <f>IFERROR(__xludf.DUMMYFUNCTION("""COMPUTED_VALUE"""),"Club Monaco")</f>
        <v/>
      </c>
      <c r="C197" s="13" t="inlineStr">
        <is>
          <t>클럽모나코,Club Monaco</t>
        </is>
      </c>
      <c r="D197" s="14" t="n"/>
      <c r="E197" s="14" t="n"/>
      <c r="F197" s="14" t="n"/>
      <c r="G197" s="14" t="n"/>
      <c r="H197" s="14" t="n"/>
      <c r="I197" s="14" t="n"/>
      <c r="J197" s="14" t="n"/>
      <c r="K197" s="14" t="n"/>
      <c r="L197" s="14" t="n"/>
      <c r="M197" s="14" t="n"/>
      <c r="N197" s="14" t="n"/>
      <c r="O197" s="14" t="n"/>
      <c r="P197" s="14" t="n"/>
      <c r="Q197" s="14" t="n"/>
      <c r="R197" s="14" t="n"/>
      <c r="S197" s="14" t="n"/>
      <c r="T197" s="14" t="n"/>
      <c r="U197" s="14" t="n"/>
      <c r="V197" s="14" t="n"/>
      <c r="W197" s="14" t="n"/>
      <c r="X197" s="14" t="n"/>
      <c r="Y197" s="14" t="n"/>
      <c r="Z197" s="14" t="n"/>
    </row>
    <row r="198" ht="15.75" customHeight="1" s="16">
      <c r="A198" s="13">
        <f>IFERROR(__xludf.DUMMYFUNCTION("SPLIT(C198, "","")"),"mixxo")</f>
        <v/>
      </c>
      <c r="B198" s="13">
        <f>IFERROR(__xludf.DUMMYFUNCTION("""COMPUTED_VALUE"""),"미쏘")</f>
        <v/>
      </c>
      <c r="C198" s="13" t="inlineStr">
        <is>
          <t>mixxo,미쏘</t>
        </is>
      </c>
      <c r="D198" s="14" t="n"/>
      <c r="E198" s="14" t="n"/>
      <c r="F198" s="14" t="n"/>
      <c r="G198" s="14" t="n"/>
      <c r="H198" s="14" t="n"/>
      <c r="I198" s="14" t="n"/>
      <c r="J198" s="14" t="n"/>
      <c r="K198" s="14" t="n"/>
      <c r="L198" s="14" t="n"/>
      <c r="M198" s="14" t="n"/>
      <c r="N198" s="14" t="n"/>
      <c r="O198" s="14" t="n"/>
      <c r="P198" s="14" t="n"/>
      <c r="Q198" s="14" t="n"/>
      <c r="R198" s="14" t="n"/>
      <c r="S198" s="14" t="n"/>
      <c r="T198" s="14" t="n"/>
      <c r="U198" s="14" t="n"/>
      <c r="V198" s="14" t="n"/>
      <c r="W198" s="14" t="n"/>
      <c r="X198" s="14" t="n"/>
      <c r="Y198" s="14" t="n"/>
      <c r="Z198" s="14" t="n"/>
    </row>
    <row r="199" ht="15.75" customHeight="1" s="16">
      <c r="A199" s="13">
        <f>IFERROR(__xludf.DUMMYFUNCTION("SPLIT(C199, "","")"),"JJ지고트")</f>
        <v/>
      </c>
      <c r="B199" s="13">
        <f>IFERROR(__xludf.DUMMYFUNCTION("""COMPUTED_VALUE"""),"JJ JIGOTT")</f>
        <v/>
      </c>
      <c r="C199" s="13" t="inlineStr">
        <is>
          <t>JJ지고트,JJ JIGOTT</t>
        </is>
      </c>
      <c r="D199" s="14" t="n"/>
      <c r="E199" s="14" t="n"/>
      <c r="F199" s="14" t="n"/>
      <c r="G199" s="14" t="n"/>
      <c r="H199" s="14" t="n"/>
      <c r="I199" s="14" t="n"/>
      <c r="J199" s="14" t="n"/>
      <c r="K199" s="14" t="n"/>
      <c r="L199" s="14" t="n"/>
      <c r="M199" s="14" t="n"/>
      <c r="N199" s="14" t="n"/>
      <c r="O199" s="14" t="n"/>
      <c r="P199" s="14" t="n"/>
      <c r="Q199" s="14" t="n"/>
      <c r="R199" s="14" t="n"/>
      <c r="S199" s="14" t="n"/>
      <c r="T199" s="14" t="n"/>
      <c r="U199" s="14" t="n"/>
      <c r="V199" s="14" t="n"/>
      <c r="W199" s="14" t="n"/>
      <c r="X199" s="14" t="n"/>
      <c r="Y199" s="14" t="n"/>
      <c r="Z199" s="14" t="n"/>
    </row>
    <row r="200" ht="15.75" customHeight="1" s="16">
      <c r="A200" s="14" t="n"/>
      <c r="B200" s="14" t="n"/>
      <c r="C200" s="14" t="n"/>
      <c r="D200" s="14" t="n"/>
      <c r="E200" s="14" t="n"/>
      <c r="F200" s="14" t="n"/>
      <c r="G200" s="14" t="n"/>
      <c r="H200" s="14" t="n"/>
      <c r="I200" s="14" t="n"/>
      <c r="J200" s="14" t="n"/>
      <c r="K200" s="14" t="n"/>
      <c r="L200" s="14" t="n"/>
      <c r="M200" s="14" t="n"/>
      <c r="N200" s="14" t="n"/>
      <c r="O200" s="14" t="n"/>
      <c r="P200" s="14" t="n"/>
      <c r="Q200" s="14" t="n"/>
      <c r="R200" s="14" t="n"/>
      <c r="S200" s="14" t="n"/>
      <c r="T200" s="14" t="n"/>
      <c r="U200" s="14" t="n"/>
      <c r="V200" s="14" t="n"/>
      <c r="W200" s="14" t="n"/>
      <c r="X200" s="14" t="n"/>
      <c r="Y200" s="14" t="n"/>
      <c r="Z200" s="14" t="n"/>
    </row>
    <row r="201" ht="15.75" customHeight="1" s="16">
      <c r="A201" s="14" t="n"/>
      <c r="B201" s="14" t="n"/>
      <c r="C201" s="14" t="n"/>
      <c r="D201" s="14" t="n"/>
      <c r="E201" s="14" t="n"/>
      <c r="F201" s="14" t="n"/>
      <c r="G201" s="14" t="n"/>
      <c r="H201" s="14" t="n"/>
      <c r="I201" s="14" t="n"/>
      <c r="J201" s="14" t="n"/>
      <c r="K201" s="14" t="n"/>
      <c r="L201" s="14" t="n"/>
      <c r="M201" s="14" t="n"/>
      <c r="N201" s="14" t="n"/>
      <c r="O201" s="14" t="n"/>
      <c r="P201" s="14" t="n"/>
      <c r="Q201" s="14" t="n"/>
      <c r="R201" s="14" t="n"/>
      <c r="S201" s="14" t="n"/>
      <c r="T201" s="14" t="n"/>
      <c r="U201" s="14" t="n"/>
      <c r="V201" s="14" t="n"/>
      <c r="W201" s="14" t="n"/>
      <c r="X201" s="14" t="n"/>
      <c r="Y201" s="14" t="n"/>
      <c r="Z201" s="14" t="n"/>
    </row>
    <row r="202" ht="15.75" customHeight="1" s="16">
      <c r="A202" s="14" t="n"/>
      <c r="B202" s="14" t="n"/>
      <c r="C202" s="14" t="n"/>
      <c r="D202" s="14" t="n"/>
      <c r="E202" s="14" t="n"/>
      <c r="F202" s="14" t="n"/>
      <c r="G202" s="14" t="n"/>
      <c r="H202" s="14" t="n"/>
      <c r="I202" s="14" t="n"/>
      <c r="J202" s="14" t="n"/>
      <c r="K202" s="14" t="n"/>
      <c r="L202" s="14" t="n"/>
      <c r="M202" s="14" t="n"/>
      <c r="N202" s="14" t="n"/>
      <c r="O202" s="14" t="n"/>
      <c r="P202" s="14" t="n"/>
      <c r="Q202" s="14" t="n"/>
      <c r="R202" s="14" t="n"/>
      <c r="S202" s="14" t="n"/>
      <c r="T202" s="14" t="n"/>
      <c r="U202" s="14" t="n"/>
      <c r="V202" s="14" t="n"/>
      <c r="W202" s="14" t="n"/>
      <c r="X202" s="14" t="n"/>
      <c r="Y202" s="14" t="n"/>
      <c r="Z202" s="14" t="n"/>
    </row>
    <row r="203" ht="15.75" customHeight="1" s="16">
      <c r="A203" s="14" t="n"/>
      <c r="B203" s="14" t="n"/>
      <c r="C203" s="14" t="n"/>
      <c r="D203" s="14" t="n"/>
      <c r="E203" s="14" t="n"/>
      <c r="F203" s="14" t="n"/>
      <c r="G203" s="14" t="n"/>
      <c r="H203" s="14" t="n"/>
      <c r="I203" s="14" t="n"/>
      <c r="J203" s="14" t="n"/>
      <c r="K203" s="14" t="n"/>
      <c r="L203" s="14" t="n"/>
      <c r="M203" s="14" t="n"/>
      <c r="N203" s="14" t="n"/>
      <c r="O203" s="14" t="n"/>
      <c r="P203" s="14" t="n"/>
      <c r="Q203" s="14" t="n"/>
      <c r="R203" s="14" t="n"/>
      <c r="S203" s="14" t="n"/>
      <c r="T203" s="14" t="n"/>
      <c r="U203" s="14" t="n"/>
      <c r="V203" s="14" t="n"/>
      <c r="W203" s="14" t="n"/>
      <c r="X203" s="14" t="n"/>
      <c r="Y203" s="14" t="n"/>
      <c r="Z203" s="14" t="n"/>
    </row>
    <row r="204" ht="15.75" customHeight="1" s="16">
      <c r="A204" s="14" t="n"/>
      <c r="B204" s="14" t="n"/>
      <c r="C204" s="14" t="n"/>
      <c r="D204" s="14" t="n"/>
      <c r="E204" s="14" t="n"/>
      <c r="F204" s="14" t="n"/>
      <c r="G204" s="14" t="n"/>
      <c r="H204" s="14" t="n"/>
      <c r="I204" s="14" t="n"/>
      <c r="J204" s="14" t="n"/>
      <c r="K204" s="14" t="n"/>
      <c r="L204" s="14" t="n"/>
      <c r="M204" s="14" t="n"/>
      <c r="N204" s="14" t="n"/>
      <c r="O204" s="14" t="n"/>
      <c r="P204" s="14" t="n"/>
      <c r="Q204" s="14" t="n"/>
      <c r="R204" s="14" t="n"/>
      <c r="S204" s="14" t="n"/>
      <c r="T204" s="14" t="n"/>
      <c r="U204" s="14" t="n"/>
      <c r="V204" s="14" t="n"/>
      <c r="W204" s="14" t="n"/>
      <c r="X204" s="14" t="n"/>
      <c r="Y204" s="14" t="n"/>
      <c r="Z204" s="14" t="n"/>
    </row>
    <row r="205" ht="15.75" customHeight="1" s="16">
      <c r="A205" s="14" t="n"/>
      <c r="B205" s="14" t="n"/>
      <c r="C205" s="14" t="n"/>
      <c r="D205" s="14" t="n"/>
      <c r="E205" s="14" t="n"/>
      <c r="F205" s="14" t="n"/>
      <c r="G205" s="14" t="n"/>
      <c r="H205" s="14" t="n"/>
      <c r="I205" s="14" t="n"/>
      <c r="J205" s="14" t="n"/>
      <c r="K205" s="14" t="n"/>
      <c r="L205" s="14" t="n"/>
      <c r="M205" s="14" t="n"/>
      <c r="N205" s="14" t="n"/>
      <c r="O205" s="14" t="n"/>
      <c r="P205" s="14" t="n"/>
      <c r="Q205" s="14" t="n"/>
      <c r="R205" s="14" t="n"/>
      <c r="S205" s="14" t="n"/>
      <c r="T205" s="14" t="n"/>
      <c r="U205" s="14" t="n"/>
      <c r="V205" s="14" t="n"/>
      <c r="W205" s="14" t="n"/>
      <c r="X205" s="14" t="n"/>
      <c r="Y205" s="14" t="n"/>
      <c r="Z205" s="14" t="n"/>
    </row>
    <row r="206" ht="15.75" customHeight="1" s="16">
      <c r="A206" s="14" t="n"/>
      <c r="B206" s="14" t="n"/>
      <c r="C206" s="14" t="n"/>
      <c r="D206" s="14" t="n"/>
      <c r="E206" s="14" t="n"/>
      <c r="F206" s="14" t="n"/>
      <c r="G206" s="14" t="n"/>
      <c r="H206" s="14" t="n"/>
      <c r="I206" s="14" t="n"/>
      <c r="J206" s="14" t="n"/>
      <c r="K206" s="14" t="n"/>
      <c r="L206" s="14" t="n"/>
      <c r="M206" s="14" t="n"/>
      <c r="N206" s="14" t="n"/>
      <c r="O206" s="14" t="n"/>
      <c r="P206" s="14" t="n"/>
      <c r="Q206" s="14" t="n"/>
      <c r="R206" s="14" t="n"/>
      <c r="S206" s="14" t="n"/>
      <c r="T206" s="14" t="n"/>
      <c r="U206" s="14" t="n"/>
      <c r="V206" s="14" t="n"/>
      <c r="W206" s="14" t="n"/>
      <c r="X206" s="14" t="n"/>
      <c r="Y206" s="14" t="n"/>
      <c r="Z206" s="14" t="n"/>
    </row>
    <row r="207" ht="15.75" customHeight="1" s="16">
      <c r="A207" s="14" t="n"/>
      <c r="B207" s="14" t="n"/>
      <c r="C207" s="14" t="n"/>
      <c r="D207" s="14" t="n"/>
      <c r="E207" s="14" t="n"/>
      <c r="F207" s="14" t="n"/>
      <c r="G207" s="14" t="n"/>
      <c r="H207" s="14" t="n"/>
      <c r="I207" s="14" t="n"/>
      <c r="J207" s="14" t="n"/>
      <c r="K207" s="14" t="n"/>
      <c r="L207" s="14" t="n"/>
      <c r="M207" s="14" t="n"/>
      <c r="N207" s="14" t="n"/>
      <c r="O207" s="14" t="n"/>
      <c r="P207" s="14" t="n"/>
      <c r="Q207" s="14" t="n"/>
      <c r="R207" s="14" t="n"/>
      <c r="S207" s="14" t="n"/>
      <c r="T207" s="14" t="n"/>
      <c r="U207" s="14" t="n"/>
      <c r="V207" s="14" t="n"/>
      <c r="W207" s="14" t="n"/>
      <c r="X207" s="14" t="n"/>
      <c r="Y207" s="14" t="n"/>
      <c r="Z207" s="14" t="n"/>
    </row>
    <row r="208" ht="15.75" customHeight="1" s="16">
      <c r="A208" s="14" t="n"/>
      <c r="B208" s="14" t="n"/>
      <c r="C208" s="14" t="n"/>
      <c r="D208" s="14" t="n"/>
      <c r="E208" s="14" t="n"/>
      <c r="F208" s="14" t="n"/>
      <c r="G208" s="14" t="n"/>
      <c r="H208" s="14" t="n"/>
      <c r="I208" s="14" t="n"/>
      <c r="J208" s="14" t="n"/>
      <c r="K208" s="14" t="n"/>
      <c r="L208" s="14" t="n"/>
      <c r="M208" s="14" t="n"/>
      <c r="N208" s="14" t="n"/>
      <c r="O208" s="14" t="n"/>
      <c r="P208" s="14" t="n"/>
      <c r="Q208" s="14" t="n"/>
      <c r="R208" s="14" t="n"/>
      <c r="S208" s="14" t="n"/>
      <c r="T208" s="14" t="n"/>
      <c r="U208" s="14" t="n"/>
      <c r="V208" s="14" t="n"/>
      <c r="W208" s="14" t="n"/>
      <c r="X208" s="14" t="n"/>
      <c r="Y208" s="14" t="n"/>
      <c r="Z208" s="14" t="n"/>
    </row>
    <row r="209" ht="15.75" customHeight="1" s="16">
      <c r="A209" s="14" t="n"/>
      <c r="B209" s="14" t="n"/>
      <c r="C209" s="14" t="n"/>
      <c r="D209" s="14" t="n"/>
      <c r="E209" s="14" t="n"/>
      <c r="F209" s="14" t="n"/>
      <c r="G209" s="14" t="n"/>
      <c r="H209" s="14" t="n"/>
      <c r="I209" s="14" t="n"/>
      <c r="J209" s="14" t="n"/>
      <c r="K209" s="14" t="n"/>
      <c r="L209" s="14" t="n"/>
      <c r="M209" s="14" t="n"/>
      <c r="N209" s="14" t="n"/>
      <c r="O209" s="14" t="n"/>
      <c r="P209" s="14" t="n"/>
      <c r="Q209" s="14" t="n"/>
      <c r="R209" s="14" t="n"/>
      <c r="S209" s="14" t="n"/>
      <c r="T209" s="14" t="n"/>
      <c r="U209" s="14" t="n"/>
      <c r="V209" s="14" t="n"/>
      <c r="W209" s="14" t="n"/>
      <c r="X209" s="14" t="n"/>
      <c r="Y209" s="14" t="n"/>
      <c r="Z209" s="14" t="n"/>
    </row>
    <row r="210" ht="15.75" customHeight="1" s="16">
      <c r="A210" s="14" t="n"/>
      <c r="B210" s="14" t="n"/>
      <c r="C210" s="14" t="n"/>
      <c r="D210" s="14" t="n"/>
      <c r="E210" s="14" t="n"/>
      <c r="F210" s="14" t="n"/>
      <c r="G210" s="14" t="n"/>
      <c r="H210" s="14" t="n"/>
      <c r="I210" s="14" t="n"/>
      <c r="J210" s="14" t="n"/>
      <c r="K210" s="14" t="n"/>
      <c r="L210" s="14" t="n"/>
      <c r="M210" s="14" t="n"/>
      <c r="N210" s="14" t="n"/>
      <c r="O210" s="14" t="n"/>
      <c r="P210" s="14" t="n"/>
      <c r="Q210" s="14" t="n"/>
      <c r="R210" s="14" t="n"/>
      <c r="S210" s="14" t="n"/>
      <c r="T210" s="14" t="n"/>
      <c r="U210" s="14" t="n"/>
      <c r="V210" s="14" t="n"/>
      <c r="W210" s="14" t="n"/>
      <c r="X210" s="14" t="n"/>
      <c r="Y210" s="14" t="n"/>
      <c r="Z210" s="14" t="n"/>
    </row>
    <row r="211" ht="15.75" customHeight="1" s="16">
      <c r="A211" s="14" t="n"/>
      <c r="B211" s="14" t="n"/>
      <c r="C211" s="14" t="n"/>
      <c r="D211" s="14" t="n"/>
      <c r="E211" s="14" t="n"/>
      <c r="F211" s="14" t="n"/>
      <c r="G211" s="14" t="n"/>
      <c r="H211" s="14" t="n"/>
      <c r="I211" s="14" t="n"/>
      <c r="J211" s="14" t="n"/>
      <c r="K211" s="14" t="n"/>
      <c r="L211" s="14" t="n"/>
      <c r="M211" s="14" t="n"/>
      <c r="N211" s="14" t="n"/>
      <c r="O211" s="14" t="n"/>
      <c r="P211" s="14" t="n"/>
      <c r="Q211" s="14" t="n"/>
      <c r="R211" s="14" t="n"/>
      <c r="S211" s="14" t="n"/>
      <c r="T211" s="14" t="n"/>
      <c r="U211" s="14" t="n"/>
      <c r="V211" s="14" t="n"/>
      <c r="W211" s="14" t="n"/>
      <c r="X211" s="14" t="n"/>
      <c r="Y211" s="14" t="n"/>
      <c r="Z211" s="14" t="n"/>
    </row>
    <row r="212" ht="15.75" customHeight="1" s="16">
      <c r="A212" s="14" t="n"/>
      <c r="B212" s="14" t="n"/>
      <c r="C212" s="14" t="n"/>
      <c r="D212" s="14" t="n"/>
      <c r="E212" s="14" t="n"/>
      <c r="F212" s="14" t="n"/>
      <c r="G212" s="14" t="n"/>
      <c r="H212" s="14" t="n"/>
      <c r="I212" s="14" t="n"/>
      <c r="J212" s="14" t="n"/>
      <c r="K212" s="14" t="n"/>
      <c r="L212" s="14" t="n"/>
      <c r="M212" s="14" t="n"/>
      <c r="N212" s="14" t="n"/>
      <c r="O212" s="14" t="n"/>
      <c r="P212" s="14" t="n"/>
      <c r="Q212" s="14" t="n"/>
      <c r="R212" s="14" t="n"/>
      <c r="S212" s="14" t="n"/>
      <c r="T212" s="14" t="n"/>
      <c r="U212" s="14" t="n"/>
      <c r="V212" s="14" t="n"/>
      <c r="W212" s="14" t="n"/>
      <c r="X212" s="14" t="n"/>
      <c r="Y212" s="14" t="n"/>
      <c r="Z212" s="14" t="n"/>
    </row>
    <row r="213" ht="15.75" customHeight="1" s="16">
      <c r="A213" s="14" t="n"/>
      <c r="B213" s="14" t="n"/>
      <c r="C213" s="14" t="n"/>
      <c r="D213" s="14" t="n"/>
      <c r="E213" s="14" t="n"/>
      <c r="F213" s="14" t="n"/>
      <c r="G213" s="14" t="n"/>
      <c r="H213" s="14" t="n"/>
      <c r="I213" s="14" t="n"/>
      <c r="J213" s="14" t="n"/>
      <c r="K213" s="14" t="n"/>
      <c r="L213" s="14" t="n"/>
      <c r="M213" s="14" t="n"/>
      <c r="N213" s="14" t="n"/>
      <c r="O213" s="14" t="n"/>
      <c r="P213" s="14" t="n"/>
      <c r="Q213" s="14" t="n"/>
      <c r="R213" s="14" t="n"/>
      <c r="S213" s="14" t="n"/>
      <c r="T213" s="14" t="n"/>
      <c r="U213" s="14" t="n"/>
      <c r="V213" s="14" t="n"/>
      <c r="W213" s="14" t="n"/>
      <c r="X213" s="14" t="n"/>
      <c r="Y213" s="14" t="n"/>
      <c r="Z213" s="14" t="n"/>
    </row>
    <row r="214" ht="15.75" customHeight="1" s="16">
      <c r="A214" s="14" t="n"/>
      <c r="B214" s="14" t="n"/>
      <c r="C214" s="14" t="n"/>
      <c r="D214" s="14" t="n"/>
      <c r="E214" s="14" t="n"/>
      <c r="F214" s="14" t="n"/>
      <c r="G214" s="14" t="n"/>
      <c r="H214" s="14" t="n"/>
      <c r="I214" s="14" t="n"/>
      <c r="J214" s="14" t="n"/>
      <c r="K214" s="14" t="n"/>
      <c r="L214" s="14" t="n"/>
      <c r="M214" s="14" t="n"/>
      <c r="N214" s="14" t="n"/>
      <c r="O214" s="14" t="n"/>
      <c r="P214" s="14" t="n"/>
      <c r="Q214" s="14" t="n"/>
      <c r="R214" s="14" t="n"/>
      <c r="S214" s="14" t="n"/>
      <c r="T214" s="14" t="n"/>
      <c r="U214" s="14" t="n"/>
      <c r="V214" s="14" t="n"/>
      <c r="W214" s="14" t="n"/>
      <c r="X214" s="14" t="n"/>
      <c r="Y214" s="14" t="n"/>
      <c r="Z214" s="14" t="n"/>
    </row>
    <row r="215" ht="15.75" customHeight="1" s="16">
      <c r="A215" s="14" t="n"/>
      <c r="B215" s="14" t="n"/>
      <c r="C215" s="14" t="n"/>
      <c r="D215" s="14" t="n"/>
      <c r="E215" s="14" t="n"/>
      <c r="F215" s="14" t="n"/>
      <c r="G215" s="14" t="n"/>
      <c r="H215" s="14" t="n"/>
      <c r="I215" s="14" t="n"/>
      <c r="J215" s="14" t="n"/>
      <c r="K215" s="14" t="n"/>
      <c r="L215" s="14" t="n"/>
      <c r="M215" s="14" t="n"/>
      <c r="N215" s="14" t="n"/>
      <c r="O215" s="14" t="n"/>
      <c r="P215" s="14" t="n"/>
      <c r="Q215" s="14" t="n"/>
      <c r="R215" s="14" t="n"/>
      <c r="S215" s="14" t="n"/>
      <c r="T215" s="14" t="n"/>
      <c r="U215" s="14" t="n"/>
      <c r="V215" s="14" t="n"/>
      <c r="W215" s="14" t="n"/>
      <c r="X215" s="14" t="n"/>
      <c r="Y215" s="14" t="n"/>
      <c r="Z215" s="14" t="n"/>
    </row>
    <row r="216" ht="15.75" customHeight="1" s="16">
      <c r="A216" s="14" t="n"/>
      <c r="B216" s="14" t="n"/>
      <c r="C216" s="14" t="n"/>
      <c r="D216" s="14" t="n"/>
      <c r="E216" s="14" t="n"/>
      <c r="F216" s="14" t="n"/>
      <c r="G216" s="14" t="n"/>
      <c r="H216" s="14" t="n"/>
      <c r="I216" s="14" t="n"/>
      <c r="J216" s="14" t="n"/>
      <c r="K216" s="14" t="n"/>
      <c r="L216" s="14" t="n"/>
      <c r="M216" s="14" t="n"/>
      <c r="N216" s="14" t="n"/>
      <c r="O216" s="14" t="n"/>
      <c r="P216" s="14" t="n"/>
      <c r="Q216" s="14" t="n"/>
      <c r="R216" s="14" t="n"/>
      <c r="S216" s="14" t="n"/>
      <c r="T216" s="14" t="n"/>
      <c r="U216" s="14" t="n"/>
      <c r="V216" s="14" t="n"/>
      <c r="W216" s="14" t="n"/>
      <c r="X216" s="14" t="n"/>
      <c r="Y216" s="14" t="n"/>
      <c r="Z216" s="14" t="n"/>
    </row>
    <row r="217" ht="15.75" customHeight="1" s="16">
      <c r="A217" s="14" t="n"/>
      <c r="B217" s="14" t="n"/>
      <c r="C217" s="14" t="n"/>
      <c r="D217" s="14" t="n"/>
      <c r="E217" s="14" t="n"/>
      <c r="F217" s="14" t="n"/>
      <c r="G217" s="14" t="n"/>
      <c r="H217" s="14" t="n"/>
      <c r="I217" s="14" t="n"/>
      <c r="J217" s="14" t="n"/>
      <c r="K217" s="14" t="n"/>
      <c r="L217" s="14" t="n"/>
      <c r="M217" s="14" t="n"/>
      <c r="N217" s="14" t="n"/>
      <c r="O217" s="14" t="n"/>
      <c r="P217" s="14" t="n"/>
      <c r="Q217" s="14" t="n"/>
      <c r="R217" s="14" t="n"/>
      <c r="S217" s="14" t="n"/>
      <c r="T217" s="14" t="n"/>
      <c r="U217" s="14" t="n"/>
      <c r="V217" s="14" t="n"/>
      <c r="W217" s="14" t="n"/>
      <c r="X217" s="14" t="n"/>
      <c r="Y217" s="14" t="n"/>
      <c r="Z217" s="14" t="n"/>
    </row>
    <row r="218" ht="15.75" customHeight="1" s="16">
      <c r="A218" s="14" t="n"/>
      <c r="B218" s="14" t="n"/>
      <c r="C218" s="14" t="n"/>
      <c r="D218" s="14" t="n"/>
      <c r="E218" s="14" t="n"/>
      <c r="F218" s="14" t="n"/>
      <c r="G218" s="14" t="n"/>
      <c r="H218" s="14" t="n"/>
      <c r="I218" s="14" t="n"/>
      <c r="J218" s="14" t="n"/>
      <c r="K218" s="14" t="n"/>
      <c r="L218" s="14" t="n"/>
      <c r="M218" s="14" t="n"/>
      <c r="N218" s="14" t="n"/>
      <c r="O218" s="14" t="n"/>
      <c r="P218" s="14" t="n"/>
      <c r="Q218" s="14" t="n"/>
      <c r="R218" s="14" t="n"/>
      <c r="S218" s="14" t="n"/>
      <c r="T218" s="14" t="n"/>
      <c r="U218" s="14" t="n"/>
      <c r="V218" s="14" t="n"/>
      <c r="W218" s="14" t="n"/>
      <c r="X218" s="14" t="n"/>
      <c r="Y218" s="14" t="n"/>
      <c r="Z218" s="14" t="n"/>
    </row>
    <row r="219" ht="15.75" customHeight="1" s="16">
      <c r="A219" s="14" t="n"/>
      <c r="B219" s="14" t="n"/>
      <c r="C219" s="14" t="n"/>
      <c r="D219" s="14" t="n"/>
      <c r="E219" s="14" t="n"/>
      <c r="F219" s="14" t="n"/>
      <c r="G219" s="14" t="n"/>
      <c r="H219" s="14" t="n"/>
      <c r="I219" s="14" t="n"/>
      <c r="J219" s="14" t="n"/>
      <c r="K219" s="14" t="n"/>
      <c r="L219" s="14" t="n"/>
      <c r="M219" s="14" t="n"/>
      <c r="N219" s="14" t="n"/>
      <c r="O219" s="14" t="n"/>
      <c r="P219" s="14" t="n"/>
      <c r="Q219" s="14" t="n"/>
      <c r="R219" s="14" t="n"/>
      <c r="S219" s="14" t="n"/>
      <c r="T219" s="14" t="n"/>
      <c r="U219" s="14" t="n"/>
      <c r="V219" s="14" t="n"/>
      <c r="W219" s="14" t="n"/>
      <c r="X219" s="14" t="n"/>
      <c r="Y219" s="14" t="n"/>
      <c r="Z219" s="14" t="n"/>
    </row>
    <row r="220" ht="15.75" customHeight="1" s="16">
      <c r="A220" s="14" t="n"/>
      <c r="B220" s="14" t="n"/>
      <c r="C220" s="14" t="n"/>
      <c r="D220" s="14" t="n"/>
      <c r="E220" s="14" t="n"/>
      <c r="F220" s="14" t="n"/>
      <c r="G220" s="14" t="n"/>
      <c r="H220" s="14" t="n"/>
      <c r="I220" s="14" t="n"/>
      <c r="J220" s="14" t="n"/>
      <c r="K220" s="14" t="n"/>
      <c r="L220" s="14" t="n"/>
      <c r="M220" s="14" t="n"/>
      <c r="N220" s="14" t="n"/>
      <c r="O220" s="14" t="n"/>
      <c r="P220" s="14" t="n"/>
      <c r="Q220" s="14" t="n"/>
      <c r="R220" s="14" t="n"/>
      <c r="S220" s="14" t="n"/>
      <c r="T220" s="14" t="n"/>
      <c r="U220" s="14" t="n"/>
      <c r="V220" s="14" t="n"/>
      <c r="W220" s="14" t="n"/>
      <c r="X220" s="14" t="n"/>
      <c r="Y220" s="14" t="n"/>
      <c r="Z220" s="14" t="n"/>
    </row>
    <row r="221" ht="15.75" customHeight="1" s="16">
      <c r="A221" s="14" t="n"/>
      <c r="B221" s="14" t="n"/>
      <c r="C221" s="14" t="n"/>
      <c r="D221" s="14" t="n"/>
      <c r="E221" s="14" t="n"/>
      <c r="F221" s="14" t="n"/>
      <c r="G221" s="14" t="n"/>
      <c r="H221" s="14" t="n"/>
      <c r="I221" s="14" t="n"/>
      <c r="J221" s="14" t="n"/>
      <c r="K221" s="14" t="n"/>
      <c r="L221" s="14" t="n"/>
      <c r="M221" s="14" t="n"/>
      <c r="N221" s="14" t="n"/>
      <c r="O221" s="14" t="n"/>
      <c r="P221" s="14" t="n"/>
      <c r="Q221" s="14" t="n"/>
      <c r="R221" s="14" t="n"/>
      <c r="S221" s="14" t="n"/>
      <c r="T221" s="14" t="n"/>
      <c r="U221" s="14" t="n"/>
      <c r="V221" s="14" t="n"/>
      <c r="W221" s="14" t="n"/>
      <c r="X221" s="14" t="n"/>
      <c r="Y221" s="14" t="n"/>
      <c r="Z221" s="14" t="n"/>
    </row>
    <row r="222" ht="15.75" customHeight="1" s="16">
      <c r="A222" s="14" t="n"/>
      <c r="B222" s="14" t="n"/>
      <c r="C222" s="14" t="n"/>
      <c r="D222" s="14" t="n"/>
      <c r="E222" s="14" t="n"/>
      <c r="F222" s="14" t="n"/>
      <c r="G222" s="14" t="n"/>
      <c r="H222" s="14" t="n"/>
      <c r="I222" s="14" t="n"/>
      <c r="J222" s="14" t="n"/>
      <c r="K222" s="14" t="n"/>
      <c r="L222" s="14" t="n"/>
      <c r="M222" s="14" t="n"/>
      <c r="N222" s="14" t="n"/>
      <c r="O222" s="14" t="n"/>
      <c r="P222" s="14" t="n"/>
      <c r="Q222" s="14" t="n"/>
      <c r="R222" s="14" t="n"/>
      <c r="S222" s="14" t="n"/>
      <c r="T222" s="14" t="n"/>
      <c r="U222" s="14" t="n"/>
      <c r="V222" s="14" t="n"/>
      <c r="W222" s="14" t="n"/>
      <c r="X222" s="14" t="n"/>
      <c r="Y222" s="14" t="n"/>
      <c r="Z222" s="14" t="n"/>
    </row>
    <row r="223" ht="15.75" customHeight="1" s="16">
      <c r="A223" s="14" t="n"/>
      <c r="B223" s="14" t="n"/>
      <c r="C223" s="14" t="n"/>
      <c r="D223" s="14" t="n"/>
      <c r="E223" s="14" t="n"/>
      <c r="F223" s="14" t="n"/>
      <c r="G223" s="14" t="n"/>
      <c r="H223" s="14" t="n"/>
      <c r="I223" s="14" t="n"/>
      <c r="J223" s="14" t="n"/>
      <c r="K223" s="14" t="n"/>
      <c r="L223" s="14" t="n"/>
      <c r="M223" s="14" t="n"/>
      <c r="N223" s="14" t="n"/>
      <c r="O223" s="14" t="n"/>
      <c r="P223" s="14" t="n"/>
      <c r="Q223" s="14" t="n"/>
      <c r="R223" s="14" t="n"/>
      <c r="S223" s="14" t="n"/>
      <c r="T223" s="14" t="n"/>
      <c r="U223" s="14" t="n"/>
      <c r="V223" s="14" t="n"/>
      <c r="W223" s="14" t="n"/>
      <c r="X223" s="14" t="n"/>
      <c r="Y223" s="14" t="n"/>
      <c r="Z223" s="14" t="n"/>
    </row>
    <row r="224" ht="15.75" customHeight="1" s="16">
      <c r="A224" s="14" t="n"/>
      <c r="B224" s="14" t="n"/>
      <c r="C224" s="14" t="n"/>
      <c r="D224" s="14" t="n"/>
      <c r="E224" s="14" t="n"/>
      <c r="F224" s="14" t="n"/>
      <c r="G224" s="14" t="n"/>
      <c r="H224" s="14" t="n"/>
      <c r="I224" s="14" t="n"/>
      <c r="J224" s="14" t="n"/>
      <c r="K224" s="14" t="n"/>
      <c r="L224" s="14" t="n"/>
      <c r="M224" s="14" t="n"/>
      <c r="N224" s="14" t="n"/>
      <c r="O224" s="14" t="n"/>
      <c r="P224" s="14" t="n"/>
      <c r="Q224" s="14" t="n"/>
      <c r="R224" s="14" t="n"/>
      <c r="S224" s="14" t="n"/>
      <c r="T224" s="14" t="n"/>
      <c r="U224" s="14" t="n"/>
      <c r="V224" s="14" t="n"/>
      <c r="W224" s="14" t="n"/>
      <c r="X224" s="14" t="n"/>
      <c r="Y224" s="14" t="n"/>
      <c r="Z224" s="14" t="n"/>
    </row>
    <row r="225" ht="15.75" customHeight="1" s="16">
      <c r="A225" s="14" t="n"/>
      <c r="B225" s="14" t="n"/>
      <c r="C225" s="14" t="n"/>
      <c r="D225" s="14" t="n"/>
      <c r="E225" s="14" t="n"/>
      <c r="F225" s="14" t="n"/>
      <c r="G225" s="14" t="n"/>
      <c r="H225" s="14" t="n"/>
      <c r="I225" s="14" t="n"/>
      <c r="J225" s="14" t="n"/>
      <c r="K225" s="14" t="n"/>
      <c r="L225" s="14" t="n"/>
      <c r="M225" s="14" t="n"/>
      <c r="N225" s="14" t="n"/>
      <c r="O225" s="14" t="n"/>
      <c r="P225" s="14" t="n"/>
      <c r="Q225" s="14" t="n"/>
      <c r="R225" s="14" t="n"/>
      <c r="S225" s="14" t="n"/>
      <c r="T225" s="14" t="n"/>
      <c r="U225" s="14" t="n"/>
      <c r="V225" s="14" t="n"/>
      <c r="W225" s="14" t="n"/>
      <c r="X225" s="14" t="n"/>
      <c r="Y225" s="14" t="n"/>
      <c r="Z225" s="14" t="n"/>
    </row>
    <row r="226" ht="15.75" customHeight="1" s="16">
      <c r="A226" s="14" t="n"/>
      <c r="B226" s="14" t="n"/>
      <c r="C226" s="14" t="n"/>
      <c r="D226" s="14" t="n"/>
      <c r="E226" s="14" t="n"/>
      <c r="F226" s="14" t="n"/>
      <c r="G226" s="14" t="n"/>
      <c r="H226" s="14" t="n"/>
      <c r="I226" s="14" t="n"/>
      <c r="J226" s="14" t="n"/>
      <c r="K226" s="14" t="n"/>
      <c r="L226" s="14" t="n"/>
      <c r="M226" s="14" t="n"/>
      <c r="N226" s="14" t="n"/>
      <c r="O226" s="14" t="n"/>
      <c r="P226" s="14" t="n"/>
      <c r="Q226" s="14" t="n"/>
      <c r="R226" s="14" t="n"/>
      <c r="S226" s="14" t="n"/>
      <c r="T226" s="14" t="n"/>
      <c r="U226" s="14" t="n"/>
      <c r="V226" s="14" t="n"/>
      <c r="W226" s="14" t="n"/>
      <c r="X226" s="14" t="n"/>
      <c r="Y226" s="14" t="n"/>
      <c r="Z226" s="14" t="n"/>
    </row>
    <row r="227" ht="15.75" customHeight="1" s="16">
      <c r="A227" s="14" t="n"/>
      <c r="B227" s="14" t="n"/>
      <c r="C227" s="14" t="n"/>
      <c r="D227" s="14" t="n"/>
      <c r="E227" s="14" t="n"/>
      <c r="F227" s="14" t="n"/>
      <c r="G227" s="14" t="n"/>
      <c r="H227" s="14" t="n"/>
      <c r="I227" s="14" t="n"/>
      <c r="J227" s="14" t="n"/>
      <c r="K227" s="14" t="n"/>
      <c r="L227" s="14" t="n"/>
      <c r="M227" s="14" t="n"/>
      <c r="N227" s="14" t="n"/>
      <c r="O227" s="14" t="n"/>
      <c r="P227" s="14" t="n"/>
      <c r="Q227" s="14" t="n"/>
      <c r="R227" s="14" t="n"/>
      <c r="S227" s="14" t="n"/>
      <c r="T227" s="14" t="n"/>
      <c r="U227" s="14" t="n"/>
      <c r="V227" s="14" t="n"/>
      <c r="W227" s="14" t="n"/>
      <c r="X227" s="14" t="n"/>
      <c r="Y227" s="14" t="n"/>
      <c r="Z227" s="14" t="n"/>
    </row>
    <row r="228" ht="15.75" customHeight="1" s="16">
      <c r="A228" s="14" t="n"/>
      <c r="B228" s="14" t="n"/>
      <c r="C228" s="14" t="n"/>
      <c r="D228" s="14" t="n"/>
      <c r="E228" s="14" t="n"/>
      <c r="F228" s="14" t="n"/>
      <c r="G228" s="14" t="n"/>
      <c r="H228" s="14" t="n"/>
      <c r="I228" s="14" t="n"/>
      <c r="J228" s="14" t="n"/>
      <c r="K228" s="14" t="n"/>
      <c r="L228" s="14" t="n"/>
      <c r="M228" s="14" t="n"/>
      <c r="N228" s="14" t="n"/>
      <c r="O228" s="14" t="n"/>
      <c r="P228" s="14" t="n"/>
      <c r="Q228" s="14" t="n"/>
      <c r="R228" s="14" t="n"/>
      <c r="S228" s="14" t="n"/>
      <c r="T228" s="14" t="n"/>
      <c r="U228" s="14" t="n"/>
      <c r="V228" s="14" t="n"/>
      <c r="W228" s="14" t="n"/>
      <c r="X228" s="14" t="n"/>
      <c r="Y228" s="14" t="n"/>
      <c r="Z228" s="14" t="n"/>
    </row>
    <row r="229" ht="15.75" customHeight="1" s="16">
      <c r="A229" s="14" t="n"/>
      <c r="B229" s="14" t="n"/>
      <c r="C229" s="14" t="n"/>
      <c r="D229" s="14" t="n"/>
      <c r="E229" s="14" t="n"/>
      <c r="F229" s="14" t="n"/>
      <c r="G229" s="14" t="n"/>
      <c r="H229" s="14" t="n"/>
      <c r="I229" s="14" t="n"/>
      <c r="J229" s="14" t="n"/>
      <c r="K229" s="14" t="n"/>
      <c r="L229" s="14" t="n"/>
      <c r="M229" s="14" t="n"/>
      <c r="N229" s="14" t="n"/>
      <c r="O229" s="14" t="n"/>
      <c r="P229" s="14" t="n"/>
      <c r="Q229" s="14" t="n"/>
      <c r="R229" s="14" t="n"/>
      <c r="S229" s="14" t="n"/>
      <c r="T229" s="14" t="n"/>
      <c r="U229" s="14" t="n"/>
      <c r="V229" s="14" t="n"/>
      <c r="W229" s="14" t="n"/>
      <c r="X229" s="14" t="n"/>
      <c r="Y229" s="14" t="n"/>
      <c r="Z229" s="14" t="n"/>
    </row>
    <row r="230" ht="15.75" customHeight="1" s="16">
      <c r="A230" s="14" t="n"/>
      <c r="B230" s="14" t="n"/>
      <c r="C230" s="14" t="n"/>
      <c r="D230" s="14" t="n"/>
      <c r="E230" s="14" t="n"/>
      <c r="F230" s="14" t="n"/>
      <c r="G230" s="14" t="n"/>
      <c r="H230" s="14" t="n"/>
      <c r="I230" s="14" t="n"/>
      <c r="J230" s="14" t="n"/>
      <c r="K230" s="14" t="n"/>
      <c r="L230" s="14" t="n"/>
      <c r="M230" s="14" t="n"/>
      <c r="N230" s="14" t="n"/>
      <c r="O230" s="14" t="n"/>
      <c r="P230" s="14" t="n"/>
      <c r="Q230" s="14" t="n"/>
      <c r="R230" s="14" t="n"/>
      <c r="S230" s="14" t="n"/>
      <c r="T230" s="14" t="n"/>
      <c r="U230" s="14" t="n"/>
      <c r="V230" s="14" t="n"/>
      <c r="W230" s="14" t="n"/>
      <c r="X230" s="14" t="n"/>
      <c r="Y230" s="14" t="n"/>
      <c r="Z230" s="14" t="n"/>
    </row>
    <row r="231" ht="15.75" customHeight="1" s="16">
      <c r="A231" s="14" t="n"/>
      <c r="B231" s="14" t="n"/>
      <c r="C231" s="14" t="n"/>
      <c r="D231" s="14" t="n"/>
      <c r="E231" s="14" t="n"/>
      <c r="F231" s="14" t="n"/>
      <c r="G231" s="14" t="n"/>
      <c r="H231" s="14" t="n"/>
      <c r="I231" s="14" t="n"/>
      <c r="J231" s="14" t="n"/>
      <c r="K231" s="14" t="n"/>
      <c r="L231" s="14" t="n"/>
      <c r="M231" s="14" t="n"/>
      <c r="N231" s="14" t="n"/>
      <c r="O231" s="14" t="n"/>
      <c r="P231" s="14" t="n"/>
      <c r="Q231" s="14" t="n"/>
      <c r="R231" s="14" t="n"/>
      <c r="S231" s="14" t="n"/>
      <c r="T231" s="14" t="n"/>
      <c r="U231" s="14" t="n"/>
      <c r="V231" s="14" t="n"/>
      <c r="W231" s="14" t="n"/>
      <c r="X231" s="14" t="n"/>
      <c r="Y231" s="14" t="n"/>
      <c r="Z231" s="14" t="n"/>
    </row>
    <row r="232" ht="15.75" customHeight="1" s="16">
      <c r="A232" s="14" t="n"/>
      <c r="B232" s="14" t="n"/>
      <c r="C232" s="14" t="n"/>
      <c r="D232" s="14" t="n"/>
      <c r="E232" s="14" t="n"/>
      <c r="F232" s="14" t="n"/>
      <c r="G232" s="14" t="n"/>
      <c r="H232" s="14" t="n"/>
      <c r="I232" s="14" t="n"/>
      <c r="J232" s="14" t="n"/>
      <c r="K232" s="14" t="n"/>
      <c r="L232" s="14" t="n"/>
      <c r="M232" s="14" t="n"/>
      <c r="N232" s="14" t="n"/>
      <c r="O232" s="14" t="n"/>
      <c r="P232" s="14" t="n"/>
      <c r="Q232" s="14" t="n"/>
      <c r="R232" s="14" t="n"/>
      <c r="S232" s="14" t="n"/>
      <c r="T232" s="14" t="n"/>
      <c r="U232" s="14" t="n"/>
      <c r="V232" s="14" t="n"/>
      <c r="W232" s="14" t="n"/>
      <c r="X232" s="14" t="n"/>
      <c r="Y232" s="14" t="n"/>
      <c r="Z232" s="14" t="n"/>
    </row>
    <row r="233" ht="15.75" customHeight="1" s="16">
      <c r="A233" s="14" t="n"/>
      <c r="B233" s="14" t="n"/>
      <c r="C233" s="14" t="n"/>
      <c r="D233" s="14" t="n"/>
      <c r="E233" s="14" t="n"/>
      <c r="F233" s="14" t="n"/>
      <c r="G233" s="14" t="n"/>
      <c r="H233" s="14" t="n"/>
      <c r="I233" s="14" t="n"/>
      <c r="J233" s="14" t="n"/>
      <c r="K233" s="14" t="n"/>
      <c r="L233" s="14" t="n"/>
      <c r="M233" s="14" t="n"/>
      <c r="N233" s="14" t="n"/>
      <c r="O233" s="14" t="n"/>
      <c r="P233" s="14" t="n"/>
      <c r="Q233" s="14" t="n"/>
      <c r="R233" s="14" t="n"/>
      <c r="S233" s="14" t="n"/>
      <c r="T233" s="14" t="n"/>
      <c r="U233" s="14" t="n"/>
      <c r="V233" s="14" t="n"/>
      <c r="W233" s="14" t="n"/>
      <c r="X233" s="14" t="n"/>
      <c r="Y233" s="14" t="n"/>
      <c r="Z233" s="14" t="n"/>
    </row>
    <row r="234" ht="15.75" customHeight="1" s="16">
      <c r="A234" s="14" t="n"/>
      <c r="B234" s="14" t="n"/>
      <c r="C234" s="14" t="n"/>
      <c r="D234" s="14" t="n"/>
      <c r="E234" s="14" t="n"/>
      <c r="F234" s="14" t="n"/>
      <c r="G234" s="14" t="n"/>
      <c r="H234" s="14" t="n"/>
      <c r="I234" s="14" t="n"/>
      <c r="J234" s="14" t="n"/>
      <c r="K234" s="14" t="n"/>
      <c r="L234" s="14" t="n"/>
      <c r="M234" s="14" t="n"/>
      <c r="N234" s="14" t="n"/>
      <c r="O234" s="14" t="n"/>
      <c r="P234" s="14" t="n"/>
      <c r="Q234" s="14" t="n"/>
      <c r="R234" s="14" t="n"/>
      <c r="S234" s="14" t="n"/>
      <c r="T234" s="14" t="n"/>
      <c r="U234" s="14" t="n"/>
      <c r="V234" s="14" t="n"/>
      <c r="W234" s="14" t="n"/>
      <c r="X234" s="14" t="n"/>
      <c r="Y234" s="14" t="n"/>
      <c r="Z234" s="14" t="n"/>
    </row>
    <row r="235" ht="15.75" customHeight="1" s="16">
      <c r="A235" s="14" t="n"/>
      <c r="B235" s="14" t="n"/>
      <c r="C235" s="14" t="n"/>
      <c r="D235" s="14" t="n"/>
      <c r="E235" s="14" t="n"/>
      <c r="F235" s="14" t="n"/>
      <c r="G235" s="14" t="n"/>
      <c r="H235" s="14" t="n"/>
      <c r="I235" s="14" t="n"/>
      <c r="J235" s="14" t="n"/>
      <c r="K235" s="14" t="n"/>
      <c r="L235" s="14" t="n"/>
      <c r="M235" s="14" t="n"/>
      <c r="N235" s="14" t="n"/>
      <c r="O235" s="14" t="n"/>
      <c r="P235" s="14" t="n"/>
      <c r="Q235" s="14" t="n"/>
      <c r="R235" s="14" t="n"/>
      <c r="S235" s="14" t="n"/>
      <c r="T235" s="14" t="n"/>
      <c r="U235" s="14" t="n"/>
      <c r="V235" s="14" t="n"/>
      <c r="W235" s="14" t="n"/>
      <c r="X235" s="14" t="n"/>
      <c r="Y235" s="14" t="n"/>
      <c r="Z235" s="14" t="n"/>
    </row>
    <row r="236" ht="15.75" customHeight="1" s="16">
      <c r="A236" s="14" t="n"/>
      <c r="B236" s="14" t="n"/>
      <c r="C236" s="14" t="n"/>
      <c r="D236" s="14" t="n"/>
      <c r="E236" s="14" t="n"/>
      <c r="F236" s="14" t="n"/>
      <c r="G236" s="14" t="n"/>
      <c r="H236" s="14" t="n"/>
      <c r="I236" s="14" t="n"/>
      <c r="J236" s="14" t="n"/>
      <c r="K236" s="14" t="n"/>
      <c r="L236" s="14" t="n"/>
      <c r="M236" s="14" t="n"/>
      <c r="N236" s="14" t="n"/>
      <c r="O236" s="14" t="n"/>
      <c r="P236" s="14" t="n"/>
      <c r="Q236" s="14" t="n"/>
      <c r="R236" s="14" t="n"/>
      <c r="S236" s="14" t="n"/>
      <c r="T236" s="14" t="n"/>
      <c r="U236" s="14" t="n"/>
      <c r="V236" s="14" t="n"/>
      <c r="W236" s="14" t="n"/>
      <c r="X236" s="14" t="n"/>
      <c r="Y236" s="14" t="n"/>
      <c r="Z236" s="14" t="n"/>
    </row>
    <row r="237" ht="15.75" customHeight="1" s="16">
      <c r="A237" s="14" t="n"/>
      <c r="B237" s="14" t="n"/>
      <c r="C237" s="14" t="n"/>
      <c r="D237" s="14" t="n"/>
      <c r="E237" s="14" t="n"/>
      <c r="F237" s="14" t="n"/>
      <c r="G237" s="14" t="n"/>
      <c r="H237" s="14" t="n"/>
      <c r="I237" s="14" t="n"/>
      <c r="J237" s="14" t="n"/>
      <c r="K237" s="14" t="n"/>
      <c r="L237" s="14" t="n"/>
      <c r="M237" s="14" t="n"/>
      <c r="N237" s="14" t="n"/>
      <c r="O237" s="14" t="n"/>
      <c r="P237" s="14" t="n"/>
      <c r="Q237" s="14" t="n"/>
      <c r="R237" s="14" t="n"/>
      <c r="S237" s="14" t="n"/>
      <c r="T237" s="14" t="n"/>
      <c r="U237" s="14" t="n"/>
      <c r="V237" s="14" t="n"/>
      <c r="W237" s="14" t="n"/>
      <c r="X237" s="14" t="n"/>
      <c r="Y237" s="14" t="n"/>
      <c r="Z237" s="14" t="n"/>
    </row>
    <row r="238" ht="15.75" customHeight="1" s="16">
      <c r="A238" s="14" t="n"/>
      <c r="B238" s="14" t="n"/>
      <c r="C238" s="14" t="n"/>
      <c r="D238" s="14" t="n"/>
      <c r="E238" s="14" t="n"/>
      <c r="F238" s="14" t="n"/>
      <c r="G238" s="14" t="n"/>
      <c r="H238" s="14" t="n"/>
      <c r="I238" s="14" t="n"/>
      <c r="J238" s="14" t="n"/>
      <c r="K238" s="14" t="n"/>
      <c r="L238" s="14" t="n"/>
      <c r="M238" s="14" t="n"/>
      <c r="N238" s="14" t="n"/>
      <c r="O238" s="14" t="n"/>
      <c r="P238" s="14" t="n"/>
      <c r="Q238" s="14" t="n"/>
      <c r="R238" s="14" t="n"/>
      <c r="S238" s="14" t="n"/>
      <c r="T238" s="14" t="n"/>
      <c r="U238" s="14" t="n"/>
      <c r="V238" s="14" t="n"/>
      <c r="W238" s="14" t="n"/>
      <c r="X238" s="14" t="n"/>
      <c r="Y238" s="14" t="n"/>
      <c r="Z238" s="14" t="n"/>
    </row>
    <row r="239" ht="15.75" customHeight="1" s="16">
      <c r="A239" s="14" t="n"/>
      <c r="B239" s="14" t="n"/>
      <c r="C239" s="14" t="n"/>
      <c r="D239" s="14" t="n"/>
      <c r="E239" s="14" t="n"/>
      <c r="F239" s="14" t="n"/>
      <c r="G239" s="14" t="n"/>
      <c r="H239" s="14" t="n"/>
      <c r="I239" s="14" t="n"/>
      <c r="J239" s="14" t="n"/>
      <c r="K239" s="14" t="n"/>
      <c r="L239" s="14" t="n"/>
      <c r="M239" s="14" t="n"/>
      <c r="N239" s="14" t="n"/>
      <c r="O239" s="14" t="n"/>
      <c r="P239" s="14" t="n"/>
      <c r="Q239" s="14" t="n"/>
      <c r="R239" s="14" t="n"/>
      <c r="S239" s="14" t="n"/>
      <c r="T239" s="14" t="n"/>
      <c r="U239" s="14" t="n"/>
      <c r="V239" s="14" t="n"/>
      <c r="W239" s="14" t="n"/>
      <c r="X239" s="14" t="n"/>
      <c r="Y239" s="14" t="n"/>
      <c r="Z239" s="14" t="n"/>
    </row>
    <row r="240" ht="15.75" customHeight="1" s="16">
      <c r="A240" s="14" t="n"/>
      <c r="B240" s="14" t="n"/>
      <c r="C240" s="14" t="n"/>
      <c r="D240" s="14" t="n"/>
      <c r="E240" s="14" t="n"/>
      <c r="F240" s="14" t="n"/>
      <c r="G240" s="14" t="n"/>
      <c r="H240" s="14" t="n"/>
      <c r="I240" s="14" t="n"/>
      <c r="J240" s="14" t="n"/>
      <c r="K240" s="14" t="n"/>
      <c r="L240" s="14" t="n"/>
      <c r="M240" s="14" t="n"/>
      <c r="N240" s="14" t="n"/>
      <c r="O240" s="14" t="n"/>
      <c r="P240" s="14" t="n"/>
      <c r="Q240" s="14" t="n"/>
      <c r="R240" s="14" t="n"/>
      <c r="S240" s="14" t="n"/>
      <c r="T240" s="14" t="n"/>
      <c r="U240" s="14" t="n"/>
      <c r="V240" s="14" t="n"/>
      <c r="W240" s="14" t="n"/>
      <c r="X240" s="14" t="n"/>
      <c r="Y240" s="14" t="n"/>
      <c r="Z240" s="14" t="n"/>
    </row>
    <row r="241" ht="15.75" customHeight="1" s="16">
      <c r="A241" s="14" t="n"/>
      <c r="B241" s="14" t="n"/>
      <c r="C241" s="14" t="n"/>
      <c r="D241" s="14" t="n"/>
      <c r="E241" s="14" t="n"/>
      <c r="F241" s="14" t="n"/>
      <c r="G241" s="14" t="n"/>
      <c r="H241" s="14" t="n"/>
      <c r="I241" s="14" t="n"/>
      <c r="J241" s="14" t="n"/>
      <c r="K241" s="14" t="n"/>
      <c r="L241" s="14" t="n"/>
      <c r="M241" s="14" t="n"/>
      <c r="N241" s="14" t="n"/>
      <c r="O241" s="14" t="n"/>
      <c r="P241" s="14" t="n"/>
      <c r="Q241" s="14" t="n"/>
      <c r="R241" s="14" t="n"/>
      <c r="S241" s="14" t="n"/>
      <c r="T241" s="14" t="n"/>
      <c r="U241" s="14" t="n"/>
      <c r="V241" s="14" t="n"/>
      <c r="W241" s="14" t="n"/>
      <c r="X241" s="14" t="n"/>
      <c r="Y241" s="14" t="n"/>
      <c r="Z241" s="14" t="n"/>
    </row>
    <row r="242" ht="15.75" customHeight="1" s="16">
      <c r="A242" s="14" t="n"/>
      <c r="B242" s="14" t="n"/>
      <c r="C242" s="14" t="n"/>
      <c r="D242" s="14" t="n"/>
      <c r="E242" s="14" t="n"/>
      <c r="F242" s="14" t="n"/>
      <c r="G242" s="14" t="n"/>
      <c r="H242" s="14" t="n"/>
      <c r="I242" s="14" t="n"/>
      <c r="J242" s="14" t="n"/>
      <c r="K242" s="14" t="n"/>
      <c r="L242" s="14" t="n"/>
      <c r="M242" s="14" t="n"/>
      <c r="N242" s="14" t="n"/>
      <c r="O242" s="14" t="n"/>
      <c r="P242" s="14" t="n"/>
      <c r="Q242" s="14" t="n"/>
      <c r="R242" s="14" t="n"/>
      <c r="S242" s="14" t="n"/>
      <c r="T242" s="14" t="n"/>
      <c r="U242" s="14" t="n"/>
      <c r="V242" s="14" t="n"/>
      <c r="W242" s="14" t="n"/>
      <c r="X242" s="14" t="n"/>
      <c r="Y242" s="14" t="n"/>
      <c r="Z242" s="14" t="n"/>
    </row>
    <row r="243" ht="15.75" customHeight="1" s="16">
      <c r="A243" s="14" t="n"/>
      <c r="B243" s="14" t="n"/>
      <c r="C243" s="14" t="n"/>
      <c r="D243" s="14" t="n"/>
      <c r="E243" s="14" t="n"/>
      <c r="F243" s="14" t="n"/>
      <c r="G243" s="14" t="n"/>
      <c r="H243" s="14" t="n"/>
      <c r="I243" s="14" t="n"/>
      <c r="J243" s="14" t="n"/>
      <c r="K243" s="14" t="n"/>
      <c r="L243" s="14" t="n"/>
      <c r="M243" s="14" t="n"/>
      <c r="N243" s="14" t="n"/>
      <c r="O243" s="14" t="n"/>
      <c r="P243" s="14" t="n"/>
      <c r="Q243" s="14" t="n"/>
      <c r="R243" s="14" t="n"/>
      <c r="S243" s="14" t="n"/>
      <c r="T243" s="14" t="n"/>
      <c r="U243" s="14" t="n"/>
      <c r="V243" s="14" t="n"/>
      <c r="W243" s="14" t="n"/>
      <c r="X243" s="14" t="n"/>
      <c r="Y243" s="14" t="n"/>
      <c r="Z243" s="14" t="n"/>
    </row>
    <row r="244" ht="15.75" customHeight="1" s="16">
      <c r="A244" s="14" t="n"/>
      <c r="B244" s="14" t="n"/>
      <c r="C244" s="14" t="n"/>
      <c r="D244" s="14" t="n"/>
      <c r="E244" s="14" t="n"/>
      <c r="F244" s="14" t="n"/>
      <c r="G244" s="14" t="n"/>
      <c r="H244" s="14" t="n"/>
      <c r="I244" s="14" t="n"/>
      <c r="J244" s="14" t="n"/>
      <c r="K244" s="14" t="n"/>
      <c r="L244" s="14" t="n"/>
      <c r="M244" s="14" t="n"/>
      <c r="N244" s="14" t="n"/>
      <c r="O244" s="14" t="n"/>
      <c r="P244" s="14" t="n"/>
      <c r="Q244" s="14" t="n"/>
      <c r="R244" s="14" t="n"/>
      <c r="S244" s="14" t="n"/>
      <c r="T244" s="14" t="n"/>
      <c r="U244" s="14" t="n"/>
      <c r="V244" s="14" t="n"/>
      <c r="W244" s="14" t="n"/>
      <c r="X244" s="14" t="n"/>
      <c r="Y244" s="14" t="n"/>
      <c r="Z244" s="14" t="n"/>
    </row>
    <row r="245" ht="15.75" customHeight="1" s="16">
      <c r="A245" s="14" t="n"/>
      <c r="B245" s="14" t="n"/>
      <c r="C245" s="14" t="n"/>
      <c r="D245" s="14" t="n"/>
      <c r="E245" s="14" t="n"/>
      <c r="F245" s="14" t="n"/>
      <c r="G245" s="14" t="n"/>
      <c r="H245" s="14" t="n"/>
      <c r="I245" s="14" t="n"/>
      <c r="J245" s="14" t="n"/>
      <c r="K245" s="14" t="n"/>
      <c r="L245" s="14" t="n"/>
      <c r="M245" s="14" t="n"/>
      <c r="N245" s="14" t="n"/>
      <c r="O245" s="14" t="n"/>
      <c r="P245" s="14" t="n"/>
      <c r="Q245" s="14" t="n"/>
      <c r="R245" s="14" t="n"/>
      <c r="S245" s="14" t="n"/>
      <c r="T245" s="14" t="n"/>
      <c r="U245" s="14" t="n"/>
      <c r="V245" s="14" t="n"/>
      <c r="W245" s="14" t="n"/>
      <c r="X245" s="14" t="n"/>
      <c r="Y245" s="14" t="n"/>
      <c r="Z245" s="14" t="n"/>
    </row>
    <row r="246" ht="15.75" customHeight="1" s="16">
      <c r="A246" s="14" t="n"/>
      <c r="B246" s="14" t="n"/>
      <c r="C246" s="14" t="n"/>
      <c r="D246" s="14" t="n"/>
      <c r="E246" s="14" t="n"/>
      <c r="F246" s="14" t="n"/>
      <c r="G246" s="14" t="n"/>
      <c r="H246" s="14" t="n"/>
      <c r="I246" s="14" t="n"/>
      <c r="J246" s="14" t="n"/>
      <c r="K246" s="14" t="n"/>
      <c r="L246" s="14" t="n"/>
      <c r="M246" s="14" t="n"/>
      <c r="N246" s="14" t="n"/>
      <c r="O246" s="14" t="n"/>
      <c r="P246" s="14" t="n"/>
      <c r="Q246" s="14" t="n"/>
      <c r="R246" s="14" t="n"/>
      <c r="S246" s="14" t="n"/>
      <c r="T246" s="14" t="n"/>
      <c r="U246" s="14" t="n"/>
      <c r="V246" s="14" t="n"/>
      <c r="W246" s="14" t="n"/>
      <c r="X246" s="14" t="n"/>
      <c r="Y246" s="14" t="n"/>
      <c r="Z246" s="14" t="n"/>
    </row>
    <row r="247" ht="15.75" customHeight="1" s="16">
      <c r="A247" s="14" t="n"/>
      <c r="B247" s="14" t="n"/>
      <c r="C247" s="14" t="n"/>
      <c r="D247" s="14" t="n"/>
      <c r="E247" s="14" t="n"/>
      <c r="F247" s="14" t="n"/>
      <c r="G247" s="14" t="n"/>
      <c r="H247" s="14" t="n"/>
      <c r="I247" s="14" t="n"/>
      <c r="J247" s="14" t="n"/>
      <c r="K247" s="14" t="n"/>
      <c r="L247" s="14" t="n"/>
      <c r="M247" s="14" t="n"/>
      <c r="N247" s="14" t="n"/>
      <c r="O247" s="14" t="n"/>
      <c r="P247" s="14" t="n"/>
      <c r="Q247" s="14" t="n"/>
      <c r="R247" s="14" t="n"/>
      <c r="S247" s="14" t="n"/>
      <c r="T247" s="14" t="n"/>
      <c r="U247" s="14" t="n"/>
      <c r="V247" s="14" t="n"/>
      <c r="W247" s="14" t="n"/>
      <c r="X247" s="14" t="n"/>
      <c r="Y247" s="14" t="n"/>
      <c r="Z247" s="14" t="n"/>
    </row>
    <row r="248" ht="15.75" customHeight="1" s="16">
      <c r="A248" s="14" t="n"/>
      <c r="B248" s="14" t="n"/>
      <c r="C248" s="14" t="n"/>
      <c r="D248" s="14" t="n"/>
      <c r="E248" s="14" t="n"/>
      <c r="F248" s="14" t="n"/>
      <c r="G248" s="14" t="n"/>
      <c r="H248" s="14" t="n"/>
      <c r="I248" s="14" t="n"/>
      <c r="J248" s="14" t="n"/>
      <c r="K248" s="14" t="n"/>
      <c r="L248" s="14" t="n"/>
      <c r="M248" s="14" t="n"/>
      <c r="N248" s="14" t="n"/>
      <c r="O248" s="14" t="n"/>
      <c r="P248" s="14" t="n"/>
      <c r="Q248" s="14" t="n"/>
      <c r="R248" s="14" t="n"/>
      <c r="S248" s="14" t="n"/>
      <c r="T248" s="14" t="n"/>
      <c r="U248" s="14" t="n"/>
      <c r="V248" s="14" t="n"/>
      <c r="W248" s="14" t="n"/>
      <c r="X248" s="14" t="n"/>
      <c r="Y248" s="14" t="n"/>
      <c r="Z248" s="14" t="n"/>
    </row>
    <row r="249" ht="15.75" customHeight="1" s="16">
      <c r="A249" s="14" t="n"/>
      <c r="B249" s="14" t="n"/>
      <c r="C249" s="14" t="n"/>
      <c r="D249" s="14" t="n"/>
      <c r="E249" s="14" t="n"/>
      <c r="F249" s="14" t="n"/>
      <c r="G249" s="14" t="n"/>
      <c r="H249" s="14" t="n"/>
      <c r="I249" s="14" t="n"/>
      <c r="J249" s="14" t="n"/>
      <c r="K249" s="14" t="n"/>
      <c r="L249" s="14" t="n"/>
      <c r="M249" s="14" t="n"/>
      <c r="N249" s="14" t="n"/>
      <c r="O249" s="14" t="n"/>
      <c r="P249" s="14" t="n"/>
      <c r="Q249" s="14" t="n"/>
      <c r="R249" s="14" t="n"/>
      <c r="S249" s="14" t="n"/>
      <c r="T249" s="14" t="n"/>
      <c r="U249" s="14" t="n"/>
      <c r="V249" s="14" t="n"/>
      <c r="W249" s="14" t="n"/>
      <c r="X249" s="14" t="n"/>
      <c r="Y249" s="14" t="n"/>
      <c r="Z249" s="14" t="n"/>
    </row>
    <row r="250" ht="15.75" customHeight="1" s="16">
      <c r="A250" s="14" t="n"/>
      <c r="B250" s="14" t="n"/>
      <c r="C250" s="14" t="n"/>
      <c r="D250" s="14" t="n"/>
      <c r="E250" s="14" t="n"/>
      <c r="F250" s="14" t="n"/>
      <c r="G250" s="14" t="n"/>
      <c r="H250" s="14" t="n"/>
      <c r="I250" s="14" t="n"/>
      <c r="J250" s="14" t="n"/>
      <c r="K250" s="14" t="n"/>
      <c r="L250" s="14" t="n"/>
      <c r="M250" s="14" t="n"/>
      <c r="N250" s="14" t="n"/>
      <c r="O250" s="14" t="n"/>
      <c r="P250" s="14" t="n"/>
      <c r="Q250" s="14" t="n"/>
      <c r="R250" s="14" t="n"/>
      <c r="S250" s="14" t="n"/>
      <c r="T250" s="14" t="n"/>
      <c r="U250" s="14" t="n"/>
      <c r="V250" s="14" t="n"/>
      <c r="W250" s="14" t="n"/>
      <c r="X250" s="14" t="n"/>
      <c r="Y250" s="14" t="n"/>
      <c r="Z250" s="14" t="n"/>
    </row>
    <row r="251" ht="15.75" customHeight="1" s="16">
      <c r="A251" s="14" t="n"/>
      <c r="B251" s="14" t="n"/>
      <c r="C251" s="14" t="n"/>
      <c r="D251" s="14" t="n"/>
      <c r="E251" s="14" t="n"/>
      <c r="F251" s="14" t="n"/>
      <c r="G251" s="14" t="n"/>
      <c r="H251" s="14" t="n"/>
      <c r="I251" s="14" t="n"/>
      <c r="J251" s="14" t="n"/>
      <c r="K251" s="14" t="n"/>
      <c r="L251" s="14" t="n"/>
      <c r="M251" s="14" t="n"/>
      <c r="N251" s="14" t="n"/>
      <c r="O251" s="14" t="n"/>
      <c r="P251" s="14" t="n"/>
      <c r="Q251" s="14" t="n"/>
      <c r="R251" s="14" t="n"/>
      <c r="S251" s="14" t="n"/>
      <c r="T251" s="14" t="n"/>
      <c r="U251" s="14" t="n"/>
      <c r="V251" s="14" t="n"/>
      <c r="W251" s="14" t="n"/>
      <c r="X251" s="14" t="n"/>
      <c r="Y251" s="14" t="n"/>
      <c r="Z251" s="14" t="n"/>
    </row>
    <row r="252" ht="15.75" customHeight="1" s="16">
      <c r="A252" s="14" t="n"/>
      <c r="B252" s="14" t="n"/>
      <c r="C252" s="14" t="n"/>
      <c r="D252" s="14" t="n"/>
      <c r="E252" s="14" t="n"/>
      <c r="F252" s="14" t="n"/>
      <c r="G252" s="14" t="n"/>
      <c r="H252" s="14" t="n"/>
      <c r="I252" s="14" t="n"/>
      <c r="J252" s="14" t="n"/>
      <c r="K252" s="14" t="n"/>
      <c r="L252" s="14" t="n"/>
      <c r="M252" s="14" t="n"/>
      <c r="N252" s="14" t="n"/>
      <c r="O252" s="14" t="n"/>
      <c r="P252" s="14" t="n"/>
      <c r="Q252" s="14" t="n"/>
      <c r="R252" s="14" t="n"/>
      <c r="S252" s="14" t="n"/>
      <c r="T252" s="14" t="n"/>
      <c r="U252" s="14" t="n"/>
      <c r="V252" s="14" t="n"/>
      <c r="W252" s="14" t="n"/>
      <c r="X252" s="14" t="n"/>
      <c r="Y252" s="14" t="n"/>
      <c r="Z252" s="14" t="n"/>
    </row>
    <row r="253" ht="15.75" customHeight="1" s="16">
      <c r="A253" s="14" t="n"/>
      <c r="B253" s="14" t="n"/>
      <c r="C253" s="14" t="n"/>
      <c r="D253" s="14" t="n"/>
      <c r="E253" s="14" t="n"/>
      <c r="F253" s="14" t="n"/>
      <c r="G253" s="14" t="n"/>
      <c r="H253" s="14" t="n"/>
      <c r="I253" s="14" t="n"/>
      <c r="J253" s="14" t="n"/>
      <c r="K253" s="14" t="n"/>
      <c r="L253" s="14" t="n"/>
      <c r="M253" s="14" t="n"/>
      <c r="N253" s="14" t="n"/>
      <c r="O253" s="14" t="n"/>
      <c r="P253" s="14" t="n"/>
      <c r="Q253" s="14" t="n"/>
      <c r="R253" s="14" t="n"/>
      <c r="S253" s="14" t="n"/>
      <c r="T253" s="14" t="n"/>
      <c r="U253" s="14" t="n"/>
      <c r="V253" s="14" t="n"/>
      <c r="W253" s="14" t="n"/>
      <c r="X253" s="14" t="n"/>
      <c r="Y253" s="14" t="n"/>
      <c r="Z253" s="14" t="n"/>
    </row>
    <row r="254" ht="15.75" customHeight="1" s="16">
      <c r="A254" s="14" t="n"/>
      <c r="B254" s="14" t="n"/>
      <c r="C254" s="14" t="n"/>
      <c r="D254" s="14" t="n"/>
      <c r="E254" s="14" t="n"/>
      <c r="F254" s="14" t="n"/>
      <c r="G254" s="14" t="n"/>
      <c r="H254" s="14" t="n"/>
      <c r="I254" s="14" t="n"/>
      <c r="J254" s="14" t="n"/>
      <c r="K254" s="14" t="n"/>
      <c r="L254" s="14" t="n"/>
      <c r="M254" s="14" t="n"/>
      <c r="N254" s="14" t="n"/>
      <c r="O254" s="14" t="n"/>
      <c r="P254" s="14" t="n"/>
      <c r="Q254" s="14" t="n"/>
      <c r="R254" s="14" t="n"/>
      <c r="S254" s="14" t="n"/>
      <c r="T254" s="14" t="n"/>
      <c r="U254" s="14" t="n"/>
      <c r="V254" s="14" t="n"/>
      <c r="W254" s="14" t="n"/>
      <c r="X254" s="14" t="n"/>
      <c r="Y254" s="14" t="n"/>
      <c r="Z254" s="14" t="n"/>
    </row>
    <row r="255" ht="15.75" customHeight="1" s="16">
      <c r="A255" s="14" t="n"/>
      <c r="B255" s="14" t="n"/>
      <c r="C255" s="14" t="n"/>
      <c r="D255" s="14" t="n"/>
      <c r="E255" s="14" t="n"/>
      <c r="F255" s="14" t="n"/>
      <c r="G255" s="14" t="n"/>
      <c r="H255" s="14" t="n"/>
      <c r="I255" s="14" t="n"/>
      <c r="J255" s="14" t="n"/>
      <c r="K255" s="14" t="n"/>
      <c r="L255" s="14" t="n"/>
      <c r="M255" s="14" t="n"/>
      <c r="N255" s="14" t="n"/>
      <c r="O255" s="14" t="n"/>
      <c r="P255" s="14" t="n"/>
      <c r="Q255" s="14" t="n"/>
      <c r="R255" s="14" t="n"/>
      <c r="S255" s="14" t="n"/>
      <c r="T255" s="14" t="n"/>
      <c r="U255" s="14" t="n"/>
      <c r="V255" s="14" t="n"/>
      <c r="W255" s="14" t="n"/>
      <c r="X255" s="14" t="n"/>
      <c r="Y255" s="14" t="n"/>
      <c r="Z255" s="14" t="n"/>
    </row>
    <row r="256" ht="15.75" customHeight="1" s="16">
      <c r="A256" s="14" t="n"/>
      <c r="B256" s="14" t="n"/>
      <c r="C256" s="14" t="n"/>
      <c r="D256" s="14" t="n"/>
      <c r="E256" s="14" t="n"/>
      <c r="F256" s="14" t="n"/>
      <c r="G256" s="14" t="n"/>
      <c r="H256" s="14" t="n"/>
      <c r="I256" s="14" t="n"/>
      <c r="J256" s="14" t="n"/>
      <c r="K256" s="14" t="n"/>
      <c r="L256" s="14" t="n"/>
      <c r="M256" s="14" t="n"/>
      <c r="N256" s="14" t="n"/>
      <c r="O256" s="14" t="n"/>
      <c r="P256" s="14" t="n"/>
      <c r="Q256" s="14" t="n"/>
      <c r="R256" s="14" t="n"/>
      <c r="S256" s="14" t="n"/>
      <c r="T256" s="14" t="n"/>
      <c r="U256" s="14" t="n"/>
      <c r="V256" s="14" t="n"/>
      <c r="W256" s="14" t="n"/>
      <c r="X256" s="14" t="n"/>
      <c r="Y256" s="14" t="n"/>
      <c r="Z256" s="14" t="n"/>
    </row>
    <row r="257" ht="15.75" customHeight="1" s="16">
      <c r="A257" s="14" t="n"/>
      <c r="B257" s="14" t="n"/>
      <c r="C257" s="14" t="n"/>
      <c r="D257" s="14" t="n"/>
      <c r="E257" s="14" t="n"/>
      <c r="F257" s="14" t="n"/>
      <c r="G257" s="14" t="n"/>
      <c r="H257" s="14" t="n"/>
      <c r="I257" s="14" t="n"/>
      <c r="J257" s="14" t="n"/>
      <c r="K257" s="14" t="n"/>
      <c r="L257" s="14" t="n"/>
      <c r="M257" s="14" t="n"/>
      <c r="N257" s="14" t="n"/>
      <c r="O257" s="14" t="n"/>
      <c r="P257" s="14" t="n"/>
      <c r="Q257" s="14" t="n"/>
      <c r="R257" s="14" t="n"/>
      <c r="S257" s="14" t="n"/>
      <c r="T257" s="14" t="n"/>
      <c r="U257" s="14" t="n"/>
      <c r="V257" s="14" t="n"/>
      <c r="W257" s="14" t="n"/>
      <c r="X257" s="14" t="n"/>
      <c r="Y257" s="14" t="n"/>
      <c r="Z257" s="14" t="n"/>
    </row>
    <row r="258" ht="15.75" customHeight="1" s="16">
      <c r="A258" s="14" t="n"/>
      <c r="B258" s="14" t="n"/>
      <c r="C258" s="14" t="n"/>
      <c r="D258" s="14" t="n"/>
      <c r="E258" s="14" t="n"/>
      <c r="F258" s="14" t="n"/>
      <c r="G258" s="14" t="n"/>
      <c r="H258" s="14" t="n"/>
      <c r="I258" s="14" t="n"/>
      <c r="J258" s="14" t="n"/>
      <c r="K258" s="14" t="n"/>
      <c r="L258" s="14" t="n"/>
      <c r="M258" s="14" t="n"/>
      <c r="N258" s="14" t="n"/>
      <c r="O258" s="14" t="n"/>
      <c r="P258" s="14" t="n"/>
      <c r="Q258" s="14" t="n"/>
      <c r="R258" s="14" t="n"/>
      <c r="S258" s="14" t="n"/>
      <c r="T258" s="14" t="n"/>
      <c r="U258" s="14" t="n"/>
      <c r="V258" s="14" t="n"/>
      <c r="W258" s="14" t="n"/>
      <c r="X258" s="14" t="n"/>
      <c r="Y258" s="14" t="n"/>
      <c r="Z258" s="14" t="n"/>
    </row>
    <row r="259" ht="15.75" customHeight="1" s="16">
      <c r="A259" s="14" t="n"/>
      <c r="B259" s="14" t="n"/>
      <c r="C259" s="14" t="n"/>
      <c r="D259" s="14" t="n"/>
      <c r="E259" s="14" t="n"/>
      <c r="F259" s="14" t="n"/>
      <c r="G259" s="14" t="n"/>
      <c r="H259" s="14" t="n"/>
      <c r="I259" s="14" t="n"/>
      <c r="J259" s="14" t="n"/>
      <c r="K259" s="14" t="n"/>
      <c r="L259" s="14" t="n"/>
      <c r="M259" s="14" t="n"/>
      <c r="N259" s="14" t="n"/>
      <c r="O259" s="14" t="n"/>
      <c r="P259" s="14" t="n"/>
      <c r="Q259" s="14" t="n"/>
      <c r="R259" s="14" t="n"/>
      <c r="S259" s="14" t="n"/>
      <c r="T259" s="14" t="n"/>
      <c r="U259" s="14" t="n"/>
      <c r="V259" s="14" t="n"/>
      <c r="W259" s="14" t="n"/>
      <c r="X259" s="14" t="n"/>
      <c r="Y259" s="14" t="n"/>
      <c r="Z259" s="14" t="n"/>
    </row>
    <row r="260" ht="15.75" customHeight="1" s="16">
      <c r="A260" s="14" t="n"/>
      <c r="B260" s="14" t="n"/>
      <c r="C260" s="14" t="n"/>
      <c r="D260" s="14" t="n"/>
      <c r="E260" s="14" t="n"/>
      <c r="F260" s="14" t="n"/>
      <c r="G260" s="14" t="n"/>
      <c r="H260" s="14" t="n"/>
      <c r="I260" s="14" t="n"/>
      <c r="J260" s="14" t="n"/>
      <c r="K260" s="14" t="n"/>
      <c r="L260" s="14" t="n"/>
      <c r="M260" s="14" t="n"/>
      <c r="N260" s="14" t="n"/>
      <c r="O260" s="14" t="n"/>
      <c r="P260" s="14" t="n"/>
      <c r="Q260" s="14" t="n"/>
      <c r="R260" s="14" t="n"/>
      <c r="S260" s="14" t="n"/>
      <c r="T260" s="14" t="n"/>
      <c r="U260" s="14" t="n"/>
      <c r="V260" s="14" t="n"/>
      <c r="W260" s="14" t="n"/>
      <c r="X260" s="14" t="n"/>
      <c r="Y260" s="14" t="n"/>
      <c r="Z260" s="14" t="n"/>
    </row>
    <row r="261" ht="15.75" customHeight="1" s="16">
      <c r="A261" s="14" t="n"/>
      <c r="B261" s="14" t="n"/>
      <c r="C261" s="14" t="n"/>
      <c r="D261" s="14" t="n"/>
      <c r="E261" s="14" t="n"/>
      <c r="F261" s="14" t="n"/>
      <c r="G261" s="14" t="n"/>
      <c r="H261" s="14" t="n"/>
      <c r="I261" s="14" t="n"/>
      <c r="J261" s="14" t="n"/>
      <c r="K261" s="14" t="n"/>
      <c r="L261" s="14" t="n"/>
      <c r="M261" s="14" t="n"/>
      <c r="N261" s="14" t="n"/>
      <c r="O261" s="14" t="n"/>
      <c r="P261" s="14" t="n"/>
      <c r="Q261" s="14" t="n"/>
      <c r="R261" s="14" t="n"/>
      <c r="S261" s="14" t="n"/>
      <c r="T261" s="14" t="n"/>
      <c r="U261" s="14" t="n"/>
      <c r="V261" s="14" t="n"/>
      <c r="W261" s="14" t="n"/>
      <c r="X261" s="14" t="n"/>
      <c r="Y261" s="14" t="n"/>
      <c r="Z261" s="14" t="n"/>
    </row>
    <row r="262" ht="15.75" customHeight="1" s="16">
      <c r="A262" s="14" t="n"/>
      <c r="B262" s="14" t="n"/>
      <c r="C262" s="14" t="n"/>
      <c r="D262" s="14" t="n"/>
      <c r="E262" s="14" t="n"/>
      <c r="F262" s="14" t="n"/>
      <c r="G262" s="14" t="n"/>
      <c r="H262" s="14" t="n"/>
      <c r="I262" s="14" t="n"/>
      <c r="J262" s="14" t="n"/>
      <c r="K262" s="14" t="n"/>
      <c r="L262" s="14" t="n"/>
      <c r="M262" s="14" t="n"/>
      <c r="N262" s="14" t="n"/>
      <c r="O262" s="14" t="n"/>
      <c r="P262" s="14" t="n"/>
      <c r="Q262" s="14" t="n"/>
      <c r="R262" s="14" t="n"/>
      <c r="S262" s="14" t="n"/>
      <c r="T262" s="14" t="n"/>
      <c r="U262" s="14" t="n"/>
      <c r="V262" s="14" t="n"/>
      <c r="W262" s="14" t="n"/>
      <c r="X262" s="14" t="n"/>
      <c r="Y262" s="14" t="n"/>
      <c r="Z262" s="14" t="n"/>
    </row>
    <row r="263" ht="15.75" customHeight="1" s="16">
      <c r="A263" s="14" t="n"/>
      <c r="B263" s="14" t="n"/>
      <c r="C263" s="14" t="n"/>
      <c r="D263" s="14" t="n"/>
      <c r="E263" s="14" t="n"/>
      <c r="F263" s="14" t="n"/>
      <c r="G263" s="14" t="n"/>
      <c r="H263" s="14" t="n"/>
      <c r="I263" s="14" t="n"/>
      <c r="J263" s="14" t="n"/>
      <c r="K263" s="14" t="n"/>
      <c r="L263" s="14" t="n"/>
      <c r="M263" s="14" t="n"/>
      <c r="N263" s="14" t="n"/>
      <c r="O263" s="14" t="n"/>
      <c r="P263" s="14" t="n"/>
      <c r="Q263" s="14" t="n"/>
      <c r="R263" s="14" t="n"/>
      <c r="S263" s="14" t="n"/>
      <c r="T263" s="14" t="n"/>
      <c r="U263" s="14" t="n"/>
      <c r="V263" s="14" t="n"/>
      <c r="W263" s="14" t="n"/>
      <c r="X263" s="14" t="n"/>
      <c r="Y263" s="14" t="n"/>
      <c r="Z263" s="14" t="n"/>
    </row>
    <row r="264" ht="15.75" customHeight="1" s="16">
      <c r="A264" s="14" t="n"/>
      <c r="B264" s="14" t="n"/>
      <c r="C264" s="14" t="n"/>
      <c r="D264" s="14" t="n"/>
      <c r="E264" s="14" t="n"/>
      <c r="F264" s="14" t="n"/>
      <c r="G264" s="14" t="n"/>
      <c r="H264" s="14" t="n"/>
      <c r="I264" s="14" t="n"/>
      <c r="J264" s="14" t="n"/>
      <c r="K264" s="14" t="n"/>
      <c r="L264" s="14" t="n"/>
      <c r="M264" s="14" t="n"/>
      <c r="N264" s="14" t="n"/>
      <c r="O264" s="14" t="n"/>
      <c r="P264" s="14" t="n"/>
      <c r="Q264" s="14" t="n"/>
      <c r="R264" s="14" t="n"/>
      <c r="S264" s="14" t="n"/>
      <c r="T264" s="14" t="n"/>
      <c r="U264" s="14" t="n"/>
      <c r="V264" s="14" t="n"/>
      <c r="W264" s="14" t="n"/>
      <c r="X264" s="14" t="n"/>
      <c r="Y264" s="14" t="n"/>
      <c r="Z264" s="14" t="n"/>
    </row>
    <row r="265" ht="15.75" customHeight="1" s="16">
      <c r="A265" s="14" t="n"/>
      <c r="B265" s="14" t="n"/>
      <c r="C265" s="14" t="n"/>
      <c r="D265" s="14" t="n"/>
      <c r="E265" s="14" t="n"/>
      <c r="F265" s="14" t="n"/>
      <c r="G265" s="14" t="n"/>
      <c r="H265" s="14" t="n"/>
      <c r="I265" s="14" t="n"/>
      <c r="J265" s="14" t="n"/>
      <c r="K265" s="14" t="n"/>
      <c r="L265" s="14" t="n"/>
      <c r="M265" s="14" t="n"/>
      <c r="N265" s="14" t="n"/>
      <c r="O265" s="14" t="n"/>
      <c r="P265" s="14" t="n"/>
      <c r="Q265" s="14" t="n"/>
      <c r="R265" s="14" t="n"/>
      <c r="S265" s="14" t="n"/>
      <c r="T265" s="14" t="n"/>
      <c r="U265" s="14" t="n"/>
      <c r="V265" s="14" t="n"/>
      <c r="W265" s="14" t="n"/>
      <c r="X265" s="14" t="n"/>
      <c r="Y265" s="14" t="n"/>
      <c r="Z265" s="14" t="n"/>
    </row>
    <row r="266" ht="15.75" customHeight="1" s="16">
      <c r="A266" s="14" t="n"/>
      <c r="B266" s="14" t="n"/>
      <c r="C266" s="14" t="n"/>
      <c r="D266" s="14" t="n"/>
      <c r="E266" s="14" t="n"/>
      <c r="F266" s="14" t="n"/>
      <c r="G266" s="14" t="n"/>
      <c r="H266" s="14" t="n"/>
      <c r="I266" s="14" t="n"/>
      <c r="J266" s="14" t="n"/>
      <c r="K266" s="14" t="n"/>
      <c r="L266" s="14" t="n"/>
      <c r="M266" s="14" t="n"/>
      <c r="N266" s="14" t="n"/>
      <c r="O266" s="14" t="n"/>
      <c r="P266" s="14" t="n"/>
      <c r="Q266" s="14" t="n"/>
      <c r="R266" s="14" t="n"/>
      <c r="S266" s="14" t="n"/>
      <c r="T266" s="14" t="n"/>
      <c r="U266" s="14" t="n"/>
      <c r="V266" s="14" t="n"/>
      <c r="W266" s="14" t="n"/>
      <c r="X266" s="14" t="n"/>
      <c r="Y266" s="14" t="n"/>
      <c r="Z266" s="14" t="n"/>
    </row>
    <row r="267" ht="15.75" customHeight="1" s="16">
      <c r="A267" s="14" t="n"/>
      <c r="B267" s="14" t="n"/>
      <c r="C267" s="14" t="n"/>
      <c r="D267" s="14" t="n"/>
      <c r="E267" s="14" t="n"/>
      <c r="F267" s="14" t="n"/>
      <c r="G267" s="14" t="n"/>
      <c r="H267" s="14" t="n"/>
      <c r="I267" s="14" t="n"/>
      <c r="J267" s="14" t="n"/>
      <c r="K267" s="14" t="n"/>
      <c r="L267" s="14" t="n"/>
      <c r="M267" s="14" t="n"/>
      <c r="N267" s="14" t="n"/>
      <c r="O267" s="14" t="n"/>
      <c r="P267" s="14" t="n"/>
      <c r="Q267" s="14" t="n"/>
      <c r="R267" s="14" t="n"/>
      <c r="S267" s="14" t="n"/>
      <c r="T267" s="14" t="n"/>
      <c r="U267" s="14" t="n"/>
      <c r="V267" s="14" t="n"/>
      <c r="W267" s="14" t="n"/>
      <c r="X267" s="14" t="n"/>
      <c r="Y267" s="14" t="n"/>
      <c r="Z267" s="14" t="n"/>
    </row>
    <row r="268" ht="15.75" customHeight="1" s="16">
      <c r="A268" s="14" t="n"/>
      <c r="B268" s="14" t="n"/>
      <c r="C268" s="14" t="n"/>
      <c r="D268" s="14" t="n"/>
      <c r="E268" s="14" t="n"/>
      <c r="F268" s="14" t="n"/>
      <c r="G268" s="14" t="n"/>
      <c r="H268" s="14" t="n"/>
      <c r="I268" s="14" t="n"/>
      <c r="J268" s="14" t="n"/>
      <c r="K268" s="14" t="n"/>
      <c r="L268" s="14" t="n"/>
      <c r="M268" s="14" t="n"/>
      <c r="N268" s="14" t="n"/>
      <c r="O268" s="14" t="n"/>
      <c r="P268" s="14" t="n"/>
      <c r="Q268" s="14" t="n"/>
      <c r="R268" s="14" t="n"/>
      <c r="S268" s="14" t="n"/>
      <c r="T268" s="14" t="n"/>
      <c r="U268" s="14" t="n"/>
      <c r="V268" s="14" t="n"/>
      <c r="W268" s="14" t="n"/>
      <c r="X268" s="14" t="n"/>
      <c r="Y268" s="14" t="n"/>
      <c r="Z268" s="14" t="n"/>
    </row>
    <row r="269" ht="15.75" customHeight="1" s="16">
      <c r="A269" s="14" t="n"/>
      <c r="B269" s="14" t="n"/>
      <c r="C269" s="14" t="n"/>
      <c r="D269" s="14" t="n"/>
      <c r="E269" s="14" t="n"/>
      <c r="F269" s="14" t="n"/>
      <c r="G269" s="14" t="n"/>
      <c r="H269" s="14" t="n"/>
      <c r="I269" s="14" t="n"/>
      <c r="J269" s="14" t="n"/>
      <c r="K269" s="14" t="n"/>
      <c r="L269" s="14" t="n"/>
      <c r="M269" s="14" t="n"/>
      <c r="N269" s="14" t="n"/>
      <c r="O269" s="14" t="n"/>
      <c r="P269" s="14" t="n"/>
      <c r="Q269" s="14" t="n"/>
      <c r="R269" s="14" t="n"/>
      <c r="S269" s="14" t="n"/>
      <c r="T269" s="14" t="n"/>
      <c r="U269" s="14" t="n"/>
      <c r="V269" s="14" t="n"/>
      <c r="W269" s="14" t="n"/>
      <c r="X269" s="14" t="n"/>
      <c r="Y269" s="14" t="n"/>
      <c r="Z269" s="14" t="n"/>
    </row>
    <row r="270" ht="15.75" customHeight="1" s="16">
      <c r="A270" s="14" t="n"/>
      <c r="B270" s="14" t="n"/>
      <c r="C270" s="14" t="n"/>
      <c r="D270" s="14" t="n"/>
      <c r="E270" s="14" t="n"/>
      <c r="F270" s="14" t="n"/>
      <c r="G270" s="14" t="n"/>
      <c r="H270" s="14" t="n"/>
      <c r="I270" s="14" t="n"/>
      <c r="J270" s="14" t="n"/>
      <c r="K270" s="14" t="n"/>
      <c r="L270" s="14" t="n"/>
      <c r="M270" s="14" t="n"/>
      <c r="N270" s="14" t="n"/>
      <c r="O270" s="14" t="n"/>
      <c r="P270" s="14" t="n"/>
      <c r="Q270" s="14" t="n"/>
      <c r="R270" s="14" t="n"/>
      <c r="S270" s="14" t="n"/>
      <c r="T270" s="14" t="n"/>
      <c r="U270" s="14" t="n"/>
      <c r="V270" s="14" t="n"/>
      <c r="W270" s="14" t="n"/>
      <c r="X270" s="14" t="n"/>
      <c r="Y270" s="14" t="n"/>
      <c r="Z270" s="14" t="n"/>
    </row>
    <row r="271" ht="15.75" customHeight="1" s="16">
      <c r="A271" s="14" t="n"/>
      <c r="B271" s="14" t="n"/>
      <c r="C271" s="14" t="n"/>
      <c r="D271" s="14" t="n"/>
      <c r="E271" s="14" t="n"/>
      <c r="F271" s="14" t="n"/>
      <c r="G271" s="14" t="n"/>
      <c r="H271" s="14" t="n"/>
      <c r="I271" s="14" t="n"/>
      <c r="J271" s="14" t="n"/>
      <c r="K271" s="14" t="n"/>
      <c r="L271" s="14" t="n"/>
      <c r="M271" s="14" t="n"/>
      <c r="N271" s="14" t="n"/>
      <c r="O271" s="14" t="n"/>
      <c r="P271" s="14" t="n"/>
      <c r="Q271" s="14" t="n"/>
      <c r="R271" s="14" t="n"/>
      <c r="S271" s="14" t="n"/>
      <c r="T271" s="14" t="n"/>
      <c r="U271" s="14" t="n"/>
      <c r="V271" s="14" t="n"/>
      <c r="W271" s="14" t="n"/>
      <c r="X271" s="14" t="n"/>
      <c r="Y271" s="14" t="n"/>
      <c r="Z271" s="14" t="n"/>
    </row>
    <row r="272" ht="15.75" customHeight="1" s="16">
      <c r="A272" s="14" t="n"/>
      <c r="B272" s="14" t="n"/>
      <c r="C272" s="14" t="n"/>
      <c r="D272" s="14" t="n"/>
      <c r="E272" s="14" t="n"/>
      <c r="F272" s="14" t="n"/>
      <c r="G272" s="14" t="n"/>
      <c r="H272" s="14" t="n"/>
      <c r="I272" s="14" t="n"/>
      <c r="J272" s="14" t="n"/>
      <c r="K272" s="14" t="n"/>
      <c r="L272" s="14" t="n"/>
      <c r="M272" s="14" t="n"/>
      <c r="N272" s="14" t="n"/>
      <c r="O272" s="14" t="n"/>
      <c r="P272" s="14" t="n"/>
      <c r="Q272" s="14" t="n"/>
      <c r="R272" s="14" t="n"/>
      <c r="S272" s="14" t="n"/>
      <c r="T272" s="14" t="n"/>
      <c r="U272" s="14" t="n"/>
      <c r="V272" s="14" t="n"/>
      <c r="W272" s="14" t="n"/>
      <c r="X272" s="14" t="n"/>
      <c r="Y272" s="14" t="n"/>
      <c r="Z272" s="14" t="n"/>
    </row>
    <row r="273" ht="15.75" customHeight="1" s="16">
      <c r="A273" s="14" t="n"/>
      <c r="B273" s="14" t="n"/>
      <c r="C273" s="14" t="n"/>
      <c r="D273" s="14" t="n"/>
      <c r="E273" s="14" t="n"/>
      <c r="F273" s="14" t="n"/>
      <c r="G273" s="14" t="n"/>
      <c r="H273" s="14" t="n"/>
      <c r="I273" s="14" t="n"/>
      <c r="J273" s="14" t="n"/>
      <c r="K273" s="14" t="n"/>
      <c r="L273" s="14" t="n"/>
      <c r="M273" s="14" t="n"/>
      <c r="N273" s="14" t="n"/>
      <c r="O273" s="14" t="n"/>
      <c r="P273" s="14" t="n"/>
      <c r="Q273" s="14" t="n"/>
      <c r="R273" s="14" t="n"/>
      <c r="S273" s="14" t="n"/>
      <c r="T273" s="14" t="n"/>
      <c r="U273" s="14" t="n"/>
      <c r="V273" s="14" t="n"/>
      <c r="W273" s="14" t="n"/>
      <c r="X273" s="14" t="n"/>
      <c r="Y273" s="14" t="n"/>
      <c r="Z273" s="14" t="n"/>
    </row>
    <row r="274" ht="15.75" customHeight="1" s="16">
      <c r="A274" s="14" t="n"/>
      <c r="B274" s="14" t="n"/>
      <c r="C274" s="14" t="n"/>
      <c r="D274" s="14" t="n"/>
      <c r="E274" s="14" t="n"/>
      <c r="F274" s="14" t="n"/>
      <c r="G274" s="14" t="n"/>
      <c r="H274" s="14" t="n"/>
      <c r="I274" s="14" t="n"/>
      <c r="J274" s="14" t="n"/>
      <c r="K274" s="14" t="n"/>
      <c r="L274" s="14" t="n"/>
      <c r="M274" s="14" t="n"/>
      <c r="N274" s="14" t="n"/>
      <c r="O274" s="14" t="n"/>
      <c r="P274" s="14" t="n"/>
      <c r="Q274" s="14" t="n"/>
      <c r="R274" s="14" t="n"/>
      <c r="S274" s="14" t="n"/>
      <c r="T274" s="14" t="n"/>
      <c r="U274" s="14" t="n"/>
      <c r="V274" s="14" t="n"/>
      <c r="W274" s="14" t="n"/>
      <c r="X274" s="14" t="n"/>
      <c r="Y274" s="14" t="n"/>
      <c r="Z274" s="14" t="n"/>
    </row>
    <row r="275" ht="15.75" customHeight="1" s="16">
      <c r="A275" s="14" t="n"/>
      <c r="B275" s="14" t="n"/>
      <c r="C275" s="14" t="n"/>
      <c r="D275" s="14" t="n"/>
      <c r="E275" s="14" t="n"/>
      <c r="F275" s="14" t="n"/>
      <c r="G275" s="14" t="n"/>
      <c r="H275" s="14" t="n"/>
      <c r="I275" s="14" t="n"/>
      <c r="J275" s="14" t="n"/>
      <c r="K275" s="14" t="n"/>
      <c r="L275" s="14" t="n"/>
      <c r="M275" s="14" t="n"/>
      <c r="N275" s="14" t="n"/>
      <c r="O275" s="14" t="n"/>
      <c r="P275" s="14" t="n"/>
      <c r="Q275" s="14" t="n"/>
      <c r="R275" s="14" t="n"/>
      <c r="S275" s="14" t="n"/>
      <c r="T275" s="14" t="n"/>
      <c r="U275" s="14" t="n"/>
      <c r="V275" s="14" t="n"/>
      <c r="W275" s="14" t="n"/>
      <c r="X275" s="14" t="n"/>
      <c r="Y275" s="14" t="n"/>
      <c r="Z275" s="14" t="n"/>
    </row>
    <row r="276" ht="15.75" customHeight="1" s="16">
      <c r="A276" s="14" t="n"/>
      <c r="B276" s="14" t="n"/>
      <c r="C276" s="14" t="n"/>
      <c r="D276" s="14" t="n"/>
      <c r="E276" s="14" t="n"/>
      <c r="F276" s="14" t="n"/>
      <c r="G276" s="14" t="n"/>
      <c r="H276" s="14" t="n"/>
      <c r="I276" s="14" t="n"/>
      <c r="J276" s="14" t="n"/>
      <c r="K276" s="14" t="n"/>
      <c r="L276" s="14" t="n"/>
      <c r="M276" s="14" t="n"/>
      <c r="N276" s="14" t="n"/>
      <c r="O276" s="14" t="n"/>
      <c r="P276" s="14" t="n"/>
      <c r="Q276" s="14" t="n"/>
      <c r="R276" s="14" t="n"/>
      <c r="S276" s="14" t="n"/>
      <c r="T276" s="14" t="n"/>
      <c r="U276" s="14" t="n"/>
      <c r="V276" s="14" t="n"/>
      <c r="W276" s="14" t="n"/>
      <c r="X276" s="14" t="n"/>
      <c r="Y276" s="14" t="n"/>
      <c r="Z276" s="14" t="n"/>
    </row>
    <row r="277" ht="15.75" customHeight="1" s="16">
      <c r="A277" s="14" t="n"/>
      <c r="B277" s="14" t="n"/>
      <c r="C277" s="14" t="n"/>
      <c r="D277" s="14" t="n"/>
      <c r="E277" s="14" t="n"/>
      <c r="F277" s="14" t="n"/>
      <c r="G277" s="14" t="n"/>
      <c r="H277" s="14" t="n"/>
      <c r="I277" s="14" t="n"/>
      <c r="J277" s="14" t="n"/>
      <c r="K277" s="14" t="n"/>
      <c r="L277" s="14" t="n"/>
      <c r="M277" s="14" t="n"/>
      <c r="N277" s="14" t="n"/>
      <c r="O277" s="14" t="n"/>
      <c r="P277" s="14" t="n"/>
      <c r="Q277" s="14" t="n"/>
      <c r="R277" s="14" t="n"/>
      <c r="S277" s="14" t="n"/>
      <c r="T277" s="14" t="n"/>
      <c r="U277" s="14" t="n"/>
      <c r="V277" s="14" t="n"/>
      <c r="W277" s="14" t="n"/>
      <c r="X277" s="14" t="n"/>
      <c r="Y277" s="14" t="n"/>
      <c r="Z277" s="14" t="n"/>
    </row>
    <row r="278" ht="15.75" customHeight="1" s="16">
      <c r="A278" s="14" t="n"/>
      <c r="B278" s="14" t="n"/>
      <c r="C278" s="14" t="n"/>
      <c r="D278" s="14" t="n"/>
      <c r="E278" s="14" t="n"/>
      <c r="F278" s="14" t="n"/>
      <c r="G278" s="14" t="n"/>
      <c r="H278" s="14" t="n"/>
      <c r="I278" s="14" t="n"/>
      <c r="J278" s="14" t="n"/>
      <c r="K278" s="14" t="n"/>
      <c r="L278" s="14" t="n"/>
      <c r="M278" s="14" t="n"/>
      <c r="N278" s="14" t="n"/>
      <c r="O278" s="14" t="n"/>
      <c r="P278" s="14" t="n"/>
      <c r="Q278" s="14" t="n"/>
      <c r="R278" s="14" t="n"/>
      <c r="S278" s="14" t="n"/>
      <c r="T278" s="14" t="n"/>
      <c r="U278" s="14" t="n"/>
      <c r="V278" s="14" t="n"/>
      <c r="W278" s="14" t="n"/>
      <c r="X278" s="14" t="n"/>
      <c r="Y278" s="14" t="n"/>
      <c r="Z278" s="14" t="n"/>
    </row>
    <row r="279" ht="15.75" customHeight="1" s="16">
      <c r="A279" s="14" t="n"/>
      <c r="B279" s="14" t="n"/>
      <c r="C279" s="14" t="n"/>
      <c r="D279" s="14" t="n"/>
      <c r="E279" s="14" t="n"/>
      <c r="F279" s="14" t="n"/>
      <c r="G279" s="14" t="n"/>
      <c r="H279" s="14" t="n"/>
      <c r="I279" s="14" t="n"/>
      <c r="J279" s="14" t="n"/>
      <c r="K279" s="14" t="n"/>
      <c r="L279" s="14" t="n"/>
      <c r="M279" s="14" t="n"/>
      <c r="N279" s="14" t="n"/>
      <c r="O279" s="14" t="n"/>
      <c r="P279" s="14" t="n"/>
      <c r="Q279" s="14" t="n"/>
      <c r="R279" s="14" t="n"/>
      <c r="S279" s="14" t="n"/>
      <c r="T279" s="14" t="n"/>
      <c r="U279" s="14" t="n"/>
      <c r="V279" s="14" t="n"/>
      <c r="W279" s="14" t="n"/>
      <c r="X279" s="14" t="n"/>
      <c r="Y279" s="14" t="n"/>
      <c r="Z279" s="14" t="n"/>
    </row>
    <row r="280" ht="15.75" customHeight="1" s="16">
      <c r="A280" s="14" t="n"/>
      <c r="B280" s="14" t="n"/>
      <c r="C280" s="14" t="n"/>
      <c r="D280" s="14" t="n"/>
      <c r="E280" s="14" t="n"/>
      <c r="F280" s="14" t="n"/>
      <c r="G280" s="14" t="n"/>
      <c r="H280" s="14" t="n"/>
      <c r="I280" s="14" t="n"/>
      <c r="J280" s="14" t="n"/>
      <c r="K280" s="14" t="n"/>
      <c r="L280" s="14" t="n"/>
      <c r="M280" s="14" t="n"/>
      <c r="N280" s="14" t="n"/>
      <c r="O280" s="14" t="n"/>
      <c r="P280" s="14" t="n"/>
      <c r="Q280" s="14" t="n"/>
      <c r="R280" s="14" t="n"/>
      <c r="S280" s="14" t="n"/>
      <c r="T280" s="14" t="n"/>
      <c r="U280" s="14" t="n"/>
      <c r="V280" s="14" t="n"/>
      <c r="W280" s="14" t="n"/>
      <c r="X280" s="14" t="n"/>
      <c r="Y280" s="14" t="n"/>
      <c r="Z280" s="14" t="n"/>
    </row>
    <row r="281" ht="15.75" customHeight="1" s="16">
      <c r="A281" s="14" t="n"/>
      <c r="B281" s="14" t="n"/>
      <c r="C281" s="14" t="n"/>
      <c r="D281" s="14" t="n"/>
      <c r="E281" s="14" t="n"/>
      <c r="F281" s="14" t="n"/>
      <c r="G281" s="14" t="n"/>
      <c r="H281" s="14" t="n"/>
      <c r="I281" s="14" t="n"/>
      <c r="J281" s="14" t="n"/>
      <c r="K281" s="14" t="n"/>
      <c r="L281" s="14" t="n"/>
      <c r="M281" s="14" t="n"/>
      <c r="N281" s="14" t="n"/>
      <c r="O281" s="14" t="n"/>
      <c r="P281" s="14" t="n"/>
      <c r="Q281" s="14" t="n"/>
      <c r="R281" s="14" t="n"/>
      <c r="S281" s="14" t="n"/>
      <c r="T281" s="14" t="n"/>
      <c r="U281" s="14" t="n"/>
      <c r="V281" s="14" t="n"/>
      <c r="W281" s="14" t="n"/>
      <c r="X281" s="14" t="n"/>
      <c r="Y281" s="14" t="n"/>
      <c r="Z281" s="14" t="n"/>
    </row>
    <row r="282" ht="15.75" customHeight="1" s="16">
      <c r="A282" s="14" t="n"/>
      <c r="B282" s="14" t="n"/>
      <c r="C282" s="14" t="n"/>
      <c r="D282" s="14" t="n"/>
      <c r="E282" s="14" t="n"/>
      <c r="F282" s="14" t="n"/>
      <c r="G282" s="14" t="n"/>
      <c r="H282" s="14" t="n"/>
      <c r="I282" s="14" t="n"/>
      <c r="J282" s="14" t="n"/>
      <c r="K282" s="14" t="n"/>
      <c r="L282" s="14" t="n"/>
      <c r="M282" s="14" t="n"/>
      <c r="N282" s="14" t="n"/>
      <c r="O282" s="14" t="n"/>
      <c r="P282" s="14" t="n"/>
      <c r="Q282" s="14" t="n"/>
      <c r="R282" s="14" t="n"/>
      <c r="S282" s="14" t="n"/>
      <c r="T282" s="14" t="n"/>
      <c r="U282" s="14" t="n"/>
      <c r="V282" s="14" t="n"/>
      <c r="W282" s="14" t="n"/>
      <c r="X282" s="14" t="n"/>
      <c r="Y282" s="14" t="n"/>
      <c r="Z282" s="14" t="n"/>
    </row>
    <row r="283" ht="15.75" customHeight="1" s="16">
      <c r="A283" s="14" t="n"/>
      <c r="B283" s="14" t="n"/>
      <c r="C283" s="14" t="n"/>
      <c r="D283" s="14" t="n"/>
      <c r="E283" s="14" t="n"/>
      <c r="F283" s="14" t="n"/>
      <c r="G283" s="14" t="n"/>
      <c r="H283" s="14" t="n"/>
      <c r="I283" s="14" t="n"/>
      <c r="J283" s="14" t="n"/>
      <c r="K283" s="14" t="n"/>
      <c r="L283" s="14" t="n"/>
      <c r="M283" s="14" t="n"/>
      <c r="N283" s="14" t="n"/>
      <c r="O283" s="14" t="n"/>
      <c r="P283" s="14" t="n"/>
      <c r="Q283" s="14" t="n"/>
      <c r="R283" s="14" t="n"/>
      <c r="S283" s="14" t="n"/>
      <c r="T283" s="14" t="n"/>
      <c r="U283" s="14" t="n"/>
      <c r="V283" s="14" t="n"/>
      <c r="W283" s="14" t="n"/>
      <c r="X283" s="14" t="n"/>
      <c r="Y283" s="14" t="n"/>
      <c r="Z283" s="14" t="n"/>
    </row>
    <row r="284" ht="15.75" customHeight="1" s="16">
      <c r="A284" s="14" t="n"/>
      <c r="B284" s="14" t="n"/>
      <c r="C284" s="14" t="n"/>
      <c r="D284" s="14" t="n"/>
      <c r="E284" s="14" t="n"/>
      <c r="F284" s="14" t="n"/>
      <c r="G284" s="14" t="n"/>
      <c r="H284" s="14" t="n"/>
      <c r="I284" s="14" t="n"/>
      <c r="J284" s="14" t="n"/>
      <c r="K284" s="14" t="n"/>
      <c r="L284" s="14" t="n"/>
      <c r="M284" s="14" t="n"/>
      <c r="N284" s="14" t="n"/>
      <c r="O284" s="14" t="n"/>
      <c r="P284" s="14" t="n"/>
      <c r="Q284" s="14" t="n"/>
      <c r="R284" s="14" t="n"/>
      <c r="S284" s="14" t="n"/>
      <c r="T284" s="14" t="n"/>
      <c r="U284" s="14" t="n"/>
      <c r="V284" s="14" t="n"/>
      <c r="W284" s="14" t="n"/>
      <c r="X284" s="14" t="n"/>
      <c r="Y284" s="14" t="n"/>
      <c r="Z284" s="14" t="n"/>
    </row>
    <row r="285" ht="15.75" customHeight="1" s="16">
      <c r="A285" s="14" t="n"/>
      <c r="B285" s="14" t="n"/>
      <c r="C285" s="14" t="n"/>
      <c r="D285" s="14" t="n"/>
      <c r="E285" s="14" t="n"/>
      <c r="F285" s="14" t="n"/>
      <c r="G285" s="14" t="n"/>
      <c r="H285" s="14" t="n"/>
      <c r="I285" s="14" t="n"/>
      <c r="J285" s="14" t="n"/>
      <c r="K285" s="14" t="n"/>
      <c r="L285" s="14" t="n"/>
      <c r="M285" s="14" t="n"/>
      <c r="N285" s="14" t="n"/>
      <c r="O285" s="14" t="n"/>
      <c r="P285" s="14" t="n"/>
      <c r="Q285" s="14" t="n"/>
      <c r="R285" s="14" t="n"/>
      <c r="S285" s="14" t="n"/>
      <c r="T285" s="14" t="n"/>
      <c r="U285" s="14" t="n"/>
      <c r="V285" s="14" t="n"/>
      <c r="W285" s="14" t="n"/>
      <c r="X285" s="14" t="n"/>
      <c r="Y285" s="14" t="n"/>
      <c r="Z285" s="14" t="n"/>
    </row>
    <row r="286" ht="15.75" customHeight="1" s="16">
      <c r="A286" s="14" t="n"/>
      <c r="B286" s="14" t="n"/>
      <c r="C286" s="14" t="n"/>
      <c r="D286" s="14" t="n"/>
      <c r="E286" s="14" t="n"/>
      <c r="F286" s="14" t="n"/>
      <c r="G286" s="14" t="n"/>
      <c r="H286" s="14" t="n"/>
      <c r="I286" s="14" t="n"/>
      <c r="J286" s="14" t="n"/>
      <c r="K286" s="14" t="n"/>
      <c r="L286" s="14" t="n"/>
      <c r="M286" s="14" t="n"/>
      <c r="N286" s="14" t="n"/>
      <c r="O286" s="14" t="n"/>
      <c r="P286" s="14" t="n"/>
      <c r="Q286" s="14" t="n"/>
      <c r="R286" s="14" t="n"/>
      <c r="S286" s="14" t="n"/>
      <c r="T286" s="14" t="n"/>
      <c r="U286" s="14" t="n"/>
      <c r="V286" s="14" t="n"/>
      <c r="W286" s="14" t="n"/>
      <c r="X286" s="14" t="n"/>
      <c r="Y286" s="14" t="n"/>
      <c r="Z286" s="14" t="n"/>
    </row>
    <row r="287" ht="15.75" customHeight="1" s="16">
      <c r="A287" s="14" t="n"/>
      <c r="B287" s="14" t="n"/>
      <c r="C287" s="14" t="n"/>
      <c r="D287" s="14" t="n"/>
      <c r="E287" s="14" t="n"/>
      <c r="F287" s="14" t="n"/>
      <c r="G287" s="14" t="n"/>
      <c r="H287" s="14" t="n"/>
      <c r="I287" s="14" t="n"/>
      <c r="J287" s="14" t="n"/>
      <c r="K287" s="14" t="n"/>
      <c r="L287" s="14" t="n"/>
      <c r="M287" s="14" t="n"/>
      <c r="N287" s="14" t="n"/>
      <c r="O287" s="14" t="n"/>
      <c r="P287" s="14" t="n"/>
      <c r="Q287" s="14" t="n"/>
      <c r="R287" s="14" t="n"/>
      <c r="S287" s="14" t="n"/>
      <c r="T287" s="14" t="n"/>
      <c r="U287" s="14" t="n"/>
      <c r="V287" s="14" t="n"/>
      <c r="W287" s="14" t="n"/>
      <c r="X287" s="14" t="n"/>
      <c r="Y287" s="14" t="n"/>
      <c r="Z287" s="14" t="n"/>
    </row>
    <row r="288" ht="15.75" customHeight="1" s="16">
      <c r="A288" s="14" t="n"/>
      <c r="B288" s="14" t="n"/>
      <c r="C288" s="14" t="n"/>
      <c r="D288" s="14" t="n"/>
      <c r="E288" s="14" t="n"/>
      <c r="F288" s="14" t="n"/>
      <c r="G288" s="14" t="n"/>
      <c r="H288" s="14" t="n"/>
      <c r="I288" s="14" t="n"/>
      <c r="J288" s="14" t="n"/>
      <c r="K288" s="14" t="n"/>
      <c r="L288" s="14" t="n"/>
      <c r="M288" s="14" t="n"/>
      <c r="N288" s="14" t="n"/>
      <c r="O288" s="14" t="n"/>
      <c r="P288" s="14" t="n"/>
      <c r="Q288" s="14" t="n"/>
      <c r="R288" s="14" t="n"/>
      <c r="S288" s="14" t="n"/>
      <c r="T288" s="14" t="n"/>
      <c r="U288" s="14" t="n"/>
      <c r="V288" s="14" t="n"/>
      <c r="W288" s="14" t="n"/>
      <c r="X288" s="14" t="n"/>
      <c r="Y288" s="14" t="n"/>
      <c r="Z288" s="14" t="n"/>
    </row>
    <row r="289" ht="15.75" customHeight="1" s="16">
      <c r="A289" s="14" t="n"/>
      <c r="B289" s="14" t="n"/>
      <c r="C289" s="14" t="n"/>
      <c r="D289" s="14" t="n"/>
      <c r="E289" s="14" t="n"/>
      <c r="F289" s="14" t="n"/>
      <c r="G289" s="14" t="n"/>
      <c r="H289" s="14" t="n"/>
      <c r="I289" s="14" t="n"/>
      <c r="J289" s="14" t="n"/>
      <c r="K289" s="14" t="n"/>
      <c r="L289" s="14" t="n"/>
      <c r="M289" s="14" t="n"/>
      <c r="N289" s="14" t="n"/>
      <c r="O289" s="14" t="n"/>
      <c r="P289" s="14" t="n"/>
      <c r="Q289" s="14" t="n"/>
      <c r="R289" s="14" t="n"/>
      <c r="S289" s="14" t="n"/>
      <c r="T289" s="14" t="n"/>
      <c r="U289" s="14" t="n"/>
      <c r="V289" s="14" t="n"/>
      <c r="W289" s="14" t="n"/>
      <c r="X289" s="14" t="n"/>
      <c r="Y289" s="14" t="n"/>
      <c r="Z289" s="14" t="n"/>
    </row>
    <row r="290" ht="15.75" customHeight="1" s="16">
      <c r="A290" s="14" t="n"/>
      <c r="B290" s="14" t="n"/>
      <c r="C290" s="14" t="n"/>
      <c r="D290" s="14" t="n"/>
      <c r="E290" s="14" t="n"/>
      <c r="F290" s="14" t="n"/>
      <c r="G290" s="14" t="n"/>
      <c r="H290" s="14" t="n"/>
      <c r="I290" s="14" t="n"/>
      <c r="J290" s="14" t="n"/>
      <c r="K290" s="14" t="n"/>
      <c r="L290" s="14" t="n"/>
      <c r="M290" s="14" t="n"/>
      <c r="N290" s="14" t="n"/>
      <c r="O290" s="14" t="n"/>
      <c r="P290" s="14" t="n"/>
      <c r="Q290" s="14" t="n"/>
      <c r="R290" s="14" t="n"/>
      <c r="S290" s="14" t="n"/>
      <c r="T290" s="14" t="n"/>
      <c r="U290" s="14" t="n"/>
      <c r="V290" s="14" t="n"/>
      <c r="W290" s="14" t="n"/>
      <c r="X290" s="14" t="n"/>
      <c r="Y290" s="14" t="n"/>
      <c r="Z290" s="14" t="n"/>
    </row>
    <row r="291" ht="15.75" customHeight="1" s="16">
      <c r="A291" s="14" t="n"/>
      <c r="B291" s="14" t="n"/>
      <c r="C291" s="14" t="n"/>
      <c r="D291" s="14" t="n"/>
      <c r="E291" s="14" t="n"/>
      <c r="F291" s="14" t="n"/>
      <c r="G291" s="14" t="n"/>
      <c r="H291" s="14" t="n"/>
      <c r="I291" s="14" t="n"/>
      <c r="J291" s="14" t="n"/>
      <c r="K291" s="14" t="n"/>
      <c r="L291" s="14" t="n"/>
      <c r="M291" s="14" t="n"/>
      <c r="N291" s="14" t="n"/>
      <c r="O291" s="14" t="n"/>
      <c r="P291" s="14" t="n"/>
      <c r="Q291" s="14" t="n"/>
      <c r="R291" s="14" t="n"/>
      <c r="S291" s="14" t="n"/>
      <c r="T291" s="14" t="n"/>
      <c r="U291" s="14" t="n"/>
      <c r="V291" s="14" t="n"/>
      <c r="W291" s="14" t="n"/>
      <c r="X291" s="14" t="n"/>
      <c r="Y291" s="14" t="n"/>
      <c r="Z291" s="14" t="n"/>
    </row>
    <row r="292" ht="15.75" customHeight="1" s="16">
      <c r="A292" s="14" t="n"/>
      <c r="B292" s="14" t="n"/>
      <c r="C292" s="14" t="n"/>
      <c r="D292" s="14" t="n"/>
      <c r="E292" s="14" t="n"/>
      <c r="F292" s="14" t="n"/>
      <c r="G292" s="14" t="n"/>
      <c r="H292" s="14" t="n"/>
      <c r="I292" s="14" t="n"/>
      <c r="J292" s="14" t="n"/>
      <c r="K292" s="14" t="n"/>
      <c r="L292" s="14" t="n"/>
      <c r="M292" s="14" t="n"/>
      <c r="N292" s="14" t="n"/>
      <c r="O292" s="14" t="n"/>
      <c r="P292" s="14" t="n"/>
      <c r="Q292" s="14" t="n"/>
      <c r="R292" s="14" t="n"/>
      <c r="S292" s="14" t="n"/>
      <c r="T292" s="14" t="n"/>
      <c r="U292" s="14" t="n"/>
      <c r="V292" s="14" t="n"/>
      <c r="W292" s="14" t="n"/>
      <c r="X292" s="14" t="n"/>
      <c r="Y292" s="14" t="n"/>
      <c r="Z292" s="14" t="n"/>
    </row>
    <row r="293" ht="15.75" customHeight="1" s="16">
      <c r="A293" s="14" t="n"/>
      <c r="B293" s="14" t="n"/>
      <c r="C293" s="14" t="n"/>
      <c r="D293" s="14" t="n"/>
      <c r="E293" s="14" t="n"/>
      <c r="F293" s="14" t="n"/>
      <c r="G293" s="14" t="n"/>
      <c r="H293" s="14" t="n"/>
      <c r="I293" s="14" t="n"/>
      <c r="J293" s="14" t="n"/>
      <c r="K293" s="14" t="n"/>
      <c r="L293" s="14" t="n"/>
      <c r="M293" s="14" t="n"/>
      <c r="N293" s="14" t="n"/>
      <c r="O293" s="14" t="n"/>
      <c r="P293" s="14" t="n"/>
      <c r="Q293" s="14" t="n"/>
      <c r="R293" s="14" t="n"/>
      <c r="S293" s="14" t="n"/>
      <c r="T293" s="14" t="n"/>
      <c r="U293" s="14" t="n"/>
      <c r="V293" s="14" t="n"/>
      <c r="W293" s="14" t="n"/>
      <c r="X293" s="14" t="n"/>
      <c r="Y293" s="14" t="n"/>
      <c r="Z293" s="14" t="n"/>
    </row>
    <row r="294" ht="15.75" customHeight="1" s="16">
      <c r="A294" s="14" t="n"/>
      <c r="B294" s="14" t="n"/>
      <c r="C294" s="14" t="n"/>
      <c r="D294" s="14" t="n"/>
      <c r="E294" s="14" t="n"/>
      <c r="F294" s="14" t="n"/>
      <c r="G294" s="14" t="n"/>
      <c r="H294" s="14" t="n"/>
      <c r="I294" s="14" t="n"/>
      <c r="J294" s="14" t="n"/>
      <c r="K294" s="14" t="n"/>
      <c r="L294" s="14" t="n"/>
      <c r="M294" s="14" t="n"/>
      <c r="N294" s="14" t="n"/>
      <c r="O294" s="14" t="n"/>
      <c r="P294" s="14" t="n"/>
      <c r="Q294" s="14" t="n"/>
      <c r="R294" s="14" t="n"/>
      <c r="S294" s="14" t="n"/>
      <c r="T294" s="14" t="n"/>
      <c r="U294" s="14" t="n"/>
      <c r="V294" s="14" t="n"/>
      <c r="W294" s="14" t="n"/>
      <c r="X294" s="14" t="n"/>
      <c r="Y294" s="14" t="n"/>
      <c r="Z294" s="14" t="n"/>
    </row>
    <row r="295" ht="15.75" customHeight="1" s="16">
      <c r="A295" s="14" t="n"/>
      <c r="B295" s="14" t="n"/>
      <c r="C295" s="14" t="n"/>
      <c r="D295" s="14" t="n"/>
      <c r="E295" s="14" t="n"/>
      <c r="F295" s="14" t="n"/>
      <c r="G295" s="14" t="n"/>
      <c r="H295" s="14" t="n"/>
      <c r="I295" s="14" t="n"/>
      <c r="J295" s="14" t="n"/>
      <c r="K295" s="14" t="n"/>
      <c r="L295" s="14" t="n"/>
      <c r="M295" s="14" t="n"/>
      <c r="N295" s="14" t="n"/>
      <c r="O295" s="14" t="n"/>
      <c r="P295" s="14" t="n"/>
      <c r="Q295" s="14" t="n"/>
      <c r="R295" s="14" t="n"/>
      <c r="S295" s="14" t="n"/>
      <c r="T295" s="14" t="n"/>
      <c r="U295" s="14" t="n"/>
      <c r="V295" s="14" t="n"/>
      <c r="W295" s="14" t="n"/>
      <c r="X295" s="14" t="n"/>
      <c r="Y295" s="14" t="n"/>
      <c r="Z295" s="14" t="n"/>
    </row>
    <row r="296" ht="15.75" customHeight="1" s="16">
      <c r="A296" s="14" t="n"/>
      <c r="B296" s="14" t="n"/>
      <c r="C296" s="14" t="n"/>
      <c r="D296" s="14" t="n"/>
      <c r="E296" s="14" t="n"/>
      <c r="F296" s="14" t="n"/>
      <c r="G296" s="14" t="n"/>
      <c r="H296" s="14" t="n"/>
      <c r="I296" s="14" t="n"/>
      <c r="J296" s="14" t="n"/>
      <c r="K296" s="14" t="n"/>
      <c r="L296" s="14" t="n"/>
      <c r="M296" s="14" t="n"/>
      <c r="N296" s="14" t="n"/>
      <c r="O296" s="14" t="n"/>
      <c r="P296" s="14" t="n"/>
      <c r="Q296" s="14" t="n"/>
      <c r="R296" s="14" t="n"/>
      <c r="S296" s="14" t="n"/>
      <c r="T296" s="14" t="n"/>
      <c r="U296" s="14" t="n"/>
      <c r="V296" s="14" t="n"/>
      <c r="W296" s="14" t="n"/>
      <c r="X296" s="14" t="n"/>
      <c r="Y296" s="14" t="n"/>
      <c r="Z296" s="14" t="n"/>
    </row>
    <row r="297" ht="15.75" customHeight="1" s="16">
      <c r="A297" s="14" t="n"/>
      <c r="B297" s="14" t="n"/>
      <c r="C297" s="14" t="n"/>
      <c r="D297" s="14" t="n"/>
      <c r="E297" s="14" t="n"/>
      <c r="F297" s="14" t="n"/>
      <c r="G297" s="14" t="n"/>
      <c r="H297" s="14" t="n"/>
      <c r="I297" s="14" t="n"/>
      <c r="J297" s="14" t="n"/>
      <c r="K297" s="14" t="n"/>
      <c r="L297" s="14" t="n"/>
      <c r="M297" s="14" t="n"/>
      <c r="N297" s="14" t="n"/>
      <c r="O297" s="14" t="n"/>
      <c r="P297" s="14" t="n"/>
      <c r="Q297" s="14" t="n"/>
      <c r="R297" s="14" t="n"/>
      <c r="S297" s="14" t="n"/>
      <c r="T297" s="14" t="n"/>
      <c r="U297" s="14" t="n"/>
      <c r="V297" s="14" t="n"/>
      <c r="W297" s="14" t="n"/>
      <c r="X297" s="14" t="n"/>
      <c r="Y297" s="14" t="n"/>
      <c r="Z297" s="14" t="n"/>
    </row>
    <row r="298" ht="15.75" customHeight="1" s="16">
      <c r="A298" s="14" t="n"/>
      <c r="B298" s="14" t="n"/>
      <c r="C298" s="14" t="n"/>
      <c r="D298" s="14" t="n"/>
      <c r="E298" s="14" t="n"/>
      <c r="F298" s="14" t="n"/>
      <c r="G298" s="14" t="n"/>
      <c r="H298" s="14" t="n"/>
      <c r="I298" s="14" t="n"/>
      <c r="J298" s="14" t="n"/>
      <c r="K298" s="14" t="n"/>
      <c r="L298" s="14" t="n"/>
      <c r="M298" s="14" t="n"/>
      <c r="N298" s="14" t="n"/>
      <c r="O298" s="14" t="n"/>
      <c r="P298" s="14" t="n"/>
      <c r="Q298" s="14" t="n"/>
      <c r="R298" s="14" t="n"/>
      <c r="S298" s="14" t="n"/>
      <c r="T298" s="14" t="n"/>
      <c r="U298" s="14" t="n"/>
      <c r="V298" s="14" t="n"/>
      <c r="W298" s="14" t="n"/>
      <c r="X298" s="14" t="n"/>
      <c r="Y298" s="14" t="n"/>
      <c r="Z298" s="14" t="n"/>
    </row>
    <row r="299" ht="15.75" customHeight="1" s="16">
      <c r="A299" s="14" t="n"/>
      <c r="B299" s="14" t="n"/>
      <c r="C299" s="14" t="n"/>
      <c r="D299" s="14" t="n"/>
      <c r="E299" s="14" t="n"/>
      <c r="F299" s="14" t="n"/>
      <c r="G299" s="14" t="n"/>
      <c r="H299" s="14" t="n"/>
      <c r="I299" s="14" t="n"/>
      <c r="J299" s="14" t="n"/>
      <c r="K299" s="14" t="n"/>
      <c r="L299" s="14" t="n"/>
      <c r="M299" s="14" t="n"/>
      <c r="N299" s="14" t="n"/>
      <c r="O299" s="14" t="n"/>
      <c r="P299" s="14" t="n"/>
      <c r="Q299" s="14" t="n"/>
      <c r="R299" s="14" t="n"/>
      <c r="S299" s="14" t="n"/>
      <c r="T299" s="14" t="n"/>
      <c r="U299" s="14" t="n"/>
      <c r="V299" s="14" t="n"/>
      <c r="W299" s="14" t="n"/>
      <c r="X299" s="14" t="n"/>
      <c r="Y299" s="14" t="n"/>
      <c r="Z299" s="14" t="n"/>
    </row>
    <row r="300" ht="15.75" customHeight="1" s="16">
      <c r="A300" s="14" t="n"/>
      <c r="B300" s="14" t="n"/>
      <c r="C300" s="14" t="n"/>
      <c r="D300" s="14" t="n"/>
      <c r="E300" s="14" t="n"/>
      <c r="F300" s="14" t="n"/>
      <c r="G300" s="14" t="n"/>
      <c r="H300" s="14" t="n"/>
      <c r="I300" s="14" t="n"/>
      <c r="J300" s="14" t="n"/>
      <c r="K300" s="14" t="n"/>
      <c r="L300" s="14" t="n"/>
      <c r="M300" s="14" t="n"/>
      <c r="N300" s="14" t="n"/>
      <c r="O300" s="14" t="n"/>
      <c r="P300" s="14" t="n"/>
      <c r="Q300" s="14" t="n"/>
      <c r="R300" s="14" t="n"/>
      <c r="S300" s="14" t="n"/>
      <c r="T300" s="14" t="n"/>
      <c r="U300" s="14" t="n"/>
      <c r="V300" s="14" t="n"/>
      <c r="W300" s="14" t="n"/>
      <c r="X300" s="14" t="n"/>
      <c r="Y300" s="14" t="n"/>
      <c r="Z300" s="14" t="n"/>
    </row>
    <row r="301" ht="15.75" customHeight="1" s="16">
      <c r="A301" s="14" t="n"/>
      <c r="B301" s="14" t="n"/>
      <c r="C301" s="14" t="n"/>
      <c r="D301" s="14" t="n"/>
      <c r="E301" s="14" t="n"/>
      <c r="F301" s="14" t="n"/>
      <c r="G301" s="14" t="n"/>
      <c r="H301" s="14" t="n"/>
      <c r="I301" s="14" t="n"/>
      <c r="J301" s="14" t="n"/>
      <c r="K301" s="14" t="n"/>
      <c r="L301" s="14" t="n"/>
      <c r="M301" s="14" t="n"/>
      <c r="N301" s="14" t="n"/>
      <c r="O301" s="14" t="n"/>
      <c r="P301" s="14" t="n"/>
      <c r="Q301" s="14" t="n"/>
      <c r="R301" s="14" t="n"/>
      <c r="S301" s="14" t="n"/>
      <c r="T301" s="14" t="n"/>
      <c r="U301" s="14" t="n"/>
      <c r="V301" s="14" t="n"/>
      <c r="W301" s="14" t="n"/>
      <c r="X301" s="14" t="n"/>
      <c r="Y301" s="14" t="n"/>
      <c r="Z301" s="14" t="n"/>
    </row>
    <row r="302" ht="15.75" customHeight="1" s="16">
      <c r="A302" s="14" t="n"/>
      <c r="B302" s="14" t="n"/>
      <c r="C302" s="14" t="n"/>
      <c r="D302" s="14" t="n"/>
      <c r="E302" s="14" t="n"/>
      <c r="F302" s="14" t="n"/>
      <c r="G302" s="14" t="n"/>
      <c r="H302" s="14" t="n"/>
      <c r="I302" s="14" t="n"/>
      <c r="J302" s="14" t="n"/>
      <c r="K302" s="14" t="n"/>
      <c r="L302" s="14" t="n"/>
      <c r="M302" s="14" t="n"/>
      <c r="N302" s="14" t="n"/>
      <c r="O302" s="14" t="n"/>
      <c r="P302" s="14" t="n"/>
      <c r="Q302" s="14" t="n"/>
      <c r="R302" s="14" t="n"/>
      <c r="S302" s="14" t="n"/>
      <c r="T302" s="14" t="n"/>
      <c r="U302" s="14" t="n"/>
      <c r="V302" s="14" t="n"/>
      <c r="W302" s="14" t="n"/>
      <c r="X302" s="14" t="n"/>
      <c r="Y302" s="14" t="n"/>
      <c r="Z302" s="14" t="n"/>
    </row>
    <row r="303" ht="15.75" customHeight="1" s="16">
      <c r="A303" s="14" t="n"/>
      <c r="B303" s="14" t="n"/>
      <c r="C303" s="14" t="n"/>
      <c r="D303" s="14" t="n"/>
      <c r="E303" s="14" t="n"/>
      <c r="F303" s="14" t="n"/>
      <c r="G303" s="14" t="n"/>
      <c r="H303" s="14" t="n"/>
      <c r="I303" s="14" t="n"/>
      <c r="J303" s="14" t="n"/>
      <c r="K303" s="14" t="n"/>
      <c r="L303" s="14" t="n"/>
      <c r="M303" s="14" t="n"/>
      <c r="N303" s="14" t="n"/>
      <c r="O303" s="14" t="n"/>
      <c r="P303" s="14" t="n"/>
      <c r="Q303" s="14" t="n"/>
      <c r="R303" s="14" t="n"/>
      <c r="S303" s="14" t="n"/>
      <c r="T303" s="14" t="n"/>
      <c r="U303" s="14" t="n"/>
      <c r="V303" s="14" t="n"/>
      <c r="W303" s="14" t="n"/>
      <c r="X303" s="14" t="n"/>
      <c r="Y303" s="14" t="n"/>
      <c r="Z303" s="14" t="n"/>
    </row>
    <row r="304" ht="15.75" customHeight="1" s="16">
      <c r="A304" s="14" t="n"/>
      <c r="B304" s="14" t="n"/>
      <c r="C304" s="14" t="n"/>
      <c r="D304" s="14" t="n"/>
      <c r="E304" s="14" t="n"/>
      <c r="F304" s="14" t="n"/>
      <c r="G304" s="14" t="n"/>
      <c r="H304" s="14" t="n"/>
      <c r="I304" s="14" t="n"/>
      <c r="J304" s="14" t="n"/>
      <c r="K304" s="14" t="n"/>
      <c r="L304" s="14" t="n"/>
      <c r="M304" s="14" t="n"/>
      <c r="N304" s="14" t="n"/>
      <c r="O304" s="14" t="n"/>
      <c r="P304" s="14" t="n"/>
      <c r="Q304" s="14" t="n"/>
      <c r="R304" s="14" t="n"/>
      <c r="S304" s="14" t="n"/>
      <c r="T304" s="14" t="n"/>
      <c r="U304" s="14" t="n"/>
      <c r="V304" s="14" t="n"/>
      <c r="W304" s="14" t="n"/>
      <c r="X304" s="14" t="n"/>
      <c r="Y304" s="14" t="n"/>
      <c r="Z304" s="14" t="n"/>
    </row>
    <row r="305" ht="15.75" customHeight="1" s="16">
      <c r="A305" s="14" t="n"/>
      <c r="B305" s="14" t="n"/>
      <c r="C305" s="14" t="n"/>
      <c r="D305" s="14" t="n"/>
      <c r="E305" s="14" t="n"/>
      <c r="F305" s="14" t="n"/>
      <c r="G305" s="14" t="n"/>
      <c r="H305" s="14" t="n"/>
      <c r="I305" s="14" t="n"/>
      <c r="J305" s="14" t="n"/>
      <c r="K305" s="14" t="n"/>
      <c r="L305" s="14" t="n"/>
      <c r="M305" s="14" t="n"/>
      <c r="N305" s="14" t="n"/>
      <c r="O305" s="14" t="n"/>
      <c r="P305" s="14" t="n"/>
      <c r="Q305" s="14" t="n"/>
      <c r="R305" s="14" t="n"/>
      <c r="S305" s="14" t="n"/>
      <c r="T305" s="14" t="n"/>
      <c r="U305" s="14" t="n"/>
      <c r="V305" s="14" t="n"/>
      <c r="W305" s="14" t="n"/>
      <c r="X305" s="14" t="n"/>
      <c r="Y305" s="14" t="n"/>
      <c r="Z305" s="14" t="n"/>
    </row>
    <row r="306" ht="15.75" customHeight="1" s="16">
      <c r="A306" s="14" t="n"/>
      <c r="B306" s="14" t="n"/>
      <c r="C306" s="14" t="n"/>
      <c r="D306" s="14" t="n"/>
      <c r="E306" s="14" t="n"/>
      <c r="F306" s="14" t="n"/>
      <c r="G306" s="14" t="n"/>
      <c r="H306" s="14" t="n"/>
      <c r="I306" s="14" t="n"/>
      <c r="J306" s="14" t="n"/>
      <c r="K306" s="14" t="n"/>
      <c r="L306" s="14" t="n"/>
      <c r="M306" s="14" t="n"/>
      <c r="N306" s="14" t="n"/>
      <c r="O306" s="14" t="n"/>
      <c r="P306" s="14" t="n"/>
      <c r="Q306" s="14" t="n"/>
      <c r="R306" s="14" t="n"/>
      <c r="S306" s="14" t="n"/>
      <c r="T306" s="14" t="n"/>
      <c r="U306" s="14" t="n"/>
      <c r="V306" s="14" t="n"/>
      <c r="W306" s="14" t="n"/>
      <c r="X306" s="14" t="n"/>
      <c r="Y306" s="14" t="n"/>
      <c r="Z306" s="14" t="n"/>
    </row>
    <row r="307" ht="15.75" customHeight="1" s="16">
      <c r="A307" s="14" t="n"/>
      <c r="B307" s="14" t="n"/>
      <c r="C307" s="14" t="n"/>
      <c r="D307" s="14" t="n"/>
      <c r="E307" s="14" t="n"/>
      <c r="F307" s="14" t="n"/>
      <c r="G307" s="14" t="n"/>
      <c r="H307" s="14" t="n"/>
      <c r="I307" s="14" t="n"/>
      <c r="J307" s="14" t="n"/>
      <c r="K307" s="14" t="n"/>
      <c r="L307" s="14" t="n"/>
      <c r="M307" s="14" t="n"/>
      <c r="N307" s="14" t="n"/>
      <c r="O307" s="14" t="n"/>
      <c r="P307" s="14" t="n"/>
      <c r="Q307" s="14" t="n"/>
      <c r="R307" s="14" t="n"/>
      <c r="S307" s="14" t="n"/>
      <c r="T307" s="14" t="n"/>
      <c r="U307" s="14" t="n"/>
      <c r="V307" s="14" t="n"/>
      <c r="W307" s="14" t="n"/>
      <c r="X307" s="14" t="n"/>
      <c r="Y307" s="14" t="n"/>
      <c r="Z307" s="14" t="n"/>
    </row>
    <row r="308" ht="15.75" customHeight="1" s="16">
      <c r="A308" s="14" t="n"/>
      <c r="B308" s="14" t="n"/>
      <c r="C308" s="14" t="n"/>
      <c r="D308" s="14" t="n"/>
      <c r="E308" s="14" t="n"/>
      <c r="F308" s="14" t="n"/>
      <c r="G308" s="14" t="n"/>
      <c r="H308" s="14" t="n"/>
      <c r="I308" s="14" t="n"/>
      <c r="J308" s="14" t="n"/>
      <c r="K308" s="14" t="n"/>
      <c r="L308" s="14" t="n"/>
      <c r="M308" s="14" t="n"/>
      <c r="N308" s="14" t="n"/>
      <c r="O308" s="14" t="n"/>
      <c r="P308" s="14" t="n"/>
      <c r="Q308" s="14" t="n"/>
      <c r="R308" s="14" t="n"/>
      <c r="S308" s="14" t="n"/>
      <c r="T308" s="14" t="n"/>
      <c r="U308" s="14" t="n"/>
      <c r="V308" s="14" t="n"/>
      <c r="W308" s="14" t="n"/>
      <c r="X308" s="14" t="n"/>
      <c r="Y308" s="14" t="n"/>
      <c r="Z308" s="14" t="n"/>
    </row>
    <row r="309" ht="15.75" customHeight="1" s="16">
      <c r="A309" s="14" t="n"/>
      <c r="B309" s="14" t="n"/>
      <c r="C309" s="14" t="n"/>
      <c r="D309" s="14" t="n"/>
      <c r="E309" s="14" t="n"/>
      <c r="F309" s="14" t="n"/>
      <c r="G309" s="14" t="n"/>
      <c r="H309" s="14" t="n"/>
      <c r="I309" s="14" t="n"/>
      <c r="J309" s="14" t="n"/>
      <c r="K309" s="14" t="n"/>
      <c r="L309" s="14" t="n"/>
      <c r="M309" s="14" t="n"/>
      <c r="N309" s="14" t="n"/>
      <c r="O309" s="14" t="n"/>
      <c r="P309" s="14" t="n"/>
      <c r="Q309" s="14" t="n"/>
      <c r="R309" s="14" t="n"/>
      <c r="S309" s="14" t="n"/>
      <c r="T309" s="14" t="n"/>
      <c r="U309" s="14" t="n"/>
      <c r="V309" s="14" t="n"/>
      <c r="W309" s="14" t="n"/>
      <c r="X309" s="14" t="n"/>
      <c r="Y309" s="14" t="n"/>
      <c r="Z309" s="14" t="n"/>
    </row>
    <row r="310" ht="15.75" customHeight="1" s="16">
      <c r="A310" s="14" t="n"/>
      <c r="B310" s="14" t="n"/>
      <c r="C310" s="14" t="n"/>
      <c r="D310" s="14" t="n"/>
      <c r="E310" s="14" t="n"/>
      <c r="F310" s="14" t="n"/>
      <c r="G310" s="14" t="n"/>
      <c r="H310" s="14" t="n"/>
      <c r="I310" s="14" t="n"/>
      <c r="J310" s="14" t="n"/>
      <c r="K310" s="14" t="n"/>
      <c r="L310" s="14" t="n"/>
      <c r="M310" s="14" t="n"/>
      <c r="N310" s="14" t="n"/>
      <c r="O310" s="14" t="n"/>
      <c r="P310" s="14" t="n"/>
      <c r="Q310" s="14" t="n"/>
      <c r="R310" s="14" t="n"/>
      <c r="S310" s="14" t="n"/>
      <c r="T310" s="14" t="n"/>
      <c r="U310" s="14" t="n"/>
      <c r="V310" s="14" t="n"/>
      <c r="W310" s="14" t="n"/>
      <c r="X310" s="14" t="n"/>
      <c r="Y310" s="14" t="n"/>
      <c r="Z310" s="14" t="n"/>
    </row>
    <row r="311" ht="15.75" customHeight="1" s="16">
      <c r="A311" s="14" t="n"/>
      <c r="B311" s="14" t="n"/>
      <c r="C311" s="14" t="n"/>
      <c r="D311" s="14" t="n"/>
      <c r="E311" s="14" t="n"/>
      <c r="F311" s="14" t="n"/>
      <c r="G311" s="14" t="n"/>
      <c r="H311" s="14" t="n"/>
      <c r="I311" s="14" t="n"/>
      <c r="J311" s="14" t="n"/>
      <c r="K311" s="14" t="n"/>
      <c r="L311" s="14" t="n"/>
      <c r="M311" s="14" t="n"/>
      <c r="N311" s="14" t="n"/>
      <c r="O311" s="14" t="n"/>
      <c r="P311" s="14" t="n"/>
      <c r="Q311" s="14" t="n"/>
      <c r="R311" s="14" t="n"/>
      <c r="S311" s="14" t="n"/>
      <c r="T311" s="14" t="n"/>
      <c r="U311" s="14" t="n"/>
      <c r="V311" s="14" t="n"/>
      <c r="W311" s="14" t="n"/>
      <c r="X311" s="14" t="n"/>
      <c r="Y311" s="14" t="n"/>
      <c r="Z311" s="14" t="n"/>
    </row>
    <row r="312" ht="15.75" customHeight="1" s="16">
      <c r="A312" s="14" t="n"/>
      <c r="B312" s="14" t="n"/>
      <c r="C312" s="14" t="n"/>
      <c r="D312" s="14" t="n"/>
      <c r="E312" s="14" t="n"/>
      <c r="F312" s="14" t="n"/>
      <c r="G312" s="14" t="n"/>
      <c r="H312" s="14" t="n"/>
      <c r="I312" s="14" t="n"/>
      <c r="J312" s="14" t="n"/>
      <c r="K312" s="14" t="n"/>
      <c r="L312" s="14" t="n"/>
      <c r="M312" s="14" t="n"/>
      <c r="N312" s="14" t="n"/>
      <c r="O312" s="14" t="n"/>
      <c r="P312" s="14" t="n"/>
      <c r="Q312" s="14" t="n"/>
      <c r="R312" s="14" t="n"/>
      <c r="S312" s="14" t="n"/>
      <c r="T312" s="14" t="n"/>
      <c r="U312" s="14" t="n"/>
      <c r="V312" s="14" t="n"/>
      <c r="W312" s="14" t="n"/>
      <c r="X312" s="14" t="n"/>
      <c r="Y312" s="14" t="n"/>
      <c r="Z312" s="14" t="n"/>
    </row>
    <row r="313" ht="15.75" customHeight="1" s="16">
      <c r="A313" s="14" t="n"/>
      <c r="B313" s="14" t="n"/>
      <c r="C313" s="14" t="n"/>
      <c r="D313" s="14" t="n"/>
      <c r="E313" s="14" t="n"/>
      <c r="F313" s="14" t="n"/>
      <c r="G313" s="14" t="n"/>
      <c r="H313" s="14" t="n"/>
      <c r="I313" s="14" t="n"/>
      <c r="J313" s="14" t="n"/>
      <c r="K313" s="14" t="n"/>
      <c r="L313" s="14" t="n"/>
      <c r="M313" s="14" t="n"/>
      <c r="N313" s="14" t="n"/>
      <c r="O313" s="14" t="n"/>
      <c r="P313" s="14" t="n"/>
      <c r="Q313" s="14" t="n"/>
      <c r="R313" s="14" t="n"/>
      <c r="S313" s="14" t="n"/>
      <c r="T313" s="14" t="n"/>
      <c r="U313" s="14" t="n"/>
      <c r="V313" s="14" t="n"/>
      <c r="W313" s="14" t="n"/>
      <c r="X313" s="14" t="n"/>
      <c r="Y313" s="14" t="n"/>
      <c r="Z313" s="14" t="n"/>
    </row>
    <row r="314" ht="15.75" customHeight="1" s="16">
      <c r="A314" s="14" t="n"/>
      <c r="B314" s="14" t="n"/>
      <c r="C314" s="14" t="n"/>
      <c r="D314" s="14" t="n"/>
      <c r="E314" s="14" t="n"/>
      <c r="F314" s="14" t="n"/>
      <c r="G314" s="14" t="n"/>
      <c r="H314" s="14" t="n"/>
      <c r="I314" s="14" t="n"/>
      <c r="J314" s="14" t="n"/>
      <c r="K314" s="14" t="n"/>
      <c r="L314" s="14" t="n"/>
      <c r="M314" s="14" t="n"/>
      <c r="N314" s="14" t="n"/>
      <c r="O314" s="14" t="n"/>
      <c r="P314" s="14" t="n"/>
      <c r="Q314" s="14" t="n"/>
      <c r="R314" s="14" t="n"/>
      <c r="S314" s="14" t="n"/>
      <c r="T314" s="14" t="n"/>
      <c r="U314" s="14" t="n"/>
      <c r="V314" s="14" t="n"/>
      <c r="W314" s="14" t="n"/>
      <c r="X314" s="14" t="n"/>
      <c r="Y314" s="14" t="n"/>
      <c r="Z314" s="14" t="n"/>
    </row>
    <row r="315" ht="15.75" customHeight="1" s="16">
      <c r="A315" s="14" t="n"/>
      <c r="B315" s="14" t="n"/>
      <c r="C315" s="14" t="n"/>
      <c r="D315" s="14" t="n"/>
      <c r="E315" s="14" t="n"/>
      <c r="F315" s="14" t="n"/>
      <c r="G315" s="14" t="n"/>
      <c r="H315" s="14" t="n"/>
      <c r="I315" s="14" t="n"/>
      <c r="J315" s="14" t="n"/>
      <c r="K315" s="14" t="n"/>
      <c r="L315" s="14" t="n"/>
      <c r="M315" s="14" t="n"/>
      <c r="N315" s="14" t="n"/>
      <c r="O315" s="14" t="n"/>
      <c r="P315" s="14" t="n"/>
      <c r="Q315" s="14" t="n"/>
      <c r="R315" s="14" t="n"/>
      <c r="S315" s="14" t="n"/>
      <c r="T315" s="14" t="n"/>
      <c r="U315" s="14" t="n"/>
      <c r="V315" s="14" t="n"/>
      <c r="W315" s="14" t="n"/>
      <c r="X315" s="14" t="n"/>
      <c r="Y315" s="14" t="n"/>
      <c r="Z315" s="14" t="n"/>
    </row>
    <row r="316" ht="15.75" customHeight="1" s="16">
      <c r="A316" s="14" t="n"/>
      <c r="B316" s="14" t="n"/>
      <c r="C316" s="14" t="n"/>
      <c r="D316" s="14" t="n"/>
      <c r="E316" s="14" t="n"/>
      <c r="F316" s="14" t="n"/>
      <c r="G316" s="14" t="n"/>
      <c r="H316" s="14" t="n"/>
      <c r="I316" s="14" t="n"/>
      <c r="J316" s="14" t="n"/>
      <c r="K316" s="14" t="n"/>
      <c r="L316" s="14" t="n"/>
      <c r="M316" s="14" t="n"/>
      <c r="N316" s="14" t="n"/>
      <c r="O316" s="14" t="n"/>
      <c r="P316" s="14" t="n"/>
      <c r="Q316" s="14" t="n"/>
      <c r="R316" s="14" t="n"/>
      <c r="S316" s="14" t="n"/>
      <c r="T316" s="14" t="n"/>
      <c r="U316" s="14" t="n"/>
      <c r="V316" s="14" t="n"/>
      <c r="W316" s="14" t="n"/>
      <c r="X316" s="14" t="n"/>
      <c r="Y316" s="14" t="n"/>
      <c r="Z316" s="14" t="n"/>
    </row>
    <row r="317" ht="15.75" customHeight="1" s="16">
      <c r="A317" s="14" t="n"/>
      <c r="B317" s="14" t="n"/>
      <c r="C317" s="14" t="n"/>
      <c r="D317" s="14" t="n"/>
      <c r="E317" s="14" t="n"/>
      <c r="F317" s="14" t="n"/>
      <c r="G317" s="14" t="n"/>
      <c r="H317" s="14" t="n"/>
      <c r="I317" s="14" t="n"/>
      <c r="J317" s="14" t="n"/>
      <c r="K317" s="14" t="n"/>
      <c r="L317" s="14" t="n"/>
      <c r="M317" s="14" t="n"/>
      <c r="N317" s="14" t="n"/>
      <c r="O317" s="14" t="n"/>
      <c r="P317" s="14" t="n"/>
      <c r="Q317" s="14" t="n"/>
      <c r="R317" s="14" t="n"/>
      <c r="S317" s="14" t="n"/>
      <c r="T317" s="14" t="n"/>
      <c r="U317" s="14" t="n"/>
      <c r="V317" s="14" t="n"/>
      <c r="W317" s="14" t="n"/>
      <c r="X317" s="14" t="n"/>
      <c r="Y317" s="14" t="n"/>
      <c r="Z317" s="14" t="n"/>
    </row>
    <row r="318" ht="15.75" customHeight="1" s="16">
      <c r="A318" s="14" t="n"/>
      <c r="B318" s="14" t="n"/>
      <c r="C318" s="14" t="n"/>
      <c r="D318" s="14" t="n"/>
      <c r="E318" s="14" t="n"/>
      <c r="F318" s="14" t="n"/>
      <c r="G318" s="14" t="n"/>
      <c r="H318" s="14" t="n"/>
      <c r="I318" s="14" t="n"/>
      <c r="J318" s="14" t="n"/>
      <c r="K318" s="14" t="n"/>
      <c r="L318" s="14" t="n"/>
      <c r="M318" s="14" t="n"/>
      <c r="N318" s="14" t="n"/>
      <c r="O318" s="14" t="n"/>
      <c r="P318" s="14" t="n"/>
      <c r="Q318" s="14" t="n"/>
      <c r="R318" s="14" t="n"/>
      <c r="S318" s="14" t="n"/>
      <c r="T318" s="14" t="n"/>
      <c r="U318" s="14" t="n"/>
      <c r="V318" s="14" t="n"/>
      <c r="W318" s="14" t="n"/>
      <c r="X318" s="14" t="n"/>
      <c r="Y318" s="14" t="n"/>
      <c r="Z318" s="14" t="n"/>
    </row>
    <row r="319" ht="15.75" customHeight="1" s="16">
      <c r="A319" s="14" t="n"/>
      <c r="B319" s="14" t="n"/>
      <c r="C319" s="14" t="n"/>
      <c r="D319" s="14" t="n"/>
      <c r="E319" s="14" t="n"/>
      <c r="F319" s="14" t="n"/>
      <c r="G319" s="14" t="n"/>
      <c r="H319" s="14" t="n"/>
      <c r="I319" s="14" t="n"/>
      <c r="J319" s="14" t="n"/>
      <c r="K319" s="14" t="n"/>
      <c r="L319" s="14" t="n"/>
      <c r="M319" s="14" t="n"/>
      <c r="N319" s="14" t="n"/>
      <c r="O319" s="14" t="n"/>
      <c r="P319" s="14" t="n"/>
      <c r="Q319" s="14" t="n"/>
      <c r="R319" s="14" t="n"/>
      <c r="S319" s="14" t="n"/>
      <c r="T319" s="14" t="n"/>
      <c r="U319" s="14" t="n"/>
      <c r="V319" s="14" t="n"/>
      <c r="W319" s="14" t="n"/>
      <c r="X319" s="14" t="n"/>
      <c r="Y319" s="14" t="n"/>
      <c r="Z319" s="14" t="n"/>
    </row>
    <row r="320" ht="15.75" customHeight="1" s="16">
      <c r="A320" s="14" t="n"/>
      <c r="B320" s="14" t="n"/>
      <c r="C320" s="14" t="n"/>
      <c r="D320" s="14" t="n"/>
      <c r="E320" s="14" t="n"/>
      <c r="F320" s="14" t="n"/>
      <c r="G320" s="14" t="n"/>
      <c r="H320" s="14" t="n"/>
      <c r="I320" s="14" t="n"/>
      <c r="J320" s="14" t="n"/>
      <c r="K320" s="14" t="n"/>
      <c r="L320" s="14" t="n"/>
      <c r="M320" s="14" t="n"/>
      <c r="N320" s="14" t="n"/>
      <c r="O320" s="14" t="n"/>
      <c r="P320" s="14" t="n"/>
      <c r="Q320" s="14" t="n"/>
      <c r="R320" s="14" t="n"/>
      <c r="S320" s="14" t="n"/>
      <c r="T320" s="14" t="n"/>
      <c r="U320" s="14" t="n"/>
      <c r="V320" s="14" t="n"/>
      <c r="W320" s="14" t="n"/>
      <c r="X320" s="14" t="n"/>
      <c r="Y320" s="14" t="n"/>
      <c r="Z320" s="14" t="n"/>
    </row>
    <row r="321" ht="15.75" customHeight="1" s="16">
      <c r="A321" s="14" t="n"/>
      <c r="B321" s="14" t="n"/>
      <c r="C321" s="14" t="n"/>
      <c r="D321" s="14" t="n"/>
      <c r="E321" s="14" t="n"/>
      <c r="F321" s="14" t="n"/>
      <c r="G321" s="14" t="n"/>
      <c r="H321" s="14" t="n"/>
      <c r="I321" s="14" t="n"/>
      <c r="J321" s="14" t="n"/>
      <c r="K321" s="14" t="n"/>
      <c r="L321" s="14" t="n"/>
      <c r="M321" s="14" t="n"/>
      <c r="N321" s="14" t="n"/>
      <c r="O321" s="14" t="n"/>
      <c r="P321" s="14" t="n"/>
      <c r="Q321" s="14" t="n"/>
      <c r="R321" s="14" t="n"/>
      <c r="S321" s="14" t="n"/>
      <c r="T321" s="14" t="n"/>
      <c r="U321" s="14" t="n"/>
      <c r="V321" s="14" t="n"/>
      <c r="W321" s="14" t="n"/>
      <c r="X321" s="14" t="n"/>
      <c r="Y321" s="14" t="n"/>
      <c r="Z321" s="14" t="n"/>
    </row>
    <row r="322" ht="15.75" customHeight="1" s="16">
      <c r="A322" s="14" t="n"/>
      <c r="B322" s="14" t="n"/>
      <c r="C322" s="14" t="n"/>
      <c r="D322" s="14" t="n"/>
      <c r="E322" s="14" t="n"/>
      <c r="F322" s="14" t="n"/>
      <c r="G322" s="14" t="n"/>
      <c r="H322" s="14" t="n"/>
      <c r="I322" s="14" t="n"/>
      <c r="J322" s="14" t="n"/>
      <c r="K322" s="14" t="n"/>
      <c r="L322" s="14" t="n"/>
      <c r="M322" s="14" t="n"/>
      <c r="N322" s="14" t="n"/>
      <c r="O322" s="14" t="n"/>
      <c r="P322" s="14" t="n"/>
      <c r="Q322" s="14" t="n"/>
      <c r="R322" s="14" t="n"/>
      <c r="S322" s="14" t="n"/>
      <c r="T322" s="14" t="n"/>
      <c r="U322" s="14" t="n"/>
      <c r="V322" s="14" t="n"/>
      <c r="W322" s="14" t="n"/>
      <c r="X322" s="14" t="n"/>
      <c r="Y322" s="14" t="n"/>
      <c r="Z322" s="14" t="n"/>
    </row>
    <row r="323" ht="15.75" customHeight="1" s="16">
      <c r="A323" s="14" t="n"/>
      <c r="B323" s="14" t="n"/>
      <c r="C323" s="14" t="n"/>
      <c r="D323" s="14" t="n"/>
      <c r="E323" s="14" t="n"/>
      <c r="F323" s="14" t="n"/>
      <c r="G323" s="14" t="n"/>
      <c r="H323" s="14" t="n"/>
      <c r="I323" s="14" t="n"/>
      <c r="J323" s="14" t="n"/>
      <c r="K323" s="14" t="n"/>
      <c r="L323" s="14" t="n"/>
      <c r="M323" s="14" t="n"/>
      <c r="N323" s="14" t="n"/>
      <c r="O323" s="14" t="n"/>
      <c r="P323" s="14" t="n"/>
      <c r="Q323" s="14" t="n"/>
      <c r="R323" s="14" t="n"/>
      <c r="S323" s="14" t="n"/>
      <c r="T323" s="14" t="n"/>
      <c r="U323" s="14" t="n"/>
      <c r="V323" s="14" t="n"/>
      <c r="W323" s="14" t="n"/>
      <c r="X323" s="14" t="n"/>
      <c r="Y323" s="14" t="n"/>
      <c r="Z323" s="14" t="n"/>
    </row>
    <row r="324" ht="15.75" customHeight="1" s="16">
      <c r="A324" s="14" t="n"/>
      <c r="B324" s="14" t="n"/>
      <c r="C324" s="14" t="n"/>
      <c r="D324" s="14" t="n"/>
      <c r="E324" s="14" t="n"/>
      <c r="F324" s="14" t="n"/>
      <c r="G324" s="14" t="n"/>
      <c r="H324" s="14" t="n"/>
      <c r="I324" s="14" t="n"/>
      <c r="J324" s="14" t="n"/>
      <c r="K324" s="14" t="n"/>
      <c r="L324" s="14" t="n"/>
      <c r="M324" s="14" t="n"/>
      <c r="N324" s="14" t="n"/>
      <c r="O324" s="14" t="n"/>
      <c r="P324" s="14" t="n"/>
      <c r="Q324" s="14" t="n"/>
      <c r="R324" s="14" t="n"/>
      <c r="S324" s="14" t="n"/>
      <c r="T324" s="14" t="n"/>
      <c r="U324" s="14" t="n"/>
      <c r="V324" s="14" t="n"/>
      <c r="W324" s="14" t="n"/>
      <c r="X324" s="14" t="n"/>
      <c r="Y324" s="14" t="n"/>
      <c r="Z324" s="14" t="n"/>
    </row>
    <row r="325" ht="15.75" customHeight="1" s="16">
      <c r="A325" s="14" t="n"/>
      <c r="B325" s="14" t="n"/>
      <c r="C325" s="14" t="n"/>
      <c r="D325" s="14" t="n"/>
      <c r="E325" s="14" t="n"/>
      <c r="F325" s="14" t="n"/>
      <c r="G325" s="14" t="n"/>
      <c r="H325" s="14" t="n"/>
      <c r="I325" s="14" t="n"/>
      <c r="J325" s="14" t="n"/>
      <c r="K325" s="14" t="n"/>
      <c r="L325" s="14" t="n"/>
      <c r="M325" s="14" t="n"/>
      <c r="N325" s="14" t="n"/>
      <c r="O325" s="14" t="n"/>
      <c r="P325" s="14" t="n"/>
      <c r="Q325" s="14" t="n"/>
      <c r="R325" s="14" t="n"/>
      <c r="S325" s="14" t="n"/>
      <c r="T325" s="14" t="n"/>
      <c r="U325" s="14" t="n"/>
      <c r="V325" s="14" t="n"/>
      <c r="W325" s="14" t="n"/>
      <c r="X325" s="14" t="n"/>
      <c r="Y325" s="14" t="n"/>
      <c r="Z325" s="14" t="n"/>
    </row>
    <row r="326" ht="15.75" customHeight="1" s="16">
      <c r="A326" s="14" t="n"/>
      <c r="B326" s="14" t="n"/>
      <c r="C326" s="14" t="n"/>
      <c r="D326" s="14" t="n"/>
      <c r="E326" s="14" t="n"/>
      <c r="F326" s="14" t="n"/>
      <c r="G326" s="14" t="n"/>
      <c r="H326" s="14" t="n"/>
      <c r="I326" s="14" t="n"/>
      <c r="J326" s="14" t="n"/>
      <c r="K326" s="14" t="n"/>
      <c r="L326" s="14" t="n"/>
      <c r="M326" s="14" t="n"/>
      <c r="N326" s="14" t="n"/>
      <c r="O326" s="14" t="n"/>
      <c r="P326" s="14" t="n"/>
      <c r="Q326" s="14" t="n"/>
      <c r="R326" s="14" t="n"/>
      <c r="S326" s="14" t="n"/>
      <c r="T326" s="14" t="n"/>
      <c r="U326" s="14" t="n"/>
      <c r="V326" s="14" t="n"/>
      <c r="W326" s="14" t="n"/>
      <c r="X326" s="14" t="n"/>
      <c r="Y326" s="14" t="n"/>
      <c r="Z326" s="14" t="n"/>
    </row>
    <row r="327" ht="15.75" customHeight="1" s="16">
      <c r="A327" s="14" t="n"/>
      <c r="B327" s="14" t="n"/>
      <c r="C327" s="14" t="n"/>
      <c r="D327" s="14" t="n"/>
      <c r="E327" s="14" t="n"/>
      <c r="F327" s="14" t="n"/>
      <c r="G327" s="14" t="n"/>
      <c r="H327" s="14" t="n"/>
      <c r="I327" s="14" t="n"/>
      <c r="J327" s="14" t="n"/>
      <c r="K327" s="14" t="n"/>
      <c r="L327" s="14" t="n"/>
      <c r="M327" s="14" t="n"/>
      <c r="N327" s="14" t="n"/>
      <c r="O327" s="14" t="n"/>
      <c r="P327" s="14" t="n"/>
      <c r="Q327" s="14" t="n"/>
      <c r="R327" s="14" t="n"/>
      <c r="S327" s="14" t="n"/>
      <c r="T327" s="14" t="n"/>
      <c r="U327" s="14" t="n"/>
      <c r="V327" s="14" t="n"/>
      <c r="W327" s="14" t="n"/>
      <c r="X327" s="14" t="n"/>
      <c r="Y327" s="14" t="n"/>
      <c r="Z327" s="14" t="n"/>
    </row>
    <row r="328" ht="15.75" customHeight="1" s="16">
      <c r="A328" s="14" t="n"/>
      <c r="B328" s="14" t="n"/>
      <c r="C328" s="14" t="n"/>
      <c r="D328" s="14" t="n"/>
      <c r="E328" s="14" t="n"/>
      <c r="F328" s="14" t="n"/>
      <c r="G328" s="14" t="n"/>
      <c r="H328" s="14" t="n"/>
      <c r="I328" s="14" t="n"/>
      <c r="J328" s="14" t="n"/>
      <c r="K328" s="14" t="n"/>
      <c r="L328" s="14" t="n"/>
      <c r="M328" s="14" t="n"/>
      <c r="N328" s="14" t="n"/>
      <c r="O328" s="14" t="n"/>
      <c r="P328" s="14" t="n"/>
      <c r="Q328" s="14" t="n"/>
      <c r="R328" s="14" t="n"/>
      <c r="S328" s="14" t="n"/>
      <c r="T328" s="14" t="n"/>
      <c r="U328" s="14" t="n"/>
      <c r="V328" s="14" t="n"/>
      <c r="W328" s="14" t="n"/>
      <c r="X328" s="14" t="n"/>
      <c r="Y328" s="14" t="n"/>
      <c r="Z328" s="14" t="n"/>
    </row>
    <row r="329" ht="15.75" customHeight="1" s="16">
      <c r="A329" s="14" t="n"/>
      <c r="B329" s="14" t="n"/>
      <c r="C329" s="14" t="n"/>
      <c r="D329" s="14" t="n"/>
      <c r="E329" s="14" t="n"/>
      <c r="F329" s="14" t="n"/>
      <c r="G329" s="14" t="n"/>
      <c r="H329" s="14" t="n"/>
      <c r="I329" s="14" t="n"/>
      <c r="J329" s="14" t="n"/>
      <c r="K329" s="14" t="n"/>
      <c r="L329" s="14" t="n"/>
      <c r="M329" s="14" t="n"/>
      <c r="N329" s="14" t="n"/>
      <c r="O329" s="14" t="n"/>
      <c r="P329" s="14" t="n"/>
      <c r="Q329" s="14" t="n"/>
      <c r="R329" s="14" t="n"/>
      <c r="S329" s="14" t="n"/>
      <c r="T329" s="14" t="n"/>
      <c r="U329" s="14" t="n"/>
      <c r="V329" s="14" t="n"/>
      <c r="W329" s="14" t="n"/>
      <c r="X329" s="14" t="n"/>
      <c r="Y329" s="14" t="n"/>
      <c r="Z329" s="14" t="n"/>
    </row>
    <row r="330" ht="15.75" customHeight="1" s="16">
      <c r="A330" s="14" t="n"/>
      <c r="B330" s="14" t="n"/>
      <c r="C330" s="14" t="n"/>
      <c r="D330" s="14" t="n"/>
      <c r="E330" s="14" t="n"/>
      <c r="F330" s="14" t="n"/>
      <c r="G330" s="14" t="n"/>
      <c r="H330" s="14" t="n"/>
      <c r="I330" s="14" t="n"/>
      <c r="J330" s="14" t="n"/>
      <c r="K330" s="14" t="n"/>
      <c r="L330" s="14" t="n"/>
      <c r="M330" s="14" t="n"/>
      <c r="N330" s="14" t="n"/>
      <c r="O330" s="14" t="n"/>
      <c r="P330" s="14" t="n"/>
      <c r="Q330" s="14" t="n"/>
      <c r="R330" s="14" t="n"/>
      <c r="S330" s="14" t="n"/>
      <c r="T330" s="14" t="n"/>
      <c r="U330" s="14" t="n"/>
      <c r="V330" s="14" t="n"/>
      <c r="W330" s="14" t="n"/>
      <c r="X330" s="14" t="n"/>
      <c r="Y330" s="14" t="n"/>
      <c r="Z330" s="14" t="n"/>
    </row>
    <row r="331" ht="15.75" customHeight="1" s="16">
      <c r="A331" s="14" t="n"/>
      <c r="B331" s="14" t="n"/>
      <c r="C331" s="14" t="n"/>
      <c r="D331" s="14" t="n"/>
      <c r="E331" s="14" t="n"/>
      <c r="F331" s="14" t="n"/>
      <c r="G331" s="14" t="n"/>
      <c r="H331" s="14" t="n"/>
      <c r="I331" s="14" t="n"/>
      <c r="J331" s="14" t="n"/>
      <c r="K331" s="14" t="n"/>
      <c r="L331" s="14" t="n"/>
      <c r="M331" s="14" t="n"/>
      <c r="N331" s="14" t="n"/>
      <c r="O331" s="14" t="n"/>
      <c r="P331" s="14" t="n"/>
      <c r="Q331" s="14" t="n"/>
      <c r="R331" s="14" t="n"/>
      <c r="S331" s="14" t="n"/>
      <c r="T331" s="14" t="n"/>
      <c r="U331" s="14" t="n"/>
      <c r="V331" s="14" t="n"/>
      <c r="W331" s="14" t="n"/>
      <c r="X331" s="14" t="n"/>
      <c r="Y331" s="14" t="n"/>
      <c r="Z331" s="14" t="n"/>
    </row>
    <row r="332" ht="15.75" customHeight="1" s="16">
      <c r="A332" s="14" t="n"/>
      <c r="B332" s="14" t="n"/>
      <c r="C332" s="14" t="n"/>
      <c r="D332" s="14" t="n"/>
      <c r="E332" s="14" t="n"/>
      <c r="F332" s="14" t="n"/>
      <c r="G332" s="14" t="n"/>
      <c r="H332" s="14" t="n"/>
      <c r="I332" s="14" t="n"/>
      <c r="J332" s="14" t="n"/>
      <c r="K332" s="14" t="n"/>
      <c r="L332" s="14" t="n"/>
      <c r="M332" s="14" t="n"/>
      <c r="N332" s="14" t="n"/>
      <c r="O332" s="14" t="n"/>
      <c r="P332" s="14" t="n"/>
      <c r="Q332" s="14" t="n"/>
      <c r="R332" s="14" t="n"/>
      <c r="S332" s="14" t="n"/>
      <c r="T332" s="14" t="n"/>
      <c r="U332" s="14" t="n"/>
      <c r="V332" s="14" t="n"/>
      <c r="W332" s="14" t="n"/>
      <c r="X332" s="14" t="n"/>
      <c r="Y332" s="14" t="n"/>
      <c r="Z332" s="14" t="n"/>
    </row>
    <row r="333" ht="15.75" customHeight="1" s="16">
      <c r="A333" s="14" t="n"/>
      <c r="B333" s="14" t="n"/>
      <c r="C333" s="14" t="n"/>
      <c r="D333" s="14" t="n"/>
      <c r="E333" s="14" t="n"/>
      <c r="F333" s="14" t="n"/>
      <c r="G333" s="14" t="n"/>
      <c r="H333" s="14" t="n"/>
      <c r="I333" s="14" t="n"/>
      <c r="J333" s="14" t="n"/>
      <c r="K333" s="14" t="n"/>
      <c r="L333" s="14" t="n"/>
      <c r="M333" s="14" t="n"/>
      <c r="N333" s="14" t="n"/>
      <c r="O333" s="14" t="n"/>
      <c r="P333" s="14" t="n"/>
      <c r="Q333" s="14" t="n"/>
      <c r="R333" s="14" t="n"/>
      <c r="S333" s="14" t="n"/>
      <c r="T333" s="14" t="n"/>
      <c r="U333" s="14" t="n"/>
      <c r="V333" s="14" t="n"/>
      <c r="W333" s="14" t="n"/>
      <c r="X333" s="14" t="n"/>
      <c r="Y333" s="14" t="n"/>
      <c r="Z333" s="14" t="n"/>
    </row>
    <row r="334" ht="15.75" customHeight="1" s="16">
      <c r="A334" s="14" t="n"/>
      <c r="B334" s="14" t="n"/>
      <c r="C334" s="14" t="n"/>
      <c r="D334" s="14" t="n"/>
      <c r="E334" s="14" t="n"/>
      <c r="F334" s="14" t="n"/>
      <c r="G334" s="14" t="n"/>
      <c r="H334" s="14" t="n"/>
      <c r="I334" s="14" t="n"/>
      <c r="J334" s="14" t="n"/>
      <c r="K334" s="14" t="n"/>
      <c r="L334" s="14" t="n"/>
      <c r="M334" s="14" t="n"/>
      <c r="N334" s="14" t="n"/>
      <c r="O334" s="14" t="n"/>
      <c r="P334" s="14" t="n"/>
      <c r="Q334" s="14" t="n"/>
      <c r="R334" s="14" t="n"/>
      <c r="S334" s="14" t="n"/>
      <c r="T334" s="14" t="n"/>
      <c r="U334" s="14" t="n"/>
      <c r="V334" s="14" t="n"/>
      <c r="W334" s="14" t="n"/>
      <c r="X334" s="14" t="n"/>
      <c r="Y334" s="14" t="n"/>
      <c r="Z334" s="14" t="n"/>
    </row>
    <row r="335" ht="15.75" customHeight="1" s="16">
      <c r="A335" s="14" t="n"/>
      <c r="B335" s="14" t="n"/>
      <c r="C335" s="14" t="n"/>
      <c r="D335" s="14" t="n"/>
      <c r="E335" s="14" t="n"/>
      <c r="F335" s="14" t="n"/>
      <c r="G335" s="14" t="n"/>
      <c r="H335" s="14" t="n"/>
      <c r="I335" s="14" t="n"/>
      <c r="J335" s="14" t="n"/>
      <c r="K335" s="14" t="n"/>
      <c r="L335" s="14" t="n"/>
      <c r="M335" s="14" t="n"/>
      <c r="N335" s="14" t="n"/>
      <c r="O335" s="14" t="n"/>
      <c r="P335" s="14" t="n"/>
      <c r="Q335" s="14" t="n"/>
      <c r="R335" s="14" t="n"/>
      <c r="S335" s="14" t="n"/>
      <c r="T335" s="14" t="n"/>
      <c r="U335" s="14" t="n"/>
      <c r="V335" s="14" t="n"/>
      <c r="W335" s="14" t="n"/>
      <c r="X335" s="14" t="n"/>
      <c r="Y335" s="14" t="n"/>
      <c r="Z335" s="14" t="n"/>
    </row>
    <row r="336" ht="15.75" customHeight="1" s="16">
      <c r="A336" s="14" t="n"/>
      <c r="B336" s="14" t="n"/>
      <c r="C336" s="14" t="n"/>
      <c r="D336" s="14" t="n"/>
      <c r="E336" s="14" t="n"/>
      <c r="F336" s="14" t="n"/>
      <c r="G336" s="14" t="n"/>
      <c r="H336" s="14" t="n"/>
      <c r="I336" s="14" t="n"/>
      <c r="J336" s="14" t="n"/>
      <c r="K336" s="14" t="n"/>
      <c r="L336" s="14" t="n"/>
      <c r="M336" s="14" t="n"/>
      <c r="N336" s="14" t="n"/>
      <c r="O336" s="14" t="n"/>
      <c r="P336" s="14" t="n"/>
      <c r="Q336" s="14" t="n"/>
      <c r="R336" s="14" t="n"/>
      <c r="S336" s="14" t="n"/>
      <c r="T336" s="14" t="n"/>
      <c r="U336" s="14" t="n"/>
      <c r="V336" s="14" t="n"/>
      <c r="W336" s="14" t="n"/>
      <c r="X336" s="14" t="n"/>
      <c r="Y336" s="14" t="n"/>
      <c r="Z336" s="14" t="n"/>
    </row>
    <row r="337" ht="15.75" customHeight="1" s="16">
      <c r="A337" s="14" t="n"/>
      <c r="B337" s="14" t="n"/>
      <c r="C337" s="14" t="n"/>
      <c r="D337" s="14" t="n"/>
      <c r="E337" s="14" t="n"/>
      <c r="F337" s="14" t="n"/>
      <c r="G337" s="14" t="n"/>
      <c r="H337" s="14" t="n"/>
      <c r="I337" s="14" t="n"/>
      <c r="J337" s="14" t="n"/>
      <c r="K337" s="14" t="n"/>
      <c r="L337" s="14" t="n"/>
      <c r="M337" s="14" t="n"/>
      <c r="N337" s="14" t="n"/>
      <c r="O337" s="14" t="n"/>
      <c r="P337" s="14" t="n"/>
      <c r="Q337" s="14" t="n"/>
      <c r="R337" s="14" t="n"/>
      <c r="S337" s="14" t="n"/>
      <c r="T337" s="14" t="n"/>
      <c r="U337" s="14" t="n"/>
      <c r="V337" s="14" t="n"/>
      <c r="W337" s="14" t="n"/>
      <c r="X337" s="14" t="n"/>
      <c r="Y337" s="14" t="n"/>
      <c r="Z337" s="14" t="n"/>
    </row>
    <row r="338" ht="15.75" customHeight="1" s="16">
      <c r="A338" s="14" t="n"/>
      <c r="B338" s="14" t="n"/>
      <c r="C338" s="14" t="n"/>
      <c r="D338" s="14" t="n"/>
      <c r="E338" s="14" t="n"/>
      <c r="F338" s="14" t="n"/>
      <c r="G338" s="14" t="n"/>
      <c r="H338" s="14" t="n"/>
      <c r="I338" s="14" t="n"/>
      <c r="J338" s="14" t="n"/>
      <c r="K338" s="14" t="n"/>
      <c r="L338" s="14" t="n"/>
      <c r="M338" s="14" t="n"/>
      <c r="N338" s="14" t="n"/>
      <c r="O338" s="14" t="n"/>
      <c r="P338" s="14" t="n"/>
      <c r="Q338" s="14" t="n"/>
      <c r="R338" s="14" t="n"/>
      <c r="S338" s="14" t="n"/>
      <c r="T338" s="14" t="n"/>
      <c r="U338" s="14" t="n"/>
      <c r="V338" s="14" t="n"/>
      <c r="W338" s="14" t="n"/>
      <c r="X338" s="14" t="n"/>
      <c r="Y338" s="14" t="n"/>
      <c r="Z338" s="14" t="n"/>
    </row>
    <row r="339" ht="15.75" customHeight="1" s="16">
      <c r="A339" s="14" t="n"/>
      <c r="B339" s="14" t="n"/>
      <c r="C339" s="14" t="n"/>
      <c r="D339" s="14" t="n"/>
      <c r="E339" s="14" t="n"/>
      <c r="F339" s="14" t="n"/>
      <c r="G339" s="14" t="n"/>
      <c r="H339" s="14" t="n"/>
      <c r="I339" s="14" t="n"/>
      <c r="J339" s="14" t="n"/>
      <c r="K339" s="14" t="n"/>
      <c r="L339" s="14" t="n"/>
      <c r="M339" s="14" t="n"/>
      <c r="N339" s="14" t="n"/>
      <c r="O339" s="14" t="n"/>
      <c r="P339" s="14" t="n"/>
      <c r="Q339" s="14" t="n"/>
      <c r="R339" s="14" t="n"/>
      <c r="S339" s="14" t="n"/>
      <c r="T339" s="14" t="n"/>
      <c r="U339" s="14" t="n"/>
      <c r="V339" s="14" t="n"/>
      <c r="W339" s="14" t="n"/>
      <c r="X339" s="14" t="n"/>
      <c r="Y339" s="14" t="n"/>
      <c r="Z339" s="14" t="n"/>
    </row>
    <row r="340" ht="15.75" customHeight="1" s="16">
      <c r="A340" s="14" t="n"/>
      <c r="B340" s="14" t="n"/>
      <c r="C340" s="14" t="n"/>
      <c r="D340" s="14" t="n"/>
      <c r="E340" s="14" t="n"/>
      <c r="F340" s="14" t="n"/>
      <c r="G340" s="14" t="n"/>
      <c r="H340" s="14" t="n"/>
      <c r="I340" s="14" t="n"/>
      <c r="J340" s="14" t="n"/>
      <c r="K340" s="14" t="n"/>
      <c r="L340" s="14" t="n"/>
      <c r="M340" s="14" t="n"/>
      <c r="N340" s="14" t="n"/>
      <c r="O340" s="14" t="n"/>
      <c r="P340" s="14" t="n"/>
      <c r="Q340" s="14" t="n"/>
      <c r="R340" s="14" t="n"/>
      <c r="S340" s="14" t="n"/>
      <c r="T340" s="14" t="n"/>
      <c r="U340" s="14" t="n"/>
      <c r="V340" s="14" t="n"/>
      <c r="W340" s="14" t="n"/>
      <c r="X340" s="14" t="n"/>
      <c r="Y340" s="14" t="n"/>
      <c r="Z340" s="14" t="n"/>
    </row>
    <row r="341" ht="15.75" customHeight="1" s="16">
      <c r="A341" s="14" t="n"/>
      <c r="B341" s="14" t="n"/>
      <c r="C341" s="14" t="n"/>
      <c r="D341" s="14" t="n"/>
      <c r="E341" s="14" t="n"/>
      <c r="F341" s="14" t="n"/>
      <c r="G341" s="14" t="n"/>
      <c r="H341" s="14" t="n"/>
      <c r="I341" s="14" t="n"/>
      <c r="J341" s="14" t="n"/>
      <c r="K341" s="14" t="n"/>
      <c r="L341" s="14" t="n"/>
      <c r="M341" s="14" t="n"/>
      <c r="N341" s="14" t="n"/>
      <c r="O341" s="14" t="n"/>
      <c r="P341" s="14" t="n"/>
      <c r="Q341" s="14" t="n"/>
      <c r="R341" s="14" t="n"/>
      <c r="S341" s="14" t="n"/>
      <c r="T341" s="14" t="n"/>
      <c r="U341" s="14" t="n"/>
      <c r="V341" s="14" t="n"/>
      <c r="W341" s="14" t="n"/>
      <c r="X341" s="14" t="n"/>
      <c r="Y341" s="14" t="n"/>
      <c r="Z341" s="14" t="n"/>
    </row>
    <row r="342" ht="15.75" customHeight="1" s="16">
      <c r="A342" s="14" t="n"/>
      <c r="B342" s="14" t="n"/>
      <c r="C342" s="14" t="n"/>
      <c r="D342" s="14" t="n"/>
      <c r="E342" s="14" t="n"/>
      <c r="F342" s="14" t="n"/>
      <c r="G342" s="14" t="n"/>
      <c r="H342" s="14" t="n"/>
      <c r="I342" s="14" t="n"/>
      <c r="J342" s="14" t="n"/>
      <c r="K342" s="14" t="n"/>
      <c r="L342" s="14" t="n"/>
      <c r="M342" s="14" t="n"/>
      <c r="N342" s="14" t="n"/>
      <c r="O342" s="14" t="n"/>
      <c r="P342" s="14" t="n"/>
      <c r="Q342" s="14" t="n"/>
      <c r="R342" s="14" t="n"/>
      <c r="S342" s="14" t="n"/>
      <c r="T342" s="14" t="n"/>
      <c r="U342" s="14" t="n"/>
      <c r="V342" s="14" t="n"/>
      <c r="W342" s="14" t="n"/>
      <c r="X342" s="14" t="n"/>
      <c r="Y342" s="14" t="n"/>
      <c r="Z342" s="14" t="n"/>
    </row>
    <row r="343" ht="15.75" customHeight="1" s="16">
      <c r="A343" s="14" t="n"/>
      <c r="B343" s="14" t="n"/>
      <c r="C343" s="14" t="n"/>
      <c r="D343" s="14" t="n"/>
      <c r="E343" s="14" t="n"/>
      <c r="F343" s="14" t="n"/>
      <c r="G343" s="14" t="n"/>
      <c r="H343" s="14" t="n"/>
      <c r="I343" s="14" t="n"/>
      <c r="J343" s="14" t="n"/>
      <c r="K343" s="14" t="n"/>
      <c r="L343" s="14" t="n"/>
      <c r="M343" s="14" t="n"/>
      <c r="N343" s="14" t="n"/>
      <c r="O343" s="14" t="n"/>
      <c r="P343" s="14" t="n"/>
      <c r="Q343" s="14" t="n"/>
      <c r="R343" s="14" t="n"/>
      <c r="S343" s="14" t="n"/>
      <c r="T343" s="14" t="n"/>
      <c r="U343" s="14" t="n"/>
      <c r="V343" s="14" t="n"/>
      <c r="W343" s="14" t="n"/>
      <c r="X343" s="14" t="n"/>
      <c r="Y343" s="14" t="n"/>
      <c r="Z343" s="14" t="n"/>
    </row>
    <row r="344" ht="15.75" customHeight="1" s="16">
      <c r="A344" s="14" t="n"/>
      <c r="B344" s="14" t="n"/>
      <c r="C344" s="14" t="n"/>
      <c r="D344" s="14" t="n"/>
      <c r="E344" s="14" t="n"/>
      <c r="F344" s="14" t="n"/>
      <c r="G344" s="14" t="n"/>
      <c r="H344" s="14" t="n"/>
      <c r="I344" s="14" t="n"/>
      <c r="J344" s="14" t="n"/>
      <c r="K344" s="14" t="n"/>
      <c r="L344" s="14" t="n"/>
      <c r="M344" s="14" t="n"/>
      <c r="N344" s="14" t="n"/>
      <c r="O344" s="14" t="n"/>
      <c r="P344" s="14" t="n"/>
      <c r="Q344" s="14" t="n"/>
      <c r="R344" s="14" t="n"/>
      <c r="S344" s="14" t="n"/>
      <c r="T344" s="14" t="n"/>
      <c r="U344" s="14" t="n"/>
      <c r="V344" s="14" t="n"/>
      <c r="W344" s="14" t="n"/>
      <c r="X344" s="14" t="n"/>
      <c r="Y344" s="14" t="n"/>
      <c r="Z344" s="14" t="n"/>
    </row>
    <row r="345" ht="15.75" customHeight="1" s="16">
      <c r="A345" s="14" t="n"/>
      <c r="B345" s="14" t="n"/>
      <c r="C345" s="14" t="n"/>
      <c r="D345" s="14" t="n"/>
      <c r="E345" s="14" t="n"/>
      <c r="F345" s="14" t="n"/>
      <c r="G345" s="14" t="n"/>
      <c r="H345" s="14" t="n"/>
      <c r="I345" s="14" t="n"/>
      <c r="J345" s="14" t="n"/>
      <c r="K345" s="14" t="n"/>
      <c r="L345" s="14" t="n"/>
      <c r="M345" s="14" t="n"/>
      <c r="N345" s="14" t="n"/>
      <c r="O345" s="14" t="n"/>
      <c r="P345" s="14" t="n"/>
      <c r="Q345" s="14" t="n"/>
      <c r="R345" s="14" t="n"/>
      <c r="S345" s="14" t="n"/>
      <c r="T345" s="14" t="n"/>
      <c r="U345" s="14" t="n"/>
      <c r="V345" s="14" t="n"/>
      <c r="W345" s="14" t="n"/>
      <c r="X345" s="14" t="n"/>
      <c r="Y345" s="14" t="n"/>
      <c r="Z345" s="14" t="n"/>
    </row>
    <row r="346" ht="15.75" customHeight="1" s="16">
      <c r="A346" s="14" t="n"/>
      <c r="B346" s="14" t="n"/>
      <c r="C346" s="14" t="n"/>
      <c r="D346" s="14" t="n"/>
      <c r="E346" s="14" t="n"/>
      <c r="F346" s="14" t="n"/>
      <c r="G346" s="14" t="n"/>
      <c r="H346" s="14" t="n"/>
      <c r="I346" s="14" t="n"/>
      <c r="J346" s="14" t="n"/>
      <c r="K346" s="14" t="n"/>
      <c r="L346" s="14" t="n"/>
      <c r="M346" s="14" t="n"/>
      <c r="N346" s="14" t="n"/>
      <c r="O346" s="14" t="n"/>
      <c r="P346" s="14" t="n"/>
      <c r="Q346" s="14" t="n"/>
      <c r="R346" s="14" t="n"/>
      <c r="S346" s="14" t="n"/>
      <c r="T346" s="14" t="n"/>
      <c r="U346" s="14" t="n"/>
      <c r="V346" s="14" t="n"/>
      <c r="W346" s="14" t="n"/>
      <c r="X346" s="14" t="n"/>
      <c r="Y346" s="14" t="n"/>
      <c r="Z346" s="14" t="n"/>
    </row>
    <row r="347" ht="15.75" customHeight="1" s="16">
      <c r="A347" s="14" t="n"/>
      <c r="B347" s="14" t="n"/>
      <c r="C347" s="14" t="n"/>
      <c r="D347" s="14" t="n"/>
      <c r="E347" s="14" t="n"/>
      <c r="F347" s="14" t="n"/>
      <c r="G347" s="14" t="n"/>
      <c r="H347" s="14" t="n"/>
      <c r="I347" s="14" t="n"/>
      <c r="J347" s="14" t="n"/>
      <c r="K347" s="14" t="n"/>
      <c r="L347" s="14" t="n"/>
      <c r="M347" s="14" t="n"/>
      <c r="N347" s="14" t="n"/>
      <c r="O347" s="14" t="n"/>
      <c r="P347" s="14" t="n"/>
      <c r="Q347" s="14" t="n"/>
      <c r="R347" s="14" t="n"/>
      <c r="S347" s="14" t="n"/>
      <c r="T347" s="14" t="n"/>
      <c r="U347" s="14" t="n"/>
      <c r="V347" s="14" t="n"/>
      <c r="W347" s="14" t="n"/>
      <c r="X347" s="14" t="n"/>
      <c r="Y347" s="14" t="n"/>
      <c r="Z347" s="14" t="n"/>
    </row>
    <row r="348" ht="15.75" customHeight="1" s="16">
      <c r="A348" s="14" t="n"/>
      <c r="B348" s="14" t="n"/>
      <c r="C348" s="14" t="n"/>
      <c r="D348" s="14" t="n"/>
      <c r="E348" s="14" t="n"/>
      <c r="F348" s="14" t="n"/>
      <c r="G348" s="14" t="n"/>
      <c r="H348" s="14" t="n"/>
      <c r="I348" s="14" t="n"/>
      <c r="J348" s="14" t="n"/>
      <c r="K348" s="14" t="n"/>
      <c r="L348" s="14" t="n"/>
      <c r="M348" s="14" t="n"/>
      <c r="N348" s="14" t="n"/>
      <c r="O348" s="14" t="n"/>
      <c r="P348" s="14" t="n"/>
      <c r="Q348" s="14" t="n"/>
      <c r="R348" s="14" t="n"/>
      <c r="S348" s="14" t="n"/>
      <c r="T348" s="14" t="n"/>
      <c r="U348" s="14" t="n"/>
      <c r="V348" s="14" t="n"/>
      <c r="W348" s="14" t="n"/>
      <c r="X348" s="14" t="n"/>
      <c r="Y348" s="14" t="n"/>
      <c r="Z348" s="14" t="n"/>
    </row>
    <row r="349" ht="15.75" customHeight="1" s="16">
      <c r="A349" s="14" t="n"/>
      <c r="B349" s="14" t="n"/>
      <c r="C349" s="14" t="n"/>
      <c r="D349" s="14" t="n"/>
      <c r="E349" s="14" t="n"/>
      <c r="F349" s="14" t="n"/>
      <c r="G349" s="14" t="n"/>
      <c r="H349" s="14" t="n"/>
      <c r="I349" s="14" t="n"/>
      <c r="J349" s="14" t="n"/>
      <c r="K349" s="14" t="n"/>
      <c r="L349" s="14" t="n"/>
      <c r="M349" s="14" t="n"/>
      <c r="N349" s="14" t="n"/>
      <c r="O349" s="14" t="n"/>
      <c r="P349" s="14" t="n"/>
      <c r="Q349" s="14" t="n"/>
      <c r="R349" s="14" t="n"/>
      <c r="S349" s="14" t="n"/>
      <c r="T349" s="14" t="n"/>
      <c r="U349" s="14" t="n"/>
      <c r="V349" s="14" t="n"/>
      <c r="W349" s="14" t="n"/>
      <c r="X349" s="14" t="n"/>
      <c r="Y349" s="14" t="n"/>
      <c r="Z349" s="14" t="n"/>
    </row>
    <row r="350" ht="15.75" customHeight="1" s="16">
      <c r="A350" s="14" t="n"/>
      <c r="B350" s="14" t="n"/>
      <c r="C350" s="14" t="n"/>
      <c r="D350" s="14" t="n"/>
      <c r="E350" s="14" t="n"/>
      <c r="F350" s="14" t="n"/>
      <c r="G350" s="14" t="n"/>
      <c r="H350" s="14" t="n"/>
      <c r="I350" s="14" t="n"/>
      <c r="J350" s="14" t="n"/>
      <c r="K350" s="14" t="n"/>
      <c r="L350" s="14" t="n"/>
      <c r="M350" s="14" t="n"/>
      <c r="N350" s="14" t="n"/>
      <c r="O350" s="14" t="n"/>
      <c r="P350" s="14" t="n"/>
      <c r="Q350" s="14" t="n"/>
      <c r="R350" s="14" t="n"/>
      <c r="S350" s="14" t="n"/>
      <c r="T350" s="14" t="n"/>
      <c r="U350" s="14" t="n"/>
      <c r="V350" s="14" t="n"/>
      <c r="W350" s="14" t="n"/>
      <c r="X350" s="14" t="n"/>
      <c r="Y350" s="14" t="n"/>
      <c r="Z350" s="14" t="n"/>
    </row>
    <row r="351" ht="15.75" customHeight="1" s="16">
      <c r="A351" s="14" t="n"/>
      <c r="B351" s="14" t="n"/>
      <c r="C351" s="14" t="n"/>
      <c r="D351" s="14" t="n"/>
      <c r="E351" s="14" t="n"/>
      <c r="F351" s="14" t="n"/>
      <c r="G351" s="14" t="n"/>
      <c r="H351" s="14" t="n"/>
      <c r="I351" s="14" t="n"/>
      <c r="J351" s="14" t="n"/>
      <c r="K351" s="14" t="n"/>
      <c r="L351" s="14" t="n"/>
      <c r="M351" s="14" t="n"/>
      <c r="N351" s="14" t="n"/>
      <c r="O351" s="14" t="n"/>
      <c r="P351" s="14" t="n"/>
      <c r="Q351" s="14" t="n"/>
      <c r="R351" s="14" t="n"/>
      <c r="S351" s="14" t="n"/>
      <c r="T351" s="14" t="n"/>
      <c r="U351" s="14" t="n"/>
      <c r="V351" s="14" t="n"/>
      <c r="W351" s="14" t="n"/>
      <c r="X351" s="14" t="n"/>
      <c r="Y351" s="14" t="n"/>
      <c r="Z351" s="14" t="n"/>
    </row>
    <row r="352" ht="15.75" customHeight="1" s="16">
      <c r="A352" s="14" t="n"/>
      <c r="B352" s="14" t="n"/>
      <c r="C352" s="14" t="n"/>
      <c r="D352" s="14" t="n"/>
      <c r="E352" s="14" t="n"/>
      <c r="F352" s="14" t="n"/>
      <c r="G352" s="14" t="n"/>
      <c r="H352" s="14" t="n"/>
      <c r="I352" s="14" t="n"/>
      <c r="J352" s="14" t="n"/>
      <c r="K352" s="14" t="n"/>
      <c r="L352" s="14" t="n"/>
      <c r="M352" s="14" t="n"/>
      <c r="N352" s="14" t="n"/>
      <c r="O352" s="14" t="n"/>
      <c r="P352" s="14" t="n"/>
      <c r="Q352" s="14" t="n"/>
      <c r="R352" s="14" t="n"/>
      <c r="S352" s="14" t="n"/>
      <c r="T352" s="14" t="n"/>
      <c r="U352" s="14" t="n"/>
      <c r="V352" s="14" t="n"/>
      <c r="W352" s="14" t="n"/>
      <c r="X352" s="14" t="n"/>
      <c r="Y352" s="14" t="n"/>
      <c r="Z352" s="14" t="n"/>
    </row>
    <row r="353" ht="15.75" customHeight="1" s="16">
      <c r="A353" s="14" t="n"/>
      <c r="B353" s="14" t="n"/>
      <c r="C353" s="14" t="n"/>
      <c r="D353" s="14" t="n"/>
      <c r="E353" s="14" t="n"/>
      <c r="F353" s="14" t="n"/>
      <c r="G353" s="14" t="n"/>
      <c r="H353" s="14" t="n"/>
      <c r="I353" s="14" t="n"/>
      <c r="J353" s="14" t="n"/>
      <c r="K353" s="14" t="n"/>
      <c r="L353" s="14" t="n"/>
      <c r="M353" s="14" t="n"/>
      <c r="N353" s="14" t="n"/>
      <c r="O353" s="14" t="n"/>
      <c r="P353" s="14" t="n"/>
      <c r="Q353" s="14" t="n"/>
      <c r="R353" s="14" t="n"/>
      <c r="S353" s="14" t="n"/>
      <c r="T353" s="14" t="n"/>
      <c r="U353" s="14" t="n"/>
      <c r="V353" s="14" t="n"/>
      <c r="W353" s="14" t="n"/>
      <c r="X353" s="14" t="n"/>
      <c r="Y353" s="14" t="n"/>
      <c r="Z353" s="14" t="n"/>
    </row>
    <row r="354" ht="15.75" customHeight="1" s="16">
      <c r="A354" s="14" t="n"/>
      <c r="B354" s="14" t="n"/>
      <c r="C354" s="14" t="n"/>
      <c r="D354" s="14" t="n"/>
      <c r="E354" s="14" t="n"/>
      <c r="F354" s="14" t="n"/>
      <c r="G354" s="14" t="n"/>
      <c r="H354" s="14" t="n"/>
      <c r="I354" s="14" t="n"/>
      <c r="J354" s="14" t="n"/>
      <c r="K354" s="14" t="n"/>
      <c r="L354" s="14" t="n"/>
      <c r="M354" s="14" t="n"/>
      <c r="N354" s="14" t="n"/>
      <c r="O354" s="14" t="n"/>
      <c r="P354" s="14" t="n"/>
      <c r="Q354" s="14" t="n"/>
      <c r="R354" s="14" t="n"/>
      <c r="S354" s="14" t="n"/>
      <c r="T354" s="14" t="n"/>
      <c r="U354" s="14" t="n"/>
      <c r="V354" s="14" t="n"/>
      <c r="W354" s="14" t="n"/>
      <c r="X354" s="14" t="n"/>
      <c r="Y354" s="14" t="n"/>
      <c r="Z354" s="14" t="n"/>
    </row>
    <row r="355" ht="15.75" customHeight="1" s="16">
      <c r="A355" s="14" t="n"/>
      <c r="B355" s="14" t="n"/>
      <c r="C355" s="14" t="n"/>
      <c r="D355" s="14" t="n"/>
      <c r="E355" s="14" t="n"/>
      <c r="F355" s="14" t="n"/>
      <c r="G355" s="14" t="n"/>
      <c r="H355" s="14" t="n"/>
      <c r="I355" s="14" t="n"/>
      <c r="J355" s="14" t="n"/>
      <c r="K355" s="14" t="n"/>
      <c r="L355" s="14" t="n"/>
      <c r="M355" s="14" t="n"/>
      <c r="N355" s="14" t="n"/>
      <c r="O355" s="14" t="n"/>
      <c r="P355" s="14" t="n"/>
      <c r="Q355" s="14" t="n"/>
      <c r="R355" s="14" t="n"/>
      <c r="S355" s="14" t="n"/>
      <c r="T355" s="14" t="n"/>
      <c r="U355" s="14" t="n"/>
      <c r="V355" s="14" t="n"/>
      <c r="W355" s="14" t="n"/>
      <c r="X355" s="14" t="n"/>
      <c r="Y355" s="14" t="n"/>
      <c r="Z355" s="14" t="n"/>
    </row>
    <row r="356" ht="15.75" customHeight="1" s="16">
      <c r="A356" s="14" t="n"/>
      <c r="B356" s="14" t="n"/>
      <c r="C356" s="14" t="n"/>
      <c r="D356" s="14" t="n"/>
      <c r="E356" s="14" t="n"/>
      <c r="F356" s="14" t="n"/>
      <c r="G356" s="14" t="n"/>
      <c r="H356" s="14" t="n"/>
      <c r="I356" s="14" t="n"/>
      <c r="J356" s="14" t="n"/>
      <c r="K356" s="14" t="n"/>
      <c r="L356" s="14" t="n"/>
      <c r="M356" s="14" t="n"/>
      <c r="N356" s="14" t="n"/>
      <c r="O356" s="14" t="n"/>
      <c r="P356" s="14" t="n"/>
      <c r="Q356" s="14" t="n"/>
      <c r="R356" s="14" t="n"/>
      <c r="S356" s="14" t="n"/>
      <c r="T356" s="14" t="n"/>
      <c r="U356" s="14" t="n"/>
      <c r="V356" s="14" t="n"/>
      <c r="W356" s="14" t="n"/>
      <c r="X356" s="14" t="n"/>
      <c r="Y356" s="14" t="n"/>
      <c r="Z356" s="14" t="n"/>
    </row>
    <row r="357" ht="15.75" customHeight="1" s="16">
      <c r="A357" s="14" t="n"/>
      <c r="B357" s="14" t="n"/>
      <c r="C357" s="14" t="n"/>
      <c r="D357" s="14" t="n"/>
      <c r="E357" s="14" t="n"/>
      <c r="F357" s="14" t="n"/>
      <c r="G357" s="14" t="n"/>
      <c r="H357" s="14" t="n"/>
      <c r="I357" s="14" t="n"/>
      <c r="J357" s="14" t="n"/>
      <c r="K357" s="14" t="n"/>
      <c r="L357" s="14" t="n"/>
      <c r="M357" s="14" t="n"/>
      <c r="N357" s="14" t="n"/>
      <c r="O357" s="14" t="n"/>
      <c r="P357" s="14" t="n"/>
      <c r="Q357" s="14" t="n"/>
      <c r="R357" s="14" t="n"/>
      <c r="S357" s="14" t="n"/>
      <c r="T357" s="14" t="n"/>
      <c r="U357" s="14" t="n"/>
      <c r="V357" s="14" t="n"/>
      <c r="W357" s="14" t="n"/>
      <c r="X357" s="14" t="n"/>
      <c r="Y357" s="14" t="n"/>
      <c r="Z357" s="14" t="n"/>
    </row>
    <row r="358" ht="15.75" customHeight="1" s="16">
      <c r="A358" s="14" t="n"/>
      <c r="B358" s="14" t="n"/>
      <c r="C358" s="14" t="n"/>
      <c r="D358" s="14" t="n"/>
      <c r="E358" s="14" t="n"/>
      <c r="F358" s="14" t="n"/>
      <c r="G358" s="14" t="n"/>
      <c r="H358" s="14" t="n"/>
      <c r="I358" s="14" t="n"/>
      <c r="J358" s="14" t="n"/>
      <c r="K358" s="14" t="n"/>
      <c r="L358" s="14" t="n"/>
      <c r="M358" s="14" t="n"/>
      <c r="N358" s="14" t="n"/>
      <c r="O358" s="14" t="n"/>
      <c r="P358" s="14" t="n"/>
      <c r="Q358" s="14" t="n"/>
      <c r="R358" s="14" t="n"/>
      <c r="S358" s="14" t="n"/>
      <c r="T358" s="14" t="n"/>
      <c r="U358" s="14" t="n"/>
      <c r="V358" s="14" t="n"/>
      <c r="W358" s="14" t="n"/>
      <c r="X358" s="14" t="n"/>
      <c r="Y358" s="14" t="n"/>
      <c r="Z358" s="14" t="n"/>
    </row>
    <row r="359" ht="15.75" customHeight="1" s="16">
      <c r="A359" s="14" t="n"/>
      <c r="B359" s="14" t="n"/>
      <c r="C359" s="14" t="n"/>
      <c r="D359" s="14" t="n"/>
      <c r="E359" s="14" t="n"/>
      <c r="F359" s="14" t="n"/>
      <c r="G359" s="14" t="n"/>
      <c r="H359" s="14" t="n"/>
      <c r="I359" s="14" t="n"/>
      <c r="J359" s="14" t="n"/>
      <c r="K359" s="14" t="n"/>
      <c r="L359" s="14" t="n"/>
      <c r="M359" s="14" t="n"/>
      <c r="N359" s="14" t="n"/>
      <c r="O359" s="14" t="n"/>
      <c r="P359" s="14" t="n"/>
      <c r="Q359" s="14" t="n"/>
      <c r="R359" s="14" t="n"/>
      <c r="S359" s="14" t="n"/>
      <c r="T359" s="14" t="n"/>
      <c r="U359" s="14" t="n"/>
      <c r="V359" s="14" t="n"/>
      <c r="W359" s="14" t="n"/>
      <c r="X359" s="14" t="n"/>
      <c r="Y359" s="14" t="n"/>
      <c r="Z359" s="14" t="n"/>
    </row>
    <row r="360" ht="15.75" customHeight="1" s="16">
      <c r="A360" s="14" t="n"/>
      <c r="B360" s="14" t="n"/>
      <c r="C360" s="14" t="n"/>
      <c r="D360" s="14" t="n"/>
      <c r="E360" s="14" t="n"/>
      <c r="F360" s="14" t="n"/>
      <c r="G360" s="14" t="n"/>
      <c r="H360" s="14" t="n"/>
      <c r="I360" s="14" t="n"/>
      <c r="J360" s="14" t="n"/>
      <c r="K360" s="14" t="n"/>
      <c r="L360" s="14" t="n"/>
      <c r="M360" s="14" t="n"/>
      <c r="N360" s="14" t="n"/>
      <c r="O360" s="14" t="n"/>
      <c r="P360" s="14" t="n"/>
      <c r="Q360" s="14" t="n"/>
      <c r="R360" s="14" t="n"/>
      <c r="S360" s="14" t="n"/>
      <c r="T360" s="14" t="n"/>
      <c r="U360" s="14" t="n"/>
      <c r="V360" s="14" t="n"/>
      <c r="W360" s="14" t="n"/>
      <c r="X360" s="14" t="n"/>
      <c r="Y360" s="14" t="n"/>
      <c r="Z360" s="14" t="n"/>
    </row>
    <row r="361" ht="15.75" customHeight="1" s="16">
      <c r="A361" s="14" t="n"/>
      <c r="B361" s="14" t="n"/>
      <c r="C361" s="14" t="n"/>
      <c r="D361" s="14" t="n"/>
      <c r="E361" s="14" t="n"/>
      <c r="F361" s="14" t="n"/>
      <c r="G361" s="14" t="n"/>
      <c r="H361" s="14" t="n"/>
      <c r="I361" s="14" t="n"/>
      <c r="J361" s="14" t="n"/>
      <c r="K361" s="14" t="n"/>
      <c r="L361" s="14" t="n"/>
      <c r="M361" s="14" t="n"/>
      <c r="N361" s="14" t="n"/>
      <c r="O361" s="14" t="n"/>
      <c r="P361" s="14" t="n"/>
      <c r="Q361" s="14" t="n"/>
      <c r="R361" s="14" t="n"/>
      <c r="S361" s="14" t="n"/>
      <c r="T361" s="14" t="n"/>
      <c r="U361" s="14" t="n"/>
      <c r="V361" s="14" t="n"/>
      <c r="W361" s="14" t="n"/>
      <c r="X361" s="14" t="n"/>
      <c r="Y361" s="14" t="n"/>
      <c r="Z361" s="14" t="n"/>
    </row>
    <row r="362" ht="15.75" customHeight="1" s="16">
      <c r="A362" s="14" t="n"/>
      <c r="B362" s="14" t="n"/>
      <c r="C362" s="14" t="n"/>
      <c r="D362" s="14" t="n"/>
      <c r="E362" s="14" t="n"/>
      <c r="F362" s="14" t="n"/>
      <c r="G362" s="14" t="n"/>
      <c r="H362" s="14" t="n"/>
      <c r="I362" s="14" t="n"/>
      <c r="J362" s="14" t="n"/>
      <c r="K362" s="14" t="n"/>
      <c r="L362" s="14" t="n"/>
      <c r="M362" s="14" t="n"/>
      <c r="N362" s="14" t="n"/>
      <c r="O362" s="14" t="n"/>
      <c r="P362" s="14" t="n"/>
      <c r="Q362" s="14" t="n"/>
      <c r="R362" s="14" t="n"/>
      <c r="S362" s="14" t="n"/>
      <c r="T362" s="14" t="n"/>
      <c r="U362" s="14" t="n"/>
      <c r="V362" s="14" t="n"/>
      <c r="W362" s="14" t="n"/>
      <c r="X362" s="14" t="n"/>
      <c r="Y362" s="14" t="n"/>
      <c r="Z362" s="14" t="n"/>
    </row>
    <row r="363" ht="15.75" customHeight="1" s="16">
      <c r="A363" s="14" t="n"/>
      <c r="B363" s="14" t="n"/>
      <c r="C363" s="14" t="n"/>
      <c r="D363" s="14" t="n"/>
      <c r="E363" s="14" t="n"/>
      <c r="F363" s="14" t="n"/>
      <c r="G363" s="14" t="n"/>
      <c r="H363" s="14" t="n"/>
      <c r="I363" s="14" t="n"/>
      <c r="J363" s="14" t="n"/>
      <c r="K363" s="14" t="n"/>
      <c r="L363" s="14" t="n"/>
      <c r="M363" s="14" t="n"/>
      <c r="N363" s="14" t="n"/>
      <c r="O363" s="14" t="n"/>
      <c r="P363" s="14" t="n"/>
      <c r="Q363" s="14" t="n"/>
      <c r="R363" s="14" t="n"/>
      <c r="S363" s="14" t="n"/>
      <c r="T363" s="14" t="n"/>
      <c r="U363" s="14" t="n"/>
      <c r="V363" s="14" t="n"/>
      <c r="W363" s="14" t="n"/>
      <c r="X363" s="14" t="n"/>
      <c r="Y363" s="14" t="n"/>
      <c r="Z363" s="14" t="n"/>
    </row>
    <row r="364" ht="15.75" customHeight="1" s="16">
      <c r="A364" s="14" t="n"/>
      <c r="B364" s="14" t="n"/>
      <c r="C364" s="14" t="n"/>
      <c r="D364" s="14" t="n"/>
      <c r="E364" s="14" t="n"/>
      <c r="F364" s="14" t="n"/>
      <c r="G364" s="14" t="n"/>
      <c r="H364" s="14" t="n"/>
      <c r="I364" s="14" t="n"/>
      <c r="J364" s="14" t="n"/>
      <c r="K364" s="14" t="n"/>
      <c r="L364" s="14" t="n"/>
      <c r="M364" s="14" t="n"/>
      <c r="N364" s="14" t="n"/>
      <c r="O364" s="14" t="n"/>
      <c r="P364" s="14" t="n"/>
      <c r="Q364" s="14" t="n"/>
      <c r="R364" s="14" t="n"/>
      <c r="S364" s="14" t="n"/>
      <c r="T364" s="14" t="n"/>
      <c r="U364" s="14" t="n"/>
      <c r="V364" s="14" t="n"/>
      <c r="W364" s="14" t="n"/>
      <c r="X364" s="14" t="n"/>
      <c r="Y364" s="14" t="n"/>
      <c r="Z364" s="14" t="n"/>
    </row>
    <row r="365" ht="15.75" customHeight="1" s="16">
      <c r="A365" s="14" t="n"/>
      <c r="B365" s="14" t="n"/>
      <c r="C365" s="14" t="n"/>
      <c r="D365" s="14" t="n"/>
      <c r="E365" s="14" t="n"/>
      <c r="F365" s="14" t="n"/>
      <c r="G365" s="14" t="n"/>
      <c r="H365" s="14" t="n"/>
      <c r="I365" s="14" t="n"/>
      <c r="J365" s="14" t="n"/>
      <c r="K365" s="14" t="n"/>
      <c r="L365" s="14" t="n"/>
      <c r="M365" s="14" t="n"/>
      <c r="N365" s="14" t="n"/>
      <c r="O365" s="14" t="n"/>
      <c r="P365" s="14" t="n"/>
      <c r="Q365" s="14" t="n"/>
      <c r="R365" s="14" t="n"/>
      <c r="S365" s="14" t="n"/>
      <c r="T365" s="14" t="n"/>
      <c r="U365" s="14" t="n"/>
      <c r="V365" s="14" t="n"/>
      <c r="W365" s="14" t="n"/>
      <c r="X365" s="14" t="n"/>
      <c r="Y365" s="14" t="n"/>
      <c r="Z365" s="14" t="n"/>
    </row>
    <row r="366" ht="15.75" customHeight="1" s="16">
      <c r="A366" s="14" t="n"/>
      <c r="B366" s="14" t="n"/>
      <c r="C366" s="14" t="n"/>
      <c r="D366" s="14" t="n"/>
      <c r="E366" s="14" t="n"/>
      <c r="F366" s="14" t="n"/>
      <c r="G366" s="14" t="n"/>
      <c r="H366" s="14" t="n"/>
      <c r="I366" s="14" t="n"/>
      <c r="J366" s="14" t="n"/>
      <c r="K366" s="14" t="n"/>
      <c r="L366" s="14" t="n"/>
      <c r="M366" s="14" t="n"/>
      <c r="N366" s="14" t="n"/>
      <c r="O366" s="14" t="n"/>
      <c r="P366" s="14" t="n"/>
      <c r="Q366" s="14" t="n"/>
      <c r="R366" s="14" t="n"/>
      <c r="S366" s="14" t="n"/>
      <c r="T366" s="14" t="n"/>
      <c r="U366" s="14" t="n"/>
      <c r="V366" s="14" t="n"/>
      <c r="W366" s="14" t="n"/>
      <c r="X366" s="14" t="n"/>
      <c r="Y366" s="14" t="n"/>
      <c r="Z366" s="14" t="n"/>
    </row>
    <row r="367" ht="15.75" customHeight="1" s="16">
      <c r="A367" s="14" t="n"/>
      <c r="B367" s="14" t="n"/>
      <c r="C367" s="14" t="n"/>
      <c r="D367" s="14" t="n"/>
      <c r="E367" s="14" t="n"/>
      <c r="F367" s="14" t="n"/>
      <c r="G367" s="14" t="n"/>
      <c r="H367" s="14" t="n"/>
      <c r="I367" s="14" t="n"/>
      <c r="J367" s="14" t="n"/>
      <c r="K367" s="14" t="n"/>
      <c r="L367" s="14" t="n"/>
      <c r="M367" s="14" t="n"/>
      <c r="N367" s="14" t="n"/>
      <c r="O367" s="14" t="n"/>
      <c r="P367" s="14" t="n"/>
      <c r="Q367" s="14" t="n"/>
      <c r="R367" s="14" t="n"/>
      <c r="S367" s="14" t="n"/>
      <c r="T367" s="14" t="n"/>
      <c r="U367" s="14" t="n"/>
      <c r="V367" s="14" t="n"/>
      <c r="W367" s="14" t="n"/>
      <c r="X367" s="14" t="n"/>
      <c r="Y367" s="14" t="n"/>
      <c r="Z367" s="14" t="n"/>
    </row>
    <row r="368" ht="15.75" customHeight="1" s="16">
      <c r="A368" s="14" t="n"/>
      <c r="B368" s="14" t="n"/>
      <c r="C368" s="14" t="n"/>
      <c r="D368" s="14" t="n"/>
      <c r="E368" s="14" t="n"/>
      <c r="F368" s="14" t="n"/>
      <c r="G368" s="14" t="n"/>
      <c r="H368" s="14" t="n"/>
      <c r="I368" s="14" t="n"/>
      <c r="J368" s="14" t="n"/>
      <c r="K368" s="14" t="n"/>
      <c r="L368" s="14" t="n"/>
      <c r="M368" s="14" t="n"/>
      <c r="N368" s="14" t="n"/>
      <c r="O368" s="14" t="n"/>
      <c r="P368" s="14" t="n"/>
      <c r="Q368" s="14" t="n"/>
      <c r="R368" s="14" t="n"/>
      <c r="S368" s="14" t="n"/>
      <c r="T368" s="14" t="n"/>
      <c r="U368" s="14" t="n"/>
      <c r="V368" s="14" t="n"/>
      <c r="W368" s="14" t="n"/>
      <c r="X368" s="14" t="n"/>
      <c r="Y368" s="14" t="n"/>
      <c r="Z368" s="14" t="n"/>
    </row>
    <row r="369" ht="15.75" customHeight="1" s="16">
      <c r="A369" s="14" t="n"/>
      <c r="B369" s="14" t="n"/>
      <c r="C369" s="14" t="n"/>
      <c r="D369" s="14" t="n"/>
      <c r="E369" s="14" t="n"/>
      <c r="F369" s="14" t="n"/>
      <c r="G369" s="14" t="n"/>
      <c r="H369" s="14" t="n"/>
      <c r="I369" s="14" t="n"/>
      <c r="J369" s="14" t="n"/>
      <c r="K369" s="14" t="n"/>
      <c r="L369" s="14" t="n"/>
      <c r="M369" s="14" t="n"/>
      <c r="N369" s="14" t="n"/>
      <c r="O369" s="14" t="n"/>
      <c r="P369" s="14" t="n"/>
      <c r="Q369" s="14" t="n"/>
      <c r="R369" s="14" t="n"/>
      <c r="S369" s="14" t="n"/>
      <c r="T369" s="14" t="n"/>
      <c r="U369" s="14" t="n"/>
      <c r="V369" s="14" t="n"/>
      <c r="W369" s="14" t="n"/>
      <c r="X369" s="14" t="n"/>
      <c r="Y369" s="14" t="n"/>
      <c r="Z369" s="14" t="n"/>
    </row>
    <row r="370" ht="15.75" customHeight="1" s="16">
      <c r="A370" s="14" t="n"/>
      <c r="B370" s="14" t="n"/>
      <c r="C370" s="14" t="n"/>
      <c r="D370" s="14" t="n"/>
      <c r="E370" s="14" t="n"/>
      <c r="F370" s="14" t="n"/>
      <c r="G370" s="14" t="n"/>
      <c r="H370" s="14" t="n"/>
      <c r="I370" s="14" t="n"/>
      <c r="J370" s="14" t="n"/>
      <c r="K370" s="14" t="n"/>
      <c r="L370" s="14" t="n"/>
      <c r="M370" s="14" t="n"/>
      <c r="N370" s="14" t="n"/>
      <c r="O370" s="14" t="n"/>
      <c r="P370" s="14" t="n"/>
      <c r="Q370" s="14" t="n"/>
      <c r="R370" s="14" t="n"/>
      <c r="S370" s="14" t="n"/>
      <c r="T370" s="14" t="n"/>
      <c r="U370" s="14" t="n"/>
      <c r="V370" s="14" t="n"/>
      <c r="W370" s="14" t="n"/>
      <c r="X370" s="14" t="n"/>
      <c r="Y370" s="14" t="n"/>
      <c r="Z370" s="14" t="n"/>
    </row>
    <row r="371" ht="15.75" customHeight="1" s="16">
      <c r="A371" s="14" t="n"/>
      <c r="B371" s="14" t="n"/>
      <c r="C371" s="14" t="n"/>
      <c r="D371" s="14" t="n"/>
      <c r="E371" s="14" t="n"/>
      <c r="F371" s="14" t="n"/>
      <c r="G371" s="14" t="n"/>
      <c r="H371" s="14" t="n"/>
      <c r="I371" s="14" t="n"/>
      <c r="J371" s="14" t="n"/>
      <c r="K371" s="14" t="n"/>
      <c r="L371" s="14" t="n"/>
      <c r="M371" s="14" t="n"/>
      <c r="N371" s="14" t="n"/>
      <c r="O371" s="14" t="n"/>
      <c r="P371" s="14" t="n"/>
      <c r="Q371" s="14" t="n"/>
      <c r="R371" s="14" t="n"/>
      <c r="S371" s="14" t="n"/>
      <c r="T371" s="14" t="n"/>
      <c r="U371" s="14" t="n"/>
      <c r="V371" s="14" t="n"/>
      <c r="W371" s="14" t="n"/>
      <c r="X371" s="14" t="n"/>
      <c r="Y371" s="14" t="n"/>
      <c r="Z371" s="14" t="n"/>
    </row>
    <row r="372" ht="15.75" customHeight="1" s="16">
      <c r="A372" s="14" t="n"/>
      <c r="B372" s="14" t="n"/>
      <c r="C372" s="14" t="n"/>
      <c r="D372" s="14" t="n"/>
      <c r="E372" s="14" t="n"/>
      <c r="F372" s="14" t="n"/>
      <c r="G372" s="14" t="n"/>
      <c r="H372" s="14" t="n"/>
      <c r="I372" s="14" t="n"/>
      <c r="J372" s="14" t="n"/>
      <c r="K372" s="14" t="n"/>
      <c r="L372" s="14" t="n"/>
      <c r="M372" s="14" t="n"/>
      <c r="N372" s="14" t="n"/>
      <c r="O372" s="14" t="n"/>
      <c r="P372" s="14" t="n"/>
      <c r="Q372" s="14" t="n"/>
      <c r="R372" s="14" t="n"/>
      <c r="S372" s="14" t="n"/>
      <c r="T372" s="14" t="n"/>
      <c r="U372" s="14" t="n"/>
      <c r="V372" s="14" t="n"/>
      <c r="W372" s="14" t="n"/>
      <c r="X372" s="14" t="n"/>
      <c r="Y372" s="14" t="n"/>
      <c r="Z372" s="14" t="n"/>
    </row>
    <row r="373" ht="15.75" customHeight="1" s="16">
      <c r="A373" s="14" t="n"/>
      <c r="B373" s="14" t="n"/>
      <c r="C373" s="14" t="n"/>
      <c r="D373" s="14" t="n"/>
      <c r="E373" s="14" t="n"/>
      <c r="F373" s="14" t="n"/>
      <c r="G373" s="14" t="n"/>
      <c r="H373" s="14" t="n"/>
      <c r="I373" s="14" t="n"/>
      <c r="J373" s="14" t="n"/>
      <c r="K373" s="14" t="n"/>
      <c r="L373" s="14" t="n"/>
      <c r="M373" s="14" t="n"/>
      <c r="N373" s="14" t="n"/>
      <c r="O373" s="14" t="n"/>
      <c r="P373" s="14" t="n"/>
      <c r="Q373" s="14" t="n"/>
      <c r="R373" s="14" t="n"/>
      <c r="S373" s="14" t="n"/>
      <c r="T373" s="14" t="n"/>
      <c r="U373" s="14" t="n"/>
      <c r="V373" s="14" t="n"/>
      <c r="W373" s="14" t="n"/>
      <c r="X373" s="14" t="n"/>
      <c r="Y373" s="14" t="n"/>
      <c r="Z373" s="14" t="n"/>
    </row>
    <row r="374" ht="15.75" customHeight="1" s="16">
      <c r="A374" s="14" t="n"/>
      <c r="B374" s="14" t="n"/>
      <c r="C374" s="14" t="n"/>
      <c r="D374" s="14" t="n"/>
      <c r="E374" s="14" t="n"/>
      <c r="F374" s="14" t="n"/>
      <c r="G374" s="14" t="n"/>
      <c r="H374" s="14" t="n"/>
      <c r="I374" s="14" t="n"/>
      <c r="J374" s="14" t="n"/>
      <c r="K374" s="14" t="n"/>
      <c r="L374" s="14" t="n"/>
      <c r="M374" s="14" t="n"/>
      <c r="N374" s="14" t="n"/>
      <c r="O374" s="14" t="n"/>
      <c r="P374" s="14" t="n"/>
      <c r="Q374" s="14" t="n"/>
      <c r="R374" s="14" t="n"/>
      <c r="S374" s="14" t="n"/>
      <c r="T374" s="14" t="n"/>
      <c r="U374" s="14" t="n"/>
      <c r="V374" s="14" t="n"/>
      <c r="W374" s="14" t="n"/>
      <c r="X374" s="14" t="n"/>
      <c r="Y374" s="14" t="n"/>
      <c r="Z374" s="14" t="n"/>
    </row>
    <row r="375" ht="15.75" customHeight="1" s="16">
      <c r="A375" s="14" t="n"/>
      <c r="B375" s="14" t="n"/>
      <c r="C375" s="14" t="n"/>
      <c r="D375" s="14" t="n"/>
      <c r="E375" s="14" t="n"/>
      <c r="F375" s="14" t="n"/>
      <c r="G375" s="14" t="n"/>
      <c r="H375" s="14" t="n"/>
      <c r="I375" s="14" t="n"/>
      <c r="J375" s="14" t="n"/>
      <c r="K375" s="14" t="n"/>
      <c r="L375" s="14" t="n"/>
      <c r="M375" s="14" t="n"/>
      <c r="N375" s="14" t="n"/>
      <c r="O375" s="14" t="n"/>
      <c r="P375" s="14" t="n"/>
      <c r="Q375" s="14" t="n"/>
      <c r="R375" s="14" t="n"/>
      <c r="S375" s="14" t="n"/>
      <c r="T375" s="14" t="n"/>
      <c r="U375" s="14" t="n"/>
      <c r="V375" s="14" t="n"/>
      <c r="W375" s="14" t="n"/>
      <c r="X375" s="14" t="n"/>
      <c r="Y375" s="14" t="n"/>
      <c r="Z375" s="14" t="n"/>
    </row>
    <row r="376" ht="15.75" customHeight="1" s="16">
      <c r="A376" s="14" t="n"/>
      <c r="B376" s="14" t="n"/>
      <c r="C376" s="14" t="n"/>
      <c r="D376" s="14" t="n"/>
      <c r="E376" s="14" t="n"/>
      <c r="F376" s="14" t="n"/>
      <c r="G376" s="14" t="n"/>
      <c r="H376" s="14" t="n"/>
      <c r="I376" s="14" t="n"/>
      <c r="J376" s="14" t="n"/>
      <c r="K376" s="14" t="n"/>
      <c r="L376" s="14" t="n"/>
      <c r="M376" s="14" t="n"/>
      <c r="N376" s="14" t="n"/>
      <c r="O376" s="14" t="n"/>
      <c r="P376" s="14" t="n"/>
      <c r="Q376" s="14" t="n"/>
      <c r="R376" s="14" t="n"/>
      <c r="S376" s="14" t="n"/>
      <c r="T376" s="14" t="n"/>
      <c r="U376" s="14" t="n"/>
      <c r="V376" s="14" t="n"/>
      <c r="W376" s="14" t="n"/>
      <c r="X376" s="14" t="n"/>
      <c r="Y376" s="14" t="n"/>
      <c r="Z376" s="14" t="n"/>
    </row>
    <row r="377" ht="15.75" customHeight="1" s="16">
      <c r="A377" s="14" t="n"/>
      <c r="B377" s="14" t="n"/>
      <c r="C377" s="14" t="n"/>
      <c r="D377" s="14" t="n"/>
      <c r="E377" s="14" t="n"/>
      <c r="F377" s="14" t="n"/>
      <c r="G377" s="14" t="n"/>
      <c r="H377" s="14" t="n"/>
      <c r="I377" s="14" t="n"/>
      <c r="J377" s="14" t="n"/>
      <c r="K377" s="14" t="n"/>
      <c r="L377" s="14" t="n"/>
      <c r="M377" s="14" t="n"/>
      <c r="N377" s="14" t="n"/>
      <c r="O377" s="14" t="n"/>
      <c r="P377" s="14" t="n"/>
      <c r="Q377" s="14" t="n"/>
      <c r="R377" s="14" t="n"/>
      <c r="S377" s="14" t="n"/>
      <c r="T377" s="14" t="n"/>
      <c r="U377" s="14" t="n"/>
      <c r="V377" s="14" t="n"/>
      <c r="W377" s="14" t="n"/>
      <c r="X377" s="14" t="n"/>
      <c r="Y377" s="14" t="n"/>
      <c r="Z377" s="14" t="n"/>
    </row>
    <row r="378" ht="15.75" customHeight="1" s="16">
      <c r="A378" s="14" t="n"/>
      <c r="B378" s="14" t="n"/>
      <c r="C378" s="14" t="n"/>
      <c r="D378" s="14" t="n"/>
      <c r="E378" s="14" t="n"/>
      <c r="F378" s="14" t="n"/>
      <c r="G378" s="14" t="n"/>
      <c r="H378" s="14" t="n"/>
      <c r="I378" s="14" t="n"/>
      <c r="J378" s="14" t="n"/>
      <c r="K378" s="14" t="n"/>
      <c r="L378" s="14" t="n"/>
      <c r="M378" s="14" t="n"/>
      <c r="N378" s="14" t="n"/>
      <c r="O378" s="14" t="n"/>
      <c r="P378" s="14" t="n"/>
      <c r="Q378" s="14" t="n"/>
      <c r="R378" s="14" t="n"/>
      <c r="S378" s="14" t="n"/>
      <c r="T378" s="14" t="n"/>
      <c r="U378" s="14" t="n"/>
      <c r="V378" s="14" t="n"/>
      <c r="W378" s="14" t="n"/>
      <c r="X378" s="14" t="n"/>
      <c r="Y378" s="14" t="n"/>
      <c r="Z378" s="14" t="n"/>
    </row>
    <row r="379" ht="15.75" customHeight="1" s="16">
      <c r="A379" s="14" t="n"/>
      <c r="B379" s="14" t="n"/>
      <c r="C379" s="14" t="n"/>
      <c r="D379" s="14" t="n"/>
      <c r="E379" s="14" t="n"/>
      <c r="F379" s="14" t="n"/>
      <c r="G379" s="14" t="n"/>
      <c r="H379" s="14" t="n"/>
      <c r="I379" s="14" t="n"/>
      <c r="J379" s="14" t="n"/>
      <c r="K379" s="14" t="n"/>
      <c r="L379" s="14" t="n"/>
      <c r="M379" s="14" t="n"/>
      <c r="N379" s="14" t="n"/>
      <c r="O379" s="14" t="n"/>
      <c r="P379" s="14" t="n"/>
      <c r="Q379" s="14" t="n"/>
      <c r="R379" s="14" t="n"/>
      <c r="S379" s="14" t="n"/>
      <c r="T379" s="14" t="n"/>
      <c r="U379" s="14" t="n"/>
      <c r="V379" s="14" t="n"/>
      <c r="W379" s="14" t="n"/>
      <c r="X379" s="14" t="n"/>
      <c r="Y379" s="14" t="n"/>
      <c r="Z379" s="14" t="n"/>
    </row>
    <row r="380" ht="15.75" customHeight="1" s="16">
      <c r="A380" s="14" t="n"/>
      <c r="B380" s="14" t="n"/>
      <c r="C380" s="14" t="n"/>
      <c r="D380" s="14" t="n"/>
      <c r="E380" s="14" t="n"/>
      <c r="F380" s="14" t="n"/>
      <c r="G380" s="14" t="n"/>
      <c r="H380" s="14" t="n"/>
      <c r="I380" s="14" t="n"/>
      <c r="J380" s="14" t="n"/>
      <c r="K380" s="14" t="n"/>
      <c r="L380" s="14" t="n"/>
      <c r="M380" s="14" t="n"/>
      <c r="N380" s="14" t="n"/>
      <c r="O380" s="14" t="n"/>
      <c r="P380" s="14" t="n"/>
      <c r="Q380" s="14" t="n"/>
      <c r="R380" s="14" t="n"/>
      <c r="S380" s="14" t="n"/>
      <c r="T380" s="14" t="n"/>
      <c r="U380" s="14" t="n"/>
      <c r="V380" s="14" t="n"/>
      <c r="W380" s="14" t="n"/>
      <c r="X380" s="14" t="n"/>
      <c r="Y380" s="14" t="n"/>
      <c r="Z380" s="14" t="n"/>
    </row>
    <row r="381" ht="15.75" customHeight="1" s="16">
      <c r="A381" s="14" t="n"/>
      <c r="B381" s="14" t="n"/>
      <c r="C381" s="14" t="n"/>
      <c r="D381" s="14" t="n"/>
      <c r="E381" s="14" t="n"/>
      <c r="F381" s="14" t="n"/>
      <c r="G381" s="14" t="n"/>
      <c r="H381" s="14" t="n"/>
      <c r="I381" s="14" t="n"/>
      <c r="J381" s="14" t="n"/>
      <c r="K381" s="14" t="n"/>
      <c r="L381" s="14" t="n"/>
      <c r="M381" s="14" t="n"/>
      <c r="N381" s="14" t="n"/>
      <c r="O381" s="14" t="n"/>
      <c r="P381" s="14" t="n"/>
      <c r="Q381" s="14" t="n"/>
      <c r="R381" s="14" t="n"/>
      <c r="S381" s="14" t="n"/>
      <c r="T381" s="14" t="n"/>
      <c r="U381" s="14" t="n"/>
      <c r="V381" s="14" t="n"/>
      <c r="W381" s="14" t="n"/>
      <c r="X381" s="14" t="n"/>
      <c r="Y381" s="14" t="n"/>
      <c r="Z381" s="14" t="n"/>
    </row>
    <row r="382" ht="15.75" customHeight="1" s="16">
      <c r="A382" s="14" t="n"/>
      <c r="B382" s="14" t="n"/>
      <c r="C382" s="14" t="n"/>
      <c r="D382" s="14" t="n"/>
      <c r="E382" s="14" t="n"/>
      <c r="F382" s="14" t="n"/>
      <c r="G382" s="14" t="n"/>
      <c r="H382" s="14" t="n"/>
      <c r="I382" s="14" t="n"/>
      <c r="J382" s="14" t="n"/>
      <c r="K382" s="14" t="n"/>
      <c r="L382" s="14" t="n"/>
      <c r="M382" s="14" t="n"/>
      <c r="N382" s="14" t="n"/>
      <c r="O382" s="14" t="n"/>
      <c r="P382" s="14" t="n"/>
      <c r="Q382" s="14" t="n"/>
      <c r="R382" s="14" t="n"/>
      <c r="S382" s="14" t="n"/>
      <c r="T382" s="14" t="n"/>
      <c r="U382" s="14" t="n"/>
      <c r="V382" s="14" t="n"/>
      <c r="W382" s="14" t="n"/>
      <c r="X382" s="14" t="n"/>
      <c r="Y382" s="14" t="n"/>
      <c r="Z382" s="14" t="n"/>
    </row>
    <row r="383" ht="15.75" customHeight="1" s="16">
      <c r="A383" s="14" t="n"/>
      <c r="B383" s="14" t="n"/>
      <c r="C383" s="14" t="n"/>
      <c r="D383" s="14" t="n"/>
      <c r="E383" s="14" t="n"/>
      <c r="F383" s="14" t="n"/>
      <c r="G383" s="14" t="n"/>
      <c r="H383" s="14" t="n"/>
      <c r="I383" s="14" t="n"/>
      <c r="J383" s="14" t="n"/>
      <c r="K383" s="14" t="n"/>
      <c r="L383" s="14" t="n"/>
      <c r="M383" s="14" t="n"/>
      <c r="N383" s="14" t="n"/>
      <c r="O383" s="14" t="n"/>
      <c r="P383" s="14" t="n"/>
      <c r="Q383" s="14" t="n"/>
      <c r="R383" s="14" t="n"/>
      <c r="S383" s="14" t="n"/>
      <c r="T383" s="14" t="n"/>
      <c r="U383" s="14" t="n"/>
      <c r="V383" s="14" t="n"/>
      <c r="W383" s="14" t="n"/>
      <c r="X383" s="14" t="n"/>
      <c r="Y383" s="14" t="n"/>
      <c r="Z383" s="14" t="n"/>
    </row>
    <row r="384" ht="15.75" customHeight="1" s="16">
      <c r="A384" s="14" t="n"/>
      <c r="B384" s="14" t="n"/>
      <c r="C384" s="14" t="n"/>
      <c r="D384" s="14" t="n"/>
      <c r="E384" s="14" t="n"/>
      <c r="F384" s="14" t="n"/>
      <c r="G384" s="14" t="n"/>
      <c r="H384" s="14" t="n"/>
      <c r="I384" s="14" t="n"/>
      <c r="J384" s="14" t="n"/>
      <c r="K384" s="14" t="n"/>
      <c r="L384" s="14" t="n"/>
      <c r="M384" s="14" t="n"/>
      <c r="N384" s="14" t="n"/>
      <c r="O384" s="14" t="n"/>
      <c r="P384" s="14" t="n"/>
      <c r="Q384" s="14" t="n"/>
      <c r="R384" s="14" t="n"/>
      <c r="S384" s="14" t="n"/>
      <c r="T384" s="14" t="n"/>
      <c r="U384" s="14" t="n"/>
      <c r="V384" s="14" t="n"/>
      <c r="W384" s="14" t="n"/>
      <c r="X384" s="14" t="n"/>
      <c r="Y384" s="14" t="n"/>
      <c r="Z384" s="14" t="n"/>
    </row>
    <row r="385" ht="15.75" customHeight="1" s="16">
      <c r="A385" s="14" t="n"/>
      <c r="B385" s="14" t="n"/>
      <c r="C385" s="14" t="n"/>
      <c r="D385" s="14" t="n"/>
      <c r="E385" s="14" t="n"/>
      <c r="F385" s="14" t="n"/>
      <c r="G385" s="14" t="n"/>
      <c r="H385" s="14" t="n"/>
      <c r="I385" s="14" t="n"/>
      <c r="J385" s="14" t="n"/>
      <c r="K385" s="14" t="n"/>
      <c r="L385" s="14" t="n"/>
      <c r="M385" s="14" t="n"/>
      <c r="N385" s="14" t="n"/>
      <c r="O385" s="14" t="n"/>
      <c r="P385" s="14" t="n"/>
      <c r="Q385" s="14" t="n"/>
      <c r="R385" s="14" t="n"/>
      <c r="S385" s="14" t="n"/>
      <c r="T385" s="14" t="n"/>
      <c r="U385" s="14" t="n"/>
      <c r="V385" s="14" t="n"/>
      <c r="W385" s="14" t="n"/>
      <c r="X385" s="14" t="n"/>
      <c r="Y385" s="14" t="n"/>
      <c r="Z385" s="14" t="n"/>
    </row>
    <row r="386" ht="15.75" customHeight="1" s="16">
      <c r="A386" s="14" t="n"/>
      <c r="B386" s="14" t="n"/>
      <c r="C386" s="14" t="n"/>
      <c r="D386" s="14" t="n"/>
      <c r="E386" s="14" t="n"/>
      <c r="F386" s="14" t="n"/>
      <c r="G386" s="14" t="n"/>
      <c r="H386" s="14" t="n"/>
      <c r="I386" s="14" t="n"/>
      <c r="J386" s="14" t="n"/>
      <c r="K386" s="14" t="n"/>
      <c r="L386" s="14" t="n"/>
      <c r="M386" s="14" t="n"/>
      <c r="N386" s="14" t="n"/>
      <c r="O386" s="14" t="n"/>
      <c r="P386" s="14" t="n"/>
      <c r="Q386" s="14" t="n"/>
      <c r="R386" s="14" t="n"/>
      <c r="S386" s="14" t="n"/>
      <c r="T386" s="14" t="n"/>
      <c r="U386" s="14" t="n"/>
      <c r="V386" s="14" t="n"/>
      <c r="W386" s="14" t="n"/>
      <c r="X386" s="14" t="n"/>
      <c r="Y386" s="14" t="n"/>
      <c r="Z386" s="14" t="n"/>
    </row>
    <row r="387" ht="15.75" customHeight="1" s="16">
      <c r="A387" s="14" t="n"/>
      <c r="B387" s="14" t="n"/>
      <c r="C387" s="14" t="n"/>
      <c r="D387" s="14" t="n"/>
      <c r="E387" s="14" t="n"/>
      <c r="F387" s="14" t="n"/>
      <c r="G387" s="14" t="n"/>
      <c r="H387" s="14" t="n"/>
      <c r="I387" s="14" t="n"/>
      <c r="J387" s="14" t="n"/>
      <c r="K387" s="14" t="n"/>
      <c r="L387" s="14" t="n"/>
      <c r="M387" s="14" t="n"/>
      <c r="N387" s="14" t="n"/>
      <c r="O387" s="14" t="n"/>
      <c r="P387" s="14" t="n"/>
      <c r="Q387" s="14" t="n"/>
      <c r="R387" s="14" t="n"/>
      <c r="S387" s="14" t="n"/>
      <c r="T387" s="14" t="n"/>
      <c r="U387" s="14" t="n"/>
      <c r="V387" s="14" t="n"/>
      <c r="W387" s="14" t="n"/>
      <c r="X387" s="14" t="n"/>
      <c r="Y387" s="14" t="n"/>
      <c r="Z387" s="14" t="n"/>
    </row>
    <row r="388" ht="15.75" customHeight="1" s="16">
      <c r="A388" s="14" t="n"/>
      <c r="B388" s="14" t="n"/>
      <c r="C388" s="14" t="n"/>
      <c r="D388" s="14" t="n"/>
      <c r="E388" s="14" t="n"/>
      <c r="F388" s="14" t="n"/>
      <c r="G388" s="14" t="n"/>
      <c r="H388" s="14" t="n"/>
      <c r="I388" s="14" t="n"/>
      <c r="J388" s="14" t="n"/>
      <c r="K388" s="14" t="n"/>
      <c r="L388" s="14" t="n"/>
      <c r="M388" s="14" t="n"/>
      <c r="N388" s="14" t="n"/>
      <c r="O388" s="14" t="n"/>
      <c r="P388" s="14" t="n"/>
      <c r="Q388" s="14" t="n"/>
      <c r="R388" s="14" t="n"/>
      <c r="S388" s="14" t="n"/>
      <c r="T388" s="14" t="n"/>
      <c r="U388" s="14" t="n"/>
      <c r="V388" s="14" t="n"/>
      <c r="W388" s="14" t="n"/>
      <c r="X388" s="14" t="n"/>
      <c r="Y388" s="14" t="n"/>
      <c r="Z388" s="14" t="n"/>
    </row>
    <row r="389" ht="15.75" customHeight="1" s="16">
      <c r="A389" s="14" t="n"/>
      <c r="B389" s="14" t="n"/>
      <c r="C389" s="14" t="n"/>
      <c r="D389" s="14" t="n"/>
      <c r="E389" s="14" t="n"/>
      <c r="F389" s="14" t="n"/>
      <c r="G389" s="14" t="n"/>
      <c r="H389" s="14" t="n"/>
      <c r="I389" s="14" t="n"/>
      <c r="J389" s="14" t="n"/>
      <c r="K389" s="14" t="n"/>
      <c r="L389" s="14" t="n"/>
      <c r="M389" s="14" t="n"/>
      <c r="N389" s="14" t="n"/>
      <c r="O389" s="14" t="n"/>
      <c r="P389" s="14" t="n"/>
      <c r="Q389" s="14" t="n"/>
      <c r="R389" s="14" t="n"/>
      <c r="S389" s="14" t="n"/>
      <c r="T389" s="14" t="n"/>
      <c r="U389" s="14" t="n"/>
      <c r="V389" s="14" t="n"/>
      <c r="W389" s="14" t="n"/>
      <c r="X389" s="14" t="n"/>
      <c r="Y389" s="14" t="n"/>
      <c r="Z389" s="14" t="n"/>
    </row>
    <row r="390" ht="15.75" customHeight="1" s="16">
      <c r="A390" s="14" t="n"/>
      <c r="B390" s="14" t="n"/>
      <c r="C390" s="14" t="n"/>
      <c r="D390" s="14" t="n"/>
      <c r="E390" s="14" t="n"/>
      <c r="F390" s="14" t="n"/>
      <c r="G390" s="14" t="n"/>
      <c r="H390" s="14" t="n"/>
      <c r="I390" s="14" t="n"/>
      <c r="J390" s="14" t="n"/>
      <c r="K390" s="14" t="n"/>
      <c r="L390" s="14" t="n"/>
      <c r="M390" s="14" t="n"/>
      <c r="N390" s="14" t="n"/>
      <c r="O390" s="14" t="n"/>
      <c r="P390" s="14" t="n"/>
      <c r="Q390" s="14" t="n"/>
      <c r="R390" s="14" t="n"/>
      <c r="S390" s="14" t="n"/>
      <c r="T390" s="14" t="n"/>
      <c r="U390" s="14" t="n"/>
      <c r="V390" s="14" t="n"/>
      <c r="W390" s="14" t="n"/>
      <c r="X390" s="14" t="n"/>
      <c r="Y390" s="14" t="n"/>
      <c r="Z390" s="14" t="n"/>
    </row>
    <row r="391" ht="15.75" customHeight="1" s="16">
      <c r="A391" s="14" t="n"/>
      <c r="B391" s="14" t="n"/>
      <c r="C391" s="14" t="n"/>
      <c r="D391" s="14" t="n"/>
      <c r="E391" s="14" t="n"/>
      <c r="F391" s="14" t="n"/>
      <c r="G391" s="14" t="n"/>
      <c r="H391" s="14" t="n"/>
      <c r="I391" s="14" t="n"/>
      <c r="J391" s="14" t="n"/>
      <c r="K391" s="14" t="n"/>
      <c r="L391" s="14" t="n"/>
      <c r="M391" s="14" t="n"/>
      <c r="N391" s="14" t="n"/>
      <c r="O391" s="14" t="n"/>
      <c r="P391" s="14" t="n"/>
      <c r="Q391" s="14" t="n"/>
      <c r="R391" s="14" t="n"/>
      <c r="S391" s="14" t="n"/>
      <c r="T391" s="14" t="n"/>
      <c r="U391" s="14" t="n"/>
      <c r="V391" s="14" t="n"/>
      <c r="W391" s="14" t="n"/>
      <c r="X391" s="14" t="n"/>
      <c r="Y391" s="14" t="n"/>
      <c r="Z391" s="14" t="n"/>
    </row>
    <row r="392" ht="15.75" customHeight="1" s="16">
      <c r="A392" s="14" t="n"/>
      <c r="B392" s="14" t="n"/>
      <c r="C392" s="14" t="n"/>
      <c r="D392" s="14" t="n"/>
      <c r="E392" s="14" t="n"/>
      <c r="F392" s="14" t="n"/>
      <c r="G392" s="14" t="n"/>
      <c r="H392" s="14" t="n"/>
      <c r="I392" s="14" t="n"/>
      <c r="J392" s="14" t="n"/>
      <c r="K392" s="14" t="n"/>
      <c r="L392" s="14" t="n"/>
      <c r="M392" s="14" t="n"/>
      <c r="N392" s="14" t="n"/>
      <c r="O392" s="14" t="n"/>
      <c r="P392" s="14" t="n"/>
      <c r="Q392" s="14" t="n"/>
      <c r="R392" s="14" t="n"/>
      <c r="S392" s="14" t="n"/>
      <c r="T392" s="14" t="n"/>
      <c r="U392" s="14" t="n"/>
      <c r="V392" s="14" t="n"/>
      <c r="W392" s="14" t="n"/>
      <c r="X392" s="14" t="n"/>
      <c r="Y392" s="14" t="n"/>
      <c r="Z392" s="14" t="n"/>
    </row>
    <row r="393" ht="15.75" customHeight="1" s="16">
      <c r="A393" s="14" t="n"/>
      <c r="B393" s="14" t="n"/>
      <c r="C393" s="14" t="n"/>
      <c r="D393" s="14" t="n"/>
      <c r="E393" s="14" t="n"/>
      <c r="F393" s="14" t="n"/>
      <c r="G393" s="14" t="n"/>
      <c r="H393" s="14" t="n"/>
      <c r="I393" s="14" t="n"/>
      <c r="J393" s="14" t="n"/>
      <c r="K393" s="14" t="n"/>
      <c r="L393" s="14" t="n"/>
      <c r="M393" s="14" t="n"/>
      <c r="N393" s="14" t="n"/>
      <c r="O393" s="14" t="n"/>
      <c r="P393" s="14" t="n"/>
      <c r="Q393" s="14" t="n"/>
      <c r="R393" s="14" t="n"/>
      <c r="S393" s="14" t="n"/>
      <c r="T393" s="14" t="n"/>
      <c r="U393" s="14" t="n"/>
      <c r="V393" s="14" t="n"/>
      <c r="W393" s="14" t="n"/>
      <c r="X393" s="14" t="n"/>
      <c r="Y393" s="14" t="n"/>
      <c r="Z393" s="14" t="n"/>
    </row>
    <row r="394" ht="15.75" customHeight="1" s="16">
      <c r="A394" s="14" t="n"/>
      <c r="B394" s="14" t="n"/>
      <c r="C394" s="14" t="n"/>
      <c r="D394" s="14" t="n"/>
      <c r="E394" s="14" t="n"/>
      <c r="F394" s="14" t="n"/>
      <c r="G394" s="14" t="n"/>
      <c r="H394" s="14" t="n"/>
      <c r="I394" s="14" t="n"/>
      <c r="J394" s="14" t="n"/>
      <c r="K394" s="14" t="n"/>
      <c r="L394" s="14" t="n"/>
      <c r="M394" s="14" t="n"/>
      <c r="N394" s="14" t="n"/>
      <c r="O394" s="14" t="n"/>
      <c r="P394" s="14" t="n"/>
      <c r="Q394" s="14" t="n"/>
      <c r="R394" s="14" t="n"/>
      <c r="S394" s="14" t="n"/>
      <c r="T394" s="14" t="n"/>
      <c r="U394" s="14" t="n"/>
      <c r="V394" s="14" t="n"/>
      <c r="W394" s="14" t="n"/>
      <c r="X394" s="14" t="n"/>
      <c r="Y394" s="14" t="n"/>
      <c r="Z394" s="14" t="n"/>
    </row>
    <row r="395" ht="15.75" customHeight="1" s="16">
      <c r="A395" s="14" t="n"/>
      <c r="B395" s="14" t="n"/>
      <c r="C395" s="14" t="n"/>
      <c r="D395" s="14" t="n"/>
      <c r="E395" s="14" t="n"/>
      <c r="F395" s="14" t="n"/>
      <c r="G395" s="14" t="n"/>
      <c r="H395" s="14" t="n"/>
      <c r="I395" s="14" t="n"/>
      <c r="J395" s="14" t="n"/>
      <c r="K395" s="14" t="n"/>
      <c r="L395" s="14" t="n"/>
      <c r="M395" s="14" t="n"/>
      <c r="N395" s="14" t="n"/>
      <c r="O395" s="14" t="n"/>
      <c r="P395" s="14" t="n"/>
      <c r="Q395" s="14" t="n"/>
      <c r="R395" s="14" t="n"/>
      <c r="S395" s="14" t="n"/>
      <c r="T395" s="14" t="n"/>
      <c r="U395" s="14" t="n"/>
      <c r="V395" s="14" t="n"/>
      <c r="W395" s="14" t="n"/>
      <c r="X395" s="14" t="n"/>
      <c r="Y395" s="14" t="n"/>
      <c r="Z395" s="14" t="n"/>
    </row>
    <row r="396" ht="15.75" customHeight="1" s="16">
      <c r="A396" s="14" t="n"/>
      <c r="B396" s="14" t="n"/>
      <c r="C396" s="14" t="n"/>
      <c r="D396" s="14" t="n"/>
      <c r="E396" s="14" t="n"/>
      <c r="F396" s="14" t="n"/>
      <c r="G396" s="14" t="n"/>
      <c r="H396" s="14" t="n"/>
      <c r="I396" s="14" t="n"/>
      <c r="J396" s="14" t="n"/>
      <c r="K396" s="14" t="n"/>
      <c r="L396" s="14" t="n"/>
      <c r="M396" s="14" t="n"/>
      <c r="N396" s="14" t="n"/>
      <c r="O396" s="14" t="n"/>
      <c r="P396" s="14" t="n"/>
      <c r="Q396" s="14" t="n"/>
      <c r="R396" s="14" t="n"/>
      <c r="S396" s="14" t="n"/>
      <c r="T396" s="14" t="n"/>
      <c r="U396" s="14" t="n"/>
      <c r="V396" s="14" t="n"/>
      <c r="W396" s="14" t="n"/>
      <c r="X396" s="14" t="n"/>
      <c r="Y396" s="14" t="n"/>
      <c r="Z396" s="14" t="n"/>
    </row>
    <row r="397" ht="15.75" customHeight="1" s="16">
      <c r="A397" s="14" t="n"/>
      <c r="B397" s="14" t="n"/>
      <c r="C397" s="14" t="n"/>
      <c r="D397" s="14" t="n"/>
      <c r="E397" s="14" t="n"/>
      <c r="F397" s="14" t="n"/>
      <c r="G397" s="14" t="n"/>
      <c r="H397" s="14" t="n"/>
      <c r="I397" s="14" t="n"/>
      <c r="J397" s="14" t="n"/>
      <c r="K397" s="14" t="n"/>
      <c r="L397" s="14" t="n"/>
      <c r="M397" s="14" t="n"/>
      <c r="N397" s="14" t="n"/>
      <c r="O397" s="14" t="n"/>
      <c r="P397" s="14" t="n"/>
      <c r="Q397" s="14" t="n"/>
      <c r="R397" s="14" t="n"/>
      <c r="S397" s="14" t="n"/>
      <c r="T397" s="14" t="n"/>
      <c r="U397" s="14" t="n"/>
      <c r="V397" s="14" t="n"/>
      <c r="W397" s="14" t="n"/>
      <c r="X397" s="14" t="n"/>
      <c r="Y397" s="14" t="n"/>
      <c r="Z397" s="14" t="n"/>
    </row>
    <row r="398" ht="15.75" customHeight="1" s="16">
      <c r="A398" s="14" t="n"/>
      <c r="B398" s="14" t="n"/>
      <c r="C398" s="14" t="n"/>
      <c r="D398" s="14" t="n"/>
      <c r="E398" s="14" t="n"/>
      <c r="F398" s="14" t="n"/>
      <c r="G398" s="14" t="n"/>
      <c r="H398" s="14" t="n"/>
      <c r="I398" s="14" t="n"/>
      <c r="J398" s="14" t="n"/>
      <c r="K398" s="14" t="n"/>
      <c r="L398" s="14" t="n"/>
      <c r="M398" s="14" t="n"/>
      <c r="N398" s="14" t="n"/>
      <c r="O398" s="14" t="n"/>
      <c r="P398" s="14" t="n"/>
      <c r="Q398" s="14" t="n"/>
      <c r="R398" s="14" t="n"/>
      <c r="S398" s="14" t="n"/>
      <c r="T398" s="14" t="n"/>
      <c r="U398" s="14" t="n"/>
      <c r="V398" s="14" t="n"/>
      <c r="W398" s="14" t="n"/>
      <c r="X398" s="14" t="n"/>
      <c r="Y398" s="14" t="n"/>
      <c r="Z398" s="14" t="n"/>
    </row>
    <row r="399" ht="15.75" customHeight="1" s="16">
      <c r="A399" s="14" t="n"/>
      <c r="B399" s="14" t="n"/>
      <c r="C399" s="14" t="n"/>
      <c r="D399" s="14" t="n"/>
      <c r="E399" s="14" t="n"/>
      <c r="F399" s="14" t="n"/>
      <c r="G399" s="14" t="n"/>
      <c r="H399" s="14" t="n"/>
      <c r="I399" s="14" t="n"/>
      <c r="J399" s="14" t="n"/>
      <c r="K399" s="14" t="n"/>
      <c r="L399" s="14" t="n"/>
      <c r="M399" s="14" t="n"/>
      <c r="N399" s="14" t="n"/>
      <c r="O399" s="14" t="n"/>
      <c r="P399" s="14" t="n"/>
      <c r="Q399" s="14" t="n"/>
      <c r="R399" s="14" t="n"/>
      <c r="S399" s="14" t="n"/>
      <c r="T399" s="14" t="n"/>
      <c r="U399" s="14" t="n"/>
      <c r="V399" s="14" t="n"/>
      <c r="W399" s="14" t="n"/>
      <c r="X399" s="14" t="n"/>
      <c r="Y399" s="14" t="n"/>
      <c r="Z399" s="14" t="n"/>
    </row>
    <row r="400" ht="15.75" customHeight="1" s="16">
      <c r="A400" s="14" t="n"/>
      <c r="B400" s="14" t="n"/>
      <c r="C400" s="14" t="n"/>
      <c r="D400" s="14" t="n"/>
      <c r="E400" s="14" t="n"/>
      <c r="F400" s="14" t="n"/>
      <c r="G400" s="14" t="n"/>
      <c r="H400" s="14" t="n"/>
      <c r="I400" s="14" t="n"/>
      <c r="J400" s="14" t="n"/>
      <c r="K400" s="14" t="n"/>
      <c r="L400" s="14" t="n"/>
      <c r="M400" s="14" t="n"/>
      <c r="N400" s="14" t="n"/>
      <c r="O400" s="14" t="n"/>
      <c r="P400" s="14" t="n"/>
      <c r="Q400" s="14" t="n"/>
      <c r="R400" s="14" t="n"/>
      <c r="S400" s="14" t="n"/>
      <c r="T400" s="14" t="n"/>
      <c r="U400" s="14" t="n"/>
      <c r="V400" s="14" t="n"/>
      <c r="W400" s="14" t="n"/>
      <c r="X400" s="14" t="n"/>
      <c r="Y400" s="14" t="n"/>
      <c r="Z400" s="14" t="n"/>
    </row>
    <row r="401" ht="15.75" customHeight="1" s="16">
      <c r="A401" s="14" t="n"/>
      <c r="B401" s="14" t="n"/>
      <c r="C401" s="14" t="n"/>
      <c r="D401" s="14" t="n"/>
      <c r="E401" s="14" t="n"/>
      <c r="F401" s="14" t="n"/>
      <c r="G401" s="14" t="n"/>
      <c r="H401" s="14" t="n"/>
      <c r="I401" s="14" t="n"/>
      <c r="J401" s="14" t="n"/>
      <c r="K401" s="14" t="n"/>
      <c r="L401" s="14" t="n"/>
      <c r="M401" s="14" t="n"/>
      <c r="N401" s="14" t="n"/>
      <c r="O401" s="14" t="n"/>
      <c r="P401" s="14" t="n"/>
      <c r="Q401" s="14" t="n"/>
      <c r="R401" s="14" t="n"/>
      <c r="S401" s="14" t="n"/>
      <c r="T401" s="14" t="n"/>
      <c r="U401" s="14" t="n"/>
      <c r="V401" s="14" t="n"/>
      <c r="W401" s="14" t="n"/>
      <c r="X401" s="14" t="n"/>
      <c r="Y401" s="14" t="n"/>
      <c r="Z401" s="14" t="n"/>
    </row>
    <row r="402" ht="15.75" customHeight="1" s="16">
      <c r="A402" s="14" t="n"/>
      <c r="B402" s="14" t="n"/>
      <c r="C402" s="14" t="n"/>
      <c r="D402" s="14" t="n"/>
      <c r="E402" s="14" t="n"/>
      <c r="F402" s="14" t="n"/>
      <c r="G402" s="14" t="n"/>
      <c r="H402" s="14" t="n"/>
      <c r="I402" s="14" t="n"/>
      <c r="J402" s="14" t="n"/>
      <c r="K402" s="14" t="n"/>
      <c r="L402" s="14" t="n"/>
      <c r="M402" s="14" t="n"/>
      <c r="N402" s="14" t="n"/>
      <c r="O402" s="14" t="n"/>
      <c r="P402" s="14" t="n"/>
      <c r="Q402" s="14" t="n"/>
      <c r="R402" s="14" t="n"/>
      <c r="S402" s="14" t="n"/>
      <c r="T402" s="14" t="n"/>
      <c r="U402" s="14" t="n"/>
      <c r="V402" s="14" t="n"/>
      <c r="W402" s="14" t="n"/>
      <c r="X402" s="14" t="n"/>
      <c r="Y402" s="14" t="n"/>
      <c r="Z402" s="14" t="n"/>
    </row>
    <row r="403" ht="15.75" customHeight="1" s="16">
      <c r="A403" s="14" t="n"/>
      <c r="B403" s="14" t="n"/>
      <c r="C403" s="14" t="n"/>
      <c r="D403" s="14" t="n"/>
      <c r="E403" s="14" t="n"/>
      <c r="F403" s="14" t="n"/>
      <c r="G403" s="14" t="n"/>
      <c r="H403" s="14" t="n"/>
      <c r="I403" s="14" t="n"/>
      <c r="J403" s="14" t="n"/>
      <c r="K403" s="14" t="n"/>
      <c r="L403" s="14" t="n"/>
      <c r="M403" s="14" t="n"/>
      <c r="N403" s="14" t="n"/>
      <c r="O403" s="14" t="n"/>
      <c r="P403" s="14" t="n"/>
      <c r="Q403" s="14" t="n"/>
      <c r="R403" s="14" t="n"/>
      <c r="S403" s="14" t="n"/>
      <c r="T403" s="14" t="n"/>
      <c r="U403" s="14" t="n"/>
      <c r="V403" s="14" t="n"/>
      <c r="W403" s="14" t="n"/>
      <c r="X403" s="14" t="n"/>
      <c r="Y403" s="14" t="n"/>
      <c r="Z403" s="14" t="n"/>
    </row>
    <row r="404" ht="15.75" customHeight="1" s="16">
      <c r="A404" s="14" t="n"/>
      <c r="B404" s="14" t="n"/>
      <c r="C404" s="14" t="n"/>
      <c r="D404" s="14" t="n"/>
      <c r="E404" s="14" t="n"/>
      <c r="F404" s="14" t="n"/>
      <c r="G404" s="14" t="n"/>
      <c r="H404" s="14" t="n"/>
      <c r="I404" s="14" t="n"/>
      <c r="J404" s="14" t="n"/>
      <c r="K404" s="14" t="n"/>
      <c r="L404" s="14" t="n"/>
      <c r="M404" s="14" t="n"/>
      <c r="N404" s="14" t="n"/>
      <c r="O404" s="14" t="n"/>
      <c r="P404" s="14" t="n"/>
      <c r="Q404" s="14" t="n"/>
      <c r="R404" s="14" t="n"/>
      <c r="S404" s="14" t="n"/>
      <c r="T404" s="14" t="n"/>
      <c r="U404" s="14" t="n"/>
      <c r="V404" s="14" t="n"/>
      <c r="W404" s="14" t="n"/>
      <c r="X404" s="14" t="n"/>
      <c r="Y404" s="14" t="n"/>
      <c r="Z404" s="14" t="n"/>
    </row>
    <row r="405" ht="15.75" customHeight="1" s="16">
      <c r="A405" s="14" t="n"/>
      <c r="B405" s="14" t="n"/>
      <c r="C405" s="14" t="n"/>
      <c r="D405" s="14" t="n"/>
      <c r="E405" s="14" t="n"/>
      <c r="F405" s="14" t="n"/>
      <c r="G405" s="14" t="n"/>
      <c r="H405" s="14" t="n"/>
      <c r="I405" s="14" t="n"/>
      <c r="J405" s="14" t="n"/>
      <c r="K405" s="14" t="n"/>
      <c r="L405" s="14" t="n"/>
      <c r="M405" s="14" t="n"/>
      <c r="N405" s="14" t="n"/>
      <c r="O405" s="14" t="n"/>
      <c r="P405" s="14" t="n"/>
      <c r="Q405" s="14" t="n"/>
      <c r="R405" s="14" t="n"/>
      <c r="S405" s="14" t="n"/>
      <c r="T405" s="14" t="n"/>
      <c r="U405" s="14" t="n"/>
      <c r="V405" s="14" t="n"/>
      <c r="W405" s="14" t="n"/>
      <c r="X405" s="14" t="n"/>
      <c r="Y405" s="14" t="n"/>
      <c r="Z405" s="14" t="n"/>
    </row>
    <row r="406" ht="15.75" customHeight="1" s="16">
      <c r="A406" s="14" t="n"/>
      <c r="B406" s="14" t="n"/>
      <c r="C406" s="14" t="n"/>
      <c r="D406" s="14" t="n"/>
      <c r="E406" s="14" t="n"/>
      <c r="F406" s="14" t="n"/>
      <c r="G406" s="14" t="n"/>
      <c r="H406" s="14" t="n"/>
      <c r="I406" s="14" t="n"/>
      <c r="J406" s="14" t="n"/>
      <c r="K406" s="14" t="n"/>
      <c r="L406" s="14" t="n"/>
      <c r="M406" s="14" t="n"/>
      <c r="N406" s="14" t="n"/>
      <c r="O406" s="14" t="n"/>
      <c r="P406" s="14" t="n"/>
      <c r="Q406" s="14" t="n"/>
      <c r="R406" s="14" t="n"/>
      <c r="S406" s="14" t="n"/>
      <c r="T406" s="14" t="n"/>
      <c r="U406" s="14" t="n"/>
      <c r="V406" s="14" t="n"/>
      <c r="W406" s="14" t="n"/>
      <c r="X406" s="14" t="n"/>
      <c r="Y406" s="14" t="n"/>
      <c r="Z406" s="14" t="n"/>
    </row>
    <row r="407" ht="15.75" customHeight="1" s="16">
      <c r="A407" s="14" t="n"/>
      <c r="B407" s="14" t="n"/>
      <c r="C407" s="14" t="n"/>
      <c r="D407" s="14" t="n"/>
      <c r="E407" s="14" t="n"/>
      <c r="F407" s="14" t="n"/>
      <c r="G407" s="14" t="n"/>
      <c r="H407" s="14" t="n"/>
      <c r="I407" s="14" t="n"/>
      <c r="J407" s="14" t="n"/>
      <c r="K407" s="14" t="n"/>
      <c r="L407" s="14" t="n"/>
      <c r="M407" s="14" t="n"/>
      <c r="N407" s="14" t="n"/>
      <c r="O407" s="14" t="n"/>
      <c r="P407" s="14" t="n"/>
      <c r="Q407" s="14" t="n"/>
      <c r="R407" s="14" t="n"/>
      <c r="S407" s="14" t="n"/>
      <c r="T407" s="14" t="n"/>
      <c r="U407" s="14" t="n"/>
      <c r="V407" s="14" t="n"/>
      <c r="W407" s="14" t="n"/>
      <c r="X407" s="14" t="n"/>
      <c r="Y407" s="14" t="n"/>
      <c r="Z407" s="14" t="n"/>
    </row>
    <row r="408" ht="15.75" customHeight="1" s="16">
      <c r="A408" s="14" t="n"/>
      <c r="B408" s="14" t="n"/>
      <c r="C408" s="14" t="n"/>
      <c r="D408" s="14" t="n"/>
      <c r="E408" s="14" t="n"/>
      <c r="F408" s="14" t="n"/>
      <c r="G408" s="14" t="n"/>
      <c r="H408" s="14" t="n"/>
      <c r="I408" s="14" t="n"/>
      <c r="J408" s="14" t="n"/>
      <c r="K408" s="14" t="n"/>
      <c r="L408" s="14" t="n"/>
      <c r="M408" s="14" t="n"/>
      <c r="N408" s="14" t="n"/>
      <c r="O408" s="14" t="n"/>
      <c r="P408" s="14" t="n"/>
      <c r="Q408" s="14" t="n"/>
      <c r="R408" s="14" t="n"/>
      <c r="S408" s="14" t="n"/>
      <c r="T408" s="14" t="n"/>
      <c r="U408" s="14" t="n"/>
      <c r="V408" s="14" t="n"/>
      <c r="W408" s="14" t="n"/>
      <c r="X408" s="14" t="n"/>
      <c r="Y408" s="14" t="n"/>
      <c r="Z408" s="14" t="n"/>
    </row>
    <row r="409" ht="15.75" customHeight="1" s="16">
      <c r="A409" s="14" t="n"/>
      <c r="B409" s="14" t="n"/>
      <c r="C409" s="14" t="n"/>
      <c r="D409" s="14" t="n"/>
      <c r="E409" s="14" t="n"/>
      <c r="F409" s="14" t="n"/>
      <c r="G409" s="14" t="n"/>
      <c r="H409" s="14" t="n"/>
      <c r="I409" s="14" t="n"/>
      <c r="J409" s="14" t="n"/>
      <c r="K409" s="14" t="n"/>
      <c r="L409" s="14" t="n"/>
      <c r="M409" s="14" t="n"/>
      <c r="N409" s="14" t="n"/>
      <c r="O409" s="14" t="n"/>
      <c r="P409" s="14" t="n"/>
      <c r="Q409" s="14" t="n"/>
      <c r="R409" s="14" t="n"/>
      <c r="S409" s="14" t="n"/>
      <c r="T409" s="14" t="n"/>
      <c r="U409" s="14" t="n"/>
      <c r="V409" s="14" t="n"/>
      <c r="W409" s="14" t="n"/>
      <c r="X409" s="14" t="n"/>
      <c r="Y409" s="14" t="n"/>
      <c r="Z409" s="14" t="n"/>
    </row>
    <row r="410" ht="15.75" customHeight="1" s="16">
      <c r="A410" s="14" t="n"/>
      <c r="B410" s="14" t="n"/>
      <c r="C410" s="14" t="n"/>
      <c r="D410" s="14" t="n"/>
      <c r="E410" s="14" t="n"/>
      <c r="F410" s="14" t="n"/>
      <c r="G410" s="14" t="n"/>
      <c r="H410" s="14" t="n"/>
      <c r="I410" s="14" t="n"/>
      <c r="J410" s="14" t="n"/>
      <c r="K410" s="14" t="n"/>
      <c r="L410" s="14" t="n"/>
      <c r="M410" s="14" t="n"/>
      <c r="N410" s="14" t="n"/>
      <c r="O410" s="14" t="n"/>
      <c r="P410" s="14" t="n"/>
      <c r="Q410" s="14" t="n"/>
      <c r="R410" s="14" t="n"/>
      <c r="S410" s="14" t="n"/>
      <c r="T410" s="14" t="n"/>
      <c r="U410" s="14" t="n"/>
      <c r="V410" s="14" t="n"/>
      <c r="W410" s="14" t="n"/>
      <c r="X410" s="14" t="n"/>
      <c r="Y410" s="14" t="n"/>
      <c r="Z410" s="14" t="n"/>
    </row>
    <row r="411" ht="15.75" customHeight="1" s="16">
      <c r="A411" s="14" t="n"/>
      <c r="B411" s="14" t="n"/>
      <c r="C411" s="14" t="n"/>
      <c r="D411" s="14" t="n"/>
      <c r="E411" s="14" t="n"/>
      <c r="F411" s="14" t="n"/>
      <c r="G411" s="14" t="n"/>
      <c r="H411" s="14" t="n"/>
      <c r="I411" s="14" t="n"/>
      <c r="J411" s="14" t="n"/>
      <c r="K411" s="14" t="n"/>
      <c r="L411" s="14" t="n"/>
      <c r="M411" s="14" t="n"/>
      <c r="N411" s="14" t="n"/>
      <c r="O411" s="14" t="n"/>
      <c r="P411" s="14" t="n"/>
      <c r="Q411" s="14" t="n"/>
      <c r="R411" s="14" t="n"/>
      <c r="S411" s="14" t="n"/>
      <c r="T411" s="14" t="n"/>
      <c r="U411" s="14" t="n"/>
      <c r="V411" s="14" t="n"/>
      <c r="W411" s="14" t="n"/>
      <c r="X411" s="14" t="n"/>
      <c r="Y411" s="14" t="n"/>
      <c r="Z411" s="14" t="n"/>
    </row>
    <row r="412" ht="15.75" customHeight="1" s="16">
      <c r="A412" s="14" t="n"/>
      <c r="B412" s="14" t="n"/>
      <c r="C412" s="14" t="n"/>
      <c r="D412" s="14" t="n"/>
      <c r="E412" s="14" t="n"/>
      <c r="F412" s="14" t="n"/>
      <c r="G412" s="14" t="n"/>
      <c r="H412" s="14" t="n"/>
      <c r="I412" s="14" t="n"/>
      <c r="J412" s="14" t="n"/>
      <c r="K412" s="14" t="n"/>
      <c r="L412" s="14" t="n"/>
      <c r="M412" s="14" t="n"/>
      <c r="N412" s="14" t="n"/>
      <c r="O412" s="14" t="n"/>
      <c r="P412" s="14" t="n"/>
      <c r="Q412" s="14" t="n"/>
      <c r="R412" s="14" t="n"/>
      <c r="S412" s="14" t="n"/>
      <c r="T412" s="14" t="n"/>
      <c r="U412" s="14" t="n"/>
      <c r="V412" s="14" t="n"/>
      <c r="W412" s="14" t="n"/>
      <c r="X412" s="14" t="n"/>
      <c r="Y412" s="14" t="n"/>
      <c r="Z412" s="14" t="n"/>
    </row>
    <row r="413" ht="15.75" customHeight="1" s="16">
      <c r="A413" s="14" t="n"/>
      <c r="B413" s="14" t="n"/>
      <c r="C413" s="14" t="n"/>
      <c r="D413" s="14" t="n"/>
      <c r="E413" s="14" t="n"/>
      <c r="F413" s="14" t="n"/>
      <c r="G413" s="14" t="n"/>
      <c r="H413" s="14" t="n"/>
      <c r="I413" s="14" t="n"/>
      <c r="J413" s="14" t="n"/>
      <c r="K413" s="14" t="n"/>
      <c r="L413" s="14" t="n"/>
      <c r="M413" s="14" t="n"/>
      <c r="N413" s="14" t="n"/>
      <c r="O413" s="14" t="n"/>
      <c r="P413" s="14" t="n"/>
      <c r="Q413" s="14" t="n"/>
      <c r="R413" s="14" t="n"/>
      <c r="S413" s="14" t="n"/>
      <c r="T413" s="14" t="n"/>
      <c r="U413" s="14" t="n"/>
      <c r="V413" s="14" t="n"/>
      <c r="W413" s="14" t="n"/>
      <c r="X413" s="14" t="n"/>
      <c r="Y413" s="14" t="n"/>
      <c r="Z413" s="14" t="n"/>
    </row>
    <row r="414" ht="15.75" customHeight="1" s="16">
      <c r="A414" s="14" t="n"/>
      <c r="B414" s="14" t="n"/>
      <c r="C414" s="14" t="n"/>
      <c r="D414" s="14" t="n"/>
      <c r="E414" s="14" t="n"/>
      <c r="F414" s="14" t="n"/>
      <c r="G414" s="14" t="n"/>
      <c r="H414" s="14" t="n"/>
      <c r="I414" s="14" t="n"/>
      <c r="J414" s="14" t="n"/>
      <c r="K414" s="14" t="n"/>
      <c r="L414" s="14" t="n"/>
      <c r="M414" s="14" t="n"/>
      <c r="N414" s="14" t="n"/>
      <c r="O414" s="14" t="n"/>
      <c r="P414" s="14" t="n"/>
      <c r="Q414" s="14" t="n"/>
      <c r="R414" s="14" t="n"/>
      <c r="S414" s="14" t="n"/>
      <c r="T414" s="14" t="n"/>
      <c r="U414" s="14" t="n"/>
      <c r="V414" s="14" t="n"/>
      <c r="W414" s="14" t="n"/>
      <c r="X414" s="14" t="n"/>
      <c r="Y414" s="14" t="n"/>
      <c r="Z414" s="14" t="n"/>
    </row>
    <row r="415" ht="15.75" customHeight="1" s="16">
      <c r="A415" s="14" t="n"/>
      <c r="B415" s="14" t="n"/>
      <c r="C415" s="14" t="n"/>
      <c r="D415" s="14" t="n"/>
      <c r="E415" s="14" t="n"/>
      <c r="F415" s="14" t="n"/>
      <c r="G415" s="14" t="n"/>
      <c r="H415" s="14" t="n"/>
      <c r="I415" s="14" t="n"/>
      <c r="J415" s="14" t="n"/>
      <c r="K415" s="14" t="n"/>
      <c r="L415" s="14" t="n"/>
      <c r="M415" s="14" t="n"/>
      <c r="N415" s="14" t="n"/>
      <c r="O415" s="14" t="n"/>
      <c r="P415" s="14" t="n"/>
      <c r="Q415" s="14" t="n"/>
      <c r="R415" s="14" t="n"/>
      <c r="S415" s="14" t="n"/>
      <c r="T415" s="14" t="n"/>
      <c r="U415" s="14" t="n"/>
      <c r="V415" s="14" t="n"/>
      <c r="W415" s="14" t="n"/>
      <c r="X415" s="14" t="n"/>
      <c r="Y415" s="14" t="n"/>
      <c r="Z415" s="14" t="n"/>
    </row>
    <row r="416" ht="15.75" customHeight="1" s="16">
      <c r="A416" s="14" t="n"/>
      <c r="B416" s="14" t="n"/>
      <c r="C416" s="14" t="n"/>
      <c r="D416" s="14" t="n"/>
      <c r="E416" s="14" t="n"/>
      <c r="F416" s="14" t="n"/>
      <c r="G416" s="14" t="n"/>
      <c r="H416" s="14" t="n"/>
      <c r="I416" s="14" t="n"/>
      <c r="J416" s="14" t="n"/>
      <c r="K416" s="14" t="n"/>
      <c r="L416" s="14" t="n"/>
      <c r="M416" s="14" t="n"/>
      <c r="N416" s="14" t="n"/>
      <c r="O416" s="14" t="n"/>
      <c r="P416" s="14" t="n"/>
      <c r="Q416" s="14" t="n"/>
      <c r="R416" s="14" t="n"/>
      <c r="S416" s="14" t="n"/>
      <c r="T416" s="14" t="n"/>
      <c r="U416" s="14" t="n"/>
      <c r="V416" s="14" t="n"/>
      <c r="W416" s="14" t="n"/>
      <c r="X416" s="14" t="n"/>
      <c r="Y416" s="14" t="n"/>
      <c r="Z416" s="14" t="n"/>
    </row>
    <row r="417" ht="15.75" customHeight="1" s="16">
      <c r="A417" s="14" t="n"/>
      <c r="B417" s="14" t="n"/>
      <c r="C417" s="14" t="n"/>
      <c r="D417" s="14" t="n"/>
      <c r="E417" s="14" t="n"/>
      <c r="F417" s="14" t="n"/>
      <c r="G417" s="14" t="n"/>
      <c r="H417" s="14" t="n"/>
      <c r="I417" s="14" t="n"/>
      <c r="J417" s="14" t="n"/>
      <c r="K417" s="14" t="n"/>
      <c r="L417" s="14" t="n"/>
      <c r="M417" s="14" t="n"/>
      <c r="N417" s="14" t="n"/>
      <c r="O417" s="14" t="n"/>
      <c r="P417" s="14" t="n"/>
      <c r="Q417" s="14" t="n"/>
      <c r="R417" s="14" t="n"/>
      <c r="S417" s="14" t="n"/>
      <c r="T417" s="14" t="n"/>
      <c r="U417" s="14" t="n"/>
      <c r="V417" s="14" t="n"/>
      <c r="W417" s="14" t="n"/>
      <c r="X417" s="14" t="n"/>
      <c r="Y417" s="14" t="n"/>
      <c r="Z417" s="14" t="n"/>
    </row>
    <row r="418" ht="15.75" customHeight="1" s="16">
      <c r="A418" s="14" t="n"/>
      <c r="B418" s="14" t="n"/>
      <c r="C418" s="14" t="n"/>
      <c r="D418" s="14" t="n"/>
      <c r="E418" s="14" t="n"/>
      <c r="F418" s="14" t="n"/>
      <c r="G418" s="14" t="n"/>
      <c r="H418" s="14" t="n"/>
      <c r="I418" s="14" t="n"/>
      <c r="J418" s="14" t="n"/>
      <c r="K418" s="14" t="n"/>
      <c r="L418" s="14" t="n"/>
      <c r="M418" s="14" t="n"/>
      <c r="N418" s="14" t="n"/>
      <c r="O418" s="14" t="n"/>
      <c r="P418" s="14" t="n"/>
      <c r="Q418" s="14" t="n"/>
      <c r="R418" s="14" t="n"/>
      <c r="S418" s="14" t="n"/>
      <c r="T418" s="14" t="n"/>
      <c r="U418" s="14" t="n"/>
      <c r="V418" s="14" t="n"/>
      <c r="W418" s="14" t="n"/>
      <c r="X418" s="14" t="n"/>
      <c r="Y418" s="14" t="n"/>
      <c r="Z418" s="14" t="n"/>
    </row>
    <row r="419" ht="15.75" customHeight="1" s="16">
      <c r="A419" s="14" t="n"/>
      <c r="B419" s="14" t="n"/>
      <c r="C419" s="14" t="n"/>
      <c r="D419" s="14" t="n"/>
      <c r="E419" s="14" t="n"/>
      <c r="F419" s="14" t="n"/>
      <c r="G419" s="14" t="n"/>
      <c r="H419" s="14" t="n"/>
      <c r="I419" s="14" t="n"/>
      <c r="J419" s="14" t="n"/>
      <c r="K419" s="14" t="n"/>
      <c r="L419" s="14" t="n"/>
      <c r="M419" s="14" t="n"/>
      <c r="N419" s="14" t="n"/>
      <c r="O419" s="14" t="n"/>
      <c r="P419" s="14" t="n"/>
      <c r="Q419" s="14" t="n"/>
      <c r="R419" s="14" t="n"/>
      <c r="S419" s="14" t="n"/>
      <c r="T419" s="14" t="n"/>
      <c r="U419" s="14" t="n"/>
      <c r="V419" s="14" t="n"/>
      <c r="W419" s="14" t="n"/>
      <c r="X419" s="14" t="n"/>
      <c r="Y419" s="14" t="n"/>
      <c r="Z419" s="14" t="n"/>
    </row>
    <row r="420" ht="15.75" customHeight="1" s="16">
      <c r="A420" s="14" t="n"/>
      <c r="B420" s="14" t="n"/>
      <c r="C420" s="14" t="n"/>
      <c r="D420" s="14" t="n"/>
      <c r="E420" s="14" t="n"/>
      <c r="F420" s="14" t="n"/>
      <c r="G420" s="14" t="n"/>
      <c r="H420" s="14" t="n"/>
      <c r="I420" s="14" t="n"/>
      <c r="J420" s="14" t="n"/>
      <c r="K420" s="14" t="n"/>
      <c r="L420" s="14" t="n"/>
      <c r="M420" s="14" t="n"/>
      <c r="N420" s="14" t="n"/>
      <c r="O420" s="14" t="n"/>
      <c r="P420" s="14" t="n"/>
      <c r="Q420" s="14" t="n"/>
      <c r="R420" s="14" t="n"/>
      <c r="S420" s="14" t="n"/>
      <c r="T420" s="14" t="n"/>
      <c r="U420" s="14" t="n"/>
      <c r="V420" s="14" t="n"/>
      <c r="W420" s="14" t="n"/>
      <c r="X420" s="14" t="n"/>
      <c r="Y420" s="14" t="n"/>
      <c r="Z420" s="14" t="n"/>
    </row>
    <row r="421" ht="15.75" customHeight="1" s="16">
      <c r="A421" s="14" t="n"/>
      <c r="B421" s="14" t="n"/>
      <c r="C421" s="14" t="n"/>
      <c r="D421" s="14" t="n"/>
      <c r="E421" s="14" t="n"/>
      <c r="F421" s="14" t="n"/>
      <c r="G421" s="14" t="n"/>
      <c r="H421" s="14" t="n"/>
      <c r="I421" s="14" t="n"/>
      <c r="J421" s="14" t="n"/>
      <c r="K421" s="14" t="n"/>
      <c r="L421" s="14" t="n"/>
      <c r="M421" s="14" t="n"/>
      <c r="N421" s="14" t="n"/>
      <c r="O421" s="14" t="n"/>
      <c r="P421" s="14" t="n"/>
      <c r="Q421" s="14" t="n"/>
      <c r="R421" s="14" t="n"/>
      <c r="S421" s="14" t="n"/>
      <c r="T421" s="14" t="n"/>
      <c r="U421" s="14" t="n"/>
      <c r="V421" s="14" t="n"/>
      <c r="W421" s="14" t="n"/>
      <c r="X421" s="14" t="n"/>
      <c r="Y421" s="14" t="n"/>
      <c r="Z421" s="14" t="n"/>
    </row>
    <row r="422" ht="15.75" customHeight="1" s="16">
      <c r="A422" s="14" t="n"/>
      <c r="B422" s="14" t="n"/>
      <c r="C422" s="14" t="n"/>
      <c r="D422" s="14" t="n"/>
      <c r="E422" s="14" t="n"/>
      <c r="F422" s="14" t="n"/>
      <c r="G422" s="14" t="n"/>
      <c r="H422" s="14" t="n"/>
      <c r="I422" s="14" t="n"/>
      <c r="J422" s="14" t="n"/>
      <c r="K422" s="14" t="n"/>
      <c r="L422" s="14" t="n"/>
      <c r="M422" s="14" t="n"/>
      <c r="N422" s="14" t="n"/>
      <c r="O422" s="14" t="n"/>
      <c r="P422" s="14" t="n"/>
      <c r="Q422" s="14" t="n"/>
      <c r="R422" s="14" t="n"/>
      <c r="S422" s="14" t="n"/>
      <c r="T422" s="14" t="n"/>
      <c r="U422" s="14" t="n"/>
      <c r="V422" s="14" t="n"/>
      <c r="W422" s="14" t="n"/>
      <c r="X422" s="14" t="n"/>
      <c r="Y422" s="14" t="n"/>
      <c r="Z422" s="14" t="n"/>
    </row>
    <row r="423" ht="15.75" customHeight="1" s="16">
      <c r="A423" s="14" t="n"/>
      <c r="B423" s="14" t="n"/>
      <c r="C423" s="14" t="n"/>
      <c r="D423" s="14" t="n"/>
      <c r="E423" s="14" t="n"/>
      <c r="F423" s="14" t="n"/>
      <c r="G423" s="14" t="n"/>
      <c r="H423" s="14" t="n"/>
      <c r="I423" s="14" t="n"/>
      <c r="J423" s="14" t="n"/>
      <c r="K423" s="14" t="n"/>
      <c r="L423" s="14" t="n"/>
      <c r="M423" s="14" t="n"/>
      <c r="N423" s="14" t="n"/>
      <c r="O423" s="14" t="n"/>
      <c r="P423" s="14" t="n"/>
      <c r="Q423" s="14" t="n"/>
      <c r="R423" s="14" t="n"/>
      <c r="S423" s="14" t="n"/>
      <c r="T423" s="14" t="n"/>
      <c r="U423" s="14" t="n"/>
      <c r="V423" s="14" t="n"/>
      <c r="W423" s="14" t="n"/>
      <c r="X423" s="14" t="n"/>
      <c r="Y423" s="14" t="n"/>
      <c r="Z423" s="14" t="n"/>
    </row>
    <row r="424" ht="15.75" customHeight="1" s="16">
      <c r="A424" s="14" t="n"/>
      <c r="B424" s="14" t="n"/>
      <c r="C424" s="14" t="n"/>
      <c r="D424" s="14" t="n"/>
      <c r="E424" s="14" t="n"/>
      <c r="F424" s="14" t="n"/>
      <c r="G424" s="14" t="n"/>
      <c r="H424" s="14" t="n"/>
      <c r="I424" s="14" t="n"/>
      <c r="J424" s="14" t="n"/>
      <c r="K424" s="14" t="n"/>
      <c r="L424" s="14" t="n"/>
      <c r="M424" s="14" t="n"/>
      <c r="N424" s="14" t="n"/>
      <c r="O424" s="14" t="n"/>
      <c r="P424" s="14" t="n"/>
      <c r="Q424" s="14" t="n"/>
      <c r="R424" s="14" t="n"/>
      <c r="S424" s="14" t="n"/>
      <c r="T424" s="14" t="n"/>
      <c r="U424" s="14" t="n"/>
      <c r="V424" s="14" t="n"/>
      <c r="W424" s="14" t="n"/>
      <c r="X424" s="14" t="n"/>
      <c r="Y424" s="14" t="n"/>
      <c r="Z424" s="14" t="n"/>
    </row>
    <row r="425" ht="15.75" customHeight="1" s="16">
      <c r="A425" s="14" t="n"/>
      <c r="B425" s="14" t="n"/>
      <c r="C425" s="14" t="n"/>
      <c r="D425" s="14" t="n"/>
      <c r="E425" s="14" t="n"/>
      <c r="F425" s="14" t="n"/>
      <c r="G425" s="14" t="n"/>
      <c r="H425" s="14" t="n"/>
      <c r="I425" s="14" t="n"/>
      <c r="J425" s="14" t="n"/>
      <c r="K425" s="14" t="n"/>
      <c r="L425" s="14" t="n"/>
      <c r="M425" s="14" t="n"/>
      <c r="N425" s="14" t="n"/>
      <c r="O425" s="14" t="n"/>
      <c r="P425" s="14" t="n"/>
      <c r="Q425" s="14" t="n"/>
      <c r="R425" s="14" t="n"/>
      <c r="S425" s="14" t="n"/>
      <c r="T425" s="14" t="n"/>
      <c r="U425" s="14" t="n"/>
      <c r="V425" s="14" t="n"/>
      <c r="W425" s="14" t="n"/>
      <c r="X425" s="14" t="n"/>
      <c r="Y425" s="14" t="n"/>
      <c r="Z425" s="14" t="n"/>
    </row>
    <row r="426" ht="15.75" customHeight="1" s="16">
      <c r="A426" s="14" t="n"/>
      <c r="B426" s="14" t="n"/>
      <c r="C426" s="14" t="n"/>
      <c r="D426" s="14" t="n"/>
      <c r="E426" s="14" t="n"/>
      <c r="F426" s="14" t="n"/>
      <c r="G426" s="14" t="n"/>
      <c r="H426" s="14" t="n"/>
      <c r="I426" s="14" t="n"/>
      <c r="J426" s="14" t="n"/>
      <c r="K426" s="14" t="n"/>
      <c r="L426" s="14" t="n"/>
      <c r="M426" s="14" t="n"/>
      <c r="N426" s="14" t="n"/>
      <c r="O426" s="14" t="n"/>
      <c r="P426" s="14" t="n"/>
      <c r="Q426" s="14" t="n"/>
      <c r="R426" s="14" t="n"/>
      <c r="S426" s="14" t="n"/>
      <c r="T426" s="14" t="n"/>
      <c r="U426" s="14" t="n"/>
      <c r="V426" s="14" t="n"/>
      <c r="W426" s="14" t="n"/>
      <c r="X426" s="14" t="n"/>
      <c r="Y426" s="14" t="n"/>
      <c r="Z426" s="14" t="n"/>
    </row>
    <row r="427" ht="15.75" customHeight="1" s="16">
      <c r="A427" s="14" t="n"/>
      <c r="B427" s="14" t="n"/>
      <c r="C427" s="14" t="n"/>
      <c r="D427" s="14" t="n"/>
      <c r="E427" s="14" t="n"/>
      <c r="F427" s="14" t="n"/>
      <c r="G427" s="14" t="n"/>
      <c r="H427" s="14" t="n"/>
      <c r="I427" s="14" t="n"/>
      <c r="J427" s="14" t="n"/>
      <c r="K427" s="14" t="n"/>
      <c r="L427" s="14" t="n"/>
      <c r="M427" s="14" t="n"/>
      <c r="N427" s="14" t="n"/>
      <c r="O427" s="14" t="n"/>
      <c r="P427" s="14" t="n"/>
      <c r="Q427" s="14" t="n"/>
      <c r="R427" s="14" t="n"/>
      <c r="S427" s="14" t="n"/>
      <c r="T427" s="14" t="n"/>
      <c r="U427" s="14" t="n"/>
      <c r="V427" s="14" t="n"/>
      <c r="W427" s="14" t="n"/>
      <c r="X427" s="14" t="n"/>
      <c r="Y427" s="14" t="n"/>
      <c r="Z427" s="14" t="n"/>
    </row>
    <row r="428" ht="15.75" customHeight="1" s="16">
      <c r="A428" s="14" t="n"/>
      <c r="B428" s="14" t="n"/>
      <c r="C428" s="14" t="n"/>
      <c r="D428" s="14" t="n"/>
      <c r="E428" s="14" t="n"/>
      <c r="F428" s="14" t="n"/>
      <c r="G428" s="14" t="n"/>
      <c r="H428" s="14" t="n"/>
      <c r="I428" s="14" t="n"/>
      <c r="J428" s="14" t="n"/>
      <c r="K428" s="14" t="n"/>
      <c r="L428" s="14" t="n"/>
      <c r="M428" s="14" t="n"/>
      <c r="N428" s="14" t="n"/>
      <c r="O428" s="14" t="n"/>
      <c r="P428" s="14" t="n"/>
      <c r="Q428" s="14" t="n"/>
      <c r="R428" s="14" t="n"/>
      <c r="S428" s="14" t="n"/>
      <c r="T428" s="14" t="n"/>
      <c r="U428" s="14" t="n"/>
      <c r="V428" s="14" t="n"/>
      <c r="W428" s="14" t="n"/>
      <c r="X428" s="14" t="n"/>
      <c r="Y428" s="14" t="n"/>
      <c r="Z428" s="14" t="n"/>
    </row>
    <row r="429" ht="15.75" customHeight="1" s="16">
      <c r="A429" s="14" t="n"/>
      <c r="B429" s="14" t="n"/>
      <c r="C429" s="14" t="n"/>
      <c r="D429" s="14" t="n"/>
      <c r="E429" s="14" t="n"/>
      <c r="F429" s="14" t="n"/>
      <c r="G429" s="14" t="n"/>
      <c r="H429" s="14" t="n"/>
      <c r="I429" s="14" t="n"/>
      <c r="J429" s="14" t="n"/>
      <c r="K429" s="14" t="n"/>
      <c r="L429" s="14" t="n"/>
      <c r="M429" s="14" t="n"/>
      <c r="N429" s="14" t="n"/>
      <c r="O429" s="14" t="n"/>
      <c r="P429" s="14" t="n"/>
      <c r="Q429" s="14" t="n"/>
      <c r="R429" s="14" t="n"/>
      <c r="S429" s="14" t="n"/>
      <c r="T429" s="14" t="n"/>
      <c r="U429" s="14" t="n"/>
      <c r="V429" s="14" t="n"/>
      <c r="W429" s="14" t="n"/>
      <c r="X429" s="14" t="n"/>
      <c r="Y429" s="14" t="n"/>
      <c r="Z429" s="14" t="n"/>
    </row>
    <row r="430" ht="15.75" customHeight="1" s="16">
      <c r="A430" s="14" t="n"/>
      <c r="B430" s="14" t="n"/>
      <c r="C430" s="14" t="n"/>
      <c r="D430" s="14" t="n"/>
      <c r="E430" s="14" t="n"/>
      <c r="F430" s="14" t="n"/>
      <c r="G430" s="14" t="n"/>
      <c r="H430" s="14" t="n"/>
      <c r="I430" s="14" t="n"/>
      <c r="J430" s="14" t="n"/>
      <c r="K430" s="14" t="n"/>
      <c r="L430" s="14" t="n"/>
      <c r="M430" s="14" t="n"/>
      <c r="N430" s="14" t="n"/>
      <c r="O430" s="14" t="n"/>
      <c r="P430" s="14" t="n"/>
      <c r="Q430" s="14" t="n"/>
      <c r="R430" s="14" t="n"/>
      <c r="S430" s="14" t="n"/>
      <c r="T430" s="14" t="n"/>
      <c r="U430" s="14" t="n"/>
      <c r="V430" s="14" t="n"/>
      <c r="W430" s="14" t="n"/>
      <c r="X430" s="14" t="n"/>
      <c r="Y430" s="14" t="n"/>
      <c r="Z430" s="14" t="n"/>
    </row>
    <row r="431" ht="15.75" customHeight="1" s="16">
      <c r="A431" s="14" t="n"/>
      <c r="B431" s="14" t="n"/>
      <c r="C431" s="14" t="n"/>
      <c r="D431" s="14" t="n"/>
      <c r="E431" s="14" t="n"/>
      <c r="F431" s="14" t="n"/>
      <c r="G431" s="14" t="n"/>
      <c r="H431" s="14" t="n"/>
      <c r="I431" s="14" t="n"/>
      <c r="J431" s="14" t="n"/>
      <c r="K431" s="14" t="n"/>
      <c r="L431" s="14" t="n"/>
      <c r="M431" s="14" t="n"/>
      <c r="N431" s="14" t="n"/>
      <c r="O431" s="14" t="n"/>
      <c r="P431" s="14" t="n"/>
      <c r="Q431" s="14" t="n"/>
      <c r="R431" s="14" t="n"/>
      <c r="S431" s="14" t="n"/>
      <c r="T431" s="14" t="n"/>
      <c r="U431" s="14" t="n"/>
      <c r="V431" s="14" t="n"/>
      <c r="W431" s="14" t="n"/>
      <c r="X431" s="14" t="n"/>
      <c r="Y431" s="14" t="n"/>
      <c r="Z431" s="14" t="n"/>
    </row>
    <row r="432" ht="15.75" customHeight="1" s="16">
      <c r="A432" s="14" t="n"/>
      <c r="B432" s="14" t="n"/>
      <c r="C432" s="14" t="n"/>
      <c r="D432" s="14" t="n"/>
      <c r="E432" s="14" t="n"/>
      <c r="F432" s="14" t="n"/>
      <c r="G432" s="14" t="n"/>
      <c r="H432" s="14" t="n"/>
      <c r="I432" s="14" t="n"/>
      <c r="J432" s="14" t="n"/>
      <c r="K432" s="14" t="n"/>
      <c r="L432" s="14" t="n"/>
      <c r="M432" s="14" t="n"/>
      <c r="N432" s="14" t="n"/>
      <c r="O432" s="14" t="n"/>
      <c r="P432" s="14" t="n"/>
      <c r="Q432" s="14" t="n"/>
      <c r="R432" s="14" t="n"/>
      <c r="S432" s="14" t="n"/>
      <c r="T432" s="14" t="n"/>
      <c r="U432" s="14" t="n"/>
      <c r="V432" s="14" t="n"/>
      <c r="W432" s="14" t="n"/>
      <c r="X432" s="14" t="n"/>
      <c r="Y432" s="14" t="n"/>
      <c r="Z432" s="14" t="n"/>
    </row>
    <row r="433" ht="15.75" customHeight="1" s="16">
      <c r="A433" s="14" t="n"/>
      <c r="B433" s="14" t="n"/>
      <c r="C433" s="14" t="n"/>
      <c r="D433" s="14" t="n"/>
      <c r="E433" s="14" t="n"/>
      <c r="F433" s="14" t="n"/>
      <c r="G433" s="14" t="n"/>
      <c r="H433" s="14" t="n"/>
      <c r="I433" s="14" t="n"/>
      <c r="J433" s="14" t="n"/>
      <c r="K433" s="14" t="n"/>
      <c r="L433" s="14" t="n"/>
      <c r="M433" s="14" t="n"/>
      <c r="N433" s="14" t="n"/>
      <c r="O433" s="14" t="n"/>
      <c r="P433" s="14" t="n"/>
      <c r="Q433" s="14" t="n"/>
      <c r="R433" s="14" t="n"/>
      <c r="S433" s="14" t="n"/>
      <c r="T433" s="14" t="n"/>
      <c r="U433" s="14" t="n"/>
      <c r="V433" s="14" t="n"/>
      <c r="W433" s="14" t="n"/>
      <c r="X433" s="14" t="n"/>
      <c r="Y433" s="14" t="n"/>
      <c r="Z433" s="14" t="n"/>
    </row>
    <row r="434" ht="15.75" customHeight="1" s="16">
      <c r="A434" s="14" t="n"/>
      <c r="B434" s="14" t="n"/>
      <c r="C434" s="14" t="n"/>
      <c r="D434" s="14" t="n"/>
      <c r="E434" s="14" t="n"/>
      <c r="F434" s="14" t="n"/>
      <c r="G434" s="14" t="n"/>
      <c r="H434" s="14" t="n"/>
      <c r="I434" s="14" t="n"/>
      <c r="J434" s="14" t="n"/>
      <c r="K434" s="14" t="n"/>
      <c r="L434" s="14" t="n"/>
      <c r="M434" s="14" t="n"/>
      <c r="N434" s="14" t="n"/>
      <c r="O434" s="14" t="n"/>
      <c r="P434" s="14" t="n"/>
      <c r="Q434" s="14" t="n"/>
      <c r="R434" s="14" t="n"/>
      <c r="S434" s="14" t="n"/>
      <c r="T434" s="14" t="n"/>
      <c r="U434" s="14" t="n"/>
      <c r="V434" s="14" t="n"/>
      <c r="W434" s="14" t="n"/>
      <c r="X434" s="14" t="n"/>
      <c r="Y434" s="14" t="n"/>
      <c r="Z434" s="14" t="n"/>
    </row>
    <row r="435" ht="15.75" customHeight="1" s="16">
      <c r="A435" s="14" t="n"/>
      <c r="B435" s="14" t="n"/>
      <c r="C435" s="14" t="n"/>
      <c r="D435" s="14" t="n"/>
      <c r="E435" s="14" t="n"/>
      <c r="F435" s="14" t="n"/>
      <c r="G435" s="14" t="n"/>
      <c r="H435" s="14" t="n"/>
      <c r="I435" s="14" t="n"/>
      <c r="J435" s="14" t="n"/>
      <c r="K435" s="14" t="n"/>
      <c r="L435" s="14" t="n"/>
      <c r="M435" s="14" t="n"/>
      <c r="N435" s="14" t="n"/>
      <c r="O435" s="14" t="n"/>
      <c r="P435" s="14" t="n"/>
      <c r="Q435" s="14" t="n"/>
      <c r="R435" s="14" t="n"/>
      <c r="S435" s="14" t="n"/>
      <c r="T435" s="14" t="n"/>
      <c r="U435" s="14" t="n"/>
      <c r="V435" s="14" t="n"/>
      <c r="W435" s="14" t="n"/>
      <c r="X435" s="14" t="n"/>
      <c r="Y435" s="14" t="n"/>
      <c r="Z435" s="14" t="n"/>
    </row>
    <row r="436" ht="15.75" customHeight="1" s="16">
      <c r="A436" s="14" t="n"/>
      <c r="B436" s="14" t="n"/>
      <c r="C436" s="14" t="n"/>
      <c r="D436" s="14" t="n"/>
      <c r="E436" s="14" t="n"/>
      <c r="F436" s="14" t="n"/>
      <c r="G436" s="14" t="n"/>
      <c r="H436" s="14" t="n"/>
      <c r="I436" s="14" t="n"/>
      <c r="J436" s="14" t="n"/>
      <c r="K436" s="14" t="n"/>
      <c r="L436" s="14" t="n"/>
      <c r="M436" s="14" t="n"/>
      <c r="N436" s="14" t="n"/>
      <c r="O436" s="14" t="n"/>
      <c r="P436" s="14" t="n"/>
      <c r="Q436" s="14" t="n"/>
      <c r="R436" s="14" t="n"/>
      <c r="S436" s="14" t="n"/>
      <c r="T436" s="14" t="n"/>
      <c r="U436" s="14" t="n"/>
      <c r="V436" s="14" t="n"/>
      <c r="W436" s="14" t="n"/>
      <c r="X436" s="14" t="n"/>
      <c r="Y436" s="14" t="n"/>
      <c r="Z436" s="14" t="n"/>
    </row>
    <row r="437" ht="15.75" customHeight="1" s="16">
      <c r="A437" s="14" t="n"/>
      <c r="B437" s="14" t="n"/>
      <c r="C437" s="14" t="n"/>
      <c r="D437" s="14" t="n"/>
      <c r="E437" s="14" t="n"/>
      <c r="F437" s="14" t="n"/>
      <c r="G437" s="14" t="n"/>
      <c r="H437" s="14" t="n"/>
      <c r="I437" s="14" t="n"/>
      <c r="J437" s="14" t="n"/>
      <c r="K437" s="14" t="n"/>
      <c r="L437" s="14" t="n"/>
      <c r="M437" s="14" t="n"/>
      <c r="N437" s="14" t="n"/>
      <c r="O437" s="14" t="n"/>
      <c r="P437" s="14" t="n"/>
      <c r="Q437" s="14" t="n"/>
      <c r="R437" s="14" t="n"/>
      <c r="S437" s="14" t="n"/>
      <c r="T437" s="14" t="n"/>
      <c r="U437" s="14" t="n"/>
      <c r="V437" s="14" t="n"/>
      <c r="W437" s="14" t="n"/>
      <c r="X437" s="14" t="n"/>
      <c r="Y437" s="14" t="n"/>
      <c r="Z437" s="14" t="n"/>
    </row>
    <row r="438" ht="15.75" customHeight="1" s="16">
      <c r="A438" s="14" t="n"/>
      <c r="B438" s="14" t="n"/>
      <c r="C438" s="14" t="n"/>
      <c r="D438" s="14" t="n"/>
      <c r="E438" s="14" t="n"/>
      <c r="F438" s="14" t="n"/>
      <c r="G438" s="14" t="n"/>
      <c r="H438" s="14" t="n"/>
      <c r="I438" s="14" t="n"/>
      <c r="J438" s="14" t="n"/>
      <c r="K438" s="14" t="n"/>
      <c r="L438" s="14" t="n"/>
      <c r="M438" s="14" t="n"/>
      <c r="N438" s="14" t="n"/>
      <c r="O438" s="14" t="n"/>
      <c r="P438" s="14" t="n"/>
      <c r="Q438" s="14" t="n"/>
      <c r="R438" s="14" t="n"/>
      <c r="S438" s="14" t="n"/>
      <c r="T438" s="14" t="n"/>
      <c r="U438" s="14" t="n"/>
      <c r="V438" s="14" t="n"/>
      <c r="W438" s="14" t="n"/>
      <c r="X438" s="14" t="n"/>
      <c r="Y438" s="14" t="n"/>
      <c r="Z438" s="14" t="n"/>
    </row>
    <row r="439" ht="15.75" customHeight="1" s="16">
      <c r="A439" s="14" t="n"/>
      <c r="B439" s="14" t="n"/>
      <c r="C439" s="14" t="n"/>
      <c r="D439" s="14" t="n"/>
      <c r="E439" s="14" t="n"/>
      <c r="F439" s="14" t="n"/>
      <c r="G439" s="14" t="n"/>
      <c r="H439" s="14" t="n"/>
      <c r="I439" s="14" t="n"/>
      <c r="J439" s="14" t="n"/>
      <c r="K439" s="14" t="n"/>
      <c r="L439" s="14" t="n"/>
      <c r="M439" s="14" t="n"/>
      <c r="N439" s="14" t="n"/>
      <c r="O439" s="14" t="n"/>
      <c r="P439" s="14" t="n"/>
      <c r="Q439" s="14" t="n"/>
      <c r="R439" s="14" t="n"/>
      <c r="S439" s="14" t="n"/>
      <c r="T439" s="14" t="n"/>
      <c r="U439" s="14" t="n"/>
      <c r="V439" s="14" t="n"/>
      <c r="W439" s="14" t="n"/>
      <c r="X439" s="14" t="n"/>
      <c r="Y439" s="14" t="n"/>
      <c r="Z439" s="14" t="n"/>
    </row>
    <row r="440" ht="15.75" customHeight="1" s="16">
      <c r="A440" s="14" t="n"/>
      <c r="B440" s="14" t="n"/>
      <c r="C440" s="14" t="n"/>
      <c r="D440" s="14" t="n"/>
      <c r="E440" s="14" t="n"/>
      <c r="F440" s="14" t="n"/>
      <c r="G440" s="14" t="n"/>
      <c r="H440" s="14" t="n"/>
      <c r="I440" s="14" t="n"/>
      <c r="J440" s="14" t="n"/>
      <c r="K440" s="14" t="n"/>
      <c r="L440" s="14" t="n"/>
      <c r="M440" s="14" t="n"/>
      <c r="N440" s="14" t="n"/>
      <c r="O440" s="14" t="n"/>
      <c r="P440" s="14" t="n"/>
      <c r="Q440" s="14" t="n"/>
      <c r="R440" s="14" t="n"/>
      <c r="S440" s="14" t="n"/>
      <c r="T440" s="14" t="n"/>
      <c r="U440" s="14" t="n"/>
      <c r="V440" s="14" t="n"/>
      <c r="W440" s="14" t="n"/>
      <c r="X440" s="14" t="n"/>
      <c r="Y440" s="14" t="n"/>
      <c r="Z440" s="14" t="n"/>
    </row>
    <row r="441" ht="15.75" customHeight="1" s="16">
      <c r="A441" s="14" t="n"/>
      <c r="B441" s="14" t="n"/>
      <c r="C441" s="14" t="n"/>
      <c r="D441" s="14" t="n"/>
      <c r="E441" s="14" t="n"/>
      <c r="F441" s="14" t="n"/>
      <c r="G441" s="14" t="n"/>
      <c r="H441" s="14" t="n"/>
      <c r="I441" s="14" t="n"/>
      <c r="J441" s="14" t="n"/>
      <c r="K441" s="14" t="n"/>
      <c r="L441" s="14" t="n"/>
      <c r="M441" s="14" t="n"/>
      <c r="N441" s="14" t="n"/>
      <c r="O441" s="14" t="n"/>
      <c r="P441" s="14" t="n"/>
      <c r="Q441" s="14" t="n"/>
      <c r="R441" s="14" t="n"/>
      <c r="S441" s="14" t="n"/>
      <c r="T441" s="14" t="n"/>
      <c r="U441" s="14" t="n"/>
      <c r="V441" s="14" t="n"/>
      <c r="W441" s="14" t="n"/>
      <c r="X441" s="14" t="n"/>
      <c r="Y441" s="14" t="n"/>
      <c r="Z441" s="14" t="n"/>
    </row>
    <row r="442" ht="15.75" customHeight="1" s="16">
      <c r="A442" s="14" t="n"/>
      <c r="B442" s="14" t="n"/>
      <c r="C442" s="14" t="n"/>
      <c r="D442" s="14" t="n"/>
      <c r="E442" s="14" t="n"/>
      <c r="F442" s="14" t="n"/>
      <c r="G442" s="14" t="n"/>
      <c r="H442" s="14" t="n"/>
      <c r="I442" s="14" t="n"/>
      <c r="J442" s="14" t="n"/>
      <c r="K442" s="14" t="n"/>
      <c r="L442" s="14" t="n"/>
      <c r="M442" s="14" t="n"/>
      <c r="N442" s="14" t="n"/>
      <c r="O442" s="14" t="n"/>
      <c r="P442" s="14" t="n"/>
      <c r="Q442" s="14" t="n"/>
      <c r="R442" s="14" t="n"/>
      <c r="S442" s="14" t="n"/>
      <c r="T442" s="14" t="n"/>
      <c r="U442" s="14" t="n"/>
      <c r="V442" s="14" t="n"/>
      <c r="W442" s="14" t="n"/>
      <c r="X442" s="14" t="n"/>
      <c r="Y442" s="14" t="n"/>
      <c r="Z442" s="14" t="n"/>
    </row>
    <row r="443" ht="15.75" customHeight="1" s="16">
      <c r="A443" s="14" t="n"/>
      <c r="B443" s="14" t="n"/>
      <c r="C443" s="14" t="n"/>
      <c r="D443" s="14" t="n"/>
      <c r="E443" s="14" t="n"/>
      <c r="F443" s="14" t="n"/>
      <c r="G443" s="14" t="n"/>
      <c r="H443" s="14" t="n"/>
      <c r="I443" s="14" t="n"/>
      <c r="J443" s="14" t="n"/>
      <c r="K443" s="14" t="n"/>
      <c r="L443" s="14" t="n"/>
      <c r="M443" s="14" t="n"/>
      <c r="N443" s="14" t="n"/>
      <c r="O443" s="14" t="n"/>
      <c r="P443" s="14" t="n"/>
      <c r="Q443" s="14" t="n"/>
      <c r="R443" s="14" t="n"/>
      <c r="S443" s="14" t="n"/>
      <c r="T443" s="14" t="n"/>
      <c r="U443" s="14" t="n"/>
      <c r="V443" s="14" t="n"/>
      <c r="W443" s="14" t="n"/>
      <c r="X443" s="14" t="n"/>
      <c r="Y443" s="14" t="n"/>
      <c r="Z443" s="14" t="n"/>
    </row>
    <row r="444" ht="15.75" customHeight="1" s="16">
      <c r="A444" s="14" t="n"/>
      <c r="B444" s="14" t="n"/>
      <c r="C444" s="14" t="n"/>
      <c r="D444" s="14" t="n"/>
      <c r="E444" s="14" t="n"/>
      <c r="F444" s="14" t="n"/>
      <c r="G444" s="14" t="n"/>
      <c r="H444" s="14" t="n"/>
      <c r="I444" s="14" t="n"/>
      <c r="J444" s="14" t="n"/>
      <c r="K444" s="14" t="n"/>
      <c r="L444" s="14" t="n"/>
      <c r="M444" s="14" t="n"/>
      <c r="N444" s="14" t="n"/>
      <c r="O444" s="14" t="n"/>
      <c r="P444" s="14" t="n"/>
      <c r="Q444" s="14" t="n"/>
      <c r="R444" s="14" t="n"/>
      <c r="S444" s="14" t="n"/>
      <c r="T444" s="14" t="n"/>
      <c r="U444" s="14" t="n"/>
      <c r="V444" s="14" t="n"/>
      <c r="W444" s="14" t="n"/>
      <c r="X444" s="14" t="n"/>
      <c r="Y444" s="14" t="n"/>
      <c r="Z444" s="14" t="n"/>
    </row>
    <row r="445" ht="15.75" customHeight="1" s="16">
      <c r="A445" s="14" t="n"/>
      <c r="B445" s="14" t="n"/>
      <c r="C445" s="14" t="n"/>
      <c r="D445" s="14" t="n"/>
      <c r="E445" s="14" t="n"/>
      <c r="F445" s="14" t="n"/>
      <c r="G445" s="14" t="n"/>
      <c r="H445" s="14" t="n"/>
      <c r="I445" s="14" t="n"/>
      <c r="J445" s="14" t="n"/>
      <c r="K445" s="14" t="n"/>
      <c r="L445" s="14" t="n"/>
      <c r="M445" s="14" t="n"/>
      <c r="N445" s="14" t="n"/>
      <c r="O445" s="14" t="n"/>
      <c r="P445" s="14" t="n"/>
      <c r="Q445" s="14" t="n"/>
      <c r="R445" s="14" t="n"/>
      <c r="S445" s="14" t="n"/>
      <c r="T445" s="14" t="n"/>
      <c r="U445" s="14" t="n"/>
      <c r="V445" s="14" t="n"/>
      <c r="W445" s="14" t="n"/>
      <c r="X445" s="14" t="n"/>
      <c r="Y445" s="14" t="n"/>
      <c r="Z445" s="14" t="n"/>
    </row>
    <row r="446" ht="15.75" customHeight="1" s="16">
      <c r="A446" s="14" t="n"/>
      <c r="B446" s="14" t="n"/>
      <c r="C446" s="14" t="n"/>
      <c r="D446" s="14" t="n"/>
      <c r="E446" s="14" t="n"/>
      <c r="F446" s="14" t="n"/>
      <c r="G446" s="14" t="n"/>
      <c r="H446" s="14" t="n"/>
      <c r="I446" s="14" t="n"/>
      <c r="J446" s="14" t="n"/>
      <c r="K446" s="14" t="n"/>
      <c r="L446" s="14" t="n"/>
      <c r="M446" s="14" t="n"/>
      <c r="N446" s="14" t="n"/>
      <c r="O446" s="14" t="n"/>
      <c r="P446" s="14" t="n"/>
      <c r="Q446" s="14" t="n"/>
      <c r="R446" s="14" t="n"/>
      <c r="S446" s="14" t="n"/>
      <c r="T446" s="14" t="n"/>
      <c r="U446" s="14" t="n"/>
      <c r="V446" s="14" t="n"/>
      <c r="W446" s="14" t="n"/>
      <c r="X446" s="14" t="n"/>
      <c r="Y446" s="14" t="n"/>
      <c r="Z446" s="14" t="n"/>
    </row>
    <row r="447" ht="15.75" customHeight="1" s="16">
      <c r="A447" s="14" t="n"/>
      <c r="B447" s="14" t="n"/>
      <c r="C447" s="14" t="n"/>
      <c r="D447" s="14" t="n"/>
      <c r="E447" s="14" t="n"/>
      <c r="F447" s="14" t="n"/>
      <c r="G447" s="14" t="n"/>
      <c r="H447" s="14" t="n"/>
      <c r="I447" s="14" t="n"/>
      <c r="J447" s="14" t="n"/>
      <c r="K447" s="14" t="n"/>
      <c r="L447" s="14" t="n"/>
      <c r="M447" s="14" t="n"/>
      <c r="N447" s="14" t="n"/>
      <c r="O447" s="14" t="n"/>
      <c r="P447" s="14" t="n"/>
      <c r="Q447" s="14" t="n"/>
      <c r="R447" s="14" t="n"/>
      <c r="S447" s="14" t="n"/>
      <c r="T447" s="14" t="n"/>
      <c r="U447" s="14" t="n"/>
      <c r="V447" s="14" t="n"/>
      <c r="W447" s="14" t="n"/>
      <c r="X447" s="14" t="n"/>
      <c r="Y447" s="14" t="n"/>
      <c r="Z447" s="14" t="n"/>
    </row>
    <row r="448" ht="15.75" customHeight="1" s="16">
      <c r="A448" s="14" t="n"/>
      <c r="B448" s="14" t="n"/>
      <c r="C448" s="14" t="n"/>
      <c r="D448" s="14" t="n"/>
      <c r="E448" s="14" t="n"/>
      <c r="F448" s="14" t="n"/>
      <c r="G448" s="14" t="n"/>
      <c r="H448" s="14" t="n"/>
      <c r="I448" s="14" t="n"/>
      <c r="J448" s="14" t="n"/>
      <c r="K448" s="14" t="n"/>
      <c r="L448" s="14" t="n"/>
      <c r="M448" s="14" t="n"/>
      <c r="N448" s="14" t="n"/>
      <c r="O448" s="14" t="n"/>
      <c r="P448" s="14" t="n"/>
      <c r="Q448" s="14" t="n"/>
      <c r="R448" s="14" t="n"/>
      <c r="S448" s="14" t="n"/>
      <c r="T448" s="14" t="n"/>
      <c r="U448" s="14" t="n"/>
      <c r="V448" s="14" t="n"/>
      <c r="W448" s="14" t="n"/>
      <c r="X448" s="14" t="n"/>
      <c r="Y448" s="14" t="n"/>
      <c r="Z448" s="14" t="n"/>
    </row>
    <row r="449" ht="15.75" customHeight="1" s="16">
      <c r="A449" s="14" t="n"/>
      <c r="B449" s="14" t="n"/>
      <c r="C449" s="14" t="n"/>
      <c r="D449" s="14" t="n"/>
      <c r="E449" s="14" t="n"/>
      <c r="F449" s="14" t="n"/>
      <c r="G449" s="14" t="n"/>
      <c r="H449" s="14" t="n"/>
      <c r="I449" s="14" t="n"/>
      <c r="J449" s="14" t="n"/>
      <c r="K449" s="14" t="n"/>
      <c r="L449" s="14" t="n"/>
      <c r="M449" s="14" t="n"/>
      <c r="N449" s="14" t="n"/>
      <c r="O449" s="14" t="n"/>
      <c r="P449" s="14" t="n"/>
      <c r="Q449" s="14" t="n"/>
      <c r="R449" s="14" t="n"/>
      <c r="S449" s="14" t="n"/>
      <c r="T449" s="14" t="n"/>
      <c r="U449" s="14" t="n"/>
      <c r="V449" s="14" t="n"/>
      <c r="W449" s="14" t="n"/>
      <c r="X449" s="14" t="n"/>
      <c r="Y449" s="14" t="n"/>
      <c r="Z449" s="14" t="n"/>
    </row>
    <row r="450" ht="15.75" customHeight="1" s="16">
      <c r="A450" s="14" t="n"/>
      <c r="B450" s="14" t="n"/>
      <c r="C450" s="14" t="n"/>
      <c r="D450" s="14" t="n"/>
      <c r="E450" s="14" t="n"/>
      <c r="F450" s="14" t="n"/>
      <c r="G450" s="14" t="n"/>
      <c r="H450" s="14" t="n"/>
      <c r="I450" s="14" t="n"/>
      <c r="J450" s="14" t="n"/>
      <c r="K450" s="14" t="n"/>
      <c r="L450" s="14" t="n"/>
      <c r="M450" s="14" t="n"/>
      <c r="N450" s="14" t="n"/>
      <c r="O450" s="14" t="n"/>
      <c r="P450" s="14" t="n"/>
      <c r="Q450" s="14" t="n"/>
      <c r="R450" s="14" t="n"/>
      <c r="S450" s="14" t="n"/>
      <c r="T450" s="14" t="n"/>
      <c r="U450" s="14" t="n"/>
      <c r="V450" s="14" t="n"/>
      <c r="W450" s="14" t="n"/>
      <c r="X450" s="14" t="n"/>
      <c r="Y450" s="14" t="n"/>
      <c r="Z450" s="14" t="n"/>
    </row>
    <row r="451" ht="15.75" customHeight="1" s="16">
      <c r="A451" s="14" t="n"/>
      <c r="B451" s="14" t="n"/>
      <c r="C451" s="14" t="n"/>
      <c r="D451" s="14" t="n"/>
      <c r="E451" s="14" t="n"/>
      <c r="F451" s="14" t="n"/>
      <c r="G451" s="14" t="n"/>
      <c r="H451" s="14" t="n"/>
      <c r="I451" s="14" t="n"/>
      <c r="J451" s="14" t="n"/>
      <c r="K451" s="14" t="n"/>
      <c r="L451" s="14" t="n"/>
      <c r="M451" s="14" t="n"/>
      <c r="N451" s="14" t="n"/>
      <c r="O451" s="14" t="n"/>
      <c r="P451" s="14" t="n"/>
      <c r="Q451" s="14" t="n"/>
      <c r="R451" s="14" t="n"/>
      <c r="S451" s="14" t="n"/>
      <c r="T451" s="14" t="n"/>
      <c r="U451" s="14" t="n"/>
      <c r="V451" s="14" t="n"/>
      <c r="W451" s="14" t="n"/>
      <c r="X451" s="14" t="n"/>
      <c r="Y451" s="14" t="n"/>
      <c r="Z451" s="14" t="n"/>
    </row>
    <row r="452" ht="15.75" customHeight="1" s="16">
      <c r="A452" s="14" t="n"/>
      <c r="B452" s="14" t="n"/>
      <c r="C452" s="14" t="n"/>
      <c r="D452" s="14" t="n"/>
      <c r="E452" s="14" t="n"/>
      <c r="F452" s="14" t="n"/>
      <c r="G452" s="14" t="n"/>
      <c r="H452" s="14" t="n"/>
      <c r="I452" s="14" t="n"/>
      <c r="J452" s="14" t="n"/>
      <c r="K452" s="14" t="n"/>
      <c r="L452" s="14" t="n"/>
      <c r="M452" s="14" t="n"/>
      <c r="N452" s="14" t="n"/>
      <c r="O452" s="14" t="n"/>
      <c r="P452" s="14" t="n"/>
      <c r="Q452" s="14" t="n"/>
      <c r="R452" s="14" t="n"/>
      <c r="S452" s="14" t="n"/>
      <c r="T452" s="14" t="n"/>
      <c r="U452" s="14" t="n"/>
      <c r="V452" s="14" t="n"/>
      <c r="W452" s="14" t="n"/>
      <c r="X452" s="14" t="n"/>
      <c r="Y452" s="14" t="n"/>
      <c r="Z452" s="14" t="n"/>
    </row>
    <row r="453" ht="15.75" customHeight="1" s="16">
      <c r="A453" s="14" t="n"/>
      <c r="B453" s="14" t="n"/>
      <c r="C453" s="14" t="n"/>
      <c r="D453" s="14" t="n"/>
      <c r="E453" s="14" t="n"/>
      <c r="F453" s="14" t="n"/>
      <c r="G453" s="14" t="n"/>
      <c r="H453" s="14" t="n"/>
      <c r="I453" s="14" t="n"/>
      <c r="J453" s="14" t="n"/>
      <c r="K453" s="14" t="n"/>
      <c r="L453" s="14" t="n"/>
      <c r="M453" s="14" t="n"/>
      <c r="N453" s="14" t="n"/>
      <c r="O453" s="14" t="n"/>
      <c r="P453" s="14" t="n"/>
      <c r="Q453" s="14" t="n"/>
      <c r="R453" s="14" t="n"/>
      <c r="S453" s="14" t="n"/>
      <c r="T453" s="14" t="n"/>
      <c r="U453" s="14" t="n"/>
      <c r="V453" s="14" t="n"/>
      <c r="W453" s="14" t="n"/>
      <c r="X453" s="14" t="n"/>
      <c r="Y453" s="14" t="n"/>
      <c r="Z453" s="14" t="n"/>
    </row>
    <row r="454" ht="15.75" customHeight="1" s="16">
      <c r="A454" s="14" t="n"/>
      <c r="B454" s="14" t="n"/>
      <c r="C454" s="14" t="n"/>
      <c r="D454" s="14" t="n"/>
      <c r="E454" s="14" t="n"/>
      <c r="F454" s="14" t="n"/>
      <c r="G454" s="14" t="n"/>
      <c r="H454" s="14" t="n"/>
      <c r="I454" s="14" t="n"/>
      <c r="J454" s="14" t="n"/>
      <c r="K454" s="14" t="n"/>
      <c r="L454" s="14" t="n"/>
      <c r="M454" s="14" t="n"/>
      <c r="N454" s="14" t="n"/>
      <c r="O454" s="14" t="n"/>
      <c r="P454" s="14" t="n"/>
      <c r="Q454" s="14" t="n"/>
      <c r="R454" s="14" t="n"/>
      <c r="S454" s="14" t="n"/>
      <c r="T454" s="14" t="n"/>
      <c r="U454" s="14" t="n"/>
      <c r="V454" s="14" t="n"/>
      <c r="W454" s="14" t="n"/>
      <c r="X454" s="14" t="n"/>
      <c r="Y454" s="14" t="n"/>
      <c r="Z454" s="14" t="n"/>
    </row>
    <row r="455" ht="15.75" customHeight="1" s="16">
      <c r="A455" s="14" t="n"/>
      <c r="B455" s="14" t="n"/>
      <c r="C455" s="14" t="n"/>
      <c r="D455" s="14" t="n"/>
      <c r="E455" s="14" t="n"/>
      <c r="F455" s="14" t="n"/>
      <c r="G455" s="14" t="n"/>
      <c r="H455" s="14" t="n"/>
      <c r="I455" s="14" t="n"/>
      <c r="J455" s="14" t="n"/>
      <c r="K455" s="14" t="n"/>
      <c r="L455" s="14" t="n"/>
      <c r="M455" s="14" t="n"/>
      <c r="N455" s="14" t="n"/>
      <c r="O455" s="14" t="n"/>
      <c r="P455" s="14" t="n"/>
      <c r="Q455" s="14" t="n"/>
      <c r="R455" s="14" t="n"/>
      <c r="S455" s="14" t="n"/>
      <c r="T455" s="14" t="n"/>
      <c r="U455" s="14" t="n"/>
      <c r="V455" s="14" t="n"/>
      <c r="W455" s="14" t="n"/>
      <c r="X455" s="14" t="n"/>
      <c r="Y455" s="14" t="n"/>
      <c r="Z455" s="14" t="n"/>
    </row>
    <row r="456" ht="15.75" customHeight="1" s="16">
      <c r="A456" s="14" t="n"/>
      <c r="B456" s="14" t="n"/>
      <c r="C456" s="14" t="n"/>
      <c r="D456" s="14" t="n"/>
      <c r="E456" s="14" t="n"/>
      <c r="F456" s="14" t="n"/>
      <c r="G456" s="14" t="n"/>
      <c r="H456" s="14" t="n"/>
      <c r="I456" s="14" t="n"/>
      <c r="J456" s="14" t="n"/>
      <c r="K456" s="14" t="n"/>
      <c r="L456" s="14" t="n"/>
      <c r="M456" s="14" t="n"/>
      <c r="N456" s="14" t="n"/>
      <c r="O456" s="14" t="n"/>
      <c r="P456" s="14" t="n"/>
      <c r="Q456" s="14" t="n"/>
      <c r="R456" s="14" t="n"/>
      <c r="S456" s="14" t="n"/>
      <c r="T456" s="14" t="n"/>
      <c r="U456" s="14" t="n"/>
      <c r="V456" s="14" t="n"/>
      <c r="W456" s="14" t="n"/>
      <c r="X456" s="14" t="n"/>
      <c r="Y456" s="14" t="n"/>
      <c r="Z456" s="14" t="n"/>
    </row>
    <row r="457" ht="15.75" customHeight="1" s="16">
      <c r="A457" s="14" t="n"/>
      <c r="B457" s="14" t="n"/>
      <c r="C457" s="14" t="n"/>
      <c r="D457" s="14" t="n"/>
      <c r="E457" s="14" t="n"/>
      <c r="F457" s="14" t="n"/>
      <c r="G457" s="14" t="n"/>
      <c r="H457" s="14" t="n"/>
      <c r="I457" s="14" t="n"/>
      <c r="J457" s="14" t="n"/>
      <c r="K457" s="14" t="n"/>
      <c r="L457" s="14" t="n"/>
      <c r="M457" s="14" t="n"/>
      <c r="N457" s="14" t="n"/>
      <c r="O457" s="14" t="n"/>
      <c r="P457" s="14" t="n"/>
      <c r="Q457" s="14" t="n"/>
      <c r="R457" s="14" t="n"/>
      <c r="S457" s="14" t="n"/>
      <c r="T457" s="14" t="n"/>
      <c r="U457" s="14" t="n"/>
      <c r="V457" s="14" t="n"/>
      <c r="W457" s="14" t="n"/>
      <c r="X457" s="14" t="n"/>
      <c r="Y457" s="14" t="n"/>
      <c r="Z457" s="14" t="n"/>
    </row>
    <row r="458" ht="15.75" customHeight="1" s="16">
      <c r="A458" s="14" t="n"/>
      <c r="B458" s="14" t="n"/>
      <c r="C458" s="14" t="n"/>
      <c r="D458" s="14" t="n"/>
      <c r="E458" s="14" t="n"/>
      <c r="F458" s="14" t="n"/>
      <c r="G458" s="14" t="n"/>
      <c r="H458" s="14" t="n"/>
      <c r="I458" s="14" t="n"/>
      <c r="J458" s="14" t="n"/>
      <c r="K458" s="14" t="n"/>
      <c r="L458" s="14" t="n"/>
      <c r="M458" s="14" t="n"/>
      <c r="N458" s="14" t="n"/>
      <c r="O458" s="14" t="n"/>
      <c r="P458" s="14" t="n"/>
      <c r="Q458" s="14" t="n"/>
      <c r="R458" s="14" t="n"/>
      <c r="S458" s="14" t="n"/>
      <c r="T458" s="14" t="n"/>
      <c r="U458" s="14" t="n"/>
      <c r="V458" s="14" t="n"/>
      <c r="W458" s="14" t="n"/>
      <c r="X458" s="14" t="n"/>
      <c r="Y458" s="14" t="n"/>
      <c r="Z458" s="14" t="n"/>
    </row>
    <row r="459" ht="15.75" customHeight="1" s="16">
      <c r="A459" s="14" t="n"/>
      <c r="B459" s="14" t="n"/>
      <c r="C459" s="14" t="n"/>
      <c r="D459" s="14" t="n"/>
      <c r="E459" s="14" t="n"/>
      <c r="F459" s="14" t="n"/>
      <c r="G459" s="14" t="n"/>
      <c r="H459" s="14" t="n"/>
      <c r="I459" s="14" t="n"/>
      <c r="J459" s="14" t="n"/>
      <c r="K459" s="14" t="n"/>
      <c r="L459" s="14" t="n"/>
      <c r="M459" s="14" t="n"/>
      <c r="N459" s="14" t="n"/>
      <c r="O459" s="14" t="n"/>
      <c r="P459" s="14" t="n"/>
      <c r="Q459" s="14" t="n"/>
      <c r="R459" s="14" t="n"/>
      <c r="S459" s="14" t="n"/>
      <c r="T459" s="14" t="n"/>
      <c r="U459" s="14" t="n"/>
      <c r="V459" s="14" t="n"/>
      <c r="W459" s="14" t="n"/>
      <c r="X459" s="14" t="n"/>
      <c r="Y459" s="14" t="n"/>
      <c r="Z459" s="14" t="n"/>
    </row>
    <row r="460" ht="15.75" customHeight="1" s="16">
      <c r="A460" s="14" t="n"/>
      <c r="B460" s="14" t="n"/>
      <c r="C460" s="14" t="n"/>
      <c r="D460" s="14" t="n"/>
      <c r="E460" s="14" t="n"/>
      <c r="F460" s="14" t="n"/>
      <c r="G460" s="14" t="n"/>
      <c r="H460" s="14" t="n"/>
      <c r="I460" s="14" t="n"/>
      <c r="J460" s="14" t="n"/>
      <c r="K460" s="14" t="n"/>
      <c r="L460" s="14" t="n"/>
      <c r="M460" s="14" t="n"/>
      <c r="N460" s="14" t="n"/>
      <c r="O460" s="14" t="n"/>
      <c r="P460" s="14" t="n"/>
      <c r="Q460" s="14" t="n"/>
      <c r="R460" s="14" t="n"/>
      <c r="S460" s="14" t="n"/>
      <c r="T460" s="14" t="n"/>
      <c r="U460" s="14" t="n"/>
      <c r="V460" s="14" t="n"/>
      <c r="W460" s="14" t="n"/>
      <c r="X460" s="14" t="n"/>
      <c r="Y460" s="14" t="n"/>
      <c r="Z460" s="14" t="n"/>
    </row>
    <row r="461" ht="15.75" customHeight="1" s="16">
      <c r="A461" s="14" t="n"/>
      <c r="B461" s="14" t="n"/>
      <c r="C461" s="14" t="n"/>
      <c r="D461" s="14" t="n"/>
      <c r="E461" s="14" t="n"/>
      <c r="F461" s="14" t="n"/>
      <c r="G461" s="14" t="n"/>
      <c r="H461" s="14" t="n"/>
      <c r="I461" s="14" t="n"/>
      <c r="J461" s="14" t="n"/>
      <c r="K461" s="14" t="n"/>
      <c r="L461" s="14" t="n"/>
      <c r="M461" s="14" t="n"/>
      <c r="N461" s="14" t="n"/>
      <c r="O461" s="14" t="n"/>
      <c r="P461" s="14" t="n"/>
      <c r="Q461" s="14" t="n"/>
      <c r="R461" s="14" t="n"/>
      <c r="S461" s="14" t="n"/>
      <c r="T461" s="14" t="n"/>
      <c r="U461" s="14" t="n"/>
      <c r="V461" s="14" t="n"/>
      <c r="W461" s="14" t="n"/>
      <c r="X461" s="14" t="n"/>
      <c r="Y461" s="14" t="n"/>
      <c r="Z461" s="14" t="n"/>
    </row>
    <row r="462" ht="15.75" customHeight="1" s="16">
      <c r="A462" s="14" t="n"/>
      <c r="B462" s="14" t="n"/>
      <c r="C462" s="14" t="n"/>
      <c r="D462" s="14" t="n"/>
      <c r="E462" s="14" t="n"/>
      <c r="F462" s="14" t="n"/>
      <c r="G462" s="14" t="n"/>
      <c r="H462" s="14" t="n"/>
      <c r="I462" s="14" t="n"/>
      <c r="J462" s="14" t="n"/>
      <c r="K462" s="14" t="n"/>
      <c r="L462" s="14" t="n"/>
      <c r="M462" s="14" t="n"/>
      <c r="N462" s="14" t="n"/>
      <c r="O462" s="14" t="n"/>
      <c r="P462" s="14" t="n"/>
      <c r="Q462" s="14" t="n"/>
      <c r="R462" s="14" t="n"/>
      <c r="S462" s="14" t="n"/>
      <c r="T462" s="14" t="n"/>
      <c r="U462" s="14" t="n"/>
      <c r="V462" s="14" t="n"/>
      <c r="W462" s="14" t="n"/>
      <c r="X462" s="14" t="n"/>
      <c r="Y462" s="14" t="n"/>
      <c r="Z462" s="14" t="n"/>
    </row>
    <row r="463" ht="15.75" customHeight="1" s="16">
      <c r="A463" s="14" t="n"/>
      <c r="B463" s="14" t="n"/>
      <c r="C463" s="14" t="n"/>
      <c r="D463" s="14" t="n"/>
      <c r="E463" s="14" t="n"/>
      <c r="F463" s="14" t="n"/>
      <c r="G463" s="14" t="n"/>
      <c r="H463" s="14" t="n"/>
      <c r="I463" s="14" t="n"/>
      <c r="J463" s="14" t="n"/>
      <c r="K463" s="14" t="n"/>
      <c r="L463" s="14" t="n"/>
      <c r="M463" s="14" t="n"/>
      <c r="N463" s="14" t="n"/>
      <c r="O463" s="14" t="n"/>
      <c r="P463" s="14" t="n"/>
      <c r="Q463" s="14" t="n"/>
      <c r="R463" s="14" t="n"/>
      <c r="S463" s="14" t="n"/>
      <c r="T463" s="14" t="n"/>
      <c r="U463" s="14" t="n"/>
      <c r="V463" s="14" t="n"/>
      <c r="W463" s="14" t="n"/>
      <c r="X463" s="14" t="n"/>
      <c r="Y463" s="14" t="n"/>
      <c r="Z463" s="14" t="n"/>
    </row>
    <row r="464" ht="15.75" customHeight="1" s="16">
      <c r="A464" s="14" t="n"/>
      <c r="B464" s="14" t="n"/>
      <c r="C464" s="14" t="n"/>
      <c r="D464" s="14" t="n"/>
      <c r="E464" s="14" t="n"/>
      <c r="F464" s="14" t="n"/>
      <c r="G464" s="14" t="n"/>
      <c r="H464" s="14" t="n"/>
      <c r="I464" s="14" t="n"/>
      <c r="J464" s="14" t="n"/>
      <c r="K464" s="14" t="n"/>
      <c r="L464" s="14" t="n"/>
      <c r="M464" s="14" t="n"/>
      <c r="N464" s="14" t="n"/>
      <c r="O464" s="14" t="n"/>
      <c r="P464" s="14" t="n"/>
      <c r="Q464" s="14" t="n"/>
      <c r="R464" s="14" t="n"/>
      <c r="S464" s="14" t="n"/>
      <c r="T464" s="14" t="n"/>
      <c r="U464" s="14" t="n"/>
      <c r="V464" s="14" t="n"/>
      <c r="W464" s="14" t="n"/>
      <c r="X464" s="14" t="n"/>
      <c r="Y464" s="14" t="n"/>
      <c r="Z464" s="14" t="n"/>
    </row>
    <row r="465" ht="15.75" customHeight="1" s="16">
      <c r="A465" s="14" t="n"/>
      <c r="B465" s="14" t="n"/>
      <c r="C465" s="14" t="n"/>
      <c r="D465" s="14" t="n"/>
      <c r="E465" s="14" t="n"/>
      <c r="F465" s="14" t="n"/>
      <c r="G465" s="14" t="n"/>
      <c r="H465" s="14" t="n"/>
      <c r="I465" s="14" t="n"/>
      <c r="J465" s="14" t="n"/>
      <c r="K465" s="14" t="n"/>
      <c r="L465" s="14" t="n"/>
      <c r="M465" s="14" t="n"/>
      <c r="N465" s="14" t="n"/>
      <c r="O465" s="14" t="n"/>
      <c r="P465" s="14" t="n"/>
      <c r="Q465" s="14" t="n"/>
      <c r="R465" s="14" t="n"/>
      <c r="S465" s="14" t="n"/>
      <c r="T465" s="14" t="n"/>
      <c r="U465" s="14" t="n"/>
      <c r="V465" s="14" t="n"/>
      <c r="W465" s="14" t="n"/>
      <c r="X465" s="14" t="n"/>
      <c r="Y465" s="14" t="n"/>
      <c r="Z465" s="14" t="n"/>
    </row>
    <row r="466" ht="15.75" customHeight="1" s="16">
      <c r="A466" s="14" t="n"/>
      <c r="B466" s="14" t="n"/>
      <c r="C466" s="14" t="n"/>
      <c r="D466" s="14" t="n"/>
      <c r="E466" s="14" t="n"/>
      <c r="F466" s="14" t="n"/>
      <c r="G466" s="14" t="n"/>
      <c r="H466" s="14" t="n"/>
      <c r="I466" s="14" t="n"/>
      <c r="J466" s="14" t="n"/>
      <c r="K466" s="14" t="n"/>
      <c r="L466" s="14" t="n"/>
      <c r="M466" s="14" t="n"/>
      <c r="N466" s="14" t="n"/>
      <c r="O466" s="14" t="n"/>
      <c r="P466" s="14" t="n"/>
      <c r="Q466" s="14" t="n"/>
      <c r="R466" s="14" t="n"/>
      <c r="S466" s="14" t="n"/>
      <c r="T466" s="14" t="n"/>
      <c r="U466" s="14" t="n"/>
      <c r="V466" s="14" t="n"/>
      <c r="W466" s="14" t="n"/>
      <c r="X466" s="14" t="n"/>
      <c r="Y466" s="14" t="n"/>
      <c r="Z466" s="14" t="n"/>
    </row>
    <row r="467" ht="15.75" customHeight="1" s="16">
      <c r="A467" s="14" t="n"/>
      <c r="B467" s="14" t="n"/>
      <c r="C467" s="14" t="n"/>
      <c r="D467" s="14" t="n"/>
      <c r="E467" s="14" t="n"/>
      <c r="F467" s="14" t="n"/>
      <c r="G467" s="14" t="n"/>
      <c r="H467" s="14" t="n"/>
      <c r="I467" s="14" t="n"/>
      <c r="J467" s="14" t="n"/>
      <c r="K467" s="14" t="n"/>
      <c r="L467" s="14" t="n"/>
      <c r="M467" s="14" t="n"/>
      <c r="N467" s="14" t="n"/>
      <c r="O467" s="14" t="n"/>
      <c r="P467" s="14" t="n"/>
      <c r="Q467" s="14" t="n"/>
      <c r="R467" s="14" t="n"/>
      <c r="S467" s="14" t="n"/>
      <c r="T467" s="14" t="n"/>
      <c r="U467" s="14" t="n"/>
      <c r="V467" s="14" t="n"/>
      <c r="W467" s="14" t="n"/>
      <c r="X467" s="14" t="n"/>
      <c r="Y467" s="14" t="n"/>
      <c r="Z467" s="14" t="n"/>
    </row>
    <row r="468" ht="15.75" customHeight="1" s="16">
      <c r="A468" s="14" t="n"/>
      <c r="B468" s="14" t="n"/>
      <c r="C468" s="14" t="n"/>
      <c r="D468" s="14" t="n"/>
      <c r="E468" s="14" t="n"/>
      <c r="F468" s="14" t="n"/>
      <c r="G468" s="14" t="n"/>
      <c r="H468" s="14" t="n"/>
      <c r="I468" s="14" t="n"/>
      <c r="J468" s="14" t="n"/>
      <c r="K468" s="14" t="n"/>
      <c r="L468" s="14" t="n"/>
      <c r="M468" s="14" t="n"/>
      <c r="N468" s="14" t="n"/>
      <c r="O468" s="14" t="n"/>
      <c r="P468" s="14" t="n"/>
      <c r="Q468" s="14" t="n"/>
      <c r="R468" s="14" t="n"/>
      <c r="S468" s="14" t="n"/>
      <c r="T468" s="14" t="n"/>
      <c r="U468" s="14" t="n"/>
      <c r="V468" s="14" t="n"/>
      <c r="W468" s="14" t="n"/>
      <c r="X468" s="14" t="n"/>
      <c r="Y468" s="14" t="n"/>
      <c r="Z468" s="14" t="n"/>
    </row>
    <row r="469" ht="15.75" customHeight="1" s="16">
      <c r="A469" s="14" t="n"/>
      <c r="B469" s="14" t="n"/>
      <c r="C469" s="14" t="n"/>
      <c r="D469" s="14" t="n"/>
      <c r="E469" s="14" t="n"/>
      <c r="F469" s="14" t="n"/>
      <c r="G469" s="14" t="n"/>
      <c r="H469" s="14" t="n"/>
      <c r="I469" s="14" t="n"/>
      <c r="J469" s="14" t="n"/>
      <c r="K469" s="14" t="n"/>
      <c r="L469" s="14" t="n"/>
      <c r="M469" s="14" t="n"/>
      <c r="N469" s="14" t="n"/>
      <c r="O469" s="14" t="n"/>
      <c r="P469" s="14" t="n"/>
      <c r="Q469" s="14" t="n"/>
      <c r="R469" s="14" t="n"/>
      <c r="S469" s="14" t="n"/>
      <c r="T469" s="14" t="n"/>
      <c r="U469" s="14" t="n"/>
      <c r="V469" s="14" t="n"/>
      <c r="W469" s="14" t="n"/>
      <c r="X469" s="14" t="n"/>
      <c r="Y469" s="14" t="n"/>
      <c r="Z469" s="14" t="n"/>
    </row>
    <row r="470" ht="15.75" customHeight="1" s="16">
      <c r="A470" s="14" t="n"/>
      <c r="B470" s="14" t="n"/>
      <c r="C470" s="14" t="n"/>
      <c r="D470" s="14" t="n"/>
      <c r="E470" s="14" t="n"/>
      <c r="F470" s="14" t="n"/>
      <c r="G470" s="14" t="n"/>
      <c r="H470" s="14" t="n"/>
      <c r="I470" s="14" t="n"/>
      <c r="J470" s="14" t="n"/>
      <c r="K470" s="14" t="n"/>
      <c r="L470" s="14" t="n"/>
      <c r="M470" s="14" t="n"/>
      <c r="N470" s="14" t="n"/>
      <c r="O470" s="14" t="n"/>
      <c r="P470" s="14" t="n"/>
      <c r="Q470" s="14" t="n"/>
      <c r="R470" s="14" t="n"/>
      <c r="S470" s="14" t="n"/>
      <c r="T470" s="14" t="n"/>
      <c r="U470" s="14" t="n"/>
      <c r="V470" s="14" t="n"/>
      <c r="W470" s="14" t="n"/>
      <c r="X470" s="14" t="n"/>
      <c r="Y470" s="14" t="n"/>
      <c r="Z470" s="14" t="n"/>
    </row>
    <row r="471" ht="15.75" customHeight="1" s="16">
      <c r="A471" s="14" t="n"/>
      <c r="B471" s="14" t="n"/>
      <c r="C471" s="14" t="n"/>
      <c r="D471" s="14" t="n"/>
      <c r="E471" s="14" t="n"/>
      <c r="F471" s="14" t="n"/>
      <c r="G471" s="14" t="n"/>
      <c r="H471" s="14" t="n"/>
      <c r="I471" s="14" t="n"/>
      <c r="J471" s="14" t="n"/>
      <c r="K471" s="14" t="n"/>
      <c r="L471" s="14" t="n"/>
      <c r="M471" s="14" t="n"/>
      <c r="N471" s="14" t="n"/>
      <c r="O471" s="14" t="n"/>
      <c r="P471" s="14" t="n"/>
      <c r="Q471" s="14" t="n"/>
      <c r="R471" s="14" t="n"/>
      <c r="S471" s="14" t="n"/>
      <c r="T471" s="14" t="n"/>
      <c r="U471" s="14" t="n"/>
      <c r="V471" s="14" t="n"/>
      <c r="W471" s="14" t="n"/>
      <c r="X471" s="14" t="n"/>
      <c r="Y471" s="14" t="n"/>
      <c r="Z471" s="14" t="n"/>
    </row>
    <row r="472" ht="15.75" customHeight="1" s="16">
      <c r="A472" s="14" t="n"/>
      <c r="B472" s="14" t="n"/>
      <c r="C472" s="14" t="n"/>
      <c r="D472" s="14" t="n"/>
      <c r="E472" s="14" t="n"/>
      <c r="F472" s="14" t="n"/>
      <c r="G472" s="14" t="n"/>
      <c r="H472" s="14" t="n"/>
      <c r="I472" s="14" t="n"/>
      <c r="J472" s="14" t="n"/>
      <c r="K472" s="14" t="n"/>
      <c r="L472" s="14" t="n"/>
      <c r="M472" s="14" t="n"/>
      <c r="N472" s="14" t="n"/>
      <c r="O472" s="14" t="n"/>
      <c r="P472" s="14" t="n"/>
      <c r="Q472" s="14" t="n"/>
      <c r="R472" s="14" t="n"/>
      <c r="S472" s="14" t="n"/>
      <c r="T472" s="14" t="n"/>
      <c r="U472" s="14" t="n"/>
      <c r="V472" s="14" t="n"/>
      <c r="W472" s="14" t="n"/>
      <c r="X472" s="14" t="n"/>
      <c r="Y472" s="14" t="n"/>
      <c r="Z472" s="14" t="n"/>
    </row>
    <row r="473" ht="15.75" customHeight="1" s="16">
      <c r="A473" s="14" t="n"/>
      <c r="B473" s="14" t="n"/>
      <c r="C473" s="14" t="n"/>
      <c r="D473" s="14" t="n"/>
      <c r="E473" s="14" t="n"/>
      <c r="F473" s="14" t="n"/>
      <c r="G473" s="14" t="n"/>
      <c r="H473" s="14" t="n"/>
      <c r="I473" s="14" t="n"/>
      <c r="J473" s="14" t="n"/>
      <c r="K473" s="14" t="n"/>
      <c r="L473" s="14" t="n"/>
      <c r="M473" s="14" t="n"/>
      <c r="N473" s="14" t="n"/>
      <c r="O473" s="14" t="n"/>
      <c r="P473" s="14" t="n"/>
      <c r="Q473" s="14" t="n"/>
      <c r="R473" s="14" t="n"/>
      <c r="S473" s="14" t="n"/>
      <c r="T473" s="14" t="n"/>
      <c r="U473" s="14" t="n"/>
      <c r="V473" s="14" t="n"/>
      <c r="W473" s="14" t="n"/>
      <c r="X473" s="14" t="n"/>
      <c r="Y473" s="14" t="n"/>
      <c r="Z473" s="14" t="n"/>
    </row>
    <row r="474" ht="15.75" customHeight="1" s="16">
      <c r="A474" s="14" t="n"/>
      <c r="B474" s="14" t="n"/>
      <c r="C474" s="14" t="n"/>
      <c r="D474" s="14" t="n"/>
      <c r="E474" s="14" t="n"/>
      <c r="F474" s="14" t="n"/>
      <c r="G474" s="14" t="n"/>
      <c r="H474" s="14" t="n"/>
      <c r="I474" s="14" t="n"/>
      <c r="J474" s="14" t="n"/>
      <c r="K474" s="14" t="n"/>
      <c r="L474" s="14" t="n"/>
      <c r="M474" s="14" t="n"/>
      <c r="N474" s="14" t="n"/>
      <c r="O474" s="14" t="n"/>
      <c r="P474" s="14" t="n"/>
      <c r="Q474" s="14" t="n"/>
      <c r="R474" s="14" t="n"/>
      <c r="S474" s="14" t="n"/>
      <c r="T474" s="14" t="n"/>
      <c r="U474" s="14" t="n"/>
      <c r="V474" s="14" t="n"/>
      <c r="W474" s="14" t="n"/>
      <c r="X474" s="14" t="n"/>
      <c r="Y474" s="14" t="n"/>
      <c r="Z474" s="14" t="n"/>
    </row>
    <row r="475" ht="15.75" customHeight="1" s="16">
      <c r="A475" s="14" t="n"/>
      <c r="B475" s="14" t="n"/>
      <c r="C475" s="14" t="n"/>
      <c r="D475" s="14" t="n"/>
      <c r="E475" s="14" t="n"/>
      <c r="F475" s="14" t="n"/>
      <c r="G475" s="14" t="n"/>
      <c r="H475" s="14" t="n"/>
      <c r="I475" s="14" t="n"/>
      <c r="J475" s="14" t="n"/>
      <c r="K475" s="14" t="n"/>
      <c r="L475" s="14" t="n"/>
      <c r="M475" s="14" t="n"/>
      <c r="N475" s="14" t="n"/>
      <c r="O475" s="14" t="n"/>
      <c r="P475" s="14" t="n"/>
      <c r="Q475" s="14" t="n"/>
      <c r="R475" s="14" t="n"/>
      <c r="S475" s="14" t="n"/>
      <c r="T475" s="14" t="n"/>
      <c r="U475" s="14" t="n"/>
      <c r="V475" s="14" t="n"/>
      <c r="W475" s="14" t="n"/>
      <c r="X475" s="14" t="n"/>
      <c r="Y475" s="14" t="n"/>
      <c r="Z475" s="14" t="n"/>
    </row>
    <row r="476" ht="15.75" customHeight="1" s="16">
      <c r="A476" s="14" t="n"/>
      <c r="B476" s="14" t="n"/>
      <c r="C476" s="14" t="n"/>
      <c r="D476" s="14" t="n"/>
      <c r="E476" s="14" t="n"/>
      <c r="F476" s="14" t="n"/>
      <c r="G476" s="14" t="n"/>
      <c r="H476" s="14" t="n"/>
      <c r="I476" s="14" t="n"/>
      <c r="J476" s="14" t="n"/>
      <c r="K476" s="14" t="n"/>
      <c r="L476" s="14" t="n"/>
      <c r="M476" s="14" t="n"/>
      <c r="N476" s="14" t="n"/>
      <c r="O476" s="14" t="n"/>
      <c r="P476" s="14" t="n"/>
      <c r="Q476" s="14" t="n"/>
      <c r="R476" s="14" t="n"/>
      <c r="S476" s="14" t="n"/>
      <c r="T476" s="14" t="n"/>
      <c r="U476" s="14" t="n"/>
      <c r="V476" s="14" t="n"/>
      <c r="W476" s="14" t="n"/>
      <c r="X476" s="14" t="n"/>
      <c r="Y476" s="14" t="n"/>
      <c r="Z476" s="14" t="n"/>
    </row>
    <row r="477" ht="15.75" customHeight="1" s="16">
      <c r="A477" s="14" t="n"/>
      <c r="B477" s="14" t="n"/>
      <c r="C477" s="14" t="n"/>
      <c r="D477" s="14" t="n"/>
      <c r="E477" s="14" t="n"/>
      <c r="F477" s="14" t="n"/>
      <c r="G477" s="14" t="n"/>
      <c r="H477" s="14" t="n"/>
      <c r="I477" s="14" t="n"/>
      <c r="J477" s="14" t="n"/>
      <c r="K477" s="14" t="n"/>
      <c r="L477" s="14" t="n"/>
      <c r="M477" s="14" t="n"/>
      <c r="N477" s="14" t="n"/>
      <c r="O477" s="14" t="n"/>
      <c r="P477" s="14" t="n"/>
      <c r="Q477" s="14" t="n"/>
      <c r="R477" s="14" t="n"/>
      <c r="S477" s="14" t="n"/>
      <c r="T477" s="14" t="n"/>
      <c r="U477" s="14" t="n"/>
      <c r="V477" s="14" t="n"/>
      <c r="W477" s="14" t="n"/>
      <c r="X477" s="14" t="n"/>
      <c r="Y477" s="14" t="n"/>
      <c r="Z477" s="14" t="n"/>
    </row>
    <row r="478" ht="15.75" customHeight="1" s="16">
      <c r="A478" s="14" t="n"/>
      <c r="B478" s="14" t="n"/>
      <c r="C478" s="14" t="n"/>
      <c r="D478" s="14" t="n"/>
      <c r="E478" s="14" t="n"/>
      <c r="F478" s="14" t="n"/>
      <c r="G478" s="14" t="n"/>
      <c r="H478" s="14" t="n"/>
      <c r="I478" s="14" t="n"/>
      <c r="J478" s="14" t="n"/>
      <c r="K478" s="14" t="n"/>
      <c r="L478" s="14" t="n"/>
      <c r="M478" s="14" t="n"/>
      <c r="N478" s="14" t="n"/>
      <c r="O478" s="14" t="n"/>
      <c r="P478" s="14" t="n"/>
      <c r="Q478" s="14" t="n"/>
      <c r="R478" s="14" t="n"/>
      <c r="S478" s="14" t="n"/>
      <c r="T478" s="14" t="n"/>
      <c r="U478" s="14" t="n"/>
      <c r="V478" s="14" t="n"/>
      <c r="W478" s="14" t="n"/>
      <c r="X478" s="14" t="n"/>
      <c r="Y478" s="14" t="n"/>
      <c r="Z478" s="14" t="n"/>
    </row>
    <row r="479" ht="15.75" customHeight="1" s="16">
      <c r="A479" s="14" t="n"/>
      <c r="B479" s="14" t="n"/>
      <c r="C479" s="14" t="n"/>
      <c r="D479" s="14" t="n"/>
      <c r="E479" s="14" t="n"/>
      <c r="F479" s="14" t="n"/>
      <c r="G479" s="14" t="n"/>
      <c r="H479" s="14" t="n"/>
      <c r="I479" s="14" t="n"/>
      <c r="J479" s="14" t="n"/>
      <c r="K479" s="14" t="n"/>
      <c r="L479" s="14" t="n"/>
      <c r="M479" s="14" t="n"/>
      <c r="N479" s="14" t="n"/>
      <c r="O479" s="14" t="n"/>
      <c r="P479" s="14" t="n"/>
      <c r="Q479" s="14" t="n"/>
      <c r="R479" s="14" t="n"/>
      <c r="S479" s="14" t="n"/>
      <c r="T479" s="14" t="n"/>
      <c r="U479" s="14" t="n"/>
      <c r="V479" s="14" t="n"/>
      <c r="W479" s="14" t="n"/>
      <c r="X479" s="14" t="n"/>
      <c r="Y479" s="14" t="n"/>
      <c r="Z479" s="14" t="n"/>
    </row>
    <row r="480" ht="15.75" customHeight="1" s="16">
      <c r="A480" s="14" t="n"/>
      <c r="B480" s="14" t="n"/>
      <c r="C480" s="14" t="n"/>
      <c r="D480" s="14" t="n"/>
      <c r="E480" s="14" t="n"/>
      <c r="F480" s="14" t="n"/>
      <c r="G480" s="14" t="n"/>
      <c r="H480" s="14" t="n"/>
      <c r="I480" s="14" t="n"/>
      <c r="J480" s="14" t="n"/>
      <c r="K480" s="14" t="n"/>
      <c r="L480" s="14" t="n"/>
      <c r="M480" s="14" t="n"/>
      <c r="N480" s="14" t="n"/>
      <c r="O480" s="14" t="n"/>
      <c r="P480" s="14" t="n"/>
      <c r="Q480" s="14" t="n"/>
      <c r="R480" s="14" t="n"/>
      <c r="S480" s="14" t="n"/>
      <c r="T480" s="14" t="n"/>
      <c r="U480" s="14" t="n"/>
      <c r="V480" s="14" t="n"/>
      <c r="W480" s="14" t="n"/>
      <c r="X480" s="14" t="n"/>
      <c r="Y480" s="14" t="n"/>
      <c r="Z480" s="14" t="n"/>
    </row>
    <row r="481" ht="15.75" customHeight="1" s="16">
      <c r="A481" s="14" t="n"/>
      <c r="B481" s="14" t="n"/>
      <c r="C481" s="14" t="n"/>
      <c r="D481" s="14" t="n"/>
      <c r="E481" s="14" t="n"/>
      <c r="F481" s="14" t="n"/>
      <c r="G481" s="14" t="n"/>
      <c r="H481" s="14" t="n"/>
      <c r="I481" s="14" t="n"/>
      <c r="J481" s="14" t="n"/>
      <c r="K481" s="14" t="n"/>
      <c r="L481" s="14" t="n"/>
      <c r="M481" s="14" t="n"/>
      <c r="N481" s="14" t="n"/>
      <c r="O481" s="14" t="n"/>
      <c r="P481" s="14" t="n"/>
      <c r="Q481" s="14" t="n"/>
      <c r="R481" s="14" t="n"/>
      <c r="S481" s="14" t="n"/>
      <c r="T481" s="14" t="n"/>
      <c r="U481" s="14" t="n"/>
      <c r="V481" s="14" t="n"/>
      <c r="W481" s="14" t="n"/>
      <c r="X481" s="14" t="n"/>
      <c r="Y481" s="14" t="n"/>
      <c r="Z481" s="14" t="n"/>
    </row>
    <row r="482" ht="15.75" customHeight="1" s="16">
      <c r="A482" s="14" t="n"/>
      <c r="B482" s="14" t="n"/>
      <c r="C482" s="14" t="n"/>
      <c r="D482" s="14" t="n"/>
      <c r="E482" s="14" t="n"/>
      <c r="F482" s="14" t="n"/>
      <c r="G482" s="14" t="n"/>
      <c r="H482" s="14" t="n"/>
      <c r="I482" s="14" t="n"/>
      <c r="J482" s="14" t="n"/>
      <c r="K482" s="14" t="n"/>
      <c r="L482" s="14" t="n"/>
      <c r="M482" s="14" t="n"/>
      <c r="N482" s="14" t="n"/>
      <c r="O482" s="14" t="n"/>
      <c r="P482" s="14" t="n"/>
      <c r="Q482" s="14" t="n"/>
      <c r="R482" s="14" t="n"/>
      <c r="S482" s="14" t="n"/>
      <c r="T482" s="14" t="n"/>
      <c r="U482" s="14" t="n"/>
      <c r="V482" s="14" t="n"/>
      <c r="W482" s="14" t="n"/>
      <c r="X482" s="14" t="n"/>
      <c r="Y482" s="14" t="n"/>
      <c r="Z482" s="14" t="n"/>
    </row>
    <row r="483" ht="15.75" customHeight="1" s="16">
      <c r="A483" s="14" t="n"/>
      <c r="B483" s="14" t="n"/>
      <c r="C483" s="14" t="n"/>
      <c r="D483" s="14" t="n"/>
      <c r="E483" s="14" t="n"/>
      <c r="F483" s="14" t="n"/>
      <c r="G483" s="14" t="n"/>
      <c r="H483" s="14" t="n"/>
      <c r="I483" s="14" t="n"/>
      <c r="J483" s="14" t="n"/>
      <c r="K483" s="14" t="n"/>
      <c r="L483" s="14" t="n"/>
      <c r="M483" s="14" t="n"/>
      <c r="N483" s="14" t="n"/>
      <c r="O483" s="14" t="n"/>
      <c r="P483" s="14" t="n"/>
      <c r="Q483" s="14" t="n"/>
      <c r="R483" s="14" t="n"/>
      <c r="S483" s="14" t="n"/>
      <c r="T483" s="14" t="n"/>
      <c r="U483" s="14" t="n"/>
      <c r="V483" s="14" t="n"/>
      <c r="W483" s="14" t="n"/>
      <c r="X483" s="14" t="n"/>
      <c r="Y483" s="14" t="n"/>
      <c r="Z483" s="14" t="n"/>
    </row>
    <row r="484" ht="15.75" customHeight="1" s="16">
      <c r="A484" s="14" t="n"/>
      <c r="B484" s="14" t="n"/>
      <c r="C484" s="14" t="n"/>
      <c r="D484" s="14" t="n"/>
      <c r="E484" s="14" t="n"/>
      <c r="F484" s="14" t="n"/>
      <c r="G484" s="14" t="n"/>
      <c r="H484" s="14" t="n"/>
      <c r="I484" s="14" t="n"/>
      <c r="J484" s="14" t="n"/>
      <c r="K484" s="14" t="n"/>
      <c r="L484" s="14" t="n"/>
      <c r="M484" s="14" t="n"/>
      <c r="N484" s="14" t="n"/>
      <c r="O484" s="14" t="n"/>
      <c r="P484" s="14" t="n"/>
      <c r="Q484" s="14" t="n"/>
      <c r="R484" s="14" t="n"/>
      <c r="S484" s="14" t="n"/>
      <c r="T484" s="14" t="n"/>
      <c r="U484" s="14" t="n"/>
      <c r="V484" s="14" t="n"/>
      <c r="W484" s="14" t="n"/>
      <c r="X484" s="14" t="n"/>
      <c r="Y484" s="14" t="n"/>
      <c r="Z484" s="14" t="n"/>
    </row>
    <row r="485" ht="15.75" customHeight="1" s="16">
      <c r="A485" s="14" t="n"/>
      <c r="B485" s="14" t="n"/>
      <c r="C485" s="14" t="n"/>
      <c r="D485" s="14" t="n"/>
      <c r="E485" s="14" t="n"/>
      <c r="F485" s="14" t="n"/>
      <c r="G485" s="14" t="n"/>
      <c r="H485" s="14" t="n"/>
      <c r="I485" s="14" t="n"/>
      <c r="J485" s="14" t="n"/>
      <c r="K485" s="14" t="n"/>
      <c r="L485" s="14" t="n"/>
      <c r="M485" s="14" t="n"/>
      <c r="N485" s="14" t="n"/>
      <c r="O485" s="14" t="n"/>
      <c r="P485" s="14" t="n"/>
      <c r="Q485" s="14" t="n"/>
      <c r="R485" s="14" t="n"/>
      <c r="S485" s="14" t="n"/>
      <c r="T485" s="14" t="n"/>
      <c r="U485" s="14" t="n"/>
      <c r="V485" s="14" t="n"/>
      <c r="W485" s="14" t="n"/>
      <c r="X485" s="14" t="n"/>
      <c r="Y485" s="14" t="n"/>
      <c r="Z485" s="14" t="n"/>
    </row>
    <row r="486" ht="15.75" customHeight="1" s="16">
      <c r="A486" s="14" t="n"/>
      <c r="B486" s="14" t="n"/>
      <c r="C486" s="14" t="n"/>
      <c r="D486" s="14" t="n"/>
      <c r="E486" s="14" t="n"/>
      <c r="F486" s="14" t="n"/>
      <c r="G486" s="14" t="n"/>
      <c r="H486" s="14" t="n"/>
      <c r="I486" s="14" t="n"/>
      <c r="J486" s="14" t="n"/>
      <c r="K486" s="14" t="n"/>
      <c r="L486" s="14" t="n"/>
      <c r="M486" s="14" t="n"/>
      <c r="N486" s="14" t="n"/>
      <c r="O486" s="14" t="n"/>
      <c r="P486" s="14" t="n"/>
      <c r="Q486" s="14" t="n"/>
      <c r="R486" s="14" t="n"/>
      <c r="S486" s="14" t="n"/>
      <c r="T486" s="14" t="n"/>
      <c r="U486" s="14" t="n"/>
      <c r="V486" s="14" t="n"/>
      <c r="W486" s="14" t="n"/>
      <c r="X486" s="14" t="n"/>
      <c r="Y486" s="14" t="n"/>
      <c r="Z486" s="14" t="n"/>
    </row>
    <row r="487" ht="15.75" customHeight="1" s="16">
      <c r="A487" s="14" t="n"/>
      <c r="B487" s="14" t="n"/>
      <c r="C487" s="14" t="n"/>
      <c r="D487" s="14" t="n"/>
      <c r="E487" s="14" t="n"/>
      <c r="F487" s="14" t="n"/>
      <c r="G487" s="14" t="n"/>
      <c r="H487" s="14" t="n"/>
      <c r="I487" s="14" t="n"/>
      <c r="J487" s="14" t="n"/>
      <c r="K487" s="14" t="n"/>
      <c r="L487" s="14" t="n"/>
      <c r="M487" s="14" t="n"/>
      <c r="N487" s="14" t="n"/>
      <c r="O487" s="14" t="n"/>
      <c r="P487" s="14" t="n"/>
      <c r="Q487" s="14" t="n"/>
      <c r="R487" s="14" t="n"/>
      <c r="S487" s="14" t="n"/>
      <c r="T487" s="14" t="n"/>
      <c r="U487" s="14" t="n"/>
      <c r="V487" s="14" t="n"/>
      <c r="W487" s="14" t="n"/>
      <c r="X487" s="14" t="n"/>
      <c r="Y487" s="14" t="n"/>
      <c r="Z487" s="14" t="n"/>
    </row>
    <row r="488" ht="15.75" customHeight="1" s="16">
      <c r="A488" s="14" t="n"/>
      <c r="B488" s="14" t="n"/>
      <c r="C488" s="14" t="n"/>
      <c r="D488" s="14" t="n"/>
      <c r="E488" s="14" t="n"/>
      <c r="F488" s="14" t="n"/>
      <c r="G488" s="14" t="n"/>
      <c r="H488" s="14" t="n"/>
      <c r="I488" s="14" t="n"/>
      <c r="J488" s="14" t="n"/>
      <c r="K488" s="14" t="n"/>
      <c r="L488" s="14" t="n"/>
      <c r="M488" s="14" t="n"/>
      <c r="N488" s="14" t="n"/>
      <c r="O488" s="14" t="n"/>
      <c r="P488" s="14" t="n"/>
      <c r="Q488" s="14" t="n"/>
      <c r="R488" s="14" t="n"/>
      <c r="S488" s="14" t="n"/>
      <c r="T488" s="14" t="n"/>
      <c r="U488" s="14" t="n"/>
      <c r="V488" s="14" t="n"/>
      <c r="W488" s="14" t="n"/>
      <c r="X488" s="14" t="n"/>
      <c r="Y488" s="14" t="n"/>
      <c r="Z488" s="14" t="n"/>
    </row>
    <row r="489" ht="15.75" customHeight="1" s="16">
      <c r="A489" s="14" t="n"/>
      <c r="B489" s="14" t="n"/>
      <c r="C489" s="14" t="n"/>
      <c r="D489" s="14" t="n"/>
      <c r="E489" s="14" t="n"/>
      <c r="F489" s="14" t="n"/>
      <c r="G489" s="14" t="n"/>
      <c r="H489" s="14" t="n"/>
      <c r="I489" s="14" t="n"/>
      <c r="J489" s="14" t="n"/>
      <c r="K489" s="14" t="n"/>
      <c r="L489" s="14" t="n"/>
      <c r="M489" s="14" t="n"/>
      <c r="N489" s="14" t="n"/>
      <c r="O489" s="14" t="n"/>
      <c r="P489" s="14" t="n"/>
      <c r="Q489" s="14" t="n"/>
      <c r="R489" s="14" t="n"/>
      <c r="S489" s="14" t="n"/>
      <c r="T489" s="14" t="n"/>
      <c r="U489" s="14" t="n"/>
      <c r="V489" s="14" t="n"/>
      <c r="W489" s="14" t="n"/>
      <c r="X489" s="14" t="n"/>
      <c r="Y489" s="14" t="n"/>
      <c r="Z489" s="14" t="n"/>
    </row>
    <row r="490" ht="15.75" customHeight="1" s="16">
      <c r="A490" s="14" t="n"/>
      <c r="B490" s="14" t="n"/>
      <c r="C490" s="14" t="n"/>
      <c r="D490" s="14" t="n"/>
      <c r="E490" s="14" t="n"/>
      <c r="F490" s="14" t="n"/>
      <c r="G490" s="14" t="n"/>
      <c r="H490" s="14" t="n"/>
      <c r="I490" s="14" t="n"/>
      <c r="J490" s="14" t="n"/>
      <c r="K490" s="14" t="n"/>
      <c r="L490" s="14" t="n"/>
      <c r="M490" s="14" t="n"/>
      <c r="N490" s="14" t="n"/>
      <c r="O490" s="14" t="n"/>
      <c r="P490" s="14" t="n"/>
      <c r="Q490" s="14" t="n"/>
      <c r="R490" s="14" t="n"/>
      <c r="S490" s="14" t="n"/>
      <c r="T490" s="14" t="n"/>
      <c r="U490" s="14" t="n"/>
      <c r="V490" s="14" t="n"/>
      <c r="W490" s="14" t="n"/>
      <c r="X490" s="14" t="n"/>
      <c r="Y490" s="14" t="n"/>
      <c r="Z490" s="14" t="n"/>
    </row>
    <row r="491" ht="15.75" customHeight="1" s="16">
      <c r="A491" s="14" t="n"/>
      <c r="B491" s="14" t="n"/>
      <c r="C491" s="14" t="n"/>
      <c r="D491" s="14" t="n"/>
      <c r="E491" s="14" t="n"/>
      <c r="F491" s="14" t="n"/>
      <c r="G491" s="14" t="n"/>
      <c r="H491" s="14" t="n"/>
      <c r="I491" s="14" t="n"/>
      <c r="J491" s="14" t="n"/>
      <c r="K491" s="14" t="n"/>
      <c r="L491" s="14" t="n"/>
      <c r="M491" s="14" t="n"/>
      <c r="N491" s="14" t="n"/>
      <c r="O491" s="14" t="n"/>
      <c r="P491" s="14" t="n"/>
      <c r="Q491" s="14" t="n"/>
      <c r="R491" s="14" t="n"/>
      <c r="S491" s="14" t="n"/>
      <c r="T491" s="14" t="n"/>
      <c r="U491" s="14" t="n"/>
      <c r="V491" s="14" t="n"/>
      <c r="W491" s="14" t="n"/>
      <c r="X491" s="14" t="n"/>
      <c r="Y491" s="14" t="n"/>
      <c r="Z491" s="14" t="n"/>
    </row>
    <row r="492" ht="15.75" customHeight="1" s="16">
      <c r="A492" s="14" t="n"/>
      <c r="B492" s="14" t="n"/>
      <c r="C492" s="14" t="n"/>
      <c r="D492" s="14" t="n"/>
      <c r="E492" s="14" t="n"/>
      <c r="F492" s="14" t="n"/>
      <c r="G492" s="14" t="n"/>
      <c r="H492" s="14" t="n"/>
      <c r="I492" s="14" t="n"/>
      <c r="J492" s="14" t="n"/>
      <c r="K492" s="14" t="n"/>
      <c r="L492" s="14" t="n"/>
      <c r="M492" s="14" t="n"/>
      <c r="N492" s="14" t="n"/>
      <c r="O492" s="14" t="n"/>
      <c r="P492" s="14" t="n"/>
      <c r="Q492" s="14" t="n"/>
      <c r="R492" s="14" t="n"/>
      <c r="S492" s="14" t="n"/>
      <c r="T492" s="14" t="n"/>
      <c r="U492" s="14" t="n"/>
      <c r="V492" s="14" t="n"/>
      <c r="W492" s="14" t="n"/>
      <c r="X492" s="14" t="n"/>
      <c r="Y492" s="14" t="n"/>
      <c r="Z492" s="14" t="n"/>
    </row>
    <row r="493" ht="15.75" customHeight="1" s="16">
      <c r="A493" s="14" t="n"/>
      <c r="B493" s="14" t="n"/>
      <c r="C493" s="14" t="n"/>
      <c r="D493" s="14" t="n"/>
      <c r="E493" s="14" t="n"/>
      <c r="F493" s="14" t="n"/>
      <c r="G493" s="14" t="n"/>
      <c r="H493" s="14" t="n"/>
      <c r="I493" s="14" t="n"/>
      <c r="J493" s="14" t="n"/>
      <c r="K493" s="14" t="n"/>
      <c r="L493" s="14" t="n"/>
      <c r="M493" s="14" t="n"/>
      <c r="N493" s="14" t="n"/>
      <c r="O493" s="14" t="n"/>
      <c r="P493" s="14" t="n"/>
      <c r="Q493" s="14" t="n"/>
      <c r="R493" s="14" t="n"/>
      <c r="S493" s="14" t="n"/>
      <c r="T493" s="14" t="n"/>
      <c r="U493" s="14" t="n"/>
      <c r="V493" s="14" t="n"/>
      <c r="W493" s="14" t="n"/>
      <c r="X493" s="14" t="n"/>
      <c r="Y493" s="14" t="n"/>
      <c r="Z493" s="14" t="n"/>
    </row>
    <row r="494" ht="15.75" customHeight="1" s="16">
      <c r="A494" s="14" t="n"/>
      <c r="B494" s="14" t="n"/>
      <c r="C494" s="14" t="n"/>
      <c r="D494" s="14" t="n"/>
      <c r="E494" s="14" t="n"/>
      <c r="F494" s="14" t="n"/>
      <c r="G494" s="14" t="n"/>
      <c r="H494" s="14" t="n"/>
      <c r="I494" s="14" t="n"/>
      <c r="J494" s="14" t="n"/>
      <c r="K494" s="14" t="n"/>
      <c r="L494" s="14" t="n"/>
      <c r="M494" s="14" t="n"/>
      <c r="N494" s="14" t="n"/>
      <c r="O494" s="14" t="n"/>
      <c r="P494" s="14" t="n"/>
      <c r="Q494" s="14" t="n"/>
      <c r="R494" s="14" t="n"/>
      <c r="S494" s="14" t="n"/>
      <c r="T494" s="14" t="n"/>
      <c r="U494" s="14" t="n"/>
      <c r="V494" s="14" t="n"/>
      <c r="W494" s="14" t="n"/>
      <c r="X494" s="14" t="n"/>
      <c r="Y494" s="14" t="n"/>
      <c r="Z494" s="14" t="n"/>
    </row>
    <row r="495" ht="15.75" customHeight="1" s="16">
      <c r="A495" s="14" t="n"/>
      <c r="B495" s="14" t="n"/>
      <c r="C495" s="14" t="n"/>
      <c r="D495" s="14" t="n"/>
      <c r="E495" s="14" t="n"/>
      <c r="F495" s="14" t="n"/>
      <c r="G495" s="14" t="n"/>
      <c r="H495" s="14" t="n"/>
      <c r="I495" s="14" t="n"/>
      <c r="J495" s="14" t="n"/>
      <c r="K495" s="14" t="n"/>
      <c r="L495" s="14" t="n"/>
      <c r="M495" s="14" t="n"/>
      <c r="N495" s="14" t="n"/>
      <c r="O495" s="14" t="n"/>
      <c r="P495" s="14" t="n"/>
      <c r="Q495" s="14" t="n"/>
      <c r="R495" s="14" t="n"/>
      <c r="S495" s="14" t="n"/>
      <c r="T495" s="14" t="n"/>
      <c r="U495" s="14" t="n"/>
      <c r="V495" s="14" t="n"/>
      <c r="W495" s="14" t="n"/>
      <c r="X495" s="14" t="n"/>
      <c r="Y495" s="14" t="n"/>
      <c r="Z495" s="14" t="n"/>
    </row>
    <row r="496" ht="15.75" customHeight="1" s="16">
      <c r="A496" s="14" t="n"/>
      <c r="B496" s="14" t="n"/>
      <c r="C496" s="14" t="n"/>
      <c r="D496" s="14" t="n"/>
      <c r="E496" s="14" t="n"/>
      <c r="F496" s="14" t="n"/>
      <c r="G496" s="14" t="n"/>
      <c r="H496" s="14" t="n"/>
      <c r="I496" s="14" t="n"/>
      <c r="J496" s="14" t="n"/>
      <c r="K496" s="14" t="n"/>
      <c r="L496" s="14" t="n"/>
      <c r="M496" s="14" t="n"/>
      <c r="N496" s="14" t="n"/>
      <c r="O496" s="14" t="n"/>
      <c r="P496" s="14" t="n"/>
      <c r="Q496" s="14" t="n"/>
      <c r="R496" s="14" t="n"/>
      <c r="S496" s="14" t="n"/>
      <c r="T496" s="14" t="n"/>
      <c r="U496" s="14" t="n"/>
      <c r="V496" s="14" t="n"/>
      <c r="W496" s="14" t="n"/>
      <c r="X496" s="14" t="n"/>
      <c r="Y496" s="14" t="n"/>
      <c r="Z496" s="14" t="n"/>
    </row>
    <row r="497" ht="15.75" customHeight="1" s="16">
      <c r="A497" s="14" t="n"/>
      <c r="B497" s="14" t="n"/>
      <c r="C497" s="14" t="n"/>
      <c r="D497" s="14" t="n"/>
      <c r="E497" s="14" t="n"/>
      <c r="F497" s="14" t="n"/>
      <c r="G497" s="14" t="n"/>
      <c r="H497" s="14" t="n"/>
      <c r="I497" s="14" t="n"/>
      <c r="J497" s="14" t="n"/>
      <c r="K497" s="14" t="n"/>
      <c r="L497" s="14" t="n"/>
      <c r="M497" s="14" t="n"/>
      <c r="N497" s="14" t="n"/>
      <c r="O497" s="14" t="n"/>
      <c r="P497" s="14" t="n"/>
      <c r="Q497" s="14" t="n"/>
      <c r="R497" s="14" t="n"/>
      <c r="S497" s="14" t="n"/>
      <c r="T497" s="14" t="n"/>
      <c r="U497" s="14" t="n"/>
      <c r="V497" s="14" t="n"/>
      <c r="W497" s="14" t="n"/>
      <c r="X497" s="14" t="n"/>
      <c r="Y497" s="14" t="n"/>
      <c r="Z497" s="14" t="n"/>
    </row>
    <row r="498" ht="15.75" customHeight="1" s="16">
      <c r="A498" s="14" t="n"/>
      <c r="B498" s="14" t="n"/>
      <c r="C498" s="14" t="n"/>
      <c r="D498" s="14" t="n"/>
      <c r="E498" s="14" t="n"/>
      <c r="F498" s="14" t="n"/>
      <c r="G498" s="14" t="n"/>
      <c r="H498" s="14" t="n"/>
      <c r="I498" s="14" t="n"/>
      <c r="J498" s="14" t="n"/>
      <c r="K498" s="14" t="n"/>
      <c r="L498" s="14" t="n"/>
      <c r="M498" s="14" t="n"/>
      <c r="N498" s="14" t="n"/>
      <c r="O498" s="14" t="n"/>
      <c r="P498" s="14" t="n"/>
      <c r="Q498" s="14" t="n"/>
      <c r="R498" s="14" t="n"/>
      <c r="S498" s="14" t="n"/>
      <c r="T498" s="14" t="n"/>
      <c r="U498" s="14" t="n"/>
      <c r="V498" s="14" t="n"/>
      <c r="W498" s="14" t="n"/>
      <c r="X498" s="14" t="n"/>
      <c r="Y498" s="14" t="n"/>
      <c r="Z498" s="14" t="n"/>
    </row>
    <row r="499" ht="15.75" customHeight="1" s="16">
      <c r="A499" s="14" t="n"/>
      <c r="B499" s="14" t="n"/>
      <c r="C499" s="14" t="n"/>
      <c r="D499" s="14" t="n"/>
      <c r="E499" s="14" t="n"/>
      <c r="F499" s="14" t="n"/>
      <c r="G499" s="14" t="n"/>
      <c r="H499" s="14" t="n"/>
      <c r="I499" s="14" t="n"/>
      <c r="J499" s="14" t="n"/>
      <c r="K499" s="14" t="n"/>
      <c r="L499" s="14" t="n"/>
      <c r="M499" s="14" t="n"/>
      <c r="N499" s="14" t="n"/>
      <c r="O499" s="14" t="n"/>
      <c r="P499" s="14" t="n"/>
      <c r="Q499" s="14" t="n"/>
      <c r="R499" s="14" t="n"/>
      <c r="S499" s="14" t="n"/>
      <c r="T499" s="14" t="n"/>
      <c r="U499" s="14" t="n"/>
      <c r="V499" s="14" t="n"/>
      <c r="W499" s="14" t="n"/>
      <c r="X499" s="14" t="n"/>
      <c r="Y499" s="14" t="n"/>
      <c r="Z499" s="14" t="n"/>
    </row>
    <row r="500" ht="15.75" customHeight="1" s="16">
      <c r="A500" s="14" t="n"/>
      <c r="B500" s="14" t="n"/>
      <c r="C500" s="14" t="n"/>
      <c r="D500" s="14" t="n"/>
      <c r="E500" s="14" t="n"/>
      <c r="F500" s="14" t="n"/>
      <c r="G500" s="14" t="n"/>
      <c r="H500" s="14" t="n"/>
      <c r="I500" s="14" t="n"/>
      <c r="J500" s="14" t="n"/>
      <c r="K500" s="14" t="n"/>
      <c r="L500" s="14" t="n"/>
      <c r="M500" s="14" t="n"/>
      <c r="N500" s="14" t="n"/>
      <c r="O500" s="14" t="n"/>
      <c r="P500" s="14" t="n"/>
      <c r="Q500" s="14" t="n"/>
      <c r="R500" s="14" t="n"/>
      <c r="S500" s="14" t="n"/>
      <c r="T500" s="14" t="n"/>
      <c r="U500" s="14" t="n"/>
      <c r="V500" s="14" t="n"/>
      <c r="W500" s="14" t="n"/>
      <c r="X500" s="14" t="n"/>
      <c r="Y500" s="14" t="n"/>
      <c r="Z500" s="14" t="n"/>
    </row>
    <row r="501" ht="15.75" customHeight="1" s="16">
      <c r="A501" s="14" t="n"/>
      <c r="B501" s="14" t="n"/>
      <c r="C501" s="14" t="n"/>
      <c r="D501" s="14" t="n"/>
      <c r="E501" s="14" t="n"/>
      <c r="F501" s="14" t="n"/>
      <c r="G501" s="14" t="n"/>
      <c r="H501" s="14" t="n"/>
      <c r="I501" s="14" t="n"/>
      <c r="J501" s="14" t="n"/>
      <c r="K501" s="14" t="n"/>
      <c r="L501" s="14" t="n"/>
      <c r="M501" s="14" t="n"/>
      <c r="N501" s="14" t="n"/>
      <c r="O501" s="14" t="n"/>
      <c r="P501" s="14" t="n"/>
      <c r="Q501" s="14" t="n"/>
      <c r="R501" s="14" t="n"/>
      <c r="S501" s="14" t="n"/>
      <c r="T501" s="14" t="n"/>
      <c r="U501" s="14" t="n"/>
      <c r="V501" s="14" t="n"/>
      <c r="W501" s="14" t="n"/>
      <c r="X501" s="14" t="n"/>
      <c r="Y501" s="14" t="n"/>
      <c r="Z501" s="14" t="n"/>
    </row>
    <row r="502" ht="15.75" customHeight="1" s="16">
      <c r="A502" s="14" t="n"/>
      <c r="B502" s="14" t="n"/>
      <c r="C502" s="14" t="n"/>
      <c r="D502" s="14" t="n"/>
      <c r="E502" s="14" t="n"/>
      <c r="F502" s="14" t="n"/>
      <c r="G502" s="14" t="n"/>
      <c r="H502" s="14" t="n"/>
      <c r="I502" s="14" t="n"/>
      <c r="J502" s="14" t="n"/>
      <c r="K502" s="14" t="n"/>
      <c r="L502" s="14" t="n"/>
      <c r="M502" s="14" t="n"/>
      <c r="N502" s="14" t="n"/>
      <c r="O502" s="14" t="n"/>
      <c r="P502" s="14" t="n"/>
      <c r="Q502" s="14" t="n"/>
      <c r="R502" s="14" t="n"/>
      <c r="S502" s="14" t="n"/>
      <c r="T502" s="14" t="n"/>
      <c r="U502" s="14" t="n"/>
      <c r="V502" s="14" t="n"/>
      <c r="W502" s="14" t="n"/>
      <c r="X502" s="14" t="n"/>
      <c r="Y502" s="14" t="n"/>
      <c r="Z502" s="14" t="n"/>
    </row>
    <row r="503" ht="15.75" customHeight="1" s="16">
      <c r="A503" s="14" t="n"/>
      <c r="B503" s="14" t="n"/>
      <c r="C503" s="14" t="n"/>
      <c r="D503" s="14" t="n"/>
      <c r="E503" s="14" t="n"/>
      <c r="F503" s="14" t="n"/>
      <c r="G503" s="14" t="n"/>
      <c r="H503" s="14" t="n"/>
      <c r="I503" s="14" t="n"/>
      <c r="J503" s="14" t="n"/>
      <c r="K503" s="14" t="n"/>
      <c r="L503" s="14" t="n"/>
      <c r="M503" s="14" t="n"/>
      <c r="N503" s="14" t="n"/>
      <c r="O503" s="14" t="n"/>
      <c r="P503" s="14" t="n"/>
      <c r="Q503" s="14" t="n"/>
      <c r="R503" s="14" t="n"/>
      <c r="S503" s="14" t="n"/>
      <c r="T503" s="14" t="n"/>
      <c r="U503" s="14" t="n"/>
      <c r="V503" s="14" t="n"/>
      <c r="W503" s="14" t="n"/>
      <c r="X503" s="14" t="n"/>
      <c r="Y503" s="14" t="n"/>
      <c r="Z503" s="14" t="n"/>
    </row>
    <row r="504" ht="15.75" customHeight="1" s="16">
      <c r="A504" s="14" t="n"/>
      <c r="B504" s="14" t="n"/>
      <c r="C504" s="14" t="n"/>
      <c r="D504" s="14" t="n"/>
      <c r="E504" s="14" t="n"/>
      <c r="F504" s="14" t="n"/>
      <c r="G504" s="14" t="n"/>
      <c r="H504" s="14" t="n"/>
      <c r="I504" s="14" t="n"/>
      <c r="J504" s="14" t="n"/>
      <c r="K504" s="14" t="n"/>
      <c r="L504" s="14" t="n"/>
      <c r="M504" s="14" t="n"/>
      <c r="N504" s="14" t="n"/>
      <c r="O504" s="14" t="n"/>
      <c r="P504" s="14" t="n"/>
      <c r="Q504" s="14" t="n"/>
      <c r="R504" s="14" t="n"/>
      <c r="S504" s="14" t="n"/>
      <c r="T504" s="14" t="n"/>
      <c r="U504" s="14" t="n"/>
      <c r="V504" s="14" t="n"/>
      <c r="W504" s="14" t="n"/>
      <c r="X504" s="14" t="n"/>
      <c r="Y504" s="14" t="n"/>
      <c r="Z504" s="14" t="n"/>
    </row>
    <row r="505" ht="15.75" customHeight="1" s="16">
      <c r="A505" s="14" t="n"/>
      <c r="B505" s="14" t="n"/>
      <c r="C505" s="14" t="n"/>
      <c r="D505" s="14" t="n"/>
      <c r="E505" s="14" t="n"/>
      <c r="F505" s="14" t="n"/>
      <c r="G505" s="14" t="n"/>
      <c r="H505" s="14" t="n"/>
      <c r="I505" s="14" t="n"/>
      <c r="J505" s="14" t="n"/>
      <c r="K505" s="14" t="n"/>
      <c r="L505" s="14" t="n"/>
      <c r="M505" s="14" t="n"/>
      <c r="N505" s="14" t="n"/>
      <c r="O505" s="14" t="n"/>
      <c r="P505" s="14" t="n"/>
      <c r="Q505" s="14" t="n"/>
      <c r="R505" s="14" t="n"/>
      <c r="S505" s="14" t="n"/>
      <c r="T505" s="14" t="n"/>
      <c r="U505" s="14" t="n"/>
      <c r="V505" s="14" t="n"/>
      <c r="W505" s="14" t="n"/>
      <c r="X505" s="14" t="n"/>
      <c r="Y505" s="14" t="n"/>
      <c r="Z505" s="14" t="n"/>
    </row>
    <row r="506" ht="15.75" customHeight="1" s="16">
      <c r="A506" s="14" t="n"/>
      <c r="B506" s="14" t="n"/>
      <c r="C506" s="14" t="n"/>
      <c r="D506" s="14" t="n"/>
      <c r="E506" s="14" t="n"/>
      <c r="F506" s="14" t="n"/>
      <c r="G506" s="14" t="n"/>
      <c r="H506" s="14" t="n"/>
      <c r="I506" s="14" t="n"/>
      <c r="J506" s="14" t="n"/>
      <c r="K506" s="14" t="n"/>
      <c r="L506" s="14" t="n"/>
      <c r="M506" s="14" t="n"/>
      <c r="N506" s="14" t="n"/>
      <c r="O506" s="14" t="n"/>
      <c r="P506" s="14" t="n"/>
      <c r="Q506" s="14" t="n"/>
      <c r="R506" s="14" t="n"/>
      <c r="S506" s="14" t="n"/>
      <c r="T506" s="14" t="n"/>
      <c r="U506" s="14" t="n"/>
      <c r="V506" s="14" t="n"/>
      <c r="W506" s="14" t="n"/>
      <c r="X506" s="14" t="n"/>
      <c r="Y506" s="14" t="n"/>
      <c r="Z506" s="14" t="n"/>
    </row>
    <row r="507" ht="15.75" customHeight="1" s="16">
      <c r="A507" s="14" t="n"/>
      <c r="B507" s="14" t="n"/>
      <c r="C507" s="14" t="n"/>
      <c r="D507" s="14" t="n"/>
      <c r="E507" s="14" t="n"/>
      <c r="F507" s="14" t="n"/>
      <c r="G507" s="14" t="n"/>
      <c r="H507" s="14" t="n"/>
      <c r="I507" s="14" t="n"/>
      <c r="J507" s="14" t="n"/>
      <c r="K507" s="14" t="n"/>
      <c r="L507" s="14" t="n"/>
      <c r="M507" s="14" t="n"/>
      <c r="N507" s="14" t="n"/>
      <c r="O507" s="14" t="n"/>
      <c r="P507" s="14" t="n"/>
      <c r="Q507" s="14" t="n"/>
      <c r="R507" s="14" t="n"/>
      <c r="S507" s="14" t="n"/>
      <c r="T507" s="14" t="n"/>
      <c r="U507" s="14" t="n"/>
      <c r="V507" s="14" t="n"/>
      <c r="W507" s="14" t="n"/>
      <c r="X507" s="14" t="n"/>
      <c r="Y507" s="14" t="n"/>
      <c r="Z507" s="14" t="n"/>
    </row>
    <row r="508" ht="15.75" customHeight="1" s="16">
      <c r="A508" s="14" t="n"/>
      <c r="B508" s="14" t="n"/>
      <c r="C508" s="14" t="n"/>
      <c r="D508" s="14" t="n"/>
      <c r="E508" s="14" t="n"/>
      <c r="F508" s="14" t="n"/>
      <c r="G508" s="14" t="n"/>
      <c r="H508" s="14" t="n"/>
      <c r="I508" s="14" t="n"/>
      <c r="J508" s="14" t="n"/>
      <c r="K508" s="14" t="n"/>
      <c r="L508" s="14" t="n"/>
      <c r="M508" s="14" t="n"/>
      <c r="N508" s="14" t="n"/>
      <c r="O508" s="14" t="n"/>
      <c r="P508" s="14" t="n"/>
      <c r="Q508" s="14" t="n"/>
      <c r="R508" s="14" t="n"/>
      <c r="S508" s="14" t="n"/>
      <c r="T508" s="14" t="n"/>
      <c r="U508" s="14" t="n"/>
      <c r="V508" s="14" t="n"/>
      <c r="W508" s="14" t="n"/>
      <c r="X508" s="14" t="n"/>
      <c r="Y508" s="14" t="n"/>
      <c r="Z508" s="14" t="n"/>
    </row>
    <row r="509" ht="15.75" customHeight="1" s="16">
      <c r="A509" s="14" t="n"/>
      <c r="B509" s="14" t="n"/>
      <c r="C509" s="14" t="n"/>
      <c r="D509" s="14" t="n"/>
      <c r="E509" s="14" t="n"/>
      <c r="F509" s="14" t="n"/>
      <c r="G509" s="14" t="n"/>
      <c r="H509" s="14" t="n"/>
      <c r="I509" s="14" t="n"/>
      <c r="J509" s="14" t="n"/>
      <c r="K509" s="14" t="n"/>
      <c r="L509" s="14" t="n"/>
      <c r="M509" s="14" t="n"/>
      <c r="N509" s="14" t="n"/>
      <c r="O509" s="14" t="n"/>
      <c r="P509" s="14" t="n"/>
      <c r="Q509" s="14" t="n"/>
      <c r="R509" s="14" t="n"/>
      <c r="S509" s="14" t="n"/>
      <c r="T509" s="14" t="n"/>
      <c r="U509" s="14" t="n"/>
      <c r="V509" s="14" t="n"/>
      <c r="W509" s="14" t="n"/>
      <c r="X509" s="14" t="n"/>
      <c r="Y509" s="14" t="n"/>
      <c r="Z509" s="14" t="n"/>
    </row>
    <row r="510" ht="15.75" customHeight="1" s="16">
      <c r="A510" s="14" t="n"/>
      <c r="B510" s="14" t="n"/>
      <c r="C510" s="14" t="n"/>
      <c r="D510" s="14" t="n"/>
      <c r="E510" s="14" t="n"/>
      <c r="F510" s="14" t="n"/>
      <c r="G510" s="14" t="n"/>
      <c r="H510" s="14" t="n"/>
      <c r="I510" s="14" t="n"/>
      <c r="J510" s="14" t="n"/>
      <c r="K510" s="14" t="n"/>
      <c r="L510" s="14" t="n"/>
      <c r="M510" s="14" t="n"/>
      <c r="N510" s="14" t="n"/>
      <c r="O510" s="14" t="n"/>
      <c r="P510" s="14" t="n"/>
      <c r="Q510" s="14" t="n"/>
      <c r="R510" s="14" t="n"/>
      <c r="S510" s="14" t="n"/>
      <c r="T510" s="14" t="n"/>
      <c r="U510" s="14" t="n"/>
      <c r="V510" s="14" t="n"/>
      <c r="W510" s="14" t="n"/>
      <c r="X510" s="14" t="n"/>
      <c r="Y510" s="14" t="n"/>
      <c r="Z510" s="14" t="n"/>
    </row>
    <row r="511" ht="15.75" customHeight="1" s="16">
      <c r="A511" s="14" t="n"/>
      <c r="B511" s="14" t="n"/>
      <c r="C511" s="14" t="n"/>
      <c r="D511" s="14" t="n"/>
      <c r="E511" s="14" t="n"/>
      <c r="F511" s="14" t="n"/>
      <c r="G511" s="14" t="n"/>
      <c r="H511" s="14" t="n"/>
      <c r="I511" s="14" t="n"/>
      <c r="J511" s="14" t="n"/>
      <c r="K511" s="14" t="n"/>
      <c r="L511" s="14" t="n"/>
      <c r="M511" s="14" t="n"/>
      <c r="N511" s="14" t="n"/>
      <c r="O511" s="14" t="n"/>
      <c r="P511" s="14" t="n"/>
      <c r="Q511" s="14" t="n"/>
      <c r="R511" s="14" t="n"/>
      <c r="S511" s="14" t="n"/>
      <c r="T511" s="14" t="n"/>
      <c r="U511" s="14" t="n"/>
      <c r="V511" s="14" t="n"/>
      <c r="W511" s="14" t="n"/>
      <c r="X511" s="14" t="n"/>
      <c r="Y511" s="14" t="n"/>
      <c r="Z511" s="14" t="n"/>
    </row>
    <row r="512" ht="15.75" customHeight="1" s="16">
      <c r="A512" s="14" t="n"/>
      <c r="B512" s="14" t="n"/>
      <c r="C512" s="14" t="n"/>
      <c r="D512" s="14" t="n"/>
      <c r="E512" s="14" t="n"/>
      <c r="F512" s="14" t="n"/>
      <c r="G512" s="14" t="n"/>
      <c r="H512" s="14" t="n"/>
      <c r="I512" s="14" t="n"/>
      <c r="J512" s="14" t="n"/>
      <c r="K512" s="14" t="n"/>
      <c r="L512" s="14" t="n"/>
      <c r="M512" s="14" t="n"/>
      <c r="N512" s="14" t="n"/>
      <c r="O512" s="14" t="n"/>
      <c r="P512" s="14" t="n"/>
      <c r="Q512" s="14" t="n"/>
      <c r="R512" s="14" t="n"/>
      <c r="S512" s="14" t="n"/>
      <c r="T512" s="14" t="n"/>
      <c r="U512" s="14" t="n"/>
      <c r="V512" s="14" t="n"/>
      <c r="W512" s="14" t="n"/>
      <c r="X512" s="14" t="n"/>
      <c r="Y512" s="14" t="n"/>
      <c r="Z512" s="14" t="n"/>
    </row>
    <row r="513" ht="15.75" customHeight="1" s="16">
      <c r="A513" s="14" t="n"/>
      <c r="B513" s="14" t="n"/>
      <c r="C513" s="14" t="n"/>
      <c r="D513" s="14" t="n"/>
      <c r="E513" s="14" t="n"/>
      <c r="F513" s="14" t="n"/>
      <c r="G513" s="14" t="n"/>
      <c r="H513" s="14" t="n"/>
      <c r="I513" s="14" t="n"/>
      <c r="J513" s="14" t="n"/>
      <c r="K513" s="14" t="n"/>
      <c r="L513" s="14" t="n"/>
      <c r="M513" s="14" t="n"/>
      <c r="N513" s="14" t="n"/>
      <c r="O513" s="14" t="n"/>
      <c r="P513" s="14" t="n"/>
      <c r="Q513" s="14" t="n"/>
      <c r="R513" s="14" t="n"/>
      <c r="S513" s="14" t="n"/>
      <c r="T513" s="14" t="n"/>
      <c r="U513" s="14" t="n"/>
      <c r="V513" s="14" t="n"/>
      <c r="W513" s="14" t="n"/>
      <c r="X513" s="14" t="n"/>
      <c r="Y513" s="14" t="n"/>
      <c r="Z513" s="14" t="n"/>
    </row>
    <row r="514" ht="15.75" customHeight="1" s="16">
      <c r="A514" s="14" t="n"/>
      <c r="B514" s="14" t="n"/>
      <c r="C514" s="14" t="n"/>
      <c r="D514" s="14" t="n"/>
      <c r="E514" s="14" t="n"/>
      <c r="F514" s="14" t="n"/>
      <c r="G514" s="14" t="n"/>
      <c r="H514" s="14" t="n"/>
      <c r="I514" s="14" t="n"/>
      <c r="J514" s="14" t="n"/>
      <c r="K514" s="14" t="n"/>
      <c r="L514" s="14" t="n"/>
      <c r="M514" s="14" t="n"/>
      <c r="N514" s="14" t="n"/>
      <c r="O514" s="14" t="n"/>
      <c r="P514" s="14" t="n"/>
      <c r="Q514" s="14" t="n"/>
      <c r="R514" s="14" t="n"/>
      <c r="S514" s="14" t="n"/>
      <c r="T514" s="14" t="n"/>
      <c r="U514" s="14" t="n"/>
      <c r="V514" s="14" t="n"/>
      <c r="W514" s="14" t="n"/>
      <c r="X514" s="14" t="n"/>
      <c r="Y514" s="14" t="n"/>
      <c r="Z514" s="14" t="n"/>
    </row>
    <row r="515" ht="15.75" customHeight="1" s="16">
      <c r="A515" s="14" t="n"/>
      <c r="B515" s="14" t="n"/>
      <c r="C515" s="14" t="n"/>
      <c r="D515" s="14" t="n"/>
      <c r="E515" s="14" t="n"/>
      <c r="F515" s="14" t="n"/>
      <c r="G515" s="14" t="n"/>
      <c r="H515" s="14" t="n"/>
      <c r="I515" s="14" t="n"/>
      <c r="J515" s="14" t="n"/>
      <c r="K515" s="14" t="n"/>
      <c r="L515" s="14" t="n"/>
      <c r="M515" s="14" t="n"/>
      <c r="N515" s="14" t="n"/>
      <c r="O515" s="14" t="n"/>
      <c r="P515" s="14" t="n"/>
      <c r="Q515" s="14" t="n"/>
      <c r="R515" s="14" t="n"/>
      <c r="S515" s="14" t="n"/>
      <c r="T515" s="14" t="n"/>
      <c r="U515" s="14" t="n"/>
      <c r="V515" s="14" t="n"/>
      <c r="W515" s="14" t="n"/>
      <c r="X515" s="14" t="n"/>
      <c r="Y515" s="14" t="n"/>
      <c r="Z515" s="14" t="n"/>
    </row>
    <row r="516" ht="15.75" customHeight="1" s="16">
      <c r="A516" s="14" t="n"/>
      <c r="B516" s="14" t="n"/>
      <c r="C516" s="14" t="n"/>
      <c r="D516" s="14" t="n"/>
      <c r="E516" s="14" t="n"/>
      <c r="F516" s="14" t="n"/>
      <c r="G516" s="14" t="n"/>
      <c r="H516" s="14" t="n"/>
      <c r="I516" s="14" t="n"/>
      <c r="J516" s="14" t="n"/>
      <c r="K516" s="14" t="n"/>
      <c r="L516" s="14" t="n"/>
      <c r="M516" s="14" t="n"/>
      <c r="N516" s="14" t="n"/>
      <c r="O516" s="14" t="n"/>
      <c r="P516" s="14" t="n"/>
      <c r="Q516" s="14" t="n"/>
      <c r="R516" s="14" t="n"/>
      <c r="S516" s="14" t="n"/>
      <c r="T516" s="14" t="n"/>
      <c r="U516" s="14" t="n"/>
      <c r="V516" s="14" t="n"/>
      <c r="W516" s="14" t="n"/>
      <c r="X516" s="14" t="n"/>
      <c r="Y516" s="14" t="n"/>
      <c r="Z516" s="14" t="n"/>
    </row>
    <row r="517" ht="15.75" customHeight="1" s="16">
      <c r="A517" s="14" t="n"/>
      <c r="B517" s="14" t="n"/>
      <c r="C517" s="14" t="n"/>
      <c r="D517" s="14" t="n"/>
      <c r="E517" s="14" t="n"/>
      <c r="F517" s="14" t="n"/>
      <c r="G517" s="14" t="n"/>
      <c r="H517" s="14" t="n"/>
      <c r="I517" s="14" t="n"/>
      <c r="J517" s="14" t="n"/>
      <c r="K517" s="14" t="n"/>
      <c r="L517" s="14" t="n"/>
      <c r="M517" s="14" t="n"/>
      <c r="N517" s="14" t="n"/>
      <c r="O517" s="14" t="n"/>
      <c r="P517" s="14" t="n"/>
      <c r="Q517" s="14" t="n"/>
      <c r="R517" s="14" t="n"/>
      <c r="S517" s="14" t="n"/>
      <c r="T517" s="14" t="n"/>
      <c r="U517" s="14" t="n"/>
      <c r="V517" s="14" t="n"/>
      <c r="W517" s="14" t="n"/>
      <c r="X517" s="14" t="n"/>
      <c r="Y517" s="14" t="n"/>
      <c r="Z517" s="14" t="n"/>
    </row>
    <row r="518" ht="15.75" customHeight="1" s="16">
      <c r="A518" s="14" t="n"/>
      <c r="B518" s="14" t="n"/>
      <c r="C518" s="14" t="n"/>
      <c r="D518" s="14" t="n"/>
      <c r="E518" s="14" t="n"/>
      <c r="F518" s="14" t="n"/>
      <c r="G518" s="14" t="n"/>
      <c r="H518" s="14" t="n"/>
      <c r="I518" s="14" t="n"/>
      <c r="J518" s="14" t="n"/>
      <c r="K518" s="14" t="n"/>
      <c r="L518" s="14" t="n"/>
      <c r="M518" s="14" t="n"/>
      <c r="N518" s="14" t="n"/>
      <c r="O518" s="14" t="n"/>
      <c r="P518" s="14" t="n"/>
      <c r="Q518" s="14" t="n"/>
      <c r="R518" s="14" t="n"/>
      <c r="S518" s="14" t="n"/>
      <c r="T518" s="14" t="n"/>
      <c r="U518" s="14" t="n"/>
      <c r="V518" s="14" t="n"/>
      <c r="W518" s="14" t="n"/>
      <c r="X518" s="14" t="n"/>
      <c r="Y518" s="14" t="n"/>
      <c r="Z518" s="14" t="n"/>
    </row>
    <row r="519" ht="15.75" customHeight="1" s="16">
      <c r="A519" s="14" t="n"/>
      <c r="B519" s="14" t="n"/>
      <c r="C519" s="14" t="n"/>
      <c r="D519" s="14" t="n"/>
      <c r="E519" s="14" t="n"/>
      <c r="F519" s="14" t="n"/>
      <c r="G519" s="14" t="n"/>
      <c r="H519" s="14" t="n"/>
      <c r="I519" s="14" t="n"/>
      <c r="J519" s="14" t="n"/>
      <c r="K519" s="14" t="n"/>
      <c r="L519" s="14" t="n"/>
      <c r="M519" s="14" t="n"/>
      <c r="N519" s="14" t="n"/>
      <c r="O519" s="14" t="n"/>
      <c r="P519" s="14" t="n"/>
      <c r="Q519" s="14" t="n"/>
      <c r="R519" s="14" t="n"/>
      <c r="S519" s="14" t="n"/>
      <c r="T519" s="14" t="n"/>
      <c r="U519" s="14" t="n"/>
      <c r="V519" s="14" t="n"/>
      <c r="W519" s="14" t="n"/>
      <c r="X519" s="14" t="n"/>
      <c r="Y519" s="14" t="n"/>
      <c r="Z519" s="14" t="n"/>
    </row>
    <row r="520" ht="15.75" customHeight="1" s="16">
      <c r="A520" s="14" t="n"/>
      <c r="B520" s="14" t="n"/>
      <c r="C520" s="14" t="n"/>
      <c r="D520" s="14" t="n"/>
      <c r="E520" s="14" t="n"/>
      <c r="F520" s="14" t="n"/>
      <c r="G520" s="14" t="n"/>
      <c r="H520" s="14" t="n"/>
      <c r="I520" s="14" t="n"/>
      <c r="J520" s="14" t="n"/>
      <c r="K520" s="14" t="n"/>
      <c r="L520" s="14" t="n"/>
      <c r="M520" s="14" t="n"/>
      <c r="N520" s="14" t="n"/>
      <c r="O520" s="14" t="n"/>
      <c r="P520" s="14" t="n"/>
      <c r="Q520" s="14" t="n"/>
      <c r="R520" s="14" t="n"/>
      <c r="S520" s="14" t="n"/>
      <c r="T520" s="14" t="n"/>
      <c r="U520" s="14" t="n"/>
      <c r="V520" s="14" t="n"/>
      <c r="W520" s="14" t="n"/>
      <c r="X520" s="14" t="n"/>
      <c r="Y520" s="14" t="n"/>
      <c r="Z520" s="14" t="n"/>
    </row>
    <row r="521" ht="15.75" customHeight="1" s="16">
      <c r="A521" s="14" t="n"/>
      <c r="B521" s="14" t="n"/>
      <c r="C521" s="14" t="n"/>
      <c r="D521" s="14" t="n"/>
      <c r="E521" s="14" t="n"/>
      <c r="F521" s="14" t="n"/>
      <c r="G521" s="14" t="n"/>
      <c r="H521" s="14" t="n"/>
      <c r="I521" s="14" t="n"/>
      <c r="J521" s="14" t="n"/>
      <c r="K521" s="14" t="n"/>
      <c r="L521" s="14" t="n"/>
      <c r="M521" s="14" t="n"/>
      <c r="N521" s="14" t="n"/>
      <c r="O521" s="14" t="n"/>
      <c r="P521" s="14" t="n"/>
      <c r="Q521" s="14" t="n"/>
      <c r="R521" s="14" t="n"/>
      <c r="S521" s="14" t="n"/>
      <c r="T521" s="14" t="n"/>
      <c r="U521" s="14" t="n"/>
      <c r="V521" s="14" t="n"/>
      <c r="W521" s="14" t="n"/>
      <c r="X521" s="14" t="n"/>
      <c r="Y521" s="14" t="n"/>
      <c r="Z521" s="14" t="n"/>
    </row>
    <row r="522" ht="15.75" customHeight="1" s="16">
      <c r="A522" s="14" t="n"/>
      <c r="B522" s="14" t="n"/>
      <c r="C522" s="14" t="n"/>
      <c r="D522" s="14" t="n"/>
      <c r="E522" s="14" t="n"/>
      <c r="F522" s="14" t="n"/>
      <c r="G522" s="14" t="n"/>
      <c r="H522" s="14" t="n"/>
      <c r="I522" s="14" t="n"/>
      <c r="J522" s="14" t="n"/>
      <c r="K522" s="14" t="n"/>
      <c r="L522" s="14" t="n"/>
      <c r="M522" s="14" t="n"/>
      <c r="N522" s="14" t="n"/>
      <c r="O522" s="14" t="n"/>
      <c r="P522" s="14" t="n"/>
      <c r="Q522" s="14" t="n"/>
      <c r="R522" s="14" t="n"/>
      <c r="S522" s="14" t="n"/>
      <c r="T522" s="14" t="n"/>
      <c r="U522" s="14" t="n"/>
      <c r="V522" s="14" t="n"/>
      <c r="W522" s="14" t="n"/>
      <c r="X522" s="14" t="n"/>
      <c r="Y522" s="14" t="n"/>
      <c r="Z522" s="14" t="n"/>
    </row>
    <row r="523" ht="15.75" customHeight="1" s="16">
      <c r="A523" s="14" t="n"/>
      <c r="B523" s="14" t="n"/>
      <c r="C523" s="14" t="n"/>
      <c r="D523" s="14" t="n"/>
      <c r="E523" s="14" t="n"/>
      <c r="F523" s="14" t="n"/>
      <c r="G523" s="14" t="n"/>
      <c r="H523" s="14" t="n"/>
      <c r="I523" s="14" t="n"/>
      <c r="J523" s="14" t="n"/>
      <c r="K523" s="14" t="n"/>
      <c r="L523" s="14" t="n"/>
      <c r="M523" s="14" t="n"/>
      <c r="N523" s="14" t="n"/>
      <c r="O523" s="14" t="n"/>
      <c r="P523" s="14" t="n"/>
      <c r="Q523" s="14" t="n"/>
      <c r="R523" s="14" t="n"/>
      <c r="S523" s="14" t="n"/>
      <c r="T523" s="14" t="n"/>
      <c r="U523" s="14" t="n"/>
      <c r="V523" s="14" t="n"/>
      <c r="W523" s="14" t="n"/>
      <c r="X523" s="14" t="n"/>
      <c r="Y523" s="14" t="n"/>
      <c r="Z523" s="14" t="n"/>
    </row>
    <row r="524" ht="15.75" customHeight="1" s="16">
      <c r="A524" s="14" t="n"/>
      <c r="B524" s="14" t="n"/>
      <c r="C524" s="14" t="n"/>
      <c r="D524" s="14" t="n"/>
      <c r="E524" s="14" t="n"/>
      <c r="F524" s="14" t="n"/>
      <c r="G524" s="14" t="n"/>
      <c r="H524" s="14" t="n"/>
      <c r="I524" s="14" t="n"/>
      <c r="J524" s="14" t="n"/>
      <c r="K524" s="14" t="n"/>
      <c r="L524" s="14" t="n"/>
      <c r="M524" s="14" t="n"/>
      <c r="N524" s="14" t="n"/>
      <c r="O524" s="14" t="n"/>
      <c r="P524" s="14" t="n"/>
      <c r="Q524" s="14" t="n"/>
      <c r="R524" s="14" t="n"/>
      <c r="S524" s="14" t="n"/>
      <c r="T524" s="14" t="n"/>
      <c r="U524" s="14" t="n"/>
      <c r="V524" s="14" t="n"/>
      <c r="W524" s="14" t="n"/>
      <c r="X524" s="14" t="n"/>
      <c r="Y524" s="14" t="n"/>
      <c r="Z524" s="14" t="n"/>
    </row>
    <row r="525" ht="15.75" customHeight="1" s="16">
      <c r="A525" s="14" t="n"/>
      <c r="B525" s="14" t="n"/>
      <c r="C525" s="14" t="n"/>
      <c r="D525" s="14" t="n"/>
      <c r="E525" s="14" t="n"/>
      <c r="F525" s="14" t="n"/>
      <c r="G525" s="14" t="n"/>
      <c r="H525" s="14" t="n"/>
      <c r="I525" s="14" t="n"/>
      <c r="J525" s="14" t="n"/>
      <c r="K525" s="14" t="n"/>
      <c r="L525" s="14" t="n"/>
      <c r="M525" s="14" t="n"/>
      <c r="N525" s="14" t="n"/>
      <c r="O525" s="14" t="n"/>
      <c r="P525" s="14" t="n"/>
      <c r="Q525" s="14" t="n"/>
      <c r="R525" s="14" t="n"/>
      <c r="S525" s="14" t="n"/>
      <c r="T525" s="14" t="n"/>
      <c r="U525" s="14" t="n"/>
      <c r="V525" s="14" t="n"/>
      <c r="W525" s="14" t="n"/>
      <c r="X525" s="14" t="n"/>
      <c r="Y525" s="14" t="n"/>
      <c r="Z525" s="14" t="n"/>
    </row>
    <row r="526" ht="15.75" customHeight="1" s="16">
      <c r="A526" s="14" t="n"/>
      <c r="B526" s="14" t="n"/>
      <c r="C526" s="14" t="n"/>
      <c r="D526" s="14" t="n"/>
      <c r="E526" s="14" t="n"/>
      <c r="F526" s="14" t="n"/>
      <c r="G526" s="14" t="n"/>
      <c r="H526" s="14" t="n"/>
      <c r="I526" s="14" t="n"/>
      <c r="J526" s="14" t="n"/>
      <c r="K526" s="14" t="n"/>
      <c r="L526" s="14" t="n"/>
      <c r="M526" s="14" t="n"/>
      <c r="N526" s="14" t="n"/>
      <c r="O526" s="14" t="n"/>
      <c r="P526" s="14" t="n"/>
      <c r="Q526" s="14" t="n"/>
      <c r="R526" s="14" t="n"/>
      <c r="S526" s="14" t="n"/>
      <c r="T526" s="14" t="n"/>
      <c r="U526" s="14" t="n"/>
      <c r="V526" s="14" t="n"/>
      <c r="W526" s="14" t="n"/>
      <c r="X526" s="14" t="n"/>
      <c r="Y526" s="14" t="n"/>
      <c r="Z526" s="14" t="n"/>
    </row>
    <row r="527" ht="15.75" customHeight="1" s="16">
      <c r="A527" s="14" t="n"/>
      <c r="B527" s="14" t="n"/>
      <c r="C527" s="14" t="n"/>
      <c r="D527" s="14" t="n"/>
      <c r="E527" s="14" t="n"/>
      <c r="F527" s="14" t="n"/>
      <c r="G527" s="14" t="n"/>
      <c r="H527" s="14" t="n"/>
      <c r="I527" s="14" t="n"/>
      <c r="J527" s="14" t="n"/>
      <c r="K527" s="14" t="n"/>
      <c r="L527" s="14" t="n"/>
      <c r="M527" s="14" t="n"/>
      <c r="N527" s="14" t="n"/>
      <c r="O527" s="14" t="n"/>
      <c r="P527" s="14" t="n"/>
      <c r="Q527" s="14" t="n"/>
      <c r="R527" s="14" t="n"/>
      <c r="S527" s="14" t="n"/>
      <c r="T527" s="14" t="n"/>
      <c r="U527" s="14" t="n"/>
      <c r="V527" s="14" t="n"/>
      <c r="W527" s="14" t="n"/>
      <c r="X527" s="14" t="n"/>
      <c r="Y527" s="14" t="n"/>
      <c r="Z527" s="14" t="n"/>
    </row>
    <row r="528" ht="15.75" customHeight="1" s="16">
      <c r="A528" s="14" t="n"/>
      <c r="B528" s="14" t="n"/>
      <c r="C528" s="14" t="n"/>
      <c r="D528" s="14" t="n"/>
      <c r="E528" s="14" t="n"/>
      <c r="F528" s="14" t="n"/>
      <c r="G528" s="14" t="n"/>
      <c r="H528" s="14" t="n"/>
      <c r="I528" s="14" t="n"/>
      <c r="J528" s="14" t="n"/>
      <c r="K528" s="14" t="n"/>
      <c r="L528" s="14" t="n"/>
      <c r="M528" s="14" t="n"/>
      <c r="N528" s="14" t="n"/>
      <c r="O528" s="14" t="n"/>
      <c r="P528" s="14" t="n"/>
      <c r="Q528" s="14" t="n"/>
      <c r="R528" s="14" t="n"/>
      <c r="S528" s="14" t="n"/>
      <c r="T528" s="14" t="n"/>
      <c r="U528" s="14" t="n"/>
      <c r="V528" s="14" t="n"/>
      <c r="W528" s="14" t="n"/>
      <c r="X528" s="14" t="n"/>
      <c r="Y528" s="14" t="n"/>
      <c r="Z528" s="14" t="n"/>
    </row>
    <row r="529" ht="15.75" customHeight="1" s="16">
      <c r="A529" s="14" t="n"/>
      <c r="B529" s="14" t="n"/>
      <c r="C529" s="14" t="n"/>
      <c r="D529" s="14" t="n"/>
      <c r="E529" s="14" t="n"/>
      <c r="F529" s="14" t="n"/>
      <c r="G529" s="14" t="n"/>
      <c r="H529" s="14" t="n"/>
      <c r="I529" s="14" t="n"/>
      <c r="J529" s="14" t="n"/>
      <c r="K529" s="14" t="n"/>
      <c r="L529" s="14" t="n"/>
      <c r="M529" s="14" t="n"/>
      <c r="N529" s="14" t="n"/>
      <c r="O529" s="14" t="n"/>
      <c r="P529" s="14" t="n"/>
      <c r="Q529" s="14" t="n"/>
      <c r="R529" s="14" t="n"/>
      <c r="S529" s="14" t="n"/>
      <c r="T529" s="14" t="n"/>
      <c r="U529" s="14" t="n"/>
      <c r="V529" s="14" t="n"/>
      <c r="W529" s="14" t="n"/>
      <c r="X529" s="14" t="n"/>
      <c r="Y529" s="14" t="n"/>
      <c r="Z529" s="14" t="n"/>
    </row>
    <row r="530" ht="15.75" customHeight="1" s="16">
      <c r="A530" s="14" t="n"/>
      <c r="B530" s="14" t="n"/>
      <c r="C530" s="14" t="n"/>
      <c r="D530" s="14" t="n"/>
      <c r="E530" s="14" t="n"/>
      <c r="F530" s="14" t="n"/>
      <c r="G530" s="14" t="n"/>
      <c r="H530" s="14" t="n"/>
      <c r="I530" s="14" t="n"/>
      <c r="J530" s="14" t="n"/>
      <c r="K530" s="14" t="n"/>
      <c r="L530" s="14" t="n"/>
      <c r="M530" s="14" t="n"/>
      <c r="N530" s="14" t="n"/>
      <c r="O530" s="14" t="n"/>
      <c r="P530" s="14" t="n"/>
      <c r="Q530" s="14" t="n"/>
      <c r="R530" s="14" t="n"/>
      <c r="S530" s="14" t="n"/>
      <c r="T530" s="14" t="n"/>
      <c r="U530" s="14" t="n"/>
      <c r="V530" s="14" t="n"/>
      <c r="W530" s="14" t="n"/>
      <c r="X530" s="14" t="n"/>
      <c r="Y530" s="14" t="n"/>
      <c r="Z530" s="14" t="n"/>
    </row>
    <row r="531" ht="15.75" customHeight="1" s="16">
      <c r="A531" s="14" t="n"/>
      <c r="B531" s="14" t="n"/>
      <c r="C531" s="14" t="n"/>
      <c r="D531" s="14" t="n"/>
      <c r="E531" s="14" t="n"/>
      <c r="F531" s="14" t="n"/>
      <c r="G531" s="14" t="n"/>
      <c r="H531" s="14" t="n"/>
      <c r="I531" s="14" t="n"/>
      <c r="J531" s="14" t="n"/>
      <c r="K531" s="14" t="n"/>
      <c r="L531" s="14" t="n"/>
      <c r="M531" s="14" t="n"/>
      <c r="N531" s="14" t="n"/>
      <c r="O531" s="14" t="n"/>
      <c r="P531" s="14" t="n"/>
      <c r="Q531" s="14" t="n"/>
      <c r="R531" s="14" t="n"/>
      <c r="S531" s="14" t="n"/>
      <c r="T531" s="14" t="n"/>
      <c r="U531" s="14" t="n"/>
      <c r="V531" s="14" t="n"/>
      <c r="W531" s="14" t="n"/>
      <c r="X531" s="14" t="n"/>
      <c r="Y531" s="14" t="n"/>
      <c r="Z531" s="14" t="n"/>
    </row>
    <row r="532" ht="15.75" customHeight="1" s="16">
      <c r="A532" s="14" t="n"/>
      <c r="B532" s="14" t="n"/>
      <c r="C532" s="14" t="n"/>
      <c r="D532" s="14" t="n"/>
      <c r="E532" s="14" t="n"/>
      <c r="F532" s="14" t="n"/>
      <c r="G532" s="14" t="n"/>
      <c r="H532" s="14" t="n"/>
      <c r="I532" s="14" t="n"/>
      <c r="J532" s="14" t="n"/>
      <c r="K532" s="14" t="n"/>
      <c r="L532" s="14" t="n"/>
      <c r="M532" s="14" t="n"/>
      <c r="N532" s="14" t="n"/>
      <c r="O532" s="14" t="n"/>
      <c r="P532" s="14" t="n"/>
      <c r="Q532" s="14" t="n"/>
      <c r="R532" s="14" t="n"/>
      <c r="S532" s="14" t="n"/>
      <c r="T532" s="14" t="n"/>
      <c r="U532" s="14" t="n"/>
      <c r="V532" s="14" t="n"/>
      <c r="W532" s="14" t="n"/>
      <c r="X532" s="14" t="n"/>
      <c r="Y532" s="14" t="n"/>
      <c r="Z532" s="14" t="n"/>
    </row>
    <row r="533" ht="15.75" customHeight="1" s="16">
      <c r="A533" s="14" t="n"/>
      <c r="B533" s="14" t="n"/>
      <c r="C533" s="14" t="n"/>
      <c r="D533" s="14" t="n"/>
      <c r="E533" s="14" t="n"/>
      <c r="F533" s="14" t="n"/>
      <c r="G533" s="14" t="n"/>
      <c r="H533" s="14" t="n"/>
      <c r="I533" s="14" t="n"/>
      <c r="J533" s="14" t="n"/>
      <c r="K533" s="14" t="n"/>
      <c r="L533" s="14" t="n"/>
      <c r="M533" s="14" t="n"/>
      <c r="N533" s="14" t="n"/>
      <c r="O533" s="14" t="n"/>
      <c r="P533" s="14" t="n"/>
      <c r="Q533" s="14" t="n"/>
      <c r="R533" s="14" t="n"/>
      <c r="S533" s="14" t="n"/>
      <c r="T533" s="14" t="n"/>
      <c r="U533" s="14" t="n"/>
      <c r="V533" s="14" t="n"/>
      <c r="W533" s="14" t="n"/>
      <c r="X533" s="14" t="n"/>
      <c r="Y533" s="14" t="n"/>
      <c r="Z533" s="14" t="n"/>
    </row>
    <row r="534" ht="15.75" customHeight="1" s="16">
      <c r="A534" s="14" t="n"/>
      <c r="B534" s="14" t="n"/>
      <c r="C534" s="14" t="n"/>
      <c r="D534" s="14" t="n"/>
      <c r="E534" s="14" t="n"/>
      <c r="F534" s="14" t="n"/>
      <c r="G534" s="14" t="n"/>
      <c r="H534" s="14" t="n"/>
      <c r="I534" s="14" t="n"/>
      <c r="J534" s="14" t="n"/>
      <c r="K534" s="14" t="n"/>
      <c r="L534" s="14" t="n"/>
      <c r="M534" s="14" t="n"/>
      <c r="N534" s="14" t="n"/>
      <c r="O534" s="14" t="n"/>
      <c r="P534" s="14" t="n"/>
      <c r="Q534" s="14" t="n"/>
      <c r="R534" s="14" t="n"/>
      <c r="S534" s="14" t="n"/>
      <c r="T534" s="14" t="n"/>
      <c r="U534" s="14" t="n"/>
      <c r="V534" s="14" t="n"/>
      <c r="W534" s="14" t="n"/>
      <c r="X534" s="14" t="n"/>
      <c r="Y534" s="14" t="n"/>
      <c r="Z534" s="14" t="n"/>
    </row>
    <row r="535" ht="15.75" customHeight="1" s="16">
      <c r="A535" s="14" t="n"/>
      <c r="B535" s="14" t="n"/>
      <c r="C535" s="14" t="n"/>
      <c r="D535" s="14" t="n"/>
      <c r="E535" s="14" t="n"/>
      <c r="F535" s="14" t="n"/>
      <c r="G535" s="14" t="n"/>
      <c r="H535" s="14" t="n"/>
      <c r="I535" s="14" t="n"/>
      <c r="J535" s="14" t="n"/>
      <c r="K535" s="14" t="n"/>
      <c r="L535" s="14" t="n"/>
      <c r="M535" s="14" t="n"/>
      <c r="N535" s="14" t="n"/>
      <c r="O535" s="14" t="n"/>
      <c r="P535" s="14" t="n"/>
      <c r="Q535" s="14" t="n"/>
      <c r="R535" s="14" t="n"/>
      <c r="S535" s="14" t="n"/>
      <c r="T535" s="14" t="n"/>
      <c r="U535" s="14" t="n"/>
      <c r="V535" s="14" t="n"/>
      <c r="W535" s="14" t="n"/>
      <c r="X535" s="14" t="n"/>
      <c r="Y535" s="14" t="n"/>
      <c r="Z535" s="14" t="n"/>
    </row>
    <row r="536" ht="15.75" customHeight="1" s="16">
      <c r="A536" s="14" t="n"/>
      <c r="B536" s="14" t="n"/>
      <c r="C536" s="14" t="n"/>
      <c r="D536" s="14" t="n"/>
      <c r="E536" s="14" t="n"/>
      <c r="F536" s="14" t="n"/>
      <c r="G536" s="14" t="n"/>
      <c r="H536" s="14" t="n"/>
      <c r="I536" s="14" t="n"/>
      <c r="J536" s="14" t="n"/>
      <c r="K536" s="14" t="n"/>
      <c r="L536" s="14" t="n"/>
      <c r="M536" s="14" t="n"/>
      <c r="N536" s="14" t="n"/>
      <c r="O536" s="14" t="n"/>
      <c r="P536" s="14" t="n"/>
      <c r="Q536" s="14" t="n"/>
      <c r="R536" s="14" t="n"/>
      <c r="S536" s="14" t="n"/>
      <c r="T536" s="14" t="n"/>
      <c r="U536" s="14" t="n"/>
      <c r="V536" s="14" t="n"/>
      <c r="W536" s="14" t="n"/>
      <c r="X536" s="14" t="n"/>
      <c r="Y536" s="14" t="n"/>
      <c r="Z536" s="14" t="n"/>
    </row>
    <row r="537" ht="15.75" customHeight="1" s="16">
      <c r="A537" s="14" t="n"/>
      <c r="B537" s="14" t="n"/>
      <c r="C537" s="14" t="n"/>
      <c r="D537" s="14" t="n"/>
      <c r="E537" s="14" t="n"/>
      <c r="F537" s="14" t="n"/>
      <c r="G537" s="14" t="n"/>
      <c r="H537" s="14" t="n"/>
      <c r="I537" s="14" t="n"/>
      <c r="J537" s="14" t="n"/>
      <c r="K537" s="14" t="n"/>
      <c r="L537" s="14" t="n"/>
      <c r="M537" s="14" t="n"/>
      <c r="N537" s="14" t="n"/>
      <c r="O537" s="14" t="n"/>
      <c r="P537" s="14" t="n"/>
      <c r="Q537" s="14" t="n"/>
      <c r="R537" s="14" t="n"/>
      <c r="S537" s="14" t="n"/>
      <c r="T537" s="14" t="n"/>
      <c r="U537" s="14" t="n"/>
      <c r="V537" s="14" t="n"/>
      <c r="W537" s="14" t="n"/>
      <c r="X537" s="14" t="n"/>
      <c r="Y537" s="14" t="n"/>
      <c r="Z537" s="14" t="n"/>
    </row>
    <row r="538" ht="15.75" customHeight="1" s="16">
      <c r="A538" s="14" t="n"/>
      <c r="B538" s="14" t="n"/>
      <c r="C538" s="14" t="n"/>
      <c r="D538" s="14" t="n"/>
      <c r="E538" s="14" t="n"/>
      <c r="F538" s="14" t="n"/>
      <c r="G538" s="14" t="n"/>
      <c r="H538" s="14" t="n"/>
      <c r="I538" s="14" t="n"/>
      <c r="J538" s="14" t="n"/>
      <c r="K538" s="14" t="n"/>
      <c r="L538" s="14" t="n"/>
      <c r="M538" s="14" t="n"/>
      <c r="N538" s="14" t="n"/>
      <c r="O538" s="14" t="n"/>
      <c r="P538" s="14" t="n"/>
      <c r="Q538" s="14" t="n"/>
      <c r="R538" s="14" t="n"/>
      <c r="S538" s="14" t="n"/>
      <c r="T538" s="14" t="n"/>
      <c r="U538" s="14" t="n"/>
      <c r="V538" s="14" t="n"/>
      <c r="W538" s="14" t="n"/>
      <c r="X538" s="14" t="n"/>
      <c r="Y538" s="14" t="n"/>
      <c r="Z538" s="14" t="n"/>
    </row>
    <row r="539" ht="15.75" customHeight="1" s="16">
      <c r="A539" s="14" t="n"/>
      <c r="B539" s="14" t="n"/>
      <c r="C539" s="14" t="n"/>
      <c r="D539" s="14" t="n"/>
      <c r="E539" s="14" t="n"/>
      <c r="F539" s="14" t="n"/>
      <c r="G539" s="14" t="n"/>
      <c r="H539" s="14" t="n"/>
      <c r="I539" s="14" t="n"/>
      <c r="J539" s="14" t="n"/>
      <c r="K539" s="14" t="n"/>
      <c r="L539" s="14" t="n"/>
      <c r="M539" s="14" t="n"/>
      <c r="N539" s="14" t="n"/>
      <c r="O539" s="14" t="n"/>
      <c r="P539" s="14" t="n"/>
      <c r="Q539" s="14" t="n"/>
      <c r="R539" s="14" t="n"/>
      <c r="S539" s="14" t="n"/>
      <c r="T539" s="14" t="n"/>
      <c r="U539" s="14" t="n"/>
      <c r="V539" s="14" t="n"/>
      <c r="W539" s="14" t="n"/>
      <c r="X539" s="14" t="n"/>
      <c r="Y539" s="14" t="n"/>
      <c r="Z539" s="14" t="n"/>
    </row>
    <row r="540" ht="15.75" customHeight="1" s="16">
      <c r="A540" s="14" t="n"/>
      <c r="B540" s="14" t="n"/>
      <c r="C540" s="14" t="n"/>
      <c r="D540" s="14" t="n"/>
      <c r="E540" s="14" t="n"/>
      <c r="F540" s="14" t="n"/>
      <c r="G540" s="14" t="n"/>
      <c r="H540" s="14" t="n"/>
      <c r="I540" s="14" t="n"/>
      <c r="J540" s="14" t="n"/>
      <c r="K540" s="14" t="n"/>
      <c r="L540" s="14" t="n"/>
      <c r="M540" s="14" t="n"/>
      <c r="N540" s="14" t="n"/>
      <c r="O540" s="14" t="n"/>
      <c r="P540" s="14" t="n"/>
      <c r="Q540" s="14" t="n"/>
      <c r="R540" s="14" t="n"/>
      <c r="S540" s="14" t="n"/>
      <c r="T540" s="14" t="n"/>
      <c r="U540" s="14" t="n"/>
      <c r="V540" s="14" t="n"/>
      <c r="W540" s="14" t="n"/>
      <c r="X540" s="14" t="n"/>
      <c r="Y540" s="14" t="n"/>
      <c r="Z540" s="14" t="n"/>
    </row>
    <row r="541" ht="15.75" customHeight="1" s="16">
      <c r="A541" s="14" t="n"/>
      <c r="B541" s="14" t="n"/>
      <c r="C541" s="14" t="n"/>
      <c r="D541" s="14" t="n"/>
      <c r="E541" s="14" t="n"/>
      <c r="F541" s="14" t="n"/>
      <c r="G541" s="14" t="n"/>
      <c r="H541" s="14" t="n"/>
      <c r="I541" s="14" t="n"/>
      <c r="J541" s="14" t="n"/>
      <c r="K541" s="14" t="n"/>
      <c r="L541" s="14" t="n"/>
      <c r="M541" s="14" t="n"/>
      <c r="N541" s="14" t="n"/>
      <c r="O541" s="14" t="n"/>
      <c r="P541" s="14" t="n"/>
      <c r="Q541" s="14" t="n"/>
      <c r="R541" s="14" t="n"/>
      <c r="S541" s="14" t="n"/>
      <c r="T541" s="14" t="n"/>
      <c r="U541" s="14" t="n"/>
      <c r="V541" s="14" t="n"/>
      <c r="W541" s="14" t="n"/>
      <c r="X541" s="14" t="n"/>
      <c r="Y541" s="14" t="n"/>
      <c r="Z541" s="14" t="n"/>
    </row>
    <row r="542" ht="15.75" customHeight="1" s="16">
      <c r="A542" s="14" t="n"/>
      <c r="B542" s="14" t="n"/>
      <c r="C542" s="14" t="n"/>
      <c r="D542" s="14" t="n"/>
      <c r="E542" s="14" t="n"/>
      <c r="F542" s="14" t="n"/>
      <c r="G542" s="14" t="n"/>
      <c r="H542" s="14" t="n"/>
      <c r="I542" s="14" t="n"/>
      <c r="J542" s="14" t="n"/>
      <c r="K542" s="14" t="n"/>
      <c r="L542" s="14" t="n"/>
      <c r="M542" s="14" t="n"/>
      <c r="N542" s="14" t="n"/>
      <c r="O542" s="14" t="n"/>
      <c r="P542" s="14" t="n"/>
      <c r="Q542" s="14" t="n"/>
      <c r="R542" s="14" t="n"/>
      <c r="S542" s="14" t="n"/>
      <c r="T542" s="14" t="n"/>
      <c r="U542" s="14" t="n"/>
      <c r="V542" s="14" t="n"/>
      <c r="W542" s="14" t="n"/>
      <c r="X542" s="14" t="n"/>
      <c r="Y542" s="14" t="n"/>
      <c r="Z542" s="14" t="n"/>
    </row>
    <row r="543" ht="15.75" customHeight="1" s="16">
      <c r="A543" s="14" t="n"/>
      <c r="B543" s="14" t="n"/>
      <c r="C543" s="14" t="n"/>
      <c r="D543" s="14" t="n"/>
      <c r="E543" s="14" t="n"/>
      <c r="F543" s="14" t="n"/>
      <c r="G543" s="14" t="n"/>
      <c r="H543" s="14" t="n"/>
      <c r="I543" s="14" t="n"/>
      <c r="J543" s="14" t="n"/>
      <c r="K543" s="14" t="n"/>
      <c r="L543" s="14" t="n"/>
      <c r="M543" s="14" t="n"/>
      <c r="N543" s="14" t="n"/>
      <c r="O543" s="14" t="n"/>
      <c r="P543" s="14" t="n"/>
      <c r="Q543" s="14" t="n"/>
      <c r="R543" s="14" t="n"/>
      <c r="S543" s="14" t="n"/>
      <c r="T543" s="14" t="n"/>
      <c r="U543" s="14" t="n"/>
      <c r="V543" s="14" t="n"/>
      <c r="W543" s="14" t="n"/>
      <c r="X543" s="14" t="n"/>
      <c r="Y543" s="14" t="n"/>
      <c r="Z543" s="14" t="n"/>
    </row>
    <row r="544" ht="15.75" customHeight="1" s="16">
      <c r="A544" s="14" t="n"/>
      <c r="B544" s="14" t="n"/>
      <c r="C544" s="14" t="n"/>
      <c r="D544" s="14" t="n"/>
      <c r="E544" s="14" t="n"/>
      <c r="F544" s="14" t="n"/>
      <c r="G544" s="14" t="n"/>
      <c r="H544" s="14" t="n"/>
      <c r="I544" s="14" t="n"/>
      <c r="J544" s="14" t="n"/>
      <c r="K544" s="14" t="n"/>
      <c r="L544" s="14" t="n"/>
      <c r="M544" s="14" t="n"/>
      <c r="N544" s="14" t="n"/>
      <c r="O544" s="14" t="n"/>
      <c r="P544" s="14" t="n"/>
      <c r="Q544" s="14" t="n"/>
      <c r="R544" s="14" t="n"/>
      <c r="S544" s="14" t="n"/>
      <c r="T544" s="14" t="n"/>
      <c r="U544" s="14" t="n"/>
      <c r="V544" s="14" t="n"/>
      <c r="W544" s="14" t="n"/>
      <c r="X544" s="14" t="n"/>
      <c r="Y544" s="14" t="n"/>
      <c r="Z544" s="14" t="n"/>
    </row>
    <row r="545" ht="15.75" customHeight="1" s="16">
      <c r="A545" s="14" t="n"/>
      <c r="B545" s="14" t="n"/>
      <c r="C545" s="14" t="n"/>
      <c r="D545" s="14" t="n"/>
      <c r="E545" s="14" t="n"/>
      <c r="F545" s="14" t="n"/>
      <c r="G545" s="14" t="n"/>
      <c r="H545" s="14" t="n"/>
      <c r="I545" s="14" t="n"/>
      <c r="J545" s="14" t="n"/>
      <c r="K545" s="14" t="n"/>
      <c r="L545" s="14" t="n"/>
      <c r="M545" s="14" t="n"/>
      <c r="N545" s="14" t="n"/>
      <c r="O545" s="14" t="n"/>
      <c r="P545" s="14" t="n"/>
      <c r="Q545" s="14" t="n"/>
      <c r="R545" s="14" t="n"/>
      <c r="S545" s="14" t="n"/>
      <c r="T545" s="14" t="n"/>
      <c r="U545" s="14" t="n"/>
      <c r="V545" s="14" t="n"/>
      <c r="W545" s="14" t="n"/>
      <c r="X545" s="14" t="n"/>
      <c r="Y545" s="14" t="n"/>
      <c r="Z545" s="14" t="n"/>
    </row>
    <row r="546" ht="15.75" customHeight="1" s="16">
      <c r="A546" s="14" t="n"/>
      <c r="B546" s="14" t="n"/>
      <c r="C546" s="14" t="n"/>
      <c r="D546" s="14" t="n"/>
      <c r="E546" s="14" t="n"/>
      <c r="F546" s="14" t="n"/>
      <c r="G546" s="14" t="n"/>
      <c r="H546" s="14" t="n"/>
      <c r="I546" s="14" t="n"/>
      <c r="J546" s="14" t="n"/>
      <c r="K546" s="14" t="n"/>
      <c r="L546" s="14" t="n"/>
      <c r="M546" s="14" t="n"/>
      <c r="N546" s="14" t="n"/>
      <c r="O546" s="14" t="n"/>
      <c r="P546" s="14" t="n"/>
      <c r="Q546" s="14" t="n"/>
      <c r="R546" s="14" t="n"/>
      <c r="S546" s="14" t="n"/>
      <c r="T546" s="14" t="n"/>
      <c r="U546" s="14" t="n"/>
      <c r="V546" s="14" t="n"/>
      <c r="W546" s="14" t="n"/>
      <c r="X546" s="14" t="n"/>
      <c r="Y546" s="14" t="n"/>
      <c r="Z546" s="14" t="n"/>
    </row>
    <row r="547" ht="15.75" customHeight="1" s="16">
      <c r="A547" s="14" t="n"/>
      <c r="B547" s="14" t="n"/>
      <c r="C547" s="14" t="n"/>
      <c r="D547" s="14" t="n"/>
      <c r="E547" s="14" t="n"/>
      <c r="F547" s="14" t="n"/>
      <c r="G547" s="14" t="n"/>
      <c r="H547" s="14" t="n"/>
      <c r="I547" s="14" t="n"/>
      <c r="J547" s="14" t="n"/>
      <c r="K547" s="14" t="n"/>
      <c r="L547" s="14" t="n"/>
      <c r="M547" s="14" t="n"/>
      <c r="N547" s="14" t="n"/>
      <c r="O547" s="14" t="n"/>
      <c r="P547" s="14" t="n"/>
      <c r="Q547" s="14" t="n"/>
      <c r="R547" s="14" t="n"/>
      <c r="S547" s="14" t="n"/>
      <c r="T547" s="14" t="n"/>
      <c r="U547" s="14" t="n"/>
      <c r="V547" s="14" t="n"/>
      <c r="W547" s="14" t="n"/>
      <c r="X547" s="14" t="n"/>
      <c r="Y547" s="14" t="n"/>
      <c r="Z547" s="14" t="n"/>
    </row>
    <row r="548" ht="15.75" customHeight="1" s="16">
      <c r="A548" s="14" t="n"/>
      <c r="B548" s="14" t="n"/>
      <c r="C548" s="14" t="n"/>
      <c r="D548" s="14" t="n"/>
      <c r="E548" s="14" t="n"/>
      <c r="F548" s="14" t="n"/>
      <c r="G548" s="14" t="n"/>
      <c r="H548" s="14" t="n"/>
      <c r="I548" s="14" t="n"/>
      <c r="J548" s="14" t="n"/>
      <c r="K548" s="14" t="n"/>
      <c r="L548" s="14" t="n"/>
      <c r="M548" s="14" t="n"/>
      <c r="N548" s="14" t="n"/>
      <c r="O548" s="14" t="n"/>
      <c r="P548" s="14" t="n"/>
      <c r="Q548" s="14" t="n"/>
      <c r="R548" s="14" t="n"/>
      <c r="S548" s="14" t="n"/>
      <c r="T548" s="14" t="n"/>
      <c r="U548" s="14" t="n"/>
      <c r="V548" s="14" t="n"/>
      <c r="W548" s="14" t="n"/>
      <c r="X548" s="14" t="n"/>
      <c r="Y548" s="14" t="n"/>
      <c r="Z548" s="14" t="n"/>
    </row>
    <row r="549" ht="15.75" customHeight="1" s="16">
      <c r="A549" s="14" t="n"/>
      <c r="B549" s="14" t="n"/>
      <c r="C549" s="14" t="n"/>
      <c r="D549" s="14" t="n"/>
      <c r="E549" s="14" t="n"/>
      <c r="F549" s="14" t="n"/>
      <c r="G549" s="14" t="n"/>
      <c r="H549" s="14" t="n"/>
      <c r="I549" s="14" t="n"/>
      <c r="J549" s="14" t="n"/>
      <c r="K549" s="14" t="n"/>
      <c r="L549" s="14" t="n"/>
      <c r="M549" s="14" t="n"/>
      <c r="N549" s="14" t="n"/>
      <c r="O549" s="14" t="n"/>
      <c r="P549" s="14" t="n"/>
      <c r="Q549" s="14" t="n"/>
      <c r="R549" s="14" t="n"/>
      <c r="S549" s="14" t="n"/>
      <c r="T549" s="14" t="n"/>
      <c r="U549" s="14" t="n"/>
      <c r="V549" s="14" t="n"/>
      <c r="W549" s="14" t="n"/>
      <c r="X549" s="14" t="n"/>
      <c r="Y549" s="14" t="n"/>
      <c r="Z549" s="14" t="n"/>
    </row>
    <row r="550" ht="15.75" customHeight="1" s="16">
      <c r="A550" s="14" t="n"/>
      <c r="B550" s="14" t="n"/>
      <c r="C550" s="14" t="n"/>
      <c r="D550" s="14" t="n"/>
      <c r="E550" s="14" t="n"/>
      <c r="F550" s="14" t="n"/>
      <c r="G550" s="14" t="n"/>
      <c r="H550" s="14" t="n"/>
      <c r="I550" s="14" t="n"/>
      <c r="J550" s="14" t="n"/>
      <c r="K550" s="14" t="n"/>
      <c r="L550" s="14" t="n"/>
      <c r="M550" s="14" t="n"/>
      <c r="N550" s="14" t="n"/>
      <c r="O550" s="14" t="n"/>
      <c r="P550" s="14" t="n"/>
      <c r="Q550" s="14" t="n"/>
      <c r="R550" s="14" t="n"/>
      <c r="S550" s="14" t="n"/>
      <c r="T550" s="14" t="n"/>
      <c r="U550" s="14" t="n"/>
      <c r="V550" s="14" t="n"/>
      <c r="W550" s="14" t="n"/>
      <c r="X550" s="14" t="n"/>
      <c r="Y550" s="14" t="n"/>
      <c r="Z550" s="14" t="n"/>
    </row>
    <row r="551" ht="15.75" customHeight="1" s="16">
      <c r="A551" s="14" t="n"/>
      <c r="B551" s="14" t="n"/>
      <c r="C551" s="14" t="n"/>
      <c r="D551" s="14" t="n"/>
      <c r="E551" s="14" t="n"/>
      <c r="F551" s="14" t="n"/>
      <c r="G551" s="14" t="n"/>
      <c r="H551" s="14" t="n"/>
      <c r="I551" s="14" t="n"/>
      <c r="J551" s="14" t="n"/>
      <c r="K551" s="14" t="n"/>
      <c r="L551" s="14" t="n"/>
      <c r="M551" s="14" t="n"/>
      <c r="N551" s="14" t="n"/>
      <c r="O551" s="14" t="n"/>
      <c r="P551" s="14" t="n"/>
      <c r="Q551" s="14" t="n"/>
      <c r="R551" s="14" t="n"/>
      <c r="S551" s="14" t="n"/>
      <c r="T551" s="14" t="n"/>
      <c r="U551" s="14" t="n"/>
      <c r="V551" s="14" t="n"/>
      <c r="W551" s="14" t="n"/>
      <c r="X551" s="14" t="n"/>
      <c r="Y551" s="14" t="n"/>
      <c r="Z551" s="14" t="n"/>
    </row>
    <row r="552" ht="15.75" customHeight="1" s="16">
      <c r="A552" s="14" t="n"/>
      <c r="B552" s="14" t="n"/>
      <c r="C552" s="14" t="n"/>
      <c r="D552" s="14" t="n"/>
      <c r="E552" s="14" t="n"/>
      <c r="F552" s="14" t="n"/>
      <c r="G552" s="14" t="n"/>
      <c r="H552" s="14" t="n"/>
      <c r="I552" s="14" t="n"/>
      <c r="J552" s="14" t="n"/>
      <c r="K552" s="14" t="n"/>
      <c r="L552" s="14" t="n"/>
      <c r="M552" s="14" t="n"/>
      <c r="N552" s="14" t="n"/>
      <c r="O552" s="14" t="n"/>
      <c r="P552" s="14" t="n"/>
      <c r="Q552" s="14" t="n"/>
      <c r="R552" s="14" t="n"/>
      <c r="S552" s="14" t="n"/>
      <c r="T552" s="14" t="n"/>
      <c r="U552" s="14" t="n"/>
      <c r="V552" s="14" t="n"/>
      <c r="W552" s="14" t="n"/>
      <c r="X552" s="14" t="n"/>
      <c r="Y552" s="14" t="n"/>
      <c r="Z552" s="14" t="n"/>
    </row>
    <row r="553" ht="15.75" customHeight="1" s="16">
      <c r="A553" s="14" t="n"/>
      <c r="B553" s="14" t="n"/>
      <c r="C553" s="14" t="n"/>
      <c r="D553" s="14" t="n"/>
      <c r="E553" s="14" t="n"/>
      <c r="F553" s="14" t="n"/>
      <c r="G553" s="14" t="n"/>
      <c r="H553" s="14" t="n"/>
      <c r="I553" s="14" t="n"/>
      <c r="J553" s="14" t="n"/>
      <c r="K553" s="14" t="n"/>
      <c r="L553" s="14" t="n"/>
      <c r="M553" s="14" t="n"/>
      <c r="N553" s="14" t="n"/>
      <c r="O553" s="14" t="n"/>
      <c r="P553" s="14" t="n"/>
      <c r="Q553" s="14" t="n"/>
      <c r="R553" s="14" t="n"/>
      <c r="S553" s="14" t="n"/>
      <c r="T553" s="14" t="n"/>
      <c r="U553" s="14" t="n"/>
      <c r="V553" s="14" t="n"/>
      <c r="W553" s="14" t="n"/>
      <c r="X553" s="14" t="n"/>
      <c r="Y553" s="14" t="n"/>
      <c r="Z553" s="14" t="n"/>
    </row>
    <row r="554" ht="15.75" customHeight="1" s="16">
      <c r="A554" s="14" t="n"/>
      <c r="B554" s="14" t="n"/>
      <c r="C554" s="14" t="n"/>
      <c r="D554" s="14" t="n"/>
      <c r="E554" s="14" t="n"/>
      <c r="F554" s="14" t="n"/>
      <c r="G554" s="14" t="n"/>
      <c r="H554" s="14" t="n"/>
      <c r="I554" s="14" t="n"/>
      <c r="J554" s="14" t="n"/>
      <c r="K554" s="14" t="n"/>
      <c r="L554" s="14" t="n"/>
      <c r="M554" s="14" t="n"/>
      <c r="N554" s="14" t="n"/>
      <c r="O554" s="14" t="n"/>
      <c r="P554" s="14" t="n"/>
      <c r="Q554" s="14" t="n"/>
      <c r="R554" s="14" t="n"/>
      <c r="S554" s="14" t="n"/>
      <c r="T554" s="14" t="n"/>
      <c r="U554" s="14" t="n"/>
      <c r="V554" s="14" t="n"/>
      <c r="W554" s="14" t="n"/>
      <c r="X554" s="14" t="n"/>
      <c r="Y554" s="14" t="n"/>
      <c r="Z554" s="14" t="n"/>
    </row>
    <row r="555" ht="15.75" customHeight="1" s="16">
      <c r="A555" s="14" t="n"/>
      <c r="B555" s="14" t="n"/>
      <c r="C555" s="14" t="n"/>
      <c r="D555" s="14" t="n"/>
      <c r="E555" s="14" t="n"/>
      <c r="F555" s="14" t="n"/>
      <c r="G555" s="14" t="n"/>
      <c r="H555" s="14" t="n"/>
      <c r="I555" s="14" t="n"/>
      <c r="J555" s="14" t="n"/>
      <c r="K555" s="14" t="n"/>
      <c r="L555" s="14" t="n"/>
      <c r="M555" s="14" t="n"/>
      <c r="N555" s="14" t="n"/>
      <c r="O555" s="14" t="n"/>
      <c r="P555" s="14" t="n"/>
      <c r="Q555" s="14" t="n"/>
      <c r="R555" s="14" t="n"/>
      <c r="S555" s="14" t="n"/>
      <c r="T555" s="14" t="n"/>
      <c r="U555" s="14" t="n"/>
      <c r="V555" s="14" t="n"/>
      <c r="W555" s="14" t="n"/>
      <c r="X555" s="14" t="n"/>
      <c r="Y555" s="14" t="n"/>
      <c r="Z555" s="14" t="n"/>
    </row>
    <row r="556" ht="15.75" customHeight="1" s="16">
      <c r="A556" s="14" t="n"/>
      <c r="B556" s="14" t="n"/>
      <c r="C556" s="14" t="n"/>
      <c r="D556" s="14" t="n"/>
      <c r="E556" s="14" t="n"/>
      <c r="F556" s="14" t="n"/>
      <c r="G556" s="14" t="n"/>
      <c r="H556" s="14" t="n"/>
      <c r="I556" s="14" t="n"/>
      <c r="J556" s="14" t="n"/>
      <c r="K556" s="14" t="n"/>
      <c r="L556" s="14" t="n"/>
      <c r="M556" s="14" t="n"/>
      <c r="N556" s="14" t="n"/>
      <c r="O556" s="14" t="n"/>
      <c r="P556" s="14" t="n"/>
      <c r="Q556" s="14" t="n"/>
      <c r="R556" s="14" t="n"/>
      <c r="S556" s="14" t="n"/>
      <c r="T556" s="14" t="n"/>
      <c r="U556" s="14" t="n"/>
      <c r="V556" s="14" t="n"/>
      <c r="W556" s="14" t="n"/>
      <c r="X556" s="14" t="n"/>
      <c r="Y556" s="14" t="n"/>
      <c r="Z556" s="14" t="n"/>
    </row>
    <row r="557" ht="15.75" customHeight="1" s="16">
      <c r="A557" s="14" t="n"/>
      <c r="B557" s="14" t="n"/>
      <c r="C557" s="14" t="n"/>
      <c r="D557" s="14" t="n"/>
      <c r="E557" s="14" t="n"/>
      <c r="F557" s="14" t="n"/>
      <c r="G557" s="14" t="n"/>
      <c r="H557" s="14" t="n"/>
      <c r="I557" s="14" t="n"/>
      <c r="J557" s="14" t="n"/>
      <c r="K557" s="14" t="n"/>
      <c r="L557" s="14" t="n"/>
      <c r="M557" s="14" t="n"/>
      <c r="N557" s="14" t="n"/>
      <c r="O557" s="14" t="n"/>
      <c r="P557" s="14" t="n"/>
      <c r="Q557" s="14" t="n"/>
      <c r="R557" s="14" t="n"/>
      <c r="S557" s="14" t="n"/>
      <c r="T557" s="14" t="n"/>
      <c r="U557" s="14" t="n"/>
      <c r="V557" s="14" t="n"/>
      <c r="W557" s="14" t="n"/>
      <c r="X557" s="14" t="n"/>
      <c r="Y557" s="14" t="n"/>
      <c r="Z557" s="14" t="n"/>
    </row>
    <row r="558" ht="15.75" customHeight="1" s="16">
      <c r="A558" s="14" t="n"/>
      <c r="B558" s="14" t="n"/>
      <c r="C558" s="14" t="n"/>
      <c r="D558" s="14" t="n"/>
      <c r="E558" s="14" t="n"/>
      <c r="F558" s="14" t="n"/>
      <c r="G558" s="14" t="n"/>
      <c r="H558" s="14" t="n"/>
      <c r="I558" s="14" t="n"/>
      <c r="J558" s="14" t="n"/>
      <c r="K558" s="14" t="n"/>
      <c r="L558" s="14" t="n"/>
      <c r="M558" s="14" t="n"/>
      <c r="N558" s="14" t="n"/>
      <c r="O558" s="14" t="n"/>
      <c r="P558" s="14" t="n"/>
      <c r="Q558" s="14" t="n"/>
      <c r="R558" s="14" t="n"/>
      <c r="S558" s="14" t="n"/>
      <c r="T558" s="14" t="n"/>
      <c r="U558" s="14" t="n"/>
      <c r="V558" s="14" t="n"/>
      <c r="W558" s="14" t="n"/>
      <c r="X558" s="14" t="n"/>
      <c r="Y558" s="14" t="n"/>
      <c r="Z558" s="14" t="n"/>
    </row>
    <row r="559" ht="15.75" customHeight="1" s="16">
      <c r="A559" s="14" t="n"/>
      <c r="B559" s="14" t="n"/>
      <c r="C559" s="14" t="n"/>
      <c r="D559" s="14" t="n"/>
      <c r="E559" s="14" t="n"/>
      <c r="F559" s="14" t="n"/>
      <c r="G559" s="14" t="n"/>
      <c r="H559" s="14" t="n"/>
      <c r="I559" s="14" t="n"/>
      <c r="J559" s="14" t="n"/>
      <c r="K559" s="14" t="n"/>
      <c r="L559" s="14" t="n"/>
      <c r="M559" s="14" t="n"/>
      <c r="N559" s="14" t="n"/>
      <c r="O559" s="14" t="n"/>
      <c r="P559" s="14" t="n"/>
      <c r="Q559" s="14" t="n"/>
      <c r="R559" s="14" t="n"/>
      <c r="S559" s="14" t="n"/>
      <c r="T559" s="14" t="n"/>
      <c r="U559" s="14" t="n"/>
      <c r="V559" s="14" t="n"/>
      <c r="W559" s="14" t="n"/>
      <c r="X559" s="14" t="n"/>
      <c r="Y559" s="14" t="n"/>
      <c r="Z559" s="14" t="n"/>
    </row>
    <row r="560" ht="15.75" customHeight="1" s="16">
      <c r="A560" s="14" t="n"/>
      <c r="B560" s="14" t="n"/>
      <c r="C560" s="14" t="n"/>
      <c r="D560" s="14" t="n"/>
      <c r="E560" s="14" t="n"/>
      <c r="F560" s="14" t="n"/>
      <c r="G560" s="14" t="n"/>
      <c r="H560" s="14" t="n"/>
      <c r="I560" s="14" t="n"/>
      <c r="J560" s="14" t="n"/>
      <c r="K560" s="14" t="n"/>
      <c r="L560" s="14" t="n"/>
      <c r="M560" s="14" t="n"/>
      <c r="N560" s="14" t="n"/>
      <c r="O560" s="14" t="n"/>
      <c r="P560" s="14" t="n"/>
      <c r="Q560" s="14" t="n"/>
      <c r="R560" s="14" t="n"/>
      <c r="S560" s="14" t="n"/>
      <c r="T560" s="14" t="n"/>
      <c r="U560" s="14" t="n"/>
      <c r="V560" s="14" t="n"/>
      <c r="W560" s="14" t="n"/>
      <c r="X560" s="14" t="n"/>
      <c r="Y560" s="14" t="n"/>
      <c r="Z560" s="14" t="n"/>
    </row>
    <row r="561" ht="15.75" customHeight="1" s="16">
      <c r="A561" s="14" t="n"/>
      <c r="B561" s="14" t="n"/>
      <c r="C561" s="14" t="n"/>
      <c r="D561" s="14" t="n"/>
      <c r="E561" s="14" t="n"/>
      <c r="F561" s="14" t="n"/>
      <c r="G561" s="14" t="n"/>
      <c r="H561" s="14" t="n"/>
      <c r="I561" s="14" t="n"/>
      <c r="J561" s="14" t="n"/>
      <c r="K561" s="14" t="n"/>
      <c r="L561" s="14" t="n"/>
      <c r="M561" s="14" t="n"/>
      <c r="N561" s="14" t="n"/>
      <c r="O561" s="14" t="n"/>
      <c r="P561" s="14" t="n"/>
      <c r="Q561" s="14" t="n"/>
      <c r="R561" s="14" t="n"/>
      <c r="S561" s="14" t="n"/>
      <c r="T561" s="14" t="n"/>
      <c r="U561" s="14" t="n"/>
      <c r="V561" s="14" t="n"/>
      <c r="W561" s="14" t="n"/>
      <c r="X561" s="14" t="n"/>
      <c r="Y561" s="14" t="n"/>
      <c r="Z561" s="14" t="n"/>
    </row>
    <row r="562" ht="15.75" customHeight="1" s="16">
      <c r="A562" s="14" t="n"/>
      <c r="B562" s="14" t="n"/>
      <c r="C562" s="14" t="n"/>
      <c r="D562" s="14" t="n"/>
      <c r="E562" s="14" t="n"/>
      <c r="F562" s="14" t="n"/>
      <c r="G562" s="14" t="n"/>
      <c r="H562" s="14" t="n"/>
      <c r="I562" s="14" t="n"/>
      <c r="J562" s="14" t="n"/>
      <c r="K562" s="14" t="n"/>
      <c r="L562" s="14" t="n"/>
      <c r="M562" s="14" t="n"/>
      <c r="N562" s="14" t="n"/>
      <c r="O562" s="14" t="n"/>
      <c r="P562" s="14" t="n"/>
      <c r="Q562" s="14" t="n"/>
      <c r="R562" s="14" t="n"/>
      <c r="S562" s="14" t="n"/>
      <c r="T562" s="14" t="n"/>
      <c r="U562" s="14" t="n"/>
      <c r="V562" s="14" t="n"/>
      <c r="W562" s="14" t="n"/>
      <c r="X562" s="14" t="n"/>
      <c r="Y562" s="14" t="n"/>
      <c r="Z562" s="14" t="n"/>
    </row>
    <row r="563" ht="15.75" customHeight="1" s="16">
      <c r="A563" s="14" t="n"/>
      <c r="B563" s="14" t="n"/>
      <c r="C563" s="14" t="n"/>
      <c r="D563" s="14" t="n"/>
      <c r="E563" s="14" t="n"/>
      <c r="F563" s="14" t="n"/>
      <c r="G563" s="14" t="n"/>
      <c r="H563" s="14" t="n"/>
      <c r="I563" s="14" t="n"/>
      <c r="J563" s="14" t="n"/>
      <c r="K563" s="14" t="n"/>
      <c r="L563" s="14" t="n"/>
      <c r="M563" s="14" t="n"/>
      <c r="N563" s="14" t="n"/>
      <c r="O563" s="14" t="n"/>
      <c r="P563" s="14" t="n"/>
      <c r="Q563" s="14" t="n"/>
      <c r="R563" s="14" t="n"/>
      <c r="S563" s="14" t="n"/>
      <c r="T563" s="14" t="n"/>
      <c r="U563" s="14" t="n"/>
      <c r="V563" s="14" t="n"/>
      <c r="W563" s="14" t="n"/>
      <c r="X563" s="14" t="n"/>
      <c r="Y563" s="14" t="n"/>
      <c r="Z563" s="14" t="n"/>
    </row>
    <row r="564" ht="15.75" customHeight="1" s="16">
      <c r="A564" s="14" t="n"/>
      <c r="B564" s="14" t="n"/>
      <c r="C564" s="14" t="n"/>
      <c r="D564" s="14" t="n"/>
      <c r="E564" s="14" t="n"/>
      <c r="F564" s="14" t="n"/>
      <c r="G564" s="14" t="n"/>
      <c r="H564" s="14" t="n"/>
      <c r="I564" s="14" t="n"/>
      <c r="J564" s="14" t="n"/>
      <c r="K564" s="14" t="n"/>
      <c r="L564" s="14" t="n"/>
      <c r="M564" s="14" t="n"/>
      <c r="N564" s="14" t="n"/>
      <c r="O564" s="14" t="n"/>
      <c r="P564" s="14" t="n"/>
      <c r="Q564" s="14" t="n"/>
      <c r="R564" s="14" t="n"/>
      <c r="S564" s="14" t="n"/>
      <c r="T564" s="14" t="n"/>
      <c r="U564" s="14" t="n"/>
      <c r="V564" s="14" t="n"/>
      <c r="W564" s="14" t="n"/>
      <c r="X564" s="14" t="n"/>
      <c r="Y564" s="14" t="n"/>
      <c r="Z564" s="14" t="n"/>
    </row>
    <row r="565" ht="15.75" customHeight="1" s="16">
      <c r="A565" s="14" t="n"/>
      <c r="B565" s="14" t="n"/>
      <c r="C565" s="14" t="n"/>
      <c r="D565" s="14" t="n"/>
      <c r="E565" s="14" t="n"/>
      <c r="F565" s="14" t="n"/>
      <c r="G565" s="14" t="n"/>
      <c r="H565" s="14" t="n"/>
      <c r="I565" s="14" t="n"/>
      <c r="J565" s="14" t="n"/>
      <c r="K565" s="14" t="n"/>
      <c r="L565" s="14" t="n"/>
      <c r="M565" s="14" t="n"/>
      <c r="N565" s="14" t="n"/>
      <c r="O565" s="14" t="n"/>
      <c r="P565" s="14" t="n"/>
      <c r="Q565" s="14" t="n"/>
      <c r="R565" s="14" t="n"/>
      <c r="S565" s="14" t="n"/>
      <c r="T565" s="14" t="n"/>
      <c r="U565" s="14" t="n"/>
      <c r="V565" s="14" t="n"/>
      <c r="W565" s="14" t="n"/>
      <c r="X565" s="14" t="n"/>
      <c r="Y565" s="14" t="n"/>
      <c r="Z565" s="14" t="n"/>
    </row>
    <row r="566" ht="15.75" customHeight="1" s="16">
      <c r="A566" s="14" t="n"/>
      <c r="B566" s="14" t="n"/>
      <c r="C566" s="14" t="n"/>
      <c r="D566" s="14" t="n"/>
      <c r="E566" s="14" t="n"/>
      <c r="F566" s="14" t="n"/>
      <c r="G566" s="14" t="n"/>
      <c r="H566" s="14" t="n"/>
      <c r="I566" s="14" t="n"/>
      <c r="J566" s="14" t="n"/>
      <c r="K566" s="14" t="n"/>
      <c r="L566" s="14" t="n"/>
      <c r="M566" s="14" t="n"/>
      <c r="N566" s="14" t="n"/>
      <c r="O566" s="14" t="n"/>
      <c r="P566" s="14" t="n"/>
      <c r="Q566" s="14" t="n"/>
      <c r="R566" s="14" t="n"/>
      <c r="S566" s="14" t="n"/>
      <c r="T566" s="14" t="n"/>
      <c r="U566" s="14" t="n"/>
      <c r="V566" s="14" t="n"/>
      <c r="W566" s="14" t="n"/>
      <c r="X566" s="14" t="n"/>
      <c r="Y566" s="14" t="n"/>
      <c r="Z566" s="14" t="n"/>
    </row>
    <row r="567" ht="15.75" customHeight="1" s="16">
      <c r="A567" s="14" t="n"/>
      <c r="B567" s="14" t="n"/>
      <c r="C567" s="14" t="n"/>
      <c r="D567" s="14" t="n"/>
      <c r="E567" s="14" t="n"/>
      <c r="F567" s="14" t="n"/>
      <c r="G567" s="14" t="n"/>
      <c r="H567" s="14" t="n"/>
      <c r="I567" s="14" t="n"/>
      <c r="J567" s="14" t="n"/>
      <c r="K567" s="14" t="n"/>
      <c r="L567" s="14" t="n"/>
      <c r="M567" s="14" t="n"/>
      <c r="N567" s="14" t="n"/>
      <c r="O567" s="14" t="n"/>
      <c r="P567" s="14" t="n"/>
      <c r="Q567" s="14" t="n"/>
      <c r="R567" s="14" t="n"/>
      <c r="S567" s="14" t="n"/>
      <c r="T567" s="14" t="n"/>
      <c r="U567" s="14" t="n"/>
      <c r="V567" s="14" t="n"/>
      <c r="W567" s="14" t="n"/>
      <c r="X567" s="14" t="n"/>
      <c r="Y567" s="14" t="n"/>
      <c r="Z567" s="14" t="n"/>
    </row>
    <row r="568" ht="15.75" customHeight="1" s="16">
      <c r="A568" s="14" t="n"/>
      <c r="B568" s="14" t="n"/>
      <c r="C568" s="14" t="n"/>
      <c r="D568" s="14" t="n"/>
      <c r="E568" s="14" t="n"/>
      <c r="F568" s="14" t="n"/>
      <c r="G568" s="14" t="n"/>
      <c r="H568" s="14" t="n"/>
      <c r="I568" s="14" t="n"/>
      <c r="J568" s="14" t="n"/>
      <c r="K568" s="14" t="n"/>
      <c r="L568" s="14" t="n"/>
      <c r="M568" s="14" t="n"/>
      <c r="N568" s="14" t="n"/>
      <c r="O568" s="14" t="n"/>
      <c r="P568" s="14" t="n"/>
      <c r="Q568" s="14" t="n"/>
      <c r="R568" s="14" t="n"/>
      <c r="S568" s="14" t="n"/>
      <c r="T568" s="14" t="n"/>
      <c r="U568" s="14" t="n"/>
      <c r="V568" s="14" t="n"/>
      <c r="W568" s="14" t="n"/>
      <c r="X568" s="14" t="n"/>
      <c r="Y568" s="14" t="n"/>
      <c r="Z568" s="14" t="n"/>
    </row>
    <row r="569" ht="15.75" customHeight="1" s="16">
      <c r="A569" s="14" t="n"/>
      <c r="B569" s="14" t="n"/>
      <c r="C569" s="14" t="n"/>
      <c r="D569" s="14" t="n"/>
      <c r="E569" s="14" t="n"/>
      <c r="F569" s="14" t="n"/>
      <c r="G569" s="14" t="n"/>
      <c r="H569" s="14" t="n"/>
      <c r="I569" s="14" t="n"/>
      <c r="J569" s="14" t="n"/>
      <c r="K569" s="14" t="n"/>
      <c r="L569" s="14" t="n"/>
      <c r="M569" s="14" t="n"/>
      <c r="N569" s="14" t="n"/>
      <c r="O569" s="14" t="n"/>
      <c r="P569" s="14" t="n"/>
      <c r="Q569" s="14" t="n"/>
      <c r="R569" s="14" t="n"/>
      <c r="S569" s="14" t="n"/>
      <c r="T569" s="14" t="n"/>
      <c r="U569" s="14" t="n"/>
      <c r="V569" s="14" t="n"/>
      <c r="W569" s="14" t="n"/>
      <c r="X569" s="14" t="n"/>
      <c r="Y569" s="14" t="n"/>
      <c r="Z569" s="14" t="n"/>
    </row>
    <row r="570" ht="15.75" customHeight="1" s="16">
      <c r="A570" s="14" t="n"/>
      <c r="B570" s="14" t="n"/>
      <c r="C570" s="14" t="n"/>
      <c r="D570" s="14" t="n"/>
      <c r="E570" s="14" t="n"/>
      <c r="F570" s="14" t="n"/>
      <c r="G570" s="14" t="n"/>
      <c r="H570" s="14" t="n"/>
      <c r="I570" s="14" t="n"/>
      <c r="J570" s="14" t="n"/>
      <c r="K570" s="14" t="n"/>
      <c r="L570" s="14" t="n"/>
      <c r="M570" s="14" t="n"/>
      <c r="N570" s="14" t="n"/>
      <c r="O570" s="14" t="n"/>
      <c r="P570" s="14" t="n"/>
      <c r="Q570" s="14" t="n"/>
      <c r="R570" s="14" t="n"/>
      <c r="S570" s="14" t="n"/>
      <c r="T570" s="14" t="n"/>
      <c r="U570" s="14" t="n"/>
      <c r="V570" s="14" t="n"/>
      <c r="W570" s="14" t="n"/>
      <c r="X570" s="14" t="n"/>
      <c r="Y570" s="14" t="n"/>
      <c r="Z570" s="14" t="n"/>
    </row>
    <row r="571" ht="15.75" customHeight="1" s="16">
      <c r="A571" s="14" t="n"/>
      <c r="B571" s="14" t="n"/>
      <c r="C571" s="14" t="n"/>
      <c r="D571" s="14" t="n"/>
      <c r="E571" s="14" t="n"/>
      <c r="F571" s="14" t="n"/>
      <c r="G571" s="14" t="n"/>
      <c r="H571" s="14" t="n"/>
      <c r="I571" s="14" t="n"/>
      <c r="J571" s="14" t="n"/>
      <c r="K571" s="14" t="n"/>
      <c r="L571" s="14" t="n"/>
      <c r="M571" s="14" t="n"/>
      <c r="N571" s="14" t="n"/>
      <c r="O571" s="14" t="n"/>
      <c r="P571" s="14" t="n"/>
      <c r="Q571" s="14" t="n"/>
      <c r="R571" s="14" t="n"/>
      <c r="S571" s="14" t="n"/>
      <c r="T571" s="14" t="n"/>
      <c r="U571" s="14" t="n"/>
      <c r="V571" s="14" t="n"/>
      <c r="W571" s="14" t="n"/>
      <c r="X571" s="14" t="n"/>
      <c r="Y571" s="14" t="n"/>
      <c r="Z571" s="14" t="n"/>
    </row>
    <row r="572" ht="15.75" customHeight="1" s="16">
      <c r="A572" s="14" t="n"/>
      <c r="B572" s="14" t="n"/>
      <c r="C572" s="14" t="n"/>
      <c r="D572" s="14" t="n"/>
      <c r="E572" s="14" t="n"/>
      <c r="F572" s="14" t="n"/>
      <c r="G572" s="14" t="n"/>
      <c r="H572" s="14" t="n"/>
      <c r="I572" s="14" t="n"/>
      <c r="J572" s="14" t="n"/>
      <c r="K572" s="14" t="n"/>
      <c r="L572" s="14" t="n"/>
      <c r="M572" s="14" t="n"/>
      <c r="N572" s="14" t="n"/>
      <c r="O572" s="14" t="n"/>
      <c r="P572" s="14" t="n"/>
      <c r="Q572" s="14" t="n"/>
      <c r="R572" s="14" t="n"/>
      <c r="S572" s="14" t="n"/>
      <c r="T572" s="14" t="n"/>
      <c r="U572" s="14" t="n"/>
      <c r="V572" s="14" t="n"/>
      <c r="W572" s="14" t="n"/>
      <c r="X572" s="14" t="n"/>
      <c r="Y572" s="14" t="n"/>
      <c r="Z572" s="14" t="n"/>
    </row>
    <row r="573" ht="15.75" customHeight="1" s="16">
      <c r="A573" s="14" t="n"/>
      <c r="B573" s="14" t="n"/>
      <c r="C573" s="14" t="n"/>
      <c r="D573" s="14" t="n"/>
      <c r="E573" s="14" t="n"/>
      <c r="F573" s="14" t="n"/>
      <c r="G573" s="14" t="n"/>
      <c r="H573" s="14" t="n"/>
      <c r="I573" s="14" t="n"/>
      <c r="J573" s="14" t="n"/>
      <c r="K573" s="14" t="n"/>
      <c r="L573" s="14" t="n"/>
      <c r="M573" s="14" t="n"/>
      <c r="N573" s="14" t="n"/>
      <c r="O573" s="14" t="n"/>
      <c r="P573" s="14" t="n"/>
      <c r="Q573" s="14" t="n"/>
      <c r="R573" s="14" t="n"/>
      <c r="S573" s="14" t="n"/>
      <c r="T573" s="14" t="n"/>
      <c r="U573" s="14" t="n"/>
      <c r="V573" s="14" t="n"/>
      <c r="W573" s="14" t="n"/>
      <c r="X573" s="14" t="n"/>
      <c r="Y573" s="14" t="n"/>
      <c r="Z573" s="14" t="n"/>
    </row>
    <row r="574" ht="15.75" customHeight="1" s="16">
      <c r="A574" s="14" t="n"/>
      <c r="B574" s="14" t="n"/>
      <c r="C574" s="14" t="n"/>
      <c r="D574" s="14" t="n"/>
      <c r="E574" s="14" t="n"/>
      <c r="F574" s="14" t="n"/>
      <c r="G574" s="14" t="n"/>
      <c r="H574" s="14" t="n"/>
      <c r="I574" s="14" t="n"/>
      <c r="J574" s="14" t="n"/>
      <c r="K574" s="14" t="n"/>
      <c r="L574" s="14" t="n"/>
      <c r="M574" s="14" t="n"/>
      <c r="N574" s="14" t="n"/>
      <c r="O574" s="14" t="n"/>
      <c r="P574" s="14" t="n"/>
      <c r="Q574" s="14" t="n"/>
      <c r="R574" s="14" t="n"/>
      <c r="S574" s="14" t="n"/>
      <c r="T574" s="14" t="n"/>
      <c r="U574" s="14" t="n"/>
      <c r="V574" s="14" t="n"/>
      <c r="W574" s="14" t="n"/>
      <c r="X574" s="14" t="n"/>
      <c r="Y574" s="14" t="n"/>
      <c r="Z574" s="14" t="n"/>
    </row>
    <row r="575" ht="15.75" customHeight="1" s="16">
      <c r="A575" s="14" t="n"/>
      <c r="B575" s="14" t="n"/>
      <c r="C575" s="14" t="n"/>
      <c r="D575" s="14" t="n"/>
      <c r="E575" s="14" t="n"/>
      <c r="F575" s="14" t="n"/>
      <c r="G575" s="14" t="n"/>
      <c r="H575" s="14" t="n"/>
      <c r="I575" s="14" t="n"/>
      <c r="J575" s="14" t="n"/>
      <c r="K575" s="14" t="n"/>
      <c r="L575" s="14" t="n"/>
      <c r="M575" s="14" t="n"/>
      <c r="N575" s="14" t="n"/>
      <c r="O575" s="14" t="n"/>
      <c r="P575" s="14" t="n"/>
      <c r="Q575" s="14" t="n"/>
      <c r="R575" s="14" t="n"/>
      <c r="S575" s="14" t="n"/>
      <c r="T575" s="14" t="n"/>
      <c r="U575" s="14" t="n"/>
      <c r="V575" s="14" t="n"/>
      <c r="W575" s="14" t="n"/>
      <c r="X575" s="14" t="n"/>
      <c r="Y575" s="14" t="n"/>
      <c r="Z575" s="14" t="n"/>
    </row>
    <row r="576" ht="15.75" customHeight="1" s="16">
      <c r="A576" s="14" t="n"/>
      <c r="B576" s="14" t="n"/>
      <c r="C576" s="14" t="n"/>
      <c r="D576" s="14" t="n"/>
      <c r="E576" s="14" t="n"/>
      <c r="F576" s="14" t="n"/>
      <c r="G576" s="14" t="n"/>
      <c r="H576" s="14" t="n"/>
      <c r="I576" s="14" t="n"/>
      <c r="J576" s="14" t="n"/>
      <c r="K576" s="14" t="n"/>
      <c r="L576" s="14" t="n"/>
      <c r="M576" s="14" t="n"/>
      <c r="N576" s="14" t="n"/>
      <c r="O576" s="14" t="n"/>
      <c r="P576" s="14" t="n"/>
      <c r="Q576" s="14" t="n"/>
      <c r="R576" s="14" t="n"/>
      <c r="S576" s="14" t="n"/>
      <c r="T576" s="14" t="n"/>
      <c r="U576" s="14" t="n"/>
      <c r="V576" s="14" t="n"/>
      <c r="W576" s="14" t="n"/>
      <c r="X576" s="14" t="n"/>
      <c r="Y576" s="14" t="n"/>
      <c r="Z576" s="14" t="n"/>
    </row>
    <row r="577" ht="15.75" customHeight="1" s="16">
      <c r="A577" s="14" t="n"/>
      <c r="B577" s="14" t="n"/>
      <c r="C577" s="14" t="n"/>
      <c r="D577" s="14" t="n"/>
      <c r="E577" s="14" t="n"/>
      <c r="F577" s="14" t="n"/>
      <c r="G577" s="14" t="n"/>
      <c r="H577" s="14" t="n"/>
      <c r="I577" s="14" t="n"/>
      <c r="J577" s="14" t="n"/>
      <c r="K577" s="14" t="n"/>
      <c r="L577" s="14" t="n"/>
      <c r="M577" s="14" t="n"/>
      <c r="N577" s="14" t="n"/>
      <c r="O577" s="14" t="n"/>
      <c r="P577" s="14" t="n"/>
      <c r="Q577" s="14" t="n"/>
      <c r="R577" s="14" t="n"/>
      <c r="S577" s="14" t="n"/>
      <c r="T577" s="14" t="n"/>
      <c r="U577" s="14" t="n"/>
      <c r="V577" s="14" t="n"/>
      <c r="W577" s="14" t="n"/>
      <c r="X577" s="14" t="n"/>
      <c r="Y577" s="14" t="n"/>
      <c r="Z577" s="14" t="n"/>
    </row>
    <row r="578" ht="15.75" customHeight="1" s="16">
      <c r="A578" s="14" t="n"/>
      <c r="B578" s="14" t="n"/>
      <c r="C578" s="14" t="n"/>
      <c r="D578" s="14" t="n"/>
      <c r="E578" s="14" t="n"/>
      <c r="F578" s="14" t="n"/>
      <c r="G578" s="14" t="n"/>
      <c r="H578" s="14" t="n"/>
      <c r="I578" s="14" t="n"/>
      <c r="J578" s="14" t="n"/>
      <c r="K578" s="14" t="n"/>
      <c r="L578" s="14" t="n"/>
      <c r="M578" s="14" t="n"/>
      <c r="N578" s="14" t="n"/>
      <c r="O578" s="14" t="n"/>
      <c r="P578" s="14" t="n"/>
      <c r="Q578" s="14" t="n"/>
      <c r="R578" s="14" t="n"/>
      <c r="S578" s="14" t="n"/>
      <c r="T578" s="14" t="n"/>
      <c r="U578" s="14" t="n"/>
      <c r="V578" s="14" t="n"/>
      <c r="W578" s="14" t="n"/>
      <c r="X578" s="14" t="n"/>
      <c r="Y578" s="14" t="n"/>
      <c r="Z578" s="14" t="n"/>
    </row>
    <row r="579" ht="15.75" customHeight="1" s="16">
      <c r="A579" s="14" t="n"/>
      <c r="B579" s="14" t="n"/>
      <c r="C579" s="14" t="n"/>
      <c r="D579" s="14" t="n"/>
      <c r="E579" s="14" t="n"/>
      <c r="F579" s="14" t="n"/>
      <c r="G579" s="14" t="n"/>
      <c r="H579" s="14" t="n"/>
      <c r="I579" s="14" t="n"/>
      <c r="J579" s="14" t="n"/>
      <c r="K579" s="14" t="n"/>
      <c r="L579" s="14" t="n"/>
      <c r="M579" s="14" t="n"/>
      <c r="N579" s="14" t="n"/>
      <c r="O579" s="14" t="n"/>
      <c r="P579" s="14" t="n"/>
      <c r="Q579" s="14" t="n"/>
      <c r="R579" s="14" t="n"/>
      <c r="S579" s="14" t="n"/>
      <c r="T579" s="14" t="n"/>
      <c r="U579" s="14" t="n"/>
      <c r="V579" s="14" t="n"/>
      <c r="W579" s="14" t="n"/>
      <c r="X579" s="14" t="n"/>
      <c r="Y579" s="14" t="n"/>
      <c r="Z579" s="14" t="n"/>
    </row>
    <row r="580" ht="15.75" customHeight="1" s="16">
      <c r="A580" s="14" t="n"/>
      <c r="B580" s="14" t="n"/>
      <c r="C580" s="14" t="n"/>
      <c r="D580" s="14" t="n"/>
      <c r="E580" s="14" t="n"/>
      <c r="F580" s="14" t="n"/>
      <c r="G580" s="14" t="n"/>
      <c r="H580" s="14" t="n"/>
      <c r="I580" s="14" t="n"/>
      <c r="J580" s="14" t="n"/>
      <c r="K580" s="14" t="n"/>
      <c r="L580" s="14" t="n"/>
      <c r="M580" s="14" t="n"/>
      <c r="N580" s="14" t="n"/>
      <c r="O580" s="14" t="n"/>
      <c r="P580" s="14" t="n"/>
      <c r="Q580" s="14" t="n"/>
      <c r="R580" s="14" t="n"/>
      <c r="S580" s="14" t="n"/>
      <c r="T580" s="14" t="n"/>
      <c r="U580" s="14" t="n"/>
      <c r="V580" s="14" t="n"/>
      <c r="W580" s="14" t="n"/>
      <c r="X580" s="14" t="n"/>
      <c r="Y580" s="14" t="n"/>
      <c r="Z580" s="14" t="n"/>
    </row>
    <row r="581" ht="15.75" customHeight="1" s="16">
      <c r="A581" s="14" t="n"/>
      <c r="B581" s="14" t="n"/>
      <c r="C581" s="14" t="n"/>
      <c r="D581" s="14" t="n"/>
      <c r="E581" s="14" t="n"/>
      <c r="F581" s="14" t="n"/>
      <c r="G581" s="14" t="n"/>
      <c r="H581" s="14" t="n"/>
      <c r="I581" s="14" t="n"/>
      <c r="J581" s="14" t="n"/>
      <c r="K581" s="14" t="n"/>
      <c r="L581" s="14" t="n"/>
      <c r="M581" s="14" t="n"/>
      <c r="N581" s="14" t="n"/>
      <c r="O581" s="14" t="n"/>
      <c r="P581" s="14" t="n"/>
      <c r="Q581" s="14" t="n"/>
      <c r="R581" s="14" t="n"/>
      <c r="S581" s="14" t="n"/>
      <c r="T581" s="14" t="n"/>
      <c r="U581" s="14" t="n"/>
      <c r="V581" s="14" t="n"/>
      <c r="W581" s="14" t="n"/>
      <c r="X581" s="14" t="n"/>
      <c r="Y581" s="14" t="n"/>
      <c r="Z581" s="14" t="n"/>
    </row>
    <row r="582" ht="15.75" customHeight="1" s="16">
      <c r="A582" s="14" t="n"/>
      <c r="B582" s="14" t="n"/>
      <c r="C582" s="14" t="n"/>
      <c r="D582" s="14" t="n"/>
      <c r="E582" s="14" t="n"/>
      <c r="F582" s="14" t="n"/>
      <c r="G582" s="14" t="n"/>
      <c r="H582" s="14" t="n"/>
      <c r="I582" s="14" t="n"/>
      <c r="J582" s="14" t="n"/>
      <c r="K582" s="14" t="n"/>
      <c r="L582" s="14" t="n"/>
      <c r="M582" s="14" t="n"/>
      <c r="N582" s="14" t="n"/>
      <c r="O582" s="14" t="n"/>
      <c r="P582" s="14" t="n"/>
      <c r="Q582" s="14" t="n"/>
      <c r="R582" s="14" t="n"/>
      <c r="S582" s="14" t="n"/>
      <c r="T582" s="14" t="n"/>
      <c r="U582" s="14" t="n"/>
      <c r="V582" s="14" t="n"/>
      <c r="W582" s="14" t="n"/>
      <c r="X582" s="14" t="n"/>
      <c r="Y582" s="14" t="n"/>
      <c r="Z582" s="14" t="n"/>
    </row>
    <row r="583" ht="15.75" customHeight="1" s="16">
      <c r="A583" s="14" t="n"/>
      <c r="B583" s="14" t="n"/>
      <c r="C583" s="14" t="n"/>
      <c r="D583" s="14" t="n"/>
      <c r="E583" s="14" t="n"/>
      <c r="F583" s="14" t="n"/>
      <c r="G583" s="14" t="n"/>
      <c r="H583" s="14" t="n"/>
      <c r="I583" s="14" t="n"/>
      <c r="J583" s="14" t="n"/>
      <c r="K583" s="14" t="n"/>
      <c r="L583" s="14" t="n"/>
      <c r="M583" s="14" t="n"/>
      <c r="N583" s="14" t="n"/>
      <c r="O583" s="14" t="n"/>
      <c r="P583" s="14" t="n"/>
      <c r="Q583" s="14" t="n"/>
      <c r="R583" s="14" t="n"/>
      <c r="S583" s="14" t="n"/>
      <c r="T583" s="14" t="n"/>
      <c r="U583" s="14" t="n"/>
      <c r="V583" s="14" t="n"/>
      <c r="W583" s="14" t="n"/>
      <c r="X583" s="14" t="n"/>
      <c r="Y583" s="14" t="n"/>
      <c r="Z583" s="14" t="n"/>
    </row>
    <row r="584" ht="15.75" customHeight="1" s="16">
      <c r="A584" s="14" t="n"/>
      <c r="B584" s="14" t="n"/>
      <c r="C584" s="14" t="n"/>
      <c r="D584" s="14" t="n"/>
      <c r="E584" s="14" t="n"/>
      <c r="F584" s="14" t="n"/>
      <c r="G584" s="14" t="n"/>
      <c r="H584" s="14" t="n"/>
      <c r="I584" s="14" t="n"/>
      <c r="J584" s="14" t="n"/>
      <c r="K584" s="14" t="n"/>
      <c r="L584" s="14" t="n"/>
      <c r="M584" s="14" t="n"/>
      <c r="N584" s="14" t="n"/>
      <c r="O584" s="14" t="n"/>
      <c r="P584" s="14" t="n"/>
      <c r="Q584" s="14" t="n"/>
      <c r="R584" s="14" t="n"/>
      <c r="S584" s="14" t="n"/>
      <c r="T584" s="14" t="n"/>
      <c r="U584" s="14" t="n"/>
      <c r="V584" s="14" t="n"/>
      <c r="W584" s="14" t="n"/>
      <c r="X584" s="14" t="n"/>
      <c r="Y584" s="14" t="n"/>
      <c r="Z584" s="14" t="n"/>
    </row>
    <row r="585" ht="15.75" customHeight="1" s="16">
      <c r="A585" s="14" t="n"/>
      <c r="B585" s="14" t="n"/>
      <c r="C585" s="14" t="n"/>
      <c r="D585" s="14" t="n"/>
      <c r="E585" s="14" t="n"/>
      <c r="F585" s="14" t="n"/>
      <c r="G585" s="14" t="n"/>
      <c r="H585" s="14" t="n"/>
      <c r="I585" s="14" t="n"/>
      <c r="J585" s="14" t="n"/>
      <c r="K585" s="14" t="n"/>
      <c r="L585" s="14" t="n"/>
      <c r="M585" s="14" t="n"/>
      <c r="N585" s="14" t="n"/>
      <c r="O585" s="14" t="n"/>
      <c r="P585" s="14" t="n"/>
      <c r="Q585" s="14" t="n"/>
      <c r="R585" s="14" t="n"/>
      <c r="S585" s="14" t="n"/>
      <c r="T585" s="14" t="n"/>
      <c r="U585" s="14" t="n"/>
      <c r="V585" s="14" t="n"/>
      <c r="W585" s="14" t="n"/>
      <c r="X585" s="14" t="n"/>
      <c r="Y585" s="14" t="n"/>
      <c r="Z585" s="14" t="n"/>
    </row>
    <row r="586" ht="15.75" customHeight="1" s="16">
      <c r="A586" s="14" t="n"/>
      <c r="B586" s="14" t="n"/>
      <c r="C586" s="14" t="n"/>
      <c r="D586" s="14" t="n"/>
      <c r="E586" s="14" t="n"/>
      <c r="F586" s="14" t="n"/>
      <c r="G586" s="14" t="n"/>
      <c r="H586" s="14" t="n"/>
      <c r="I586" s="14" t="n"/>
      <c r="J586" s="14" t="n"/>
      <c r="K586" s="14" t="n"/>
      <c r="L586" s="14" t="n"/>
      <c r="M586" s="14" t="n"/>
      <c r="N586" s="14" t="n"/>
      <c r="O586" s="14" t="n"/>
      <c r="P586" s="14" t="n"/>
      <c r="Q586" s="14" t="n"/>
      <c r="R586" s="14" t="n"/>
      <c r="S586" s="14" t="n"/>
      <c r="T586" s="14" t="n"/>
      <c r="U586" s="14" t="n"/>
      <c r="V586" s="14" t="n"/>
      <c r="W586" s="14" t="n"/>
      <c r="X586" s="14" t="n"/>
      <c r="Y586" s="14" t="n"/>
      <c r="Z586" s="14" t="n"/>
    </row>
    <row r="587" ht="15.75" customHeight="1" s="16">
      <c r="A587" s="14" t="n"/>
      <c r="B587" s="14" t="n"/>
      <c r="C587" s="14" t="n"/>
      <c r="D587" s="14" t="n"/>
      <c r="E587" s="14" t="n"/>
      <c r="F587" s="14" t="n"/>
      <c r="G587" s="14" t="n"/>
      <c r="H587" s="14" t="n"/>
      <c r="I587" s="14" t="n"/>
      <c r="J587" s="14" t="n"/>
      <c r="K587" s="14" t="n"/>
      <c r="L587" s="14" t="n"/>
      <c r="M587" s="14" t="n"/>
      <c r="N587" s="14" t="n"/>
      <c r="O587" s="14" t="n"/>
      <c r="P587" s="14" t="n"/>
      <c r="Q587" s="14" t="n"/>
      <c r="R587" s="14" t="n"/>
      <c r="S587" s="14" t="n"/>
      <c r="T587" s="14" t="n"/>
      <c r="U587" s="14" t="n"/>
      <c r="V587" s="14" t="n"/>
      <c r="W587" s="14" t="n"/>
      <c r="X587" s="14" t="n"/>
      <c r="Y587" s="14" t="n"/>
      <c r="Z587" s="14" t="n"/>
    </row>
    <row r="588" ht="15.75" customHeight="1" s="16">
      <c r="A588" s="14" t="n"/>
      <c r="B588" s="14" t="n"/>
      <c r="C588" s="14" t="n"/>
      <c r="D588" s="14" t="n"/>
      <c r="E588" s="14" t="n"/>
      <c r="F588" s="14" t="n"/>
      <c r="G588" s="14" t="n"/>
      <c r="H588" s="14" t="n"/>
      <c r="I588" s="14" t="n"/>
      <c r="J588" s="14" t="n"/>
      <c r="K588" s="14" t="n"/>
      <c r="L588" s="14" t="n"/>
      <c r="M588" s="14" t="n"/>
      <c r="N588" s="14" t="n"/>
      <c r="O588" s="14" t="n"/>
      <c r="P588" s="14" t="n"/>
      <c r="Q588" s="14" t="n"/>
      <c r="R588" s="14" t="n"/>
      <c r="S588" s="14" t="n"/>
      <c r="T588" s="14" t="n"/>
      <c r="U588" s="14" t="n"/>
      <c r="V588" s="14" t="n"/>
      <c r="W588" s="14" t="n"/>
      <c r="X588" s="14" t="n"/>
      <c r="Y588" s="14" t="n"/>
      <c r="Z588" s="14" t="n"/>
    </row>
    <row r="589" ht="15.75" customHeight="1" s="16">
      <c r="A589" s="14" t="n"/>
      <c r="B589" s="14" t="n"/>
      <c r="C589" s="14" t="n"/>
      <c r="D589" s="14" t="n"/>
      <c r="E589" s="14" t="n"/>
      <c r="F589" s="14" t="n"/>
      <c r="G589" s="14" t="n"/>
      <c r="H589" s="14" t="n"/>
      <c r="I589" s="14" t="n"/>
      <c r="J589" s="14" t="n"/>
      <c r="K589" s="14" t="n"/>
      <c r="L589" s="14" t="n"/>
      <c r="M589" s="14" t="n"/>
      <c r="N589" s="14" t="n"/>
      <c r="O589" s="14" t="n"/>
      <c r="P589" s="14" t="n"/>
      <c r="Q589" s="14" t="n"/>
      <c r="R589" s="14" t="n"/>
      <c r="S589" s="14" t="n"/>
      <c r="T589" s="14" t="n"/>
      <c r="U589" s="14" t="n"/>
      <c r="V589" s="14" t="n"/>
      <c r="W589" s="14" t="n"/>
      <c r="X589" s="14" t="n"/>
      <c r="Y589" s="14" t="n"/>
      <c r="Z589" s="14" t="n"/>
    </row>
    <row r="590" ht="15.75" customHeight="1" s="16">
      <c r="A590" s="14" t="n"/>
      <c r="B590" s="14" t="n"/>
      <c r="C590" s="14" t="n"/>
      <c r="D590" s="14" t="n"/>
      <c r="E590" s="14" t="n"/>
      <c r="F590" s="14" t="n"/>
      <c r="G590" s="14" t="n"/>
      <c r="H590" s="14" t="n"/>
      <c r="I590" s="14" t="n"/>
      <c r="J590" s="14" t="n"/>
      <c r="K590" s="14" t="n"/>
      <c r="L590" s="14" t="n"/>
      <c r="M590" s="14" t="n"/>
      <c r="N590" s="14" t="n"/>
      <c r="O590" s="14" t="n"/>
      <c r="P590" s="14" t="n"/>
      <c r="Q590" s="14" t="n"/>
      <c r="R590" s="14" t="n"/>
      <c r="S590" s="14" t="n"/>
      <c r="T590" s="14" t="n"/>
      <c r="U590" s="14" t="n"/>
      <c r="V590" s="14" t="n"/>
      <c r="W590" s="14" t="n"/>
      <c r="X590" s="14" t="n"/>
      <c r="Y590" s="14" t="n"/>
      <c r="Z590" s="14" t="n"/>
    </row>
    <row r="591" ht="15.75" customHeight="1" s="16">
      <c r="A591" s="14" t="n"/>
      <c r="B591" s="14" t="n"/>
      <c r="C591" s="14" t="n"/>
      <c r="D591" s="14" t="n"/>
      <c r="E591" s="14" t="n"/>
      <c r="F591" s="14" t="n"/>
      <c r="G591" s="14" t="n"/>
      <c r="H591" s="14" t="n"/>
      <c r="I591" s="14" t="n"/>
      <c r="J591" s="14" t="n"/>
      <c r="K591" s="14" t="n"/>
      <c r="L591" s="14" t="n"/>
      <c r="M591" s="14" t="n"/>
      <c r="N591" s="14" t="n"/>
      <c r="O591" s="14" t="n"/>
      <c r="P591" s="14" t="n"/>
      <c r="Q591" s="14" t="n"/>
      <c r="R591" s="14" t="n"/>
      <c r="S591" s="14" t="n"/>
      <c r="T591" s="14" t="n"/>
      <c r="U591" s="14" t="n"/>
      <c r="V591" s="14" t="n"/>
      <c r="W591" s="14" t="n"/>
      <c r="X591" s="14" t="n"/>
      <c r="Y591" s="14" t="n"/>
      <c r="Z591" s="14" t="n"/>
    </row>
    <row r="592" ht="15.75" customHeight="1" s="16">
      <c r="A592" s="14" t="n"/>
      <c r="B592" s="14" t="n"/>
      <c r="C592" s="14" t="n"/>
      <c r="D592" s="14" t="n"/>
      <c r="E592" s="14" t="n"/>
      <c r="F592" s="14" t="n"/>
      <c r="G592" s="14" t="n"/>
      <c r="H592" s="14" t="n"/>
      <c r="I592" s="14" t="n"/>
      <c r="J592" s="14" t="n"/>
      <c r="K592" s="14" t="n"/>
      <c r="L592" s="14" t="n"/>
      <c r="M592" s="14" t="n"/>
      <c r="N592" s="14" t="n"/>
      <c r="O592" s="14" t="n"/>
      <c r="P592" s="14" t="n"/>
      <c r="Q592" s="14" t="n"/>
      <c r="R592" s="14" t="n"/>
      <c r="S592" s="14" t="n"/>
      <c r="T592" s="14" t="n"/>
      <c r="U592" s="14" t="n"/>
      <c r="V592" s="14" t="n"/>
      <c r="W592" s="14" t="n"/>
      <c r="X592" s="14" t="n"/>
      <c r="Y592" s="14" t="n"/>
      <c r="Z592" s="14" t="n"/>
    </row>
    <row r="593" ht="15.75" customHeight="1" s="16">
      <c r="A593" s="14" t="n"/>
      <c r="B593" s="14" t="n"/>
      <c r="C593" s="14" t="n"/>
      <c r="D593" s="14" t="n"/>
      <c r="E593" s="14" t="n"/>
      <c r="F593" s="14" t="n"/>
      <c r="G593" s="14" t="n"/>
      <c r="H593" s="14" t="n"/>
      <c r="I593" s="14" t="n"/>
      <c r="J593" s="14" t="n"/>
      <c r="K593" s="14" t="n"/>
      <c r="L593" s="14" t="n"/>
      <c r="M593" s="14" t="n"/>
      <c r="N593" s="14" t="n"/>
      <c r="O593" s="14" t="n"/>
      <c r="P593" s="14" t="n"/>
      <c r="Q593" s="14" t="n"/>
      <c r="R593" s="14" t="n"/>
      <c r="S593" s="14" t="n"/>
      <c r="T593" s="14" t="n"/>
      <c r="U593" s="14" t="n"/>
      <c r="V593" s="14" t="n"/>
      <c r="W593" s="14" t="n"/>
      <c r="X593" s="14" t="n"/>
      <c r="Y593" s="14" t="n"/>
      <c r="Z593" s="14" t="n"/>
    </row>
    <row r="594" ht="15.75" customHeight="1" s="16">
      <c r="A594" s="14" t="n"/>
      <c r="B594" s="14" t="n"/>
      <c r="C594" s="14" t="n"/>
      <c r="D594" s="14" t="n"/>
      <c r="E594" s="14" t="n"/>
      <c r="F594" s="14" t="n"/>
      <c r="G594" s="14" t="n"/>
      <c r="H594" s="14" t="n"/>
      <c r="I594" s="14" t="n"/>
      <c r="J594" s="14" t="n"/>
      <c r="K594" s="14" t="n"/>
      <c r="L594" s="14" t="n"/>
      <c r="M594" s="14" t="n"/>
      <c r="N594" s="14" t="n"/>
      <c r="O594" s="14" t="n"/>
      <c r="P594" s="14" t="n"/>
      <c r="Q594" s="14" t="n"/>
      <c r="R594" s="14" t="n"/>
      <c r="S594" s="14" t="n"/>
      <c r="T594" s="14" t="n"/>
      <c r="U594" s="14" t="n"/>
      <c r="V594" s="14" t="n"/>
      <c r="W594" s="14" t="n"/>
      <c r="X594" s="14" t="n"/>
      <c r="Y594" s="14" t="n"/>
      <c r="Z594" s="14" t="n"/>
    </row>
    <row r="595" ht="15.75" customHeight="1" s="16">
      <c r="A595" s="14" t="n"/>
      <c r="B595" s="14" t="n"/>
      <c r="C595" s="14" t="n"/>
      <c r="D595" s="14" t="n"/>
      <c r="E595" s="14" t="n"/>
      <c r="F595" s="14" t="n"/>
      <c r="G595" s="14" t="n"/>
      <c r="H595" s="14" t="n"/>
      <c r="I595" s="14" t="n"/>
      <c r="J595" s="14" t="n"/>
      <c r="K595" s="14" t="n"/>
      <c r="L595" s="14" t="n"/>
      <c r="M595" s="14" t="n"/>
      <c r="N595" s="14" t="n"/>
      <c r="O595" s="14" t="n"/>
      <c r="P595" s="14" t="n"/>
      <c r="Q595" s="14" t="n"/>
      <c r="R595" s="14" t="n"/>
      <c r="S595" s="14" t="n"/>
      <c r="T595" s="14" t="n"/>
      <c r="U595" s="14" t="n"/>
      <c r="V595" s="14" t="n"/>
      <c r="W595" s="14" t="n"/>
      <c r="X595" s="14" t="n"/>
      <c r="Y595" s="14" t="n"/>
      <c r="Z595" s="14" t="n"/>
    </row>
    <row r="596" ht="15.75" customHeight="1" s="16">
      <c r="A596" s="14" t="n"/>
      <c r="B596" s="14" t="n"/>
      <c r="C596" s="14" t="n"/>
      <c r="D596" s="14" t="n"/>
      <c r="E596" s="14" t="n"/>
      <c r="F596" s="14" t="n"/>
      <c r="G596" s="14" t="n"/>
      <c r="H596" s="14" t="n"/>
      <c r="I596" s="14" t="n"/>
      <c r="J596" s="14" t="n"/>
      <c r="K596" s="14" t="n"/>
      <c r="L596" s="14" t="n"/>
      <c r="M596" s="14" t="n"/>
      <c r="N596" s="14" t="n"/>
      <c r="O596" s="14" t="n"/>
      <c r="P596" s="14" t="n"/>
      <c r="Q596" s="14" t="n"/>
      <c r="R596" s="14" t="n"/>
      <c r="S596" s="14" t="n"/>
      <c r="T596" s="14" t="n"/>
      <c r="U596" s="14" t="n"/>
      <c r="V596" s="14" t="n"/>
      <c r="W596" s="14" t="n"/>
      <c r="X596" s="14" t="n"/>
      <c r="Y596" s="14" t="n"/>
      <c r="Z596" s="14" t="n"/>
    </row>
    <row r="597" ht="15.75" customHeight="1" s="16">
      <c r="A597" s="14" t="n"/>
      <c r="B597" s="14" t="n"/>
      <c r="C597" s="14" t="n"/>
      <c r="D597" s="14" t="n"/>
      <c r="E597" s="14" t="n"/>
      <c r="F597" s="14" t="n"/>
      <c r="G597" s="14" t="n"/>
      <c r="H597" s="14" t="n"/>
      <c r="I597" s="14" t="n"/>
      <c r="J597" s="14" t="n"/>
      <c r="K597" s="14" t="n"/>
      <c r="L597" s="14" t="n"/>
      <c r="M597" s="14" t="n"/>
      <c r="N597" s="14" t="n"/>
      <c r="O597" s="14" t="n"/>
      <c r="P597" s="14" t="n"/>
      <c r="Q597" s="14" t="n"/>
      <c r="R597" s="14" t="n"/>
      <c r="S597" s="14" t="n"/>
      <c r="T597" s="14" t="n"/>
      <c r="U597" s="14" t="n"/>
      <c r="V597" s="14" t="n"/>
      <c r="W597" s="14" t="n"/>
      <c r="X597" s="14" t="n"/>
      <c r="Y597" s="14" t="n"/>
      <c r="Z597" s="14" t="n"/>
    </row>
    <row r="598" ht="15.75" customHeight="1" s="16">
      <c r="A598" s="14" t="n"/>
      <c r="B598" s="14" t="n"/>
      <c r="C598" s="14" t="n"/>
      <c r="D598" s="14" t="n"/>
      <c r="E598" s="14" t="n"/>
      <c r="F598" s="14" t="n"/>
      <c r="G598" s="14" t="n"/>
      <c r="H598" s="14" t="n"/>
      <c r="I598" s="14" t="n"/>
      <c r="J598" s="14" t="n"/>
      <c r="K598" s="14" t="n"/>
      <c r="L598" s="14" t="n"/>
      <c r="M598" s="14" t="n"/>
      <c r="N598" s="14" t="n"/>
      <c r="O598" s="14" t="n"/>
      <c r="P598" s="14" t="n"/>
      <c r="Q598" s="14" t="n"/>
      <c r="R598" s="14" t="n"/>
      <c r="S598" s="14" t="n"/>
      <c r="T598" s="14" t="n"/>
      <c r="U598" s="14" t="n"/>
      <c r="V598" s="14" t="n"/>
      <c r="W598" s="14" t="n"/>
      <c r="X598" s="14" t="n"/>
      <c r="Y598" s="14" t="n"/>
      <c r="Z598" s="14" t="n"/>
    </row>
    <row r="599" ht="15.75" customHeight="1" s="16">
      <c r="A599" s="14" t="n"/>
      <c r="B599" s="14" t="n"/>
      <c r="C599" s="14" t="n"/>
      <c r="D599" s="14" t="n"/>
      <c r="E599" s="14" t="n"/>
      <c r="F599" s="14" t="n"/>
      <c r="G599" s="14" t="n"/>
      <c r="H599" s="14" t="n"/>
      <c r="I599" s="14" t="n"/>
      <c r="J599" s="14" t="n"/>
      <c r="K599" s="14" t="n"/>
      <c r="L599" s="14" t="n"/>
      <c r="M599" s="14" t="n"/>
      <c r="N599" s="14" t="n"/>
      <c r="O599" s="14" t="n"/>
      <c r="P599" s="14" t="n"/>
      <c r="Q599" s="14" t="n"/>
      <c r="R599" s="14" t="n"/>
      <c r="S599" s="14" t="n"/>
      <c r="T599" s="14" t="n"/>
      <c r="U599" s="14" t="n"/>
      <c r="V599" s="14" t="n"/>
      <c r="W599" s="14" t="n"/>
      <c r="X599" s="14" t="n"/>
      <c r="Y599" s="14" t="n"/>
      <c r="Z599" s="14" t="n"/>
    </row>
    <row r="600" ht="15.75" customHeight="1" s="16">
      <c r="A600" s="14" t="n"/>
      <c r="B600" s="14" t="n"/>
      <c r="C600" s="14" t="n"/>
      <c r="D600" s="14" t="n"/>
      <c r="E600" s="14" t="n"/>
      <c r="F600" s="14" t="n"/>
      <c r="G600" s="14" t="n"/>
      <c r="H600" s="14" t="n"/>
      <c r="I600" s="14" t="n"/>
      <c r="J600" s="14" t="n"/>
      <c r="K600" s="14" t="n"/>
      <c r="L600" s="14" t="n"/>
      <c r="M600" s="14" t="n"/>
      <c r="N600" s="14" t="n"/>
      <c r="O600" s="14" t="n"/>
      <c r="P600" s="14" t="n"/>
      <c r="Q600" s="14" t="n"/>
      <c r="R600" s="14" t="n"/>
      <c r="S600" s="14" t="n"/>
      <c r="T600" s="14" t="n"/>
      <c r="U600" s="14" t="n"/>
      <c r="V600" s="14" t="n"/>
      <c r="W600" s="14" t="n"/>
      <c r="X600" s="14" t="n"/>
      <c r="Y600" s="14" t="n"/>
      <c r="Z600" s="14" t="n"/>
    </row>
    <row r="601" ht="15.75" customHeight="1" s="16">
      <c r="A601" s="14" t="n"/>
      <c r="B601" s="14" t="n"/>
      <c r="C601" s="14" t="n"/>
      <c r="D601" s="14" t="n"/>
      <c r="E601" s="14" t="n"/>
      <c r="F601" s="14" t="n"/>
      <c r="G601" s="14" t="n"/>
      <c r="H601" s="14" t="n"/>
      <c r="I601" s="14" t="n"/>
      <c r="J601" s="14" t="n"/>
      <c r="K601" s="14" t="n"/>
      <c r="L601" s="14" t="n"/>
      <c r="M601" s="14" t="n"/>
      <c r="N601" s="14" t="n"/>
      <c r="O601" s="14" t="n"/>
      <c r="P601" s="14" t="n"/>
      <c r="Q601" s="14" t="n"/>
      <c r="R601" s="14" t="n"/>
      <c r="S601" s="14" t="n"/>
      <c r="T601" s="14" t="n"/>
      <c r="U601" s="14" t="n"/>
      <c r="V601" s="14" t="n"/>
      <c r="W601" s="14" t="n"/>
      <c r="X601" s="14" t="n"/>
      <c r="Y601" s="14" t="n"/>
      <c r="Z601" s="14" t="n"/>
    </row>
    <row r="602" ht="15.75" customHeight="1" s="16">
      <c r="A602" s="14" t="n"/>
      <c r="B602" s="14" t="n"/>
      <c r="C602" s="14" t="n"/>
      <c r="D602" s="14" t="n"/>
      <c r="E602" s="14" t="n"/>
      <c r="F602" s="14" t="n"/>
      <c r="G602" s="14" t="n"/>
      <c r="H602" s="14" t="n"/>
      <c r="I602" s="14" t="n"/>
      <c r="J602" s="14" t="n"/>
      <c r="K602" s="14" t="n"/>
      <c r="L602" s="14" t="n"/>
      <c r="M602" s="14" t="n"/>
      <c r="N602" s="14" t="n"/>
      <c r="O602" s="14" t="n"/>
      <c r="P602" s="14" t="n"/>
      <c r="Q602" s="14" t="n"/>
      <c r="R602" s="14" t="n"/>
      <c r="S602" s="14" t="n"/>
      <c r="T602" s="14" t="n"/>
      <c r="U602" s="14" t="n"/>
      <c r="V602" s="14" t="n"/>
      <c r="W602" s="14" t="n"/>
      <c r="X602" s="14" t="n"/>
      <c r="Y602" s="14" t="n"/>
      <c r="Z602" s="14" t="n"/>
    </row>
    <row r="603" ht="15.75" customHeight="1" s="16">
      <c r="A603" s="14" t="n"/>
      <c r="B603" s="14" t="n"/>
      <c r="C603" s="14" t="n"/>
      <c r="D603" s="14" t="n"/>
      <c r="E603" s="14" t="n"/>
      <c r="F603" s="14" t="n"/>
      <c r="G603" s="14" t="n"/>
      <c r="H603" s="14" t="n"/>
      <c r="I603" s="14" t="n"/>
      <c r="J603" s="14" t="n"/>
      <c r="K603" s="14" t="n"/>
      <c r="L603" s="14" t="n"/>
      <c r="M603" s="14" t="n"/>
      <c r="N603" s="14" t="n"/>
      <c r="O603" s="14" t="n"/>
      <c r="P603" s="14" t="n"/>
      <c r="Q603" s="14" t="n"/>
      <c r="R603" s="14" t="n"/>
      <c r="S603" s="14" t="n"/>
      <c r="T603" s="14" t="n"/>
      <c r="U603" s="14" t="n"/>
      <c r="V603" s="14" t="n"/>
      <c r="W603" s="14" t="n"/>
      <c r="X603" s="14" t="n"/>
      <c r="Y603" s="14" t="n"/>
      <c r="Z603" s="14" t="n"/>
    </row>
    <row r="604" ht="15.75" customHeight="1" s="16">
      <c r="A604" s="14" t="n"/>
      <c r="B604" s="14" t="n"/>
      <c r="C604" s="14" t="n"/>
      <c r="D604" s="14" t="n"/>
      <c r="E604" s="14" t="n"/>
      <c r="F604" s="14" t="n"/>
      <c r="G604" s="14" t="n"/>
      <c r="H604" s="14" t="n"/>
      <c r="I604" s="14" t="n"/>
      <c r="J604" s="14" t="n"/>
      <c r="K604" s="14" t="n"/>
      <c r="L604" s="14" t="n"/>
      <c r="M604" s="14" t="n"/>
      <c r="N604" s="14" t="n"/>
      <c r="O604" s="14" t="n"/>
      <c r="P604" s="14" t="n"/>
      <c r="Q604" s="14" t="n"/>
      <c r="R604" s="14" t="n"/>
      <c r="S604" s="14" t="n"/>
      <c r="T604" s="14" t="n"/>
      <c r="U604" s="14" t="n"/>
      <c r="V604" s="14" t="n"/>
      <c r="W604" s="14" t="n"/>
      <c r="X604" s="14" t="n"/>
      <c r="Y604" s="14" t="n"/>
      <c r="Z604" s="14" t="n"/>
    </row>
    <row r="605" ht="15.75" customHeight="1" s="16">
      <c r="A605" s="14" t="n"/>
      <c r="B605" s="14" t="n"/>
      <c r="C605" s="14" t="n"/>
      <c r="D605" s="14" t="n"/>
      <c r="E605" s="14" t="n"/>
      <c r="F605" s="14" t="n"/>
      <c r="G605" s="14" t="n"/>
      <c r="H605" s="14" t="n"/>
      <c r="I605" s="14" t="n"/>
      <c r="J605" s="14" t="n"/>
      <c r="K605" s="14" t="n"/>
      <c r="L605" s="14" t="n"/>
      <c r="M605" s="14" t="n"/>
      <c r="N605" s="14" t="n"/>
      <c r="O605" s="14" t="n"/>
      <c r="P605" s="14" t="n"/>
      <c r="Q605" s="14" t="n"/>
      <c r="R605" s="14" t="n"/>
      <c r="S605" s="14" t="n"/>
      <c r="T605" s="14" t="n"/>
      <c r="U605" s="14" t="n"/>
      <c r="V605" s="14" t="n"/>
      <c r="W605" s="14" t="n"/>
      <c r="X605" s="14" t="n"/>
      <c r="Y605" s="14" t="n"/>
      <c r="Z605" s="14" t="n"/>
    </row>
    <row r="606" ht="15.75" customHeight="1" s="16">
      <c r="A606" s="14" t="n"/>
      <c r="B606" s="14" t="n"/>
      <c r="C606" s="14" t="n"/>
      <c r="D606" s="14" t="n"/>
      <c r="E606" s="14" t="n"/>
      <c r="F606" s="14" t="n"/>
      <c r="G606" s="14" t="n"/>
      <c r="H606" s="14" t="n"/>
      <c r="I606" s="14" t="n"/>
      <c r="J606" s="14" t="n"/>
      <c r="K606" s="14" t="n"/>
      <c r="L606" s="14" t="n"/>
      <c r="M606" s="14" t="n"/>
      <c r="N606" s="14" t="n"/>
      <c r="O606" s="14" t="n"/>
      <c r="P606" s="14" t="n"/>
      <c r="Q606" s="14" t="n"/>
      <c r="R606" s="14" t="n"/>
      <c r="S606" s="14" t="n"/>
      <c r="T606" s="14" t="n"/>
      <c r="U606" s="14" t="n"/>
      <c r="V606" s="14" t="n"/>
      <c r="W606" s="14" t="n"/>
      <c r="X606" s="14" t="n"/>
      <c r="Y606" s="14" t="n"/>
      <c r="Z606" s="14" t="n"/>
    </row>
    <row r="607" ht="15.75" customHeight="1" s="16">
      <c r="A607" s="14" t="n"/>
      <c r="B607" s="14" t="n"/>
      <c r="C607" s="14" t="n"/>
      <c r="D607" s="14" t="n"/>
      <c r="E607" s="14" t="n"/>
      <c r="F607" s="14" t="n"/>
      <c r="G607" s="14" t="n"/>
      <c r="H607" s="14" t="n"/>
      <c r="I607" s="14" t="n"/>
      <c r="J607" s="14" t="n"/>
      <c r="K607" s="14" t="n"/>
      <c r="L607" s="14" t="n"/>
      <c r="M607" s="14" t="n"/>
      <c r="N607" s="14" t="n"/>
      <c r="O607" s="14" t="n"/>
      <c r="P607" s="14" t="n"/>
      <c r="Q607" s="14" t="n"/>
      <c r="R607" s="14" t="n"/>
      <c r="S607" s="14" t="n"/>
      <c r="T607" s="14" t="n"/>
      <c r="U607" s="14" t="n"/>
      <c r="V607" s="14" t="n"/>
      <c r="W607" s="14" t="n"/>
      <c r="X607" s="14" t="n"/>
      <c r="Y607" s="14" t="n"/>
      <c r="Z607" s="14" t="n"/>
    </row>
    <row r="608" ht="15.75" customHeight="1" s="16">
      <c r="A608" s="14" t="n"/>
      <c r="B608" s="14" t="n"/>
      <c r="C608" s="14" t="n"/>
      <c r="D608" s="14" t="n"/>
      <c r="E608" s="14" t="n"/>
      <c r="F608" s="14" t="n"/>
      <c r="G608" s="14" t="n"/>
      <c r="H608" s="14" t="n"/>
      <c r="I608" s="14" t="n"/>
      <c r="J608" s="14" t="n"/>
      <c r="K608" s="14" t="n"/>
      <c r="L608" s="14" t="n"/>
      <c r="M608" s="14" t="n"/>
      <c r="N608" s="14" t="n"/>
      <c r="O608" s="14" t="n"/>
      <c r="P608" s="14" t="n"/>
      <c r="Q608" s="14" t="n"/>
      <c r="R608" s="14" t="n"/>
      <c r="S608" s="14" t="n"/>
      <c r="T608" s="14" t="n"/>
      <c r="U608" s="14" t="n"/>
      <c r="V608" s="14" t="n"/>
      <c r="W608" s="14" t="n"/>
      <c r="X608" s="14" t="n"/>
      <c r="Y608" s="14" t="n"/>
      <c r="Z608" s="14" t="n"/>
    </row>
    <row r="609" ht="15.75" customHeight="1" s="16">
      <c r="A609" s="14" t="n"/>
      <c r="B609" s="14" t="n"/>
      <c r="C609" s="14" t="n"/>
      <c r="D609" s="14" t="n"/>
      <c r="E609" s="14" t="n"/>
      <c r="F609" s="14" t="n"/>
      <c r="G609" s="14" t="n"/>
      <c r="H609" s="14" t="n"/>
      <c r="I609" s="14" t="n"/>
      <c r="J609" s="14" t="n"/>
      <c r="K609" s="14" t="n"/>
      <c r="L609" s="14" t="n"/>
      <c r="M609" s="14" t="n"/>
      <c r="N609" s="14" t="n"/>
      <c r="O609" s="14" t="n"/>
      <c r="P609" s="14" t="n"/>
      <c r="Q609" s="14" t="n"/>
      <c r="R609" s="14" t="n"/>
      <c r="S609" s="14" t="n"/>
      <c r="T609" s="14" t="n"/>
      <c r="U609" s="14" t="n"/>
      <c r="V609" s="14" t="n"/>
      <c r="W609" s="14" t="n"/>
      <c r="X609" s="14" t="n"/>
      <c r="Y609" s="14" t="n"/>
      <c r="Z609" s="14" t="n"/>
    </row>
    <row r="610" ht="15.75" customHeight="1" s="16">
      <c r="A610" s="14" t="n"/>
      <c r="B610" s="14" t="n"/>
      <c r="C610" s="14" t="n"/>
      <c r="D610" s="14" t="n"/>
      <c r="E610" s="14" t="n"/>
      <c r="F610" s="14" t="n"/>
      <c r="G610" s="14" t="n"/>
      <c r="H610" s="14" t="n"/>
      <c r="I610" s="14" t="n"/>
      <c r="J610" s="14" t="n"/>
      <c r="K610" s="14" t="n"/>
      <c r="L610" s="14" t="n"/>
      <c r="M610" s="14" t="n"/>
      <c r="N610" s="14" t="n"/>
      <c r="O610" s="14" t="n"/>
      <c r="P610" s="14" t="n"/>
      <c r="Q610" s="14" t="n"/>
      <c r="R610" s="14" t="n"/>
      <c r="S610" s="14" t="n"/>
      <c r="T610" s="14" t="n"/>
      <c r="U610" s="14" t="n"/>
      <c r="V610" s="14" t="n"/>
      <c r="W610" s="14" t="n"/>
      <c r="X610" s="14" t="n"/>
      <c r="Y610" s="14" t="n"/>
      <c r="Z610" s="14" t="n"/>
    </row>
    <row r="611" ht="15.75" customHeight="1" s="16">
      <c r="A611" s="14" t="n"/>
      <c r="B611" s="14" t="n"/>
      <c r="C611" s="14" t="n"/>
      <c r="D611" s="14" t="n"/>
      <c r="E611" s="14" t="n"/>
      <c r="F611" s="14" t="n"/>
      <c r="G611" s="14" t="n"/>
      <c r="H611" s="14" t="n"/>
      <c r="I611" s="14" t="n"/>
      <c r="J611" s="14" t="n"/>
      <c r="K611" s="14" t="n"/>
      <c r="L611" s="14" t="n"/>
      <c r="M611" s="14" t="n"/>
      <c r="N611" s="14" t="n"/>
      <c r="O611" s="14" t="n"/>
      <c r="P611" s="14" t="n"/>
      <c r="Q611" s="14" t="n"/>
      <c r="R611" s="14" t="n"/>
      <c r="S611" s="14" t="n"/>
      <c r="T611" s="14" t="n"/>
      <c r="U611" s="14" t="n"/>
      <c r="V611" s="14" t="n"/>
      <c r="W611" s="14" t="n"/>
      <c r="X611" s="14" t="n"/>
      <c r="Y611" s="14" t="n"/>
      <c r="Z611" s="14" t="n"/>
    </row>
    <row r="612" ht="15.75" customHeight="1" s="16">
      <c r="A612" s="14" t="n"/>
      <c r="B612" s="14" t="n"/>
      <c r="C612" s="14" t="n"/>
      <c r="D612" s="14" t="n"/>
      <c r="E612" s="14" t="n"/>
      <c r="F612" s="14" t="n"/>
      <c r="G612" s="14" t="n"/>
      <c r="H612" s="14" t="n"/>
      <c r="I612" s="14" t="n"/>
      <c r="J612" s="14" t="n"/>
      <c r="K612" s="14" t="n"/>
      <c r="L612" s="14" t="n"/>
      <c r="M612" s="14" t="n"/>
      <c r="N612" s="14" t="n"/>
      <c r="O612" s="14" t="n"/>
      <c r="P612" s="14" t="n"/>
      <c r="Q612" s="14" t="n"/>
      <c r="R612" s="14" t="n"/>
      <c r="S612" s="14" t="n"/>
      <c r="T612" s="14" t="n"/>
      <c r="U612" s="14" t="n"/>
      <c r="V612" s="14" t="n"/>
      <c r="W612" s="14" t="n"/>
      <c r="X612" s="14" t="n"/>
      <c r="Y612" s="14" t="n"/>
      <c r="Z612" s="14" t="n"/>
    </row>
    <row r="613" ht="15.75" customHeight="1" s="16">
      <c r="A613" s="14" t="n"/>
      <c r="B613" s="14" t="n"/>
      <c r="C613" s="14" t="n"/>
      <c r="D613" s="14" t="n"/>
      <c r="E613" s="14" t="n"/>
      <c r="F613" s="14" t="n"/>
      <c r="G613" s="14" t="n"/>
      <c r="H613" s="14" t="n"/>
      <c r="I613" s="14" t="n"/>
      <c r="J613" s="14" t="n"/>
      <c r="K613" s="14" t="n"/>
      <c r="L613" s="14" t="n"/>
      <c r="M613" s="14" t="n"/>
      <c r="N613" s="14" t="n"/>
      <c r="O613" s="14" t="n"/>
      <c r="P613" s="14" t="n"/>
      <c r="Q613" s="14" t="n"/>
      <c r="R613" s="14" t="n"/>
      <c r="S613" s="14" t="n"/>
      <c r="T613" s="14" t="n"/>
      <c r="U613" s="14" t="n"/>
      <c r="V613" s="14" t="n"/>
      <c r="W613" s="14" t="n"/>
      <c r="X613" s="14" t="n"/>
      <c r="Y613" s="14" t="n"/>
      <c r="Z613" s="14" t="n"/>
    </row>
    <row r="614" ht="15.75" customHeight="1" s="16">
      <c r="A614" s="14" t="n"/>
      <c r="B614" s="14" t="n"/>
      <c r="C614" s="14" t="n"/>
      <c r="D614" s="14" t="n"/>
      <c r="E614" s="14" t="n"/>
      <c r="F614" s="14" t="n"/>
      <c r="G614" s="14" t="n"/>
      <c r="H614" s="14" t="n"/>
      <c r="I614" s="14" t="n"/>
      <c r="J614" s="14" t="n"/>
      <c r="K614" s="14" t="n"/>
      <c r="L614" s="14" t="n"/>
      <c r="M614" s="14" t="n"/>
      <c r="N614" s="14" t="n"/>
      <c r="O614" s="14" t="n"/>
      <c r="P614" s="14" t="n"/>
      <c r="Q614" s="14" t="n"/>
      <c r="R614" s="14" t="n"/>
      <c r="S614" s="14" t="n"/>
      <c r="T614" s="14" t="n"/>
      <c r="U614" s="14" t="n"/>
      <c r="V614" s="14" t="n"/>
      <c r="W614" s="14" t="n"/>
      <c r="X614" s="14" t="n"/>
      <c r="Y614" s="14" t="n"/>
      <c r="Z614" s="14" t="n"/>
    </row>
    <row r="615" ht="15.75" customHeight="1" s="16">
      <c r="A615" s="14" t="n"/>
      <c r="B615" s="14" t="n"/>
      <c r="C615" s="14" t="n"/>
      <c r="D615" s="14" t="n"/>
      <c r="E615" s="14" t="n"/>
      <c r="F615" s="14" t="n"/>
      <c r="G615" s="14" t="n"/>
      <c r="H615" s="14" t="n"/>
      <c r="I615" s="14" t="n"/>
      <c r="J615" s="14" t="n"/>
      <c r="K615" s="14" t="n"/>
      <c r="L615" s="14" t="n"/>
      <c r="M615" s="14" t="n"/>
      <c r="N615" s="14" t="n"/>
      <c r="O615" s="14" t="n"/>
      <c r="P615" s="14" t="n"/>
      <c r="Q615" s="14" t="n"/>
      <c r="R615" s="14" t="n"/>
      <c r="S615" s="14" t="n"/>
      <c r="T615" s="14" t="n"/>
      <c r="U615" s="14" t="n"/>
      <c r="V615" s="14" t="n"/>
      <c r="W615" s="14" t="n"/>
      <c r="X615" s="14" t="n"/>
      <c r="Y615" s="14" t="n"/>
      <c r="Z615" s="14" t="n"/>
    </row>
    <row r="616" ht="15.75" customHeight="1" s="16">
      <c r="A616" s="14" t="n"/>
      <c r="B616" s="14" t="n"/>
      <c r="C616" s="14" t="n"/>
      <c r="D616" s="14" t="n"/>
      <c r="E616" s="14" t="n"/>
      <c r="F616" s="14" t="n"/>
      <c r="G616" s="14" t="n"/>
      <c r="H616" s="14" t="n"/>
      <c r="I616" s="14" t="n"/>
      <c r="J616" s="14" t="n"/>
      <c r="K616" s="14" t="n"/>
      <c r="L616" s="14" t="n"/>
      <c r="M616" s="14" t="n"/>
      <c r="N616" s="14" t="n"/>
      <c r="O616" s="14" t="n"/>
      <c r="P616" s="14" t="n"/>
      <c r="Q616" s="14" t="n"/>
      <c r="R616" s="14" t="n"/>
      <c r="S616" s="14" t="n"/>
      <c r="T616" s="14" t="n"/>
      <c r="U616" s="14" t="n"/>
      <c r="V616" s="14" t="n"/>
      <c r="W616" s="14" t="n"/>
      <c r="X616" s="14" t="n"/>
      <c r="Y616" s="14" t="n"/>
      <c r="Z616" s="14" t="n"/>
    </row>
    <row r="617" ht="15.75" customHeight="1" s="16">
      <c r="A617" s="14" t="n"/>
      <c r="B617" s="14" t="n"/>
      <c r="C617" s="14" t="n"/>
      <c r="D617" s="14" t="n"/>
      <c r="E617" s="14" t="n"/>
      <c r="F617" s="14" t="n"/>
      <c r="G617" s="14" t="n"/>
      <c r="H617" s="14" t="n"/>
      <c r="I617" s="14" t="n"/>
      <c r="J617" s="14" t="n"/>
      <c r="K617" s="14" t="n"/>
      <c r="L617" s="14" t="n"/>
      <c r="M617" s="14" t="n"/>
      <c r="N617" s="14" t="n"/>
      <c r="O617" s="14" t="n"/>
      <c r="P617" s="14" t="n"/>
      <c r="Q617" s="14" t="n"/>
      <c r="R617" s="14" t="n"/>
      <c r="S617" s="14" t="n"/>
      <c r="T617" s="14" t="n"/>
      <c r="U617" s="14" t="n"/>
      <c r="V617" s="14" t="n"/>
      <c r="W617" s="14" t="n"/>
      <c r="X617" s="14" t="n"/>
      <c r="Y617" s="14" t="n"/>
      <c r="Z617" s="14" t="n"/>
    </row>
    <row r="618" ht="15.75" customHeight="1" s="16">
      <c r="A618" s="14" t="n"/>
      <c r="B618" s="14" t="n"/>
      <c r="C618" s="14" t="n"/>
      <c r="D618" s="14" t="n"/>
      <c r="E618" s="14" t="n"/>
      <c r="F618" s="14" t="n"/>
      <c r="G618" s="14" t="n"/>
      <c r="H618" s="14" t="n"/>
      <c r="I618" s="14" t="n"/>
      <c r="J618" s="14" t="n"/>
      <c r="K618" s="14" t="n"/>
      <c r="L618" s="14" t="n"/>
      <c r="M618" s="14" t="n"/>
      <c r="N618" s="14" t="n"/>
      <c r="O618" s="14" t="n"/>
      <c r="P618" s="14" t="n"/>
      <c r="Q618" s="14" t="n"/>
      <c r="R618" s="14" t="n"/>
      <c r="S618" s="14" t="n"/>
      <c r="T618" s="14" t="n"/>
      <c r="U618" s="14" t="n"/>
      <c r="V618" s="14" t="n"/>
      <c r="W618" s="14" t="n"/>
      <c r="X618" s="14" t="n"/>
      <c r="Y618" s="14" t="n"/>
      <c r="Z618" s="14" t="n"/>
    </row>
    <row r="619" ht="15.75" customHeight="1" s="16">
      <c r="A619" s="14" t="n"/>
      <c r="B619" s="14" t="n"/>
      <c r="C619" s="14" t="n"/>
      <c r="D619" s="14" t="n"/>
      <c r="E619" s="14" t="n"/>
      <c r="F619" s="14" t="n"/>
      <c r="G619" s="14" t="n"/>
      <c r="H619" s="14" t="n"/>
      <c r="I619" s="14" t="n"/>
      <c r="J619" s="14" t="n"/>
      <c r="K619" s="14" t="n"/>
      <c r="L619" s="14" t="n"/>
      <c r="M619" s="14" t="n"/>
      <c r="N619" s="14" t="n"/>
      <c r="O619" s="14" t="n"/>
      <c r="P619" s="14" t="n"/>
      <c r="Q619" s="14" t="n"/>
      <c r="R619" s="14" t="n"/>
      <c r="S619" s="14" t="n"/>
      <c r="T619" s="14" t="n"/>
      <c r="U619" s="14" t="n"/>
      <c r="V619" s="14" t="n"/>
      <c r="W619" s="14" t="n"/>
      <c r="X619" s="14" t="n"/>
      <c r="Y619" s="14" t="n"/>
      <c r="Z619" s="14" t="n"/>
    </row>
    <row r="620" ht="15.75" customHeight="1" s="16">
      <c r="A620" s="14" t="n"/>
      <c r="B620" s="14" t="n"/>
      <c r="C620" s="14" t="n"/>
      <c r="D620" s="14" t="n"/>
      <c r="E620" s="14" t="n"/>
      <c r="F620" s="14" t="n"/>
      <c r="G620" s="14" t="n"/>
      <c r="H620" s="14" t="n"/>
      <c r="I620" s="14" t="n"/>
      <c r="J620" s="14" t="n"/>
      <c r="K620" s="14" t="n"/>
      <c r="L620" s="14" t="n"/>
      <c r="M620" s="14" t="n"/>
      <c r="N620" s="14" t="n"/>
      <c r="O620" s="14" t="n"/>
      <c r="P620" s="14" t="n"/>
      <c r="Q620" s="14" t="n"/>
      <c r="R620" s="14" t="n"/>
      <c r="S620" s="14" t="n"/>
      <c r="T620" s="14" t="n"/>
      <c r="U620" s="14" t="n"/>
      <c r="V620" s="14" t="n"/>
      <c r="W620" s="14" t="n"/>
      <c r="X620" s="14" t="n"/>
      <c r="Y620" s="14" t="n"/>
      <c r="Z620" s="14" t="n"/>
    </row>
    <row r="621" ht="15.75" customHeight="1" s="16">
      <c r="A621" s="14" t="n"/>
      <c r="B621" s="14" t="n"/>
      <c r="C621" s="14" t="n"/>
      <c r="D621" s="14" t="n"/>
      <c r="E621" s="14" t="n"/>
      <c r="F621" s="14" t="n"/>
      <c r="G621" s="14" t="n"/>
      <c r="H621" s="14" t="n"/>
      <c r="I621" s="14" t="n"/>
      <c r="J621" s="14" t="n"/>
      <c r="K621" s="14" t="n"/>
      <c r="L621" s="14" t="n"/>
      <c r="M621" s="14" t="n"/>
      <c r="N621" s="14" t="n"/>
      <c r="O621" s="14" t="n"/>
      <c r="P621" s="14" t="n"/>
      <c r="Q621" s="14" t="n"/>
      <c r="R621" s="14" t="n"/>
      <c r="S621" s="14" t="n"/>
      <c r="T621" s="14" t="n"/>
      <c r="U621" s="14" t="n"/>
      <c r="V621" s="14" t="n"/>
      <c r="W621" s="14" t="n"/>
      <c r="X621" s="14" t="n"/>
      <c r="Y621" s="14" t="n"/>
      <c r="Z621" s="14" t="n"/>
    </row>
    <row r="622" ht="15.75" customHeight="1" s="16">
      <c r="A622" s="14" t="n"/>
      <c r="B622" s="14" t="n"/>
      <c r="C622" s="14" t="n"/>
      <c r="D622" s="14" t="n"/>
      <c r="E622" s="14" t="n"/>
      <c r="F622" s="14" t="n"/>
      <c r="G622" s="14" t="n"/>
      <c r="H622" s="14" t="n"/>
      <c r="I622" s="14" t="n"/>
      <c r="J622" s="14" t="n"/>
      <c r="K622" s="14" t="n"/>
      <c r="L622" s="14" t="n"/>
      <c r="M622" s="14" t="n"/>
      <c r="N622" s="14" t="n"/>
      <c r="O622" s="14" t="n"/>
      <c r="P622" s="14" t="n"/>
      <c r="Q622" s="14" t="n"/>
      <c r="R622" s="14" t="n"/>
      <c r="S622" s="14" t="n"/>
      <c r="T622" s="14" t="n"/>
      <c r="U622" s="14" t="n"/>
      <c r="V622" s="14" t="n"/>
      <c r="W622" s="14" t="n"/>
      <c r="X622" s="14" t="n"/>
      <c r="Y622" s="14" t="n"/>
      <c r="Z622" s="14" t="n"/>
    </row>
    <row r="623" ht="15.75" customHeight="1" s="16">
      <c r="A623" s="14" t="n"/>
      <c r="B623" s="14" t="n"/>
      <c r="C623" s="14" t="n"/>
      <c r="D623" s="14" t="n"/>
      <c r="E623" s="14" t="n"/>
      <c r="F623" s="14" t="n"/>
      <c r="G623" s="14" t="n"/>
      <c r="H623" s="14" t="n"/>
      <c r="I623" s="14" t="n"/>
      <c r="J623" s="14" t="n"/>
      <c r="K623" s="14" t="n"/>
      <c r="L623" s="14" t="n"/>
      <c r="M623" s="14" t="n"/>
      <c r="N623" s="14" t="n"/>
      <c r="O623" s="14" t="n"/>
      <c r="P623" s="14" t="n"/>
      <c r="Q623" s="14" t="n"/>
      <c r="R623" s="14" t="n"/>
      <c r="S623" s="14" t="n"/>
      <c r="T623" s="14" t="n"/>
      <c r="U623" s="14" t="n"/>
      <c r="V623" s="14" t="n"/>
      <c r="W623" s="14" t="n"/>
      <c r="X623" s="14" t="n"/>
      <c r="Y623" s="14" t="n"/>
      <c r="Z623" s="14" t="n"/>
    </row>
    <row r="624" ht="15.75" customHeight="1" s="16">
      <c r="A624" s="14" t="n"/>
      <c r="B624" s="14" t="n"/>
      <c r="C624" s="14" t="n"/>
      <c r="D624" s="14" t="n"/>
      <c r="E624" s="14" t="n"/>
      <c r="F624" s="14" t="n"/>
      <c r="G624" s="14" t="n"/>
      <c r="H624" s="14" t="n"/>
      <c r="I624" s="14" t="n"/>
      <c r="J624" s="14" t="n"/>
      <c r="K624" s="14" t="n"/>
      <c r="L624" s="14" t="n"/>
      <c r="M624" s="14" t="n"/>
      <c r="N624" s="14" t="n"/>
      <c r="O624" s="14" t="n"/>
      <c r="P624" s="14" t="n"/>
      <c r="Q624" s="14" t="n"/>
      <c r="R624" s="14" t="n"/>
      <c r="S624" s="14" t="n"/>
      <c r="T624" s="14" t="n"/>
      <c r="U624" s="14" t="n"/>
      <c r="V624" s="14" t="n"/>
      <c r="W624" s="14" t="n"/>
      <c r="X624" s="14" t="n"/>
      <c r="Y624" s="14" t="n"/>
      <c r="Z624" s="14" t="n"/>
    </row>
    <row r="625" ht="15.75" customHeight="1" s="16">
      <c r="A625" s="14" t="n"/>
      <c r="B625" s="14" t="n"/>
      <c r="C625" s="14" t="n"/>
      <c r="D625" s="14" t="n"/>
      <c r="E625" s="14" t="n"/>
      <c r="F625" s="14" t="n"/>
      <c r="G625" s="14" t="n"/>
      <c r="H625" s="14" t="n"/>
      <c r="I625" s="14" t="n"/>
      <c r="J625" s="14" t="n"/>
      <c r="K625" s="14" t="n"/>
      <c r="L625" s="14" t="n"/>
      <c r="M625" s="14" t="n"/>
      <c r="N625" s="14" t="n"/>
      <c r="O625" s="14" t="n"/>
      <c r="P625" s="14" t="n"/>
      <c r="Q625" s="14" t="n"/>
      <c r="R625" s="14" t="n"/>
      <c r="S625" s="14" t="n"/>
      <c r="T625" s="14" t="n"/>
      <c r="U625" s="14" t="n"/>
      <c r="V625" s="14" t="n"/>
      <c r="W625" s="14" t="n"/>
      <c r="X625" s="14" t="n"/>
      <c r="Y625" s="14" t="n"/>
      <c r="Z625" s="14" t="n"/>
    </row>
    <row r="626" ht="15.75" customHeight="1" s="16">
      <c r="A626" s="14" t="n"/>
      <c r="B626" s="14" t="n"/>
      <c r="C626" s="14" t="n"/>
      <c r="D626" s="14" t="n"/>
      <c r="E626" s="14" t="n"/>
      <c r="F626" s="14" t="n"/>
      <c r="G626" s="14" t="n"/>
      <c r="H626" s="14" t="n"/>
      <c r="I626" s="14" t="n"/>
      <c r="J626" s="14" t="n"/>
      <c r="K626" s="14" t="n"/>
      <c r="L626" s="14" t="n"/>
      <c r="M626" s="14" t="n"/>
      <c r="N626" s="14" t="n"/>
      <c r="O626" s="14" t="n"/>
      <c r="P626" s="14" t="n"/>
      <c r="Q626" s="14" t="n"/>
      <c r="R626" s="14" t="n"/>
      <c r="S626" s="14" t="n"/>
      <c r="T626" s="14" t="n"/>
      <c r="U626" s="14" t="n"/>
      <c r="V626" s="14" t="n"/>
      <c r="W626" s="14" t="n"/>
      <c r="X626" s="14" t="n"/>
      <c r="Y626" s="14" t="n"/>
      <c r="Z626" s="14" t="n"/>
    </row>
    <row r="627" ht="15.75" customHeight="1" s="16">
      <c r="A627" s="14" t="n"/>
      <c r="B627" s="14" t="n"/>
      <c r="C627" s="14" t="n"/>
      <c r="D627" s="14" t="n"/>
      <c r="E627" s="14" t="n"/>
      <c r="F627" s="14" t="n"/>
      <c r="G627" s="14" t="n"/>
      <c r="H627" s="14" t="n"/>
      <c r="I627" s="14" t="n"/>
      <c r="J627" s="14" t="n"/>
      <c r="K627" s="14" t="n"/>
      <c r="L627" s="14" t="n"/>
      <c r="M627" s="14" t="n"/>
      <c r="N627" s="14" t="n"/>
      <c r="O627" s="14" t="n"/>
      <c r="P627" s="14" t="n"/>
      <c r="Q627" s="14" t="n"/>
      <c r="R627" s="14" t="n"/>
      <c r="S627" s="14" t="n"/>
      <c r="T627" s="14" t="n"/>
      <c r="U627" s="14" t="n"/>
      <c r="V627" s="14" t="n"/>
      <c r="W627" s="14" t="n"/>
      <c r="X627" s="14" t="n"/>
      <c r="Y627" s="14" t="n"/>
      <c r="Z627" s="14" t="n"/>
    </row>
    <row r="628" ht="15.75" customHeight="1" s="16">
      <c r="A628" s="14" t="n"/>
      <c r="B628" s="14" t="n"/>
      <c r="C628" s="14" t="n"/>
      <c r="D628" s="14" t="n"/>
      <c r="E628" s="14" t="n"/>
      <c r="F628" s="14" t="n"/>
      <c r="G628" s="14" t="n"/>
      <c r="H628" s="14" t="n"/>
      <c r="I628" s="14" t="n"/>
      <c r="J628" s="14" t="n"/>
      <c r="K628" s="14" t="n"/>
      <c r="L628" s="14" t="n"/>
      <c r="M628" s="14" t="n"/>
      <c r="N628" s="14" t="n"/>
      <c r="O628" s="14" t="n"/>
      <c r="P628" s="14" t="n"/>
      <c r="Q628" s="14" t="n"/>
      <c r="R628" s="14" t="n"/>
      <c r="S628" s="14" t="n"/>
      <c r="T628" s="14" t="n"/>
      <c r="U628" s="14" t="n"/>
      <c r="V628" s="14" t="n"/>
      <c r="W628" s="14" t="n"/>
      <c r="X628" s="14" t="n"/>
      <c r="Y628" s="14" t="n"/>
      <c r="Z628" s="14" t="n"/>
    </row>
    <row r="629" ht="15.75" customHeight="1" s="16">
      <c r="A629" s="14" t="n"/>
      <c r="B629" s="14" t="n"/>
      <c r="C629" s="14" t="n"/>
      <c r="D629" s="14" t="n"/>
      <c r="E629" s="14" t="n"/>
      <c r="F629" s="14" t="n"/>
      <c r="G629" s="14" t="n"/>
      <c r="H629" s="14" t="n"/>
      <c r="I629" s="14" t="n"/>
      <c r="J629" s="14" t="n"/>
      <c r="K629" s="14" t="n"/>
      <c r="L629" s="14" t="n"/>
      <c r="M629" s="14" t="n"/>
      <c r="N629" s="14" t="n"/>
      <c r="O629" s="14" t="n"/>
      <c r="P629" s="14" t="n"/>
      <c r="Q629" s="14" t="n"/>
      <c r="R629" s="14" t="n"/>
      <c r="S629" s="14" t="n"/>
      <c r="T629" s="14" t="n"/>
      <c r="U629" s="14" t="n"/>
      <c r="V629" s="14" t="n"/>
      <c r="W629" s="14" t="n"/>
      <c r="X629" s="14" t="n"/>
      <c r="Y629" s="14" t="n"/>
      <c r="Z629" s="14" t="n"/>
    </row>
    <row r="630" ht="15.75" customHeight="1" s="16">
      <c r="A630" s="14" t="n"/>
      <c r="B630" s="14" t="n"/>
      <c r="C630" s="14" t="n"/>
      <c r="D630" s="14" t="n"/>
      <c r="E630" s="14" t="n"/>
      <c r="F630" s="14" t="n"/>
      <c r="G630" s="14" t="n"/>
      <c r="H630" s="14" t="n"/>
      <c r="I630" s="14" t="n"/>
      <c r="J630" s="14" t="n"/>
      <c r="K630" s="14" t="n"/>
      <c r="L630" s="14" t="n"/>
      <c r="M630" s="14" t="n"/>
      <c r="N630" s="14" t="n"/>
      <c r="O630" s="14" t="n"/>
      <c r="P630" s="14" t="n"/>
      <c r="Q630" s="14" t="n"/>
      <c r="R630" s="14" t="n"/>
      <c r="S630" s="14" t="n"/>
      <c r="T630" s="14" t="n"/>
      <c r="U630" s="14" t="n"/>
      <c r="V630" s="14" t="n"/>
      <c r="W630" s="14" t="n"/>
      <c r="X630" s="14" t="n"/>
      <c r="Y630" s="14" t="n"/>
      <c r="Z630" s="14" t="n"/>
    </row>
    <row r="631" ht="15.75" customHeight="1" s="16">
      <c r="A631" s="14" t="n"/>
      <c r="B631" s="14" t="n"/>
      <c r="C631" s="14" t="n"/>
      <c r="D631" s="14" t="n"/>
      <c r="E631" s="14" t="n"/>
      <c r="F631" s="14" t="n"/>
      <c r="G631" s="14" t="n"/>
      <c r="H631" s="14" t="n"/>
      <c r="I631" s="14" t="n"/>
      <c r="J631" s="14" t="n"/>
      <c r="K631" s="14" t="n"/>
      <c r="L631" s="14" t="n"/>
      <c r="M631" s="14" t="n"/>
      <c r="N631" s="14" t="n"/>
      <c r="O631" s="14" t="n"/>
      <c r="P631" s="14" t="n"/>
      <c r="Q631" s="14" t="n"/>
      <c r="R631" s="14" t="n"/>
      <c r="S631" s="14" t="n"/>
      <c r="T631" s="14" t="n"/>
      <c r="U631" s="14" t="n"/>
      <c r="V631" s="14" t="n"/>
      <c r="W631" s="14" t="n"/>
      <c r="X631" s="14" t="n"/>
      <c r="Y631" s="14" t="n"/>
      <c r="Z631" s="14" t="n"/>
    </row>
    <row r="632" ht="15.75" customHeight="1" s="16">
      <c r="A632" s="14" t="n"/>
      <c r="B632" s="14" t="n"/>
      <c r="C632" s="14" t="n"/>
      <c r="D632" s="14" t="n"/>
      <c r="E632" s="14" t="n"/>
      <c r="F632" s="14" t="n"/>
      <c r="G632" s="14" t="n"/>
      <c r="H632" s="14" t="n"/>
      <c r="I632" s="14" t="n"/>
      <c r="J632" s="14" t="n"/>
      <c r="K632" s="14" t="n"/>
      <c r="L632" s="14" t="n"/>
      <c r="M632" s="14" t="n"/>
      <c r="N632" s="14" t="n"/>
      <c r="O632" s="14" t="n"/>
      <c r="P632" s="14" t="n"/>
      <c r="Q632" s="14" t="n"/>
      <c r="R632" s="14" t="n"/>
      <c r="S632" s="14" t="n"/>
      <c r="T632" s="14" t="n"/>
      <c r="U632" s="14" t="n"/>
      <c r="V632" s="14" t="n"/>
      <c r="W632" s="14" t="n"/>
      <c r="X632" s="14" t="n"/>
      <c r="Y632" s="14" t="n"/>
      <c r="Z632" s="14" t="n"/>
    </row>
    <row r="633" ht="15.75" customHeight="1" s="16">
      <c r="A633" s="14" t="n"/>
      <c r="B633" s="14" t="n"/>
      <c r="C633" s="14" t="n"/>
      <c r="D633" s="14" t="n"/>
      <c r="E633" s="14" t="n"/>
      <c r="F633" s="14" t="n"/>
      <c r="G633" s="14" t="n"/>
      <c r="H633" s="14" t="n"/>
      <c r="I633" s="14" t="n"/>
      <c r="J633" s="14" t="n"/>
      <c r="K633" s="14" t="n"/>
      <c r="L633" s="14" t="n"/>
      <c r="M633" s="14" t="n"/>
      <c r="N633" s="14" t="n"/>
      <c r="O633" s="14" t="n"/>
      <c r="P633" s="14" t="n"/>
      <c r="Q633" s="14" t="n"/>
      <c r="R633" s="14" t="n"/>
      <c r="S633" s="14" t="n"/>
      <c r="T633" s="14" t="n"/>
      <c r="U633" s="14" t="n"/>
      <c r="V633" s="14" t="n"/>
      <c r="W633" s="14" t="n"/>
      <c r="X633" s="14" t="n"/>
      <c r="Y633" s="14" t="n"/>
      <c r="Z633" s="14" t="n"/>
    </row>
    <row r="634" ht="15.75" customHeight="1" s="16">
      <c r="A634" s="14" t="n"/>
      <c r="B634" s="14" t="n"/>
      <c r="C634" s="14" t="n"/>
      <c r="D634" s="14" t="n"/>
      <c r="E634" s="14" t="n"/>
      <c r="F634" s="14" t="n"/>
      <c r="G634" s="14" t="n"/>
      <c r="H634" s="14" t="n"/>
      <c r="I634" s="14" t="n"/>
      <c r="J634" s="14" t="n"/>
      <c r="K634" s="14" t="n"/>
      <c r="L634" s="14" t="n"/>
      <c r="M634" s="14" t="n"/>
      <c r="N634" s="14" t="n"/>
      <c r="O634" s="14" t="n"/>
      <c r="P634" s="14" t="n"/>
      <c r="Q634" s="14" t="n"/>
      <c r="R634" s="14" t="n"/>
      <c r="S634" s="14" t="n"/>
      <c r="T634" s="14" t="n"/>
      <c r="U634" s="14" t="n"/>
      <c r="V634" s="14" t="n"/>
      <c r="W634" s="14" t="n"/>
      <c r="X634" s="14" t="n"/>
      <c r="Y634" s="14" t="n"/>
      <c r="Z634" s="14" t="n"/>
    </row>
    <row r="635" ht="15.75" customHeight="1" s="16">
      <c r="A635" s="14" t="n"/>
      <c r="B635" s="14" t="n"/>
      <c r="C635" s="14" t="n"/>
      <c r="D635" s="14" t="n"/>
      <c r="E635" s="14" t="n"/>
      <c r="F635" s="14" t="n"/>
      <c r="G635" s="14" t="n"/>
      <c r="H635" s="14" t="n"/>
      <c r="I635" s="14" t="n"/>
      <c r="J635" s="14" t="n"/>
      <c r="K635" s="14" t="n"/>
      <c r="L635" s="14" t="n"/>
      <c r="M635" s="14" t="n"/>
      <c r="N635" s="14" t="n"/>
      <c r="O635" s="14" t="n"/>
      <c r="P635" s="14" t="n"/>
      <c r="Q635" s="14" t="n"/>
      <c r="R635" s="14" t="n"/>
      <c r="S635" s="14" t="n"/>
      <c r="T635" s="14" t="n"/>
      <c r="U635" s="14" t="n"/>
      <c r="V635" s="14" t="n"/>
      <c r="W635" s="14" t="n"/>
      <c r="X635" s="14" t="n"/>
      <c r="Y635" s="14" t="n"/>
      <c r="Z635" s="14" t="n"/>
    </row>
    <row r="636" ht="15.75" customHeight="1" s="16">
      <c r="A636" s="14" t="n"/>
      <c r="B636" s="14" t="n"/>
      <c r="C636" s="14" t="n"/>
      <c r="D636" s="14" t="n"/>
      <c r="E636" s="14" t="n"/>
      <c r="F636" s="14" t="n"/>
      <c r="G636" s="14" t="n"/>
      <c r="H636" s="14" t="n"/>
      <c r="I636" s="14" t="n"/>
      <c r="J636" s="14" t="n"/>
      <c r="K636" s="14" t="n"/>
      <c r="L636" s="14" t="n"/>
      <c r="M636" s="14" t="n"/>
      <c r="N636" s="14" t="n"/>
      <c r="O636" s="14" t="n"/>
      <c r="P636" s="14" t="n"/>
      <c r="Q636" s="14" t="n"/>
      <c r="R636" s="14" t="n"/>
      <c r="S636" s="14" t="n"/>
      <c r="T636" s="14" t="n"/>
      <c r="U636" s="14" t="n"/>
      <c r="V636" s="14" t="n"/>
      <c r="W636" s="14" t="n"/>
      <c r="X636" s="14" t="n"/>
      <c r="Y636" s="14" t="n"/>
      <c r="Z636" s="14" t="n"/>
    </row>
    <row r="637" ht="15.75" customHeight="1" s="16">
      <c r="A637" s="14" t="n"/>
      <c r="B637" s="14" t="n"/>
      <c r="C637" s="14" t="n"/>
      <c r="D637" s="14" t="n"/>
      <c r="E637" s="14" t="n"/>
      <c r="F637" s="14" t="n"/>
      <c r="G637" s="14" t="n"/>
      <c r="H637" s="14" t="n"/>
      <c r="I637" s="14" t="n"/>
      <c r="J637" s="14" t="n"/>
      <c r="K637" s="14" t="n"/>
      <c r="L637" s="14" t="n"/>
      <c r="M637" s="14" t="n"/>
      <c r="N637" s="14" t="n"/>
      <c r="O637" s="14" t="n"/>
      <c r="P637" s="14" t="n"/>
      <c r="Q637" s="14" t="n"/>
      <c r="R637" s="14" t="n"/>
      <c r="S637" s="14" t="n"/>
      <c r="T637" s="14" t="n"/>
      <c r="U637" s="14" t="n"/>
      <c r="V637" s="14" t="n"/>
      <c r="W637" s="14" t="n"/>
      <c r="X637" s="14" t="n"/>
      <c r="Y637" s="14" t="n"/>
      <c r="Z637" s="14" t="n"/>
    </row>
    <row r="638" ht="15.75" customHeight="1" s="16">
      <c r="A638" s="14" t="n"/>
      <c r="B638" s="14" t="n"/>
      <c r="C638" s="14" t="n"/>
      <c r="D638" s="14" t="n"/>
      <c r="E638" s="14" t="n"/>
      <c r="F638" s="14" t="n"/>
      <c r="G638" s="14" t="n"/>
      <c r="H638" s="14" t="n"/>
      <c r="I638" s="14" t="n"/>
      <c r="J638" s="14" t="n"/>
      <c r="K638" s="14" t="n"/>
      <c r="L638" s="14" t="n"/>
      <c r="M638" s="14" t="n"/>
      <c r="N638" s="14" t="n"/>
      <c r="O638" s="14" t="n"/>
      <c r="P638" s="14" t="n"/>
      <c r="Q638" s="14" t="n"/>
      <c r="R638" s="14" t="n"/>
      <c r="S638" s="14" t="n"/>
      <c r="T638" s="14" t="n"/>
      <c r="U638" s="14" t="n"/>
      <c r="V638" s="14" t="n"/>
      <c r="W638" s="14" t="n"/>
      <c r="X638" s="14" t="n"/>
      <c r="Y638" s="14" t="n"/>
      <c r="Z638" s="14" t="n"/>
    </row>
    <row r="639" ht="15.75" customHeight="1" s="16">
      <c r="A639" s="14" t="n"/>
      <c r="B639" s="14" t="n"/>
      <c r="C639" s="14" t="n"/>
      <c r="D639" s="14" t="n"/>
      <c r="E639" s="14" t="n"/>
      <c r="F639" s="14" t="n"/>
      <c r="G639" s="14" t="n"/>
      <c r="H639" s="14" t="n"/>
      <c r="I639" s="14" t="n"/>
      <c r="J639" s="14" t="n"/>
      <c r="K639" s="14" t="n"/>
      <c r="L639" s="14" t="n"/>
      <c r="M639" s="14" t="n"/>
      <c r="N639" s="14" t="n"/>
      <c r="O639" s="14" t="n"/>
      <c r="P639" s="14" t="n"/>
      <c r="Q639" s="14" t="n"/>
      <c r="R639" s="14" t="n"/>
      <c r="S639" s="14" t="n"/>
      <c r="T639" s="14" t="n"/>
      <c r="U639" s="14" t="n"/>
      <c r="V639" s="14" t="n"/>
      <c r="W639" s="14" t="n"/>
      <c r="X639" s="14" t="n"/>
      <c r="Y639" s="14" t="n"/>
      <c r="Z639" s="14" t="n"/>
    </row>
    <row r="640" ht="15.75" customHeight="1" s="16">
      <c r="A640" s="14" t="n"/>
      <c r="B640" s="14" t="n"/>
      <c r="C640" s="14" t="n"/>
      <c r="D640" s="14" t="n"/>
      <c r="E640" s="14" t="n"/>
      <c r="F640" s="14" t="n"/>
      <c r="G640" s="14" t="n"/>
      <c r="H640" s="14" t="n"/>
      <c r="I640" s="14" t="n"/>
      <c r="J640" s="14" t="n"/>
      <c r="K640" s="14" t="n"/>
      <c r="L640" s="14" t="n"/>
      <c r="M640" s="14" t="n"/>
      <c r="N640" s="14" t="n"/>
      <c r="O640" s="14" t="n"/>
      <c r="P640" s="14" t="n"/>
      <c r="Q640" s="14" t="n"/>
      <c r="R640" s="14" t="n"/>
      <c r="S640" s="14" t="n"/>
      <c r="T640" s="14" t="n"/>
      <c r="U640" s="14" t="n"/>
      <c r="V640" s="14" t="n"/>
      <c r="W640" s="14" t="n"/>
      <c r="X640" s="14" t="n"/>
      <c r="Y640" s="14" t="n"/>
      <c r="Z640" s="14" t="n"/>
    </row>
    <row r="641" ht="15.75" customHeight="1" s="16">
      <c r="A641" s="14" t="n"/>
      <c r="B641" s="14" t="n"/>
      <c r="C641" s="14" t="n"/>
      <c r="D641" s="14" t="n"/>
      <c r="E641" s="14" t="n"/>
      <c r="F641" s="14" t="n"/>
      <c r="G641" s="14" t="n"/>
      <c r="H641" s="14" t="n"/>
      <c r="I641" s="14" t="n"/>
      <c r="J641" s="14" t="n"/>
      <c r="K641" s="14" t="n"/>
      <c r="L641" s="14" t="n"/>
      <c r="M641" s="14" t="n"/>
      <c r="N641" s="14" t="n"/>
      <c r="O641" s="14" t="n"/>
      <c r="P641" s="14" t="n"/>
      <c r="Q641" s="14" t="n"/>
      <c r="R641" s="14" t="n"/>
      <c r="S641" s="14" t="n"/>
      <c r="T641" s="14" t="n"/>
      <c r="U641" s="14" t="n"/>
      <c r="V641" s="14" t="n"/>
      <c r="W641" s="14" t="n"/>
      <c r="X641" s="14" t="n"/>
      <c r="Y641" s="14" t="n"/>
      <c r="Z641" s="14" t="n"/>
    </row>
    <row r="642" ht="15.75" customHeight="1" s="16">
      <c r="A642" s="14" t="n"/>
      <c r="B642" s="14" t="n"/>
      <c r="C642" s="14" t="n"/>
      <c r="D642" s="14" t="n"/>
      <c r="E642" s="14" t="n"/>
      <c r="F642" s="14" t="n"/>
      <c r="G642" s="14" t="n"/>
      <c r="H642" s="14" t="n"/>
      <c r="I642" s="14" t="n"/>
      <c r="J642" s="14" t="n"/>
      <c r="K642" s="14" t="n"/>
      <c r="L642" s="14" t="n"/>
      <c r="M642" s="14" t="n"/>
      <c r="N642" s="14" t="n"/>
      <c r="O642" s="14" t="n"/>
      <c r="P642" s="14" t="n"/>
      <c r="Q642" s="14" t="n"/>
      <c r="R642" s="14" t="n"/>
      <c r="S642" s="14" t="n"/>
      <c r="T642" s="14" t="n"/>
      <c r="U642" s="14" t="n"/>
      <c r="V642" s="14" t="n"/>
      <c r="W642" s="14" t="n"/>
      <c r="X642" s="14" t="n"/>
      <c r="Y642" s="14" t="n"/>
      <c r="Z642" s="14" t="n"/>
    </row>
    <row r="643" ht="15.75" customHeight="1" s="16">
      <c r="A643" s="14" t="n"/>
      <c r="B643" s="14" t="n"/>
      <c r="C643" s="14" t="n"/>
      <c r="D643" s="14" t="n"/>
      <c r="E643" s="14" t="n"/>
      <c r="F643" s="14" t="n"/>
      <c r="G643" s="14" t="n"/>
      <c r="H643" s="14" t="n"/>
      <c r="I643" s="14" t="n"/>
      <c r="J643" s="14" t="n"/>
      <c r="K643" s="14" t="n"/>
      <c r="L643" s="14" t="n"/>
      <c r="M643" s="14" t="n"/>
      <c r="N643" s="14" t="n"/>
      <c r="O643" s="14" t="n"/>
      <c r="P643" s="14" t="n"/>
      <c r="Q643" s="14" t="n"/>
      <c r="R643" s="14" t="n"/>
      <c r="S643" s="14" t="n"/>
      <c r="T643" s="14" t="n"/>
      <c r="U643" s="14" t="n"/>
      <c r="V643" s="14" t="n"/>
      <c r="W643" s="14" t="n"/>
      <c r="X643" s="14" t="n"/>
      <c r="Y643" s="14" t="n"/>
      <c r="Z643" s="14" t="n"/>
    </row>
    <row r="644" ht="15.75" customHeight="1" s="16">
      <c r="A644" s="14" t="n"/>
      <c r="B644" s="14" t="n"/>
      <c r="C644" s="14" t="n"/>
      <c r="D644" s="14" t="n"/>
      <c r="E644" s="14" t="n"/>
      <c r="F644" s="14" t="n"/>
      <c r="G644" s="14" t="n"/>
      <c r="H644" s="14" t="n"/>
      <c r="I644" s="14" t="n"/>
      <c r="J644" s="14" t="n"/>
      <c r="K644" s="14" t="n"/>
      <c r="L644" s="14" t="n"/>
      <c r="M644" s="14" t="n"/>
      <c r="N644" s="14" t="n"/>
      <c r="O644" s="14" t="n"/>
      <c r="P644" s="14" t="n"/>
      <c r="Q644" s="14" t="n"/>
      <c r="R644" s="14" t="n"/>
      <c r="S644" s="14" t="n"/>
      <c r="T644" s="14" t="n"/>
      <c r="U644" s="14" t="n"/>
      <c r="V644" s="14" t="n"/>
      <c r="W644" s="14" t="n"/>
      <c r="X644" s="14" t="n"/>
      <c r="Y644" s="14" t="n"/>
      <c r="Z644" s="14" t="n"/>
    </row>
    <row r="645" ht="15.75" customHeight="1" s="16">
      <c r="A645" s="14" t="n"/>
      <c r="B645" s="14" t="n"/>
      <c r="C645" s="14" t="n"/>
      <c r="D645" s="14" t="n"/>
      <c r="E645" s="14" t="n"/>
      <c r="F645" s="14" t="n"/>
      <c r="G645" s="14" t="n"/>
      <c r="H645" s="14" t="n"/>
      <c r="I645" s="14" t="n"/>
      <c r="J645" s="14" t="n"/>
      <c r="K645" s="14" t="n"/>
      <c r="L645" s="14" t="n"/>
      <c r="M645" s="14" t="n"/>
      <c r="N645" s="14" t="n"/>
      <c r="O645" s="14" t="n"/>
      <c r="P645" s="14" t="n"/>
      <c r="Q645" s="14" t="n"/>
      <c r="R645" s="14" t="n"/>
      <c r="S645" s="14" t="n"/>
      <c r="T645" s="14" t="n"/>
      <c r="U645" s="14" t="n"/>
      <c r="V645" s="14" t="n"/>
      <c r="W645" s="14" t="n"/>
      <c r="X645" s="14" t="n"/>
      <c r="Y645" s="14" t="n"/>
      <c r="Z645" s="14" t="n"/>
    </row>
    <row r="646" ht="15.75" customHeight="1" s="16">
      <c r="A646" s="14" t="n"/>
      <c r="B646" s="14" t="n"/>
      <c r="C646" s="14" t="n"/>
      <c r="D646" s="14" t="n"/>
      <c r="E646" s="14" t="n"/>
      <c r="F646" s="14" t="n"/>
      <c r="G646" s="14" t="n"/>
      <c r="H646" s="14" t="n"/>
      <c r="I646" s="14" t="n"/>
      <c r="J646" s="14" t="n"/>
      <c r="K646" s="14" t="n"/>
      <c r="L646" s="14" t="n"/>
      <c r="M646" s="14" t="n"/>
      <c r="N646" s="14" t="n"/>
      <c r="O646" s="14" t="n"/>
      <c r="P646" s="14" t="n"/>
      <c r="Q646" s="14" t="n"/>
      <c r="R646" s="14" t="n"/>
      <c r="S646" s="14" t="n"/>
      <c r="T646" s="14" t="n"/>
      <c r="U646" s="14" t="n"/>
      <c r="V646" s="14" t="n"/>
      <c r="W646" s="14" t="n"/>
      <c r="X646" s="14" t="n"/>
      <c r="Y646" s="14" t="n"/>
      <c r="Z646" s="14" t="n"/>
    </row>
    <row r="647" ht="15.75" customHeight="1" s="16">
      <c r="A647" s="14" t="n"/>
      <c r="B647" s="14" t="n"/>
      <c r="C647" s="14" t="n"/>
      <c r="D647" s="14" t="n"/>
      <c r="E647" s="14" t="n"/>
      <c r="F647" s="14" t="n"/>
      <c r="G647" s="14" t="n"/>
      <c r="H647" s="14" t="n"/>
      <c r="I647" s="14" t="n"/>
      <c r="J647" s="14" t="n"/>
      <c r="K647" s="14" t="n"/>
      <c r="L647" s="14" t="n"/>
      <c r="M647" s="14" t="n"/>
      <c r="N647" s="14" t="n"/>
      <c r="O647" s="14" t="n"/>
      <c r="P647" s="14" t="n"/>
      <c r="Q647" s="14" t="n"/>
      <c r="R647" s="14" t="n"/>
      <c r="S647" s="14" t="n"/>
      <c r="T647" s="14" t="n"/>
      <c r="U647" s="14" t="n"/>
      <c r="V647" s="14" t="n"/>
      <c r="W647" s="14" t="n"/>
      <c r="X647" s="14" t="n"/>
      <c r="Y647" s="14" t="n"/>
      <c r="Z647" s="14" t="n"/>
    </row>
    <row r="648" ht="15.75" customHeight="1" s="16">
      <c r="A648" s="14" t="n"/>
      <c r="B648" s="14" t="n"/>
      <c r="C648" s="14" t="n"/>
      <c r="D648" s="14" t="n"/>
      <c r="E648" s="14" t="n"/>
      <c r="F648" s="14" t="n"/>
      <c r="G648" s="14" t="n"/>
      <c r="H648" s="14" t="n"/>
      <c r="I648" s="14" t="n"/>
      <c r="J648" s="14" t="n"/>
      <c r="K648" s="14" t="n"/>
      <c r="L648" s="14" t="n"/>
      <c r="M648" s="14" t="n"/>
      <c r="N648" s="14" t="n"/>
      <c r="O648" s="14" t="n"/>
      <c r="P648" s="14" t="n"/>
      <c r="Q648" s="14" t="n"/>
      <c r="R648" s="14" t="n"/>
      <c r="S648" s="14" t="n"/>
      <c r="T648" s="14" t="n"/>
      <c r="U648" s="14" t="n"/>
      <c r="V648" s="14" t="n"/>
      <c r="W648" s="14" t="n"/>
      <c r="X648" s="14" t="n"/>
      <c r="Y648" s="14" t="n"/>
      <c r="Z648" s="14" t="n"/>
    </row>
    <row r="649" ht="15.75" customHeight="1" s="16">
      <c r="A649" s="14" t="n"/>
      <c r="B649" s="14" t="n"/>
      <c r="C649" s="14" t="n"/>
      <c r="D649" s="14" t="n"/>
      <c r="E649" s="14" t="n"/>
      <c r="F649" s="14" t="n"/>
      <c r="G649" s="14" t="n"/>
      <c r="H649" s="14" t="n"/>
      <c r="I649" s="14" t="n"/>
      <c r="J649" s="14" t="n"/>
      <c r="K649" s="14" t="n"/>
      <c r="L649" s="14" t="n"/>
      <c r="M649" s="14" t="n"/>
      <c r="N649" s="14" t="n"/>
      <c r="O649" s="14" t="n"/>
      <c r="P649" s="14" t="n"/>
      <c r="Q649" s="14" t="n"/>
      <c r="R649" s="14" t="n"/>
      <c r="S649" s="14" t="n"/>
      <c r="T649" s="14" t="n"/>
      <c r="U649" s="14" t="n"/>
      <c r="V649" s="14" t="n"/>
      <c r="W649" s="14" t="n"/>
      <c r="X649" s="14" t="n"/>
      <c r="Y649" s="14" t="n"/>
      <c r="Z649" s="14" t="n"/>
    </row>
    <row r="650" ht="15.75" customHeight="1" s="16">
      <c r="A650" s="14" t="n"/>
      <c r="B650" s="14" t="n"/>
      <c r="C650" s="14" t="n"/>
      <c r="D650" s="14" t="n"/>
      <c r="E650" s="14" t="n"/>
      <c r="F650" s="14" t="n"/>
      <c r="G650" s="14" t="n"/>
      <c r="H650" s="14" t="n"/>
      <c r="I650" s="14" t="n"/>
      <c r="J650" s="14" t="n"/>
      <c r="K650" s="14" t="n"/>
      <c r="L650" s="14" t="n"/>
      <c r="M650" s="14" t="n"/>
      <c r="N650" s="14" t="n"/>
      <c r="O650" s="14" t="n"/>
      <c r="P650" s="14" t="n"/>
      <c r="Q650" s="14" t="n"/>
      <c r="R650" s="14" t="n"/>
      <c r="S650" s="14" t="n"/>
      <c r="T650" s="14" t="n"/>
      <c r="U650" s="14" t="n"/>
      <c r="V650" s="14" t="n"/>
      <c r="W650" s="14" t="n"/>
      <c r="X650" s="14" t="n"/>
      <c r="Y650" s="14" t="n"/>
      <c r="Z650" s="14" t="n"/>
    </row>
    <row r="651" ht="15.75" customHeight="1" s="16">
      <c r="A651" s="14" t="n"/>
      <c r="B651" s="14" t="n"/>
      <c r="C651" s="14" t="n"/>
      <c r="D651" s="14" t="n"/>
      <c r="E651" s="14" t="n"/>
      <c r="F651" s="14" t="n"/>
      <c r="G651" s="14" t="n"/>
      <c r="H651" s="14" t="n"/>
      <c r="I651" s="14" t="n"/>
      <c r="J651" s="14" t="n"/>
      <c r="K651" s="14" t="n"/>
      <c r="L651" s="14" t="n"/>
      <c r="M651" s="14" t="n"/>
      <c r="N651" s="14" t="n"/>
      <c r="O651" s="14" t="n"/>
      <c r="P651" s="14" t="n"/>
      <c r="Q651" s="14" t="n"/>
      <c r="R651" s="14" t="n"/>
      <c r="S651" s="14" t="n"/>
      <c r="T651" s="14" t="n"/>
      <c r="U651" s="14" t="n"/>
      <c r="V651" s="14" t="n"/>
      <c r="W651" s="14" t="n"/>
      <c r="X651" s="14" t="n"/>
      <c r="Y651" s="14" t="n"/>
      <c r="Z651" s="14" t="n"/>
    </row>
    <row r="652" ht="15.75" customHeight="1" s="16">
      <c r="A652" s="14" t="n"/>
      <c r="B652" s="14" t="n"/>
      <c r="C652" s="14" t="n"/>
      <c r="D652" s="14" t="n"/>
      <c r="E652" s="14" t="n"/>
      <c r="F652" s="14" t="n"/>
      <c r="G652" s="14" t="n"/>
      <c r="H652" s="14" t="n"/>
      <c r="I652" s="14" t="n"/>
      <c r="J652" s="14" t="n"/>
      <c r="K652" s="14" t="n"/>
      <c r="L652" s="14" t="n"/>
      <c r="M652" s="14" t="n"/>
      <c r="N652" s="14" t="n"/>
      <c r="O652" s="14" t="n"/>
      <c r="P652" s="14" t="n"/>
      <c r="Q652" s="14" t="n"/>
      <c r="R652" s="14" t="n"/>
      <c r="S652" s="14" t="n"/>
      <c r="T652" s="14" t="n"/>
      <c r="U652" s="14" t="n"/>
      <c r="V652" s="14" t="n"/>
      <c r="W652" s="14" t="n"/>
      <c r="X652" s="14" t="n"/>
      <c r="Y652" s="14" t="n"/>
      <c r="Z652" s="14" t="n"/>
    </row>
    <row r="653" ht="15.75" customHeight="1" s="16">
      <c r="A653" s="14" t="n"/>
      <c r="B653" s="14" t="n"/>
      <c r="C653" s="14" t="n"/>
      <c r="D653" s="14" t="n"/>
      <c r="E653" s="14" t="n"/>
      <c r="F653" s="14" t="n"/>
      <c r="G653" s="14" t="n"/>
      <c r="H653" s="14" t="n"/>
      <c r="I653" s="14" t="n"/>
      <c r="J653" s="14" t="n"/>
      <c r="K653" s="14" t="n"/>
      <c r="L653" s="14" t="n"/>
      <c r="M653" s="14" t="n"/>
      <c r="N653" s="14" t="n"/>
      <c r="O653" s="14" t="n"/>
      <c r="P653" s="14" t="n"/>
      <c r="Q653" s="14" t="n"/>
      <c r="R653" s="14" t="n"/>
      <c r="S653" s="14" t="n"/>
      <c r="T653" s="14" t="n"/>
      <c r="U653" s="14" t="n"/>
      <c r="V653" s="14" t="n"/>
      <c r="W653" s="14" t="n"/>
      <c r="X653" s="14" t="n"/>
      <c r="Y653" s="14" t="n"/>
      <c r="Z653" s="14" t="n"/>
    </row>
    <row r="654" ht="15.75" customHeight="1" s="16">
      <c r="A654" s="14" t="n"/>
      <c r="B654" s="14" t="n"/>
      <c r="C654" s="14" t="n"/>
      <c r="D654" s="14" t="n"/>
      <c r="E654" s="14" t="n"/>
      <c r="F654" s="14" t="n"/>
      <c r="G654" s="14" t="n"/>
      <c r="H654" s="14" t="n"/>
      <c r="I654" s="14" t="n"/>
      <c r="J654" s="14" t="n"/>
      <c r="K654" s="14" t="n"/>
      <c r="L654" s="14" t="n"/>
      <c r="M654" s="14" t="n"/>
      <c r="N654" s="14" t="n"/>
      <c r="O654" s="14" t="n"/>
      <c r="P654" s="14" t="n"/>
      <c r="Q654" s="14" t="n"/>
      <c r="R654" s="14" t="n"/>
      <c r="S654" s="14" t="n"/>
      <c r="T654" s="14" t="n"/>
      <c r="U654" s="14" t="n"/>
      <c r="V654" s="14" t="n"/>
      <c r="W654" s="14" t="n"/>
      <c r="X654" s="14" t="n"/>
      <c r="Y654" s="14" t="n"/>
      <c r="Z654" s="14" t="n"/>
    </row>
    <row r="655" ht="15.75" customHeight="1" s="16">
      <c r="A655" s="14" t="n"/>
      <c r="B655" s="14" t="n"/>
      <c r="C655" s="14" t="n"/>
      <c r="D655" s="14" t="n"/>
      <c r="E655" s="14" t="n"/>
      <c r="F655" s="14" t="n"/>
      <c r="G655" s="14" t="n"/>
      <c r="H655" s="14" t="n"/>
      <c r="I655" s="14" t="n"/>
      <c r="J655" s="14" t="n"/>
      <c r="K655" s="14" t="n"/>
      <c r="L655" s="14" t="n"/>
      <c r="M655" s="14" t="n"/>
      <c r="N655" s="14" t="n"/>
      <c r="O655" s="14" t="n"/>
      <c r="P655" s="14" t="n"/>
      <c r="Q655" s="14" t="n"/>
      <c r="R655" s="14" t="n"/>
      <c r="S655" s="14" t="n"/>
      <c r="T655" s="14" t="n"/>
      <c r="U655" s="14" t="n"/>
      <c r="V655" s="14" t="n"/>
      <c r="W655" s="14" t="n"/>
      <c r="X655" s="14" t="n"/>
      <c r="Y655" s="14" t="n"/>
      <c r="Z655" s="14" t="n"/>
    </row>
    <row r="656" ht="15.75" customHeight="1" s="16">
      <c r="A656" s="14" t="n"/>
      <c r="B656" s="14" t="n"/>
      <c r="C656" s="14" t="n"/>
      <c r="D656" s="14" t="n"/>
      <c r="E656" s="14" t="n"/>
      <c r="F656" s="14" t="n"/>
      <c r="G656" s="14" t="n"/>
      <c r="H656" s="14" t="n"/>
      <c r="I656" s="14" t="n"/>
      <c r="J656" s="14" t="n"/>
      <c r="K656" s="14" t="n"/>
      <c r="L656" s="14" t="n"/>
      <c r="M656" s="14" t="n"/>
      <c r="N656" s="14" t="n"/>
      <c r="O656" s="14" t="n"/>
      <c r="P656" s="14" t="n"/>
      <c r="Q656" s="14" t="n"/>
      <c r="R656" s="14" t="n"/>
      <c r="S656" s="14" t="n"/>
      <c r="T656" s="14" t="n"/>
      <c r="U656" s="14" t="n"/>
      <c r="V656" s="14" t="n"/>
      <c r="W656" s="14" t="n"/>
      <c r="X656" s="14" t="n"/>
      <c r="Y656" s="14" t="n"/>
      <c r="Z656" s="14" t="n"/>
    </row>
    <row r="657" ht="15.75" customHeight="1" s="16">
      <c r="A657" s="14" t="n"/>
      <c r="B657" s="14" t="n"/>
      <c r="C657" s="14" t="n"/>
      <c r="D657" s="14" t="n"/>
      <c r="E657" s="14" t="n"/>
      <c r="F657" s="14" t="n"/>
      <c r="G657" s="14" t="n"/>
      <c r="H657" s="14" t="n"/>
      <c r="I657" s="14" t="n"/>
      <c r="J657" s="14" t="n"/>
      <c r="K657" s="14" t="n"/>
      <c r="L657" s="14" t="n"/>
      <c r="M657" s="14" t="n"/>
      <c r="N657" s="14" t="n"/>
      <c r="O657" s="14" t="n"/>
      <c r="P657" s="14" t="n"/>
      <c r="Q657" s="14" t="n"/>
      <c r="R657" s="14" t="n"/>
      <c r="S657" s="14" t="n"/>
      <c r="T657" s="14" t="n"/>
      <c r="U657" s="14" t="n"/>
      <c r="V657" s="14" t="n"/>
      <c r="W657" s="14" t="n"/>
      <c r="X657" s="14" t="n"/>
      <c r="Y657" s="14" t="n"/>
      <c r="Z657" s="14" t="n"/>
    </row>
    <row r="658" ht="15.75" customHeight="1" s="16">
      <c r="A658" s="14" t="n"/>
      <c r="B658" s="14" t="n"/>
      <c r="C658" s="14" t="n"/>
      <c r="D658" s="14" t="n"/>
      <c r="E658" s="14" t="n"/>
      <c r="F658" s="14" t="n"/>
      <c r="G658" s="14" t="n"/>
      <c r="H658" s="14" t="n"/>
      <c r="I658" s="14" t="n"/>
      <c r="J658" s="14" t="n"/>
      <c r="K658" s="14" t="n"/>
      <c r="L658" s="14" t="n"/>
      <c r="M658" s="14" t="n"/>
      <c r="N658" s="14" t="n"/>
      <c r="O658" s="14" t="n"/>
      <c r="P658" s="14" t="n"/>
      <c r="Q658" s="14" t="n"/>
      <c r="R658" s="14" t="n"/>
      <c r="S658" s="14" t="n"/>
      <c r="T658" s="14" t="n"/>
      <c r="U658" s="14" t="n"/>
      <c r="V658" s="14" t="n"/>
      <c r="W658" s="14" t="n"/>
      <c r="X658" s="14" t="n"/>
      <c r="Y658" s="14" t="n"/>
      <c r="Z658" s="14" t="n"/>
    </row>
    <row r="659" ht="15.75" customHeight="1" s="16">
      <c r="A659" s="14" t="n"/>
      <c r="B659" s="14" t="n"/>
      <c r="C659" s="14" t="n"/>
      <c r="D659" s="14" t="n"/>
      <c r="E659" s="14" t="n"/>
      <c r="F659" s="14" t="n"/>
      <c r="G659" s="14" t="n"/>
      <c r="H659" s="14" t="n"/>
      <c r="I659" s="14" t="n"/>
      <c r="J659" s="14" t="n"/>
      <c r="K659" s="14" t="n"/>
      <c r="L659" s="14" t="n"/>
      <c r="M659" s="14" t="n"/>
      <c r="N659" s="14" t="n"/>
      <c r="O659" s="14" t="n"/>
      <c r="P659" s="14" t="n"/>
      <c r="Q659" s="14" t="n"/>
      <c r="R659" s="14" t="n"/>
      <c r="S659" s="14" t="n"/>
      <c r="T659" s="14" t="n"/>
      <c r="U659" s="14" t="n"/>
      <c r="V659" s="14" t="n"/>
      <c r="W659" s="14" t="n"/>
      <c r="X659" s="14" t="n"/>
      <c r="Y659" s="14" t="n"/>
      <c r="Z659" s="14" t="n"/>
    </row>
    <row r="660" ht="15.75" customHeight="1" s="16">
      <c r="A660" s="14" t="n"/>
      <c r="B660" s="14" t="n"/>
      <c r="C660" s="14" t="n"/>
      <c r="D660" s="14" t="n"/>
      <c r="E660" s="14" t="n"/>
      <c r="F660" s="14" t="n"/>
      <c r="G660" s="14" t="n"/>
      <c r="H660" s="14" t="n"/>
      <c r="I660" s="14" t="n"/>
      <c r="J660" s="14" t="n"/>
      <c r="K660" s="14" t="n"/>
      <c r="L660" s="14" t="n"/>
      <c r="M660" s="14" t="n"/>
      <c r="N660" s="14" t="n"/>
      <c r="O660" s="14" t="n"/>
      <c r="P660" s="14" t="n"/>
      <c r="Q660" s="14" t="n"/>
      <c r="R660" s="14" t="n"/>
      <c r="S660" s="14" t="n"/>
      <c r="T660" s="14" t="n"/>
      <c r="U660" s="14" t="n"/>
      <c r="V660" s="14" t="n"/>
      <c r="W660" s="14" t="n"/>
      <c r="X660" s="14" t="n"/>
      <c r="Y660" s="14" t="n"/>
      <c r="Z660" s="14" t="n"/>
    </row>
    <row r="661" ht="15.75" customHeight="1" s="16">
      <c r="A661" s="14" t="n"/>
      <c r="B661" s="14" t="n"/>
      <c r="C661" s="14" t="n"/>
      <c r="D661" s="14" t="n"/>
      <c r="E661" s="14" t="n"/>
      <c r="F661" s="14" t="n"/>
      <c r="G661" s="14" t="n"/>
      <c r="H661" s="14" t="n"/>
      <c r="I661" s="14" t="n"/>
      <c r="J661" s="14" t="n"/>
      <c r="K661" s="14" t="n"/>
      <c r="L661" s="14" t="n"/>
      <c r="M661" s="14" t="n"/>
      <c r="N661" s="14" t="n"/>
      <c r="O661" s="14" t="n"/>
      <c r="P661" s="14" t="n"/>
      <c r="Q661" s="14" t="n"/>
      <c r="R661" s="14" t="n"/>
      <c r="S661" s="14" t="n"/>
      <c r="T661" s="14" t="n"/>
      <c r="U661" s="14" t="n"/>
      <c r="V661" s="14" t="n"/>
      <c r="W661" s="14" t="n"/>
      <c r="X661" s="14" t="n"/>
      <c r="Y661" s="14" t="n"/>
      <c r="Z661" s="14" t="n"/>
    </row>
    <row r="662" ht="15.75" customHeight="1" s="16">
      <c r="A662" s="14" t="n"/>
      <c r="B662" s="14" t="n"/>
      <c r="C662" s="14" t="n"/>
      <c r="D662" s="14" t="n"/>
      <c r="E662" s="14" t="n"/>
      <c r="F662" s="14" t="n"/>
      <c r="G662" s="14" t="n"/>
      <c r="H662" s="14" t="n"/>
      <c r="I662" s="14" t="n"/>
      <c r="J662" s="14" t="n"/>
      <c r="K662" s="14" t="n"/>
      <c r="L662" s="14" t="n"/>
      <c r="M662" s="14" t="n"/>
      <c r="N662" s="14" t="n"/>
      <c r="O662" s="14" t="n"/>
      <c r="P662" s="14" t="n"/>
      <c r="Q662" s="14" t="n"/>
      <c r="R662" s="14" t="n"/>
      <c r="S662" s="14" t="n"/>
      <c r="T662" s="14" t="n"/>
      <c r="U662" s="14" t="n"/>
      <c r="V662" s="14" t="n"/>
      <c r="W662" s="14" t="n"/>
      <c r="X662" s="14" t="n"/>
      <c r="Y662" s="14" t="n"/>
      <c r="Z662" s="14" t="n"/>
    </row>
    <row r="663" ht="15.75" customHeight="1" s="16">
      <c r="A663" s="14" t="n"/>
      <c r="B663" s="14" t="n"/>
      <c r="C663" s="14" t="n"/>
      <c r="D663" s="14" t="n"/>
      <c r="E663" s="14" t="n"/>
      <c r="F663" s="14" t="n"/>
      <c r="G663" s="14" t="n"/>
      <c r="H663" s="14" t="n"/>
      <c r="I663" s="14" t="n"/>
      <c r="J663" s="14" t="n"/>
      <c r="K663" s="14" t="n"/>
      <c r="L663" s="14" t="n"/>
      <c r="M663" s="14" t="n"/>
      <c r="N663" s="14" t="n"/>
      <c r="O663" s="14" t="n"/>
      <c r="P663" s="14" t="n"/>
      <c r="Q663" s="14" t="n"/>
      <c r="R663" s="14" t="n"/>
      <c r="S663" s="14" t="n"/>
      <c r="T663" s="14" t="n"/>
      <c r="U663" s="14" t="n"/>
      <c r="V663" s="14" t="n"/>
      <c r="W663" s="14" t="n"/>
      <c r="X663" s="14" t="n"/>
      <c r="Y663" s="14" t="n"/>
      <c r="Z663" s="14" t="n"/>
    </row>
    <row r="664" ht="15.75" customHeight="1" s="16">
      <c r="A664" s="14" t="n"/>
      <c r="B664" s="14" t="n"/>
      <c r="C664" s="14" t="n"/>
      <c r="D664" s="14" t="n"/>
      <c r="E664" s="14" t="n"/>
      <c r="F664" s="14" t="n"/>
      <c r="G664" s="14" t="n"/>
      <c r="H664" s="14" t="n"/>
      <c r="I664" s="14" t="n"/>
      <c r="J664" s="14" t="n"/>
      <c r="K664" s="14" t="n"/>
      <c r="L664" s="14" t="n"/>
      <c r="M664" s="14" t="n"/>
      <c r="N664" s="14" t="n"/>
      <c r="O664" s="14" t="n"/>
      <c r="P664" s="14" t="n"/>
      <c r="Q664" s="14" t="n"/>
      <c r="R664" s="14" t="n"/>
      <c r="S664" s="14" t="n"/>
      <c r="T664" s="14" t="n"/>
      <c r="U664" s="14" t="n"/>
      <c r="V664" s="14" t="n"/>
      <c r="W664" s="14" t="n"/>
      <c r="X664" s="14" t="n"/>
      <c r="Y664" s="14" t="n"/>
      <c r="Z664" s="14" t="n"/>
    </row>
    <row r="665" ht="15.75" customHeight="1" s="16">
      <c r="A665" s="14" t="n"/>
      <c r="B665" s="14" t="n"/>
      <c r="C665" s="14" t="n"/>
      <c r="D665" s="14" t="n"/>
      <c r="E665" s="14" t="n"/>
      <c r="F665" s="14" t="n"/>
      <c r="G665" s="14" t="n"/>
      <c r="H665" s="14" t="n"/>
      <c r="I665" s="14" t="n"/>
      <c r="J665" s="14" t="n"/>
      <c r="K665" s="14" t="n"/>
      <c r="L665" s="14" t="n"/>
      <c r="M665" s="14" t="n"/>
      <c r="N665" s="14" t="n"/>
      <c r="O665" s="14" t="n"/>
      <c r="P665" s="14" t="n"/>
      <c r="Q665" s="14" t="n"/>
      <c r="R665" s="14" t="n"/>
      <c r="S665" s="14" t="n"/>
      <c r="T665" s="14" t="n"/>
      <c r="U665" s="14" t="n"/>
      <c r="V665" s="14" t="n"/>
      <c r="W665" s="14" t="n"/>
      <c r="X665" s="14" t="n"/>
      <c r="Y665" s="14" t="n"/>
      <c r="Z665" s="14" t="n"/>
    </row>
    <row r="666" ht="15.75" customHeight="1" s="16">
      <c r="A666" s="14" t="n"/>
      <c r="B666" s="14" t="n"/>
      <c r="C666" s="14" t="n"/>
      <c r="D666" s="14" t="n"/>
      <c r="E666" s="14" t="n"/>
      <c r="F666" s="14" t="n"/>
      <c r="G666" s="14" t="n"/>
      <c r="H666" s="14" t="n"/>
      <c r="I666" s="14" t="n"/>
      <c r="J666" s="14" t="n"/>
      <c r="K666" s="14" t="n"/>
      <c r="L666" s="14" t="n"/>
      <c r="M666" s="14" t="n"/>
      <c r="N666" s="14" t="n"/>
      <c r="O666" s="14" t="n"/>
      <c r="P666" s="14" t="n"/>
      <c r="Q666" s="14" t="n"/>
      <c r="R666" s="14" t="n"/>
      <c r="S666" s="14" t="n"/>
      <c r="T666" s="14" t="n"/>
      <c r="U666" s="14" t="n"/>
      <c r="V666" s="14" t="n"/>
      <c r="W666" s="14" t="n"/>
      <c r="X666" s="14" t="n"/>
      <c r="Y666" s="14" t="n"/>
      <c r="Z666" s="14" t="n"/>
    </row>
    <row r="667" ht="15.75" customHeight="1" s="16">
      <c r="A667" s="14" t="n"/>
      <c r="B667" s="14" t="n"/>
      <c r="C667" s="14" t="n"/>
      <c r="D667" s="14" t="n"/>
      <c r="E667" s="14" t="n"/>
      <c r="F667" s="14" t="n"/>
      <c r="G667" s="14" t="n"/>
      <c r="H667" s="14" t="n"/>
      <c r="I667" s="14" t="n"/>
      <c r="J667" s="14" t="n"/>
      <c r="K667" s="14" t="n"/>
      <c r="L667" s="14" t="n"/>
      <c r="M667" s="14" t="n"/>
      <c r="N667" s="14" t="n"/>
      <c r="O667" s="14" t="n"/>
      <c r="P667" s="14" t="n"/>
      <c r="Q667" s="14" t="n"/>
      <c r="R667" s="14" t="n"/>
      <c r="S667" s="14" t="n"/>
      <c r="T667" s="14" t="n"/>
      <c r="U667" s="14" t="n"/>
      <c r="V667" s="14" t="n"/>
      <c r="W667" s="14" t="n"/>
      <c r="X667" s="14" t="n"/>
      <c r="Y667" s="14" t="n"/>
      <c r="Z667" s="14" t="n"/>
    </row>
    <row r="668" ht="15.75" customHeight="1" s="16">
      <c r="A668" s="14" t="n"/>
      <c r="B668" s="14" t="n"/>
      <c r="C668" s="14" t="n"/>
      <c r="D668" s="14" t="n"/>
      <c r="E668" s="14" t="n"/>
      <c r="F668" s="14" t="n"/>
      <c r="G668" s="14" t="n"/>
      <c r="H668" s="14" t="n"/>
      <c r="I668" s="14" t="n"/>
      <c r="J668" s="14" t="n"/>
      <c r="K668" s="14" t="n"/>
      <c r="L668" s="14" t="n"/>
      <c r="M668" s="14" t="n"/>
      <c r="N668" s="14" t="n"/>
      <c r="O668" s="14" t="n"/>
      <c r="P668" s="14" t="n"/>
      <c r="Q668" s="14" t="n"/>
      <c r="R668" s="14" t="n"/>
      <c r="S668" s="14" t="n"/>
      <c r="T668" s="14" t="n"/>
      <c r="U668" s="14" t="n"/>
      <c r="V668" s="14" t="n"/>
      <c r="W668" s="14" t="n"/>
      <c r="X668" s="14" t="n"/>
      <c r="Y668" s="14" t="n"/>
      <c r="Z668" s="14" t="n"/>
    </row>
    <row r="669" ht="15.75" customHeight="1" s="16">
      <c r="A669" s="14" t="n"/>
      <c r="B669" s="14" t="n"/>
      <c r="C669" s="14" t="n"/>
      <c r="D669" s="14" t="n"/>
      <c r="E669" s="14" t="n"/>
      <c r="F669" s="14" t="n"/>
      <c r="G669" s="14" t="n"/>
      <c r="H669" s="14" t="n"/>
      <c r="I669" s="14" t="n"/>
      <c r="J669" s="14" t="n"/>
      <c r="K669" s="14" t="n"/>
      <c r="L669" s="14" t="n"/>
      <c r="M669" s="14" t="n"/>
      <c r="N669" s="14" t="n"/>
      <c r="O669" s="14" t="n"/>
      <c r="P669" s="14" t="n"/>
      <c r="Q669" s="14" t="n"/>
      <c r="R669" s="14" t="n"/>
      <c r="S669" s="14" t="n"/>
      <c r="T669" s="14" t="n"/>
      <c r="U669" s="14" t="n"/>
      <c r="V669" s="14" t="n"/>
      <c r="W669" s="14" t="n"/>
      <c r="X669" s="14" t="n"/>
      <c r="Y669" s="14" t="n"/>
      <c r="Z669" s="14" t="n"/>
    </row>
    <row r="670" ht="15.75" customHeight="1" s="16">
      <c r="A670" s="14" t="n"/>
      <c r="B670" s="14" t="n"/>
      <c r="C670" s="14" t="n"/>
      <c r="D670" s="14" t="n"/>
      <c r="E670" s="14" t="n"/>
      <c r="F670" s="14" t="n"/>
      <c r="G670" s="14" t="n"/>
      <c r="H670" s="14" t="n"/>
      <c r="I670" s="14" t="n"/>
      <c r="J670" s="14" t="n"/>
      <c r="K670" s="14" t="n"/>
      <c r="L670" s="14" t="n"/>
      <c r="M670" s="14" t="n"/>
      <c r="N670" s="14" t="n"/>
      <c r="O670" s="14" t="n"/>
      <c r="P670" s="14" t="n"/>
      <c r="Q670" s="14" t="n"/>
      <c r="R670" s="14" t="n"/>
      <c r="S670" s="14" t="n"/>
      <c r="T670" s="14" t="n"/>
      <c r="U670" s="14" t="n"/>
      <c r="V670" s="14" t="n"/>
      <c r="W670" s="14" t="n"/>
      <c r="X670" s="14" t="n"/>
      <c r="Y670" s="14" t="n"/>
      <c r="Z670" s="14" t="n"/>
    </row>
    <row r="671" ht="15.75" customHeight="1" s="16">
      <c r="A671" s="14" t="n"/>
      <c r="B671" s="14" t="n"/>
      <c r="C671" s="14" t="n"/>
      <c r="D671" s="14" t="n"/>
      <c r="E671" s="14" t="n"/>
      <c r="F671" s="14" t="n"/>
      <c r="G671" s="14" t="n"/>
      <c r="H671" s="14" t="n"/>
      <c r="I671" s="14" t="n"/>
      <c r="J671" s="14" t="n"/>
      <c r="K671" s="14" t="n"/>
      <c r="L671" s="14" t="n"/>
      <c r="M671" s="14" t="n"/>
      <c r="N671" s="14" t="n"/>
      <c r="O671" s="14" t="n"/>
      <c r="P671" s="14" t="n"/>
      <c r="Q671" s="14" t="n"/>
      <c r="R671" s="14" t="n"/>
      <c r="S671" s="14" t="n"/>
      <c r="T671" s="14" t="n"/>
      <c r="U671" s="14" t="n"/>
      <c r="V671" s="14" t="n"/>
      <c r="W671" s="14" t="n"/>
      <c r="X671" s="14" t="n"/>
      <c r="Y671" s="14" t="n"/>
      <c r="Z671" s="14" t="n"/>
    </row>
    <row r="672" ht="15.75" customHeight="1" s="16">
      <c r="A672" s="14" t="n"/>
      <c r="B672" s="14" t="n"/>
      <c r="C672" s="14" t="n"/>
      <c r="D672" s="14" t="n"/>
      <c r="E672" s="14" t="n"/>
      <c r="F672" s="14" t="n"/>
      <c r="G672" s="14" t="n"/>
      <c r="H672" s="14" t="n"/>
      <c r="I672" s="14" t="n"/>
      <c r="J672" s="14" t="n"/>
      <c r="K672" s="14" t="n"/>
      <c r="L672" s="14" t="n"/>
      <c r="M672" s="14" t="n"/>
      <c r="N672" s="14" t="n"/>
      <c r="O672" s="14" t="n"/>
      <c r="P672" s="14" t="n"/>
      <c r="Q672" s="14" t="n"/>
      <c r="R672" s="14" t="n"/>
      <c r="S672" s="14" t="n"/>
      <c r="T672" s="14" t="n"/>
      <c r="U672" s="14" t="n"/>
      <c r="V672" s="14" t="n"/>
      <c r="W672" s="14" t="n"/>
      <c r="X672" s="14" t="n"/>
      <c r="Y672" s="14" t="n"/>
      <c r="Z672" s="14" t="n"/>
    </row>
    <row r="673" ht="15.75" customHeight="1" s="16">
      <c r="A673" s="14" t="n"/>
      <c r="B673" s="14" t="n"/>
      <c r="C673" s="14" t="n"/>
      <c r="D673" s="14" t="n"/>
      <c r="E673" s="14" t="n"/>
      <c r="F673" s="14" t="n"/>
      <c r="G673" s="14" t="n"/>
      <c r="H673" s="14" t="n"/>
      <c r="I673" s="14" t="n"/>
      <c r="J673" s="14" t="n"/>
      <c r="K673" s="14" t="n"/>
      <c r="L673" s="14" t="n"/>
      <c r="M673" s="14" t="n"/>
      <c r="N673" s="14" t="n"/>
      <c r="O673" s="14" t="n"/>
      <c r="P673" s="14" t="n"/>
      <c r="Q673" s="14" t="n"/>
      <c r="R673" s="14" t="n"/>
      <c r="S673" s="14" t="n"/>
      <c r="T673" s="14" t="n"/>
      <c r="U673" s="14" t="n"/>
      <c r="V673" s="14" t="n"/>
      <c r="W673" s="14" t="n"/>
      <c r="X673" s="14" t="n"/>
      <c r="Y673" s="14" t="n"/>
      <c r="Z673" s="14" t="n"/>
    </row>
    <row r="674" ht="15.75" customHeight="1" s="16">
      <c r="A674" s="14" t="n"/>
      <c r="B674" s="14" t="n"/>
      <c r="C674" s="14" t="n"/>
      <c r="D674" s="14" t="n"/>
      <c r="E674" s="14" t="n"/>
      <c r="F674" s="14" t="n"/>
      <c r="G674" s="14" t="n"/>
      <c r="H674" s="14" t="n"/>
      <c r="I674" s="14" t="n"/>
      <c r="J674" s="14" t="n"/>
      <c r="K674" s="14" t="n"/>
      <c r="L674" s="14" t="n"/>
      <c r="M674" s="14" t="n"/>
      <c r="N674" s="14" t="n"/>
      <c r="O674" s="14" t="n"/>
      <c r="P674" s="14" t="n"/>
      <c r="Q674" s="14" t="n"/>
      <c r="R674" s="14" t="n"/>
      <c r="S674" s="14" t="n"/>
      <c r="T674" s="14" t="n"/>
      <c r="U674" s="14" t="n"/>
      <c r="V674" s="14" t="n"/>
      <c r="W674" s="14" t="n"/>
      <c r="X674" s="14" t="n"/>
      <c r="Y674" s="14" t="n"/>
      <c r="Z674" s="14" t="n"/>
    </row>
    <row r="675" ht="15.75" customHeight="1" s="16">
      <c r="A675" s="14" t="n"/>
      <c r="B675" s="14" t="n"/>
      <c r="C675" s="14" t="n"/>
      <c r="D675" s="14" t="n"/>
      <c r="E675" s="14" t="n"/>
      <c r="F675" s="14" t="n"/>
      <c r="G675" s="14" t="n"/>
      <c r="H675" s="14" t="n"/>
      <c r="I675" s="14" t="n"/>
      <c r="J675" s="14" t="n"/>
      <c r="K675" s="14" t="n"/>
      <c r="L675" s="14" t="n"/>
      <c r="M675" s="14" t="n"/>
      <c r="N675" s="14" t="n"/>
      <c r="O675" s="14" t="n"/>
      <c r="P675" s="14" t="n"/>
      <c r="Q675" s="14" t="n"/>
      <c r="R675" s="14" t="n"/>
      <c r="S675" s="14" t="n"/>
      <c r="T675" s="14" t="n"/>
      <c r="U675" s="14" t="n"/>
      <c r="V675" s="14" t="n"/>
      <c r="W675" s="14" t="n"/>
      <c r="X675" s="14" t="n"/>
      <c r="Y675" s="14" t="n"/>
      <c r="Z675" s="14" t="n"/>
    </row>
    <row r="676" ht="15.75" customHeight="1" s="16">
      <c r="A676" s="14" t="n"/>
      <c r="B676" s="14" t="n"/>
      <c r="C676" s="14" t="n"/>
      <c r="D676" s="14" t="n"/>
      <c r="E676" s="14" t="n"/>
      <c r="F676" s="14" t="n"/>
      <c r="G676" s="14" t="n"/>
      <c r="H676" s="14" t="n"/>
      <c r="I676" s="14" t="n"/>
      <c r="J676" s="14" t="n"/>
      <c r="K676" s="14" t="n"/>
      <c r="L676" s="14" t="n"/>
      <c r="M676" s="14" t="n"/>
      <c r="N676" s="14" t="n"/>
      <c r="O676" s="14" t="n"/>
      <c r="P676" s="14" t="n"/>
      <c r="Q676" s="14" t="n"/>
      <c r="R676" s="14" t="n"/>
      <c r="S676" s="14" t="n"/>
      <c r="T676" s="14" t="n"/>
      <c r="U676" s="14" t="n"/>
      <c r="V676" s="14" t="n"/>
      <c r="W676" s="14" t="n"/>
      <c r="X676" s="14" t="n"/>
      <c r="Y676" s="14" t="n"/>
      <c r="Z676" s="14" t="n"/>
    </row>
    <row r="677" ht="15.75" customHeight="1" s="16">
      <c r="A677" s="14" t="n"/>
      <c r="B677" s="14" t="n"/>
      <c r="C677" s="14" t="n"/>
      <c r="D677" s="14" t="n"/>
      <c r="E677" s="14" t="n"/>
      <c r="F677" s="14" t="n"/>
      <c r="G677" s="14" t="n"/>
      <c r="H677" s="14" t="n"/>
      <c r="I677" s="14" t="n"/>
      <c r="J677" s="14" t="n"/>
      <c r="K677" s="14" t="n"/>
      <c r="L677" s="14" t="n"/>
      <c r="M677" s="14" t="n"/>
      <c r="N677" s="14" t="n"/>
      <c r="O677" s="14" t="n"/>
      <c r="P677" s="14" t="n"/>
      <c r="Q677" s="14" t="n"/>
      <c r="R677" s="14" t="n"/>
      <c r="S677" s="14" t="n"/>
      <c r="T677" s="14" t="n"/>
      <c r="U677" s="14" t="n"/>
      <c r="V677" s="14" t="n"/>
      <c r="W677" s="14" t="n"/>
      <c r="X677" s="14" t="n"/>
      <c r="Y677" s="14" t="n"/>
      <c r="Z677" s="14" t="n"/>
    </row>
    <row r="678" ht="15.75" customHeight="1" s="16">
      <c r="A678" s="14" t="n"/>
      <c r="B678" s="14" t="n"/>
      <c r="C678" s="14" t="n"/>
      <c r="D678" s="14" t="n"/>
      <c r="E678" s="14" t="n"/>
      <c r="F678" s="14" t="n"/>
      <c r="G678" s="14" t="n"/>
      <c r="H678" s="14" t="n"/>
      <c r="I678" s="14" t="n"/>
      <c r="J678" s="14" t="n"/>
      <c r="K678" s="14" t="n"/>
      <c r="L678" s="14" t="n"/>
      <c r="M678" s="14" t="n"/>
      <c r="N678" s="14" t="n"/>
      <c r="O678" s="14" t="n"/>
      <c r="P678" s="14" t="n"/>
      <c r="Q678" s="14" t="n"/>
      <c r="R678" s="14" t="n"/>
      <c r="S678" s="14" t="n"/>
      <c r="T678" s="14" t="n"/>
      <c r="U678" s="14" t="n"/>
      <c r="V678" s="14" t="n"/>
      <c r="W678" s="14" t="n"/>
      <c r="X678" s="14" t="n"/>
      <c r="Y678" s="14" t="n"/>
      <c r="Z678" s="14" t="n"/>
    </row>
    <row r="679" ht="15.75" customHeight="1" s="16">
      <c r="A679" s="14" t="n"/>
      <c r="B679" s="14" t="n"/>
      <c r="C679" s="14" t="n"/>
      <c r="D679" s="14" t="n"/>
      <c r="E679" s="14" t="n"/>
      <c r="F679" s="14" t="n"/>
      <c r="G679" s="14" t="n"/>
      <c r="H679" s="14" t="n"/>
      <c r="I679" s="14" t="n"/>
      <c r="J679" s="14" t="n"/>
      <c r="K679" s="14" t="n"/>
      <c r="L679" s="14" t="n"/>
      <c r="M679" s="14" t="n"/>
      <c r="N679" s="14" t="n"/>
      <c r="O679" s="14" t="n"/>
      <c r="P679" s="14" t="n"/>
      <c r="Q679" s="14" t="n"/>
      <c r="R679" s="14" t="n"/>
      <c r="S679" s="14" t="n"/>
      <c r="T679" s="14" t="n"/>
      <c r="U679" s="14" t="n"/>
      <c r="V679" s="14" t="n"/>
      <c r="W679" s="14" t="n"/>
      <c r="X679" s="14" t="n"/>
      <c r="Y679" s="14" t="n"/>
      <c r="Z679" s="14" t="n"/>
    </row>
    <row r="680" ht="15.75" customHeight="1" s="16">
      <c r="A680" s="14" t="n"/>
      <c r="B680" s="14" t="n"/>
      <c r="C680" s="14" t="n"/>
      <c r="D680" s="14" t="n"/>
      <c r="E680" s="14" t="n"/>
      <c r="F680" s="14" t="n"/>
      <c r="G680" s="14" t="n"/>
      <c r="H680" s="14" t="n"/>
      <c r="I680" s="14" t="n"/>
      <c r="J680" s="14" t="n"/>
      <c r="K680" s="14" t="n"/>
      <c r="L680" s="14" t="n"/>
      <c r="M680" s="14" t="n"/>
      <c r="N680" s="14" t="n"/>
      <c r="O680" s="14" t="n"/>
      <c r="P680" s="14" t="n"/>
      <c r="Q680" s="14" t="n"/>
      <c r="R680" s="14" t="n"/>
      <c r="S680" s="14" t="n"/>
      <c r="T680" s="14" t="n"/>
      <c r="U680" s="14" t="n"/>
      <c r="V680" s="14" t="n"/>
      <c r="W680" s="14" t="n"/>
      <c r="X680" s="14" t="n"/>
      <c r="Y680" s="14" t="n"/>
      <c r="Z680" s="14" t="n"/>
    </row>
    <row r="681" ht="15.75" customHeight="1" s="16">
      <c r="A681" s="14" t="n"/>
      <c r="B681" s="14" t="n"/>
      <c r="C681" s="14" t="n"/>
      <c r="D681" s="14" t="n"/>
      <c r="E681" s="14" t="n"/>
      <c r="F681" s="14" t="n"/>
      <c r="G681" s="14" t="n"/>
      <c r="H681" s="14" t="n"/>
      <c r="I681" s="14" t="n"/>
      <c r="J681" s="14" t="n"/>
      <c r="K681" s="14" t="n"/>
      <c r="L681" s="14" t="n"/>
      <c r="M681" s="14" t="n"/>
      <c r="N681" s="14" t="n"/>
      <c r="O681" s="14" t="n"/>
      <c r="P681" s="14" t="n"/>
      <c r="Q681" s="14" t="n"/>
      <c r="R681" s="14" t="n"/>
      <c r="S681" s="14" t="n"/>
      <c r="T681" s="14" t="n"/>
      <c r="U681" s="14" t="n"/>
      <c r="V681" s="14" t="n"/>
      <c r="W681" s="14" t="n"/>
      <c r="X681" s="14" t="n"/>
      <c r="Y681" s="14" t="n"/>
      <c r="Z681" s="14" t="n"/>
    </row>
    <row r="682" ht="15.75" customHeight="1" s="16">
      <c r="A682" s="14" t="n"/>
      <c r="B682" s="14" t="n"/>
      <c r="C682" s="14" t="n"/>
      <c r="D682" s="14" t="n"/>
      <c r="E682" s="14" t="n"/>
      <c r="F682" s="14" t="n"/>
      <c r="G682" s="14" t="n"/>
      <c r="H682" s="14" t="n"/>
      <c r="I682" s="14" t="n"/>
      <c r="J682" s="14" t="n"/>
      <c r="K682" s="14" t="n"/>
      <c r="L682" s="14" t="n"/>
      <c r="M682" s="14" t="n"/>
      <c r="N682" s="14" t="n"/>
      <c r="O682" s="14" t="n"/>
      <c r="P682" s="14" t="n"/>
      <c r="Q682" s="14" t="n"/>
      <c r="R682" s="14" t="n"/>
      <c r="S682" s="14" t="n"/>
      <c r="T682" s="14" t="n"/>
      <c r="U682" s="14" t="n"/>
      <c r="V682" s="14" t="n"/>
      <c r="W682" s="14" t="n"/>
      <c r="X682" s="14" t="n"/>
      <c r="Y682" s="14" t="n"/>
      <c r="Z682" s="14" t="n"/>
    </row>
    <row r="683" ht="15.75" customHeight="1" s="16">
      <c r="A683" s="14" t="n"/>
      <c r="B683" s="14" t="n"/>
      <c r="C683" s="14" t="n"/>
      <c r="D683" s="14" t="n"/>
      <c r="E683" s="14" t="n"/>
      <c r="F683" s="14" t="n"/>
      <c r="G683" s="14" t="n"/>
      <c r="H683" s="14" t="n"/>
      <c r="I683" s="14" t="n"/>
      <c r="J683" s="14" t="n"/>
      <c r="K683" s="14" t="n"/>
      <c r="L683" s="14" t="n"/>
      <c r="M683" s="14" t="n"/>
      <c r="N683" s="14" t="n"/>
      <c r="O683" s="14" t="n"/>
      <c r="P683" s="14" t="n"/>
      <c r="Q683" s="14" t="n"/>
      <c r="R683" s="14" t="n"/>
      <c r="S683" s="14" t="n"/>
      <c r="T683" s="14" t="n"/>
      <c r="U683" s="14" t="n"/>
      <c r="V683" s="14" t="n"/>
      <c r="W683" s="14" t="n"/>
      <c r="X683" s="14" t="n"/>
      <c r="Y683" s="14" t="n"/>
      <c r="Z683" s="14" t="n"/>
    </row>
    <row r="684" ht="15.75" customHeight="1" s="16">
      <c r="A684" s="14" t="n"/>
      <c r="B684" s="14" t="n"/>
      <c r="C684" s="14" t="n"/>
      <c r="D684" s="14" t="n"/>
      <c r="E684" s="14" t="n"/>
      <c r="F684" s="14" t="n"/>
      <c r="G684" s="14" t="n"/>
      <c r="H684" s="14" t="n"/>
      <c r="I684" s="14" t="n"/>
      <c r="J684" s="14" t="n"/>
      <c r="K684" s="14" t="n"/>
      <c r="L684" s="14" t="n"/>
      <c r="M684" s="14" t="n"/>
      <c r="N684" s="14" t="n"/>
      <c r="O684" s="14" t="n"/>
      <c r="P684" s="14" t="n"/>
      <c r="Q684" s="14" t="n"/>
      <c r="R684" s="14" t="n"/>
      <c r="S684" s="14" t="n"/>
      <c r="T684" s="14" t="n"/>
      <c r="U684" s="14" t="n"/>
      <c r="V684" s="14" t="n"/>
      <c r="W684" s="14" t="n"/>
      <c r="X684" s="14" t="n"/>
      <c r="Y684" s="14" t="n"/>
      <c r="Z684" s="14" t="n"/>
    </row>
    <row r="685" ht="15.75" customHeight="1" s="16">
      <c r="A685" s="14" t="n"/>
      <c r="B685" s="14" t="n"/>
      <c r="C685" s="14" t="n"/>
      <c r="D685" s="14" t="n"/>
      <c r="E685" s="14" t="n"/>
      <c r="F685" s="14" t="n"/>
      <c r="G685" s="14" t="n"/>
      <c r="H685" s="14" t="n"/>
      <c r="I685" s="14" t="n"/>
      <c r="J685" s="14" t="n"/>
      <c r="K685" s="14" t="n"/>
      <c r="L685" s="14" t="n"/>
      <c r="M685" s="14" t="n"/>
      <c r="N685" s="14" t="n"/>
      <c r="O685" s="14" t="n"/>
      <c r="P685" s="14" t="n"/>
      <c r="Q685" s="14" t="n"/>
      <c r="R685" s="14" t="n"/>
      <c r="S685" s="14" t="n"/>
      <c r="T685" s="14" t="n"/>
      <c r="U685" s="14" t="n"/>
      <c r="V685" s="14" t="n"/>
      <c r="W685" s="14" t="n"/>
      <c r="X685" s="14" t="n"/>
      <c r="Y685" s="14" t="n"/>
      <c r="Z685" s="14" t="n"/>
    </row>
    <row r="686" ht="15.75" customHeight="1" s="16">
      <c r="A686" s="14" t="n"/>
      <c r="B686" s="14" t="n"/>
      <c r="C686" s="14" t="n"/>
      <c r="D686" s="14" t="n"/>
      <c r="E686" s="14" t="n"/>
      <c r="F686" s="14" t="n"/>
      <c r="G686" s="14" t="n"/>
      <c r="H686" s="14" t="n"/>
      <c r="I686" s="14" t="n"/>
      <c r="J686" s="14" t="n"/>
      <c r="K686" s="14" t="n"/>
      <c r="L686" s="14" t="n"/>
      <c r="M686" s="14" t="n"/>
      <c r="N686" s="14" t="n"/>
      <c r="O686" s="14" t="n"/>
      <c r="P686" s="14" t="n"/>
      <c r="Q686" s="14" t="n"/>
      <c r="R686" s="14" t="n"/>
      <c r="S686" s="14" t="n"/>
      <c r="T686" s="14" t="n"/>
      <c r="U686" s="14" t="n"/>
      <c r="V686" s="14" t="n"/>
      <c r="W686" s="14" t="n"/>
      <c r="X686" s="14" t="n"/>
      <c r="Y686" s="14" t="n"/>
      <c r="Z686" s="14" t="n"/>
    </row>
    <row r="687" ht="15.75" customHeight="1" s="16">
      <c r="A687" s="14" t="n"/>
      <c r="B687" s="14" t="n"/>
      <c r="C687" s="14" t="n"/>
      <c r="D687" s="14" t="n"/>
      <c r="E687" s="14" t="n"/>
      <c r="F687" s="14" t="n"/>
      <c r="G687" s="14" t="n"/>
      <c r="H687" s="14" t="n"/>
      <c r="I687" s="14" t="n"/>
      <c r="J687" s="14" t="n"/>
      <c r="K687" s="14" t="n"/>
      <c r="L687" s="14" t="n"/>
      <c r="M687" s="14" t="n"/>
      <c r="N687" s="14" t="n"/>
      <c r="O687" s="14" t="n"/>
      <c r="P687" s="14" t="n"/>
      <c r="Q687" s="14" t="n"/>
      <c r="R687" s="14" t="n"/>
      <c r="S687" s="14" t="n"/>
      <c r="T687" s="14" t="n"/>
      <c r="U687" s="14" t="n"/>
      <c r="V687" s="14" t="n"/>
      <c r="W687" s="14" t="n"/>
      <c r="X687" s="14" t="n"/>
      <c r="Y687" s="14" t="n"/>
      <c r="Z687" s="14" t="n"/>
    </row>
    <row r="688" ht="15.75" customHeight="1" s="16">
      <c r="A688" s="14" t="n"/>
      <c r="B688" s="14" t="n"/>
      <c r="C688" s="14" t="n"/>
      <c r="D688" s="14" t="n"/>
      <c r="E688" s="14" t="n"/>
      <c r="F688" s="14" t="n"/>
      <c r="G688" s="14" t="n"/>
      <c r="H688" s="14" t="n"/>
      <c r="I688" s="14" t="n"/>
      <c r="J688" s="14" t="n"/>
      <c r="K688" s="14" t="n"/>
      <c r="L688" s="14" t="n"/>
      <c r="M688" s="14" t="n"/>
      <c r="N688" s="14" t="n"/>
      <c r="O688" s="14" t="n"/>
      <c r="P688" s="14" t="n"/>
      <c r="Q688" s="14" t="n"/>
      <c r="R688" s="14" t="n"/>
      <c r="S688" s="14" t="n"/>
      <c r="T688" s="14" t="n"/>
      <c r="U688" s="14" t="n"/>
      <c r="V688" s="14" t="n"/>
      <c r="W688" s="14" t="n"/>
      <c r="X688" s="14" t="n"/>
      <c r="Y688" s="14" t="n"/>
      <c r="Z688" s="14" t="n"/>
    </row>
    <row r="689" ht="15.75" customHeight="1" s="16">
      <c r="A689" s="14" t="n"/>
      <c r="B689" s="14" t="n"/>
      <c r="C689" s="14" t="n"/>
      <c r="D689" s="14" t="n"/>
      <c r="E689" s="14" t="n"/>
      <c r="F689" s="14" t="n"/>
      <c r="G689" s="14" t="n"/>
      <c r="H689" s="14" t="n"/>
      <c r="I689" s="14" t="n"/>
      <c r="J689" s="14" t="n"/>
      <c r="K689" s="14" t="n"/>
      <c r="L689" s="14" t="n"/>
      <c r="M689" s="14" t="n"/>
      <c r="N689" s="14" t="n"/>
      <c r="O689" s="14" t="n"/>
      <c r="P689" s="14" t="n"/>
      <c r="Q689" s="14" t="n"/>
      <c r="R689" s="14" t="n"/>
      <c r="S689" s="14" t="n"/>
      <c r="T689" s="14" t="n"/>
      <c r="U689" s="14" t="n"/>
      <c r="V689" s="14" t="n"/>
      <c r="W689" s="14" t="n"/>
      <c r="X689" s="14" t="n"/>
      <c r="Y689" s="14" t="n"/>
      <c r="Z689" s="14" t="n"/>
    </row>
    <row r="690" ht="15.75" customHeight="1" s="16">
      <c r="A690" s="14" t="n"/>
      <c r="B690" s="14" t="n"/>
      <c r="C690" s="14" t="n"/>
      <c r="D690" s="14" t="n"/>
      <c r="E690" s="14" t="n"/>
      <c r="F690" s="14" t="n"/>
      <c r="G690" s="14" t="n"/>
      <c r="H690" s="14" t="n"/>
      <c r="I690" s="14" t="n"/>
      <c r="J690" s="14" t="n"/>
      <c r="K690" s="14" t="n"/>
      <c r="L690" s="14" t="n"/>
      <c r="M690" s="14" t="n"/>
      <c r="N690" s="14" t="n"/>
      <c r="O690" s="14" t="n"/>
      <c r="P690" s="14" t="n"/>
      <c r="Q690" s="14" t="n"/>
      <c r="R690" s="14" t="n"/>
      <c r="S690" s="14" t="n"/>
      <c r="T690" s="14" t="n"/>
      <c r="U690" s="14" t="n"/>
      <c r="V690" s="14" t="n"/>
      <c r="W690" s="14" t="n"/>
      <c r="X690" s="14" t="n"/>
      <c r="Y690" s="14" t="n"/>
      <c r="Z690" s="14" t="n"/>
    </row>
    <row r="691" ht="15.75" customHeight="1" s="16">
      <c r="A691" s="14" t="n"/>
      <c r="B691" s="14" t="n"/>
      <c r="C691" s="14" t="n"/>
      <c r="D691" s="14" t="n"/>
      <c r="E691" s="14" t="n"/>
      <c r="F691" s="14" t="n"/>
      <c r="G691" s="14" t="n"/>
      <c r="H691" s="14" t="n"/>
      <c r="I691" s="14" t="n"/>
      <c r="J691" s="14" t="n"/>
      <c r="K691" s="14" t="n"/>
      <c r="L691" s="14" t="n"/>
      <c r="M691" s="14" t="n"/>
      <c r="N691" s="14" t="n"/>
      <c r="O691" s="14" t="n"/>
      <c r="P691" s="14" t="n"/>
      <c r="Q691" s="14" t="n"/>
      <c r="R691" s="14" t="n"/>
      <c r="S691" s="14" t="n"/>
      <c r="T691" s="14" t="n"/>
      <c r="U691" s="14" t="n"/>
      <c r="V691" s="14" t="n"/>
      <c r="W691" s="14" t="n"/>
      <c r="X691" s="14" t="n"/>
      <c r="Y691" s="14" t="n"/>
      <c r="Z691" s="14" t="n"/>
    </row>
    <row r="692" ht="15.75" customHeight="1" s="16">
      <c r="A692" s="14" t="n"/>
      <c r="B692" s="14" t="n"/>
      <c r="C692" s="14" t="n"/>
      <c r="D692" s="14" t="n"/>
      <c r="E692" s="14" t="n"/>
      <c r="F692" s="14" t="n"/>
      <c r="G692" s="14" t="n"/>
      <c r="H692" s="14" t="n"/>
      <c r="I692" s="14" t="n"/>
      <c r="J692" s="14" t="n"/>
      <c r="K692" s="14" t="n"/>
      <c r="L692" s="14" t="n"/>
      <c r="M692" s="14" t="n"/>
      <c r="N692" s="14" t="n"/>
      <c r="O692" s="14" t="n"/>
      <c r="P692" s="14" t="n"/>
      <c r="Q692" s="14" t="n"/>
      <c r="R692" s="14" t="n"/>
      <c r="S692" s="14" t="n"/>
      <c r="T692" s="14" t="n"/>
      <c r="U692" s="14" t="n"/>
      <c r="V692" s="14" t="n"/>
      <c r="W692" s="14" t="n"/>
      <c r="X692" s="14" t="n"/>
      <c r="Y692" s="14" t="n"/>
      <c r="Z692" s="14" t="n"/>
    </row>
    <row r="693" ht="15.75" customHeight="1" s="16">
      <c r="A693" s="14" t="n"/>
      <c r="B693" s="14" t="n"/>
      <c r="C693" s="14" t="n"/>
      <c r="D693" s="14" t="n"/>
      <c r="E693" s="14" t="n"/>
      <c r="F693" s="14" t="n"/>
      <c r="G693" s="14" t="n"/>
      <c r="H693" s="14" t="n"/>
      <c r="I693" s="14" t="n"/>
      <c r="J693" s="14" t="n"/>
      <c r="K693" s="14" t="n"/>
      <c r="L693" s="14" t="n"/>
      <c r="M693" s="14" t="n"/>
      <c r="N693" s="14" t="n"/>
      <c r="O693" s="14" t="n"/>
      <c r="P693" s="14" t="n"/>
      <c r="Q693" s="14" t="n"/>
      <c r="R693" s="14" t="n"/>
      <c r="S693" s="14" t="n"/>
      <c r="T693" s="14" t="n"/>
      <c r="U693" s="14" t="n"/>
      <c r="V693" s="14" t="n"/>
      <c r="W693" s="14" t="n"/>
      <c r="X693" s="14" t="n"/>
      <c r="Y693" s="14" t="n"/>
      <c r="Z693" s="14" t="n"/>
    </row>
    <row r="694" ht="15.75" customHeight="1" s="16">
      <c r="A694" s="14" t="n"/>
      <c r="B694" s="14" t="n"/>
      <c r="C694" s="14" t="n"/>
      <c r="D694" s="14" t="n"/>
      <c r="E694" s="14" t="n"/>
      <c r="F694" s="14" t="n"/>
      <c r="G694" s="14" t="n"/>
      <c r="H694" s="14" t="n"/>
      <c r="I694" s="14" t="n"/>
      <c r="J694" s="14" t="n"/>
      <c r="K694" s="14" t="n"/>
      <c r="L694" s="14" t="n"/>
      <c r="M694" s="14" t="n"/>
      <c r="N694" s="14" t="n"/>
      <c r="O694" s="14" t="n"/>
      <c r="P694" s="14" t="n"/>
      <c r="Q694" s="14" t="n"/>
      <c r="R694" s="14" t="n"/>
      <c r="S694" s="14" t="n"/>
      <c r="T694" s="14" t="n"/>
      <c r="U694" s="14" t="n"/>
      <c r="V694" s="14" t="n"/>
      <c r="W694" s="14" t="n"/>
      <c r="X694" s="14" t="n"/>
      <c r="Y694" s="14" t="n"/>
      <c r="Z694" s="14" t="n"/>
    </row>
    <row r="695" ht="15.75" customHeight="1" s="16">
      <c r="A695" s="14" t="n"/>
      <c r="B695" s="14" t="n"/>
      <c r="C695" s="14" t="n"/>
      <c r="D695" s="14" t="n"/>
      <c r="E695" s="14" t="n"/>
      <c r="F695" s="14" t="n"/>
      <c r="G695" s="14" t="n"/>
      <c r="H695" s="14" t="n"/>
      <c r="I695" s="14" t="n"/>
      <c r="J695" s="14" t="n"/>
      <c r="K695" s="14" t="n"/>
      <c r="L695" s="14" t="n"/>
      <c r="M695" s="14" t="n"/>
      <c r="N695" s="14" t="n"/>
      <c r="O695" s="14" t="n"/>
      <c r="P695" s="14" t="n"/>
      <c r="Q695" s="14" t="n"/>
      <c r="R695" s="14" t="n"/>
      <c r="S695" s="14" t="n"/>
      <c r="T695" s="14" t="n"/>
      <c r="U695" s="14" t="n"/>
      <c r="V695" s="14" t="n"/>
      <c r="W695" s="14" t="n"/>
      <c r="X695" s="14" t="n"/>
      <c r="Y695" s="14" t="n"/>
      <c r="Z695" s="14" t="n"/>
    </row>
    <row r="696" ht="15.75" customHeight="1" s="16">
      <c r="A696" s="14" t="n"/>
      <c r="B696" s="14" t="n"/>
      <c r="C696" s="14" t="n"/>
      <c r="D696" s="14" t="n"/>
      <c r="E696" s="14" t="n"/>
      <c r="F696" s="14" t="n"/>
      <c r="G696" s="14" t="n"/>
      <c r="H696" s="14" t="n"/>
      <c r="I696" s="14" t="n"/>
      <c r="J696" s="14" t="n"/>
      <c r="K696" s="14" t="n"/>
      <c r="L696" s="14" t="n"/>
      <c r="M696" s="14" t="n"/>
      <c r="N696" s="14" t="n"/>
      <c r="O696" s="14" t="n"/>
      <c r="P696" s="14" t="n"/>
      <c r="Q696" s="14" t="n"/>
      <c r="R696" s="14" t="n"/>
      <c r="S696" s="14" t="n"/>
      <c r="T696" s="14" t="n"/>
      <c r="U696" s="14" t="n"/>
      <c r="V696" s="14" t="n"/>
      <c r="W696" s="14" t="n"/>
      <c r="X696" s="14" t="n"/>
      <c r="Y696" s="14" t="n"/>
      <c r="Z696" s="14" t="n"/>
    </row>
    <row r="697" ht="15.75" customHeight="1" s="16">
      <c r="A697" s="14" t="n"/>
      <c r="B697" s="14" t="n"/>
      <c r="C697" s="14" t="n"/>
      <c r="D697" s="14" t="n"/>
      <c r="E697" s="14" t="n"/>
      <c r="F697" s="14" t="n"/>
      <c r="G697" s="14" t="n"/>
      <c r="H697" s="14" t="n"/>
      <c r="I697" s="14" t="n"/>
      <c r="J697" s="14" t="n"/>
      <c r="K697" s="14" t="n"/>
      <c r="L697" s="14" t="n"/>
      <c r="M697" s="14" t="n"/>
      <c r="N697" s="14" t="n"/>
      <c r="O697" s="14" t="n"/>
      <c r="P697" s="14" t="n"/>
      <c r="Q697" s="14" t="n"/>
      <c r="R697" s="14" t="n"/>
      <c r="S697" s="14" t="n"/>
      <c r="T697" s="14" t="n"/>
      <c r="U697" s="14" t="n"/>
      <c r="V697" s="14" t="n"/>
      <c r="W697" s="14" t="n"/>
      <c r="X697" s="14" t="n"/>
      <c r="Y697" s="14" t="n"/>
      <c r="Z697" s="14" t="n"/>
    </row>
    <row r="698" ht="15.75" customHeight="1" s="16">
      <c r="A698" s="14" t="n"/>
      <c r="B698" s="14" t="n"/>
      <c r="C698" s="14" t="n"/>
      <c r="D698" s="14" t="n"/>
      <c r="E698" s="14" t="n"/>
      <c r="F698" s="14" t="n"/>
      <c r="G698" s="14" t="n"/>
      <c r="H698" s="14" t="n"/>
      <c r="I698" s="14" t="n"/>
      <c r="J698" s="14" t="n"/>
      <c r="K698" s="14" t="n"/>
      <c r="L698" s="14" t="n"/>
      <c r="M698" s="14" t="n"/>
      <c r="N698" s="14" t="n"/>
      <c r="O698" s="14" t="n"/>
      <c r="P698" s="14" t="n"/>
      <c r="Q698" s="14" t="n"/>
      <c r="R698" s="14" t="n"/>
      <c r="S698" s="14" t="n"/>
      <c r="T698" s="14" t="n"/>
      <c r="U698" s="14" t="n"/>
      <c r="V698" s="14" t="n"/>
      <c r="W698" s="14" t="n"/>
      <c r="X698" s="14" t="n"/>
      <c r="Y698" s="14" t="n"/>
      <c r="Z698" s="14" t="n"/>
    </row>
    <row r="699" ht="15.75" customHeight="1" s="16">
      <c r="A699" s="14" t="n"/>
      <c r="B699" s="14" t="n"/>
      <c r="C699" s="14" t="n"/>
      <c r="D699" s="14" t="n"/>
      <c r="E699" s="14" t="n"/>
      <c r="F699" s="14" t="n"/>
      <c r="G699" s="14" t="n"/>
      <c r="H699" s="14" t="n"/>
      <c r="I699" s="14" t="n"/>
      <c r="J699" s="14" t="n"/>
      <c r="K699" s="14" t="n"/>
      <c r="L699" s="14" t="n"/>
      <c r="M699" s="14" t="n"/>
      <c r="N699" s="14" t="n"/>
      <c r="O699" s="14" t="n"/>
      <c r="P699" s="14" t="n"/>
      <c r="Q699" s="14" t="n"/>
      <c r="R699" s="14" t="n"/>
      <c r="S699" s="14" t="n"/>
      <c r="T699" s="14" t="n"/>
      <c r="U699" s="14" t="n"/>
      <c r="V699" s="14" t="n"/>
      <c r="W699" s="14" t="n"/>
      <c r="X699" s="14" t="n"/>
      <c r="Y699" s="14" t="n"/>
      <c r="Z699" s="14" t="n"/>
    </row>
    <row r="700" ht="15.75" customHeight="1" s="16">
      <c r="A700" s="14" t="n"/>
      <c r="B700" s="14" t="n"/>
      <c r="C700" s="14" t="n"/>
      <c r="D700" s="14" t="n"/>
      <c r="E700" s="14" t="n"/>
      <c r="F700" s="14" t="n"/>
      <c r="G700" s="14" t="n"/>
      <c r="H700" s="14" t="n"/>
      <c r="I700" s="14" t="n"/>
      <c r="J700" s="14" t="n"/>
      <c r="K700" s="14" t="n"/>
      <c r="L700" s="14" t="n"/>
      <c r="M700" s="14" t="n"/>
      <c r="N700" s="14" t="n"/>
      <c r="O700" s="14" t="n"/>
      <c r="P700" s="14" t="n"/>
      <c r="Q700" s="14" t="n"/>
      <c r="R700" s="14" t="n"/>
      <c r="S700" s="14" t="n"/>
      <c r="T700" s="14" t="n"/>
      <c r="U700" s="14" t="n"/>
      <c r="V700" s="14" t="n"/>
      <c r="W700" s="14" t="n"/>
      <c r="X700" s="14" t="n"/>
      <c r="Y700" s="14" t="n"/>
      <c r="Z700" s="14" t="n"/>
    </row>
    <row r="701" ht="15.75" customHeight="1" s="16">
      <c r="A701" s="14" t="n"/>
      <c r="B701" s="14" t="n"/>
      <c r="C701" s="14" t="n"/>
      <c r="D701" s="14" t="n"/>
      <c r="E701" s="14" t="n"/>
      <c r="F701" s="14" t="n"/>
      <c r="G701" s="14" t="n"/>
      <c r="H701" s="14" t="n"/>
      <c r="I701" s="14" t="n"/>
      <c r="J701" s="14" t="n"/>
      <c r="K701" s="14" t="n"/>
      <c r="L701" s="14" t="n"/>
      <c r="M701" s="14" t="n"/>
      <c r="N701" s="14" t="n"/>
      <c r="O701" s="14" t="n"/>
      <c r="P701" s="14" t="n"/>
      <c r="Q701" s="14" t="n"/>
      <c r="R701" s="14" t="n"/>
      <c r="S701" s="14" t="n"/>
      <c r="T701" s="14" t="n"/>
      <c r="U701" s="14" t="n"/>
      <c r="V701" s="14" t="n"/>
      <c r="W701" s="14" t="n"/>
      <c r="X701" s="14" t="n"/>
      <c r="Y701" s="14" t="n"/>
      <c r="Z701" s="14" t="n"/>
    </row>
    <row r="702" ht="15.75" customHeight="1" s="16">
      <c r="A702" s="14" t="n"/>
      <c r="B702" s="14" t="n"/>
      <c r="C702" s="14" t="n"/>
      <c r="D702" s="14" t="n"/>
      <c r="E702" s="14" t="n"/>
      <c r="F702" s="14" t="n"/>
      <c r="G702" s="14" t="n"/>
      <c r="H702" s="14" t="n"/>
      <c r="I702" s="14" t="n"/>
      <c r="J702" s="14" t="n"/>
      <c r="K702" s="14" t="n"/>
      <c r="L702" s="14" t="n"/>
      <c r="M702" s="14" t="n"/>
      <c r="N702" s="14" t="n"/>
      <c r="O702" s="14" t="n"/>
      <c r="P702" s="14" t="n"/>
      <c r="Q702" s="14" t="n"/>
      <c r="R702" s="14" t="n"/>
      <c r="S702" s="14" t="n"/>
      <c r="T702" s="14" t="n"/>
      <c r="U702" s="14" t="n"/>
      <c r="V702" s="14" t="n"/>
      <c r="W702" s="14" t="n"/>
      <c r="X702" s="14" t="n"/>
      <c r="Y702" s="14" t="n"/>
      <c r="Z702" s="14" t="n"/>
    </row>
    <row r="703" ht="15.75" customHeight="1" s="16">
      <c r="A703" s="14" t="n"/>
      <c r="B703" s="14" t="n"/>
      <c r="C703" s="14" t="n"/>
      <c r="D703" s="14" t="n"/>
      <c r="E703" s="14" t="n"/>
      <c r="F703" s="14" t="n"/>
      <c r="G703" s="14" t="n"/>
      <c r="H703" s="14" t="n"/>
      <c r="I703" s="14" t="n"/>
      <c r="J703" s="14" t="n"/>
      <c r="K703" s="14" t="n"/>
      <c r="L703" s="14" t="n"/>
      <c r="M703" s="14" t="n"/>
      <c r="N703" s="14" t="n"/>
      <c r="O703" s="14" t="n"/>
      <c r="P703" s="14" t="n"/>
      <c r="Q703" s="14" t="n"/>
      <c r="R703" s="14" t="n"/>
      <c r="S703" s="14" t="n"/>
      <c r="T703" s="14" t="n"/>
      <c r="U703" s="14" t="n"/>
      <c r="V703" s="14" t="n"/>
      <c r="W703" s="14" t="n"/>
      <c r="X703" s="14" t="n"/>
      <c r="Y703" s="14" t="n"/>
      <c r="Z703" s="14" t="n"/>
    </row>
    <row r="704" ht="15.75" customHeight="1" s="16">
      <c r="A704" s="14" t="n"/>
      <c r="B704" s="14" t="n"/>
      <c r="C704" s="14" t="n"/>
      <c r="D704" s="14" t="n"/>
      <c r="E704" s="14" t="n"/>
      <c r="F704" s="14" t="n"/>
      <c r="G704" s="14" t="n"/>
      <c r="H704" s="14" t="n"/>
      <c r="I704" s="14" t="n"/>
      <c r="J704" s="14" t="n"/>
      <c r="K704" s="14" t="n"/>
      <c r="L704" s="14" t="n"/>
      <c r="M704" s="14" t="n"/>
      <c r="N704" s="14" t="n"/>
      <c r="O704" s="14" t="n"/>
      <c r="P704" s="14" t="n"/>
      <c r="Q704" s="14" t="n"/>
      <c r="R704" s="14" t="n"/>
      <c r="S704" s="14" t="n"/>
      <c r="T704" s="14" t="n"/>
      <c r="U704" s="14" t="n"/>
      <c r="V704" s="14" t="n"/>
      <c r="W704" s="14" t="n"/>
      <c r="X704" s="14" t="n"/>
      <c r="Y704" s="14" t="n"/>
      <c r="Z704" s="14" t="n"/>
    </row>
    <row r="705" ht="15.75" customHeight="1" s="16">
      <c r="A705" s="14" t="n"/>
      <c r="B705" s="14" t="n"/>
      <c r="C705" s="14" t="n"/>
      <c r="D705" s="14" t="n"/>
      <c r="E705" s="14" t="n"/>
      <c r="F705" s="14" t="n"/>
      <c r="G705" s="14" t="n"/>
      <c r="H705" s="14" t="n"/>
      <c r="I705" s="14" t="n"/>
      <c r="J705" s="14" t="n"/>
      <c r="K705" s="14" t="n"/>
      <c r="L705" s="14" t="n"/>
      <c r="M705" s="14" t="n"/>
      <c r="N705" s="14" t="n"/>
      <c r="O705" s="14" t="n"/>
      <c r="P705" s="14" t="n"/>
      <c r="Q705" s="14" t="n"/>
      <c r="R705" s="14" t="n"/>
      <c r="S705" s="14" t="n"/>
      <c r="T705" s="14" t="n"/>
      <c r="U705" s="14" t="n"/>
      <c r="V705" s="14" t="n"/>
      <c r="W705" s="14" t="n"/>
      <c r="X705" s="14" t="n"/>
      <c r="Y705" s="14" t="n"/>
      <c r="Z705" s="14" t="n"/>
    </row>
    <row r="706" ht="15.75" customHeight="1" s="16">
      <c r="A706" s="14" t="n"/>
      <c r="B706" s="14" t="n"/>
      <c r="C706" s="14" t="n"/>
      <c r="D706" s="14" t="n"/>
      <c r="E706" s="14" t="n"/>
      <c r="F706" s="14" t="n"/>
      <c r="G706" s="14" t="n"/>
      <c r="H706" s="14" t="n"/>
      <c r="I706" s="14" t="n"/>
      <c r="J706" s="14" t="n"/>
      <c r="K706" s="14" t="n"/>
      <c r="L706" s="14" t="n"/>
      <c r="M706" s="14" t="n"/>
      <c r="N706" s="14" t="n"/>
      <c r="O706" s="14" t="n"/>
      <c r="P706" s="14" t="n"/>
      <c r="Q706" s="14" t="n"/>
      <c r="R706" s="14" t="n"/>
      <c r="S706" s="14" t="n"/>
      <c r="T706" s="14" t="n"/>
      <c r="U706" s="14" t="n"/>
      <c r="V706" s="14" t="n"/>
      <c r="W706" s="14" t="n"/>
      <c r="X706" s="14" t="n"/>
      <c r="Y706" s="14" t="n"/>
      <c r="Z706" s="14" t="n"/>
    </row>
    <row r="707" ht="15.75" customHeight="1" s="16">
      <c r="A707" s="14" t="n"/>
      <c r="B707" s="14" t="n"/>
      <c r="C707" s="14" t="n"/>
      <c r="D707" s="14" t="n"/>
      <c r="E707" s="14" t="n"/>
      <c r="F707" s="14" t="n"/>
      <c r="G707" s="14" t="n"/>
      <c r="H707" s="14" t="n"/>
      <c r="I707" s="14" t="n"/>
      <c r="J707" s="14" t="n"/>
      <c r="K707" s="14" t="n"/>
      <c r="L707" s="14" t="n"/>
      <c r="M707" s="14" t="n"/>
      <c r="N707" s="14" t="n"/>
      <c r="O707" s="14" t="n"/>
      <c r="P707" s="14" t="n"/>
      <c r="Q707" s="14" t="n"/>
      <c r="R707" s="14" t="n"/>
      <c r="S707" s="14" t="n"/>
      <c r="T707" s="14" t="n"/>
      <c r="U707" s="14" t="n"/>
      <c r="V707" s="14" t="n"/>
      <c r="W707" s="14" t="n"/>
      <c r="X707" s="14" t="n"/>
      <c r="Y707" s="14" t="n"/>
      <c r="Z707" s="14" t="n"/>
    </row>
    <row r="708" ht="15.75" customHeight="1" s="16">
      <c r="A708" s="14" t="n"/>
      <c r="B708" s="14" t="n"/>
      <c r="C708" s="14" t="n"/>
      <c r="D708" s="14" t="n"/>
      <c r="E708" s="14" t="n"/>
      <c r="F708" s="14" t="n"/>
      <c r="G708" s="14" t="n"/>
      <c r="H708" s="14" t="n"/>
      <c r="I708" s="14" t="n"/>
      <c r="J708" s="14" t="n"/>
      <c r="K708" s="14" t="n"/>
      <c r="L708" s="14" t="n"/>
      <c r="M708" s="14" t="n"/>
      <c r="N708" s="14" t="n"/>
      <c r="O708" s="14" t="n"/>
      <c r="P708" s="14" t="n"/>
      <c r="Q708" s="14" t="n"/>
      <c r="R708" s="14" t="n"/>
      <c r="S708" s="14" t="n"/>
      <c r="T708" s="14" t="n"/>
      <c r="U708" s="14" t="n"/>
      <c r="V708" s="14" t="n"/>
      <c r="W708" s="14" t="n"/>
      <c r="X708" s="14" t="n"/>
      <c r="Y708" s="14" t="n"/>
      <c r="Z708" s="14" t="n"/>
    </row>
    <row r="709" ht="15.75" customHeight="1" s="16">
      <c r="A709" s="14" t="n"/>
      <c r="B709" s="14" t="n"/>
      <c r="C709" s="14" t="n"/>
      <c r="D709" s="14" t="n"/>
      <c r="E709" s="14" t="n"/>
      <c r="F709" s="14" t="n"/>
      <c r="G709" s="14" t="n"/>
      <c r="H709" s="14" t="n"/>
      <c r="I709" s="14" t="n"/>
      <c r="J709" s="14" t="n"/>
      <c r="K709" s="14" t="n"/>
      <c r="L709" s="14" t="n"/>
      <c r="M709" s="14" t="n"/>
      <c r="N709" s="14" t="n"/>
      <c r="O709" s="14" t="n"/>
      <c r="P709" s="14" t="n"/>
      <c r="Q709" s="14" t="n"/>
      <c r="R709" s="14" t="n"/>
      <c r="S709" s="14" t="n"/>
      <c r="T709" s="14" t="n"/>
      <c r="U709" s="14" t="n"/>
      <c r="V709" s="14" t="n"/>
      <c r="W709" s="14" t="n"/>
      <c r="X709" s="14" t="n"/>
      <c r="Y709" s="14" t="n"/>
      <c r="Z709" s="14" t="n"/>
    </row>
    <row r="710" ht="15.75" customHeight="1" s="16">
      <c r="A710" s="14" t="n"/>
      <c r="B710" s="14" t="n"/>
      <c r="C710" s="14" t="n"/>
      <c r="D710" s="14" t="n"/>
      <c r="E710" s="14" t="n"/>
      <c r="F710" s="14" t="n"/>
      <c r="G710" s="14" t="n"/>
      <c r="H710" s="14" t="n"/>
      <c r="I710" s="14" t="n"/>
      <c r="J710" s="14" t="n"/>
      <c r="K710" s="14" t="n"/>
      <c r="L710" s="14" t="n"/>
      <c r="M710" s="14" t="n"/>
      <c r="N710" s="14" t="n"/>
      <c r="O710" s="14" t="n"/>
      <c r="P710" s="14" t="n"/>
      <c r="Q710" s="14" t="n"/>
      <c r="R710" s="14" t="n"/>
      <c r="S710" s="14" t="n"/>
      <c r="T710" s="14" t="n"/>
      <c r="U710" s="14" t="n"/>
      <c r="V710" s="14" t="n"/>
      <c r="W710" s="14" t="n"/>
      <c r="X710" s="14" t="n"/>
      <c r="Y710" s="14" t="n"/>
      <c r="Z710" s="14" t="n"/>
    </row>
    <row r="711" ht="15.75" customHeight="1" s="16">
      <c r="A711" s="14" t="n"/>
      <c r="B711" s="14" t="n"/>
      <c r="C711" s="14" t="n"/>
      <c r="D711" s="14" t="n"/>
      <c r="E711" s="14" t="n"/>
      <c r="F711" s="14" t="n"/>
      <c r="G711" s="14" t="n"/>
      <c r="H711" s="14" t="n"/>
      <c r="I711" s="14" t="n"/>
      <c r="J711" s="14" t="n"/>
      <c r="K711" s="14" t="n"/>
      <c r="L711" s="14" t="n"/>
      <c r="M711" s="14" t="n"/>
      <c r="N711" s="14" t="n"/>
      <c r="O711" s="14" t="n"/>
      <c r="P711" s="14" t="n"/>
      <c r="Q711" s="14" t="n"/>
      <c r="R711" s="14" t="n"/>
      <c r="S711" s="14" t="n"/>
      <c r="T711" s="14" t="n"/>
      <c r="U711" s="14" t="n"/>
      <c r="V711" s="14" t="n"/>
      <c r="W711" s="14" t="n"/>
      <c r="X711" s="14" t="n"/>
      <c r="Y711" s="14" t="n"/>
      <c r="Z711" s="14" t="n"/>
    </row>
    <row r="712" ht="15.75" customHeight="1" s="16">
      <c r="A712" s="14" t="n"/>
      <c r="B712" s="14" t="n"/>
      <c r="C712" s="14" t="n"/>
      <c r="D712" s="14" t="n"/>
      <c r="E712" s="14" t="n"/>
      <c r="F712" s="14" t="n"/>
      <c r="G712" s="14" t="n"/>
      <c r="H712" s="14" t="n"/>
      <c r="I712" s="14" t="n"/>
      <c r="J712" s="14" t="n"/>
      <c r="K712" s="14" t="n"/>
      <c r="L712" s="14" t="n"/>
      <c r="M712" s="14" t="n"/>
      <c r="N712" s="14" t="n"/>
      <c r="O712" s="14" t="n"/>
      <c r="P712" s="14" t="n"/>
      <c r="Q712" s="14" t="n"/>
      <c r="R712" s="14" t="n"/>
      <c r="S712" s="14" t="n"/>
      <c r="T712" s="14" t="n"/>
      <c r="U712" s="14" t="n"/>
      <c r="V712" s="14" t="n"/>
      <c r="W712" s="14" t="n"/>
      <c r="X712" s="14" t="n"/>
      <c r="Y712" s="14" t="n"/>
      <c r="Z712" s="14" t="n"/>
    </row>
    <row r="713" ht="15.75" customHeight="1" s="16">
      <c r="A713" s="14" t="n"/>
      <c r="B713" s="14" t="n"/>
      <c r="C713" s="14" t="n"/>
      <c r="D713" s="14" t="n"/>
      <c r="E713" s="14" t="n"/>
      <c r="F713" s="14" t="n"/>
      <c r="G713" s="14" t="n"/>
      <c r="H713" s="14" t="n"/>
      <c r="I713" s="14" t="n"/>
      <c r="J713" s="14" t="n"/>
      <c r="K713" s="14" t="n"/>
      <c r="L713" s="14" t="n"/>
      <c r="M713" s="14" t="n"/>
      <c r="N713" s="14" t="n"/>
      <c r="O713" s="14" t="n"/>
      <c r="P713" s="14" t="n"/>
      <c r="Q713" s="14" t="n"/>
      <c r="R713" s="14" t="n"/>
      <c r="S713" s="14" t="n"/>
      <c r="T713" s="14" t="n"/>
      <c r="U713" s="14" t="n"/>
      <c r="V713" s="14" t="n"/>
      <c r="W713" s="14" t="n"/>
      <c r="X713" s="14" t="n"/>
      <c r="Y713" s="14" t="n"/>
      <c r="Z713" s="14" t="n"/>
    </row>
    <row r="714" ht="15.75" customHeight="1" s="16">
      <c r="A714" s="14" t="n"/>
      <c r="B714" s="14" t="n"/>
      <c r="C714" s="14" t="n"/>
      <c r="D714" s="14" t="n"/>
      <c r="E714" s="14" t="n"/>
      <c r="F714" s="14" t="n"/>
      <c r="G714" s="14" t="n"/>
      <c r="H714" s="14" t="n"/>
      <c r="I714" s="14" t="n"/>
      <c r="J714" s="14" t="n"/>
      <c r="K714" s="14" t="n"/>
      <c r="L714" s="14" t="n"/>
      <c r="M714" s="14" t="n"/>
      <c r="N714" s="14" t="n"/>
      <c r="O714" s="14" t="n"/>
      <c r="P714" s="14" t="n"/>
      <c r="Q714" s="14" t="n"/>
      <c r="R714" s="14" t="n"/>
      <c r="S714" s="14" t="n"/>
      <c r="T714" s="14" t="n"/>
      <c r="U714" s="14" t="n"/>
      <c r="V714" s="14" t="n"/>
      <c r="W714" s="14" t="n"/>
      <c r="X714" s="14" t="n"/>
      <c r="Y714" s="14" t="n"/>
      <c r="Z714" s="14" t="n"/>
    </row>
    <row r="715" ht="15.75" customHeight="1" s="16">
      <c r="A715" s="14" t="n"/>
      <c r="B715" s="14" t="n"/>
      <c r="C715" s="14" t="n"/>
      <c r="D715" s="14" t="n"/>
      <c r="E715" s="14" t="n"/>
      <c r="F715" s="14" t="n"/>
      <c r="G715" s="14" t="n"/>
      <c r="H715" s="14" t="n"/>
      <c r="I715" s="14" t="n"/>
      <c r="J715" s="14" t="n"/>
      <c r="K715" s="14" t="n"/>
      <c r="L715" s="14" t="n"/>
      <c r="M715" s="14" t="n"/>
      <c r="N715" s="14" t="n"/>
      <c r="O715" s="14" t="n"/>
      <c r="P715" s="14" t="n"/>
      <c r="Q715" s="14" t="n"/>
      <c r="R715" s="14" t="n"/>
      <c r="S715" s="14" t="n"/>
      <c r="T715" s="14" t="n"/>
      <c r="U715" s="14" t="n"/>
      <c r="V715" s="14" t="n"/>
      <c r="W715" s="14" t="n"/>
      <c r="X715" s="14" t="n"/>
      <c r="Y715" s="14" t="n"/>
      <c r="Z715" s="14" t="n"/>
    </row>
    <row r="716" ht="15.75" customHeight="1" s="16">
      <c r="A716" s="14" t="n"/>
      <c r="B716" s="14" t="n"/>
      <c r="C716" s="14" t="n"/>
      <c r="D716" s="14" t="n"/>
      <c r="E716" s="14" t="n"/>
      <c r="F716" s="14" t="n"/>
      <c r="G716" s="14" t="n"/>
      <c r="H716" s="14" t="n"/>
      <c r="I716" s="14" t="n"/>
      <c r="J716" s="14" t="n"/>
      <c r="K716" s="14" t="n"/>
      <c r="L716" s="14" t="n"/>
      <c r="M716" s="14" t="n"/>
      <c r="N716" s="14" t="n"/>
      <c r="O716" s="14" t="n"/>
      <c r="P716" s="14" t="n"/>
      <c r="Q716" s="14" t="n"/>
      <c r="R716" s="14" t="n"/>
      <c r="S716" s="14" t="n"/>
      <c r="T716" s="14" t="n"/>
      <c r="U716" s="14" t="n"/>
      <c r="V716" s="14" t="n"/>
      <c r="W716" s="14" t="n"/>
      <c r="X716" s="14" t="n"/>
      <c r="Y716" s="14" t="n"/>
      <c r="Z716" s="14" t="n"/>
    </row>
    <row r="717" ht="15.75" customHeight="1" s="16">
      <c r="A717" s="14" t="n"/>
      <c r="B717" s="14" t="n"/>
      <c r="C717" s="14" t="n"/>
      <c r="D717" s="14" t="n"/>
      <c r="E717" s="14" t="n"/>
      <c r="F717" s="14" t="n"/>
      <c r="G717" s="14" t="n"/>
      <c r="H717" s="14" t="n"/>
      <c r="I717" s="14" t="n"/>
      <c r="J717" s="14" t="n"/>
      <c r="K717" s="14" t="n"/>
      <c r="L717" s="14" t="n"/>
      <c r="M717" s="14" t="n"/>
      <c r="N717" s="14" t="n"/>
      <c r="O717" s="14" t="n"/>
      <c r="P717" s="14" t="n"/>
      <c r="Q717" s="14" t="n"/>
      <c r="R717" s="14" t="n"/>
      <c r="S717" s="14" t="n"/>
      <c r="T717" s="14" t="n"/>
      <c r="U717" s="14" t="n"/>
      <c r="V717" s="14" t="n"/>
      <c r="W717" s="14" t="n"/>
      <c r="X717" s="14" t="n"/>
      <c r="Y717" s="14" t="n"/>
      <c r="Z717" s="14" t="n"/>
    </row>
    <row r="718" ht="15.75" customHeight="1" s="16">
      <c r="A718" s="14" t="n"/>
      <c r="B718" s="14" t="n"/>
      <c r="C718" s="14" t="n"/>
      <c r="D718" s="14" t="n"/>
      <c r="E718" s="14" t="n"/>
      <c r="F718" s="14" t="n"/>
      <c r="G718" s="14" t="n"/>
      <c r="H718" s="14" t="n"/>
      <c r="I718" s="14" t="n"/>
      <c r="J718" s="14" t="n"/>
      <c r="K718" s="14" t="n"/>
      <c r="L718" s="14" t="n"/>
      <c r="M718" s="14" t="n"/>
      <c r="N718" s="14" t="n"/>
      <c r="O718" s="14" t="n"/>
      <c r="P718" s="14" t="n"/>
      <c r="Q718" s="14" t="n"/>
      <c r="R718" s="14" t="n"/>
      <c r="S718" s="14" t="n"/>
      <c r="T718" s="14" t="n"/>
      <c r="U718" s="14" t="n"/>
      <c r="V718" s="14" t="n"/>
      <c r="W718" s="14" t="n"/>
      <c r="X718" s="14" t="n"/>
      <c r="Y718" s="14" t="n"/>
      <c r="Z718" s="14" t="n"/>
    </row>
    <row r="719" ht="15.75" customHeight="1" s="16">
      <c r="A719" s="14" t="n"/>
      <c r="B719" s="14" t="n"/>
      <c r="C719" s="14" t="n"/>
      <c r="D719" s="14" t="n"/>
      <c r="E719" s="14" t="n"/>
      <c r="F719" s="14" t="n"/>
      <c r="G719" s="14" t="n"/>
      <c r="H719" s="14" t="n"/>
      <c r="I719" s="14" t="n"/>
      <c r="J719" s="14" t="n"/>
      <c r="K719" s="14" t="n"/>
      <c r="L719" s="14" t="n"/>
      <c r="M719" s="14" t="n"/>
      <c r="N719" s="14" t="n"/>
      <c r="O719" s="14" t="n"/>
      <c r="P719" s="14" t="n"/>
      <c r="Q719" s="14" t="n"/>
      <c r="R719" s="14" t="n"/>
      <c r="S719" s="14" t="n"/>
      <c r="T719" s="14" t="n"/>
      <c r="U719" s="14" t="n"/>
      <c r="V719" s="14" t="n"/>
      <c r="W719" s="14" t="n"/>
      <c r="X719" s="14" t="n"/>
      <c r="Y719" s="14" t="n"/>
      <c r="Z719" s="14" t="n"/>
    </row>
    <row r="720" ht="15.75" customHeight="1" s="16">
      <c r="A720" s="14" t="n"/>
      <c r="B720" s="14" t="n"/>
      <c r="C720" s="14" t="n"/>
      <c r="D720" s="14" t="n"/>
      <c r="E720" s="14" t="n"/>
      <c r="F720" s="14" t="n"/>
      <c r="G720" s="14" t="n"/>
      <c r="H720" s="14" t="n"/>
      <c r="I720" s="14" t="n"/>
      <c r="J720" s="14" t="n"/>
      <c r="K720" s="14" t="n"/>
      <c r="L720" s="14" t="n"/>
      <c r="M720" s="14" t="n"/>
      <c r="N720" s="14" t="n"/>
      <c r="O720" s="14" t="n"/>
      <c r="P720" s="14" t="n"/>
      <c r="Q720" s="14" t="n"/>
      <c r="R720" s="14" t="n"/>
      <c r="S720" s="14" t="n"/>
      <c r="T720" s="14" t="n"/>
      <c r="U720" s="14" t="n"/>
      <c r="V720" s="14" t="n"/>
      <c r="W720" s="14" t="n"/>
      <c r="X720" s="14" t="n"/>
      <c r="Y720" s="14" t="n"/>
      <c r="Z720" s="14" t="n"/>
    </row>
    <row r="721" ht="15.75" customHeight="1" s="16">
      <c r="A721" s="14" t="n"/>
      <c r="B721" s="14" t="n"/>
      <c r="C721" s="14" t="n"/>
      <c r="D721" s="14" t="n"/>
      <c r="E721" s="14" t="n"/>
      <c r="F721" s="14" t="n"/>
      <c r="G721" s="14" t="n"/>
      <c r="H721" s="14" t="n"/>
      <c r="I721" s="14" t="n"/>
      <c r="J721" s="14" t="n"/>
      <c r="K721" s="14" t="n"/>
      <c r="L721" s="14" t="n"/>
      <c r="M721" s="14" t="n"/>
      <c r="N721" s="14" t="n"/>
      <c r="O721" s="14" t="n"/>
      <c r="P721" s="14" t="n"/>
      <c r="Q721" s="14" t="n"/>
      <c r="R721" s="14" t="n"/>
      <c r="S721" s="14" t="n"/>
      <c r="T721" s="14" t="n"/>
      <c r="U721" s="14" t="n"/>
      <c r="V721" s="14" t="n"/>
      <c r="W721" s="14" t="n"/>
      <c r="X721" s="14" t="n"/>
      <c r="Y721" s="14" t="n"/>
      <c r="Z721" s="14" t="n"/>
    </row>
    <row r="722" ht="15.75" customHeight="1" s="16">
      <c r="A722" s="14" t="n"/>
      <c r="B722" s="14" t="n"/>
      <c r="C722" s="14" t="n"/>
      <c r="D722" s="14" t="n"/>
      <c r="E722" s="14" t="n"/>
      <c r="F722" s="14" t="n"/>
      <c r="G722" s="14" t="n"/>
      <c r="H722" s="14" t="n"/>
      <c r="I722" s="14" t="n"/>
      <c r="J722" s="14" t="n"/>
      <c r="K722" s="14" t="n"/>
      <c r="L722" s="14" t="n"/>
      <c r="M722" s="14" t="n"/>
      <c r="N722" s="14" t="n"/>
      <c r="O722" s="14" t="n"/>
      <c r="P722" s="14" t="n"/>
      <c r="Q722" s="14" t="n"/>
      <c r="R722" s="14" t="n"/>
      <c r="S722" s="14" t="n"/>
      <c r="T722" s="14" t="n"/>
      <c r="U722" s="14" t="n"/>
      <c r="V722" s="14" t="n"/>
      <c r="W722" s="14" t="n"/>
      <c r="X722" s="14" t="n"/>
      <c r="Y722" s="14" t="n"/>
      <c r="Z722" s="14" t="n"/>
    </row>
    <row r="723" ht="15.75" customHeight="1" s="16">
      <c r="A723" s="14" t="n"/>
      <c r="B723" s="14" t="n"/>
      <c r="C723" s="14" t="n"/>
      <c r="D723" s="14" t="n"/>
      <c r="E723" s="14" t="n"/>
      <c r="F723" s="14" t="n"/>
      <c r="G723" s="14" t="n"/>
      <c r="H723" s="14" t="n"/>
      <c r="I723" s="14" t="n"/>
      <c r="J723" s="14" t="n"/>
      <c r="K723" s="14" t="n"/>
      <c r="L723" s="14" t="n"/>
      <c r="M723" s="14" t="n"/>
      <c r="N723" s="14" t="n"/>
      <c r="O723" s="14" t="n"/>
      <c r="P723" s="14" t="n"/>
      <c r="Q723" s="14" t="n"/>
      <c r="R723" s="14" t="n"/>
      <c r="S723" s="14" t="n"/>
      <c r="T723" s="14" t="n"/>
      <c r="U723" s="14" t="n"/>
      <c r="V723" s="14" t="n"/>
      <c r="W723" s="14" t="n"/>
      <c r="X723" s="14" t="n"/>
      <c r="Y723" s="14" t="n"/>
      <c r="Z723" s="14" t="n"/>
    </row>
    <row r="724" ht="15.75" customHeight="1" s="16">
      <c r="A724" s="14" t="n"/>
      <c r="B724" s="14" t="n"/>
      <c r="C724" s="14" t="n"/>
      <c r="D724" s="14" t="n"/>
      <c r="E724" s="14" t="n"/>
      <c r="F724" s="14" t="n"/>
      <c r="G724" s="14" t="n"/>
      <c r="H724" s="14" t="n"/>
      <c r="I724" s="14" t="n"/>
      <c r="J724" s="14" t="n"/>
      <c r="K724" s="14" t="n"/>
      <c r="L724" s="14" t="n"/>
      <c r="M724" s="14" t="n"/>
      <c r="N724" s="14" t="n"/>
      <c r="O724" s="14" t="n"/>
      <c r="P724" s="14" t="n"/>
      <c r="Q724" s="14" t="n"/>
      <c r="R724" s="14" t="n"/>
      <c r="S724" s="14" t="n"/>
      <c r="T724" s="14" t="n"/>
      <c r="U724" s="14" t="n"/>
      <c r="V724" s="14" t="n"/>
      <c r="W724" s="14" t="n"/>
      <c r="X724" s="14" t="n"/>
      <c r="Y724" s="14" t="n"/>
      <c r="Z724" s="14" t="n"/>
    </row>
    <row r="725" ht="15.75" customHeight="1" s="16">
      <c r="A725" s="14" t="n"/>
      <c r="B725" s="14" t="n"/>
      <c r="C725" s="14" t="n"/>
      <c r="D725" s="14" t="n"/>
      <c r="E725" s="14" t="n"/>
      <c r="F725" s="14" t="n"/>
      <c r="G725" s="14" t="n"/>
      <c r="H725" s="14" t="n"/>
      <c r="I725" s="14" t="n"/>
      <c r="J725" s="14" t="n"/>
      <c r="K725" s="14" t="n"/>
      <c r="L725" s="14" t="n"/>
      <c r="M725" s="14" t="n"/>
      <c r="N725" s="14" t="n"/>
      <c r="O725" s="14" t="n"/>
      <c r="P725" s="14" t="n"/>
      <c r="Q725" s="14" t="n"/>
      <c r="R725" s="14" t="n"/>
      <c r="S725" s="14" t="n"/>
      <c r="T725" s="14" t="n"/>
      <c r="U725" s="14" t="n"/>
      <c r="V725" s="14" t="n"/>
      <c r="W725" s="14" t="n"/>
      <c r="X725" s="14" t="n"/>
      <c r="Y725" s="14" t="n"/>
      <c r="Z725" s="14" t="n"/>
    </row>
    <row r="726" ht="15.75" customHeight="1" s="16">
      <c r="A726" s="14" t="n"/>
      <c r="B726" s="14" t="n"/>
      <c r="C726" s="14" t="n"/>
      <c r="D726" s="14" t="n"/>
      <c r="E726" s="14" t="n"/>
      <c r="F726" s="14" t="n"/>
      <c r="G726" s="14" t="n"/>
      <c r="H726" s="14" t="n"/>
      <c r="I726" s="14" t="n"/>
      <c r="J726" s="14" t="n"/>
      <c r="K726" s="14" t="n"/>
      <c r="L726" s="14" t="n"/>
      <c r="M726" s="14" t="n"/>
      <c r="N726" s="14" t="n"/>
      <c r="O726" s="14" t="n"/>
      <c r="P726" s="14" t="n"/>
      <c r="Q726" s="14" t="n"/>
      <c r="R726" s="14" t="n"/>
      <c r="S726" s="14" t="n"/>
      <c r="T726" s="14" t="n"/>
      <c r="U726" s="14" t="n"/>
      <c r="V726" s="14" t="n"/>
      <c r="W726" s="14" t="n"/>
      <c r="X726" s="14" t="n"/>
      <c r="Y726" s="14" t="n"/>
      <c r="Z726" s="14" t="n"/>
    </row>
    <row r="727" ht="15.75" customHeight="1" s="16">
      <c r="A727" s="14" t="n"/>
      <c r="B727" s="14" t="n"/>
      <c r="C727" s="14" t="n"/>
      <c r="D727" s="14" t="n"/>
      <c r="E727" s="14" t="n"/>
      <c r="F727" s="14" t="n"/>
      <c r="G727" s="14" t="n"/>
      <c r="H727" s="14" t="n"/>
      <c r="I727" s="14" t="n"/>
      <c r="J727" s="14" t="n"/>
      <c r="K727" s="14" t="n"/>
      <c r="L727" s="14" t="n"/>
      <c r="M727" s="14" t="n"/>
      <c r="N727" s="14" t="n"/>
      <c r="O727" s="14" t="n"/>
      <c r="P727" s="14" t="n"/>
      <c r="Q727" s="14" t="n"/>
      <c r="R727" s="14" t="n"/>
      <c r="S727" s="14" t="n"/>
      <c r="T727" s="14" t="n"/>
      <c r="U727" s="14" t="n"/>
      <c r="V727" s="14" t="n"/>
      <c r="W727" s="14" t="n"/>
      <c r="X727" s="14" t="n"/>
      <c r="Y727" s="14" t="n"/>
      <c r="Z727" s="14" t="n"/>
    </row>
    <row r="728" ht="15.75" customHeight="1" s="16">
      <c r="A728" s="14" t="n"/>
      <c r="B728" s="14" t="n"/>
      <c r="C728" s="14" t="n"/>
      <c r="D728" s="14" t="n"/>
      <c r="E728" s="14" t="n"/>
      <c r="F728" s="14" t="n"/>
      <c r="G728" s="14" t="n"/>
      <c r="H728" s="14" t="n"/>
      <c r="I728" s="14" t="n"/>
      <c r="J728" s="14" t="n"/>
      <c r="K728" s="14" t="n"/>
      <c r="L728" s="14" t="n"/>
      <c r="M728" s="14" t="n"/>
      <c r="N728" s="14" t="n"/>
      <c r="O728" s="14" t="n"/>
      <c r="P728" s="14" t="n"/>
      <c r="Q728" s="14" t="n"/>
      <c r="R728" s="14" t="n"/>
      <c r="S728" s="14" t="n"/>
      <c r="T728" s="14" t="n"/>
      <c r="U728" s="14" t="n"/>
      <c r="V728" s="14" t="n"/>
      <c r="W728" s="14" t="n"/>
      <c r="X728" s="14" t="n"/>
      <c r="Y728" s="14" t="n"/>
      <c r="Z728" s="14" t="n"/>
    </row>
    <row r="729" ht="15.75" customHeight="1" s="16">
      <c r="A729" s="14" t="n"/>
      <c r="B729" s="14" t="n"/>
      <c r="C729" s="14" t="n"/>
      <c r="D729" s="14" t="n"/>
      <c r="E729" s="14" t="n"/>
      <c r="F729" s="14" t="n"/>
      <c r="G729" s="14" t="n"/>
      <c r="H729" s="14" t="n"/>
      <c r="I729" s="14" t="n"/>
      <c r="J729" s="14" t="n"/>
      <c r="K729" s="14" t="n"/>
      <c r="L729" s="14" t="n"/>
      <c r="M729" s="14" t="n"/>
      <c r="N729" s="14" t="n"/>
      <c r="O729" s="14" t="n"/>
      <c r="P729" s="14" t="n"/>
      <c r="Q729" s="14" t="n"/>
      <c r="R729" s="14" t="n"/>
      <c r="S729" s="14" t="n"/>
      <c r="T729" s="14" t="n"/>
      <c r="U729" s="14" t="n"/>
      <c r="V729" s="14" t="n"/>
      <c r="W729" s="14" t="n"/>
      <c r="X729" s="14" t="n"/>
      <c r="Y729" s="14" t="n"/>
      <c r="Z729" s="14" t="n"/>
    </row>
    <row r="730" ht="15.75" customHeight="1" s="16">
      <c r="A730" s="14" t="n"/>
      <c r="B730" s="14" t="n"/>
      <c r="C730" s="14" t="n"/>
      <c r="D730" s="14" t="n"/>
      <c r="E730" s="14" t="n"/>
      <c r="F730" s="14" t="n"/>
      <c r="G730" s="14" t="n"/>
      <c r="H730" s="14" t="n"/>
      <c r="I730" s="14" t="n"/>
      <c r="J730" s="14" t="n"/>
      <c r="K730" s="14" t="n"/>
      <c r="L730" s="14" t="n"/>
      <c r="M730" s="14" t="n"/>
      <c r="N730" s="14" t="n"/>
      <c r="O730" s="14" t="n"/>
      <c r="P730" s="14" t="n"/>
      <c r="Q730" s="14" t="n"/>
      <c r="R730" s="14" t="n"/>
      <c r="S730" s="14" t="n"/>
      <c r="T730" s="14" t="n"/>
      <c r="U730" s="14" t="n"/>
      <c r="V730" s="14" t="n"/>
      <c r="W730" s="14" t="n"/>
      <c r="X730" s="14" t="n"/>
      <c r="Y730" s="14" t="n"/>
      <c r="Z730" s="14" t="n"/>
    </row>
    <row r="731" ht="15.75" customHeight="1" s="16">
      <c r="A731" s="14" t="n"/>
      <c r="B731" s="14" t="n"/>
      <c r="C731" s="14" t="n"/>
      <c r="D731" s="14" t="n"/>
      <c r="E731" s="14" t="n"/>
      <c r="F731" s="14" t="n"/>
      <c r="G731" s="14" t="n"/>
      <c r="H731" s="14" t="n"/>
      <c r="I731" s="14" t="n"/>
      <c r="J731" s="14" t="n"/>
      <c r="K731" s="14" t="n"/>
      <c r="L731" s="14" t="n"/>
      <c r="M731" s="14" t="n"/>
      <c r="N731" s="14" t="n"/>
      <c r="O731" s="14" t="n"/>
      <c r="P731" s="14" t="n"/>
      <c r="Q731" s="14" t="n"/>
      <c r="R731" s="14" t="n"/>
      <c r="S731" s="14" t="n"/>
      <c r="T731" s="14" t="n"/>
      <c r="U731" s="14" t="n"/>
      <c r="V731" s="14" t="n"/>
      <c r="W731" s="14" t="n"/>
      <c r="X731" s="14" t="n"/>
      <c r="Y731" s="14" t="n"/>
      <c r="Z731" s="14" t="n"/>
    </row>
    <row r="732" ht="15.75" customHeight="1" s="16">
      <c r="A732" s="14" t="n"/>
      <c r="B732" s="14" t="n"/>
      <c r="C732" s="14" t="n"/>
      <c r="D732" s="14" t="n"/>
      <c r="E732" s="14" t="n"/>
      <c r="F732" s="14" t="n"/>
      <c r="G732" s="14" t="n"/>
      <c r="H732" s="14" t="n"/>
      <c r="I732" s="14" t="n"/>
      <c r="J732" s="14" t="n"/>
      <c r="K732" s="14" t="n"/>
      <c r="L732" s="14" t="n"/>
      <c r="M732" s="14" t="n"/>
      <c r="N732" s="14" t="n"/>
      <c r="O732" s="14" t="n"/>
      <c r="P732" s="14" t="n"/>
      <c r="Q732" s="14" t="n"/>
      <c r="R732" s="14" t="n"/>
      <c r="S732" s="14" t="n"/>
      <c r="T732" s="14" t="n"/>
      <c r="U732" s="14" t="n"/>
      <c r="V732" s="14" t="n"/>
      <c r="W732" s="14" t="n"/>
      <c r="X732" s="14" t="n"/>
      <c r="Y732" s="14" t="n"/>
      <c r="Z732" s="14" t="n"/>
    </row>
    <row r="733" ht="15.75" customHeight="1" s="16">
      <c r="A733" s="14" t="n"/>
      <c r="B733" s="14" t="n"/>
      <c r="C733" s="14" t="n"/>
      <c r="D733" s="14" t="n"/>
      <c r="E733" s="14" t="n"/>
      <c r="F733" s="14" t="n"/>
      <c r="G733" s="14" t="n"/>
      <c r="H733" s="14" t="n"/>
      <c r="I733" s="14" t="n"/>
      <c r="J733" s="14" t="n"/>
      <c r="K733" s="14" t="n"/>
      <c r="L733" s="14" t="n"/>
      <c r="M733" s="14" t="n"/>
      <c r="N733" s="14" t="n"/>
      <c r="O733" s="14" t="n"/>
      <c r="P733" s="14" t="n"/>
      <c r="Q733" s="14" t="n"/>
      <c r="R733" s="14" t="n"/>
      <c r="S733" s="14" t="n"/>
      <c r="T733" s="14" t="n"/>
      <c r="U733" s="14" t="n"/>
      <c r="V733" s="14" t="n"/>
      <c r="W733" s="14" t="n"/>
      <c r="X733" s="14" t="n"/>
      <c r="Y733" s="14" t="n"/>
      <c r="Z733" s="14" t="n"/>
    </row>
    <row r="734" ht="15.75" customHeight="1" s="16">
      <c r="A734" s="14" t="n"/>
      <c r="B734" s="14" t="n"/>
      <c r="C734" s="14" t="n"/>
      <c r="D734" s="14" t="n"/>
      <c r="E734" s="14" t="n"/>
      <c r="F734" s="14" t="n"/>
      <c r="G734" s="14" t="n"/>
      <c r="H734" s="14" t="n"/>
      <c r="I734" s="14" t="n"/>
      <c r="J734" s="14" t="n"/>
      <c r="K734" s="14" t="n"/>
      <c r="L734" s="14" t="n"/>
      <c r="M734" s="14" t="n"/>
      <c r="N734" s="14" t="n"/>
      <c r="O734" s="14" t="n"/>
      <c r="P734" s="14" t="n"/>
      <c r="Q734" s="14" t="n"/>
      <c r="R734" s="14" t="n"/>
      <c r="S734" s="14" t="n"/>
      <c r="T734" s="14" t="n"/>
      <c r="U734" s="14" t="n"/>
      <c r="V734" s="14" t="n"/>
      <c r="W734" s="14" t="n"/>
      <c r="X734" s="14" t="n"/>
      <c r="Y734" s="14" t="n"/>
      <c r="Z734" s="14" t="n"/>
    </row>
    <row r="735" ht="15.75" customHeight="1" s="16">
      <c r="A735" s="14" t="n"/>
      <c r="B735" s="14" t="n"/>
      <c r="C735" s="14" t="n"/>
      <c r="D735" s="14" t="n"/>
      <c r="E735" s="14" t="n"/>
      <c r="F735" s="14" t="n"/>
      <c r="G735" s="14" t="n"/>
      <c r="H735" s="14" t="n"/>
      <c r="I735" s="14" t="n"/>
      <c r="J735" s="14" t="n"/>
      <c r="K735" s="14" t="n"/>
      <c r="L735" s="14" t="n"/>
      <c r="M735" s="14" t="n"/>
      <c r="N735" s="14" t="n"/>
      <c r="O735" s="14" t="n"/>
      <c r="P735" s="14" t="n"/>
      <c r="Q735" s="14" t="n"/>
      <c r="R735" s="14" t="n"/>
      <c r="S735" s="14" t="n"/>
      <c r="T735" s="14" t="n"/>
      <c r="U735" s="14" t="n"/>
      <c r="V735" s="14" t="n"/>
      <c r="W735" s="14" t="n"/>
      <c r="X735" s="14" t="n"/>
      <c r="Y735" s="14" t="n"/>
      <c r="Z735" s="14" t="n"/>
    </row>
    <row r="736" ht="15.75" customHeight="1" s="16">
      <c r="A736" s="14" t="n"/>
      <c r="B736" s="14" t="n"/>
      <c r="C736" s="14" t="n"/>
      <c r="D736" s="14" t="n"/>
      <c r="E736" s="14" t="n"/>
      <c r="F736" s="14" t="n"/>
      <c r="G736" s="14" t="n"/>
      <c r="H736" s="14" t="n"/>
      <c r="I736" s="14" t="n"/>
      <c r="J736" s="14" t="n"/>
      <c r="K736" s="14" t="n"/>
      <c r="L736" s="14" t="n"/>
      <c r="M736" s="14" t="n"/>
      <c r="N736" s="14" t="n"/>
      <c r="O736" s="14" t="n"/>
      <c r="P736" s="14" t="n"/>
      <c r="Q736" s="14" t="n"/>
      <c r="R736" s="14" t="n"/>
      <c r="S736" s="14" t="n"/>
      <c r="T736" s="14" t="n"/>
      <c r="U736" s="14" t="n"/>
      <c r="V736" s="14" t="n"/>
      <c r="W736" s="14" t="n"/>
      <c r="X736" s="14" t="n"/>
      <c r="Y736" s="14" t="n"/>
      <c r="Z736" s="14" t="n"/>
    </row>
    <row r="737" ht="15.75" customHeight="1" s="16">
      <c r="A737" s="14" t="n"/>
      <c r="B737" s="14" t="n"/>
      <c r="C737" s="14" t="n"/>
      <c r="D737" s="14" t="n"/>
      <c r="E737" s="14" t="n"/>
      <c r="F737" s="14" t="n"/>
      <c r="G737" s="14" t="n"/>
      <c r="H737" s="14" t="n"/>
      <c r="I737" s="14" t="n"/>
      <c r="J737" s="14" t="n"/>
      <c r="K737" s="14" t="n"/>
      <c r="L737" s="14" t="n"/>
      <c r="M737" s="14" t="n"/>
      <c r="N737" s="14" t="n"/>
      <c r="O737" s="14" t="n"/>
      <c r="P737" s="14" t="n"/>
      <c r="Q737" s="14" t="n"/>
      <c r="R737" s="14" t="n"/>
      <c r="S737" s="14" t="n"/>
      <c r="T737" s="14" t="n"/>
      <c r="U737" s="14" t="n"/>
      <c r="V737" s="14" t="n"/>
      <c r="W737" s="14" t="n"/>
      <c r="X737" s="14" t="n"/>
      <c r="Y737" s="14" t="n"/>
      <c r="Z737" s="14" t="n"/>
    </row>
    <row r="738" ht="15.75" customHeight="1" s="16">
      <c r="A738" s="14" t="n"/>
      <c r="B738" s="14" t="n"/>
      <c r="C738" s="14" t="n"/>
      <c r="D738" s="14" t="n"/>
      <c r="E738" s="14" t="n"/>
      <c r="F738" s="14" t="n"/>
      <c r="G738" s="14" t="n"/>
      <c r="H738" s="14" t="n"/>
      <c r="I738" s="14" t="n"/>
      <c r="J738" s="14" t="n"/>
      <c r="K738" s="14" t="n"/>
      <c r="L738" s="14" t="n"/>
      <c r="M738" s="14" t="n"/>
      <c r="N738" s="14" t="n"/>
      <c r="O738" s="14" t="n"/>
      <c r="P738" s="14" t="n"/>
      <c r="Q738" s="14" t="n"/>
      <c r="R738" s="14" t="n"/>
      <c r="S738" s="14" t="n"/>
      <c r="T738" s="14" t="n"/>
      <c r="U738" s="14" t="n"/>
      <c r="V738" s="14" t="n"/>
      <c r="W738" s="14" t="n"/>
      <c r="X738" s="14" t="n"/>
      <c r="Y738" s="14" t="n"/>
      <c r="Z738" s="14" t="n"/>
    </row>
    <row r="739" ht="15.75" customHeight="1" s="16">
      <c r="A739" s="14" t="n"/>
      <c r="B739" s="14" t="n"/>
      <c r="C739" s="14" t="n"/>
      <c r="D739" s="14" t="n"/>
      <c r="E739" s="14" t="n"/>
      <c r="F739" s="14" t="n"/>
      <c r="G739" s="14" t="n"/>
      <c r="H739" s="14" t="n"/>
      <c r="I739" s="14" t="n"/>
      <c r="J739" s="14" t="n"/>
      <c r="K739" s="14" t="n"/>
      <c r="L739" s="14" t="n"/>
      <c r="M739" s="14" t="n"/>
      <c r="N739" s="14" t="n"/>
      <c r="O739" s="14" t="n"/>
      <c r="P739" s="14" t="n"/>
      <c r="Q739" s="14" t="n"/>
      <c r="R739" s="14" t="n"/>
      <c r="S739" s="14" t="n"/>
      <c r="T739" s="14" t="n"/>
      <c r="U739" s="14" t="n"/>
      <c r="V739" s="14" t="n"/>
      <c r="W739" s="14" t="n"/>
      <c r="X739" s="14" t="n"/>
      <c r="Y739" s="14" t="n"/>
      <c r="Z739" s="14" t="n"/>
    </row>
    <row r="740" ht="15.75" customHeight="1" s="16">
      <c r="A740" s="14" t="n"/>
      <c r="B740" s="14" t="n"/>
      <c r="C740" s="14" t="n"/>
      <c r="D740" s="14" t="n"/>
      <c r="E740" s="14" t="n"/>
      <c r="F740" s="14" t="n"/>
      <c r="G740" s="14" t="n"/>
      <c r="H740" s="14" t="n"/>
      <c r="I740" s="14" t="n"/>
      <c r="J740" s="14" t="n"/>
      <c r="K740" s="14" t="n"/>
      <c r="L740" s="14" t="n"/>
      <c r="M740" s="14" t="n"/>
      <c r="N740" s="14" t="n"/>
      <c r="O740" s="14" t="n"/>
      <c r="P740" s="14" t="n"/>
      <c r="Q740" s="14" t="n"/>
      <c r="R740" s="14" t="n"/>
      <c r="S740" s="14" t="n"/>
      <c r="T740" s="14" t="n"/>
      <c r="U740" s="14" t="n"/>
      <c r="V740" s="14" t="n"/>
      <c r="W740" s="14" t="n"/>
      <c r="X740" s="14" t="n"/>
      <c r="Y740" s="14" t="n"/>
      <c r="Z740" s="14" t="n"/>
    </row>
    <row r="741" ht="15.75" customHeight="1" s="16">
      <c r="A741" s="14" t="n"/>
      <c r="B741" s="14" t="n"/>
      <c r="C741" s="14" t="n"/>
      <c r="D741" s="14" t="n"/>
      <c r="E741" s="14" t="n"/>
      <c r="F741" s="14" t="n"/>
      <c r="G741" s="14" t="n"/>
      <c r="H741" s="14" t="n"/>
      <c r="I741" s="14" t="n"/>
      <c r="J741" s="14" t="n"/>
      <c r="K741" s="14" t="n"/>
      <c r="L741" s="14" t="n"/>
      <c r="M741" s="14" t="n"/>
      <c r="N741" s="14" t="n"/>
      <c r="O741" s="14" t="n"/>
      <c r="P741" s="14" t="n"/>
      <c r="Q741" s="14" t="n"/>
      <c r="R741" s="14" t="n"/>
      <c r="S741" s="14" t="n"/>
      <c r="T741" s="14" t="n"/>
      <c r="U741" s="14" t="n"/>
      <c r="V741" s="14" t="n"/>
      <c r="W741" s="14" t="n"/>
      <c r="X741" s="14" t="n"/>
      <c r="Y741" s="14" t="n"/>
      <c r="Z741" s="14" t="n"/>
    </row>
    <row r="742" ht="15.75" customHeight="1" s="16">
      <c r="A742" s="14" t="n"/>
      <c r="B742" s="14" t="n"/>
      <c r="C742" s="14" t="n"/>
      <c r="D742" s="14" t="n"/>
      <c r="E742" s="14" t="n"/>
      <c r="F742" s="14" t="n"/>
      <c r="G742" s="14" t="n"/>
      <c r="H742" s="14" t="n"/>
      <c r="I742" s="14" t="n"/>
      <c r="J742" s="14" t="n"/>
      <c r="K742" s="14" t="n"/>
      <c r="L742" s="14" t="n"/>
      <c r="M742" s="14" t="n"/>
      <c r="N742" s="14" t="n"/>
      <c r="O742" s="14" t="n"/>
      <c r="P742" s="14" t="n"/>
      <c r="Q742" s="14" t="n"/>
      <c r="R742" s="14" t="n"/>
      <c r="S742" s="14" t="n"/>
      <c r="T742" s="14" t="n"/>
      <c r="U742" s="14" t="n"/>
      <c r="V742" s="14" t="n"/>
      <c r="W742" s="14" t="n"/>
      <c r="X742" s="14" t="n"/>
      <c r="Y742" s="14" t="n"/>
      <c r="Z742" s="14" t="n"/>
    </row>
    <row r="743" ht="15.75" customHeight="1" s="16">
      <c r="A743" s="14" t="n"/>
      <c r="B743" s="14" t="n"/>
      <c r="C743" s="14" t="n"/>
      <c r="D743" s="14" t="n"/>
      <c r="E743" s="14" t="n"/>
      <c r="F743" s="14" t="n"/>
      <c r="G743" s="14" t="n"/>
      <c r="H743" s="14" t="n"/>
      <c r="I743" s="14" t="n"/>
      <c r="J743" s="14" t="n"/>
      <c r="K743" s="14" t="n"/>
      <c r="L743" s="14" t="n"/>
      <c r="M743" s="14" t="n"/>
      <c r="N743" s="14" t="n"/>
      <c r="O743" s="14" t="n"/>
      <c r="P743" s="14" t="n"/>
      <c r="Q743" s="14" t="n"/>
      <c r="R743" s="14" t="n"/>
      <c r="S743" s="14" t="n"/>
      <c r="T743" s="14" t="n"/>
      <c r="U743" s="14" t="n"/>
      <c r="V743" s="14" t="n"/>
      <c r="W743" s="14" t="n"/>
      <c r="X743" s="14" t="n"/>
      <c r="Y743" s="14" t="n"/>
      <c r="Z743" s="14" t="n"/>
    </row>
    <row r="744" ht="15.75" customHeight="1" s="16">
      <c r="A744" s="14" t="n"/>
      <c r="B744" s="14" t="n"/>
      <c r="C744" s="14" t="n"/>
      <c r="D744" s="14" t="n"/>
      <c r="E744" s="14" t="n"/>
      <c r="F744" s="14" t="n"/>
      <c r="G744" s="14" t="n"/>
      <c r="H744" s="14" t="n"/>
      <c r="I744" s="14" t="n"/>
      <c r="J744" s="14" t="n"/>
      <c r="K744" s="14" t="n"/>
      <c r="L744" s="14" t="n"/>
      <c r="M744" s="14" t="n"/>
      <c r="N744" s="14" t="n"/>
      <c r="O744" s="14" t="n"/>
      <c r="P744" s="14" t="n"/>
      <c r="Q744" s="14" t="n"/>
      <c r="R744" s="14" t="n"/>
      <c r="S744" s="14" t="n"/>
      <c r="T744" s="14" t="n"/>
      <c r="U744" s="14" t="n"/>
      <c r="V744" s="14" t="n"/>
      <c r="W744" s="14" t="n"/>
      <c r="X744" s="14" t="n"/>
      <c r="Y744" s="14" t="n"/>
      <c r="Z744" s="14" t="n"/>
    </row>
    <row r="745" ht="15.75" customHeight="1" s="16">
      <c r="A745" s="14" t="n"/>
      <c r="B745" s="14" t="n"/>
      <c r="C745" s="14" t="n"/>
      <c r="D745" s="14" t="n"/>
      <c r="E745" s="14" t="n"/>
      <c r="F745" s="14" t="n"/>
      <c r="G745" s="14" t="n"/>
      <c r="H745" s="14" t="n"/>
      <c r="I745" s="14" t="n"/>
      <c r="J745" s="14" t="n"/>
      <c r="K745" s="14" t="n"/>
      <c r="L745" s="14" t="n"/>
      <c r="M745" s="14" t="n"/>
      <c r="N745" s="14" t="n"/>
      <c r="O745" s="14" t="n"/>
      <c r="P745" s="14" t="n"/>
      <c r="Q745" s="14" t="n"/>
      <c r="R745" s="14" t="n"/>
      <c r="S745" s="14" t="n"/>
      <c r="T745" s="14" t="n"/>
      <c r="U745" s="14" t="n"/>
      <c r="V745" s="14" t="n"/>
      <c r="W745" s="14" t="n"/>
      <c r="X745" s="14" t="n"/>
      <c r="Y745" s="14" t="n"/>
      <c r="Z745" s="14" t="n"/>
    </row>
    <row r="746" ht="15.75" customHeight="1" s="16">
      <c r="A746" s="14" t="n"/>
      <c r="B746" s="14" t="n"/>
      <c r="C746" s="14" t="n"/>
      <c r="D746" s="14" t="n"/>
      <c r="E746" s="14" t="n"/>
      <c r="F746" s="14" t="n"/>
      <c r="G746" s="14" t="n"/>
      <c r="H746" s="14" t="n"/>
      <c r="I746" s="14" t="n"/>
      <c r="J746" s="14" t="n"/>
      <c r="K746" s="14" t="n"/>
      <c r="L746" s="14" t="n"/>
      <c r="M746" s="14" t="n"/>
      <c r="N746" s="14" t="n"/>
      <c r="O746" s="14" t="n"/>
      <c r="P746" s="14" t="n"/>
      <c r="Q746" s="14" t="n"/>
      <c r="R746" s="14" t="n"/>
      <c r="S746" s="14" t="n"/>
      <c r="T746" s="14" t="n"/>
      <c r="U746" s="14" t="n"/>
      <c r="V746" s="14" t="n"/>
      <c r="W746" s="14" t="n"/>
      <c r="X746" s="14" t="n"/>
      <c r="Y746" s="14" t="n"/>
      <c r="Z746" s="14" t="n"/>
    </row>
    <row r="747" ht="15.75" customHeight="1" s="16">
      <c r="A747" s="14" t="n"/>
      <c r="B747" s="14" t="n"/>
      <c r="C747" s="14" t="n"/>
      <c r="D747" s="14" t="n"/>
      <c r="E747" s="14" t="n"/>
      <c r="F747" s="14" t="n"/>
      <c r="G747" s="14" t="n"/>
      <c r="H747" s="14" t="n"/>
      <c r="I747" s="14" t="n"/>
      <c r="J747" s="14" t="n"/>
      <c r="K747" s="14" t="n"/>
      <c r="L747" s="14" t="n"/>
      <c r="M747" s="14" t="n"/>
      <c r="N747" s="14" t="n"/>
      <c r="O747" s="14" t="n"/>
      <c r="P747" s="14" t="n"/>
      <c r="Q747" s="14" t="n"/>
      <c r="R747" s="14" t="n"/>
      <c r="S747" s="14" t="n"/>
      <c r="T747" s="14" t="n"/>
      <c r="U747" s="14" t="n"/>
      <c r="V747" s="14" t="n"/>
      <c r="W747" s="14" t="n"/>
      <c r="X747" s="14" t="n"/>
      <c r="Y747" s="14" t="n"/>
      <c r="Z747" s="14" t="n"/>
    </row>
    <row r="748" ht="15.75" customHeight="1" s="16">
      <c r="A748" s="14" t="n"/>
      <c r="B748" s="14" t="n"/>
      <c r="C748" s="14" t="n"/>
      <c r="D748" s="14" t="n"/>
      <c r="E748" s="14" t="n"/>
      <c r="F748" s="14" t="n"/>
      <c r="G748" s="14" t="n"/>
      <c r="H748" s="14" t="n"/>
      <c r="I748" s="14" t="n"/>
      <c r="J748" s="14" t="n"/>
      <c r="K748" s="14" t="n"/>
      <c r="L748" s="14" t="n"/>
      <c r="M748" s="14" t="n"/>
      <c r="N748" s="14" t="n"/>
      <c r="O748" s="14" t="n"/>
      <c r="P748" s="14" t="n"/>
      <c r="Q748" s="14" t="n"/>
      <c r="R748" s="14" t="n"/>
      <c r="S748" s="14" t="n"/>
      <c r="T748" s="14" t="n"/>
      <c r="U748" s="14" t="n"/>
      <c r="V748" s="14" t="n"/>
      <c r="W748" s="14" t="n"/>
      <c r="X748" s="14" t="n"/>
      <c r="Y748" s="14" t="n"/>
      <c r="Z748" s="14" t="n"/>
    </row>
    <row r="749" ht="15.75" customHeight="1" s="16">
      <c r="A749" s="14" t="n"/>
      <c r="B749" s="14" t="n"/>
      <c r="C749" s="14" t="n"/>
      <c r="D749" s="14" t="n"/>
      <c r="E749" s="14" t="n"/>
      <c r="F749" s="14" t="n"/>
      <c r="G749" s="14" t="n"/>
      <c r="H749" s="14" t="n"/>
      <c r="I749" s="14" t="n"/>
      <c r="J749" s="14" t="n"/>
      <c r="K749" s="14" t="n"/>
      <c r="L749" s="14" t="n"/>
      <c r="M749" s="14" t="n"/>
      <c r="N749" s="14" t="n"/>
      <c r="O749" s="14" t="n"/>
      <c r="P749" s="14" t="n"/>
      <c r="Q749" s="14" t="n"/>
      <c r="R749" s="14" t="n"/>
      <c r="S749" s="14" t="n"/>
      <c r="T749" s="14" t="n"/>
      <c r="U749" s="14" t="n"/>
      <c r="V749" s="14" t="n"/>
      <c r="W749" s="14" t="n"/>
      <c r="X749" s="14" t="n"/>
      <c r="Y749" s="14" t="n"/>
      <c r="Z749" s="14" t="n"/>
    </row>
    <row r="750" ht="15.75" customHeight="1" s="16">
      <c r="A750" s="14" t="n"/>
      <c r="B750" s="14" t="n"/>
      <c r="C750" s="14" t="n"/>
      <c r="D750" s="14" t="n"/>
      <c r="E750" s="14" t="n"/>
      <c r="F750" s="14" t="n"/>
      <c r="G750" s="14" t="n"/>
      <c r="H750" s="14" t="n"/>
      <c r="I750" s="14" t="n"/>
      <c r="J750" s="14" t="n"/>
      <c r="K750" s="14" t="n"/>
      <c r="L750" s="14" t="n"/>
      <c r="M750" s="14" t="n"/>
      <c r="N750" s="14" t="n"/>
      <c r="O750" s="14" t="n"/>
      <c r="P750" s="14" t="n"/>
      <c r="Q750" s="14" t="n"/>
      <c r="R750" s="14" t="n"/>
      <c r="S750" s="14" t="n"/>
      <c r="T750" s="14" t="n"/>
      <c r="U750" s="14" t="n"/>
      <c r="V750" s="14" t="n"/>
      <c r="W750" s="14" t="n"/>
      <c r="X750" s="14" t="n"/>
      <c r="Y750" s="14" t="n"/>
      <c r="Z750" s="14" t="n"/>
    </row>
    <row r="751" ht="15.75" customHeight="1" s="16">
      <c r="A751" s="14" t="n"/>
      <c r="B751" s="14" t="n"/>
      <c r="C751" s="14" t="n"/>
      <c r="D751" s="14" t="n"/>
      <c r="E751" s="14" t="n"/>
      <c r="F751" s="14" t="n"/>
      <c r="G751" s="14" t="n"/>
      <c r="H751" s="14" t="n"/>
      <c r="I751" s="14" t="n"/>
      <c r="J751" s="14" t="n"/>
      <c r="K751" s="14" t="n"/>
      <c r="L751" s="14" t="n"/>
      <c r="M751" s="14" t="n"/>
      <c r="N751" s="14" t="n"/>
      <c r="O751" s="14" t="n"/>
      <c r="P751" s="14" t="n"/>
      <c r="Q751" s="14" t="n"/>
      <c r="R751" s="14" t="n"/>
      <c r="S751" s="14" t="n"/>
      <c r="T751" s="14" t="n"/>
      <c r="U751" s="14" t="n"/>
      <c r="V751" s="14" t="n"/>
      <c r="W751" s="14" t="n"/>
      <c r="X751" s="14" t="n"/>
      <c r="Y751" s="14" t="n"/>
      <c r="Z751" s="14" t="n"/>
    </row>
    <row r="752" ht="15.75" customHeight="1" s="16">
      <c r="A752" s="14" t="n"/>
      <c r="B752" s="14" t="n"/>
      <c r="C752" s="14" t="n"/>
      <c r="D752" s="14" t="n"/>
      <c r="E752" s="14" t="n"/>
      <c r="F752" s="14" t="n"/>
      <c r="G752" s="14" t="n"/>
      <c r="H752" s="14" t="n"/>
      <c r="I752" s="14" t="n"/>
      <c r="J752" s="14" t="n"/>
      <c r="K752" s="14" t="n"/>
      <c r="L752" s="14" t="n"/>
      <c r="M752" s="14" t="n"/>
      <c r="N752" s="14" t="n"/>
      <c r="O752" s="14" t="n"/>
      <c r="P752" s="14" t="n"/>
      <c r="Q752" s="14" t="n"/>
      <c r="R752" s="14" t="n"/>
      <c r="S752" s="14" t="n"/>
      <c r="T752" s="14" t="n"/>
      <c r="U752" s="14" t="n"/>
      <c r="V752" s="14" t="n"/>
      <c r="W752" s="14" t="n"/>
      <c r="X752" s="14" t="n"/>
      <c r="Y752" s="14" t="n"/>
      <c r="Z752" s="14" t="n"/>
    </row>
    <row r="753" ht="15.75" customHeight="1" s="16">
      <c r="A753" s="14" t="n"/>
      <c r="B753" s="14" t="n"/>
      <c r="C753" s="14" t="n"/>
      <c r="D753" s="14" t="n"/>
      <c r="E753" s="14" t="n"/>
      <c r="F753" s="14" t="n"/>
      <c r="G753" s="14" t="n"/>
      <c r="H753" s="14" t="n"/>
      <c r="I753" s="14" t="n"/>
      <c r="J753" s="14" t="n"/>
      <c r="K753" s="14" t="n"/>
      <c r="L753" s="14" t="n"/>
      <c r="M753" s="14" t="n"/>
      <c r="N753" s="14" t="n"/>
      <c r="O753" s="14" t="n"/>
      <c r="P753" s="14" t="n"/>
      <c r="Q753" s="14" t="n"/>
      <c r="R753" s="14" t="n"/>
      <c r="S753" s="14" t="n"/>
      <c r="T753" s="14" t="n"/>
      <c r="U753" s="14" t="n"/>
      <c r="V753" s="14" t="n"/>
      <c r="W753" s="14" t="n"/>
      <c r="X753" s="14" t="n"/>
      <c r="Y753" s="14" t="n"/>
      <c r="Z753" s="14" t="n"/>
    </row>
    <row r="754" ht="15.75" customHeight="1" s="16">
      <c r="A754" s="14" t="n"/>
      <c r="B754" s="14" t="n"/>
      <c r="C754" s="14" t="n"/>
      <c r="D754" s="14" t="n"/>
      <c r="E754" s="14" t="n"/>
      <c r="F754" s="14" t="n"/>
      <c r="G754" s="14" t="n"/>
      <c r="H754" s="14" t="n"/>
      <c r="I754" s="14" t="n"/>
      <c r="J754" s="14" t="n"/>
      <c r="K754" s="14" t="n"/>
      <c r="L754" s="14" t="n"/>
      <c r="M754" s="14" t="n"/>
      <c r="N754" s="14" t="n"/>
      <c r="O754" s="14" t="n"/>
      <c r="P754" s="14" t="n"/>
      <c r="Q754" s="14" t="n"/>
      <c r="R754" s="14" t="n"/>
      <c r="S754" s="14" t="n"/>
      <c r="T754" s="14" t="n"/>
      <c r="U754" s="14" t="n"/>
      <c r="V754" s="14" t="n"/>
      <c r="W754" s="14" t="n"/>
      <c r="X754" s="14" t="n"/>
      <c r="Y754" s="14" t="n"/>
      <c r="Z754" s="14" t="n"/>
    </row>
    <row r="755" ht="15.75" customHeight="1" s="16">
      <c r="A755" s="14" t="n"/>
      <c r="B755" s="14" t="n"/>
      <c r="C755" s="14" t="n"/>
      <c r="D755" s="14" t="n"/>
      <c r="E755" s="14" t="n"/>
      <c r="F755" s="14" t="n"/>
      <c r="G755" s="14" t="n"/>
      <c r="H755" s="14" t="n"/>
      <c r="I755" s="14" t="n"/>
      <c r="J755" s="14" t="n"/>
      <c r="K755" s="14" t="n"/>
      <c r="L755" s="14" t="n"/>
      <c r="M755" s="14" t="n"/>
      <c r="N755" s="14" t="n"/>
      <c r="O755" s="14" t="n"/>
      <c r="P755" s="14" t="n"/>
      <c r="Q755" s="14" t="n"/>
      <c r="R755" s="14" t="n"/>
      <c r="S755" s="14" t="n"/>
      <c r="T755" s="14" t="n"/>
      <c r="U755" s="14" t="n"/>
      <c r="V755" s="14" t="n"/>
      <c r="W755" s="14" t="n"/>
      <c r="X755" s="14" t="n"/>
      <c r="Y755" s="14" t="n"/>
      <c r="Z755" s="14" t="n"/>
    </row>
    <row r="756" ht="15.75" customHeight="1" s="16">
      <c r="A756" s="14" t="n"/>
      <c r="B756" s="14" t="n"/>
      <c r="C756" s="14" t="n"/>
      <c r="D756" s="14" t="n"/>
      <c r="E756" s="14" t="n"/>
      <c r="F756" s="14" t="n"/>
      <c r="G756" s="14" t="n"/>
      <c r="H756" s="14" t="n"/>
      <c r="I756" s="14" t="n"/>
      <c r="J756" s="14" t="n"/>
      <c r="K756" s="14" t="n"/>
      <c r="L756" s="14" t="n"/>
      <c r="M756" s="14" t="n"/>
      <c r="N756" s="14" t="n"/>
      <c r="O756" s="14" t="n"/>
      <c r="P756" s="14" t="n"/>
      <c r="Q756" s="14" t="n"/>
      <c r="R756" s="14" t="n"/>
      <c r="S756" s="14" t="n"/>
      <c r="T756" s="14" t="n"/>
      <c r="U756" s="14" t="n"/>
      <c r="V756" s="14" t="n"/>
      <c r="W756" s="14" t="n"/>
      <c r="X756" s="14" t="n"/>
      <c r="Y756" s="14" t="n"/>
      <c r="Z756" s="14" t="n"/>
    </row>
    <row r="757" ht="15.75" customHeight="1" s="16">
      <c r="A757" s="14" t="n"/>
      <c r="B757" s="14" t="n"/>
      <c r="C757" s="14" t="n"/>
      <c r="D757" s="14" t="n"/>
      <c r="E757" s="14" t="n"/>
      <c r="F757" s="14" t="n"/>
      <c r="G757" s="14" t="n"/>
      <c r="H757" s="14" t="n"/>
      <c r="I757" s="14" t="n"/>
      <c r="J757" s="14" t="n"/>
      <c r="K757" s="14" t="n"/>
      <c r="L757" s="14" t="n"/>
      <c r="M757" s="14" t="n"/>
      <c r="N757" s="14" t="n"/>
      <c r="O757" s="14" t="n"/>
      <c r="P757" s="14" t="n"/>
      <c r="Q757" s="14" t="n"/>
      <c r="R757" s="14" t="n"/>
      <c r="S757" s="14" t="n"/>
      <c r="T757" s="14" t="n"/>
      <c r="U757" s="14" t="n"/>
      <c r="V757" s="14" t="n"/>
      <c r="W757" s="14" t="n"/>
      <c r="X757" s="14" t="n"/>
      <c r="Y757" s="14" t="n"/>
      <c r="Z757" s="14" t="n"/>
    </row>
    <row r="758" ht="15.75" customHeight="1" s="16">
      <c r="A758" s="14" t="n"/>
      <c r="B758" s="14" t="n"/>
      <c r="C758" s="14" t="n"/>
      <c r="D758" s="14" t="n"/>
      <c r="E758" s="14" t="n"/>
      <c r="F758" s="14" t="n"/>
      <c r="G758" s="14" t="n"/>
      <c r="H758" s="14" t="n"/>
      <c r="I758" s="14" t="n"/>
      <c r="J758" s="14" t="n"/>
      <c r="K758" s="14" t="n"/>
      <c r="L758" s="14" t="n"/>
      <c r="M758" s="14" t="n"/>
      <c r="N758" s="14" t="n"/>
      <c r="O758" s="14" t="n"/>
      <c r="P758" s="14" t="n"/>
      <c r="Q758" s="14" t="n"/>
      <c r="R758" s="14" t="n"/>
      <c r="S758" s="14" t="n"/>
      <c r="T758" s="14" t="n"/>
      <c r="U758" s="14" t="n"/>
      <c r="V758" s="14" t="n"/>
      <c r="W758" s="14" t="n"/>
      <c r="X758" s="14" t="n"/>
      <c r="Y758" s="14" t="n"/>
      <c r="Z758" s="14" t="n"/>
    </row>
    <row r="759" ht="15.75" customHeight="1" s="16">
      <c r="A759" s="14" t="n"/>
      <c r="B759" s="14" t="n"/>
      <c r="C759" s="14" t="n"/>
      <c r="D759" s="14" t="n"/>
      <c r="E759" s="14" t="n"/>
      <c r="F759" s="14" t="n"/>
      <c r="G759" s="14" t="n"/>
      <c r="H759" s="14" t="n"/>
      <c r="I759" s="14" t="n"/>
      <c r="J759" s="14" t="n"/>
      <c r="K759" s="14" t="n"/>
      <c r="L759" s="14" t="n"/>
      <c r="M759" s="14" t="n"/>
      <c r="N759" s="14" t="n"/>
      <c r="O759" s="14" t="n"/>
      <c r="P759" s="14" t="n"/>
      <c r="Q759" s="14" t="n"/>
      <c r="R759" s="14" t="n"/>
      <c r="S759" s="14" t="n"/>
      <c r="T759" s="14" t="n"/>
      <c r="U759" s="14" t="n"/>
      <c r="V759" s="14" t="n"/>
      <c r="W759" s="14" t="n"/>
      <c r="X759" s="14" t="n"/>
      <c r="Y759" s="14" t="n"/>
      <c r="Z759" s="14" t="n"/>
    </row>
    <row r="760" ht="15.75" customHeight="1" s="16">
      <c r="A760" s="14" t="n"/>
      <c r="B760" s="14" t="n"/>
      <c r="C760" s="14" t="n"/>
      <c r="D760" s="14" t="n"/>
      <c r="E760" s="14" t="n"/>
      <c r="F760" s="14" t="n"/>
      <c r="G760" s="14" t="n"/>
      <c r="H760" s="14" t="n"/>
      <c r="I760" s="14" t="n"/>
      <c r="J760" s="14" t="n"/>
      <c r="K760" s="14" t="n"/>
      <c r="L760" s="14" t="n"/>
      <c r="M760" s="14" t="n"/>
      <c r="N760" s="14" t="n"/>
      <c r="O760" s="14" t="n"/>
      <c r="P760" s="14" t="n"/>
      <c r="Q760" s="14" t="n"/>
      <c r="R760" s="14" t="n"/>
      <c r="S760" s="14" t="n"/>
      <c r="T760" s="14" t="n"/>
      <c r="U760" s="14" t="n"/>
      <c r="V760" s="14" t="n"/>
      <c r="W760" s="14" t="n"/>
      <c r="X760" s="14" t="n"/>
      <c r="Y760" s="14" t="n"/>
      <c r="Z760" s="14" t="n"/>
    </row>
    <row r="761" ht="15.75" customHeight="1" s="16">
      <c r="A761" s="14" t="n"/>
      <c r="B761" s="14" t="n"/>
      <c r="C761" s="14" t="n"/>
      <c r="D761" s="14" t="n"/>
      <c r="E761" s="14" t="n"/>
      <c r="F761" s="14" t="n"/>
      <c r="G761" s="14" t="n"/>
      <c r="H761" s="14" t="n"/>
      <c r="I761" s="14" t="n"/>
      <c r="J761" s="14" t="n"/>
      <c r="K761" s="14" t="n"/>
      <c r="L761" s="14" t="n"/>
      <c r="M761" s="14" t="n"/>
      <c r="N761" s="14" t="n"/>
      <c r="O761" s="14" t="n"/>
      <c r="P761" s="14" t="n"/>
      <c r="Q761" s="14" t="n"/>
      <c r="R761" s="14" t="n"/>
      <c r="S761" s="14" t="n"/>
      <c r="T761" s="14" t="n"/>
      <c r="U761" s="14" t="n"/>
      <c r="V761" s="14" t="n"/>
      <c r="W761" s="14" t="n"/>
      <c r="X761" s="14" t="n"/>
      <c r="Y761" s="14" t="n"/>
      <c r="Z761" s="14" t="n"/>
    </row>
    <row r="762" ht="15.75" customHeight="1" s="16">
      <c r="A762" s="14" t="n"/>
      <c r="B762" s="14" t="n"/>
      <c r="C762" s="14" t="n"/>
      <c r="D762" s="14" t="n"/>
      <c r="E762" s="14" t="n"/>
      <c r="F762" s="14" t="n"/>
      <c r="G762" s="14" t="n"/>
      <c r="H762" s="14" t="n"/>
      <c r="I762" s="14" t="n"/>
      <c r="J762" s="14" t="n"/>
      <c r="K762" s="14" t="n"/>
      <c r="L762" s="14" t="n"/>
      <c r="M762" s="14" t="n"/>
      <c r="N762" s="14" t="n"/>
      <c r="O762" s="14" t="n"/>
      <c r="P762" s="14" t="n"/>
      <c r="Q762" s="14" t="n"/>
      <c r="R762" s="14" t="n"/>
      <c r="S762" s="14" t="n"/>
      <c r="T762" s="14" t="n"/>
      <c r="U762" s="14" t="n"/>
      <c r="V762" s="14" t="n"/>
      <c r="W762" s="14" t="n"/>
      <c r="X762" s="14" t="n"/>
      <c r="Y762" s="14" t="n"/>
      <c r="Z762" s="14" t="n"/>
    </row>
    <row r="763" ht="15.75" customHeight="1" s="16">
      <c r="A763" s="14" t="n"/>
      <c r="B763" s="14" t="n"/>
      <c r="C763" s="14" t="n"/>
      <c r="D763" s="14" t="n"/>
      <c r="E763" s="14" t="n"/>
      <c r="F763" s="14" t="n"/>
      <c r="G763" s="14" t="n"/>
      <c r="H763" s="14" t="n"/>
      <c r="I763" s="14" t="n"/>
      <c r="J763" s="14" t="n"/>
      <c r="K763" s="14" t="n"/>
      <c r="L763" s="14" t="n"/>
      <c r="M763" s="14" t="n"/>
      <c r="N763" s="14" t="n"/>
      <c r="O763" s="14" t="n"/>
      <c r="P763" s="14" t="n"/>
      <c r="Q763" s="14" t="n"/>
      <c r="R763" s="14" t="n"/>
      <c r="S763" s="14" t="n"/>
      <c r="T763" s="14" t="n"/>
      <c r="U763" s="14" t="n"/>
      <c r="V763" s="14" t="n"/>
      <c r="W763" s="14" t="n"/>
      <c r="X763" s="14" t="n"/>
      <c r="Y763" s="14" t="n"/>
      <c r="Z763" s="14" t="n"/>
    </row>
    <row r="764" ht="15.75" customHeight="1" s="16">
      <c r="A764" s="14" t="n"/>
      <c r="B764" s="14" t="n"/>
      <c r="C764" s="14" t="n"/>
      <c r="D764" s="14" t="n"/>
      <c r="E764" s="14" t="n"/>
      <c r="F764" s="14" t="n"/>
      <c r="G764" s="14" t="n"/>
      <c r="H764" s="14" t="n"/>
      <c r="I764" s="14" t="n"/>
      <c r="J764" s="14" t="n"/>
      <c r="K764" s="14" t="n"/>
      <c r="L764" s="14" t="n"/>
      <c r="M764" s="14" t="n"/>
      <c r="N764" s="14" t="n"/>
      <c r="O764" s="14" t="n"/>
      <c r="P764" s="14" t="n"/>
      <c r="Q764" s="14" t="n"/>
      <c r="R764" s="14" t="n"/>
      <c r="S764" s="14" t="n"/>
      <c r="T764" s="14" t="n"/>
      <c r="U764" s="14" t="n"/>
      <c r="V764" s="14" t="n"/>
      <c r="W764" s="14" t="n"/>
      <c r="X764" s="14" t="n"/>
      <c r="Y764" s="14" t="n"/>
      <c r="Z764" s="14" t="n"/>
    </row>
    <row r="765" ht="15.75" customHeight="1" s="16">
      <c r="A765" s="14" t="n"/>
      <c r="B765" s="14" t="n"/>
      <c r="C765" s="14" t="n"/>
      <c r="D765" s="14" t="n"/>
      <c r="E765" s="14" t="n"/>
      <c r="F765" s="14" t="n"/>
      <c r="G765" s="14" t="n"/>
      <c r="H765" s="14" t="n"/>
      <c r="I765" s="14" t="n"/>
      <c r="J765" s="14" t="n"/>
      <c r="K765" s="14" t="n"/>
      <c r="L765" s="14" t="n"/>
      <c r="M765" s="14" t="n"/>
      <c r="N765" s="14" t="n"/>
      <c r="O765" s="14" t="n"/>
      <c r="P765" s="14" t="n"/>
      <c r="Q765" s="14" t="n"/>
      <c r="R765" s="14" t="n"/>
      <c r="S765" s="14" t="n"/>
      <c r="T765" s="14" t="n"/>
      <c r="U765" s="14" t="n"/>
      <c r="V765" s="14" t="n"/>
      <c r="W765" s="14" t="n"/>
      <c r="X765" s="14" t="n"/>
      <c r="Y765" s="14" t="n"/>
      <c r="Z765" s="14" t="n"/>
    </row>
    <row r="766" ht="15.75" customHeight="1" s="16">
      <c r="A766" s="14" t="n"/>
      <c r="B766" s="14" t="n"/>
      <c r="C766" s="14" t="n"/>
      <c r="D766" s="14" t="n"/>
      <c r="E766" s="14" t="n"/>
      <c r="F766" s="14" t="n"/>
      <c r="G766" s="14" t="n"/>
      <c r="H766" s="14" t="n"/>
      <c r="I766" s="14" t="n"/>
      <c r="J766" s="14" t="n"/>
      <c r="K766" s="14" t="n"/>
      <c r="L766" s="14" t="n"/>
      <c r="M766" s="14" t="n"/>
      <c r="N766" s="14" t="n"/>
      <c r="O766" s="14" t="n"/>
      <c r="P766" s="14" t="n"/>
      <c r="Q766" s="14" t="n"/>
      <c r="R766" s="14" t="n"/>
      <c r="S766" s="14" t="n"/>
      <c r="T766" s="14" t="n"/>
      <c r="U766" s="14" t="n"/>
      <c r="V766" s="14" t="n"/>
      <c r="W766" s="14" t="n"/>
      <c r="X766" s="14" t="n"/>
      <c r="Y766" s="14" t="n"/>
      <c r="Z766" s="14" t="n"/>
    </row>
    <row r="767" ht="15.75" customHeight="1" s="16">
      <c r="A767" s="14" t="n"/>
      <c r="B767" s="14" t="n"/>
      <c r="C767" s="14" t="n"/>
      <c r="D767" s="14" t="n"/>
      <c r="E767" s="14" t="n"/>
      <c r="F767" s="14" t="n"/>
      <c r="G767" s="14" t="n"/>
      <c r="H767" s="14" t="n"/>
      <c r="I767" s="14" t="n"/>
      <c r="J767" s="14" t="n"/>
      <c r="K767" s="14" t="n"/>
      <c r="L767" s="14" t="n"/>
      <c r="M767" s="14" t="n"/>
      <c r="N767" s="14" t="n"/>
      <c r="O767" s="14" t="n"/>
      <c r="P767" s="14" t="n"/>
      <c r="Q767" s="14" t="n"/>
      <c r="R767" s="14" t="n"/>
      <c r="S767" s="14" t="n"/>
      <c r="T767" s="14" t="n"/>
      <c r="U767" s="14" t="n"/>
      <c r="V767" s="14" t="n"/>
      <c r="W767" s="14" t="n"/>
      <c r="X767" s="14" t="n"/>
      <c r="Y767" s="14" t="n"/>
      <c r="Z767" s="14" t="n"/>
    </row>
    <row r="768" ht="15.75" customHeight="1" s="16">
      <c r="A768" s="14" t="n"/>
      <c r="B768" s="14" t="n"/>
      <c r="C768" s="14" t="n"/>
      <c r="D768" s="14" t="n"/>
      <c r="E768" s="14" t="n"/>
      <c r="F768" s="14" t="n"/>
      <c r="G768" s="14" t="n"/>
      <c r="H768" s="14" t="n"/>
      <c r="I768" s="14" t="n"/>
      <c r="J768" s="14" t="n"/>
      <c r="K768" s="14" t="n"/>
      <c r="L768" s="14" t="n"/>
      <c r="M768" s="14" t="n"/>
      <c r="N768" s="14" t="n"/>
      <c r="O768" s="14" t="n"/>
      <c r="P768" s="14" t="n"/>
      <c r="Q768" s="14" t="n"/>
      <c r="R768" s="14" t="n"/>
      <c r="S768" s="14" t="n"/>
      <c r="T768" s="14" t="n"/>
      <c r="U768" s="14" t="n"/>
      <c r="V768" s="14" t="n"/>
      <c r="W768" s="14" t="n"/>
      <c r="X768" s="14" t="n"/>
      <c r="Y768" s="14" t="n"/>
      <c r="Z768" s="14" t="n"/>
    </row>
    <row r="769" ht="15.75" customHeight="1" s="16">
      <c r="A769" s="14" t="n"/>
      <c r="B769" s="14" t="n"/>
      <c r="C769" s="14" t="n"/>
      <c r="D769" s="14" t="n"/>
      <c r="E769" s="14" t="n"/>
      <c r="F769" s="14" t="n"/>
      <c r="G769" s="14" t="n"/>
      <c r="H769" s="14" t="n"/>
      <c r="I769" s="14" t="n"/>
      <c r="J769" s="14" t="n"/>
      <c r="K769" s="14" t="n"/>
      <c r="L769" s="14" t="n"/>
      <c r="M769" s="14" t="n"/>
      <c r="N769" s="14" t="n"/>
      <c r="O769" s="14" t="n"/>
      <c r="P769" s="14" t="n"/>
      <c r="Q769" s="14" t="n"/>
      <c r="R769" s="14" t="n"/>
      <c r="S769" s="14" t="n"/>
      <c r="T769" s="14" t="n"/>
      <c r="U769" s="14" t="n"/>
      <c r="V769" s="14" t="n"/>
      <c r="W769" s="14" t="n"/>
      <c r="X769" s="14" t="n"/>
      <c r="Y769" s="14" t="n"/>
      <c r="Z769" s="14" t="n"/>
    </row>
    <row r="770" ht="15.75" customHeight="1" s="16">
      <c r="A770" s="14" t="n"/>
      <c r="B770" s="14" t="n"/>
      <c r="C770" s="14" t="n"/>
      <c r="D770" s="14" t="n"/>
      <c r="E770" s="14" t="n"/>
      <c r="F770" s="14" t="n"/>
      <c r="G770" s="14" t="n"/>
      <c r="H770" s="14" t="n"/>
      <c r="I770" s="14" t="n"/>
      <c r="J770" s="14" t="n"/>
      <c r="K770" s="14" t="n"/>
      <c r="L770" s="14" t="n"/>
      <c r="M770" s="14" t="n"/>
      <c r="N770" s="14" t="n"/>
      <c r="O770" s="14" t="n"/>
      <c r="P770" s="14" t="n"/>
      <c r="Q770" s="14" t="n"/>
      <c r="R770" s="14" t="n"/>
      <c r="S770" s="14" t="n"/>
      <c r="T770" s="14" t="n"/>
      <c r="U770" s="14" t="n"/>
      <c r="V770" s="14" t="n"/>
      <c r="W770" s="14" t="n"/>
      <c r="X770" s="14" t="n"/>
      <c r="Y770" s="14" t="n"/>
      <c r="Z770" s="14" t="n"/>
    </row>
    <row r="771" ht="15.75" customHeight="1" s="16">
      <c r="A771" s="14" t="n"/>
      <c r="B771" s="14" t="n"/>
      <c r="C771" s="14" t="n"/>
      <c r="D771" s="14" t="n"/>
      <c r="E771" s="14" t="n"/>
      <c r="F771" s="14" t="n"/>
      <c r="G771" s="14" t="n"/>
      <c r="H771" s="14" t="n"/>
      <c r="I771" s="14" t="n"/>
      <c r="J771" s="14" t="n"/>
      <c r="K771" s="14" t="n"/>
      <c r="L771" s="14" t="n"/>
      <c r="M771" s="14" t="n"/>
      <c r="N771" s="14" t="n"/>
      <c r="O771" s="14" t="n"/>
      <c r="P771" s="14" t="n"/>
      <c r="Q771" s="14" t="n"/>
      <c r="R771" s="14" t="n"/>
      <c r="S771" s="14" t="n"/>
      <c r="T771" s="14" t="n"/>
      <c r="U771" s="14" t="n"/>
      <c r="V771" s="14" t="n"/>
      <c r="W771" s="14" t="n"/>
      <c r="X771" s="14" t="n"/>
      <c r="Y771" s="14" t="n"/>
      <c r="Z771" s="14" t="n"/>
    </row>
    <row r="772" ht="15.75" customHeight="1" s="16">
      <c r="A772" s="14" t="n"/>
      <c r="B772" s="14" t="n"/>
      <c r="C772" s="14" t="n"/>
      <c r="D772" s="14" t="n"/>
      <c r="E772" s="14" t="n"/>
      <c r="F772" s="14" t="n"/>
      <c r="G772" s="14" t="n"/>
      <c r="H772" s="14" t="n"/>
      <c r="I772" s="14" t="n"/>
      <c r="J772" s="14" t="n"/>
      <c r="K772" s="14" t="n"/>
      <c r="L772" s="14" t="n"/>
      <c r="M772" s="14" t="n"/>
      <c r="N772" s="14" t="n"/>
      <c r="O772" s="14" t="n"/>
      <c r="P772" s="14" t="n"/>
      <c r="Q772" s="14" t="n"/>
      <c r="R772" s="14" t="n"/>
      <c r="S772" s="14" t="n"/>
      <c r="T772" s="14" t="n"/>
      <c r="U772" s="14" t="n"/>
      <c r="V772" s="14" t="n"/>
      <c r="W772" s="14" t="n"/>
      <c r="X772" s="14" t="n"/>
      <c r="Y772" s="14" t="n"/>
      <c r="Z772" s="14" t="n"/>
    </row>
    <row r="773" ht="15.75" customHeight="1" s="16">
      <c r="A773" s="14" t="n"/>
      <c r="B773" s="14" t="n"/>
      <c r="C773" s="14" t="n"/>
      <c r="D773" s="14" t="n"/>
      <c r="E773" s="14" t="n"/>
      <c r="F773" s="14" t="n"/>
      <c r="G773" s="14" t="n"/>
      <c r="H773" s="14" t="n"/>
      <c r="I773" s="14" t="n"/>
      <c r="J773" s="14" t="n"/>
      <c r="K773" s="14" t="n"/>
      <c r="L773" s="14" t="n"/>
      <c r="M773" s="14" t="n"/>
      <c r="N773" s="14" t="n"/>
      <c r="O773" s="14" t="n"/>
      <c r="P773" s="14" t="n"/>
      <c r="Q773" s="14" t="n"/>
      <c r="R773" s="14" t="n"/>
      <c r="S773" s="14" t="n"/>
      <c r="T773" s="14" t="n"/>
      <c r="U773" s="14" t="n"/>
      <c r="V773" s="14" t="n"/>
      <c r="W773" s="14" t="n"/>
      <c r="X773" s="14" t="n"/>
      <c r="Y773" s="14" t="n"/>
      <c r="Z773" s="14" t="n"/>
    </row>
    <row r="774" ht="15.75" customHeight="1" s="16">
      <c r="A774" s="14" t="n"/>
      <c r="B774" s="14" t="n"/>
      <c r="C774" s="14" t="n"/>
      <c r="D774" s="14" t="n"/>
      <c r="E774" s="14" t="n"/>
      <c r="F774" s="14" t="n"/>
      <c r="G774" s="14" t="n"/>
      <c r="H774" s="14" t="n"/>
      <c r="I774" s="14" t="n"/>
      <c r="J774" s="14" t="n"/>
      <c r="K774" s="14" t="n"/>
      <c r="L774" s="14" t="n"/>
      <c r="M774" s="14" t="n"/>
      <c r="N774" s="14" t="n"/>
      <c r="O774" s="14" t="n"/>
      <c r="P774" s="14" t="n"/>
      <c r="Q774" s="14" t="n"/>
      <c r="R774" s="14" t="n"/>
      <c r="S774" s="14" t="n"/>
      <c r="T774" s="14" t="n"/>
      <c r="U774" s="14" t="n"/>
      <c r="V774" s="14" t="n"/>
      <c r="W774" s="14" t="n"/>
      <c r="X774" s="14" t="n"/>
      <c r="Y774" s="14" t="n"/>
      <c r="Z774" s="14" t="n"/>
    </row>
    <row r="775" ht="15.75" customHeight="1" s="16">
      <c r="A775" s="14" t="n"/>
      <c r="B775" s="14" t="n"/>
      <c r="C775" s="14" t="n"/>
      <c r="D775" s="14" t="n"/>
      <c r="E775" s="14" t="n"/>
      <c r="F775" s="14" t="n"/>
      <c r="G775" s="14" t="n"/>
      <c r="H775" s="14" t="n"/>
      <c r="I775" s="14" t="n"/>
      <c r="J775" s="14" t="n"/>
      <c r="K775" s="14" t="n"/>
      <c r="L775" s="14" t="n"/>
      <c r="M775" s="14" t="n"/>
      <c r="N775" s="14" t="n"/>
      <c r="O775" s="14" t="n"/>
      <c r="P775" s="14" t="n"/>
      <c r="Q775" s="14" t="n"/>
      <c r="R775" s="14" t="n"/>
      <c r="S775" s="14" t="n"/>
      <c r="T775" s="14" t="n"/>
      <c r="U775" s="14" t="n"/>
      <c r="V775" s="14" t="n"/>
      <c r="W775" s="14" t="n"/>
      <c r="X775" s="14" t="n"/>
      <c r="Y775" s="14" t="n"/>
      <c r="Z775" s="14" t="n"/>
    </row>
    <row r="776" ht="15.75" customHeight="1" s="16">
      <c r="A776" s="14" t="n"/>
      <c r="B776" s="14" t="n"/>
      <c r="C776" s="14" t="n"/>
      <c r="D776" s="14" t="n"/>
      <c r="E776" s="14" t="n"/>
      <c r="F776" s="14" t="n"/>
      <c r="G776" s="14" t="n"/>
      <c r="H776" s="14" t="n"/>
      <c r="I776" s="14" t="n"/>
      <c r="J776" s="14" t="n"/>
      <c r="K776" s="14" t="n"/>
      <c r="L776" s="14" t="n"/>
      <c r="M776" s="14" t="n"/>
      <c r="N776" s="14" t="n"/>
      <c r="O776" s="14" t="n"/>
      <c r="P776" s="14" t="n"/>
      <c r="Q776" s="14" t="n"/>
      <c r="R776" s="14" t="n"/>
      <c r="S776" s="14" t="n"/>
      <c r="T776" s="14" t="n"/>
      <c r="U776" s="14" t="n"/>
      <c r="V776" s="14" t="n"/>
      <c r="W776" s="14" t="n"/>
      <c r="X776" s="14" t="n"/>
      <c r="Y776" s="14" t="n"/>
      <c r="Z776" s="14" t="n"/>
    </row>
    <row r="777" ht="15.75" customHeight="1" s="16">
      <c r="A777" s="14" t="n"/>
      <c r="B777" s="14" t="n"/>
      <c r="C777" s="14" t="n"/>
      <c r="D777" s="14" t="n"/>
      <c r="E777" s="14" t="n"/>
      <c r="F777" s="14" t="n"/>
      <c r="G777" s="14" t="n"/>
      <c r="H777" s="14" t="n"/>
      <c r="I777" s="14" t="n"/>
      <c r="J777" s="14" t="n"/>
      <c r="K777" s="14" t="n"/>
      <c r="L777" s="14" t="n"/>
      <c r="M777" s="14" t="n"/>
      <c r="N777" s="14" t="n"/>
      <c r="O777" s="14" t="n"/>
      <c r="P777" s="14" t="n"/>
      <c r="Q777" s="14" t="n"/>
      <c r="R777" s="14" t="n"/>
      <c r="S777" s="14" t="n"/>
      <c r="T777" s="14" t="n"/>
      <c r="U777" s="14" t="n"/>
      <c r="V777" s="14" t="n"/>
      <c r="W777" s="14" t="n"/>
      <c r="X777" s="14" t="n"/>
      <c r="Y777" s="14" t="n"/>
      <c r="Z777" s="14" t="n"/>
    </row>
    <row r="778" ht="15.75" customHeight="1" s="16">
      <c r="A778" s="14" t="n"/>
      <c r="B778" s="14" t="n"/>
      <c r="C778" s="14" t="n"/>
      <c r="D778" s="14" t="n"/>
      <c r="E778" s="14" t="n"/>
      <c r="F778" s="14" t="n"/>
      <c r="G778" s="14" t="n"/>
      <c r="H778" s="14" t="n"/>
      <c r="I778" s="14" t="n"/>
      <c r="J778" s="14" t="n"/>
      <c r="K778" s="14" t="n"/>
      <c r="L778" s="14" t="n"/>
      <c r="M778" s="14" t="n"/>
      <c r="N778" s="14" t="n"/>
      <c r="O778" s="14" t="n"/>
      <c r="P778" s="14" t="n"/>
      <c r="Q778" s="14" t="n"/>
      <c r="R778" s="14" t="n"/>
      <c r="S778" s="14" t="n"/>
      <c r="T778" s="14" t="n"/>
      <c r="U778" s="14" t="n"/>
      <c r="V778" s="14" t="n"/>
      <c r="W778" s="14" t="n"/>
      <c r="X778" s="14" t="n"/>
      <c r="Y778" s="14" t="n"/>
      <c r="Z778" s="14" t="n"/>
    </row>
    <row r="779" ht="15.75" customHeight="1" s="16">
      <c r="A779" s="14" t="n"/>
      <c r="B779" s="14" t="n"/>
      <c r="C779" s="14" t="n"/>
      <c r="D779" s="14" t="n"/>
      <c r="E779" s="14" t="n"/>
      <c r="F779" s="14" t="n"/>
      <c r="G779" s="14" t="n"/>
      <c r="H779" s="14" t="n"/>
      <c r="I779" s="14" t="n"/>
      <c r="J779" s="14" t="n"/>
      <c r="K779" s="14" t="n"/>
      <c r="L779" s="14" t="n"/>
      <c r="M779" s="14" t="n"/>
      <c r="N779" s="14" t="n"/>
      <c r="O779" s="14" t="n"/>
      <c r="P779" s="14" t="n"/>
      <c r="Q779" s="14" t="n"/>
      <c r="R779" s="14" t="n"/>
      <c r="S779" s="14" t="n"/>
      <c r="T779" s="14" t="n"/>
      <c r="U779" s="14" t="n"/>
      <c r="V779" s="14" t="n"/>
      <c r="W779" s="14" t="n"/>
      <c r="X779" s="14" t="n"/>
      <c r="Y779" s="14" t="n"/>
      <c r="Z779" s="14" t="n"/>
    </row>
    <row r="780" ht="15.75" customHeight="1" s="16">
      <c r="A780" s="14" t="n"/>
      <c r="B780" s="14" t="n"/>
      <c r="C780" s="14" t="n"/>
      <c r="D780" s="14" t="n"/>
      <c r="E780" s="14" t="n"/>
      <c r="F780" s="14" t="n"/>
      <c r="G780" s="14" t="n"/>
      <c r="H780" s="14" t="n"/>
      <c r="I780" s="14" t="n"/>
      <c r="J780" s="14" t="n"/>
      <c r="K780" s="14" t="n"/>
      <c r="L780" s="14" t="n"/>
      <c r="M780" s="14" t="n"/>
      <c r="N780" s="14" t="n"/>
      <c r="O780" s="14" t="n"/>
      <c r="P780" s="14" t="n"/>
      <c r="Q780" s="14" t="n"/>
      <c r="R780" s="14" t="n"/>
      <c r="S780" s="14" t="n"/>
      <c r="T780" s="14" t="n"/>
      <c r="U780" s="14" t="n"/>
      <c r="V780" s="14" t="n"/>
      <c r="W780" s="14" t="n"/>
      <c r="X780" s="14" t="n"/>
      <c r="Y780" s="14" t="n"/>
      <c r="Z780" s="14" t="n"/>
    </row>
    <row r="781" ht="15.75" customHeight="1" s="16">
      <c r="A781" s="14" t="n"/>
      <c r="B781" s="14" t="n"/>
      <c r="C781" s="14" t="n"/>
      <c r="D781" s="14" t="n"/>
      <c r="E781" s="14" t="n"/>
      <c r="F781" s="14" t="n"/>
      <c r="G781" s="14" t="n"/>
      <c r="H781" s="14" t="n"/>
      <c r="I781" s="14" t="n"/>
      <c r="J781" s="14" t="n"/>
      <c r="K781" s="14" t="n"/>
      <c r="L781" s="14" t="n"/>
      <c r="M781" s="14" t="n"/>
      <c r="N781" s="14" t="n"/>
      <c r="O781" s="14" t="n"/>
      <c r="P781" s="14" t="n"/>
      <c r="Q781" s="14" t="n"/>
      <c r="R781" s="14" t="n"/>
      <c r="S781" s="14" t="n"/>
      <c r="T781" s="14" t="n"/>
      <c r="U781" s="14" t="n"/>
      <c r="V781" s="14" t="n"/>
      <c r="W781" s="14" t="n"/>
      <c r="X781" s="14" t="n"/>
      <c r="Y781" s="14" t="n"/>
      <c r="Z781" s="14" t="n"/>
    </row>
    <row r="782" ht="15.75" customHeight="1" s="16">
      <c r="A782" s="14" t="n"/>
      <c r="B782" s="14" t="n"/>
      <c r="C782" s="14" t="n"/>
      <c r="D782" s="14" t="n"/>
      <c r="E782" s="14" t="n"/>
      <c r="F782" s="14" t="n"/>
      <c r="G782" s="14" t="n"/>
      <c r="H782" s="14" t="n"/>
      <c r="I782" s="14" t="n"/>
      <c r="J782" s="14" t="n"/>
      <c r="K782" s="14" t="n"/>
      <c r="L782" s="14" t="n"/>
      <c r="M782" s="14" t="n"/>
      <c r="N782" s="14" t="n"/>
      <c r="O782" s="14" t="n"/>
      <c r="P782" s="14" t="n"/>
      <c r="Q782" s="14" t="n"/>
      <c r="R782" s="14" t="n"/>
      <c r="S782" s="14" t="n"/>
      <c r="T782" s="14" t="n"/>
      <c r="U782" s="14" t="n"/>
      <c r="V782" s="14" t="n"/>
      <c r="W782" s="14" t="n"/>
      <c r="X782" s="14" t="n"/>
      <c r="Y782" s="14" t="n"/>
      <c r="Z782" s="14" t="n"/>
    </row>
    <row r="783" ht="15.75" customHeight="1" s="16">
      <c r="A783" s="14" t="n"/>
      <c r="B783" s="14" t="n"/>
      <c r="C783" s="14" t="n"/>
      <c r="D783" s="14" t="n"/>
      <c r="E783" s="14" t="n"/>
      <c r="F783" s="14" t="n"/>
      <c r="G783" s="14" t="n"/>
      <c r="H783" s="14" t="n"/>
      <c r="I783" s="14" t="n"/>
      <c r="J783" s="14" t="n"/>
      <c r="K783" s="14" t="n"/>
      <c r="L783" s="14" t="n"/>
      <c r="M783" s="14" t="n"/>
      <c r="N783" s="14" t="n"/>
      <c r="O783" s="14" t="n"/>
      <c r="P783" s="14" t="n"/>
      <c r="Q783" s="14" t="n"/>
      <c r="R783" s="14" t="n"/>
      <c r="S783" s="14" t="n"/>
      <c r="T783" s="14" t="n"/>
      <c r="U783" s="14" t="n"/>
      <c r="V783" s="14" t="n"/>
      <c r="W783" s="14" t="n"/>
      <c r="X783" s="14" t="n"/>
      <c r="Y783" s="14" t="n"/>
      <c r="Z783" s="14" t="n"/>
    </row>
    <row r="784" ht="15.75" customHeight="1" s="16">
      <c r="A784" s="14" t="n"/>
      <c r="B784" s="14" t="n"/>
      <c r="C784" s="14" t="n"/>
      <c r="D784" s="14" t="n"/>
      <c r="E784" s="14" t="n"/>
      <c r="F784" s="14" t="n"/>
      <c r="G784" s="14" t="n"/>
      <c r="H784" s="14" t="n"/>
      <c r="I784" s="14" t="n"/>
      <c r="J784" s="14" t="n"/>
      <c r="K784" s="14" t="n"/>
      <c r="L784" s="14" t="n"/>
      <c r="M784" s="14" t="n"/>
      <c r="N784" s="14" t="n"/>
      <c r="O784" s="14" t="n"/>
      <c r="P784" s="14" t="n"/>
      <c r="Q784" s="14" t="n"/>
      <c r="R784" s="14" t="n"/>
      <c r="S784" s="14" t="n"/>
      <c r="T784" s="14" t="n"/>
      <c r="U784" s="14" t="n"/>
      <c r="V784" s="14" t="n"/>
      <c r="W784" s="14" t="n"/>
      <c r="X784" s="14" t="n"/>
      <c r="Y784" s="14" t="n"/>
      <c r="Z784" s="14" t="n"/>
    </row>
    <row r="785" ht="15.75" customHeight="1" s="16">
      <c r="A785" s="14" t="n"/>
      <c r="B785" s="14" t="n"/>
      <c r="C785" s="14" t="n"/>
      <c r="D785" s="14" t="n"/>
      <c r="E785" s="14" t="n"/>
      <c r="F785" s="14" t="n"/>
      <c r="G785" s="14" t="n"/>
      <c r="H785" s="14" t="n"/>
      <c r="I785" s="14" t="n"/>
      <c r="J785" s="14" t="n"/>
      <c r="K785" s="14" t="n"/>
      <c r="L785" s="14" t="n"/>
      <c r="M785" s="14" t="n"/>
      <c r="N785" s="14" t="n"/>
      <c r="O785" s="14" t="n"/>
      <c r="P785" s="14" t="n"/>
      <c r="Q785" s="14" t="n"/>
      <c r="R785" s="14" t="n"/>
      <c r="S785" s="14" t="n"/>
      <c r="T785" s="14" t="n"/>
      <c r="U785" s="14" t="n"/>
      <c r="V785" s="14" t="n"/>
      <c r="W785" s="14" t="n"/>
      <c r="X785" s="14" t="n"/>
      <c r="Y785" s="14" t="n"/>
      <c r="Z785" s="14" t="n"/>
    </row>
    <row r="786" ht="15.75" customHeight="1" s="16">
      <c r="A786" s="14" t="n"/>
      <c r="B786" s="14" t="n"/>
      <c r="C786" s="14" t="n"/>
      <c r="D786" s="14" t="n"/>
      <c r="E786" s="14" t="n"/>
      <c r="F786" s="14" t="n"/>
      <c r="G786" s="14" t="n"/>
      <c r="H786" s="14" t="n"/>
      <c r="I786" s="14" t="n"/>
      <c r="J786" s="14" t="n"/>
      <c r="K786" s="14" t="n"/>
      <c r="L786" s="14" t="n"/>
      <c r="M786" s="14" t="n"/>
      <c r="N786" s="14" t="n"/>
      <c r="O786" s="14" t="n"/>
      <c r="P786" s="14" t="n"/>
      <c r="Q786" s="14" t="n"/>
      <c r="R786" s="14" t="n"/>
      <c r="S786" s="14" t="n"/>
      <c r="T786" s="14" t="n"/>
      <c r="U786" s="14" t="n"/>
      <c r="V786" s="14" t="n"/>
      <c r="W786" s="14" t="n"/>
      <c r="X786" s="14" t="n"/>
      <c r="Y786" s="14" t="n"/>
      <c r="Z786" s="14" t="n"/>
    </row>
    <row r="787" ht="15.75" customHeight="1" s="16">
      <c r="A787" s="14" t="n"/>
      <c r="B787" s="14" t="n"/>
      <c r="C787" s="14" t="n"/>
      <c r="D787" s="14" t="n"/>
      <c r="E787" s="14" t="n"/>
      <c r="F787" s="14" t="n"/>
      <c r="G787" s="14" t="n"/>
      <c r="H787" s="14" t="n"/>
      <c r="I787" s="14" t="n"/>
      <c r="J787" s="14" t="n"/>
      <c r="K787" s="14" t="n"/>
      <c r="L787" s="14" t="n"/>
      <c r="M787" s="14" t="n"/>
      <c r="N787" s="14" t="n"/>
      <c r="O787" s="14" t="n"/>
      <c r="P787" s="14" t="n"/>
      <c r="Q787" s="14" t="n"/>
      <c r="R787" s="14" t="n"/>
      <c r="S787" s="14" t="n"/>
      <c r="T787" s="14" t="n"/>
      <c r="U787" s="14" t="n"/>
      <c r="V787" s="14" t="n"/>
      <c r="W787" s="14" t="n"/>
      <c r="X787" s="14" t="n"/>
      <c r="Y787" s="14" t="n"/>
      <c r="Z787" s="14" t="n"/>
    </row>
    <row r="788" ht="15.75" customHeight="1" s="16">
      <c r="A788" s="14" t="n"/>
      <c r="B788" s="14" t="n"/>
      <c r="C788" s="14" t="n"/>
      <c r="D788" s="14" t="n"/>
      <c r="E788" s="14" t="n"/>
      <c r="F788" s="14" t="n"/>
      <c r="G788" s="14" t="n"/>
      <c r="H788" s="14" t="n"/>
      <c r="I788" s="14" t="n"/>
      <c r="J788" s="14" t="n"/>
      <c r="K788" s="14" t="n"/>
      <c r="L788" s="14" t="n"/>
      <c r="M788" s="14" t="n"/>
      <c r="N788" s="14" t="n"/>
      <c r="O788" s="14" t="n"/>
      <c r="P788" s="14" t="n"/>
      <c r="Q788" s="14" t="n"/>
      <c r="R788" s="14" t="n"/>
      <c r="S788" s="14" t="n"/>
      <c r="T788" s="14" t="n"/>
      <c r="U788" s="14" t="n"/>
      <c r="V788" s="14" t="n"/>
      <c r="W788" s="14" t="n"/>
      <c r="X788" s="14" t="n"/>
      <c r="Y788" s="14" t="n"/>
      <c r="Z788" s="14" t="n"/>
    </row>
    <row r="789" ht="15.75" customHeight="1" s="16">
      <c r="A789" s="14" t="n"/>
      <c r="B789" s="14" t="n"/>
      <c r="C789" s="14" t="n"/>
      <c r="D789" s="14" t="n"/>
      <c r="E789" s="14" t="n"/>
      <c r="F789" s="14" t="n"/>
      <c r="G789" s="14" t="n"/>
      <c r="H789" s="14" t="n"/>
      <c r="I789" s="14" t="n"/>
      <c r="J789" s="14" t="n"/>
      <c r="K789" s="14" t="n"/>
      <c r="L789" s="14" t="n"/>
      <c r="M789" s="14" t="n"/>
      <c r="N789" s="14" t="n"/>
      <c r="O789" s="14" t="n"/>
      <c r="P789" s="14" t="n"/>
      <c r="Q789" s="14" t="n"/>
      <c r="R789" s="14" t="n"/>
      <c r="S789" s="14" t="n"/>
      <c r="T789" s="14" t="n"/>
      <c r="U789" s="14" t="n"/>
      <c r="V789" s="14" t="n"/>
      <c r="W789" s="14" t="n"/>
      <c r="X789" s="14" t="n"/>
      <c r="Y789" s="14" t="n"/>
      <c r="Z789" s="14" t="n"/>
    </row>
    <row r="790" ht="15.75" customHeight="1" s="16">
      <c r="A790" s="14" t="n"/>
      <c r="B790" s="14" t="n"/>
      <c r="C790" s="14" t="n"/>
      <c r="D790" s="14" t="n"/>
      <c r="E790" s="14" t="n"/>
      <c r="F790" s="14" t="n"/>
      <c r="G790" s="14" t="n"/>
      <c r="H790" s="14" t="n"/>
      <c r="I790" s="14" t="n"/>
      <c r="J790" s="14" t="n"/>
      <c r="K790" s="14" t="n"/>
      <c r="L790" s="14" t="n"/>
      <c r="M790" s="14" t="n"/>
      <c r="N790" s="14" t="n"/>
      <c r="O790" s="14" t="n"/>
      <c r="P790" s="14" t="n"/>
      <c r="Q790" s="14" t="n"/>
      <c r="R790" s="14" t="n"/>
      <c r="S790" s="14" t="n"/>
      <c r="T790" s="14" t="n"/>
      <c r="U790" s="14" t="n"/>
      <c r="V790" s="14" t="n"/>
      <c r="W790" s="14" t="n"/>
      <c r="X790" s="14" t="n"/>
      <c r="Y790" s="14" t="n"/>
      <c r="Z790" s="14" t="n"/>
    </row>
    <row r="791" ht="15.75" customHeight="1" s="16">
      <c r="A791" s="14" t="n"/>
      <c r="B791" s="14" t="n"/>
      <c r="C791" s="14" t="n"/>
      <c r="D791" s="14" t="n"/>
      <c r="E791" s="14" t="n"/>
      <c r="F791" s="14" t="n"/>
      <c r="G791" s="14" t="n"/>
      <c r="H791" s="14" t="n"/>
      <c r="I791" s="14" t="n"/>
      <c r="J791" s="14" t="n"/>
      <c r="K791" s="14" t="n"/>
      <c r="L791" s="14" t="n"/>
      <c r="M791" s="14" t="n"/>
      <c r="N791" s="14" t="n"/>
      <c r="O791" s="14" t="n"/>
      <c r="P791" s="14" t="n"/>
      <c r="Q791" s="14" t="n"/>
      <c r="R791" s="14" t="n"/>
      <c r="S791" s="14" t="n"/>
      <c r="T791" s="14" t="n"/>
      <c r="U791" s="14" t="n"/>
      <c r="V791" s="14" t="n"/>
      <c r="W791" s="14" t="n"/>
      <c r="X791" s="14" t="n"/>
      <c r="Y791" s="14" t="n"/>
      <c r="Z791" s="14" t="n"/>
    </row>
    <row r="792" ht="15.75" customHeight="1" s="16">
      <c r="A792" s="14" t="n"/>
      <c r="B792" s="14" t="n"/>
      <c r="C792" s="14" t="n"/>
      <c r="D792" s="14" t="n"/>
      <c r="E792" s="14" t="n"/>
      <c r="F792" s="14" t="n"/>
      <c r="G792" s="14" t="n"/>
      <c r="H792" s="14" t="n"/>
      <c r="I792" s="14" t="n"/>
      <c r="J792" s="14" t="n"/>
      <c r="K792" s="14" t="n"/>
      <c r="L792" s="14" t="n"/>
      <c r="M792" s="14" t="n"/>
      <c r="N792" s="14" t="n"/>
      <c r="O792" s="14" t="n"/>
      <c r="P792" s="14" t="n"/>
      <c r="Q792" s="14" t="n"/>
      <c r="R792" s="14" t="n"/>
      <c r="S792" s="14" t="n"/>
      <c r="T792" s="14" t="n"/>
      <c r="U792" s="14" t="n"/>
      <c r="V792" s="14" t="n"/>
      <c r="W792" s="14" t="n"/>
      <c r="X792" s="14" t="n"/>
      <c r="Y792" s="14" t="n"/>
      <c r="Z792" s="14" t="n"/>
    </row>
    <row r="793" ht="15.75" customHeight="1" s="16">
      <c r="A793" s="14" t="n"/>
      <c r="B793" s="14" t="n"/>
      <c r="C793" s="14" t="n"/>
      <c r="D793" s="14" t="n"/>
      <c r="E793" s="14" t="n"/>
      <c r="F793" s="14" t="n"/>
      <c r="G793" s="14" t="n"/>
      <c r="H793" s="14" t="n"/>
      <c r="I793" s="14" t="n"/>
      <c r="J793" s="14" t="n"/>
      <c r="K793" s="14" t="n"/>
      <c r="L793" s="14" t="n"/>
      <c r="M793" s="14" t="n"/>
      <c r="N793" s="14" t="n"/>
      <c r="O793" s="14" t="n"/>
      <c r="P793" s="14" t="n"/>
      <c r="Q793" s="14" t="n"/>
      <c r="R793" s="14" t="n"/>
      <c r="S793" s="14" t="n"/>
      <c r="T793" s="14" t="n"/>
      <c r="U793" s="14" t="n"/>
      <c r="V793" s="14" t="n"/>
      <c r="W793" s="14" t="n"/>
      <c r="X793" s="14" t="n"/>
      <c r="Y793" s="14" t="n"/>
      <c r="Z793" s="14" t="n"/>
    </row>
    <row r="794" ht="15.75" customHeight="1" s="16">
      <c r="A794" s="14" t="n"/>
      <c r="B794" s="14" t="n"/>
      <c r="C794" s="14" t="n"/>
      <c r="D794" s="14" t="n"/>
      <c r="E794" s="14" t="n"/>
      <c r="F794" s="14" t="n"/>
      <c r="G794" s="14" t="n"/>
      <c r="H794" s="14" t="n"/>
      <c r="I794" s="14" t="n"/>
      <c r="J794" s="14" t="n"/>
      <c r="K794" s="14" t="n"/>
      <c r="L794" s="14" t="n"/>
      <c r="M794" s="14" t="n"/>
      <c r="N794" s="14" t="n"/>
      <c r="O794" s="14" t="n"/>
      <c r="P794" s="14" t="n"/>
      <c r="Q794" s="14" t="n"/>
      <c r="R794" s="14" t="n"/>
      <c r="S794" s="14" t="n"/>
      <c r="T794" s="14" t="n"/>
      <c r="U794" s="14" t="n"/>
      <c r="V794" s="14" t="n"/>
      <c r="W794" s="14" t="n"/>
      <c r="X794" s="14" t="n"/>
      <c r="Y794" s="14" t="n"/>
      <c r="Z794" s="14" t="n"/>
    </row>
    <row r="795" ht="15.75" customHeight="1" s="16">
      <c r="A795" s="14" t="n"/>
      <c r="B795" s="14" t="n"/>
      <c r="C795" s="14" t="n"/>
      <c r="D795" s="14" t="n"/>
      <c r="E795" s="14" t="n"/>
      <c r="F795" s="14" t="n"/>
      <c r="G795" s="14" t="n"/>
      <c r="H795" s="14" t="n"/>
      <c r="I795" s="14" t="n"/>
      <c r="J795" s="14" t="n"/>
      <c r="K795" s="14" t="n"/>
      <c r="L795" s="14" t="n"/>
      <c r="M795" s="14" t="n"/>
      <c r="N795" s="14" t="n"/>
      <c r="O795" s="14" t="n"/>
      <c r="P795" s="14" t="n"/>
      <c r="Q795" s="14" t="n"/>
      <c r="R795" s="14" t="n"/>
      <c r="S795" s="14" t="n"/>
      <c r="T795" s="14" t="n"/>
      <c r="U795" s="14" t="n"/>
      <c r="V795" s="14" t="n"/>
      <c r="W795" s="14" t="n"/>
      <c r="X795" s="14" t="n"/>
      <c r="Y795" s="14" t="n"/>
      <c r="Z795" s="14" t="n"/>
    </row>
    <row r="796" ht="15.75" customHeight="1" s="16">
      <c r="A796" s="14" t="n"/>
      <c r="B796" s="14" t="n"/>
      <c r="C796" s="14" t="n"/>
      <c r="D796" s="14" t="n"/>
      <c r="E796" s="14" t="n"/>
      <c r="F796" s="14" t="n"/>
      <c r="G796" s="14" t="n"/>
      <c r="H796" s="14" t="n"/>
      <c r="I796" s="14" t="n"/>
      <c r="J796" s="14" t="n"/>
      <c r="K796" s="14" t="n"/>
      <c r="L796" s="14" t="n"/>
      <c r="M796" s="14" t="n"/>
      <c r="N796" s="14" t="n"/>
      <c r="O796" s="14" t="n"/>
      <c r="P796" s="14" t="n"/>
      <c r="Q796" s="14" t="n"/>
      <c r="R796" s="14" t="n"/>
      <c r="S796" s="14" t="n"/>
      <c r="T796" s="14" t="n"/>
      <c r="U796" s="14" t="n"/>
      <c r="V796" s="14" t="n"/>
      <c r="W796" s="14" t="n"/>
      <c r="X796" s="14" t="n"/>
      <c r="Y796" s="14" t="n"/>
      <c r="Z796" s="14" t="n"/>
    </row>
    <row r="797" ht="15.75" customHeight="1" s="16">
      <c r="A797" s="14" t="n"/>
      <c r="B797" s="14" t="n"/>
      <c r="C797" s="14" t="n"/>
      <c r="D797" s="14" t="n"/>
      <c r="E797" s="14" t="n"/>
      <c r="F797" s="14" t="n"/>
      <c r="G797" s="14" t="n"/>
      <c r="H797" s="14" t="n"/>
      <c r="I797" s="14" t="n"/>
      <c r="J797" s="14" t="n"/>
      <c r="K797" s="14" t="n"/>
      <c r="L797" s="14" t="n"/>
      <c r="M797" s="14" t="n"/>
      <c r="N797" s="14" t="n"/>
      <c r="O797" s="14" t="n"/>
      <c r="P797" s="14" t="n"/>
      <c r="Q797" s="14" t="n"/>
      <c r="R797" s="14" t="n"/>
      <c r="S797" s="14" t="n"/>
      <c r="T797" s="14" t="n"/>
      <c r="U797" s="14" t="n"/>
      <c r="V797" s="14" t="n"/>
      <c r="W797" s="14" t="n"/>
      <c r="X797" s="14" t="n"/>
      <c r="Y797" s="14" t="n"/>
      <c r="Z797" s="14" t="n"/>
    </row>
    <row r="798" ht="15.75" customHeight="1" s="16">
      <c r="A798" s="14" t="n"/>
      <c r="B798" s="14" t="n"/>
      <c r="C798" s="14" t="n"/>
      <c r="D798" s="14" t="n"/>
      <c r="E798" s="14" t="n"/>
      <c r="F798" s="14" t="n"/>
      <c r="G798" s="14" t="n"/>
      <c r="H798" s="14" t="n"/>
      <c r="I798" s="14" t="n"/>
      <c r="J798" s="14" t="n"/>
      <c r="K798" s="14" t="n"/>
      <c r="L798" s="14" t="n"/>
      <c r="M798" s="14" t="n"/>
      <c r="N798" s="14" t="n"/>
      <c r="O798" s="14" t="n"/>
      <c r="P798" s="14" t="n"/>
      <c r="Q798" s="14" t="n"/>
      <c r="R798" s="14" t="n"/>
      <c r="S798" s="14" t="n"/>
      <c r="T798" s="14" t="n"/>
      <c r="U798" s="14" t="n"/>
      <c r="V798" s="14" t="n"/>
      <c r="W798" s="14" t="n"/>
      <c r="X798" s="14" t="n"/>
      <c r="Y798" s="14" t="n"/>
      <c r="Z798" s="14" t="n"/>
    </row>
    <row r="799" ht="15.75" customHeight="1" s="16">
      <c r="A799" s="14" t="n"/>
      <c r="B799" s="14" t="n"/>
      <c r="C799" s="14" t="n"/>
      <c r="D799" s="14" t="n"/>
      <c r="E799" s="14" t="n"/>
      <c r="F799" s="14" t="n"/>
      <c r="G799" s="14" t="n"/>
      <c r="H799" s="14" t="n"/>
      <c r="I799" s="14" t="n"/>
      <c r="J799" s="14" t="n"/>
      <c r="K799" s="14" t="n"/>
      <c r="L799" s="14" t="n"/>
      <c r="M799" s="14" t="n"/>
      <c r="N799" s="14" t="n"/>
      <c r="O799" s="14" t="n"/>
      <c r="P799" s="14" t="n"/>
      <c r="Q799" s="14" t="n"/>
      <c r="R799" s="14" t="n"/>
      <c r="S799" s="14" t="n"/>
      <c r="T799" s="14" t="n"/>
      <c r="U799" s="14" t="n"/>
      <c r="V799" s="14" t="n"/>
      <c r="W799" s="14" t="n"/>
      <c r="X799" s="14" t="n"/>
      <c r="Y799" s="14" t="n"/>
      <c r="Z799" s="14" t="n"/>
    </row>
    <row r="800" ht="15.75" customHeight="1" s="16">
      <c r="A800" s="14" t="n"/>
      <c r="B800" s="14" t="n"/>
      <c r="C800" s="14" t="n"/>
      <c r="D800" s="14" t="n"/>
      <c r="E800" s="14" t="n"/>
      <c r="F800" s="14" t="n"/>
      <c r="G800" s="14" t="n"/>
      <c r="H800" s="14" t="n"/>
      <c r="I800" s="14" t="n"/>
      <c r="J800" s="14" t="n"/>
      <c r="K800" s="14" t="n"/>
      <c r="L800" s="14" t="n"/>
      <c r="M800" s="14" t="n"/>
      <c r="N800" s="14" t="n"/>
      <c r="O800" s="14" t="n"/>
      <c r="P800" s="14" t="n"/>
      <c r="Q800" s="14" t="n"/>
      <c r="R800" s="14" t="n"/>
      <c r="S800" s="14" t="n"/>
      <c r="T800" s="14" t="n"/>
      <c r="U800" s="14" t="n"/>
      <c r="V800" s="14" t="n"/>
      <c r="W800" s="14" t="n"/>
      <c r="X800" s="14" t="n"/>
      <c r="Y800" s="14" t="n"/>
      <c r="Z800" s="14" t="n"/>
    </row>
    <row r="801" ht="15.75" customHeight="1" s="16">
      <c r="A801" s="14" t="n"/>
      <c r="B801" s="14" t="n"/>
      <c r="C801" s="14" t="n"/>
      <c r="D801" s="14" t="n"/>
      <c r="E801" s="14" t="n"/>
      <c r="F801" s="14" t="n"/>
      <c r="G801" s="14" t="n"/>
      <c r="H801" s="14" t="n"/>
      <c r="I801" s="14" t="n"/>
      <c r="J801" s="14" t="n"/>
      <c r="K801" s="14" t="n"/>
      <c r="L801" s="14" t="n"/>
      <c r="M801" s="14" t="n"/>
      <c r="N801" s="14" t="n"/>
      <c r="O801" s="14" t="n"/>
      <c r="P801" s="14" t="n"/>
      <c r="Q801" s="14" t="n"/>
      <c r="R801" s="14" t="n"/>
      <c r="S801" s="14" t="n"/>
      <c r="T801" s="14" t="n"/>
      <c r="U801" s="14" t="n"/>
      <c r="V801" s="14" t="n"/>
      <c r="W801" s="14" t="n"/>
      <c r="X801" s="14" t="n"/>
      <c r="Y801" s="14" t="n"/>
      <c r="Z801" s="14" t="n"/>
    </row>
    <row r="802" ht="15.75" customHeight="1" s="16">
      <c r="A802" s="14" t="n"/>
      <c r="B802" s="14" t="n"/>
      <c r="C802" s="14" t="n"/>
      <c r="D802" s="14" t="n"/>
      <c r="E802" s="14" t="n"/>
      <c r="F802" s="14" t="n"/>
      <c r="G802" s="14" t="n"/>
      <c r="H802" s="14" t="n"/>
      <c r="I802" s="14" t="n"/>
      <c r="J802" s="14" t="n"/>
      <c r="K802" s="14" t="n"/>
      <c r="L802" s="14" t="n"/>
      <c r="M802" s="14" t="n"/>
      <c r="N802" s="14" t="n"/>
      <c r="O802" s="14" t="n"/>
      <c r="P802" s="14" t="n"/>
      <c r="Q802" s="14" t="n"/>
      <c r="R802" s="14" t="n"/>
      <c r="S802" s="14" t="n"/>
      <c r="T802" s="14" t="n"/>
      <c r="U802" s="14" t="n"/>
      <c r="V802" s="14" t="n"/>
      <c r="W802" s="14" t="n"/>
      <c r="X802" s="14" t="n"/>
      <c r="Y802" s="14" t="n"/>
      <c r="Z802" s="14" t="n"/>
    </row>
    <row r="803" ht="15.75" customHeight="1" s="16">
      <c r="A803" s="14" t="n"/>
      <c r="B803" s="14" t="n"/>
      <c r="C803" s="14" t="n"/>
      <c r="D803" s="14" t="n"/>
      <c r="E803" s="14" t="n"/>
      <c r="F803" s="14" t="n"/>
      <c r="G803" s="14" t="n"/>
      <c r="H803" s="14" t="n"/>
      <c r="I803" s="14" t="n"/>
      <c r="J803" s="14" t="n"/>
      <c r="K803" s="14" t="n"/>
      <c r="L803" s="14" t="n"/>
      <c r="M803" s="14" t="n"/>
      <c r="N803" s="14" t="n"/>
      <c r="O803" s="14" t="n"/>
      <c r="P803" s="14" t="n"/>
      <c r="Q803" s="14" t="n"/>
      <c r="R803" s="14" t="n"/>
      <c r="S803" s="14" t="n"/>
      <c r="T803" s="14" t="n"/>
      <c r="U803" s="14" t="n"/>
      <c r="V803" s="14" t="n"/>
      <c r="W803" s="14" t="n"/>
      <c r="X803" s="14" t="n"/>
      <c r="Y803" s="14" t="n"/>
      <c r="Z803" s="14" t="n"/>
    </row>
    <row r="804" ht="15.75" customHeight="1" s="16">
      <c r="A804" s="14" t="n"/>
      <c r="B804" s="14" t="n"/>
      <c r="C804" s="14" t="n"/>
      <c r="D804" s="14" t="n"/>
      <c r="E804" s="14" t="n"/>
      <c r="F804" s="14" t="n"/>
      <c r="G804" s="14" t="n"/>
      <c r="H804" s="14" t="n"/>
      <c r="I804" s="14" t="n"/>
      <c r="J804" s="14" t="n"/>
      <c r="K804" s="14" t="n"/>
      <c r="L804" s="14" t="n"/>
      <c r="M804" s="14" t="n"/>
      <c r="N804" s="14" t="n"/>
      <c r="O804" s="14" t="n"/>
      <c r="P804" s="14" t="n"/>
      <c r="Q804" s="14" t="n"/>
      <c r="R804" s="14" t="n"/>
      <c r="S804" s="14" t="n"/>
      <c r="T804" s="14" t="n"/>
      <c r="U804" s="14" t="n"/>
      <c r="V804" s="14" t="n"/>
      <c r="W804" s="14" t="n"/>
      <c r="X804" s="14" t="n"/>
      <c r="Y804" s="14" t="n"/>
      <c r="Z804" s="14" t="n"/>
    </row>
    <row r="805" ht="15.75" customHeight="1" s="16">
      <c r="A805" s="14" t="n"/>
      <c r="B805" s="14" t="n"/>
      <c r="C805" s="14" t="n"/>
      <c r="D805" s="14" t="n"/>
      <c r="E805" s="14" t="n"/>
      <c r="F805" s="14" t="n"/>
      <c r="G805" s="14" t="n"/>
      <c r="H805" s="14" t="n"/>
      <c r="I805" s="14" t="n"/>
      <c r="J805" s="14" t="n"/>
      <c r="K805" s="14" t="n"/>
      <c r="L805" s="14" t="n"/>
      <c r="M805" s="14" t="n"/>
      <c r="N805" s="14" t="n"/>
      <c r="O805" s="14" t="n"/>
      <c r="P805" s="14" t="n"/>
      <c r="Q805" s="14" t="n"/>
      <c r="R805" s="14" t="n"/>
      <c r="S805" s="14" t="n"/>
      <c r="T805" s="14" t="n"/>
      <c r="U805" s="14" t="n"/>
      <c r="V805" s="14" t="n"/>
      <c r="W805" s="14" t="n"/>
      <c r="X805" s="14" t="n"/>
      <c r="Y805" s="14" t="n"/>
      <c r="Z805" s="14" t="n"/>
    </row>
    <row r="806" ht="15.75" customHeight="1" s="16">
      <c r="A806" s="14" t="n"/>
      <c r="B806" s="14" t="n"/>
      <c r="C806" s="14" t="n"/>
      <c r="D806" s="14" t="n"/>
      <c r="E806" s="14" t="n"/>
      <c r="F806" s="14" t="n"/>
      <c r="G806" s="14" t="n"/>
      <c r="H806" s="14" t="n"/>
      <c r="I806" s="14" t="n"/>
      <c r="J806" s="14" t="n"/>
      <c r="K806" s="14" t="n"/>
      <c r="L806" s="14" t="n"/>
      <c r="M806" s="14" t="n"/>
      <c r="N806" s="14" t="n"/>
      <c r="O806" s="14" t="n"/>
      <c r="P806" s="14" t="n"/>
      <c r="Q806" s="14" t="n"/>
      <c r="R806" s="14" t="n"/>
      <c r="S806" s="14" t="n"/>
      <c r="T806" s="14" t="n"/>
      <c r="U806" s="14" t="n"/>
      <c r="V806" s="14" t="n"/>
      <c r="W806" s="14" t="n"/>
      <c r="X806" s="14" t="n"/>
      <c r="Y806" s="14" t="n"/>
      <c r="Z806" s="14" t="n"/>
    </row>
    <row r="807" ht="15.75" customHeight="1" s="16">
      <c r="A807" s="14" t="n"/>
      <c r="B807" s="14" t="n"/>
      <c r="C807" s="14" t="n"/>
      <c r="D807" s="14" t="n"/>
      <c r="E807" s="14" t="n"/>
      <c r="F807" s="14" t="n"/>
      <c r="G807" s="14" t="n"/>
      <c r="H807" s="14" t="n"/>
      <c r="I807" s="14" t="n"/>
      <c r="J807" s="14" t="n"/>
      <c r="K807" s="14" t="n"/>
      <c r="L807" s="14" t="n"/>
      <c r="M807" s="14" t="n"/>
      <c r="N807" s="14" t="n"/>
      <c r="O807" s="14" t="n"/>
      <c r="P807" s="14" t="n"/>
      <c r="Q807" s="14" t="n"/>
      <c r="R807" s="14" t="n"/>
      <c r="S807" s="14" t="n"/>
      <c r="T807" s="14" t="n"/>
      <c r="U807" s="14" t="n"/>
      <c r="V807" s="14" t="n"/>
      <c r="W807" s="14" t="n"/>
      <c r="X807" s="14" t="n"/>
      <c r="Y807" s="14" t="n"/>
      <c r="Z807" s="14" t="n"/>
    </row>
    <row r="808" ht="15.75" customHeight="1" s="16">
      <c r="A808" s="14" t="n"/>
      <c r="B808" s="14" t="n"/>
      <c r="C808" s="14" t="n"/>
      <c r="D808" s="14" t="n"/>
      <c r="E808" s="14" t="n"/>
      <c r="F808" s="14" t="n"/>
      <c r="G808" s="14" t="n"/>
      <c r="H808" s="14" t="n"/>
      <c r="I808" s="14" t="n"/>
      <c r="J808" s="14" t="n"/>
      <c r="K808" s="14" t="n"/>
      <c r="L808" s="14" t="n"/>
      <c r="M808" s="14" t="n"/>
      <c r="N808" s="14" t="n"/>
      <c r="O808" s="14" t="n"/>
      <c r="P808" s="14" t="n"/>
      <c r="Q808" s="14" t="n"/>
      <c r="R808" s="14" t="n"/>
      <c r="S808" s="14" t="n"/>
      <c r="T808" s="14" t="n"/>
      <c r="U808" s="14" t="n"/>
      <c r="V808" s="14" t="n"/>
      <c r="W808" s="14" t="n"/>
      <c r="X808" s="14" t="n"/>
      <c r="Y808" s="14" t="n"/>
      <c r="Z808" s="14" t="n"/>
    </row>
    <row r="809" ht="15.75" customHeight="1" s="16">
      <c r="A809" s="14" t="n"/>
      <c r="B809" s="14" t="n"/>
      <c r="C809" s="14" t="n"/>
      <c r="D809" s="14" t="n"/>
      <c r="E809" s="14" t="n"/>
      <c r="F809" s="14" t="n"/>
      <c r="G809" s="14" t="n"/>
      <c r="H809" s="14" t="n"/>
      <c r="I809" s="14" t="n"/>
      <c r="J809" s="14" t="n"/>
      <c r="K809" s="14" t="n"/>
      <c r="L809" s="14" t="n"/>
      <c r="M809" s="14" t="n"/>
      <c r="N809" s="14" t="n"/>
      <c r="O809" s="14" t="n"/>
      <c r="P809" s="14" t="n"/>
      <c r="Q809" s="14" t="n"/>
      <c r="R809" s="14" t="n"/>
      <c r="S809" s="14" t="n"/>
      <c r="T809" s="14" t="n"/>
      <c r="U809" s="14" t="n"/>
      <c r="V809" s="14" t="n"/>
      <c r="W809" s="14" t="n"/>
      <c r="X809" s="14" t="n"/>
      <c r="Y809" s="14" t="n"/>
      <c r="Z809" s="14" t="n"/>
    </row>
    <row r="810" ht="15.75" customHeight="1" s="16">
      <c r="A810" s="14" t="n"/>
      <c r="B810" s="14" t="n"/>
      <c r="C810" s="14" t="n"/>
      <c r="D810" s="14" t="n"/>
      <c r="E810" s="14" t="n"/>
      <c r="F810" s="14" t="n"/>
      <c r="G810" s="14" t="n"/>
      <c r="H810" s="14" t="n"/>
      <c r="I810" s="14" t="n"/>
      <c r="J810" s="14" t="n"/>
      <c r="K810" s="14" t="n"/>
      <c r="L810" s="14" t="n"/>
      <c r="M810" s="14" t="n"/>
      <c r="N810" s="14" t="n"/>
      <c r="O810" s="14" t="n"/>
      <c r="P810" s="14" t="n"/>
      <c r="Q810" s="14" t="n"/>
      <c r="R810" s="14" t="n"/>
      <c r="S810" s="14" t="n"/>
      <c r="T810" s="14" t="n"/>
      <c r="U810" s="14" t="n"/>
      <c r="V810" s="14" t="n"/>
      <c r="W810" s="14" t="n"/>
      <c r="X810" s="14" t="n"/>
      <c r="Y810" s="14" t="n"/>
      <c r="Z810" s="14" t="n"/>
    </row>
    <row r="811" ht="15.75" customHeight="1" s="16">
      <c r="A811" s="14" t="n"/>
      <c r="B811" s="14" t="n"/>
      <c r="C811" s="14" t="n"/>
      <c r="D811" s="14" t="n"/>
      <c r="E811" s="14" t="n"/>
      <c r="F811" s="14" t="n"/>
      <c r="G811" s="14" t="n"/>
      <c r="H811" s="14" t="n"/>
      <c r="I811" s="14" t="n"/>
      <c r="J811" s="14" t="n"/>
      <c r="K811" s="14" t="n"/>
      <c r="L811" s="14" t="n"/>
      <c r="M811" s="14" t="n"/>
      <c r="N811" s="14" t="n"/>
      <c r="O811" s="14" t="n"/>
      <c r="P811" s="14" t="n"/>
      <c r="Q811" s="14" t="n"/>
      <c r="R811" s="14" t="n"/>
      <c r="S811" s="14" t="n"/>
      <c r="T811" s="14" t="n"/>
      <c r="U811" s="14" t="n"/>
      <c r="V811" s="14" t="n"/>
      <c r="W811" s="14" t="n"/>
      <c r="X811" s="14" t="n"/>
      <c r="Y811" s="14" t="n"/>
      <c r="Z811" s="14" t="n"/>
    </row>
    <row r="812" ht="15.75" customHeight="1" s="16">
      <c r="A812" s="14" t="n"/>
      <c r="B812" s="14" t="n"/>
      <c r="C812" s="14" t="n"/>
      <c r="D812" s="14" t="n"/>
      <c r="E812" s="14" t="n"/>
      <c r="F812" s="14" t="n"/>
      <c r="G812" s="14" t="n"/>
      <c r="H812" s="14" t="n"/>
      <c r="I812" s="14" t="n"/>
      <c r="J812" s="14" t="n"/>
      <c r="K812" s="14" t="n"/>
      <c r="L812" s="14" t="n"/>
      <c r="M812" s="14" t="n"/>
      <c r="N812" s="14" t="n"/>
      <c r="O812" s="14" t="n"/>
      <c r="P812" s="14" t="n"/>
      <c r="Q812" s="14" t="n"/>
      <c r="R812" s="14" t="n"/>
      <c r="S812" s="14" t="n"/>
      <c r="T812" s="14" t="n"/>
      <c r="U812" s="14" t="n"/>
      <c r="V812" s="14" t="n"/>
      <c r="W812" s="14" t="n"/>
      <c r="X812" s="14" t="n"/>
      <c r="Y812" s="14" t="n"/>
      <c r="Z812" s="14" t="n"/>
    </row>
    <row r="813" ht="15.75" customHeight="1" s="16">
      <c r="A813" s="14" t="n"/>
      <c r="B813" s="14" t="n"/>
      <c r="C813" s="14" t="n"/>
      <c r="D813" s="14" t="n"/>
      <c r="E813" s="14" t="n"/>
      <c r="F813" s="14" t="n"/>
      <c r="G813" s="14" t="n"/>
      <c r="H813" s="14" t="n"/>
      <c r="I813" s="14" t="n"/>
      <c r="J813" s="14" t="n"/>
      <c r="K813" s="14" t="n"/>
      <c r="L813" s="14" t="n"/>
      <c r="M813" s="14" t="n"/>
      <c r="N813" s="14" t="n"/>
      <c r="O813" s="14" t="n"/>
      <c r="P813" s="14" t="n"/>
      <c r="Q813" s="14" t="n"/>
      <c r="R813" s="14" t="n"/>
      <c r="S813" s="14" t="n"/>
      <c r="T813" s="14" t="n"/>
      <c r="U813" s="14" t="n"/>
      <c r="V813" s="14" t="n"/>
      <c r="W813" s="14" t="n"/>
      <c r="X813" s="14" t="n"/>
      <c r="Y813" s="14" t="n"/>
      <c r="Z813" s="14" t="n"/>
    </row>
    <row r="814" ht="15.75" customHeight="1" s="16">
      <c r="A814" s="14" t="n"/>
      <c r="B814" s="14" t="n"/>
      <c r="C814" s="14" t="n"/>
      <c r="D814" s="14" t="n"/>
      <c r="E814" s="14" t="n"/>
      <c r="F814" s="14" t="n"/>
      <c r="G814" s="14" t="n"/>
      <c r="H814" s="14" t="n"/>
      <c r="I814" s="14" t="n"/>
      <c r="J814" s="14" t="n"/>
      <c r="K814" s="14" t="n"/>
      <c r="L814" s="14" t="n"/>
      <c r="M814" s="14" t="n"/>
      <c r="N814" s="14" t="n"/>
      <c r="O814" s="14" t="n"/>
      <c r="P814" s="14" t="n"/>
      <c r="Q814" s="14" t="n"/>
      <c r="R814" s="14" t="n"/>
      <c r="S814" s="14" t="n"/>
      <c r="T814" s="14" t="n"/>
      <c r="U814" s="14" t="n"/>
      <c r="V814" s="14" t="n"/>
      <c r="W814" s="14" t="n"/>
      <c r="X814" s="14" t="n"/>
      <c r="Y814" s="14" t="n"/>
      <c r="Z814" s="14" t="n"/>
    </row>
    <row r="815" ht="15.75" customHeight="1" s="16">
      <c r="A815" s="14" t="n"/>
      <c r="B815" s="14" t="n"/>
      <c r="C815" s="14" t="n"/>
      <c r="D815" s="14" t="n"/>
      <c r="E815" s="14" t="n"/>
      <c r="F815" s="14" t="n"/>
      <c r="G815" s="14" t="n"/>
      <c r="H815" s="14" t="n"/>
      <c r="I815" s="14" t="n"/>
      <c r="J815" s="14" t="n"/>
      <c r="K815" s="14" t="n"/>
      <c r="L815" s="14" t="n"/>
      <c r="M815" s="14" t="n"/>
      <c r="N815" s="14" t="n"/>
      <c r="O815" s="14" t="n"/>
      <c r="P815" s="14" t="n"/>
      <c r="Q815" s="14" t="n"/>
      <c r="R815" s="14" t="n"/>
      <c r="S815" s="14" t="n"/>
      <c r="T815" s="14" t="n"/>
      <c r="U815" s="14" t="n"/>
      <c r="V815" s="14" t="n"/>
      <c r="W815" s="14" t="n"/>
      <c r="X815" s="14" t="n"/>
      <c r="Y815" s="14" t="n"/>
      <c r="Z815" s="14" t="n"/>
    </row>
    <row r="816" ht="15.75" customHeight="1" s="16">
      <c r="A816" s="14" t="n"/>
      <c r="B816" s="14" t="n"/>
      <c r="C816" s="14" t="n"/>
      <c r="D816" s="14" t="n"/>
      <c r="E816" s="14" t="n"/>
      <c r="F816" s="14" t="n"/>
      <c r="G816" s="14" t="n"/>
      <c r="H816" s="14" t="n"/>
      <c r="I816" s="14" t="n"/>
      <c r="J816" s="14" t="n"/>
      <c r="K816" s="14" t="n"/>
      <c r="L816" s="14" t="n"/>
      <c r="M816" s="14" t="n"/>
      <c r="N816" s="14" t="n"/>
      <c r="O816" s="14" t="n"/>
      <c r="P816" s="14" t="n"/>
      <c r="Q816" s="14" t="n"/>
      <c r="R816" s="14" t="n"/>
      <c r="S816" s="14" t="n"/>
      <c r="T816" s="14" t="n"/>
      <c r="U816" s="14" t="n"/>
      <c r="V816" s="14" t="n"/>
      <c r="W816" s="14" t="n"/>
      <c r="X816" s="14" t="n"/>
      <c r="Y816" s="14" t="n"/>
      <c r="Z816" s="14" t="n"/>
    </row>
    <row r="817" ht="15.75" customHeight="1" s="16">
      <c r="A817" s="14" t="n"/>
      <c r="B817" s="14" t="n"/>
      <c r="C817" s="14" t="n"/>
      <c r="D817" s="14" t="n"/>
      <c r="E817" s="14" t="n"/>
      <c r="F817" s="14" t="n"/>
      <c r="G817" s="14" t="n"/>
      <c r="H817" s="14" t="n"/>
      <c r="I817" s="14" t="n"/>
      <c r="J817" s="14" t="n"/>
      <c r="K817" s="14" t="n"/>
      <c r="L817" s="14" t="n"/>
      <c r="M817" s="14" t="n"/>
      <c r="N817" s="14" t="n"/>
      <c r="O817" s="14" t="n"/>
      <c r="P817" s="14" t="n"/>
      <c r="Q817" s="14" t="n"/>
      <c r="R817" s="14" t="n"/>
      <c r="S817" s="14" t="n"/>
      <c r="T817" s="14" t="n"/>
      <c r="U817" s="14" t="n"/>
      <c r="V817" s="14" t="n"/>
      <c r="W817" s="14" t="n"/>
      <c r="X817" s="14" t="n"/>
      <c r="Y817" s="14" t="n"/>
      <c r="Z817" s="14" t="n"/>
    </row>
    <row r="818" ht="15.75" customHeight="1" s="16">
      <c r="A818" s="14" t="n"/>
      <c r="B818" s="14" t="n"/>
      <c r="C818" s="14" t="n"/>
      <c r="D818" s="14" t="n"/>
      <c r="E818" s="14" t="n"/>
      <c r="F818" s="14" t="n"/>
      <c r="G818" s="14" t="n"/>
      <c r="H818" s="14" t="n"/>
      <c r="I818" s="14" t="n"/>
      <c r="J818" s="14" t="n"/>
      <c r="K818" s="14" t="n"/>
      <c r="L818" s="14" t="n"/>
      <c r="M818" s="14" t="n"/>
      <c r="N818" s="14" t="n"/>
      <c r="O818" s="14" t="n"/>
      <c r="P818" s="14" t="n"/>
      <c r="Q818" s="14" t="n"/>
      <c r="R818" s="14" t="n"/>
      <c r="S818" s="14" t="n"/>
      <c r="T818" s="14" t="n"/>
      <c r="U818" s="14" t="n"/>
      <c r="V818" s="14" t="n"/>
      <c r="W818" s="14" t="n"/>
      <c r="X818" s="14" t="n"/>
      <c r="Y818" s="14" t="n"/>
      <c r="Z818" s="14" t="n"/>
    </row>
    <row r="819" ht="15.75" customHeight="1" s="16">
      <c r="A819" s="14" t="n"/>
      <c r="B819" s="14" t="n"/>
      <c r="C819" s="14" t="n"/>
      <c r="D819" s="14" t="n"/>
      <c r="E819" s="14" t="n"/>
      <c r="F819" s="14" t="n"/>
      <c r="G819" s="14" t="n"/>
      <c r="H819" s="14" t="n"/>
      <c r="I819" s="14" t="n"/>
      <c r="J819" s="14" t="n"/>
      <c r="K819" s="14" t="n"/>
      <c r="L819" s="14" t="n"/>
      <c r="M819" s="14" t="n"/>
      <c r="N819" s="14" t="n"/>
      <c r="O819" s="14" t="n"/>
      <c r="P819" s="14" t="n"/>
      <c r="Q819" s="14" t="n"/>
      <c r="R819" s="14" t="n"/>
      <c r="S819" s="14" t="n"/>
      <c r="T819" s="14" t="n"/>
      <c r="U819" s="14" t="n"/>
      <c r="V819" s="14" t="n"/>
      <c r="W819" s="14" t="n"/>
      <c r="X819" s="14" t="n"/>
      <c r="Y819" s="14" t="n"/>
      <c r="Z819" s="14" t="n"/>
    </row>
    <row r="820" ht="15.75" customHeight="1" s="16">
      <c r="A820" s="14" t="n"/>
      <c r="B820" s="14" t="n"/>
      <c r="C820" s="14" t="n"/>
      <c r="D820" s="14" t="n"/>
      <c r="E820" s="14" t="n"/>
      <c r="F820" s="14" t="n"/>
      <c r="G820" s="14" t="n"/>
      <c r="H820" s="14" t="n"/>
      <c r="I820" s="14" t="n"/>
      <c r="J820" s="14" t="n"/>
      <c r="K820" s="14" t="n"/>
      <c r="L820" s="14" t="n"/>
      <c r="M820" s="14" t="n"/>
      <c r="N820" s="14" t="n"/>
      <c r="O820" s="14" t="n"/>
      <c r="P820" s="14" t="n"/>
      <c r="Q820" s="14" t="n"/>
      <c r="R820" s="14" t="n"/>
      <c r="S820" s="14" t="n"/>
      <c r="T820" s="14" t="n"/>
      <c r="U820" s="14" t="n"/>
      <c r="V820" s="14" t="n"/>
      <c r="W820" s="14" t="n"/>
      <c r="X820" s="14" t="n"/>
      <c r="Y820" s="14" t="n"/>
      <c r="Z820" s="14" t="n"/>
    </row>
    <row r="821" ht="15.75" customHeight="1" s="16">
      <c r="A821" s="14" t="n"/>
      <c r="B821" s="14" t="n"/>
      <c r="C821" s="14" t="n"/>
      <c r="D821" s="14" t="n"/>
      <c r="E821" s="14" t="n"/>
      <c r="F821" s="14" t="n"/>
      <c r="G821" s="14" t="n"/>
      <c r="H821" s="14" t="n"/>
      <c r="I821" s="14" t="n"/>
      <c r="J821" s="14" t="n"/>
      <c r="K821" s="14" t="n"/>
      <c r="L821" s="14" t="n"/>
      <c r="M821" s="14" t="n"/>
      <c r="N821" s="14" t="n"/>
      <c r="O821" s="14" t="n"/>
      <c r="P821" s="14" t="n"/>
      <c r="Q821" s="14" t="n"/>
      <c r="R821" s="14" t="n"/>
      <c r="S821" s="14" t="n"/>
      <c r="T821" s="14" t="n"/>
      <c r="U821" s="14" t="n"/>
      <c r="V821" s="14" t="n"/>
      <c r="W821" s="14" t="n"/>
      <c r="X821" s="14" t="n"/>
      <c r="Y821" s="14" t="n"/>
      <c r="Z821" s="14" t="n"/>
    </row>
    <row r="822" ht="15.75" customHeight="1" s="16">
      <c r="A822" s="14" t="n"/>
      <c r="B822" s="14" t="n"/>
      <c r="C822" s="14" t="n"/>
      <c r="D822" s="14" t="n"/>
      <c r="E822" s="14" t="n"/>
      <c r="F822" s="14" t="n"/>
      <c r="G822" s="14" t="n"/>
      <c r="H822" s="14" t="n"/>
      <c r="I822" s="14" t="n"/>
      <c r="J822" s="14" t="n"/>
      <c r="K822" s="14" t="n"/>
      <c r="L822" s="14" t="n"/>
      <c r="M822" s="14" t="n"/>
      <c r="N822" s="14" t="n"/>
      <c r="O822" s="14" t="n"/>
      <c r="P822" s="14" t="n"/>
      <c r="Q822" s="14" t="n"/>
      <c r="R822" s="14" t="n"/>
      <c r="S822" s="14" t="n"/>
      <c r="T822" s="14" t="n"/>
      <c r="U822" s="14" t="n"/>
      <c r="V822" s="14" t="n"/>
      <c r="W822" s="14" t="n"/>
      <c r="X822" s="14" t="n"/>
      <c r="Y822" s="14" t="n"/>
      <c r="Z822" s="14" t="n"/>
    </row>
    <row r="823" ht="15.75" customHeight="1" s="16">
      <c r="A823" s="14" t="n"/>
      <c r="B823" s="14" t="n"/>
      <c r="C823" s="14" t="n"/>
      <c r="D823" s="14" t="n"/>
      <c r="E823" s="14" t="n"/>
      <c r="F823" s="14" t="n"/>
      <c r="G823" s="14" t="n"/>
      <c r="H823" s="14" t="n"/>
      <c r="I823" s="14" t="n"/>
      <c r="J823" s="14" t="n"/>
      <c r="K823" s="14" t="n"/>
      <c r="L823" s="14" t="n"/>
      <c r="M823" s="14" t="n"/>
      <c r="N823" s="14" t="n"/>
      <c r="O823" s="14" t="n"/>
      <c r="P823" s="14" t="n"/>
      <c r="Q823" s="14" t="n"/>
      <c r="R823" s="14" t="n"/>
      <c r="S823" s="14" t="n"/>
      <c r="T823" s="14" t="n"/>
      <c r="U823" s="14" t="n"/>
      <c r="V823" s="14" t="n"/>
      <c r="W823" s="14" t="n"/>
      <c r="X823" s="14" t="n"/>
      <c r="Y823" s="14" t="n"/>
      <c r="Z823" s="14" t="n"/>
    </row>
    <row r="824" ht="15.75" customHeight="1" s="16">
      <c r="A824" s="14" t="n"/>
      <c r="B824" s="14" t="n"/>
      <c r="C824" s="14" t="n"/>
      <c r="D824" s="14" t="n"/>
      <c r="E824" s="14" t="n"/>
      <c r="F824" s="14" t="n"/>
      <c r="G824" s="14" t="n"/>
      <c r="H824" s="14" t="n"/>
      <c r="I824" s="14" t="n"/>
      <c r="J824" s="14" t="n"/>
      <c r="K824" s="14" t="n"/>
      <c r="L824" s="14" t="n"/>
      <c r="M824" s="14" t="n"/>
      <c r="N824" s="14" t="n"/>
      <c r="O824" s="14" t="n"/>
      <c r="P824" s="14" t="n"/>
      <c r="Q824" s="14" t="n"/>
      <c r="R824" s="14" t="n"/>
      <c r="S824" s="14" t="n"/>
      <c r="T824" s="14" t="n"/>
      <c r="U824" s="14" t="n"/>
      <c r="V824" s="14" t="n"/>
      <c r="W824" s="14" t="n"/>
      <c r="X824" s="14" t="n"/>
      <c r="Y824" s="14" t="n"/>
      <c r="Z824" s="14" t="n"/>
    </row>
    <row r="825" ht="15.75" customHeight="1" s="16">
      <c r="A825" s="14" t="n"/>
      <c r="B825" s="14" t="n"/>
      <c r="C825" s="14" t="n"/>
      <c r="D825" s="14" t="n"/>
      <c r="E825" s="14" t="n"/>
      <c r="F825" s="14" t="n"/>
      <c r="G825" s="14" t="n"/>
      <c r="H825" s="14" t="n"/>
      <c r="I825" s="14" t="n"/>
      <c r="J825" s="14" t="n"/>
      <c r="K825" s="14" t="n"/>
      <c r="L825" s="14" t="n"/>
      <c r="M825" s="14" t="n"/>
      <c r="N825" s="14" t="n"/>
      <c r="O825" s="14" t="n"/>
      <c r="P825" s="14" t="n"/>
      <c r="Q825" s="14" t="n"/>
      <c r="R825" s="14" t="n"/>
      <c r="S825" s="14" t="n"/>
      <c r="T825" s="14" t="n"/>
      <c r="U825" s="14" t="n"/>
      <c r="V825" s="14" t="n"/>
      <c r="W825" s="14" t="n"/>
      <c r="X825" s="14" t="n"/>
      <c r="Y825" s="14" t="n"/>
      <c r="Z825" s="14" t="n"/>
    </row>
    <row r="826" ht="15.75" customHeight="1" s="16">
      <c r="A826" s="14" t="n"/>
      <c r="B826" s="14" t="n"/>
      <c r="C826" s="14" t="n"/>
      <c r="D826" s="14" t="n"/>
      <c r="E826" s="14" t="n"/>
      <c r="F826" s="14" t="n"/>
      <c r="G826" s="14" t="n"/>
      <c r="H826" s="14" t="n"/>
      <c r="I826" s="14" t="n"/>
      <c r="J826" s="14" t="n"/>
      <c r="K826" s="14" t="n"/>
      <c r="L826" s="14" t="n"/>
      <c r="M826" s="14" t="n"/>
      <c r="N826" s="14" t="n"/>
      <c r="O826" s="14" t="n"/>
      <c r="P826" s="14" t="n"/>
      <c r="Q826" s="14" t="n"/>
      <c r="R826" s="14" t="n"/>
      <c r="S826" s="14" t="n"/>
      <c r="T826" s="14" t="n"/>
      <c r="U826" s="14" t="n"/>
      <c r="V826" s="14" t="n"/>
      <c r="W826" s="14" t="n"/>
      <c r="X826" s="14" t="n"/>
      <c r="Y826" s="14" t="n"/>
      <c r="Z826" s="14" t="n"/>
    </row>
    <row r="827" ht="15.75" customHeight="1" s="16">
      <c r="A827" s="14" t="n"/>
      <c r="B827" s="14" t="n"/>
      <c r="C827" s="14" t="n"/>
      <c r="D827" s="14" t="n"/>
      <c r="E827" s="14" t="n"/>
      <c r="F827" s="14" t="n"/>
      <c r="G827" s="14" t="n"/>
      <c r="H827" s="14" t="n"/>
      <c r="I827" s="14" t="n"/>
      <c r="J827" s="14" t="n"/>
      <c r="K827" s="14" t="n"/>
      <c r="L827" s="14" t="n"/>
      <c r="M827" s="14" t="n"/>
      <c r="N827" s="14" t="n"/>
      <c r="O827" s="14" t="n"/>
      <c r="P827" s="14" t="n"/>
      <c r="Q827" s="14" t="n"/>
      <c r="R827" s="14" t="n"/>
      <c r="S827" s="14" t="n"/>
      <c r="T827" s="14" t="n"/>
      <c r="U827" s="14" t="n"/>
      <c r="V827" s="14" t="n"/>
      <c r="W827" s="14" t="n"/>
      <c r="X827" s="14" t="n"/>
      <c r="Y827" s="14" t="n"/>
      <c r="Z827" s="14" t="n"/>
    </row>
    <row r="828" ht="15.75" customHeight="1" s="16">
      <c r="A828" s="14" t="n"/>
      <c r="B828" s="14" t="n"/>
      <c r="C828" s="14" t="n"/>
      <c r="D828" s="14" t="n"/>
      <c r="E828" s="14" t="n"/>
      <c r="F828" s="14" t="n"/>
      <c r="G828" s="14" t="n"/>
      <c r="H828" s="14" t="n"/>
      <c r="I828" s="14" t="n"/>
      <c r="J828" s="14" t="n"/>
      <c r="K828" s="14" t="n"/>
      <c r="L828" s="14" t="n"/>
      <c r="M828" s="14" t="n"/>
      <c r="N828" s="14" t="n"/>
      <c r="O828" s="14" t="n"/>
      <c r="P828" s="14" t="n"/>
      <c r="Q828" s="14" t="n"/>
      <c r="R828" s="14" t="n"/>
      <c r="S828" s="14" t="n"/>
      <c r="T828" s="14" t="n"/>
      <c r="U828" s="14" t="n"/>
      <c r="V828" s="14" t="n"/>
      <c r="W828" s="14" t="n"/>
      <c r="X828" s="14" t="n"/>
      <c r="Y828" s="14" t="n"/>
      <c r="Z828" s="14" t="n"/>
    </row>
    <row r="829" ht="15.75" customHeight="1" s="16">
      <c r="A829" s="14" t="n"/>
      <c r="B829" s="14" t="n"/>
      <c r="C829" s="14" t="n"/>
      <c r="D829" s="14" t="n"/>
      <c r="E829" s="14" t="n"/>
      <c r="F829" s="14" t="n"/>
      <c r="G829" s="14" t="n"/>
      <c r="H829" s="14" t="n"/>
      <c r="I829" s="14" t="n"/>
      <c r="J829" s="14" t="n"/>
      <c r="K829" s="14" t="n"/>
      <c r="L829" s="14" t="n"/>
      <c r="M829" s="14" t="n"/>
      <c r="N829" s="14" t="n"/>
      <c r="O829" s="14" t="n"/>
      <c r="P829" s="14" t="n"/>
      <c r="Q829" s="14" t="n"/>
      <c r="R829" s="14" t="n"/>
      <c r="S829" s="14" t="n"/>
      <c r="T829" s="14" t="n"/>
      <c r="U829" s="14" t="n"/>
      <c r="V829" s="14" t="n"/>
      <c r="W829" s="14" t="n"/>
      <c r="X829" s="14" t="n"/>
      <c r="Y829" s="14" t="n"/>
      <c r="Z829" s="14" t="n"/>
    </row>
    <row r="830" ht="15.75" customHeight="1" s="16">
      <c r="A830" s="14" t="n"/>
      <c r="B830" s="14" t="n"/>
      <c r="C830" s="14" t="n"/>
      <c r="D830" s="14" t="n"/>
      <c r="E830" s="14" t="n"/>
      <c r="F830" s="14" t="n"/>
      <c r="G830" s="14" t="n"/>
      <c r="H830" s="14" t="n"/>
      <c r="I830" s="14" t="n"/>
      <c r="J830" s="14" t="n"/>
      <c r="K830" s="14" t="n"/>
      <c r="L830" s="14" t="n"/>
      <c r="M830" s="14" t="n"/>
      <c r="N830" s="14" t="n"/>
      <c r="O830" s="14" t="n"/>
      <c r="P830" s="14" t="n"/>
      <c r="Q830" s="14" t="n"/>
      <c r="R830" s="14" t="n"/>
      <c r="S830" s="14" t="n"/>
      <c r="T830" s="14" t="n"/>
      <c r="U830" s="14" t="n"/>
      <c r="V830" s="14" t="n"/>
      <c r="W830" s="14" t="n"/>
      <c r="X830" s="14" t="n"/>
      <c r="Y830" s="14" t="n"/>
      <c r="Z830" s="14" t="n"/>
    </row>
    <row r="831" ht="15.75" customHeight="1" s="16">
      <c r="A831" s="14" t="n"/>
      <c r="B831" s="14" t="n"/>
      <c r="C831" s="14" t="n"/>
      <c r="D831" s="14" t="n"/>
      <c r="E831" s="14" t="n"/>
      <c r="F831" s="14" t="n"/>
      <c r="G831" s="14" t="n"/>
      <c r="H831" s="14" t="n"/>
      <c r="I831" s="14" t="n"/>
      <c r="J831" s="14" t="n"/>
      <c r="K831" s="14" t="n"/>
      <c r="L831" s="14" t="n"/>
      <c r="M831" s="14" t="n"/>
      <c r="N831" s="14" t="n"/>
      <c r="O831" s="14" t="n"/>
      <c r="P831" s="14" t="n"/>
      <c r="Q831" s="14" t="n"/>
      <c r="R831" s="14" t="n"/>
      <c r="S831" s="14" t="n"/>
      <c r="T831" s="14" t="n"/>
      <c r="U831" s="14" t="n"/>
      <c r="V831" s="14" t="n"/>
      <c r="W831" s="14" t="n"/>
      <c r="X831" s="14" t="n"/>
      <c r="Y831" s="14" t="n"/>
      <c r="Z831" s="14" t="n"/>
    </row>
    <row r="832" ht="15.75" customHeight="1" s="16">
      <c r="A832" s="14" t="n"/>
      <c r="B832" s="14" t="n"/>
      <c r="C832" s="14" t="n"/>
      <c r="D832" s="14" t="n"/>
      <c r="E832" s="14" t="n"/>
      <c r="F832" s="14" t="n"/>
      <c r="G832" s="14" t="n"/>
      <c r="H832" s="14" t="n"/>
      <c r="I832" s="14" t="n"/>
      <c r="J832" s="14" t="n"/>
      <c r="K832" s="14" t="n"/>
      <c r="L832" s="14" t="n"/>
      <c r="M832" s="14" t="n"/>
      <c r="N832" s="14" t="n"/>
      <c r="O832" s="14" t="n"/>
      <c r="P832" s="14" t="n"/>
      <c r="Q832" s="14" t="n"/>
      <c r="R832" s="14" t="n"/>
      <c r="S832" s="14" t="n"/>
      <c r="T832" s="14" t="n"/>
      <c r="U832" s="14" t="n"/>
      <c r="V832" s="14" t="n"/>
      <c r="W832" s="14" t="n"/>
      <c r="X832" s="14" t="n"/>
      <c r="Y832" s="14" t="n"/>
      <c r="Z832" s="14" t="n"/>
    </row>
    <row r="833" ht="15.75" customHeight="1" s="16">
      <c r="A833" s="14" t="n"/>
      <c r="B833" s="14" t="n"/>
      <c r="C833" s="14" t="n"/>
      <c r="D833" s="14" t="n"/>
      <c r="E833" s="14" t="n"/>
      <c r="F833" s="14" t="n"/>
      <c r="G833" s="14" t="n"/>
      <c r="H833" s="14" t="n"/>
      <c r="I833" s="14" t="n"/>
      <c r="J833" s="14" t="n"/>
      <c r="K833" s="14" t="n"/>
      <c r="L833" s="14" t="n"/>
      <c r="M833" s="14" t="n"/>
      <c r="N833" s="14" t="n"/>
      <c r="O833" s="14" t="n"/>
      <c r="P833" s="14" t="n"/>
      <c r="Q833" s="14" t="n"/>
      <c r="R833" s="14" t="n"/>
      <c r="S833" s="14" t="n"/>
      <c r="T833" s="14" t="n"/>
      <c r="U833" s="14" t="n"/>
      <c r="V833" s="14" t="n"/>
      <c r="W833" s="14" t="n"/>
      <c r="X833" s="14" t="n"/>
      <c r="Y833" s="14" t="n"/>
      <c r="Z833" s="14" t="n"/>
    </row>
    <row r="834" ht="15.75" customHeight="1" s="16">
      <c r="A834" s="14" t="n"/>
      <c r="B834" s="14" t="n"/>
      <c r="C834" s="14" t="n"/>
      <c r="D834" s="14" t="n"/>
      <c r="E834" s="14" t="n"/>
      <c r="F834" s="14" t="n"/>
      <c r="G834" s="14" t="n"/>
      <c r="H834" s="14" t="n"/>
      <c r="I834" s="14" t="n"/>
      <c r="J834" s="14" t="n"/>
      <c r="K834" s="14" t="n"/>
      <c r="L834" s="14" t="n"/>
      <c r="M834" s="14" t="n"/>
      <c r="N834" s="14" t="n"/>
      <c r="O834" s="14" t="n"/>
      <c r="P834" s="14" t="n"/>
      <c r="Q834" s="14" t="n"/>
      <c r="R834" s="14" t="n"/>
      <c r="S834" s="14" t="n"/>
      <c r="T834" s="14" t="n"/>
      <c r="U834" s="14" t="n"/>
      <c r="V834" s="14" t="n"/>
      <c r="W834" s="14" t="n"/>
      <c r="X834" s="14" t="n"/>
      <c r="Y834" s="14" t="n"/>
      <c r="Z834" s="14" t="n"/>
    </row>
    <row r="835" ht="15.75" customHeight="1" s="16">
      <c r="A835" s="14" t="n"/>
      <c r="B835" s="14" t="n"/>
      <c r="C835" s="14" t="n"/>
      <c r="D835" s="14" t="n"/>
      <c r="E835" s="14" t="n"/>
      <c r="F835" s="14" t="n"/>
      <c r="G835" s="14" t="n"/>
      <c r="H835" s="14" t="n"/>
      <c r="I835" s="14" t="n"/>
      <c r="J835" s="14" t="n"/>
      <c r="K835" s="14" t="n"/>
      <c r="L835" s="14" t="n"/>
      <c r="M835" s="14" t="n"/>
      <c r="N835" s="14" t="n"/>
      <c r="O835" s="14" t="n"/>
      <c r="P835" s="14" t="n"/>
      <c r="Q835" s="14" t="n"/>
      <c r="R835" s="14" t="n"/>
      <c r="S835" s="14" t="n"/>
      <c r="T835" s="14" t="n"/>
      <c r="U835" s="14" t="n"/>
      <c r="V835" s="14" t="n"/>
      <c r="W835" s="14" t="n"/>
      <c r="X835" s="14" t="n"/>
      <c r="Y835" s="14" t="n"/>
      <c r="Z835" s="14" t="n"/>
    </row>
    <row r="836" ht="15.75" customHeight="1" s="16">
      <c r="A836" s="14" t="n"/>
      <c r="B836" s="14" t="n"/>
      <c r="C836" s="14" t="n"/>
      <c r="D836" s="14" t="n"/>
      <c r="E836" s="14" t="n"/>
      <c r="F836" s="14" t="n"/>
      <c r="G836" s="14" t="n"/>
      <c r="H836" s="14" t="n"/>
      <c r="I836" s="14" t="n"/>
      <c r="J836" s="14" t="n"/>
      <c r="K836" s="14" t="n"/>
      <c r="L836" s="14" t="n"/>
      <c r="M836" s="14" t="n"/>
      <c r="N836" s="14" t="n"/>
      <c r="O836" s="14" t="n"/>
      <c r="P836" s="14" t="n"/>
      <c r="Q836" s="14" t="n"/>
      <c r="R836" s="14" t="n"/>
      <c r="S836" s="14" t="n"/>
      <c r="T836" s="14" t="n"/>
      <c r="U836" s="14" t="n"/>
      <c r="V836" s="14" t="n"/>
      <c r="W836" s="14" t="n"/>
      <c r="X836" s="14" t="n"/>
      <c r="Y836" s="14" t="n"/>
      <c r="Z836" s="14" t="n"/>
    </row>
    <row r="837" ht="15.75" customHeight="1" s="16">
      <c r="A837" s="14" t="n"/>
      <c r="B837" s="14" t="n"/>
      <c r="C837" s="14" t="n"/>
      <c r="D837" s="14" t="n"/>
      <c r="E837" s="14" t="n"/>
      <c r="F837" s="14" t="n"/>
      <c r="G837" s="14" t="n"/>
      <c r="H837" s="14" t="n"/>
      <c r="I837" s="14" t="n"/>
      <c r="J837" s="14" t="n"/>
      <c r="K837" s="14" t="n"/>
      <c r="L837" s="14" t="n"/>
      <c r="M837" s="14" t="n"/>
      <c r="N837" s="14" t="n"/>
      <c r="O837" s="14" t="n"/>
      <c r="P837" s="14" t="n"/>
      <c r="Q837" s="14" t="n"/>
      <c r="R837" s="14" t="n"/>
      <c r="S837" s="14" t="n"/>
      <c r="T837" s="14" t="n"/>
      <c r="U837" s="14" t="n"/>
      <c r="V837" s="14" t="n"/>
      <c r="W837" s="14" t="n"/>
      <c r="X837" s="14" t="n"/>
      <c r="Y837" s="14" t="n"/>
      <c r="Z837" s="14" t="n"/>
    </row>
    <row r="838" ht="15.75" customHeight="1" s="16">
      <c r="A838" s="14" t="n"/>
      <c r="B838" s="14" t="n"/>
      <c r="C838" s="14" t="n"/>
      <c r="D838" s="14" t="n"/>
      <c r="E838" s="14" t="n"/>
      <c r="F838" s="14" t="n"/>
      <c r="G838" s="14" t="n"/>
      <c r="H838" s="14" t="n"/>
      <c r="I838" s="14" t="n"/>
      <c r="J838" s="14" t="n"/>
      <c r="K838" s="14" t="n"/>
      <c r="L838" s="14" t="n"/>
      <c r="M838" s="14" t="n"/>
      <c r="N838" s="14" t="n"/>
      <c r="O838" s="14" t="n"/>
      <c r="P838" s="14" t="n"/>
      <c r="Q838" s="14" t="n"/>
      <c r="R838" s="14" t="n"/>
      <c r="S838" s="14" t="n"/>
      <c r="T838" s="14" t="n"/>
      <c r="U838" s="14" t="n"/>
      <c r="V838" s="14" t="n"/>
      <c r="W838" s="14" t="n"/>
      <c r="X838" s="14" t="n"/>
      <c r="Y838" s="14" t="n"/>
      <c r="Z838" s="14" t="n"/>
    </row>
    <row r="839" ht="15.75" customHeight="1" s="16">
      <c r="A839" s="14" t="n"/>
      <c r="B839" s="14" t="n"/>
      <c r="C839" s="14" t="n"/>
      <c r="D839" s="14" t="n"/>
      <c r="E839" s="14" t="n"/>
      <c r="F839" s="14" t="n"/>
      <c r="G839" s="14" t="n"/>
      <c r="H839" s="14" t="n"/>
      <c r="I839" s="14" t="n"/>
      <c r="J839" s="14" t="n"/>
      <c r="K839" s="14" t="n"/>
      <c r="L839" s="14" t="n"/>
      <c r="M839" s="14" t="n"/>
      <c r="N839" s="14" t="n"/>
      <c r="O839" s="14" t="n"/>
      <c r="P839" s="14" t="n"/>
      <c r="Q839" s="14" t="n"/>
      <c r="R839" s="14" t="n"/>
      <c r="S839" s="14" t="n"/>
      <c r="T839" s="14" t="n"/>
      <c r="U839" s="14" t="n"/>
      <c r="V839" s="14" t="n"/>
      <c r="W839" s="14" t="n"/>
      <c r="X839" s="14" t="n"/>
      <c r="Y839" s="14" t="n"/>
      <c r="Z839" s="14" t="n"/>
    </row>
    <row r="840" ht="15.75" customHeight="1" s="16">
      <c r="A840" s="14" t="n"/>
      <c r="B840" s="14" t="n"/>
      <c r="C840" s="14" t="n"/>
      <c r="D840" s="14" t="n"/>
      <c r="E840" s="14" t="n"/>
      <c r="F840" s="14" t="n"/>
      <c r="G840" s="14" t="n"/>
      <c r="H840" s="14" t="n"/>
      <c r="I840" s="14" t="n"/>
      <c r="J840" s="14" t="n"/>
      <c r="K840" s="14" t="n"/>
      <c r="L840" s="14" t="n"/>
      <c r="M840" s="14" t="n"/>
      <c r="N840" s="14" t="n"/>
      <c r="O840" s="14" t="n"/>
      <c r="P840" s="14" t="n"/>
      <c r="Q840" s="14" t="n"/>
      <c r="R840" s="14" t="n"/>
      <c r="S840" s="14" t="n"/>
      <c r="T840" s="14" t="n"/>
      <c r="U840" s="14" t="n"/>
      <c r="V840" s="14" t="n"/>
      <c r="W840" s="14" t="n"/>
      <c r="X840" s="14" t="n"/>
      <c r="Y840" s="14" t="n"/>
      <c r="Z840" s="14" t="n"/>
    </row>
    <row r="841" ht="15.75" customHeight="1" s="16">
      <c r="A841" s="14" t="n"/>
      <c r="B841" s="14" t="n"/>
      <c r="C841" s="14" t="n"/>
      <c r="D841" s="14" t="n"/>
      <c r="E841" s="14" t="n"/>
      <c r="F841" s="14" t="n"/>
      <c r="G841" s="14" t="n"/>
      <c r="H841" s="14" t="n"/>
      <c r="I841" s="14" t="n"/>
      <c r="J841" s="14" t="n"/>
      <c r="K841" s="14" t="n"/>
      <c r="L841" s="14" t="n"/>
      <c r="M841" s="14" t="n"/>
      <c r="N841" s="14" t="n"/>
      <c r="O841" s="14" t="n"/>
      <c r="P841" s="14" t="n"/>
      <c r="Q841" s="14" t="n"/>
      <c r="R841" s="14" t="n"/>
      <c r="S841" s="14" t="n"/>
      <c r="T841" s="14" t="n"/>
      <c r="U841" s="14" t="n"/>
      <c r="V841" s="14" t="n"/>
      <c r="W841" s="14" t="n"/>
      <c r="X841" s="14" t="n"/>
      <c r="Y841" s="14" t="n"/>
      <c r="Z841" s="14" t="n"/>
    </row>
    <row r="842" ht="15.75" customHeight="1" s="16">
      <c r="A842" s="14" t="n"/>
      <c r="B842" s="14" t="n"/>
      <c r="C842" s="14" t="n"/>
      <c r="D842" s="14" t="n"/>
      <c r="E842" s="14" t="n"/>
      <c r="F842" s="14" t="n"/>
      <c r="G842" s="14" t="n"/>
      <c r="H842" s="14" t="n"/>
      <c r="I842" s="14" t="n"/>
      <c r="J842" s="14" t="n"/>
      <c r="K842" s="14" t="n"/>
      <c r="L842" s="14" t="n"/>
      <c r="M842" s="14" t="n"/>
      <c r="N842" s="14" t="n"/>
      <c r="O842" s="14" t="n"/>
      <c r="P842" s="14" t="n"/>
      <c r="Q842" s="14" t="n"/>
      <c r="R842" s="14" t="n"/>
      <c r="S842" s="14" t="n"/>
      <c r="T842" s="14" t="n"/>
      <c r="U842" s="14" t="n"/>
      <c r="V842" s="14" t="n"/>
      <c r="W842" s="14" t="n"/>
      <c r="X842" s="14" t="n"/>
      <c r="Y842" s="14" t="n"/>
      <c r="Z842" s="14" t="n"/>
    </row>
    <row r="843" ht="15.75" customHeight="1" s="16">
      <c r="A843" s="14" t="n"/>
      <c r="B843" s="14" t="n"/>
      <c r="C843" s="14" t="n"/>
      <c r="D843" s="14" t="n"/>
      <c r="E843" s="14" t="n"/>
      <c r="F843" s="14" t="n"/>
      <c r="G843" s="14" t="n"/>
      <c r="H843" s="14" t="n"/>
      <c r="I843" s="14" t="n"/>
      <c r="J843" s="14" t="n"/>
      <c r="K843" s="14" t="n"/>
      <c r="L843" s="14" t="n"/>
      <c r="M843" s="14" t="n"/>
      <c r="N843" s="14" t="n"/>
      <c r="O843" s="14" t="n"/>
      <c r="P843" s="14" t="n"/>
      <c r="Q843" s="14" t="n"/>
      <c r="R843" s="14" t="n"/>
      <c r="S843" s="14" t="n"/>
      <c r="T843" s="14" t="n"/>
      <c r="U843" s="14" t="n"/>
      <c r="V843" s="14" t="n"/>
      <c r="W843" s="14" t="n"/>
      <c r="X843" s="14" t="n"/>
      <c r="Y843" s="14" t="n"/>
      <c r="Z843" s="14" t="n"/>
    </row>
    <row r="844" ht="15.75" customHeight="1" s="16">
      <c r="A844" s="14" t="n"/>
      <c r="B844" s="14" t="n"/>
      <c r="C844" s="14" t="n"/>
      <c r="D844" s="14" t="n"/>
      <c r="E844" s="14" t="n"/>
      <c r="F844" s="14" t="n"/>
      <c r="G844" s="14" t="n"/>
      <c r="H844" s="14" t="n"/>
      <c r="I844" s="14" t="n"/>
      <c r="J844" s="14" t="n"/>
      <c r="K844" s="14" t="n"/>
      <c r="L844" s="14" t="n"/>
      <c r="M844" s="14" t="n"/>
      <c r="N844" s="14" t="n"/>
      <c r="O844" s="14" t="n"/>
      <c r="P844" s="14" t="n"/>
      <c r="Q844" s="14" t="n"/>
      <c r="R844" s="14" t="n"/>
      <c r="S844" s="14" t="n"/>
      <c r="T844" s="14" t="n"/>
      <c r="U844" s="14" t="n"/>
      <c r="V844" s="14" t="n"/>
      <c r="W844" s="14" t="n"/>
      <c r="X844" s="14" t="n"/>
      <c r="Y844" s="14" t="n"/>
      <c r="Z844" s="14" t="n"/>
    </row>
    <row r="845" ht="15.75" customHeight="1" s="16">
      <c r="A845" s="14" t="n"/>
      <c r="B845" s="14" t="n"/>
      <c r="C845" s="14" t="n"/>
      <c r="D845" s="14" t="n"/>
      <c r="E845" s="14" t="n"/>
      <c r="F845" s="14" t="n"/>
      <c r="G845" s="14" t="n"/>
      <c r="H845" s="14" t="n"/>
      <c r="I845" s="14" t="n"/>
      <c r="J845" s="14" t="n"/>
      <c r="K845" s="14" t="n"/>
      <c r="L845" s="14" t="n"/>
      <c r="M845" s="14" t="n"/>
      <c r="N845" s="14" t="n"/>
      <c r="O845" s="14" t="n"/>
      <c r="P845" s="14" t="n"/>
      <c r="Q845" s="14" t="n"/>
      <c r="R845" s="14" t="n"/>
      <c r="S845" s="14" t="n"/>
      <c r="T845" s="14" t="n"/>
      <c r="U845" s="14" t="n"/>
      <c r="V845" s="14" t="n"/>
      <c r="W845" s="14" t="n"/>
      <c r="X845" s="14" t="n"/>
      <c r="Y845" s="14" t="n"/>
      <c r="Z845" s="14" t="n"/>
    </row>
    <row r="846" ht="15.75" customHeight="1" s="16">
      <c r="A846" s="14" t="n"/>
      <c r="B846" s="14" t="n"/>
      <c r="C846" s="14" t="n"/>
      <c r="D846" s="14" t="n"/>
      <c r="E846" s="14" t="n"/>
      <c r="F846" s="14" t="n"/>
      <c r="G846" s="14" t="n"/>
      <c r="H846" s="14" t="n"/>
      <c r="I846" s="14" t="n"/>
      <c r="J846" s="14" t="n"/>
      <c r="K846" s="14" t="n"/>
      <c r="L846" s="14" t="n"/>
      <c r="M846" s="14" t="n"/>
      <c r="N846" s="14" t="n"/>
      <c r="O846" s="14" t="n"/>
      <c r="P846" s="14" t="n"/>
      <c r="Q846" s="14" t="n"/>
      <c r="R846" s="14" t="n"/>
      <c r="S846" s="14" t="n"/>
      <c r="T846" s="14" t="n"/>
      <c r="U846" s="14" t="n"/>
      <c r="V846" s="14" t="n"/>
      <c r="W846" s="14" t="n"/>
      <c r="X846" s="14" t="n"/>
      <c r="Y846" s="14" t="n"/>
      <c r="Z846" s="14" t="n"/>
    </row>
    <row r="847" ht="15.75" customHeight="1" s="16">
      <c r="A847" s="14" t="n"/>
      <c r="B847" s="14" t="n"/>
      <c r="C847" s="14" t="n"/>
      <c r="D847" s="14" t="n"/>
      <c r="E847" s="14" t="n"/>
      <c r="F847" s="14" t="n"/>
      <c r="G847" s="14" t="n"/>
      <c r="H847" s="14" t="n"/>
      <c r="I847" s="14" t="n"/>
      <c r="J847" s="14" t="n"/>
      <c r="K847" s="14" t="n"/>
      <c r="L847" s="14" t="n"/>
      <c r="M847" s="14" t="n"/>
      <c r="N847" s="14" t="n"/>
      <c r="O847" s="14" t="n"/>
      <c r="P847" s="14" t="n"/>
      <c r="Q847" s="14" t="n"/>
      <c r="R847" s="14" t="n"/>
      <c r="S847" s="14" t="n"/>
      <c r="T847" s="14" t="n"/>
      <c r="U847" s="14" t="n"/>
      <c r="V847" s="14" t="n"/>
      <c r="W847" s="14" t="n"/>
      <c r="X847" s="14" t="n"/>
      <c r="Y847" s="14" t="n"/>
      <c r="Z847" s="14" t="n"/>
    </row>
    <row r="848" ht="15.75" customHeight="1" s="16">
      <c r="A848" s="14" t="n"/>
      <c r="B848" s="14" t="n"/>
      <c r="C848" s="14" t="n"/>
      <c r="D848" s="14" t="n"/>
      <c r="E848" s="14" t="n"/>
      <c r="F848" s="14" t="n"/>
      <c r="G848" s="14" t="n"/>
      <c r="H848" s="14" t="n"/>
      <c r="I848" s="14" t="n"/>
      <c r="J848" s="14" t="n"/>
      <c r="K848" s="14" t="n"/>
      <c r="L848" s="14" t="n"/>
      <c r="M848" s="14" t="n"/>
      <c r="N848" s="14" t="n"/>
      <c r="O848" s="14" t="n"/>
      <c r="P848" s="14" t="n"/>
      <c r="Q848" s="14" t="n"/>
      <c r="R848" s="14" t="n"/>
      <c r="S848" s="14" t="n"/>
      <c r="T848" s="14" t="n"/>
      <c r="U848" s="14" t="n"/>
      <c r="V848" s="14" t="n"/>
      <c r="W848" s="14" t="n"/>
      <c r="X848" s="14" t="n"/>
      <c r="Y848" s="14" t="n"/>
      <c r="Z848" s="14" t="n"/>
    </row>
    <row r="849" ht="15.75" customHeight="1" s="16">
      <c r="A849" s="14" t="n"/>
      <c r="B849" s="14" t="n"/>
      <c r="C849" s="14" t="n"/>
      <c r="D849" s="14" t="n"/>
      <c r="E849" s="14" t="n"/>
      <c r="F849" s="14" t="n"/>
      <c r="G849" s="14" t="n"/>
      <c r="H849" s="14" t="n"/>
      <c r="I849" s="14" t="n"/>
      <c r="J849" s="14" t="n"/>
      <c r="K849" s="14" t="n"/>
      <c r="L849" s="14" t="n"/>
      <c r="M849" s="14" t="n"/>
      <c r="N849" s="14" t="n"/>
      <c r="O849" s="14" t="n"/>
      <c r="P849" s="14" t="n"/>
      <c r="Q849" s="14" t="n"/>
      <c r="R849" s="14" t="n"/>
      <c r="S849" s="14" t="n"/>
      <c r="T849" s="14" t="n"/>
      <c r="U849" s="14" t="n"/>
      <c r="V849" s="14" t="n"/>
      <c r="W849" s="14" t="n"/>
      <c r="X849" s="14" t="n"/>
      <c r="Y849" s="14" t="n"/>
      <c r="Z849" s="14" t="n"/>
    </row>
    <row r="850" ht="15.75" customHeight="1" s="16">
      <c r="A850" s="14" t="n"/>
      <c r="B850" s="14" t="n"/>
      <c r="C850" s="14" t="n"/>
      <c r="D850" s="14" t="n"/>
      <c r="E850" s="14" t="n"/>
      <c r="F850" s="14" t="n"/>
      <c r="G850" s="14" t="n"/>
      <c r="H850" s="14" t="n"/>
      <c r="I850" s="14" t="n"/>
      <c r="J850" s="14" t="n"/>
      <c r="K850" s="14" t="n"/>
      <c r="L850" s="14" t="n"/>
      <c r="M850" s="14" t="n"/>
      <c r="N850" s="14" t="n"/>
      <c r="O850" s="14" t="n"/>
      <c r="P850" s="14" t="n"/>
      <c r="Q850" s="14" t="n"/>
      <c r="R850" s="14" t="n"/>
      <c r="S850" s="14" t="n"/>
      <c r="T850" s="14" t="n"/>
      <c r="U850" s="14" t="n"/>
      <c r="V850" s="14" t="n"/>
      <c r="W850" s="14" t="n"/>
      <c r="X850" s="14" t="n"/>
      <c r="Y850" s="14" t="n"/>
      <c r="Z850" s="14" t="n"/>
    </row>
    <row r="851" ht="15.75" customHeight="1" s="16">
      <c r="A851" s="14" t="n"/>
      <c r="B851" s="14" t="n"/>
      <c r="C851" s="14" t="n"/>
      <c r="D851" s="14" t="n"/>
      <c r="E851" s="14" t="n"/>
      <c r="F851" s="14" t="n"/>
      <c r="G851" s="14" t="n"/>
      <c r="H851" s="14" t="n"/>
      <c r="I851" s="14" t="n"/>
      <c r="J851" s="14" t="n"/>
      <c r="K851" s="14" t="n"/>
      <c r="L851" s="14" t="n"/>
      <c r="M851" s="14" t="n"/>
      <c r="N851" s="14" t="n"/>
      <c r="O851" s="14" t="n"/>
      <c r="P851" s="14" t="n"/>
      <c r="Q851" s="14" t="n"/>
      <c r="R851" s="14" t="n"/>
      <c r="S851" s="14" t="n"/>
      <c r="T851" s="14" t="n"/>
      <c r="U851" s="14" t="n"/>
      <c r="V851" s="14" t="n"/>
      <c r="W851" s="14" t="n"/>
      <c r="X851" s="14" t="n"/>
      <c r="Y851" s="14" t="n"/>
      <c r="Z851" s="14" t="n"/>
    </row>
    <row r="852" ht="15.75" customHeight="1" s="16">
      <c r="A852" s="14" t="n"/>
      <c r="B852" s="14" t="n"/>
      <c r="C852" s="14" t="n"/>
      <c r="D852" s="14" t="n"/>
      <c r="E852" s="14" t="n"/>
      <c r="F852" s="14" t="n"/>
      <c r="G852" s="14" t="n"/>
      <c r="H852" s="14" t="n"/>
      <c r="I852" s="14" t="n"/>
      <c r="J852" s="14" t="n"/>
      <c r="K852" s="14" t="n"/>
      <c r="L852" s="14" t="n"/>
      <c r="M852" s="14" t="n"/>
      <c r="N852" s="14" t="n"/>
      <c r="O852" s="14" t="n"/>
      <c r="P852" s="14" t="n"/>
      <c r="Q852" s="14" t="n"/>
      <c r="R852" s="14" t="n"/>
      <c r="S852" s="14" t="n"/>
      <c r="T852" s="14" t="n"/>
      <c r="U852" s="14" t="n"/>
      <c r="V852" s="14" t="n"/>
      <c r="W852" s="14" t="n"/>
      <c r="X852" s="14" t="n"/>
      <c r="Y852" s="14" t="n"/>
      <c r="Z852" s="14" t="n"/>
    </row>
    <row r="853" ht="15.75" customHeight="1" s="16">
      <c r="A853" s="14" t="n"/>
      <c r="B853" s="14" t="n"/>
      <c r="C853" s="14" t="n"/>
      <c r="D853" s="14" t="n"/>
      <c r="E853" s="14" t="n"/>
      <c r="F853" s="14" t="n"/>
      <c r="G853" s="14" t="n"/>
      <c r="H853" s="14" t="n"/>
      <c r="I853" s="14" t="n"/>
      <c r="J853" s="14" t="n"/>
      <c r="K853" s="14" t="n"/>
      <c r="L853" s="14" t="n"/>
      <c r="M853" s="14" t="n"/>
      <c r="N853" s="14" t="n"/>
      <c r="O853" s="14" t="n"/>
      <c r="P853" s="14" t="n"/>
      <c r="Q853" s="14" t="n"/>
      <c r="R853" s="14" t="n"/>
      <c r="S853" s="14" t="n"/>
      <c r="T853" s="14" t="n"/>
      <c r="U853" s="14" t="n"/>
      <c r="V853" s="14" t="n"/>
      <c r="W853" s="14" t="n"/>
      <c r="X853" s="14" t="n"/>
      <c r="Y853" s="14" t="n"/>
      <c r="Z853" s="14" t="n"/>
    </row>
    <row r="854" ht="15.75" customHeight="1" s="16">
      <c r="A854" s="14" t="n"/>
      <c r="B854" s="14" t="n"/>
      <c r="C854" s="14" t="n"/>
      <c r="D854" s="14" t="n"/>
      <c r="E854" s="14" t="n"/>
      <c r="F854" s="14" t="n"/>
      <c r="G854" s="14" t="n"/>
      <c r="H854" s="14" t="n"/>
      <c r="I854" s="14" t="n"/>
      <c r="J854" s="14" t="n"/>
      <c r="K854" s="14" t="n"/>
      <c r="L854" s="14" t="n"/>
      <c r="M854" s="14" t="n"/>
      <c r="N854" s="14" t="n"/>
      <c r="O854" s="14" t="n"/>
      <c r="P854" s="14" t="n"/>
      <c r="Q854" s="14" t="n"/>
      <c r="R854" s="14" t="n"/>
      <c r="S854" s="14" t="n"/>
      <c r="T854" s="14" t="n"/>
      <c r="U854" s="14" t="n"/>
      <c r="V854" s="14" t="n"/>
      <c r="W854" s="14" t="n"/>
      <c r="X854" s="14" t="n"/>
      <c r="Y854" s="14" t="n"/>
      <c r="Z854" s="14" t="n"/>
    </row>
    <row r="855" ht="15.75" customHeight="1" s="16">
      <c r="A855" s="14" t="n"/>
      <c r="B855" s="14" t="n"/>
      <c r="C855" s="14" t="n"/>
      <c r="D855" s="14" t="n"/>
      <c r="E855" s="14" t="n"/>
      <c r="F855" s="14" t="n"/>
      <c r="G855" s="14" t="n"/>
      <c r="H855" s="14" t="n"/>
      <c r="I855" s="14" t="n"/>
      <c r="J855" s="14" t="n"/>
      <c r="K855" s="14" t="n"/>
      <c r="L855" s="14" t="n"/>
      <c r="M855" s="14" t="n"/>
      <c r="N855" s="14" t="n"/>
      <c r="O855" s="14" t="n"/>
      <c r="P855" s="14" t="n"/>
      <c r="Q855" s="14" t="n"/>
      <c r="R855" s="14" t="n"/>
      <c r="S855" s="14" t="n"/>
      <c r="T855" s="14" t="n"/>
      <c r="U855" s="14" t="n"/>
      <c r="V855" s="14" t="n"/>
      <c r="W855" s="14" t="n"/>
      <c r="X855" s="14" t="n"/>
      <c r="Y855" s="14" t="n"/>
      <c r="Z855" s="14" t="n"/>
    </row>
    <row r="856" ht="15.75" customHeight="1" s="16">
      <c r="A856" s="14" t="n"/>
      <c r="B856" s="14" t="n"/>
      <c r="C856" s="14" t="n"/>
      <c r="D856" s="14" t="n"/>
      <c r="E856" s="14" t="n"/>
      <c r="F856" s="14" t="n"/>
      <c r="G856" s="14" t="n"/>
      <c r="H856" s="14" t="n"/>
      <c r="I856" s="14" t="n"/>
      <c r="J856" s="14" t="n"/>
      <c r="K856" s="14" t="n"/>
      <c r="L856" s="14" t="n"/>
      <c r="M856" s="14" t="n"/>
      <c r="N856" s="14" t="n"/>
      <c r="O856" s="14" t="n"/>
      <c r="P856" s="14" t="n"/>
      <c r="Q856" s="14" t="n"/>
      <c r="R856" s="14" t="n"/>
      <c r="S856" s="14" t="n"/>
      <c r="T856" s="14" t="n"/>
      <c r="U856" s="14" t="n"/>
      <c r="V856" s="14" t="n"/>
      <c r="W856" s="14" t="n"/>
      <c r="X856" s="14" t="n"/>
      <c r="Y856" s="14" t="n"/>
      <c r="Z856" s="14" t="n"/>
    </row>
    <row r="857" ht="15.75" customHeight="1" s="16">
      <c r="A857" s="14" t="n"/>
      <c r="B857" s="14" t="n"/>
      <c r="C857" s="14" t="n"/>
      <c r="D857" s="14" t="n"/>
      <c r="E857" s="14" t="n"/>
      <c r="F857" s="14" t="n"/>
      <c r="G857" s="14" t="n"/>
      <c r="H857" s="14" t="n"/>
      <c r="I857" s="14" t="n"/>
      <c r="J857" s="14" t="n"/>
      <c r="K857" s="14" t="n"/>
      <c r="L857" s="14" t="n"/>
      <c r="M857" s="14" t="n"/>
      <c r="N857" s="14" t="n"/>
      <c r="O857" s="14" t="n"/>
      <c r="P857" s="14" t="n"/>
      <c r="Q857" s="14" t="n"/>
      <c r="R857" s="14" t="n"/>
      <c r="S857" s="14" t="n"/>
      <c r="T857" s="14" t="n"/>
      <c r="U857" s="14" t="n"/>
      <c r="V857" s="14" t="n"/>
      <c r="W857" s="14" t="n"/>
      <c r="X857" s="14" t="n"/>
      <c r="Y857" s="14" t="n"/>
      <c r="Z857" s="14" t="n"/>
    </row>
    <row r="858" ht="15.75" customHeight="1" s="16">
      <c r="A858" s="14" t="n"/>
      <c r="B858" s="14" t="n"/>
      <c r="C858" s="14" t="n"/>
      <c r="D858" s="14" t="n"/>
      <c r="E858" s="14" t="n"/>
      <c r="F858" s="14" t="n"/>
      <c r="G858" s="14" t="n"/>
      <c r="H858" s="14" t="n"/>
      <c r="I858" s="14" t="n"/>
      <c r="J858" s="14" t="n"/>
      <c r="K858" s="14" t="n"/>
      <c r="L858" s="14" t="n"/>
      <c r="M858" s="14" t="n"/>
      <c r="N858" s="14" t="n"/>
      <c r="O858" s="14" t="n"/>
      <c r="P858" s="14" t="n"/>
      <c r="Q858" s="14" t="n"/>
      <c r="R858" s="14" t="n"/>
      <c r="S858" s="14" t="n"/>
      <c r="T858" s="14" t="n"/>
      <c r="U858" s="14" t="n"/>
      <c r="V858" s="14" t="n"/>
      <c r="W858" s="14" t="n"/>
      <c r="X858" s="14" t="n"/>
      <c r="Y858" s="14" t="n"/>
      <c r="Z858" s="14" t="n"/>
    </row>
    <row r="859" ht="15.75" customHeight="1" s="16">
      <c r="A859" s="14" t="n"/>
      <c r="B859" s="14" t="n"/>
      <c r="C859" s="14" t="n"/>
      <c r="D859" s="14" t="n"/>
      <c r="E859" s="14" t="n"/>
      <c r="F859" s="14" t="n"/>
      <c r="G859" s="14" t="n"/>
      <c r="H859" s="14" t="n"/>
      <c r="I859" s="14" t="n"/>
      <c r="J859" s="14" t="n"/>
      <c r="K859" s="14" t="n"/>
      <c r="L859" s="14" t="n"/>
      <c r="M859" s="14" t="n"/>
      <c r="N859" s="14" t="n"/>
      <c r="O859" s="14" t="n"/>
      <c r="P859" s="14" t="n"/>
      <c r="Q859" s="14" t="n"/>
      <c r="R859" s="14" t="n"/>
      <c r="S859" s="14" t="n"/>
      <c r="T859" s="14" t="n"/>
      <c r="U859" s="14" t="n"/>
      <c r="V859" s="14" t="n"/>
      <c r="W859" s="14" t="n"/>
      <c r="X859" s="14" t="n"/>
      <c r="Y859" s="14" t="n"/>
      <c r="Z859" s="14" t="n"/>
    </row>
    <row r="860" ht="15.75" customHeight="1" s="16">
      <c r="A860" s="14" t="n"/>
      <c r="B860" s="14" t="n"/>
      <c r="C860" s="14" t="n"/>
      <c r="D860" s="14" t="n"/>
      <c r="E860" s="14" t="n"/>
      <c r="F860" s="14" t="n"/>
      <c r="G860" s="14" t="n"/>
      <c r="H860" s="14" t="n"/>
      <c r="I860" s="14" t="n"/>
      <c r="J860" s="14" t="n"/>
      <c r="K860" s="14" t="n"/>
      <c r="L860" s="14" t="n"/>
      <c r="M860" s="14" t="n"/>
      <c r="N860" s="14" t="n"/>
      <c r="O860" s="14" t="n"/>
      <c r="P860" s="14" t="n"/>
      <c r="Q860" s="14" t="n"/>
      <c r="R860" s="14" t="n"/>
      <c r="S860" s="14" t="n"/>
      <c r="T860" s="14" t="n"/>
      <c r="U860" s="14" t="n"/>
      <c r="V860" s="14" t="n"/>
      <c r="W860" s="14" t="n"/>
      <c r="X860" s="14" t="n"/>
      <c r="Y860" s="14" t="n"/>
      <c r="Z860" s="14" t="n"/>
    </row>
    <row r="861" ht="15.75" customHeight="1" s="16">
      <c r="A861" s="14" t="n"/>
      <c r="B861" s="14" t="n"/>
      <c r="C861" s="14" t="n"/>
      <c r="D861" s="14" t="n"/>
      <c r="E861" s="14" t="n"/>
      <c r="F861" s="14" t="n"/>
      <c r="G861" s="14" t="n"/>
      <c r="H861" s="14" t="n"/>
      <c r="I861" s="14" t="n"/>
      <c r="J861" s="14" t="n"/>
      <c r="K861" s="14" t="n"/>
      <c r="L861" s="14" t="n"/>
      <c r="M861" s="14" t="n"/>
      <c r="N861" s="14" t="n"/>
      <c r="O861" s="14" t="n"/>
      <c r="P861" s="14" t="n"/>
      <c r="Q861" s="14" t="n"/>
      <c r="R861" s="14" t="n"/>
      <c r="S861" s="14" t="n"/>
      <c r="T861" s="14" t="n"/>
      <c r="U861" s="14" t="n"/>
      <c r="V861" s="14" t="n"/>
      <c r="W861" s="14" t="n"/>
      <c r="X861" s="14" t="n"/>
      <c r="Y861" s="14" t="n"/>
      <c r="Z861" s="14" t="n"/>
    </row>
    <row r="862" ht="15.75" customHeight="1" s="16">
      <c r="A862" s="14" t="n"/>
      <c r="B862" s="14" t="n"/>
      <c r="C862" s="14" t="n"/>
      <c r="D862" s="14" t="n"/>
      <c r="E862" s="14" t="n"/>
      <c r="F862" s="14" t="n"/>
      <c r="G862" s="14" t="n"/>
      <c r="H862" s="14" t="n"/>
      <c r="I862" s="14" t="n"/>
      <c r="J862" s="14" t="n"/>
      <c r="K862" s="14" t="n"/>
      <c r="L862" s="14" t="n"/>
      <c r="M862" s="14" t="n"/>
      <c r="N862" s="14" t="n"/>
      <c r="O862" s="14" t="n"/>
      <c r="P862" s="14" t="n"/>
      <c r="Q862" s="14" t="n"/>
      <c r="R862" s="14" t="n"/>
      <c r="S862" s="14" t="n"/>
      <c r="T862" s="14" t="n"/>
      <c r="U862" s="14" t="n"/>
      <c r="V862" s="14" t="n"/>
      <c r="W862" s="14" t="n"/>
      <c r="X862" s="14" t="n"/>
      <c r="Y862" s="14" t="n"/>
      <c r="Z862" s="14" t="n"/>
    </row>
    <row r="863" ht="15.75" customHeight="1" s="16">
      <c r="A863" s="14" t="n"/>
      <c r="B863" s="14" t="n"/>
      <c r="C863" s="14" t="n"/>
      <c r="D863" s="14" t="n"/>
      <c r="E863" s="14" t="n"/>
      <c r="F863" s="14" t="n"/>
      <c r="G863" s="14" t="n"/>
      <c r="H863" s="14" t="n"/>
      <c r="I863" s="14" t="n"/>
      <c r="J863" s="14" t="n"/>
      <c r="K863" s="14" t="n"/>
      <c r="L863" s="14" t="n"/>
      <c r="M863" s="14" t="n"/>
      <c r="N863" s="14" t="n"/>
      <c r="O863" s="14" t="n"/>
      <c r="P863" s="14" t="n"/>
      <c r="Q863" s="14" t="n"/>
      <c r="R863" s="14" t="n"/>
      <c r="S863" s="14" t="n"/>
      <c r="T863" s="14" t="n"/>
      <c r="U863" s="14" t="n"/>
      <c r="V863" s="14" t="n"/>
      <c r="W863" s="14" t="n"/>
      <c r="X863" s="14" t="n"/>
      <c r="Y863" s="14" t="n"/>
      <c r="Z863" s="14" t="n"/>
    </row>
    <row r="864" ht="15.75" customHeight="1" s="16">
      <c r="A864" s="14" t="n"/>
      <c r="B864" s="14" t="n"/>
      <c r="C864" s="14" t="n"/>
      <c r="D864" s="14" t="n"/>
      <c r="E864" s="14" t="n"/>
      <c r="F864" s="14" t="n"/>
      <c r="G864" s="14" t="n"/>
      <c r="H864" s="14" t="n"/>
      <c r="I864" s="14" t="n"/>
      <c r="J864" s="14" t="n"/>
      <c r="K864" s="14" t="n"/>
      <c r="L864" s="14" t="n"/>
      <c r="M864" s="14" t="n"/>
      <c r="N864" s="14" t="n"/>
      <c r="O864" s="14" t="n"/>
      <c r="P864" s="14" t="n"/>
      <c r="Q864" s="14" t="n"/>
      <c r="R864" s="14" t="n"/>
      <c r="S864" s="14" t="n"/>
      <c r="T864" s="14" t="n"/>
      <c r="U864" s="14" t="n"/>
      <c r="V864" s="14" t="n"/>
      <c r="W864" s="14" t="n"/>
      <c r="X864" s="14" t="n"/>
      <c r="Y864" s="14" t="n"/>
      <c r="Z864" s="14" t="n"/>
    </row>
    <row r="865" ht="15.75" customHeight="1" s="16">
      <c r="A865" s="14" t="n"/>
      <c r="B865" s="14" t="n"/>
      <c r="C865" s="14" t="n"/>
      <c r="D865" s="14" t="n"/>
      <c r="E865" s="14" t="n"/>
      <c r="F865" s="14" t="n"/>
      <c r="G865" s="14" t="n"/>
      <c r="H865" s="14" t="n"/>
      <c r="I865" s="14" t="n"/>
      <c r="J865" s="14" t="n"/>
      <c r="K865" s="14" t="n"/>
      <c r="L865" s="14" t="n"/>
      <c r="M865" s="14" t="n"/>
      <c r="N865" s="14" t="n"/>
      <c r="O865" s="14" t="n"/>
      <c r="P865" s="14" t="n"/>
      <c r="Q865" s="14" t="n"/>
      <c r="R865" s="14" t="n"/>
      <c r="S865" s="14" t="n"/>
      <c r="T865" s="14" t="n"/>
      <c r="U865" s="14" t="n"/>
      <c r="V865" s="14" t="n"/>
      <c r="W865" s="14" t="n"/>
      <c r="X865" s="14" t="n"/>
      <c r="Y865" s="14" t="n"/>
      <c r="Z865" s="14" t="n"/>
    </row>
    <row r="866" ht="15.75" customHeight="1" s="16">
      <c r="A866" s="14" t="n"/>
      <c r="B866" s="14" t="n"/>
      <c r="C866" s="14" t="n"/>
      <c r="D866" s="14" t="n"/>
      <c r="E866" s="14" t="n"/>
      <c r="F866" s="14" t="n"/>
      <c r="G866" s="14" t="n"/>
      <c r="H866" s="14" t="n"/>
      <c r="I866" s="14" t="n"/>
      <c r="J866" s="14" t="n"/>
      <c r="K866" s="14" t="n"/>
      <c r="L866" s="14" t="n"/>
      <c r="M866" s="14" t="n"/>
      <c r="N866" s="14" t="n"/>
      <c r="O866" s="14" t="n"/>
      <c r="P866" s="14" t="n"/>
      <c r="Q866" s="14" t="n"/>
      <c r="R866" s="14" t="n"/>
      <c r="S866" s="14" t="n"/>
      <c r="T866" s="14" t="n"/>
      <c r="U866" s="14" t="n"/>
      <c r="V866" s="14" t="n"/>
      <c r="W866" s="14" t="n"/>
      <c r="X866" s="14" t="n"/>
      <c r="Y866" s="14" t="n"/>
      <c r="Z866" s="14" t="n"/>
    </row>
    <row r="867" ht="15.75" customHeight="1" s="16">
      <c r="A867" s="14" t="n"/>
      <c r="B867" s="14" t="n"/>
      <c r="C867" s="14" t="n"/>
      <c r="D867" s="14" t="n"/>
      <c r="E867" s="14" t="n"/>
      <c r="F867" s="14" t="n"/>
      <c r="G867" s="14" t="n"/>
      <c r="H867" s="14" t="n"/>
      <c r="I867" s="14" t="n"/>
      <c r="J867" s="14" t="n"/>
      <c r="K867" s="14" t="n"/>
      <c r="L867" s="14" t="n"/>
      <c r="M867" s="14" t="n"/>
      <c r="N867" s="14" t="n"/>
      <c r="O867" s="14" t="n"/>
      <c r="P867" s="14" t="n"/>
      <c r="Q867" s="14" t="n"/>
      <c r="R867" s="14" t="n"/>
      <c r="S867" s="14" t="n"/>
      <c r="T867" s="14" t="n"/>
      <c r="U867" s="14" t="n"/>
      <c r="V867" s="14" t="n"/>
      <c r="W867" s="14" t="n"/>
      <c r="X867" s="14" t="n"/>
      <c r="Y867" s="14" t="n"/>
      <c r="Z867" s="14" t="n"/>
    </row>
    <row r="868" ht="15.75" customHeight="1" s="16">
      <c r="A868" s="14" t="n"/>
      <c r="B868" s="14" t="n"/>
      <c r="C868" s="14" t="n"/>
      <c r="D868" s="14" t="n"/>
      <c r="E868" s="14" t="n"/>
      <c r="F868" s="14" t="n"/>
      <c r="G868" s="14" t="n"/>
      <c r="H868" s="14" t="n"/>
      <c r="I868" s="14" t="n"/>
      <c r="J868" s="14" t="n"/>
      <c r="K868" s="14" t="n"/>
      <c r="L868" s="14" t="n"/>
      <c r="M868" s="14" t="n"/>
      <c r="N868" s="14" t="n"/>
      <c r="O868" s="14" t="n"/>
      <c r="P868" s="14" t="n"/>
      <c r="Q868" s="14" t="n"/>
      <c r="R868" s="14" t="n"/>
      <c r="S868" s="14" t="n"/>
      <c r="T868" s="14" t="n"/>
      <c r="U868" s="14" t="n"/>
      <c r="V868" s="14" t="n"/>
      <c r="W868" s="14" t="n"/>
      <c r="X868" s="14" t="n"/>
      <c r="Y868" s="14" t="n"/>
      <c r="Z868" s="14" t="n"/>
    </row>
    <row r="869" ht="15.75" customHeight="1" s="16">
      <c r="A869" s="14" t="n"/>
      <c r="B869" s="14" t="n"/>
      <c r="C869" s="14" t="n"/>
      <c r="D869" s="14" t="n"/>
      <c r="E869" s="14" t="n"/>
      <c r="F869" s="14" t="n"/>
      <c r="G869" s="14" t="n"/>
      <c r="H869" s="14" t="n"/>
      <c r="I869" s="14" t="n"/>
      <c r="J869" s="14" t="n"/>
      <c r="K869" s="14" t="n"/>
      <c r="L869" s="14" t="n"/>
      <c r="M869" s="14" t="n"/>
      <c r="N869" s="14" t="n"/>
      <c r="O869" s="14" t="n"/>
      <c r="P869" s="14" t="n"/>
      <c r="Q869" s="14" t="n"/>
      <c r="R869" s="14" t="n"/>
      <c r="S869" s="14" t="n"/>
      <c r="T869" s="14" t="n"/>
      <c r="U869" s="14" t="n"/>
      <c r="V869" s="14" t="n"/>
      <c r="W869" s="14" t="n"/>
      <c r="X869" s="14" t="n"/>
      <c r="Y869" s="14" t="n"/>
      <c r="Z869" s="14" t="n"/>
    </row>
    <row r="870" ht="15.75" customHeight="1" s="16">
      <c r="A870" s="14" t="n"/>
      <c r="B870" s="14" t="n"/>
      <c r="C870" s="14" t="n"/>
      <c r="D870" s="14" t="n"/>
      <c r="E870" s="14" t="n"/>
      <c r="F870" s="14" t="n"/>
      <c r="G870" s="14" t="n"/>
      <c r="H870" s="14" t="n"/>
      <c r="I870" s="14" t="n"/>
      <c r="J870" s="14" t="n"/>
      <c r="K870" s="14" t="n"/>
      <c r="L870" s="14" t="n"/>
      <c r="M870" s="14" t="n"/>
      <c r="N870" s="14" t="n"/>
      <c r="O870" s="14" t="n"/>
      <c r="P870" s="14" t="n"/>
      <c r="Q870" s="14" t="n"/>
      <c r="R870" s="14" t="n"/>
      <c r="S870" s="14" t="n"/>
      <c r="T870" s="14" t="n"/>
      <c r="U870" s="14" t="n"/>
      <c r="V870" s="14" t="n"/>
      <c r="W870" s="14" t="n"/>
      <c r="X870" s="14" t="n"/>
      <c r="Y870" s="14" t="n"/>
      <c r="Z870" s="14" t="n"/>
    </row>
    <row r="871" ht="15.75" customHeight="1" s="16">
      <c r="A871" s="14" t="n"/>
      <c r="B871" s="14" t="n"/>
      <c r="C871" s="14" t="n"/>
      <c r="D871" s="14" t="n"/>
      <c r="E871" s="14" t="n"/>
      <c r="F871" s="14" t="n"/>
      <c r="G871" s="14" t="n"/>
      <c r="H871" s="14" t="n"/>
      <c r="I871" s="14" t="n"/>
      <c r="J871" s="14" t="n"/>
      <c r="K871" s="14" t="n"/>
      <c r="L871" s="14" t="n"/>
      <c r="M871" s="14" t="n"/>
      <c r="N871" s="14" t="n"/>
      <c r="O871" s="14" t="n"/>
      <c r="P871" s="14" t="n"/>
      <c r="Q871" s="14" t="n"/>
      <c r="R871" s="14" t="n"/>
      <c r="S871" s="14" t="n"/>
      <c r="T871" s="14" t="n"/>
      <c r="U871" s="14" t="n"/>
      <c r="V871" s="14" t="n"/>
      <c r="W871" s="14" t="n"/>
      <c r="X871" s="14" t="n"/>
      <c r="Y871" s="14" t="n"/>
      <c r="Z871" s="14" t="n"/>
    </row>
    <row r="872" ht="15.75" customHeight="1" s="16">
      <c r="A872" s="14" t="n"/>
      <c r="B872" s="14" t="n"/>
      <c r="C872" s="14" t="n"/>
      <c r="D872" s="14" t="n"/>
      <c r="E872" s="14" t="n"/>
      <c r="F872" s="14" t="n"/>
      <c r="G872" s="14" t="n"/>
      <c r="H872" s="14" t="n"/>
      <c r="I872" s="14" t="n"/>
      <c r="J872" s="14" t="n"/>
      <c r="K872" s="14" t="n"/>
      <c r="L872" s="14" t="n"/>
      <c r="M872" s="14" t="n"/>
      <c r="N872" s="14" t="n"/>
      <c r="O872" s="14" t="n"/>
      <c r="P872" s="14" t="n"/>
      <c r="Q872" s="14" t="n"/>
      <c r="R872" s="14" t="n"/>
      <c r="S872" s="14" t="n"/>
      <c r="T872" s="14" t="n"/>
      <c r="U872" s="14" t="n"/>
      <c r="V872" s="14" t="n"/>
      <c r="W872" s="14" t="n"/>
      <c r="X872" s="14" t="n"/>
      <c r="Y872" s="14" t="n"/>
      <c r="Z872" s="14" t="n"/>
    </row>
    <row r="873" ht="15.75" customHeight="1" s="16">
      <c r="A873" s="14" t="n"/>
      <c r="B873" s="14" t="n"/>
      <c r="C873" s="14" t="n"/>
      <c r="D873" s="14" t="n"/>
      <c r="E873" s="14" t="n"/>
      <c r="F873" s="14" t="n"/>
      <c r="G873" s="14" t="n"/>
      <c r="H873" s="14" t="n"/>
      <c r="I873" s="14" t="n"/>
      <c r="J873" s="14" t="n"/>
      <c r="K873" s="14" t="n"/>
      <c r="L873" s="14" t="n"/>
      <c r="M873" s="14" t="n"/>
      <c r="N873" s="14" t="n"/>
      <c r="O873" s="14" t="n"/>
      <c r="P873" s="14" t="n"/>
      <c r="Q873" s="14" t="n"/>
      <c r="R873" s="14" t="n"/>
      <c r="S873" s="14" t="n"/>
      <c r="T873" s="14" t="n"/>
      <c r="U873" s="14" t="n"/>
      <c r="V873" s="14" t="n"/>
      <c r="W873" s="14" t="n"/>
      <c r="X873" s="14" t="n"/>
      <c r="Y873" s="14" t="n"/>
      <c r="Z873" s="14" t="n"/>
    </row>
    <row r="874" ht="15.75" customHeight="1" s="16">
      <c r="A874" s="14" t="n"/>
      <c r="B874" s="14" t="n"/>
      <c r="C874" s="14" t="n"/>
      <c r="D874" s="14" t="n"/>
      <c r="E874" s="14" t="n"/>
      <c r="F874" s="14" t="n"/>
      <c r="G874" s="14" t="n"/>
      <c r="H874" s="14" t="n"/>
      <c r="I874" s="14" t="n"/>
      <c r="J874" s="14" t="n"/>
      <c r="K874" s="14" t="n"/>
      <c r="L874" s="14" t="n"/>
      <c r="M874" s="14" t="n"/>
      <c r="N874" s="14" t="n"/>
      <c r="O874" s="14" t="n"/>
      <c r="P874" s="14" t="n"/>
      <c r="Q874" s="14" t="n"/>
      <c r="R874" s="14" t="n"/>
      <c r="S874" s="14" t="n"/>
      <c r="T874" s="14" t="n"/>
      <c r="U874" s="14" t="n"/>
      <c r="V874" s="14" t="n"/>
      <c r="W874" s="14" t="n"/>
      <c r="X874" s="14" t="n"/>
      <c r="Y874" s="14" t="n"/>
      <c r="Z874" s="14" t="n"/>
    </row>
    <row r="875" ht="15.75" customHeight="1" s="16">
      <c r="A875" s="14" t="n"/>
      <c r="B875" s="14" t="n"/>
      <c r="C875" s="14" t="n"/>
      <c r="D875" s="14" t="n"/>
      <c r="E875" s="14" t="n"/>
      <c r="F875" s="14" t="n"/>
      <c r="G875" s="14" t="n"/>
      <c r="H875" s="14" t="n"/>
      <c r="I875" s="14" t="n"/>
      <c r="J875" s="14" t="n"/>
      <c r="K875" s="14" t="n"/>
      <c r="L875" s="14" t="n"/>
      <c r="M875" s="14" t="n"/>
      <c r="N875" s="14" t="n"/>
      <c r="O875" s="14" t="n"/>
      <c r="P875" s="14" t="n"/>
      <c r="Q875" s="14" t="n"/>
      <c r="R875" s="14" t="n"/>
      <c r="S875" s="14" t="n"/>
      <c r="T875" s="14" t="n"/>
      <c r="U875" s="14" t="n"/>
      <c r="V875" s="14" t="n"/>
      <c r="W875" s="14" t="n"/>
      <c r="X875" s="14" t="n"/>
      <c r="Y875" s="14" t="n"/>
      <c r="Z875" s="14" t="n"/>
    </row>
    <row r="876" ht="15.75" customHeight="1" s="16">
      <c r="A876" s="14" t="n"/>
      <c r="B876" s="14" t="n"/>
      <c r="C876" s="14" t="n"/>
      <c r="D876" s="14" t="n"/>
      <c r="E876" s="14" t="n"/>
      <c r="F876" s="14" t="n"/>
      <c r="G876" s="14" t="n"/>
      <c r="H876" s="14" t="n"/>
      <c r="I876" s="14" t="n"/>
      <c r="J876" s="14" t="n"/>
      <c r="K876" s="14" t="n"/>
      <c r="L876" s="14" t="n"/>
      <c r="M876" s="14" t="n"/>
      <c r="N876" s="14" t="n"/>
      <c r="O876" s="14" t="n"/>
      <c r="P876" s="14" t="n"/>
      <c r="Q876" s="14" t="n"/>
      <c r="R876" s="14" t="n"/>
      <c r="S876" s="14" t="n"/>
      <c r="T876" s="14" t="n"/>
      <c r="U876" s="14" t="n"/>
      <c r="V876" s="14" t="n"/>
      <c r="W876" s="14" t="n"/>
      <c r="X876" s="14" t="n"/>
      <c r="Y876" s="14" t="n"/>
      <c r="Z876" s="14" t="n"/>
    </row>
    <row r="877" ht="15.75" customHeight="1" s="16">
      <c r="A877" s="14" t="n"/>
      <c r="B877" s="14" t="n"/>
      <c r="C877" s="14" t="n"/>
      <c r="D877" s="14" t="n"/>
      <c r="E877" s="14" t="n"/>
      <c r="F877" s="14" t="n"/>
      <c r="G877" s="14" t="n"/>
      <c r="H877" s="14" t="n"/>
      <c r="I877" s="14" t="n"/>
      <c r="J877" s="14" t="n"/>
      <c r="K877" s="14" t="n"/>
      <c r="L877" s="14" t="n"/>
      <c r="M877" s="14" t="n"/>
      <c r="N877" s="14" t="n"/>
      <c r="O877" s="14" t="n"/>
      <c r="P877" s="14" t="n"/>
      <c r="Q877" s="14" t="n"/>
      <c r="R877" s="14" t="n"/>
      <c r="S877" s="14" t="n"/>
      <c r="T877" s="14" t="n"/>
      <c r="U877" s="14" t="n"/>
      <c r="V877" s="14" t="n"/>
      <c r="W877" s="14" t="n"/>
      <c r="X877" s="14" t="n"/>
      <c r="Y877" s="14" t="n"/>
      <c r="Z877" s="14" t="n"/>
    </row>
    <row r="878" ht="15.75" customHeight="1" s="16">
      <c r="A878" s="14" t="n"/>
      <c r="B878" s="14" t="n"/>
      <c r="C878" s="14" t="n"/>
      <c r="D878" s="14" t="n"/>
      <c r="E878" s="14" t="n"/>
      <c r="F878" s="14" t="n"/>
      <c r="G878" s="14" t="n"/>
      <c r="H878" s="14" t="n"/>
      <c r="I878" s="14" t="n"/>
      <c r="J878" s="14" t="n"/>
      <c r="K878" s="14" t="n"/>
      <c r="L878" s="14" t="n"/>
      <c r="M878" s="14" t="n"/>
      <c r="N878" s="14" t="n"/>
      <c r="O878" s="14" t="n"/>
      <c r="P878" s="14" t="n"/>
      <c r="Q878" s="14" t="n"/>
      <c r="R878" s="14" t="n"/>
      <c r="S878" s="14" t="n"/>
      <c r="T878" s="14" t="n"/>
      <c r="U878" s="14" t="n"/>
      <c r="V878" s="14" t="n"/>
      <c r="W878" s="14" t="n"/>
      <c r="X878" s="14" t="n"/>
      <c r="Y878" s="14" t="n"/>
      <c r="Z878" s="14" t="n"/>
    </row>
    <row r="879" ht="15.75" customHeight="1" s="16">
      <c r="A879" s="14" t="n"/>
      <c r="B879" s="14" t="n"/>
      <c r="C879" s="14" t="n"/>
      <c r="D879" s="14" t="n"/>
      <c r="E879" s="14" t="n"/>
      <c r="F879" s="14" t="n"/>
      <c r="G879" s="14" t="n"/>
      <c r="H879" s="14" t="n"/>
      <c r="I879" s="14" t="n"/>
      <c r="J879" s="14" t="n"/>
      <c r="K879" s="14" t="n"/>
      <c r="L879" s="14" t="n"/>
      <c r="M879" s="14" t="n"/>
      <c r="N879" s="14" t="n"/>
      <c r="O879" s="14" t="n"/>
      <c r="P879" s="14" t="n"/>
      <c r="Q879" s="14" t="n"/>
      <c r="R879" s="14" t="n"/>
      <c r="S879" s="14" t="n"/>
      <c r="T879" s="14" t="n"/>
      <c r="U879" s="14" t="n"/>
      <c r="V879" s="14" t="n"/>
      <c r="W879" s="14" t="n"/>
      <c r="X879" s="14" t="n"/>
      <c r="Y879" s="14" t="n"/>
      <c r="Z879" s="14" t="n"/>
    </row>
    <row r="880" ht="15.75" customHeight="1" s="16">
      <c r="A880" s="14" t="n"/>
      <c r="B880" s="14" t="n"/>
      <c r="C880" s="14" t="n"/>
      <c r="D880" s="14" t="n"/>
      <c r="E880" s="14" t="n"/>
      <c r="F880" s="14" t="n"/>
      <c r="G880" s="14" t="n"/>
      <c r="H880" s="14" t="n"/>
      <c r="I880" s="14" t="n"/>
      <c r="J880" s="14" t="n"/>
      <c r="K880" s="14" t="n"/>
      <c r="L880" s="14" t="n"/>
      <c r="M880" s="14" t="n"/>
      <c r="N880" s="14" t="n"/>
      <c r="O880" s="14" t="n"/>
      <c r="P880" s="14" t="n"/>
      <c r="Q880" s="14" t="n"/>
      <c r="R880" s="14" t="n"/>
      <c r="S880" s="14" t="n"/>
      <c r="T880" s="14" t="n"/>
      <c r="U880" s="14" t="n"/>
      <c r="V880" s="14" t="n"/>
      <c r="W880" s="14" t="n"/>
      <c r="X880" s="14" t="n"/>
      <c r="Y880" s="14" t="n"/>
      <c r="Z880" s="14" t="n"/>
    </row>
    <row r="881" ht="15.75" customHeight="1" s="16">
      <c r="A881" s="14" t="n"/>
      <c r="B881" s="14" t="n"/>
      <c r="C881" s="14" t="n"/>
      <c r="D881" s="14" t="n"/>
      <c r="E881" s="14" t="n"/>
      <c r="F881" s="14" t="n"/>
      <c r="G881" s="14" t="n"/>
      <c r="H881" s="14" t="n"/>
      <c r="I881" s="14" t="n"/>
      <c r="J881" s="14" t="n"/>
      <c r="K881" s="14" t="n"/>
      <c r="L881" s="14" t="n"/>
      <c r="M881" s="14" t="n"/>
      <c r="N881" s="14" t="n"/>
      <c r="O881" s="14" t="n"/>
      <c r="P881" s="14" t="n"/>
      <c r="Q881" s="14" t="n"/>
      <c r="R881" s="14" t="n"/>
      <c r="S881" s="14" t="n"/>
      <c r="T881" s="14" t="n"/>
      <c r="U881" s="14" t="n"/>
      <c r="V881" s="14" t="n"/>
      <c r="W881" s="14" t="n"/>
      <c r="X881" s="14" t="n"/>
      <c r="Y881" s="14" t="n"/>
      <c r="Z881" s="14" t="n"/>
    </row>
    <row r="882" ht="15.75" customHeight="1" s="16">
      <c r="A882" s="14" t="n"/>
      <c r="B882" s="14" t="n"/>
      <c r="C882" s="14" t="n"/>
      <c r="D882" s="14" t="n"/>
      <c r="E882" s="14" t="n"/>
      <c r="F882" s="14" t="n"/>
      <c r="G882" s="14" t="n"/>
      <c r="H882" s="14" t="n"/>
      <c r="I882" s="14" t="n"/>
      <c r="J882" s="14" t="n"/>
      <c r="K882" s="14" t="n"/>
      <c r="L882" s="14" t="n"/>
      <c r="M882" s="14" t="n"/>
      <c r="N882" s="14" t="n"/>
      <c r="O882" s="14" t="n"/>
      <c r="P882" s="14" t="n"/>
      <c r="Q882" s="14" t="n"/>
      <c r="R882" s="14" t="n"/>
      <c r="S882" s="14" t="n"/>
      <c r="T882" s="14" t="n"/>
      <c r="U882" s="14" t="n"/>
      <c r="V882" s="14" t="n"/>
      <c r="W882" s="14" t="n"/>
      <c r="X882" s="14" t="n"/>
      <c r="Y882" s="14" t="n"/>
      <c r="Z882" s="14" t="n"/>
    </row>
    <row r="883" ht="15.75" customHeight="1" s="16">
      <c r="A883" s="14" t="n"/>
      <c r="B883" s="14" t="n"/>
      <c r="C883" s="14" t="n"/>
      <c r="D883" s="14" t="n"/>
      <c r="E883" s="14" t="n"/>
      <c r="F883" s="14" t="n"/>
      <c r="G883" s="14" t="n"/>
      <c r="H883" s="14" t="n"/>
      <c r="I883" s="14" t="n"/>
      <c r="J883" s="14" t="n"/>
      <c r="K883" s="14" t="n"/>
      <c r="L883" s="14" t="n"/>
      <c r="M883" s="14" t="n"/>
      <c r="N883" s="14" t="n"/>
      <c r="O883" s="14" t="n"/>
      <c r="P883" s="14" t="n"/>
      <c r="Q883" s="14" t="n"/>
      <c r="R883" s="14" t="n"/>
      <c r="S883" s="14" t="n"/>
      <c r="T883" s="14" t="n"/>
      <c r="U883" s="14" t="n"/>
      <c r="V883" s="14" t="n"/>
      <c r="W883" s="14" t="n"/>
      <c r="X883" s="14" t="n"/>
      <c r="Y883" s="14" t="n"/>
      <c r="Z883" s="14" t="n"/>
    </row>
    <row r="884" ht="15.75" customHeight="1" s="16">
      <c r="A884" s="14" t="n"/>
      <c r="B884" s="14" t="n"/>
      <c r="C884" s="14" t="n"/>
      <c r="D884" s="14" t="n"/>
      <c r="E884" s="14" t="n"/>
      <c r="F884" s="14" t="n"/>
      <c r="G884" s="14" t="n"/>
      <c r="H884" s="14" t="n"/>
      <c r="I884" s="14" t="n"/>
      <c r="J884" s="14" t="n"/>
      <c r="K884" s="14" t="n"/>
      <c r="L884" s="14" t="n"/>
      <c r="M884" s="14" t="n"/>
      <c r="N884" s="14" t="n"/>
      <c r="O884" s="14" t="n"/>
      <c r="P884" s="14" t="n"/>
      <c r="Q884" s="14" t="n"/>
      <c r="R884" s="14" t="n"/>
      <c r="S884" s="14" t="n"/>
      <c r="T884" s="14" t="n"/>
      <c r="U884" s="14" t="n"/>
      <c r="V884" s="14" t="n"/>
      <c r="W884" s="14" t="n"/>
      <c r="X884" s="14" t="n"/>
      <c r="Y884" s="14" t="n"/>
      <c r="Z884" s="14" t="n"/>
    </row>
    <row r="885" ht="15.75" customHeight="1" s="16">
      <c r="A885" s="14" t="n"/>
      <c r="B885" s="14" t="n"/>
      <c r="C885" s="14" t="n"/>
      <c r="D885" s="14" t="n"/>
      <c r="E885" s="14" t="n"/>
      <c r="F885" s="14" t="n"/>
      <c r="G885" s="14" t="n"/>
      <c r="H885" s="14" t="n"/>
      <c r="I885" s="14" t="n"/>
      <c r="J885" s="14" t="n"/>
      <c r="K885" s="14" t="n"/>
      <c r="L885" s="14" t="n"/>
      <c r="M885" s="14" t="n"/>
      <c r="N885" s="14" t="n"/>
      <c r="O885" s="14" t="n"/>
      <c r="P885" s="14" t="n"/>
      <c r="Q885" s="14" t="n"/>
      <c r="R885" s="14" t="n"/>
      <c r="S885" s="14" t="n"/>
      <c r="T885" s="14" t="n"/>
      <c r="U885" s="14" t="n"/>
      <c r="V885" s="14" t="n"/>
      <c r="W885" s="14" t="n"/>
      <c r="X885" s="14" t="n"/>
      <c r="Y885" s="14" t="n"/>
      <c r="Z885" s="14" t="n"/>
    </row>
    <row r="886" ht="15.75" customHeight="1" s="16">
      <c r="A886" s="14" t="n"/>
      <c r="B886" s="14" t="n"/>
      <c r="C886" s="14" t="n"/>
      <c r="D886" s="14" t="n"/>
      <c r="E886" s="14" t="n"/>
      <c r="F886" s="14" t="n"/>
      <c r="G886" s="14" t="n"/>
      <c r="H886" s="14" t="n"/>
      <c r="I886" s="14" t="n"/>
      <c r="J886" s="14" t="n"/>
      <c r="K886" s="14" t="n"/>
      <c r="L886" s="14" t="n"/>
      <c r="M886" s="14" t="n"/>
      <c r="N886" s="14" t="n"/>
      <c r="O886" s="14" t="n"/>
      <c r="P886" s="14" t="n"/>
      <c r="Q886" s="14" t="n"/>
      <c r="R886" s="14" t="n"/>
      <c r="S886" s="14" t="n"/>
      <c r="T886" s="14" t="n"/>
      <c r="U886" s="14" t="n"/>
      <c r="V886" s="14" t="n"/>
      <c r="W886" s="14" t="n"/>
      <c r="X886" s="14" t="n"/>
      <c r="Y886" s="14" t="n"/>
      <c r="Z886" s="14" t="n"/>
    </row>
    <row r="887" ht="15.75" customHeight="1" s="16">
      <c r="A887" s="14" t="n"/>
      <c r="B887" s="14" t="n"/>
      <c r="C887" s="14" t="n"/>
      <c r="D887" s="14" t="n"/>
      <c r="E887" s="14" t="n"/>
      <c r="F887" s="14" t="n"/>
      <c r="G887" s="14" t="n"/>
      <c r="H887" s="14" t="n"/>
      <c r="I887" s="14" t="n"/>
      <c r="J887" s="14" t="n"/>
      <c r="K887" s="14" t="n"/>
      <c r="L887" s="14" t="n"/>
      <c r="M887" s="14" t="n"/>
      <c r="N887" s="14" t="n"/>
      <c r="O887" s="14" t="n"/>
      <c r="P887" s="14" t="n"/>
      <c r="Q887" s="14" t="n"/>
      <c r="R887" s="14" t="n"/>
      <c r="S887" s="14" t="n"/>
      <c r="T887" s="14" t="n"/>
      <c r="U887" s="14" t="n"/>
      <c r="V887" s="14" t="n"/>
      <c r="W887" s="14" t="n"/>
      <c r="X887" s="14" t="n"/>
      <c r="Y887" s="14" t="n"/>
      <c r="Z887" s="14" t="n"/>
    </row>
    <row r="888" ht="15.75" customHeight="1" s="16">
      <c r="A888" s="14" t="n"/>
      <c r="B888" s="14" t="n"/>
      <c r="C888" s="14" t="n"/>
      <c r="D888" s="14" t="n"/>
      <c r="E888" s="14" t="n"/>
      <c r="F888" s="14" t="n"/>
      <c r="G888" s="14" t="n"/>
      <c r="H888" s="14" t="n"/>
      <c r="I888" s="14" t="n"/>
      <c r="J888" s="14" t="n"/>
      <c r="K888" s="14" t="n"/>
      <c r="L888" s="14" t="n"/>
      <c r="M888" s="14" t="n"/>
      <c r="N888" s="14" t="n"/>
      <c r="O888" s="14" t="n"/>
      <c r="P888" s="14" t="n"/>
      <c r="Q888" s="14" t="n"/>
      <c r="R888" s="14" t="n"/>
      <c r="S888" s="14" t="n"/>
      <c r="T888" s="14" t="n"/>
      <c r="U888" s="14" t="n"/>
      <c r="V888" s="14" t="n"/>
      <c r="W888" s="14" t="n"/>
      <c r="X888" s="14" t="n"/>
      <c r="Y888" s="14" t="n"/>
      <c r="Z888" s="14" t="n"/>
    </row>
    <row r="889" ht="15.75" customHeight="1" s="16">
      <c r="A889" s="14" t="n"/>
      <c r="B889" s="14" t="n"/>
      <c r="C889" s="14" t="n"/>
      <c r="D889" s="14" t="n"/>
      <c r="E889" s="14" t="n"/>
      <c r="F889" s="14" t="n"/>
      <c r="G889" s="14" t="n"/>
      <c r="H889" s="14" t="n"/>
      <c r="I889" s="14" t="n"/>
      <c r="J889" s="14" t="n"/>
      <c r="K889" s="14" t="n"/>
      <c r="L889" s="14" t="n"/>
      <c r="M889" s="14" t="n"/>
      <c r="N889" s="14" t="n"/>
      <c r="O889" s="14" t="n"/>
      <c r="P889" s="14" t="n"/>
      <c r="Q889" s="14" t="n"/>
      <c r="R889" s="14" t="n"/>
      <c r="S889" s="14" t="n"/>
      <c r="T889" s="14" t="n"/>
      <c r="U889" s="14" t="n"/>
      <c r="V889" s="14" t="n"/>
      <c r="W889" s="14" t="n"/>
      <c r="X889" s="14" t="n"/>
      <c r="Y889" s="14" t="n"/>
      <c r="Z889" s="14" t="n"/>
    </row>
    <row r="890" ht="15.75" customHeight="1" s="16">
      <c r="A890" s="14" t="n"/>
      <c r="B890" s="14" t="n"/>
      <c r="C890" s="14" t="n"/>
      <c r="D890" s="14" t="n"/>
      <c r="E890" s="14" t="n"/>
      <c r="F890" s="14" t="n"/>
      <c r="G890" s="14" t="n"/>
      <c r="H890" s="14" t="n"/>
      <c r="I890" s="14" t="n"/>
      <c r="J890" s="14" t="n"/>
      <c r="K890" s="14" t="n"/>
      <c r="L890" s="14" t="n"/>
      <c r="M890" s="14" t="n"/>
      <c r="N890" s="14" t="n"/>
      <c r="O890" s="14" t="n"/>
      <c r="P890" s="14" t="n"/>
      <c r="Q890" s="14" t="n"/>
      <c r="R890" s="14" t="n"/>
      <c r="S890" s="14" t="n"/>
      <c r="T890" s="14" t="n"/>
      <c r="U890" s="14" t="n"/>
      <c r="V890" s="14" t="n"/>
      <c r="W890" s="14" t="n"/>
      <c r="X890" s="14" t="n"/>
      <c r="Y890" s="14" t="n"/>
      <c r="Z890" s="14" t="n"/>
    </row>
    <row r="891" ht="15.75" customHeight="1" s="16">
      <c r="A891" s="14" t="n"/>
      <c r="B891" s="14" t="n"/>
      <c r="C891" s="14" t="n"/>
      <c r="D891" s="14" t="n"/>
      <c r="E891" s="14" t="n"/>
      <c r="F891" s="14" t="n"/>
      <c r="G891" s="14" t="n"/>
      <c r="H891" s="14" t="n"/>
      <c r="I891" s="14" t="n"/>
      <c r="J891" s="14" t="n"/>
      <c r="K891" s="14" t="n"/>
      <c r="L891" s="14" t="n"/>
      <c r="M891" s="14" t="n"/>
      <c r="N891" s="14" t="n"/>
      <c r="O891" s="14" t="n"/>
      <c r="P891" s="14" t="n"/>
      <c r="Q891" s="14" t="n"/>
      <c r="R891" s="14" t="n"/>
      <c r="S891" s="14" t="n"/>
      <c r="T891" s="14" t="n"/>
      <c r="U891" s="14" t="n"/>
      <c r="V891" s="14" t="n"/>
      <c r="W891" s="14" t="n"/>
      <c r="X891" s="14" t="n"/>
      <c r="Y891" s="14" t="n"/>
      <c r="Z891" s="14" t="n"/>
    </row>
    <row r="892" ht="15.75" customHeight="1" s="16">
      <c r="A892" s="14" t="n"/>
      <c r="B892" s="14" t="n"/>
      <c r="C892" s="14" t="n"/>
      <c r="D892" s="14" t="n"/>
      <c r="E892" s="14" t="n"/>
      <c r="F892" s="14" t="n"/>
      <c r="G892" s="14" t="n"/>
      <c r="H892" s="14" t="n"/>
      <c r="I892" s="14" t="n"/>
      <c r="J892" s="14" t="n"/>
      <c r="K892" s="14" t="n"/>
      <c r="L892" s="14" t="n"/>
      <c r="M892" s="14" t="n"/>
      <c r="N892" s="14" t="n"/>
      <c r="O892" s="14" t="n"/>
      <c r="P892" s="14" t="n"/>
      <c r="Q892" s="14" t="n"/>
      <c r="R892" s="14" t="n"/>
      <c r="S892" s="14" t="n"/>
      <c r="T892" s="14" t="n"/>
      <c r="U892" s="14" t="n"/>
      <c r="V892" s="14" t="n"/>
      <c r="W892" s="14" t="n"/>
      <c r="X892" s="14" t="n"/>
      <c r="Y892" s="14" t="n"/>
      <c r="Z892" s="14" t="n"/>
    </row>
    <row r="893" ht="15.75" customHeight="1" s="16">
      <c r="A893" s="14" t="n"/>
      <c r="B893" s="14" t="n"/>
      <c r="C893" s="14" t="n"/>
      <c r="D893" s="14" t="n"/>
      <c r="E893" s="14" t="n"/>
      <c r="F893" s="14" t="n"/>
      <c r="G893" s="14" t="n"/>
      <c r="H893" s="14" t="n"/>
      <c r="I893" s="14" t="n"/>
      <c r="J893" s="14" t="n"/>
      <c r="K893" s="14" t="n"/>
      <c r="L893" s="14" t="n"/>
      <c r="M893" s="14" t="n"/>
      <c r="N893" s="14" t="n"/>
      <c r="O893" s="14" t="n"/>
      <c r="P893" s="14" t="n"/>
      <c r="Q893" s="14" t="n"/>
      <c r="R893" s="14" t="n"/>
      <c r="S893" s="14" t="n"/>
      <c r="T893" s="14" t="n"/>
      <c r="U893" s="14" t="n"/>
      <c r="V893" s="14" t="n"/>
      <c r="W893" s="14" t="n"/>
      <c r="X893" s="14" t="n"/>
      <c r="Y893" s="14" t="n"/>
      <c r="Z893" s="14" t="n"/>
    </row>
    <row r="894" ht="15.75" customHeight="1" s="16">
      <c r="A894" s="14" t="n"/>
      <c r="B894" s="14" t="n"/>
      <c r="C894" s="14" t="n"/>
      <c r="D894" s="14" t="n"/>
      <c r="E894" s="14" t="n"/>
      <c r="F894" s="14" t="n"/>
      <c r="G894" s="14" t="n"/>
      <c r="H894" s="14" t="n"/>
      <c r="I894" s="14" t="n"/>
      <c r="J894" s="14" t="n"/>
      <c r="K894" s="14" t="n"/>
      <c r="L894" s="14" t="n"/>
      <c r="M894" s="14" t="n"/>
      <c r="N894" s="14" t="n"/>
      <c r="O894" s="14" t="n"/>
      <c r="P894" s="14" t="n"/>
      <c r="Q894" s="14" t="n"/>
      <c r="R894" s="14" t="n"/>
      <c r="S894" s="14" t="n"/>
      <c r="T894" s="14" t="n"/>
      <c r="U894" s="14" t="n"/>
      <c r="V894" s="14" t="n"/>
      <c r="W894" s="14" t="n"/>
      <c r="X894" s="14" t="n"/>
      <c r="Y894" s="14" t="n"/>
      <c r="Z894" s="14" t="n"/>
    </row>
    <row r="895" ht="15.75" customHeight="1" s="16">
      <c r="A895" s="14" t="n"/>
      <c r="B895" s="14" t="n"/>
      <c r="C895" s="14" t="n"/>
      <c r="D895" s="14" t="n"/>
      <c r="E895" s="14" t="n"/>
      <c r="F895" s="14" t="n"/>
      <c r="G895" s="14" t="n"/>
      <c r="H895" s="14" t="n"/>
      <c r="I895" s="14" t="n"/>
      <c r="J895" s="14" t="n"/>
      <c r="K895" s="14" t="n"/>
      <c r="L895" s="14" t="n"/>
      <c r="M895" s="14" t="n"/>
      <c r="N895" s="14" t="n"/>
      <c r="O895" s="14" t="n"/>
      <c r="P895" s="14" t="n"/>
      <c r="Q895" s="14" t="n"/>
      <c r="R895" s="14" t="n"/>
      <c r="S895" s="14" t="n"/>
      <c r="T895" s="14" t="n"/>
      <c r="U895" s="14" t="n"/>
      <c r="V895" s="14" t="n"/>
      <c r="W895" s="14" t="n"/>
      <c r="X895" s="14" t="n"/>
      <c r="Y895" s="14" t="n"/>
      <c r="Z895" s="14" t="n"/>
    </row>
    <row r="896" ht="15.75" customHeight="1" s="16">
      <c r="A896" s="14" t="n"/>
      <c r="B896" s="14" t="n"/>
      <c r="C896" s="14" t="n"/>
      <c r="D896" s="14" t="n"/>
      <c r="E896" s="14" t="n"/>
      <c r="F896" s="14" t="n"/>
      <c r="G896" s="14" t="n"/>
      <c r="H896" s="14" t="n"/>
      <c r="I896" s="14" t="n"/>
      <c r="J896" s="14" t="n"/>
      <c r="K896" s="14" t="n"/>
      <c r="L896" s="14" t="n"/>
      <c r="M896" s="14" t="n"/>
      <c r="N896" s="14" t="n"/>
      <c r="O896" s="14" t="n"/>
      <c r="P896" s="14" t="n"/>
      <c r="Q896" s="14" t="n"/>
      <c r="R896" s="14" t="n"/>
      <c r="S896" s="14" t="n"/>
      <c r="T896" s="14" t="n"/>
      <c r="U896" s="14" t="n"/>
      <c r="V896" s="14" t="n"/>
      <c r="W896" s="14" t="n"/>
      <c r="X896" s="14" t="n"/>
      <c r="Y896" s="14" t="n"/>
      <c r="Z896" s="14" t="n"/>
    </row>
    <row r="897" ht="15.75" customHeight="1" s="16">
      <c r="A897" s="14" t="n"/>
      <c r="B897" s="14" t="n"/>
      <c r="C897" s="14" t="n"/>
      <c r="D897" s="14" t="n"/>
      <c r="E897" s="14" t="n"/>
      <c r="F897" s="14" t="n"/>
      <c r="G897" s="14" t="n"/>
      <c r="H897" s="14" t="n"/>
      <c r="I897" s="14" t="n"/>
      <c r="J897" s="14" t="n"/>
      <c r="K897" s="14" t="n"/>
      <c r="L897" s="14" t="n"/>
      <c r="M897" s="14" t="n"/>
      <c r="N897" s="14" t="n"/>
      <c r="O897" s="14" t="n"/>
      <c r="P897" s="14" t="n"/>
      <c r="Q897" s="14" t="n"/>
      <c r="R897" s="14" t="n"/>
      <c r="S897" s="14" t="n"/>
      <c r="T897" s="14" t="n"/>
      <c r="U897" s="14" t="n"/>
      <c r="V897" s="14" t="n"/>
      <c r="W897" s="14" t="n"/>
      <c r="X897" s="14" t="n"/>
      <c r="Y897" s="14" t="n"/>
      <c r="Z897" s="14" t="n"/>
    </row>
    <row r="898" ht="15.75" customHeight="1" s="16">
      <c r="A898" s="14" t="n"/>
      <c r="B898" s="14" t="n"/>
      <c r="C898" s="14" t="n"/>
      <c r="D898" s="14" t="n"/>
      <c r="E898" s="14" t="n"/>
      <c r="F898" s="14" t="n"/>
      <c r="G898" s="14" t="n"/>
      <c r="H898" s="14" t="n"/>
      <c r="I898" s="14" t="n"/>
      <c r="J898" s="14" t="n"/>
      <c r="K898" s="14" t="n"/>
      <c r="L898" s="14" t="n"/>
      <c r="M898" s="14" t="n"/>
      <c r="N898" s="14" t="n"/>
      <c r="O898" s="14" t="n"/>
      <c r="P898" s="14" t="n"/>
      <c r="Q898" s="14" t="n"/>
      <c r="R898" s="14" t="n"/>
      <c r="S898" s="14" t="n"/>
      <c r="T898" s="14" t="n"/>
      <c r="U898" s="14" t="n"/>
      <c r="V898" s="14" t="n"/>
      <c r="W898" s="14" t="n"/>
      <c r="X898" s="14" t="n"/>
      <c r="Y898" s="14" t="n"/>
      <c r="Z898" s="14" t="n"/>
    </row>
    <row r="899" ht="15.75" customHeight="1" s="16">
      <c r="A899" s="14" t="n"/>
      <c r="B899" s="14" t="n"/>
      <c r="C899" s="14" t="n"/>
      <c r="D899" s="14" t="n"/>
      <c r="E899" s="14" t="n"/>
      <c r="F899" s="14" t="n"/>
      <c r="G899" s="14" t="n"/>
      <c r="H899" s="14" t="n"/>
      <c r="I899" s="14" t="n"/>
      <c r="J899" s="14" t="n"/>
      <c r="K899" s="14" t="n"/>
      <c r="L899" s="14" t="n"/>
      <c r="M899" s="14" t="n"/>
      <c r="N899" s="14" t="n"/>
      <c r="O899" s="14" t="n"/>
      <c r="P899" s="14" t="n"/>
      <c r="Q899" s="14" t="n"/>
      <c r="R899" s="14" t="n"/>
      <c r="S899" s="14" t="n"/>
      <c r="T899" s="14" t="n"/>
      <c r="U899" s="14" t="n"/>
      <c r="V899" s="14" t="n"/>
      <c r="W899" s="14" t="n"/>
      <c r="X899" s="14" t="n"/>
      <c r="Y899" s="14" t="n"/>
      <c r="Z899" s="14" t="n"/>
    </row>
    <row r="900" ht="15.75" customHeight="1" s="16">
      <c r="A900" s="14" t="n"/>
      <c r="B900" s="14" t="n"/>
      <c r="C900" s="14" t="n"/>
      <c r="D900" s="14" t="n"/>
      <c r="E900" s="14" t="n"/>
      <c r="F900" s="14" t="n"/>
      <c r="G900" s="14" t="n"/>
      <c r="H900" s="14" t="n"/>
      <c r="I900" s="14" t="n"/>
      <c r="J900" s="14" t="n"/>
      <c r="K900" s="14" t="n"/>
      <c r="L900" s="14" t="n"/>
      <c r="M900" s="14" t="n"/>
      <c r="N900" s="14" t="n"/>
      <c r="O900" s="14" t="n"/>
      <c r="P900" s="14" t="n"/>
      <c r="Q900" s="14" t="n"/>
      <c r="R900" s="14" t="n"/>
      <c r="S900" s="14" t="n"/>
      <c r="T900" s="14" t="n"/>
      <c r="U900" s="14" t="n"/>
      <c r="V900" s="14" t="n"/>
      <c r="W900" s="14" t="n"/>
      <c r="X900" s="14" t="n"/>
      <c r="Y900" s="14" t="n"/>
      <c r="Z900" s="14" t="n"/>
    </row>
    <row r="901" ht="15.75" customHeight="1" s="16">
      <c r="A901" s="14" t="n"/>
      <c r="B901" s="14" t="n"/>
      <c r="C901" s="14" t="n"/>
      <c r="D901" s="14" t="n"/>
      <c r="E901" s="14" t="n"/>
      <c r="F901" s="14" t="n"/>
      <c r="G901" s="14" t="n"/>
      <c r="H901" s="14" t="n"/>
      <c r="I901" s="14" t="n"/>
      <c r="J901" s="14" t="n"/>
      <c r="K901" s="14" t="n"/>
      <c r="L901" s="14" t="n"/>
      <c r="M901" s="14" t="n"/>
      <c r="N901" s="14" t="n"/>
      <c r="O901" s="14" t="n"/>
      <c r="P901" s="14" t="n"/>
      <c r="Q901" s="14" t="n"/>
      <c r="R901" s="14" t="n"/>
      <c r="S901" s="14" t="n"/>
      <c r="T901" s="14" t="n"/>
      <c r="U901" s="14" t="n"/>
      <c r="V901" s="14" t="n"/>
      <c r="W901" s="14" t="n"/>
      <c r="X901" s="14" t="n"/>
      <c r="Y901" s="14" t="n"/>
      <c r="Z901" s="14" t="n"/>
    </row>
    <row r="902" ht="15.75" customHeight="1" s="16">
      <c r="A902" s="14" t="n"/>
      <c r="B902" s="14" t="n"/>
      <c r="C902" s="14" t="n"/>
      <c r="D902" s="14" t="n"/>
      <c r="E902" s="14" t="n"/>
      <c r="F902" s="14" t="n"/>
      <c r="G902" s="14" t="n"/>
      <c r="H902" s="14" t="n"/>
      <c r="I902" s="14" t="n"/>
      <c r="J902" s="14" t="n"/>
      <c r="K902" s="14" t="n"/>
      <c r="L902" s="14" t="n"/>
      <c r="M902" s="14" t="n"/>
      <c r="N902" s="14" t="n"/>
      <c r="O902" s="14" t="n"/>
      <c r="P902" s="14" t="n"/>
      <c r="Q902" s="14" t="n"/>
      <c r="R902" s="14" t="n"/>
      <c r="S902" s="14" t="n"/>
      <c r="T902" s="14" t="n"/>
      <c r="U902" s="14" t="n"/>
      <c r="V902" s="14" t="n"/>
      <c r="W902" s="14" t="n"/>
      <c r="X902" s="14" t="n"/>
      <c r="Y902" s="14" t="n"/>
      <c r="Z902" s="14" t="n"/>
    </row>
    <row r="903" ht="15.75" customHeight="1" s="16">
      <c r="A903" s="14" t="n"/>
      <c r="B903" s="14" t="n"/>
      <c r="C903" s="14" t="n"/>
      <c r="D903" s="14" t="n"/>
      <c r="E903" s="14" t="n"/>
      <c r="F903" s="14" t="n"/>
      <c r="G903" s="14" t="n"/>
      <c r="H903" s="14" t="n"/>
      <c r="I903" s="14" t="n"/>
      <c r="J903" s="14" t="n"/>
      <c r="K903" s="14" t="n"/>
      <c r="L903" s="14" t="n"/>
      <c r="M903" s="14" t="n"/>
      <c r="N903" s="14" t="n"/>
      <c r="O903" s="14" t="n"/>
      <c r="P903" s="14" t="n"/>
      <c r="Q903" s="14" t="n"/>
      <c r="R903" s="14" t="n"/>
      <c r="S903" s="14" t="n"/>
      <c r="T903" s="14" t="n"/>
      <c r="U903" s="14" t="n"/>
      <c r="V903" s="14" t="n"/>
      <c r="W903" s="14" t="n"/>
      <c r="X903" s="14" t="n"/>
      <c r="Y903" s="14" t="n"/>
      <c r="Z903" s="14" t="n"/>
    </row>
    <row r="904" ht="15.75" customHeight="1" s="16">
      <c r="A904" s="14" t="n"/>
      <c r="B904" s="14" t="n"/>
      <c r="C904" s="14" t="n"/>
      <c r="D904" s="14" t="n"/>
      <c r="E904" s="14" t="n"/>
      <c r="F904" s="14" t="n"/>
      <c r="G904" s="14" t="n"/>
      <c r="H904" s="14" t="n"/>
      <c r="I904" s="14" t="n"/>
      <c r="J904" s="14" t="n"/>
      <c r="K904" s="14" t="n"/>
      <c r="L904" s="14" t="n"/>
      <c r="M904" s="14" t="n"/>
      <c r="N904" s="14" t="n"/>
      <c r="O904" s="14" t="n"/>
      <c r="P904" s="14" t="n"/>
      <c r="Q904" s="14" t="n"/>
      <c r="R904" s="14" t="n"/>
      <c r="S904" s="14" t="n"/>
      <c r="T904" s="14" t="n"/>
      <c r="U904" s="14" t="n"/>
      <c r="V904" s="14" t="n"/>
      <c r="W904" s="14" t="n"/>
      <c r="X904" s="14" t="n"/>
      <c r="Y904" s="14" t="n"/>
      <c r="Z904" s="14" t="n"/>
    </row>
    <row r="905" ht="15.75" customHeight="1" s="16">
      <c r="A905" s="14" t="n"/>
      <c r="B905" s="14" t="n"/>
      <c r="C905" s="14" t="n"/>
      <c r="D905" s="14" t="n"/>
      <c r="E905" s="14" t="n"/>
      <c r="F905" s="14" t="n"/>
      <c r="G905" s="14" t="n"/>
      <c r="H905" s="14" t="n"/>
      <c r="I905" s="14" t="n"/>
      <c r="J905" s="14" t="n"/>
      <c r="K905" s="14" t="n"/>
      <c r="L905" s="14" t="n"/>
      <c r="M905" s="14" t="n"/>
      <c r="N905" s="14" t="n"/>
      <c r="O905" s="14" t="n"/>
      <c r="P905" s="14" t="n"/>
      <c r="Q905" s="14" t="n"/>
      <c r="R905" s="14" t="n"/>
      <c r="S905" s="14" t="n"/>
      <c r="T905" s="14" t="n"/>
      <c r="U905" s="14" t="n"/>
      <c r="V905" s="14" t="n"/>
      <c r="W905" s="14" t="n"/>
      <c r="X905" s="14" t="n"/>
      <c r="Y905" s="14" t="n"/>
      <c r="Z905" s="14" t="n"/>
    </row>
    <row r="906" ht="15.75" customHeight="1" s="16">
      <c r="A906" s="14" t="n"/>
      <c r="B906" s="14" t="n"/>
      <c r="C906" s="14" t="n"/>
      <c r="D906" s="14" t="n"/>
      <c r="E906" s="14" t="n"/>
      <c r="F906" s="14" t="n"/>
      <c r="G906" s="14" t="n"/>
      <c r="H906" s="14" t="n"/>
      <c r="I906" s="14" t="n"/>
      <c r="J906" s="14" t="n"/>
      <c r="K906" s="14" t="n"/>
      <c r="L906" s="14" t="n"/>
      <c r="M906" s="14" t="n"/>
      <c r="N906" s="14" t="n"/>
      <c r="O906" s="14" t="n"/>
      <c r="P906" s="14" t="n"/>
      <c r="Q906" s="14" t="n"/>
      <c r="R906" s="14" t="n"/>
      <c r="S906" s="14" t="n"/>
      <c r="T906" s="14" t="n"/>
      <c r="U906" s="14" t="n"/>
      <c r="V906" s="14" t="n"/>
      <c r="W906" s="14" t="n"/>
      <c r="X906" s="14" t="n"/>
      <c r="Y906" s="14" t="n"/>
      <c r="Z906" s="14" t="n"/>
    </row>
    <row r="907" ht="15.75" customHeight="1" s="16">
      <c r="A907" s="14" t="n"/>
      <c r="B907" s="14" t="n"/>
      <c r="C907" s="14" t="n"/>
      <c r="D907" s="14" t="n"/>
      <c r="E907" s="14" t="n"/>
      <c r="F907" s="14" t="n"/>
      <c r="G907" s="14" t="n"/>
      <c r="H907" s="14" t="n"/>
      <c r="I907" s="14" t="n"/>
      <c r="J907" s="14" t="n"/>
      <c r="K907" s="14" t="n"/>
      <c r="L907" s="14" t="n"/>
      <c r="M907" s="14" t="n"/>
      <c r="N907" s="14" t="n"/>
      <c r="O907" s="14" t="n"/>
      <c r="P907" s="14" t="n"/>
      <c r="Q907" s="14" t="n"/>
      <c r="R907" s="14" t="n"/>
      <c r="S907" s="14" t="n"/>
      <c r="T907" s="14" t="n"/>
      <c r="U907" s="14" t="n"/>
      <c r="V907" s="14" t="n"/>
      <c r="W907" s="14" t="n"/>
      <c r="X907" s="14" t="n"/>
      <c r="Y907" s="14" t="n"/>
      <c r="Z907" s="14" t="n"/>
    </row>
    <row r="908" ht="15.75" customHeight="1" s="16">
      <c r="A908" s="14" t="n"/>
      <c r="B908" s="14" t="n"/>
      <c r="C908" s="14" t="n"/>
      <c r="D908" s="14" t="n"/>
      <c r="E908" s="14" t="n"/>
      <c r="F908" s="14" t="n"/>
      <c r="G908" s="14" t="n"/>
      <c r="H908" s="14" t="n"/>
      <c r="I908" s="14" t="n"/>
      <c r="J908" s="14" t="n"/>
      <c r="K908" s="14" t="n"/>
      <c r="L908" s="14" t="n"/>
      <c r="M908" s="14" t="n"/>
      <c r="N908" s="14" t="n"/>
      <c r="O908" s="14" t="n"/>
      <c r="P908" s="14" t="n"/>
      <c r="Q908" s="14" t="n"/>
      <c r="R908" s="14" t="n"/>
      <c r="S908" s="14" t="n"/>
      <c r="T908" s="14" t="n"/>
      <c r="U908" s="14" t="n"/>
      <c r="V908" s="14" t="n"/>
      <c r="W908" s="14" t="n"/>
      <c r="X908" s="14" t="n"/>
      <c r="Y908" s="14" t="n"/>
      <c r="Z908" s="14" t="n"/>
    </row>
    <row r="909" ht="15.75" customHeight="1" s="16">
      <c r="A909" s="14" t="n"/>
      <c r="B909" s="14" t="n"/>
      <c r="C909" s="14" t="n"/>
      <c r="D909" s="14" t="n"/>
      <c r="E909" s="14" t="n"/>
      <c r="F909" s="14" t="n"/>
      <c r="G909" s="14" t="n"/>
      <c r="H909" s="14" t="n"/>
      <c r="I909" s="14" t="n"/>
      <c r="J909" s="14" t="n"/>
      <c r="K909" s="14" t="n"/>
      <c r="L909" s="14" t="n"/>
      <c r="M909" s="14" t="n"/>
      <c r="N909" s="14" t="n"/>
      <c r="O909" s="14" t="n"/>
      <c r="P909" s="14" t="n"/>
      <c r="Q909" s="14" t="n"/>
      <c r="R909" s="14" t="n"/>
      <c r="S909" s="14" t="n"/>
      <c r="T909" s="14" t="n"/>
      <c r="U909" s="14" t="n"/>
      <c r="V909" s="14" t="n"/>
      <c r="W909" s="14" t="n"/>
      <c r="X909" s="14" t="n"/>
      <c r="Y909" s="14" t="n"/>
      <c r="Z909" s="14" t="n"/>
    </row>
    <row r="910" ht="15.75" customHeight="1" s="16">
      <c r="A910" s="14" t="n"/>
      <c r="B910" s="14" t="n"/>
      <c r="C910" s="14" t="n"/>
      <c r="D910" s="14" t="n"/>
      <c r="E910" s="14" t="n"/>
      <c r="F910" s="14" t="n"/>
      <c r="G910" s="14" t="n"/>
      <c r="H910" s="14" t="n"/>
      <c r="I910" s="14" t="n"/>
      <c r="J910" s="14" t="n"/>
      <c r="K910" s="14" t="n"/>
      <c r="L910" s="14" t="n"/>
      <c r="M910" s="14" t="n"/>
      <c r="N910" s="14" t="n"/>
      <c r="O910" s="14" t="n"/>
      <c r="P910" s="14" t="n"/>
      <c r="Q910" s="14" t="n"/>
      <c r="R910" s="14" t="n"/>
      <c r="S910" s="14" t="n"/>
      <c r="T910" s="14" t="n"/>
      <c r="U910" s="14" t="n"/>
      <c r="V910" s="14" t="n"/>
      <c r="W910" s="14" t="n"/>
      <c r="X910" s="14" t="n"/>
      <c r="Y910" s="14" t="n"/>
      <c r="Z910" s="14" t="n"/>
    </row>
    <row r="911" ht="15.75" customHeight="1" s="16">
      <c r="A911" s="14" t="n"/>
      <c r="B911" s="14" t="n"/>
      <c r="C911" s="14" t="n"/>
      <c r="D911" s="14" t="n"/>
      <c r="E911" s="14" t="n"/>
      <c r="F911" s="14" t="n"/>
      <c r="G911" s="14" t="n"/>
      <c r="H911" s="14" t="n"/>
      <c r="I911" s="14" t="n"/>
      <c r="J911" s="14" t="n"/>
      <c r="K911" s="14" t="n"/>
      <c r="L911" s="14" t="n"/>
      <c r="M911" s="14" t="n"/>
      <c r="N911" s="14" t="n"/>
      <c r="O911" s="14" t="n"/>
      <c r="P911" s="14" t="n"/>
      <c r="Q911" s="14" t="n"/>
      <c r="R911" s="14" t="n"/>
      <c r="S911" s="14" t="n"/>
      <c r="T911" s="14" t="n"/>
      <c r="U911" s="14" t="n"/>
      <c r="V911" s="14" t="n"/>
      <c r="W911" s="14" t="n"/>
      <c r="X911" s="14" t="n"/>
      <c r="Y911" s="14" t="n"/>
      <c r="Z911" s="14" t="n"/>
    </row>
    <row r="912" ht="15.75" customHeight="1" s="16">
      <c r="A912" s="14" t="n"/>
      <c r="B912" s="14" t="n"/>
      <c r="C912" s="14" t="n"/>
      <c r="D912" s="14" t="n"/>
      <c r="E912" s="14" t="n"/>
      <c r="F912" s="14" t="n"/>
      <c r="G912" s="14" t="n"/>
      <c r="H912" s="14" t="n"/>
      <c r="I912" s="14" t="n"/>
      <c r="J912" s="14" t="n"/>
      <c r="K912" s="14" t="n"/>
      <c r="L912" s="14" t="n"/>
      <c r="M912" s="14" t="n"/>
      <c r="N912" s="14" t="n"/>
      <c r="O912" s="14" t="n"/>
      <c r="P912" s="14" t="n"/>
      <c r="Q912" s="14" t="n"/>
      <c r="R912" s="14" t="n"/>
      <c r="S912" s="14" t="n"/>
      <c r="T912" s="14" t="n"/>
      <c r="U912" s="14" t="n"/>
      <c r="V912" s="14" t="n"/>
      <c r="W912" s="14" t="n"/>
      <c r="X912" s="14" t="n"/>
      <c r="Y912" s="14" t="n"/>
      <c r="Z912" s="14" t="n"/>
    </row>
    <row r="913" ht="15.75" customHeight="1" s="16">
      <c r="A913" s="14" t="n"/>
      <c r="B913" s="14" t="n"/>
      <c r="C913" s="14" t="n"/>
      <c r="D913" s="14" t="n"/>
      <c r="E913" s="14" t="n"/>
      <c r="F913" s="14" t="n"/>
      <c r="G913" s="14" t="n"/>
      <c r="H913" s="14" t="n"/>
      <c r="I913" s="14" t="n"/>
      <c r="J913" s="14" t="n"/>
      <c r="K913" s="14" t="n"/>
      <c r="L913" s="14" t="n"/>
      <c r="M913" s="14" t="n"/>
      <c r="N913" s="14" t="n"/>
      <c r="O913" s="14" t="n"/>
      <c r="P913" s="14" t="n"/>
      <c r="Q913" s="14" t="n"/>
      <c r="R913" s="14" t="n"/>
      <c r="S913" s="14" t="n"/>
      <c r="T913" s="14" t="n"/>
      <c r="U913" s="14" t="n"/>
      <c r="V913" s="14" t="n"/>
      <c r="W913" s="14" t="n"/>
      <c r="X913" s="14" t="n"/>
      <c r="Y913" s="14" t="n"/>
      <c r="Z913" s="14" t="n"/>
    </row>
    <row r="914" ht="15.75" customHeight="1" s="16">
      <c r="A914" s="14" t="n"/>
      <c r="B914" s="14" t="n"/>
      <c r="C914" s="14" t="n"/>
      <c r="D914" s="14" t="n"/>
      <c r="E914" s="14" t="n"/>
      <c r="F914" s="14" t="n"/>
      <c r="G914" s="14" t="n"/>
      <c r="H914" s="14" t="n"/>
      <c r="I914" s="14" t="n"/>
      <c r="J914" s="14" t="n"/>
      <c r="K914" s="14" t="n"/>
      <c r="L914" s="14" t="n"/>
      <c r="M914" s="14" t="n"/>
      <c r="N914" s="14" t="n"/>
      <c r="O914" s="14" t="n"/>
      <c r="P914" s="14" t="n"/>
      <c r="Q914" s="14" t="n"/>
      <c r="R914" s="14" t="n"/>
      <c r="S914" s="14" t="n"/>
      <c r="T914" s="14" t="n"/>
      <c r="U914" s="14" t="n"/>
      <c r="V914" s="14" t="n"/>
      <c r="W914" s="14" t="n"/>
      <c r="X914" s="14" t="n"/>
      <c r="Y914" s="14" t="n"/>
      <c r="Z914" s="14" t="n"/>
    </row>
    <row r="915" ht="15.75" customHeight="1" s="16">
      <c r="A915" s="14" t="n"/>
      <c r="B915" s="14" t="n"/>
      <c r="C915" s="14" t="n"/>
      <c r="D915" s="14" t="n"/>
      <c r="E915" s="14" t="n"/>
      <c r="F915" s="14" t="n"/>
      <c r="G915" s="14" t="n"/>
      <c r="H915" s="14" t="n"/>
      <c r="I915" s="14" t="n"/>
      <c r="J915" s="14" t="n"/>
      <c r="K915" s="14" t="n"/>
      <c r="L915" s="14" t="n"/>
      <c r="M915" s="14" t="n"/>
      <c r="N915" s="14" t="n"/>
      <c r="O915" s="14" t="n"/>
      <c r="P915" s="14" t="n"/>
      <c r="Q915" s="14" t="n"/>
      <c r="R915" s="14" t="n"/>
      <c r="S915" s="14" t="n"/>
      <c r="T915" s="14" t="n"/>
      <c r="U915" s="14" t="n"/>
      <c r="V915" s="14" t="n"/>
      <c r="W915" s="14" t="n"/>
      <c r="X915" s="14" t="n"/>
      <c r="Y915" s="14" t="n"/>
      <c r="Z915" s="14" t="n"/>
    </row>
    <row r="916" ht="15.75" customHeight="1" s="16">
      <c r="A916" s="14" t="n"/>
      <c r="B916" s="14" t="n"/>
      <c r="C916" s="14" t="n"/>
      <c r="D916" s="14" t="n"/>
      <c r="E916" s="14" t="n"/>
      <c r="F916" s="14" t="n"/>
      <c r="G916" s="14" t="n"/>
      <c r="H916" s="14" t="n"/>
      <c r="I916" s="14" t="n"/>
      <c r="J916" s="14" t="n"/>
      <c r="K916" s="14" t="n"/>
      <c r="L916" s="14" t="n"/>
      <c r="M916" s="14" t="n"/>
      <c r="N916" s="14" t="n"/>
      <c r="O916" s="14" t="n"/>
      <c r="P916" s="14" t="n"/>
      <c r="Q916" s="14" t="n"/>
      <c r="R916" s="14" t="n"/>
      <c r="S916" s="14" t="n"/>
      <c r="T916" s="14" t="n"/>
      <c r="U916" s="14" t="n"/>
      <c r="V916" s="14" t="n"/>
      <c r="W916" s="14" t="n"/>
      <c r="X916" s="14" t="n"/>
      <c r="Y916" s="14" t="n"/>
      <c r="Z916" s="14" t="n"/>
    </row>
    <row r="917" ht="15.75" customHeight="1" s="16">
      <c r="A917" s="14" t="n"/>
      <c r="B917" s="14" t="n"/>
      <c r="C917" s="14" t="n"/>
      <c r="D917" s="14" t="n"/>
      <c r="E917" s="14" t="n"/>
      <c r="F917" s="14" t="n"/>
      <c r="G917" s="14" t="n"/>
      <c r="H917" s="14" t="n"/>
      <c r="I917" s="14" t="n"/>
      <c r="J917" s="14" t="n"/>
      <c r="K917" s="14" t="n"/>
      <c r="L917" s="14" t="n"/>
      <c r="M917" s="14" t="n"/>
      <c r="N917" s="14" t="n"/>
      <c r="O917" s="14" t="n"/>
      <c r="P917" s="14" t="n"/>
      <c r="Q917" s="14" t="n"/>
      <c r="R917" s="14" t="n"/>
      <c r="S917" s="14" t="n"/>
      <c r="T917" s="14" t="n"/>
      <c r="U917" s="14" t="n"/>
      <c r="V917" s="14" t="n"/>
      <c r="W917" s="14" t="n"/>
      <c r="X917" s="14" t="n"/>
      <c r="Y917" s="14" t="n"/>
      <c r="Z917" s="14" t="n"/>
    </row>
    <row r="918" ht="15.75" customHeight="1" s="16">
      <c r="A918" s="14" t="n"/>
      <c r="B918" s="14" t="n"/>
      <c r="C918" s="14" t="n"/>
      <c r="D918" s="14" t="n"/>
      <c r="E918" s="14" t="n"/>
      <c r="F918" s="14" t="n"/>
      <c r="G918" s="14" t="n"/>
      <c r="H918" s="14" t="n"/>
      <c r="I918" s="14" t="n"/>
      <c r="J918" s="14" t="n"/>
      <c r="K918" s="14" t="n"/>
      <c r="L918" s="14" t="n"/>
      <c r="M918" s="14" t="n"/>
      <c r="N918" s="14" t="n"/>
      <c r="O918" s="14" t="n"/>
      <c r="P918" s="14" t="n"/>
      <c r="Q918" s="14" t="n"/>
      <c r="R918" s="14" t="n"/>
      <c r="S918" s="14" t="n"/>
      <c r="T918" s="14" t="n"/>
      <c r="U918" s="14" t="n"/>
      <c r="V918" s="14" t="n"/>
      <c r="W918" s="14" t="n"/>
      <c r="X918" s="14" t="n"/>
      <c r="Y918" s="14" t="n"/>
      <c r="Z918" s="14" t="n"/>
    </row>
    <row r="919" ht="15.75" customHeight="1" s="16">
      <c r="A919" s="14" t="n"/>
      <c r="B919" s="14" t="n"/>
      <c r="C919" s="14" t="n"/>
      <c r="D919" s="14" t="n"/>
      <c r="E919" s="14" t="n"/>
      <c r="F919" s="14" t="n"/>
      <c r="G919" s="14" t="n"/>
      <c r="H919" s="14" t="n"/>
      <c r="I919" s="14" t="n"/>
      <c r="J919" s="14" t="n"/>
      <c r="K919" s="14" t="n"/>
      <c r="L919" s="14" t="n"/>
      <c r="M919" s="14" t="n"/>
      <c r="N919" s="14" t="n"/>
      <c r="O919" s="14" t="n"/>
      <c r="P919" s="14" t="n"/>
      <c r="Q919" s="14" t="n"/>
      <c r="R919" s="14" t="n"/>
      <c r="S919" s="14" t="n"/>
      <c r="T919" s="14" t="n"/>
      <c r="U919" s="14" t="n"/>
      <c r="V919" s="14" t="n"/>
      <c r="W919" s="14" t="n"/>
      <c r="X919" s="14" t="n"/>
      <c r="Y919" s="14" t="n"/>
      <c r="Z919" s="14" t="n"/>
    </row>
    <row r="920" ht="15.75" customHeight="1" s="16">
      <c r="A920" s="14" t="n"/>
      <c r="B920" s="14" t="n"/>
      <c r="C920" s="14" t="n"/>
      <c r="D920" s="14" t="n"/>
      <c r="E920" s="14" t="n"/>
      <c r="F920" s="14" t="n"/>
      <c r="G920" s="14" t="n"/>
      <c r="H920" s="14" t="n"/>
      <c r="I920" s="14" t="n"/>
      <c r="J920" s="14" t="n"/>
      <c r="K920" s="14" t="n"/>
      <c r="L920" s="14" t="n"/>
      <c r="M920" s="14" t="n"/>
      <c r="N920" s="14" t="n"/>
      <c r="O920" s="14" t="n"/>
      <c r="P920" s="14" t="n"/>
      <c r="Q920" s="14" t="n"/>
      <c r="R920" s="14" t="n"/>
      <c r="S920" s="14" t="n"/>
      <c r="T920" s="14" t="n"/>
      <c r="U920" s="14" t="n"/>
      <c r="V920" s="14" t="n"/>
      <c r="W920" s="14" t="n"/>
      <c r="X920" s="14" t="n"/>
      <c r="Y920" s="14" t="n"/>
      <c r="Z920" s="14" t="n"/>
    </row>
    <row r="921" ht="15.75" customHeight="1" s="16">
      <c r="A921" s="14" t="n"/>
      <c r="B921" s="14" t="n"/>
      <c r="C921" s="14" t="n"/>
      <c r="D921" s="14" t="n"/>
      <c r="E921" s="14" t="n"/>
      <c r="F921" s="14" t="n"/>
      <c r="G921" s="14" t="n"/>
      <c r="H921" s="14" t="n"/>
      <c r="I921" s="14" t="n"/>
      <c r="J921" s="14" t="n"/>
      <c r="K921" s="14" t="n"/>
      <c r="L921" s="14" t="n"/>
      <c r="M921" s="14" t="n"/>
      <c r="N921" s="14" t="n"/>
      <c r="O921" s="14" t="n"/>
      <c r="P921" s="14" t="n"/>
      <c r="Q921" s="14" t="n"/>
      <c r="R921" s="14" t="n"/>
      <c r="S921" s="14" t="n"/>
      <c r="T921" s="14" t="n"/>
      <c r="U921" s="14" t="n"/>
      <c r="V921" s="14" t="n"/>
      <c r="W921" s="14" t="n"/>
      <c r="X921" s="14" t="n"/>
      <c r="Y921" s="14" t="n"/>
      <c r="Z921" s="14" t="n"/>
    </row>
    <row r="922" ht="15.75" customHeight="1" s="16">
      <c r="A922" s="14" t="n"/>
      <c r="B922" s="14" t="n"/>
      <c r="C922" s="14" t="n"/>
      <c r="D922" s="14" t="n"/>
      <c r="E922" s="14" t="n"/>
      <c r="F922" s="14" t="n"/>
      <c r="G922" s="14" t="n"/>
      <c r="H922" s="14" t="n"/>
      <c r="I922" s="14" t="n"/>
      <c r="J922" s="14" t="n"/>
      <c r="K922" s="14" t="n"/>
      <c r="L922" s="14" t="n"/>
      <c r="M922" s="14" t="n"/>
      <c r="N922" s="14" t="n"/>
      <c r="O922" s="14" t="n"/>
      <c r="P922" s="14" t="n"/>
      <c r="Q922" s="14" t="n"/>
      <c r="R922" s="14" t="n"/>
      <c r="S922" s="14" t="n"/>
      <c r="T922" s="14" t="n"/>
      <c r="U922" s="14" t="n"/>
      <c r="V922" s="14" t="n"/>
      <c r="W922" s="14" t="n"/>
      <c r="X922" s="14" t="n"/>
      <c r="Y922" s="14" t="n"/>
      <c r="Z922" s="14" t="n"/>
    </row>
    <row r="923" ht="15.75" customHeight="1" s="16">
      <c r="A923" s="14" t="n"/>
      <c r="B923" s="14" t="n"/>
      <c r="C923" s="14" t="n"/>
      <c r="D923" s="14" t="n"/>
      <c r="E923" s="14" t="n"/>
      <c r="F923" s="14" t="n"/>
      <c r="G923" s="14" t="n"/>
      <c r="H923" s="14" t="n"/>
      <c r="I923" s="14" t="n"/>
      <c r="J923" s="14" t="n"/>
      <c r="K923" s="14" t="n"/>
      <c r="L923" s="14" t="n"/>
      <c r="M923" s="14" t="n"/>
      <c r="N923" s="14" t="n"/>
      <c r="O923" s="14" t="n"/>
      <c r="P923" s="14" t="n"/>
      <c r="Q923" s="14" t="n"/>
      <c r="R923" s="14" t="n"/>
      <c r="S923" s="14" t="n"/>
      <c r="T923" s="14" t="n"/>
      <c r="U923" s="14" t="n"/>
      <c r="V923" s="14" t="n"/>
      <c r="W923" s="14" t="n"/>
      <c r="X923" s="14" t="n"/>
      <c r="Y923" s="14" t="n"/>
      <c r="Z923" s="14" t="n"/>
    </row>
    <row r="924" ht="15.75" customHeight="1" s="16">
      <c r="A924" s="14" t="n"/>
      <c r="B924" s="14" t="n"/>
      <c r="C924" s="14" t="n"/>
      <c r="D924" s="14" t="n"/>
      <c r="E924" s="14" t="n"/>
      <c r="F924" s="14" t="n"/>
      <c r="G924" s="14" t="n"/>
      <c r="H924" s="14" t="n"/>
      <c r="I924" s="14" t="n"/>
      <c r="J924" s="14" t="n"/>
      <c r="K924" s="14" t="n"/>
      <c r="L924" s="14" t="n"/>
      <c r="M924" s="14" t="n"/>
      <c r="N924" s="14" t="n"/>
      <c r="O924" s="14" t="n"/>
      <c r="P924" s="14" t="n"/>
      <c r="Q924" s="14" t="n"/>
      <c r="R924" s="14" t="n"/>
      <c r="S924" s="14" t="n"/>
      <c r="T924" s="14" t="n"/>
      <c r="U924" s="14" t="n"/>
      <c r="V924" s="14" t="n"/>
      <c r="W924" s="14" t="n"/>
      <c r="X924" s="14" t="n"/>
      <c r="Y924" s="14" t="n"/>
      <c r="Z924" s="14" t="n"/>
    </row>
    <row r="925" ht="15.75" customHeight="1" s="16">
      <c r="A925" s="14" t="n"/>
      <c r="B925" s="14" t="n"/>
      <c r="C925" s="14" t="n"/>
      <c r="D925" s="14" t="n"/>
      <c r="E925" s="14" t="n"/>
      <c r="F925" s="14" t="n"/>
      <c r="G925" s="14" t="n"/>
      <c r="H925" s="14" t="n"/>
      <c r="I925" s="14" t="n"/>
      <c r="J925" s="14" t="n"/>
      <c r="K925" s="14" t="n"/>
      <c r="L925" s="14" t="n"/>
      <c r="M925" s="14" t="n"/>
      <c r="N925" s="14" t="n"/>
      <c r="O925" s="14" t="n"/>
      <c r="P925" s="14" t="n"/>
      <c r="Q925" s="14" t="n"/>
      <c r="R925" s="14" t="n"/>
      <c r="S925" s="14" t="n"/>
      <c r="T925" s="14" t="n"/>
      <c r="U925" s="14" t="n"/>
      <c r="V925" s="14" t="n"/>
      <c r="W925" s="14" t="n"/>
      <c r="X925" s="14" t="n"/>
      <c r="Y925" s="14" t="n"/>
      <c r="Z925" s="14" t="n"/>
    </row>
    <row r="926" ht="15.75" customHeight="1" s="16">
      <c r="A926" s="14" t="n"/>
      <c r="B926" s="14" t="n"/>
      <c r="C926" s="14" t="n"/>
      <c r="D926" s="14" t="n"/>
      <c r="E926" s="14" t="n"/>
      <c r="F926" s="14" t="n"/>
      <c r="G926" s="14" t="n"/>
      <c r="H926" s="14" t="n"/>
      <c r="I926" s="14" t="n"/>
      <c r="J926" s="14" t="n"/>
      <c r="K926" s="14" t="n"/>
      <c r="L926" s="14" t="n"/>
      <c r="M926" s="14" t="n"/>
      <c r="N926" s="14" t="n"/>
      <c r="O926" s="14" t="n"/>
      <c r="P926" s="14" t="n"/>
      <c r="Q926" s="14" t="n"/>
      <c r="R926" s="14" t="n"/>
      <c r="S926" s="14" t="n"/>
      <c r="T926" s="14" t="n"/>
      <c r="U926" s="14" t="n"/>
      <c r="V926" s="14" t="n"/>
      <c r="W926" s="14" t="n"/>
      <c r="X926" s="14" t="n"/>
      <c r="Y926" s="14" t="n"/>
      <c r="Z926" s="14" t="n"/>
    </row>
    <row r="927" ht="15.75" customHeight="1" s="16">
      <c r="A927" s="14" t="n"/>
      <c r="B927" s="14" t="n"/>
      <c r="C927" s="14" t="n"/>
      <c r="D927" s="14" t="n"/>
      <c r="E927" s="14" t="n"/>
      <c r="F927" s="14" t="n"/>
      <c r="G927" s="14" t="n"/>
      <c r="H927" s="14" t="n"/>
      <c r="I927" s="14" t="n"/>
      <c r="J927" s="14" t="n"/>
      <c r="K927" s="14" t="n"/>
      <c r="L927" s="14" t="n"/>
      <c r="M927" s="14" t="n"/>
      <c r="N927" s="14" t="n"/>
      <c r="O927" s="14" t="n"/>
      <c r="P927" s="14" t="n"/>
      <c r="Q927" s="14" t="n"/>
      <c r="R927" s="14" t="n"/>
      <c r="S927" s="14" t="n"/>
      <c r="T927" s="14" t="n"/>
      <c r="U927" s="14" t="n"/>
      <c r="V927" s="14" t="n"/>
      <c r="W927" s="14" t="n"/>
      <c r="X927" s="14" t="n"/>
      <c r="Y927" s="14" t="n"/>
      <c r="Z927" s="14" t="n"/>
    </row>
    <row r="928" ht="15.75" customHeight="1" s="16">
      <c r="A928" s="14" t="n"/>
      <c r="B928" s="14" t="n"/>
      <c r="C928" s="14" t="n"/>
      <c r="D928" s="14" t="n"/>
      <c r="E928" s="14" t="n"/>
      <c r="F928" s="14" t="n"/>
      <c r="G928" s="14" t="n"/>
      <c r="H928" s="14" t="n"/>
      <c r="I928" s="14" t="n"/>
      <c r="J928" s="14" t="n"/>
      <c r="K928" s="14" t="n"/>
      <c r="L928" s="14" t="n"/>
      <c r="M928" s="14" t="n"/>
      <c r="N928" s="14" t="n"/>
      <c r="O928" s="14" t="n"/>
      <c r="P928" s="14" t="n"/>
      <c r="Q928" s="14" t="n"/>
      <c r="R928" s="14" t="n"/>
      <c r="S928" s="14" t="n"/>
      <c r="T928" s="14" t="n"/>
      <c r="U928" s="14" t="n"/>
      <c r="V928" s="14" t="n"/>
      <c r="W928" s="14" t="n"/>
      <c r="X928" s="14" t="n"/>
      <c r="Y928" s="14" t="n"/>
      <c r="Z928" s="14" t="n"/>
    </row>
    <row r="929" ht="15.75" customHeight="1" s="16">
      <c r="A929" s="14" t="n"/>
      <c r="B929" s="14" t="n"/>
      <c r="C929" s="14" t="n"/>
      <c r="D929" s="14" t="n"/>
      <c r="E929" s="14" t="n"/>
      <c r="F929" s="14" t="n"/>
      <c r="G929" s="14" t="n"/>
      <c r="H929" s="14" t="n"/>
      <c r="I929" s="14" t="n"/>
      <c r="J929" s="14" t="n"/>
      <c r="K929" s="14" t="n"/>
      <c r="L929" s="14" t="n"/>
      <c r="M929" s="14" t="n"/>
      <c r="N929" s="14" t="n"/>
      <c r="O929" s="14" t="n"/>
      <c r="P929" s="14" t="n"/>
      <c r="Q929" s="14" t="n"/>
      <c r="R929" s="14" t="n"/>
      <c r="S929" s="14" t="n"/>
      <c r="T929" s="14" t="n"/>
      <c r="U929" s="14" t="n"/>
      <c r="V929" s="14" t="n"/>
      <c r="W929" s="14" t="n"/>
      <c r="X929" s="14" t="n"/>
      <c r="Y929" s="14" t="n"/>
      <c r="Z929" s="14" t="n"/>
    </row>
    <row r="930" ht="15.75" customHeight="1" s="16">
      <c r="A930" s="14" t="n"/>
      <c r="B930" s="14" t="n"/>
      <c r="C930" s="14" t="n"/>
      <c r="D930" s="14" t="n"/>
      <c r="E930" s="14" t="n"/>
      <c r="F930" s="14" t="n"/>
      <c r="G930" s="14" t="n"/>
      <c r="H930" s="14" t="n"/>
      <c r="I930" s="14" t="n"/>
      <c r="J930" s="14" t="n"/>
      <c r="K930" s="14" t="n"/>
      <c r="L930" s="14" t="n"/>
      <c r="M930" s="14" t="n"/>
      <c r="N930" s="14" t="n"/>
      <c r="O930" s="14" t="n"/>
      <c r="P930" s="14" t="n"/>
      <c r="Q930" s="14" t="n"/>
      <c r="R930" s="14" t="n"/>
      <c r="S930" s="14" t="n"/>
      <c r="T930" s="14" t="n"/>
      <c r="U930" s="14" t="n"/>
      <c r="V930" s="14" t="n"/>
      <c r="W930" s="14" t="n"/>
      <c r="X930" s="14" t="n"/>
      <c r="Y930" s="14" t="n"/>
      <c r="Z930" s="14" t="n"/>
    </row>
    <row r="931" ht="15.75" customHeight="1" s="16">
      <c r="A931" s="14" t="n"/>
      <c r="B931" s="14" t="n"/>
      <c r="C931" s="14" t="n"/>
      <c r="D931" s="14" t="n"/>
      <c r="E931" s="14" t="n"/>
      <c r="F931" s="14" t="n"/>
      <c r="G931" s="14" t="n"/>
      <c r="H931" s="14" t="n"/>
      <c r="I931" s="14" t="n"/>
      <c r="J931" s="14" t="n"/>
      <c r="K931" s="14" t="n"/>
      <c r="L931" s="14" t="n"/>
      <c r="M931" s="14" t="n"/>
      <c r="N931" s="14" t="n"/>
      <c r="O931" s="14" t="n"/>
      <c r="P931" s="14" t="n"/>
      <c r="Q931" s="14" t="n"/>
      <c r="R931" s="14" t="n"/>
      <c r="S931" s="14" t="n"/>
      <c r="T931" s="14" t="n"/>
      <c r="U931" s="14" t="n"/>
      <c r="V931" s="14" t="n"/>
      <c r="W931" s="14" t="n"/>
      <c r="X931" s="14" t="n"/>
      <c r="Y931" s="14" t="n"/>
      <c r="Z931" s="14" t="n"/>
    </row>
    <row r="932" ht="15.75" customHeight="1" s="16">
      <c r="A932" s="14" t="n"/>
      <c r="B932" s="14" t="n"/>
      <c r="C932" s="14" t="n"/>
      <c r="D932" s="14" t="n"/>
      <c r="E932" s="14" t="n"/>
      <c r="F932" s="14" t="n"/>
      <c r="G932" s="14" t="n"/>
      <c r="H932" s="14" t="n"/>
      <c r="I932" s="14" t="n"/>
      <c r="J932" s="14" t="n"/>
      <c r="K932" s="14" t="n"/>
      <c r="L932" s="14" t="n"/>
      <c r="M932" s="14" t="n"/>
      <c r="N932" s="14" t="n"/>
      <c r="O932" s="14" t="n"/>
      <c r="P932" s="14" t="n"/>
      <c r="Q932" s="14" t="n"/>
      <c r="R932" s="14" t="n"/>
      <c r="S932" s="14" t="n"/>
      <c r="T932" s="14" t="n"/>
      <c r="U932" s="14" t="n"/>
      <c r="V932" s="14" t="n"/>
      <c r="W932" s="14" t="n"/>
      <c r="X932" s="14" t="n"/>
      <c r="Y932" s="14" t="n"/>
      <c r="Z932" s="14" t="n"/>
    </row>
    <row r="933" ht="15.75" customHeight="1" s="16">
      <c r="A933" s="14" t="n"/>
      <c r="B933" s="14" t="n"/>
      <c r="C933" s="14" t="n"/>
      <c r="D933" s="14" t="n"/>
      <c r="E933" s="14" t="n"/>
      <c r="F933" s="14" t="n"/>
      <c r="G933" s="14" t="n"/>
      <c r="H933" s="14" t="n"/>
      <c r="I933" s="14" t="n"/>
      <c r="J933" s="14" t="n"/>
      <c r="K933" s="14" t="n"/>
      <c r="L933" s="14" t="n"/>
      <c r="M933" s="14" t="n"/>
      <c r="N933" s="14" t="n"/>
      <c r="O933" s="14" t="n"/>
      <c r="P933" s="14" t="n"/>
      <c r="Q933" s="14" t="n"/>
      <c r="R933" s="14" t="n"/>
      <c r="S933" s="14" t="n"/>
      <c r="T933" s="14" t="n"/>
      <c r="U933" s="14" t="n"/>
      <c r="V933" s="14" t="n"/>
      <c r="W933" s="14" t="n"/>
      <c r="X933" s="14" t="n"/>
      <c r="Y933" s="14" t="n"/>
      <c r="Z933" s="14" t="n"/>
    </row>
    <row r="934" ht="15.75" customHeight="1" s="16">
      <c r="A934" s="14" t="n"/>
      <c r="B934" s="14" t="n"/>
      <c r="C934" s="14" t="n"/>
      <c r="D934" s="14" t="n"/>
      <c r="E934" s="14" t="n"/>
      <c r="F934" s="14" t="n"/>
      <c r="G934" s="14" t="n"/>
      <c r="H934" s="14" t="n"/>
      <c r="I934" s="14" t="n"/>
      <c r="J934" s="14" t="n"/>
      <c r="K934" s="14" t="n"/>
      <c r="L934" s="14" t="n"/>
      <c r="M934" s="14" t="n"/>
      <c r="N934" s="14" t="n"/>
      <c r="O934" s="14" t="n"/>
      <c r="P934" s="14" t="n"/>
      <c r="Q934" s="14" t="n"/>
      <c r="R934" s="14" t="n"/>
      <c r="S934" s="14" t="n"/>
      <c r="T934" s="14" t="n"/>
      <c r="U934" s="14" t="n"/>
      <c r="V934" s="14" t="n"/>
      <c r="W934" s="14" t="n"/>
      <c r="X934" s="14" t="n"/>
      <c r="Y934" s="14" t="n"/>
      <c r="Z934" s="14" t="n"/>
    </row>
    <row r="935" ht="15.75" customHeight="1" s="16">
      <c r="A935" s="14" t="n"/>
      <c r="B935" s="14" t="n"/>
      <c r="C935" s="14" t="n"/>
      <c r="D935" s="14" t="n"/>
      <c r="E935" s="14" t="n"/>
      <c r="F935" s="14" t="n"/>
      <c r="G935" s="14" t="n"/>
      <c r="H935" s="14" t="n"/>
      <c r="I935" s="14" t="n"/>
      <c r="J935" s="14" t="n"/>
      <c r="K935" s="14" t="n"/>
      <c r="L935" s="14" t="n"/>
      <c r="M935" s="14" t="n"/>
      <c r="N935" s="14" t="n"/>
      <c r="O935" s="14" t="n"/>
      <c r="P935" s="14" t="n"/>
      <c r="Q935" s="14" t="n"/>
      <c r="R935" s="14" t="n"/>
      <c r="S935" s="14" t="n"/>
      <c r="T935" s="14" t="n"/>
      <c r="U935" s="14" t="n"/>
      <c r="V935" s="14" t="n"/>
      <c r="W935" s="14" t="n"/>
      <c r="X935" s="14" t="n"/>
      <c r="Y935" s="14" t="n"/>
      <c r="Z935" s="14" t="n"/>
    </row>
    <row r="936" ht="15.75" customHeight="1" s="16">
      <c r="A936" s="14" t="n"/>
      <c r="B936" s="14" t="n"/>
      <c r="C936" s="14" t="n"/>
      <c r="D936" s="14" t="n"/>
      <c r="E936" s="14" t="n"/>
      <c r="F936" s="14" t="n"/>
      <c r="G936" s="14" t="n"/>
      <c r="H936" s="14" t="n"/>
      <c r="I936" s="14" t="n"/>
      <c r="J936" s="14" t="n"/>
      <c r="K936" s="14" t="n"/>
      <c r="L936" s="14" t="n"/>
      <c r="M936" s="14" t="n"/>
      <c r="N936" s="14" t="n"/>
      <c r="O936" s="14" t="n"/>
      <c r="P936" s="14" t="n"/>
      <c r="Q936" s="14" t="n"/>
      <c r="R936" s="14" t="n"/>
      <c r="S936" s="14" t="n"/>
      <c r="T936" s="14" t="n"/>
      <c r="U936" s="14" t="n"/>
      <c r="V936" s="14" t="n"/>
      <c r="W936" s="14" t="n"/>
      <c r="X936" s="14" t="n"/>
      <c r="Y936" s="14" t="n"/>
      <c r="Z936" s="14" t="n"/>
    </row>
    <row r="937" ht="15.75" customHeight="1" s="16">
      <c r="A937" s="14" t="n"/>
      <c r="B937" s="14" t="n"/>
      <c r="C937" s="14" t="n"/>
      <c r="D937" s="14" t="n"/>
      <c r="E937" s="14" t="n"/>
      <c r="F937" s="14" t="n"/>
      <c r="G937" s="14" t="n"/>
      <c r="H937" s="14" t="n"/>
      <c r="I937" s="14" t="n"/>
      <c r="J937" s="14" t="n"/>
      <c r="K937" s="14" t="n"/>
      <c r="L937" s="14" t="n"/>
      <c r="M937" s="14" t="n"/>
      <c r="N937" s="14" t="n"/>
      <c r="O937" s="14" t="n"/>
      <c r="P937" s="14" t="n"/>
      <c r="Q937" s="14" t="n"/>
      <c r="R937" s="14" t="n"/>
      <c r="S937" s="14" t="n"/>
      <c r="T937" s="14" t="n"/>
      <c r="U937" s="14" t="n"/>
      <c r="V937" s="14" t="n"/>
      <c r="W937" s="14" t="n"/>
      <c r="X937" s="14" t="n"/>
      <c r="Y937" s="14" t="n"/>
      <c r="Z937" s="14" t="n"/>
    </row>
    <row r="938" ht="15.75" customHeight="1" s="16">
      <c r="A938" s="14" t="n"/>
      <c r="B938" s="14" t="n"/>
      <c r="C938" s="14" t="n"/>
      <c r="D938" s="14" t="n"/>
      <c r="E938" s="14" t="n"/>
      <c r="F938" s="14" t="n"/>
      <c r="G938" s="14" t="n"/>
      <c r="H938" s="14" t="n"/>
      <c r="I938" s="14" t="n"/>
      <c r="J938" s="14" t="n"/>
      <c r="K938" s="14" t="n"/>
      <c r="L938" s="14" t="n"/>
      <c r="M938" s="14" t="n"/>
      <c r="N938" s="14" t="n"/>
      <c r="O938" s="14" t="n"/>
      <c r="P938" s="14" t="n"/>
      <c r="Q938" s="14" t="n"/>
      <c r="R938" s="14" t="n"/>
      <c r="S938" s="14" t="n"/>
      <c r="T938" s="14" t="n"/>
      <c r="U938" s="14" t="n"/>
      <c r="V938" s="14" t="n"/>
      <c r="W938" s="14" t="n"/>
      <c r="X938" s="14" t="n"/>
      <c r="Y938" s="14" t="n"/>
      <c r="Z938" s="14" t="n"/>
    </row>
    <row r="939" ht="15.75" customHeight="1" s="16">
      <c r="A939" s="14" t="n"/>
      <c r="B939" s="14" t="n"/>
      <c r="C939" s="14" t="n"/>
      <c r="D939" s="14" t="n"/>
      <c r="E939" s="14" t="n"/>
      <c r="F939" s="14" t="n"/>
      <c r="G939" s="14" t="n"/>
      <c r="H939" s="14" t="n"/>
      <c r="I939" s="14" t="n"/>
      <c r="J939" s="14" t="n"/>
      <c r="K939" s="14" t="n"/>
      <c r="L939" s="14" t="n"/>
      <c r="M939" s="14" t="n"/>
      <c r="N939" s="14" t="n"/>
      <c r="O939" s="14" t="n"/>
      <c r="P939" s="14" t="n"/>
      <c r="Q939" s="14" t="n"/>
      <c r="R939" s="14" t="n"/>
      <c r="S939" s="14" t="n"/>
      <c r="T939" s="14" t="n"/>
      <c r="U939" s="14" t="n"/>
      <c r="V939" s="14" t="n"/>
      <c r="W939" s="14" t="n"/>
      <c r="X939" s="14" t="n"/>
      <c r="Y939" s="14" t="n"/>
      <c r="Z939" s="14" t="n"/>
    </row>
    <row r="940" ht="15.75" customHeight="1" s="16">
      <c r="A940" s="14" t="n"/>
      <c r="B940" s="14" t="n"/>
      <c r="C940" s="14" t="n"/>
      <c r="D940" s="14" t="n"/>
      <c r="E940" s="14" t="n"/>
      <c r="F940" s="14" t="n"/>
      <c r="G940" s="14" t="n"/>
      <c r="H940" s="14" t="n"/>
      <c r="I940" s="14" t="n"/>
      <c r="J940" s="14" t="n"/>
      <c r="K940" s="14" t="n"/>
      <c r="L940" s="14" t="n"/>
      <c r="M940" s="14" t="n"/>
      <c r="N940" s="14" t="n"/>
      <c r="O940" s="14" t="n"/>
      <c r="P940" s="14" t="n"/>
      <c r="Q940" s="14" t="n"/>
      <c r="R940" s="14" t="n"/>
      <c r="S940" s="14" t="n"/>
      <c r="T940" s="14" t="n"/>
      <c r="U940" s="14" t="n"/>
      <c r="V940" s="14" t="n"/>
      <c r="W940" s="14" t="n"/>
      <c r="X940" s="14" t="n"/>
      <c r="Y940" s="14" t="n"/>
      <c r="Z940" s="14" t="n"/>
    </row>
    <row r="941" ht="15.75" customHeight="1" s="16">
      <c r="A941" s="14" t="n"/>
      <c r="B941" s="14" t="n"/>
      <c r="C941" s="14" t="n"/>
      <c r="D941" s="14" t="n"/>
      <c r="E941" s="14" t="n"/>
      <c r="F941" s="14" t="n"/>
      <c r="G941" s="14" t="n"/>
      <c r="H941" s="14" t="n"/>
      <c r="I941" s="14" t="n"/>
      <c r="J941" s="14" t="n"/>
      <c r="K941" s="14" t="n"/>
      <c r="L941" s="14" t="n"/>
      <c r="M941" s="14" t="n"/>
      <c r="N941" s="14" t="n"/>
      <c r="O941" s="14" t="n"/>
      <c r="P941" s="14" t="n"/>
      <c r="Q941" s="14" t="n"/>
      <c r="R941" s="14" t="n"/>
      <c r="S941" s="14" t="n"/>
      <c r="T941" s="14" t="n"/>
      <c r="U941" s="14" t="n"/>
      <c r="V941" s="14" t="n"/>
      <c r="W941" s="14" t="n"/>
      <c r="X941" s="14" t="n"/>
      <c r="Y941" s="14" t="n"/>
      <c r="Z941" s="14" t="n"/>
    </row>
    <row r="942" ht="15.75" customHeight="1" s="16">
      <c r="A942" s="14" t="n"/>
      <c r="B942" s="14" t="n"/>
      <c r="C942" s="14" t="n"/>
      <c r="D942" s="14" t="n"/>
      <c r="E942" s="14" t="n"/>
      <c r="F942" s="14" t="n"/>
      <c r="G942" s="14" t="n"/>
      <c r="H942" s="14" t="n"/>
      <c r="I942" s="14" t="n"/>
      <c r="J942" s="14" t="n"/>
      <c r="K942" s="14" t="n"/>
      <c r="L942" s="14" t="n"/>
      <c r="M942" s="14" t="n"/>
      <c r="N942" s="14" t="n"/>
      <c r="O942" s="14" t="n"/>
      <c r="P942" s="14" t="n"/>
      <c r="Q942" s="14" t="n"/>
      <c r="R942" s="14" t="n"/>
      <c r="S942" s="14" t="n"/>
      <c r="T942" s="14" t="n"/>
      <c r="U942" s="14" t="n"/>
      <c r="V942" s="14" t="n"/>
      <c r="W942" s="14" t="n"/>
      <c r="X942" s="14" t="n"/>
      <c r="Y942" s="14" t="n"/>
      <c r="Z942" s="14" t="n"/>
    </row>
    <row r="943" ht="15.75" customHeight="1" s="16">
      <c r="A943" s="14" t="n"/>
      <c r="B943" s="14" t="n"/>
      <c r="C943" s="14" t="n"/>
      <c r="D943" s="14" t="n"/>
      <c r="E943" s="14" t="n"/>
      <c r="F943" s="14" t="n"/>
      <c r="G943" s="14" t="n"/>
      <c r="H943" s="14" t="n"/>
      <c r="I943" s="14" t="n"/>
      <c r="J943" s="14" t="n"/>
      <c r="K943" s="14" t="n"/>
      <c r="L943" s="14" t="n"/>
      <c r="M943" s="14" t="n"/>
      <c r="N943" s="14" t="n"/>
      <c r="O943" s="14" t="n"/>
      <c r="P943" s="14" t="n"/>
      <c r="Q943" s="14" t="n"/>
      <c r="R943" s="14" t="n"/>
      <c r="S943" s="14" t="n"/>
      <c r="T943" s="14" t="n"/>
      <c r="U943" s="14" t="n"/>
      <c r="V943" s="14" t="n"/>
      <c r="W943" s="14" t="n"/>
      <c r="X943" s="14" t="n"/>
      <c r="Y943" s="14" t="n"/>
      <c r="Z943" s="14" t="n"/>
    </row>
    <row r="944" ht="15.75" customHeight="1" s="16">
      <c r="A944" s="14" t="n"/>
      <c r="B944" s="14" t="n"/>
      <c r="C944" s="14" t="n"/>
      <c r="D944" s="14" t="n"/>
      <c r="E944" s="14" t="n"/>
      <c r="F944" s="14" t="n"/>
      <c r="G944" s="14" t="n"/>
      <c r="H944" s="14" t="n"/>
      <c r="I944" s="14" t="n"/>
      <c r="J944" s="14" t="n"/>
      <c r="K944" s="14" t="n"/>
      <c r="L944" s="14" t="n"/>
      <c r="M944" s="14" t="n"/>
      <c r="N944" s="14" t="n"/>
      <c r="O944" s="14" t="n"/>
      <c r="P944" s="14" t="n"/>
      <c r="Q944" s="14" t="n"/>
      <c r="R944" s="14" t="n"/>
      <c r="S944" s="14" t="n"/>
      <c r="T944" s="14" t="n"/>
      <c r="U944" s="14" t="n"/>
      <c r="V944" s="14" t="n"/>
      <c r="W944" s="14" t="n"/>
      <c r="X944" s="14" t="n"/>
      <c r="Y944" s="14" t="n"/>
      <c r="Z944" s="14" t="n"/>
    </row>
    <row r="945" ht="15.75" customHeight="1" s="16">
      <c r="A945" s="14" t="n"/>
      <c r="B945" s="14" t="n"/>
      <c r="C945" s="14" t="n"/>
      <c r="D945" s="14" t="n"/>
      <c r="E945" s="14" t="n"/>
      <c r="F945" s="14" t="n"/>
      <c r="G945" s="14" t="n"/>
      <c r="H945" s="14" t="n"/>
      <c r="I945" s="14" t="n"/>
      <c r="J945" s="14" t="n"/>
      <c r="K945" s="14" t="n"/>
      <c r="L945" s="14" t="n"/>
      <c r="M945" s="14" t="n"/>
      <c r="N945" s="14" t="n"/>
      <c r="O945" s="14" t="n"/>
      <c r="P945" s="14" t="n"/>
      <c r="Q945" s="14" t="n"/>
      <c r="R945" s="14" t="n"/>
      <c r="S945" s="14" t="n"/>
      <c r="T945" s="14" t="n"/>
      <c r="U945" s="14" t="n"/>
      <c r="V945" s="14" t="n"/>
      <c r="W945" s="14" t="n"/>
      <c r="X945" s="14" t="n"/>
      <c r="Y945" s="14" t="n"/>
      <c r="Z945" s="14" t="n"/>
    </row>
    <row r="946" ht="15.75" customHeight="1" s="16">
      <c r="A946" s="14" t="n"/>
      <c r="B946" s="14" t="n"/>
      <c r="C946" s="14" t="n"/>
      <c r="D946" s="14" t="n"/>
      <c r="E946" s="14" t="n"/>
      <c r="F946" s="14" t="n"/>
      <c r="G946" s="14" t="n"/>
      <c r="H946" s="14" t="n"/>
      <c r="I946" s="14" t="n"/>
      <c r="J946" s="14" t="n"/>
      <c r="K946" s="14" t="n"/>
      <c r="L946" s="14" t="n"/>
      <c r="M946" s="14" t="n"/>
      <c r="N946" s="14" t="n"/>
      <c r="O946" s="14" t="n"/>
      <c r="P946" s="14" t="n"/>
      <c r="Q946" s="14" t="n"/>
      <c r="R946" s="14" t="n"/>
      <c r="S946" s="14" t="n"/>
      <c r="T946" s="14" t="n"/>
      <c r="U946" s="14" t="n"/>
      <c r="V946" s="14" t="n"/>
      <c r="W946" s="14" t="n"/>
      <c r="X946" s="14" t="n"/>
      <c r="Y946" s="14" t="n"/>
      <c r="Z946" s="14" t="n"/>
    </row>
    <row r="947" ht="15.75" customHeight="1" s="16">
      <c r="A947" s="14" t="n"/>
      <c r="B947" s="14" t="n"/>
      <c r="C947" s="14" t="n"/>
      <c r="D947" s="14" t="n"/>
      <c r="E947" s="14" t="n"/>
      <c r="F947" s="14" t="n"/>
      <c r="G947" s="14" t="n"/>
      <c r="H947" s="14" t="n"/>
      <c r="I947" s="14" t="n"/>
      <c r="J947" s="14" t="n"/>
      <c r="K947" s="14" t="n"/>
      <c r="L947" s="14" t="n"/>
      <c r="M947" s="14" t="n"/>
      <c r="N947" s="14" t="n"/>
      <c r="O947" s="14" t="n"/>
      <c r="P947" s="14" t="n"/>
      <c r="Q947" s="14" t="n"/>
      <c r="R947" s="14" t="n"/>
      <c r="S947" s="14" t="n"/>
      <c r="T947" s="14" t="n"/>
      <c r="U947" s="14" t="n"/>
      <c r="V947" s="14" t="n"/>
      <c r="W947" s="14" t="n"/>
      <c r="X947" s="14" t="n"/>
      <c r="Y947" s="14" t="n"/>
      <c r="Z947" s="14" t="n"/>
    </row>
    <row r="948" ht="15.75" customHeight="1" s="16">
      <c r="A948" s="14" t="n"/>
      <c r="B948" s="14" t="n"/>
      <c r="C948" s="14" t="n"/>
      <c r="D948" s="14" t="n"/>
      <c r="E948" s="14" t="n"/>
      <c r="F948" s="14" t="n"/>
      <c r="G948" s="14" t="n"/>
      <c r="H948" s="14" t="n"/>
      <c r="I948" s="14" t="n"/>
      <c r="J948" s="14" t="n"/>
      <c r="K948" s="14" t="n"/>
      <c r="L948" s="14" t="n"/>
      <c r="M948" s="14" t="n"/>
      <c r="N948" s="14" t="n"/>
      <c r="O948" s="14" t="n"/>
      <c r="P948" s="14" t="n"/>
      <c r="Q948" s="14" t="n"/>
      <c r="R948" s="14" t="n"/>
      <c r="S948" s="14" t="n"/>
      <c r="T948" s="14" t="n"/>
      <c r="U948" s="14" t="n"/>
      <c r="V948" s="14" t="n"/>
      <c r="W948" s="14" t="n"/>
      <c r="X948" s="14" t="n"/>
      <c r="Y948" s="14" t="n"/>
      <c r="Z948" s="14" t="n"/>
    </row>
    <row r="949" ht="15.75" customHeight="1" s="16">
      <c r="A949" s="14" t="n"/>
      <c r="B949" s="14" t="n"/>
      <c r="C949" s="14" t="n"/>
      <c r="D949" s="14" t="n"/>
      <c r="E949" s="14" t="n"/>
      <c r="F949" s="14" t="n"/>
      <c r="G949" s="14" t="n"/>
      <c r="H949" s="14" t="n"/>
      <c r="I949" s="14" t="n"/>
      <c r="J949" s="14" t="n"/>
      <c r="K949" s="14" t="n"/>
      <c r="L949" s="14" t="n"/>
      <c r="M949" s="14" t="n"/>
      <c r="N949" s="14" t="n"/>
      <c r="O949" s="14" t="n"/>
      <c r="P949" s="14" t="n"/>
      <c r="Q949" s="14" t="n"/>
      <c r="R949" s="14" t="n"/>
      <c r="S949" s="14" t="n"/>
      <c r="T949" s="14" t="n"/>
      <c r="U949" s="14" t="n"/>
      <c r="V949" s="14" t="n"/>
      <c r="W949" s="14" t="n"/>
      <c r="X949" s="14" t="n"/>
      <c r="Y949" s="14" t="n"/>
      <c r="Z949" s="14" t="n"/>
    </row>
    <row r="950" ht="15.75" customHeight="1" s="16">
      <c r="A950" s="14" t="n"/>
      <c r="B950" s="14" t="n"/>
      <c r="C950" s="14" t="n"/>
      <c r="D950" s="14" t="n"/>
      <c r="E950" s="14" t="n"/>
      <c r="F950" s="14" t="n"/>
      <c r="G950" s="14" t="n"/>
      <c r="H950" s="14" t="n"/>
      <c r="I950" s="14" t="n"/>
      <c r="J950" s="14" t="n"/>
      <c r="K950" s="14" t="n"/>
      <c r="L950" s="14" t="n"/>
      <c r="M950" s="14" t="n"/>
      <c r="N950" s="14" t="n"/>
      <c r="O950" s="14" t="n"/>
      <c r="P950" s="14" t="n"/>
      <c r="Q950" s="14" t="n"/>
      <c r="R950" s="14" t="n"/>
      <c r="S950" s="14" t="n"/>
      <c r="T950" s="14" t="n"/>
      <c r="U950" s="14" t="n"/>
      <c r="V950" s="14" t="n"/>
      <c r="W950" s="14" t="n"/>
      <c r="X950" s="14" t="n"/>
      <c r="Y950" s="14" t="n"/>
      <c r="Z950" s="14" t="n"/>
    </row>
    <row r="951" ht="15.75" customHeight="1" s="16">
      <c r="A951" s="14" t="n"/>
      <c r="B951" s="14" t="n"/>
      <c r="C951" s="14" t="n"/>
      <c r="D951" s="14" t="n"/>
      <c r="E951" s="14" t="n"/>
      <c r="F951" s="14" t="n"/>
      <c r="G951" s="14" t="n"/>
      <c r="H951" s="14" t="n"/>
      <c r="I951" s="14" t="n"/>
      <c r="J951" s="14" t="n"/>
      <c r="K951" s="14" t="n"/>
      <c r="L951" s="14" t="n"/>
      <c r="M951" s="14" t="n"/>
      <c r="N951" s="14" t="n"/>
      <c r="O951" s="14" t="n"/>
      <c r="P951" s="14" t="n"/>
      <c r="Q951" s="14" t="n"/>
      <c r="R951" s="14" t="n"/>
      <c r="S951" s="14" t="n"/>
      <c r="T951" s="14" t="n"/>
      <c r="U951" s="14" t="n"/>
      <c r="V951" s="14" t="n"/>
      <c r="W951" s="14" t="n"/>
      <c r="X951" s="14" t="n"/>
      <c r="Y951" s="14" t="n"/>
      <c r="Z951" s="14" t="n"/>
    </row>
    <row r="952" ht="15.75" customHeight="1" s="16">
      <c r="A952" s="14" t="n"/>
      <c r="B952" s="14" t="n"/>
      <c r="C952" s="14" t="n"/>
      <c r="D952" s="14" t="n"/>
      <c r="E952" s="14" t="n"/>
      <c r="F952" s="14" t="n"/>
      <c r="G952" s="14" t="n"/>
      <c r="H952" s="14" t="n"/>
      <c r="I952" s="14" t="n"/>
      <c r="J952" s="14" t="n"/>
      <c r="K952" s="14" t="n"/>
      <c r="L952" s="14" t="n"/>
      <c r="M952" s="14" t="n"/>
      <c r="N952" s="14" t="n"/>
      <c r="O952" s="14" t="n"/>
      <c r="P952" s="14" t="n"/>
      <c r="Q952" s="14" t="n"/>
      <c r="R952" s="14" t="n"/>
      <c r="S952" s="14" t="n"/>
      <c r="T952" s="14" t="n"/>
      <c r="U952" s="14" t="n"/>
      <c r="V952" s="14" t="n"/>
      <c r="W952" s="14" t="n"/>
      <c r="X952" s="14" t="n"/>
      <c r="Y952" s="14" t="n"/>
      <c r="Z952" s="14" t="n"/>
    </row>
    <row r="953" ht="15.75" customHeight="1" s="16">
      <c r="A953" s="14" t="n"/>
      <c r="B953" s="14" t="n"/>
      <c r="C953" s="14" t="n"/>
      <c r="D953" s="14" t="n"/>
      <c r="E953" s="14" t="n"/>
      <c r="F953" s="14" t="n"/>
      <c r="G953" s="14" t="n"/>
      <c r="H953" s="14" t="n"/>
      <c r="I953" s="14" t="n"/>
      <c r="J953" s="14" t="n"/>
      <c r="K953" s="14" t="n"/>
      <c r="L953" s="14" t="n"/>
      <c r="M953" s="14" t="n"/>
      <c r="N953" s="14" t="n"/>
      <c r="O953" s="14" t="n"/>
      <c r="P953" s="14" t="n"/>
      <c r="Q953" s="14" t="n"/>
      <c r="R953" s="14" t="n"/>
      <c r="S953" s="14" t="n"/>
      <c r="T953" s="14" t="n"/>
      <c r="U953" s="14" t="n"/>
      <c r="V953" s="14" t="n"/>
      <c r="W953" s="14" t="n"/>
      <c r="X953" s="14" t="n"/>
      <c r="Y953" s="14" t="n"/>
      <c r="Z953" s="14" t="n"/>
    </row>
    <row r="954" ht="15.75" customHeight="1" s="16">
      <c r="A954" s="14" t="n"/>
      <c r="B954" s="14" t="n"/>
      <c r="C954" s="14" t="n"/>
      <c r="D954" s="14" t="n"/>
      <c r="E954" s="14" t="n"/>
      <c r="F954" s="14" t="n"/>
      <c r="G954" s="14" t="n"/>
      <c r="H954" s="14" t="n"/>
      <c r="I954" s="14" t="n"/>
      <c r="J954" s="14" t="n"/>
      <c r="K954" s="14" t="n"/>
      <c r="L954" s="14" t="n"/>
      <c r="M954" s="14" t="n"/>
      <c r="N954" s="14" t="n"/>
      <c r="O954" s="14" t="n"/>
      <c r="P954" s="14" t="n"/>
      <c r="Q954" s="14" t="n"/>
      <c r="R954" s="14" t="n"/>
      <c r="S954" s="14" t="n"/>
      <c r="T954" s="14" t="n"/>
      <c r="U954" s="14" t="n"/>
      <c r="V954" s="14" t="n"/>
      <c r="W954" s="14" t="n"/>
      <c r="X954" s="14" t="n"/>
      <c r="Y954" s="14" t="n"/>
      <c r="Z954" s="14" t="n"/>
    </row>
    <row r="955" ht="15.75" customHeight="1" s="16">
      <c r="A955" s="14" t="n"/>
      <c r="B955" s="14" t="n"/>
      <c r="C955" s="14" t="n"/>
      <c r="D955" s="14" t="n"/>
      <c r="E955" s="14" t="n"/>
      <c r="F955" s="14" t="n"/>
      <c r="G955" s="14" t="n"/>
      <c r="H955" s="14" t="n"/>
      <c r="I955" s="14" t="n"/>
      <c r="J955" s="14" t="n"/>
      <c r="K955" s="14" t="n"/>
      <c r="L955" s="14" t="n"/>
      <c r="M955" s="14" t="n"/>
      <c r="N955" s="14" t="n"/>
      <c r="O955" s="14" t="n"/>
      <c r="P955" s="14" t="n"/>
      <c r="Q955" s="14" t="n"/>
      <c r="R955" s="14" t="n"/>
      <c r="S955" s="14" t="n"/>
      <c r="T955" s="14" t="n"/>
      <c r="U955" s="14" t="n"/>
      <c r="V955" s="14" t="n"/>
      <c r="W955" s="14" t="n"/>
      <c r="X955" s="14" t="n"/>
      <c r="Y955" s="14" t="n"/>
      <c r="Z955" s="14" t="n"/>
    </row>
    <row r="956" ht="15.75" customHeight="1" s="16">
      <c r="A956" s="14" t="n"/>
      <c r="B956" s="14" t="n"/>
      <c r="C956" s="14" t="n"/>
      <c r="D956" s="14" t="n"/>
      <c r="E956" s="14" t="n"/>
      <c r="F956" s="14" t="n"/>
      <c r="G956" s="14" t="n"/>
      <c r="H956" s="14" t="n"/>
      <c r="I956" s="14" t="n"/>
      <c r="J956" s="14" t="n"/>
      <c r="K956" s="14" t="n"/>
      <c r="L956" s="14" t="n"/>
      <c r="M956" s="14" t="n"/>
      <c r="N956" s="14" t="n"/>
      <c r="O956" s="14" t="n"/>
      <c r="P956" s="14" t="n"/>
      <c r="Q956" s="14" t="n"/>
      <c r="R956" s="14" t="n"/>
      <c r="S956" s="14" t="n"/>
      <c r="T956" s="14" t="n"/>
      <c r="U956" s="14" t="n"/>
      <c r="V956" s="14" t="n"/>
      <c r="W956" s="14" t="n"/>
      <c r="X956" s="14" t="n"/>
      <c r="Y956" s="14" t="n"/>
      <c r="Z956" s="14" t="n"/>
    </row>
    <row r="957" ht="15.75" customHeight="1" s="16">
      <c r="A957" s="14" t="n"/>
      <c r="B957" s="14" t="n"/>
      <c r="C957" s="14" t="n"/>
      <c r="D957" s="14" t="n"/>
      <c r="E957" s="14" t="n"/>
      <c r="F957" s="14" t="n"/>
      <c r="G957" s="14" t="n"/>
      <c r="H957" s="14" t="n"/>
      <c r="I957" s="14" t="n"/>
      <c r="J957" s="14" t="n"/>
      <c r="K957" s="14" t="n"/>
      <c r="L957" s="14" t="n"/>
      <c r="M957" s="14" t="n"/>
      <c r="N957" s="14" t="n"/>
      <c r="O957" s="14" t="n"/>
      <c r="P957" s="14" t="n"/>
      <c r="Q957" s="14" t="n"/>
      <c r="R957" s="14" t="n"/>
      <c r="S957" s="14" t="n"/>
      <c r="T957" s="14" t="n"/>
      <c r="U957" s="14" t="n"/>
      <c r="V957" s="14" t="n"/>
      <c r="W957" s="14" t="n"/>
      <c r="X957" s="14" t="n"/>
      <c r="Y957" s="14" t="n"/>
      <c r="Z957" s="14" t="n"/>
    </row>
    <row r="958" ht="15.75" customHeight="1" s="16">
      <c r="A958" s="14" t="n"/>
      <c r="B958" s="14" t="n"/>
      <c r="C958" s="14" t="n"/>
      <c r="D958" s="14" t="n"/>
      <c r="E958" s="14" t="n"/>
      <c r="F958" s="14" t="n"/>
      <c r="G958" s="14" t="n"/>
      <c r="H958" s="14" t="n"/>
      <c r="I958" s="14" t="n"/>
      <c r="J958" s="14" t="n"/>
      <c r="K958" s="14" t="n"/>
      <c r="L958" s="14" t="n"/>
      <c r="M958" s="14" t="n"/>
      <c r="N958" s="14" t="n"/>
      <c r="O958" s="14" t="n"/>
      <c r="P958" s="14" t="n"/>
      <c r="Q958" s="14" t="n"/>
      <c r="R958" s="14" t="n"/>
      <c r="S958" s="14" t="n"/>
      <c r="T958" s="14" t="n"/>
      <c r="U958" s="14" t="n"/>
      <c r="V958" s="14" t="n"/>
      <c r="W958" s="14" t="n"/>
      <c r="X958" s="14" t="n"/>
      <c r="Y958" s="14" t="n"/>
      <c r="Z958" s="14" t="n"/>
    </row>
    <row r="959" ht="15.75" customHeight="1" s="16">
      <c r="A959" s="14" t="n"/>
      <c r="B959" s="14" t="n"/>
      <c r="C959" s="14" t="n"/>
      <c r="D959" s="14" t="n"/>
      <c r="E959" s="14" t="n"/>
      <c r="F959" s="14" t="n"/>
      <c r="G959" s="14" t="n"/>
      <c r="H959" s="14" t="n"/>
      <c r="I959" s="14" t="n"/>
      <c r="J959" s="14" t="n"/>
      <c r="K959" s="14" t="n"/>
      <c r="L959" s="14" t="n"/>
      <c r="M959" s="14" t="n"/>
      <c r="N959" s="14" t="n"/>
      <c r="O959" s="14" t="n"/>
      <c r="P959" s="14" t="n"/>
      <c r="Q959" s="14" t="n"/>
      <c r="R959" s="14" t="n"/>
      <c r="S959" s="14" t="n"/>
      <c r="T959" s="14" t="n"/>
      <c r="U959" s="14" t="n"/>
      <c r="V959" s="14" t="n"/>
      <c r="W959" s="14" t="n"/>
      <c r="X959" s="14" t="n"/>
      <c r="Y959" s="14" t="n"/>
      <c r="Z959" s="14" t="n"/>
    </row>
    <row r="960" ht="15.75" customHeight="1" s="16">
      <c r="A960" s="14" t="n"/>
      <c r="B960" s="14" t="n"/>
      <c r="C960" s="14" t="n"/>
      <c r="D960" s="14" t="n"/>
      <c r="E960" s="14" t="n"/>
      <c r="F960" s="14" t="n"/>
      <c r="G960" s="14" t="n"/>
      <c r="H960" s="14" t="n"/>
      <c r="I960" s="14" t="n"/>
      <c r="J960" s="14" t="n"/>
      <c r="K960" s="14" t="n"/>
      <c r="L960" s="14" t="n"/>
      <c r="M960" s="14" t="n"/>
      <c r="N960" s="14" t="n"/>
      <c r="O960" s="14" t="n"/>
      <c r="P960" s="14" t="n"/>
      <c r="Q960" s="14" t="n"/>
      <c r="R960" s="14" t="n"/>
      <c r="S960" s="14" t="n"/>
      <c r="T960" s="14" t="n"/>
      <c r="U960" s="14" t="n"/>
      <c r="V960" s="14" t="n"/>
      <c r="W960" s="14" t="n"/>
      <c r="X960" s="14" t="n"/>
      <c r="Y960" s="14" t="n"/>
      <c r="Z960" s="14" t="n"/>
    </row>
    <row r="961" ht="15.75" customHeight="1" s="16">
      <c r="A961" s="14" t="n"/>
      <c r="B961" s="14" t="n"/>
      <c r="C961" s="14" t="n"/>
      <c r="D961" s="14" t="n"/>
      <c r="E961" s="14" t="n"/>
      <c r="F961" s="14" t="n"/>
      <c r="G961" s="14" t="n"/>
      <c r="H961" s="14" t="n"/>
      <c r="I961" s="14" t="n"/>
      <c r="J961" s="14" t="n"/>
      <c r="K961" s="14" t="n"/>
      <c r="L961" s="14" t="n"/>
      <c r="M961" s="14" t="n"/>
      <c r="N961" s="14" t="n"/>
      <c r="O961" s="14" t="n"/>
      <c r="P961" s="14" t="n"/>
      <c r="Q961" s="14" t="n"/>
      <c r="R961" s="14" t="n"/>
      <c r="S961" s="14" t="n"/>
      <c r="T961" s="14" t="n"/>
      <c r="U961" s="14" t="n"/>
      <c r="V961" s="14" t="n"/>
      <c r="W961" s="14" t="n"/>
      <c r="X961" s="14" t="n"/>
      <c r="Y961" s="14" t="n"/>
      <c r="Z961" s="14" t="n"/>
    </row>
    <row r="962" ht="15.75" customHeight="1" s="16">
      <c r="A962" s="14" t="n"/>
      <c r="B962" s="14" t="n"/>
      <c r="C962" s="14" t="n"/>
      <c r="D962" s="14" t="n"/>
      <c r="E962" s="14" t="n"/>
      <c r="F962" s="14" t="n"/>
      <c r="G962" s="14" t="n"/>
      <c r="H962" s="14" t="n"/>
      <c r="I962" s="14" t="n"/>
      <c r="J962" s="14" t="n"/>
      <c r="K962" s="14" t="n"/>
      <c r="L962" s="14" t="n"/>
      <c r="M962" s="14" t="n"/>
      <c r="N962" s="14" t="n"/>
      <c r="O962" s="14" t="n"/>
      <c r="P962" s="14" t="n"/>
      <c r="Q962" s="14" t="n"/>
      <c r="R962" s="14" t="n"/>
      <c r="S962" s="14" t="n"/>
      <c r="T962" s="14" t="n"/>
      <c r="U962" s="14" t="n"/>
      <c r="V962" s="14" t="n"/>
      <c r="W962" s="14" t="n"/>
      <c r="X962" s="14" t="n"/>
      <c r="Y962" s="14" t="n"/>
      <c r="Z962" s="14" t="n"/>
    </row>
    <row r="963" ht="15.75" customHeight="1" s="16">
      <c r="A963" s="14" t="n"/>
      <c r="B963" s="14" t="n"/>
      <c r="C963" s="14" t="n"/>
      <c r="D963" s="14" t="n"/>
      <c r="E963" s="14" t="n"/>
      <c r="F963" s="14" t="n"/>
      <c r="G963" s="14" t="n"/>
      <c r="H963" s="14" t="n"/>
      <c r="I963" s="14" t="n"/>
      <c r="J963" s="14" t="n"/>
      <c r="K963" s="14" t="n"/>
      <c r="L963" s="14" t="n"/>
      <c r="M963" s="14" t="n"/>
      <c r="N963" s="14" t="n"/>
      <c r="O963" s="14" t="n"/>
      <c r="P963" s="14" t="n"/>
      <c r="Q963" s="14" t="n"/>
      <c r="R963" s="14" t="n"/>
      <c r="S963" s="14" t="n"/>
      <c r="T963" s="14" t="n"/>
      <c r="U963" s="14" t="n"/>
      <c r="V963" s="14" t="n"/>
      <c r="W963" s="14" t="n"/>
      <c r="X963" s="14" t="n"/>
      <c r="Y963" s="14" t="n"/>
      <c r="Z963" s="14" t="n"/>
    </row>
    <row r="964" ht="15.75" customHeight="1" s="16">
      <c r="A964" s="14" t="n"/>
      <c r="B964" s="14" t="n"/>
      <c r="C964" s="14" t="n"/>
      <c r="D964" s="14" t="n"/>
      <c r="E964" s="14" t="n"/>
      <c r="F964" s="14" t="n"/>
      <c r="G964" s="14" t="n"/>
      <c r="H964" s="14" t="n"/>
      <c r="I964" s="14" t="n"/>
      <c r="J964" s="14" t="n"/>
      <c r="K964" s="14" t="n"/>
      <c r="L964" s="14" t="n"/>
      <c r="M964" s="14" t="n"/>
      <c r="N964" s="14" t="n"/>
      <c r="O964" s="14" t="n"/>
      <c r="P964" s="14" t="n"/>
      <c r="Q964" s="14" t="n"/>
      <c r="R964" s="14" t="n"/>
      <c r="S964" s="14" t="n"/>
      <c r="T964" s="14" t="n"/>
      <c r="U964" s="14" t="n"/>
      <c r="V964" s="14" t="n"/>
      <c r="W964" s="14" t="n"/>
      <c r="X964" s="14" t="n"/>
      <c r="Y964" s="14" t="n"/>
      <c r="Z964" s="14" t="n"/>
    </row>
    <row r="965" ht="15.75" customHeight="1" s="16">
      <c r="A965" s="14" t="n"/>
      <c r="B965" s="14" t="n"/>
      <c r="C965" s="14" t="n"/>
      <c r="D965" s="14" t="n"/>
      <c r="E965" s="14" t="n"/>
      <c r="F965" s="14" t="n"/>
      <c r="G965" s="14" t="n"/>
      <c r="H965" s="14" t="n"/>
      <c r="I965" s="14" t="n"/>
      <c r="J965" s="14" t="n"/>
      <c r="K965" s="14" t="n"/>
      <c r="L965" s="14" t="n"/>
      <c r="M965" s="14" t="n"/>
      <c r="N965" s="14" t="n"/>
      <c r="O965" s="14" t="n"/>
      <c r="P965" s="14" t="n"/>
      <c r="Q965" s="14" t="n"/>
      <c r="R965" s="14" t="n"/>
      <c r="S965" s="14" t="n"/>
      <c r="T965" s="14" t="n"/>
      <c r="U965" s="14" t="n"/>
      <c r="V965" s="14" t="n"/>
      <c r="W965" s="14" t="n"/>
      <c r="X965" s="14" t="n"/>
      <c r="Y965" s="14" t="n"/>
      <c r="Z965" s="14" t="n"/>
    </row>
    <row r="966" ht="15.75" customHeight="1" s="16">
      <c r="A966" s="14" t="n"/>
      <c r="B966" s="14" t="n"/>
      <c r="C966" s="14" t="n"/>
      <c r="D966" s="14" t="n"/>
      <c r="E966" s="14" t="n"/>
      <c r="F966" s="14" t="n"/>
      <c r="G966" s="14" t="n"/>
      <c r="H966" s="14" t="n"/>
      <c r="I966" s="14" t="n"/>
      <c r="J966" s="14" t="n"/>
      <c r="K966" s="14" t="n"/>
      <c r="L966" s="14" t="n"/>
      <c r="M966" s="14" t="n"/>
      <c r="N966" s="14" t="n"/>
      <c r="O966" s="14" t="n"/>
      <c r="P966" s="14" t="n"/>
      <c r="Q966" s="14" t="n"/>
      <c r="R966" s="14" t="n"/>
      <c r="S966" s="14" t="n"/>
      <c r="T966" s="14" t="n"/>
      <c r="U966" s="14" t="n"/>
      <c r="V966" s="14" t="n"/>
      <c r="W966" s="14" t="n"/>
      <c r="X966" s="14" t="n"/>
      <c r="Y966" s="14" t="n"/>
      <c r="Z966" s="14" t="n"/>
    </row>
    <row r="967" ht="15.75" customHeight="1" s="16">
      <c r="A967" s="14" t="n"/>
      <c r="B967" s="14" t="n"/>
      <c r="C967" s="14" t="n"/>
      <c r="D967" s="14" t="n"/>
      <c r="E967" s="14" t="n"/>
      <c r="F967" s="14" t="n"/>
      <c r="G967" s="14" t="n"/>
      <c r="H967" s="14" t="n"/>
      <c r="I967" s="14" t="n"/>
      <c r="J967" s="14" t="n"/>
      <c r="K967" s="14" t="n"/>
      <c r="L967" s="14" t="n"/>
      <c r="M967" s="14" t="n"/>
      <c r="N967" s="14" t="n"/>
      <c r="O967" s="14" t="n"/>
      <c r="P967" s="14" t="n"/>
      <c r="Q967" s="14" t="n"/>
      <c r="R967" s="14" t="n"/>
      <c r="S967" s="14" t="n"/>
      <c r="T967" s="14" t="n"/>
      <c r="U967" s="14" t="n"/>
      <c r="V967" s="14" t="n"/>
      <c r="W967" s="14" t="n"/>
      <c r="X967" s="14" t="n"/>
      <c r="Y967" s="14" t="n"/>
      <c r="Z967" s="14" t="n"/>
    </row>
    <row r="968" ht="15.75" customHeight="1" s="16">
      <c r="A968" s="14" t="n"/>
      <c r="B968" s="14" t="n"/>
      <c r="C968" s="14" t="n"/>
      <c r="D968" s="14" t="n"/>
      <c r="E968" s="14" t="n"/>
      <c r="F968" s="14" t="n"/>
      <c r="G968" s="14" t="n"/>
      <c r="H968" s="14" t="n"/>
      <c r="I968" s="14" t="n"/>
      <c r="J968" s="14" t="n"/>
      <c r="K968" s="14" t="n"/>
      <c r="L968" s="14" t="n"/>
      <c r="M968" s="14" t="n"/>
      <c r="N968" s="14" t="n"/>
      <c r="O968" s="14" t="n"/>
      <c r="P968" s="14" t="n"/>
      <c r="Q968" s="14" t="n"/>
      <c r="R968" s="14" t="n"/>
      <c r="S968" s="14" t="n"/>
      <c r="T968" s="14" t="n"/>
      <c r="U968" s="14" t="n"/>
      <c r="V968" s="14" t="n"/>
      <c r="W968" s="14" t="n"/>
      <c r="X968" s="14" t="n"/>
      <c r="Y968" s="14" t="n"/>
      <c r="Z968" s="14" t="n"/>
    </row>
    <row r="969" ht="15.75" customHeight="1" s="16">
      <c r="A969" s="14" t="n"/>
      <c r="B969" s="14" t="n"/>
      <c r="C969" s="14" t="n"/>
      <c r="D969" s="14" t="n"/>
      <c r="E969" s="14" t="n"/>
      <c r="F969" s="14" t="n"/>
      <c r="G969" s="14" t="n"/>
      <c r="H969" s="14" t="n"/>
      <c r="I969" s="14" t="n"/>
      <c r="J969" s="14" t="n"/>
      <c r="K969" s="14" t="n"/>
      <c r="L969" s="14" t="n"/>
      <c r="M969" s="14" t="n"/>
      <c r="N969" s="14" t="n"/>
      <c r="O969" s="14" t="n"/>
      <c r="P969" s="14" t="n"/>
      <c r="Q969" s="14" t="n"/>
      <c r="R969" s="14" t="n"/>
      <c r="S969" s="14" t="n"/>
      <c r="T969" s="14" t="n"/>
      <c r="U969" s="14" t="n"/>
      <c r="V969" s="14" t="n"/>
      <c r="W969" s="14" t="n"/>
      <c r="X969" s="14" t="n"/>
      <c r="Y969" s="14" t="n"/>
      <c r="Z969" s="14" t="n"/>
    </row>
    <row r="970" ht="15.75" customHeight="1" s="16">
      <c r="A970" s="14" t="n"/>
      <c r="B970" s="14" t="n"/>
      <c r="C970" s="14" t="n"/>
      <c r="D970" s="14" t="n"/>
      <c r="E970" s="14" t="n"/>
      <c r="F970" s="14" t="n"/>
      <c r="G970" s="14" t="n"/>
      <c r="H970" s="14" t="n"/>
      <c r="I970" s="14" t="n"/>
      <c r="J970" s="14" t="n"/>
      <c r="K970" s="14" t="n"/>
      <c r="L970" s="14" t="n"/>
      <c r="M970" s="14" t="n"/>
      <c r="N970" s="14" t="n"/>
      <c r="O970" s="14" t="n"/>
      <c r="P970" s="14" t="n"/>
      <c r="Q970" s="14" t="n"/>
      <c r="R970" s="14" t="n"/>
      <c r="S970" s="14" t="n"/>
      <c r="T970" s="14" t="n"/>
      <c r="U970" s="14" t="n"/>
      <c r="V970" s="14" t="n"/>
      <c r="W970" s="14" t="n"/>
      <c r="X970" s="14" t="n"/>
      <c r="Y970" s="14" t="n"/>
      <c r="Z970" s="14" t="n"/>
    </row>
    <row r="971" ht="15.75" customHeight="1" s="16">
      <c r="A971" s="14" t="n"/>
      <c r="B971" s="14" t="n"/>
      <c r="C971" s="14" t="n"/>
      <c r="D971" s="14" t="n"/>
      <c r="E971" s="14" t="n"/>
      <c r="F971" s="14" t="n"/>
      <c r="G971" s="14" t="n"/>
      <c r="H971" s="14" t="n"/>
      <c r="I971" s="14" t="n"/>
      <c r="J971" s="14" t="n"/>
      <c r="K971" s="14" t="n"/>
      <c r="L971" s="14" t="n"/>
      <c r="M971" s="14" t="n"/>
      <c r="N971" s="14" t="n"/>
      <c r="O971" s="14" t="n"/>
      <c r="P971" s="14" t="n"/>
      <c r="Q971" s="14" t="n"/>
      <c r="R971" s="14" t="n"/>
      <c r="S971" s="14" t="n"/>
      <c r="T971" s="14" t="n"/>
      <c r="U971" s="14" t="n"/>
      <c r="V971" s="14" t="n"/>
      <c r="W971" s="14" t="n"/>
      <c r="X971" s="14" t="n"/>
      <c r="Y971" s="14" t="n"/>
      <c r="Z971" s="14" t="n"/>
    </row>
    <row r="972" ht="15.75" customHeight="1" s="16">
      <c r="A972" s="14" t="n"/>
      <c r="B972" s="14" t="n"/>
      <c r="C972" s="14" t="n"/>
      <c r="D972" s="14" t="n"/>
      <c r="E972" s="14" t="n"/>
      <c r="F972" s="14" t="n"/>
      <c r="G972" s="14" t="n"/>
      <c r="H972" s="14" t="n"/>
      <c r="I972" s="14" t="n"/>
      <c r="J972" s="14" t="n"/>
      <c r="K972" s="14" t="n"/>
      <c r="L972" s="14" t="n"/>
      <c r="M972" s="14" t="n"/>
      <c r="N972" s="14" t="n"/>
      <c r="O972" s="14" t="n"/>
      <c r="P972" s="14" t="n"/>
      <c r="Q972" s="14" t="n"/>
      <c r="R972" s="14" t="n"/>
      <c r="S972" s="14" t="n"/>
      <c r="T972" s="14" t="n"/>
      <c r="U972" s="14" t="n"/>
      <c r="V972" s="14" t="n"/>
      <c r="W972" s="14" t="n"/>
      <c r="X972" s="14" t="n"/>
      <c r="Y972" s="14" t="n"/>
      <c r="Z972" s="14" t="n"/>
    </row>
    <row r="973" ht="15.75" customHeight="1" s="16">
      <c r="A973" s="14" t="n"/>
      <c r="B973" s="14" t="n"/>
      <c r="C973" s="14" t="n"/>
      <c r="D973" s="14" t="n"/>
      <c r="E973" s="14" t="n"/>
      <c r="F973" s="14" t="n"/>
      <c r="G973" s="14" t="n"/>
      <c r="H973" s="14" t="n"/>
      <c r="I973" s="14" t="n"/>
      <c r="J973" s="14" t="n"/>
      <c r="K973" s="14" t="n"/>
      <c r="L973" s="14" t="n"/>
      <c r="M973" s="14" t="n"/>
      <c r="N973" s="14" t="n"/>
      <c r="O973" s="14" t="n"/>
      <c r="P973" s="14" t="n"/>
      <c r="Q973" s="14" t="n"/>
      <c r="R973" s="14" t="n"/>
      <c r="S973" s="14" t="n"/>
      <c r="T973" s="14" t="n"/>
      <c r="U973" s="14" t="n"/>
      <c r="V973" s="14" t="n"/>
      <c r="W973" s="14" t="n"/>
      <c r="X973" s="14" t="n"/>
      <c r="Y973" s="14" t="n"/>
      <c r="Z973" s="14" t="n"/>
    </row>
    <row r="974" ht="15.75" customHeight="1" s="16">
      <c r="A974" s="14" t="n"/>
      <c r="B974" s="14" t="n"/>
      <c r="C974" s="14" t="n"/>
      <c r="D974" s="14" t="n"/>
      <c r="E974" s="14" t="n"/>
      <c r="F974" s="14" t="n"/>
      <c r="G974" s="14" t="n"/>
      <c r="H974" s="14" t="n"/>
      <c r="I974" s="14" t="n"/>
      <c r="J974" s="14" t="n"/>
      <c r="K974" s="14" t="n"/>
      <c r="L974" s="14" t="n"/>
      <c r="M974" s="14" t="n"/>
      <c r="N974" s="14" t="n"/>
      <c r="O974" s="14" t="n"/>
      <c r="P974" s="14" t="n"/>
      <c r="Q974" s="14" t="n"/>
      <c r="R974" s="14" t="n"/>
      <c r="S974" s="14" t="n"/>
      <c r="T974" s="14" t="n"/>
      <c r="U974" s="14" t="n"/>
      <c r="V974" s="14" t="n"/>
      <c r="W974" s="14" t="n"/>
      <c r="X974" s="14" t="n"/>
      <c r="Y974" s="14" t="n"/>
      <c r="Z974" s="14" t="n"/>
    </row>
    <row r="975" ht="15.75" customHeight="1" s="16">
      <c r="A975" s="14" t="n"/>
      <c r="B975" s="14" t="n"/>
      <c r="C975" s="14" t="n"/>
      <c r="D975" s="14" t="n"/>
      <c r="E975" s="14" t="n"/>
      <c r="F975" s="14" t="n"/>
      <c r="G975" s="14" t="n"/>
      <c r="H975" s="14" t="n"/>
      <c r="I975" s="14" t="n"/>
      <c r="J975" s="14" t="n"/>
      <c r="K975" s="14" t="n"/>
      <c r="L975" s="14" t="n"/>
      <c r="M975" s="14" t="n"/>
      <c r="N975" s="14" t="n"/>
      <c r="O975" s="14" t="n"/>
      <c r="P975" s="14" t="n"/>
      <c r="Q975" s="14" t="n"/>
      <c r="R975" s="14" t="n"/>
      <c r="S975" s="14" t="n"/>
      <c r="T975" s="14" t="n"/>
      <c r="U975" s="14" t="n"/>
      <c r="V975" s="14" t="n"/>
      <c r="W975" s="14" t="n"/>
      <c r="X975" s="14" t="n"/>
      <c r="Y975" s="14" t="n"/>
      <c r="Z975" s="14" t="n"/>
    </row>
    <row r="976" ht="15.75" customHeight="1" s="16">
      <c r="A976" s="14" t="n"/>
      <c r="B976" s="14" t="n"/>
      <c r="C976" s="14" t="n"/>
      <c r="D976" s="14" t="n"/>
      <c r="E976" s="14" t="n"/>
      <c r="F976" s="14" t="n"/>
      <c r="G976" s="14" t="n"/>
      <c r="H976" s="14" t="n"/>
      <c r="I976" s="14" t="n"/>
      <c r="J976" s="14" t="n"/>
      <c r="K976" s="14" t="n"/>
      <c r="L976" s="14" t="n"/>
      <c r="M976" s="14" t="n"/>
      <c r="N976" s="14" t="n"/>
      <c r="O976" s="14" t="n"/>
      <c r="P976" s="14" t="n"/>
      <c r="Q976" s="14" t="n"/>
      <c r="R976" s="14" t="n"/>
      <c r="S976" s="14" t="n"/>
      <c r="T976" s="14" t="n"/>
      <c r="U976" s="14" t="n"/>
      <c r="V976" s="14" t="n"/>
      <c r="W976" s="14" t="n"/>
      <c r="X976" s="14" t="n"/>
      <c r="Y976" s="14" t="n"/>
      <c r="Z976" s="14" t="n"/>
    </row>
    <row r="977" ht="15.75" customHeight="1" s="16">
      <c r="A977" s="14" t="n"/>
      <c r="B977" s="14" t="n"/>
      <c r="C977" s="14" t="n"/>
      <c r="D977" s="14" t="n"/>
      <c r="E977" s="14" t="n"/>
      <c r="F977" s="14" t="n"/>
      <c r="G977" s="14" t="n"/>
      <c r="H977" s="14" t="n"/>
      <c r="I977" s="14" t="n"/>
      <c r="J977" s="14" t="n"/>
      <c r="K977" s="14" t="n"/>
      <c r="L977" s="14" t="n"/>
      <c r="M977" s="14" t="n"/>
      <c r="N977" s="14" t="n"/>
      <c r="O977" s="14" t="n"/>
      <c r="P977" s="14" t="n"/>
      <c r="Q977" s="14" t="n"/>
      <c r="R977" s="14" t="n"/>
      <c r="S977" s="14" t="n"/>
      <c r="T977" s="14" t="n"/>
      <c r="U977" s="14" t="n"/>
      <c r="V977" s="14" t="n"/>
      <c r="W977" s="14" t="n"/>
      <c r="X977" s="14" t="n"/>
      <c r="Y977" s="14" t="n"/>
      <c r="Z977" s="14" t="n"/>
    </row>
    <row r="978" ht="15.75" customHeight="1" s="16">
      <c r="A978" s="14" t="n"/>
      <c r="B978" s="14" t="n"/>
      <c r="C978" s="14" t="n"/>
      <c r="D978" s="14" t="n"/>
      <c r="E978" s="14" t="n"/>
      <c r="F978" s="14" t="n"/>
      <c r="G978" s="14" t="n"/>
      <c r="H978" s="14" t="n"/>
      <c r="I978" s="14" t="n"/>
      <c r="J978" s="14" t="n"/>
      <c r="K978" s="14" t="n"/>
      <c r="L978" s="14" t="n"/>
      <c r="M978" s="14" t="n"/>
      <c r="N978" s="14" t="n"/>
      <c r="O978" s="14" t="n"/>
      <c r="P978" s="14" t="n"/>
      <c r="Q978" s="14" t="n"/>
      <c r="R978" s="14" t="n"/>
      <c r="S978" s="14" t="n"/>
      <c r="T978" s="14" t="n"/>
      <c r="U978" s="14" t="n"/>
      <c r="V978" s="14" t="n"/>
      <c r="W978" s="14" t="n"/>
      <c r="X978" s="14" t="n"/>
      <c r="Y978" s="14" t="n"/>
      <c r="Z978" s="14" t="n"/>
    </row>
    <row r="979" ht="15.75" customHeight="1" s="16">
      <c r="A979" s="14" t="n"/>
      <c r="B979" s="14" t="n"/>
      <c r="C979" s="14" t="n"/>
      <c r="D979" s="14" t="n"/>
      <c r="E979" s="14" t="n"/>
      <c r="F979" s="14" t="n"/>
      <c r="G979" s="14" t="n"/>
      <c r="H979" s="14" t="n"/>
      <c r="I979" s="14" t="n"/>
      <c r="J979" s="14" t="n"/>
      <c r="K979" s="14" t="n"/>
      <c r="L979" s="14" t="n"/>
      <c r="M979" s="14" t="n"/>
      <c r="N979" s="14" t="n"/>
      <c r="O979" s="14" t="n"/>
      <c r="P979" s="14" t="n"/>
      <c r="Q979" s="14" t="n"/>
      <c r="R979" s="14" t="n"/>
      <c r="S979" s="14" t="n"/>
      <c r="T979" s="14" t="n"/>
      <c r="U979" s="14" t="n"/>
      <c r="V979" s="14" t="n"/>
      <c r="W979" s="14" t="n"/>
      <c r="X979" s="14" t="n"/>
      <c r="Y979" s="14" t="n"/>
      <c r="Z979" s="14" t="n"/>
    </row>
    <row r="980" ht="15.75" customHeight="1" s="16">
      <c r="A980" s="14" t="n"/>
      <c r="B980" s="14" t="n"/>
      <c r="C980" s="14" t="n"/>
      <c r="D980" s="14" t="n"/>
      <c r="E980" s="14" t="n"/>
      <c r="F980" s="14" t="n"/>
      <c r="G980" s="14" t="n"/>
      <c r="H980" s="14" t="n"/>
      <c r="I980" s="14" t="n"/>
      <c r="J980" s="14" t="n"/>
      <c r="K980" s="14" t="n"/>
      <c r="L980" s="14" t="n"/>
      <c r="M980" s="14" t="n"/>
      <c r="N980" s="14" t="n"/>
      <c r="O980" s="14" t="n"/>
      <c r="P980" s="14" t="n"/>
      <c r="Q980" s="14" t="n"/>
      <c r="R980" s="14" t="n"/>
      <c r="S980" s="14" t="n"/>
      <c r="T980" s="14" t="n"/>
      <c r="U980" s="14" t="n"/>
      <c r="V980" s="14" t="n"/>
      <c r="W980" s="14" t="n"/>
      <c r="X980" s="14" t="n"/>
      <c r="Y980" s="14" t="n"/>
      <c r="Z980" s="14" t="n"/>
    </row>
    <row r="981" ht="15.75" customHeight="1" s="16">
      <c r="A981" s="14" t="n"/>
      <c r="B981" s="14" t="n"/>
      <c r="C981" s="14" t="n"/>
      <c r="D981" s="14" t="n"/>
      <c r="E981" s="14" t="n"/>
      <c r="F981" s="14" t="n"/>
      <c r="G981" s="14" t="n"/>
      <c r="H981" s="14" t="n"/>
      <c r="I981" s="14" t="n"/>
      <c r="J981" s="14" t="n"/>
      <c r="K981" s="14" t="n"/>
      <c r="L981" s="14" t="n"/>
      <c r="M981" s="14" t="n"/>
      <c r="N981" s="14" t="n"/>
      <c r="O981" s="14" t="n"/>
      <c r="P981" s="14" t="n"/>
      <c r="Q981" s="14" t="n"/>
      <c r="R981" s="14" t="n"/>
      <c r="S981" s="14" t="n"/>
      <c r="T981" s="14" t="n"/>
      <c r="U981" s="14" t="n"/>
      <c r="V981" s="14" t="n"/>
      <c r="W981" s="14" t="n"/>
      <c r="X981" s="14" t="n"/>
      <c r="Y981" s="14" t="n"/>
      <c r="Z981" s="14" t="n"/>
    </row>
    <row r="982" ht="15.75" customHeight="1" s="16">
      <c r="A982" s="14" t="n"/>
      <c r="B982" s="14" t="n"/>
      <c r="C982" s="14" t="n"/>
      <c r="D982" s="14" t="n"/>
      <c r="E982" s="14" t="n"/>
      <c r="F982" s="14" t="n"/>
      <c r="G982" s="14" t="n"/>
      <c r="H982" s="14" t="n"/>
      <c r="I982" s="14" t="n"/>
      <c r="J982" s="14" t="n"/>
      <c r="K982" s="14" t="n"/>
      <c r="L982" s="14" t="n"/>
      <c r="M982" s="14" t="n"/>
      <c r="N982" s="14" t="n"/>
      <c r="O982" s="14" t="n"/>
      <c r="P982" s="14" t="n"/>
      <c r="Q982" s="14" t="n"/>
      <c r="R982" s="14" t="n"/>
      <c r="S982" s="14" t="n"/>
      <c r="T982" s="14" t="n"/>
      <c r="U982" s="14" t="n"/>
      <c r="V982" s="14" t="n"/>
      <c r="W982" s="14" t="n"/>
      <c r="X982" s="14" t="n"/>
      <c r="Y982" s="14" t="n"/>
      <c r="Z982" s="14" t="n"/>
    </row>
    <row r="983" ht="15.75" customHeight="1" s="16">
      <c r="A983" s="14" t="n"/>
      <c r="B983" s="14" t="n"/>
      <c r="C983" s="14" t="n"/>
      <c r="D983" s="14" t="n"/>
      <c r="E983" s="14" t="n"/>
      <c r="F983" s="14" t="n"/>
      <c r="G983" s="14" t="n"/>
      <c r="H983" s="14" t="n"/>
      <c r="I983" s="14" t="n"/>
      <c r="J983" s="14" t="n"/>
      <c r="K983" s="14" t="n"/>
      <c r="L983" s="14" t="n"/>
      <c r="M983" s="14" t="n"/>
      <c r="N983" s="14" t="n"/>
      <c r="O983" s="14" t="n"/>
      <c r="P983" s="14" t="n"/>
      <c r="Q983" s="14" t="n"/>
      <c r="R983" s="14" t="n"/>
      <c r="S983" s="14" t="n"/>
      <c r="T983" s="14" t="n"/>
      <c r="U983" s="14" t="n"/>
      <c r="V983" s="14" t="n"/>
      <c r="W983" s="14" t="n"/>
      <c r="X983" s="14" t="n"/>
      <c r="Y983" s="14" t="n"/>
      <c r="Z983" s="14" t="n"/>
    </row>
    <row r="984" ht="15.75" customHeight="1" s="16">
      <c r="A984" s="14" t="n"/>
      <c r="B984" s="14" t="n"/>
      <c r="C984" s="14" t="n"/>
      <c r="D984" s="14" t="n"/>
      <c r="E984" s="14" t="n"/>
      <c r="F984" s="14" t="n"/>
      <c r="G984" s="14" t="n"/>
      <c r="H984" s="14" t="n"/>
      <c r="I984" s="14" t="n"/>
      <c r="J984" s="14" t="n"/>
      <c r="K984" s="14" t="n"/>
      <c r="L984" s="14" t="n"/>
      <c r="M984" s="14" t="n"/>
      <c r="N984" s="14" t="n"/>
      <c r="O984" s="14" t="n"/>
      <c r="P984" s="14" t="n"/>
      <c r="Q984" s="14" t="n"/>
      <c r="R984" s="14" t="n"/>
      <c r="S984" s="14" t="n"/>
      <c r="T984" s="14" t="n"/>
      <c r="U984" s="14" t="n"/>
      <c r="V984" s="14" t="n"/>
      <c r="W984" s="14" t="n"/>
      <c r="X984" s="14" t="n"/>
      <c r="Y984" s="14" t="n"/>
      <c r="Z984" s="14" t="n"/>
    </row>
    <row r="985" ht="15.75" customHeight="1" s="16">
      <c r="A985" s="14" t="n"/>
      <c r="B985" s="14" t="n"/>
      <c r="C985" s="14" t="n"/>
      <c r="D985" s="14" t="n"/>
      <c r="E985" s="14" t="n"/>
      <c r="F985" s="14" t="n"/>
      <c r="G985" s="14" t="n"/>
      <c r="H985" s="14" t="n"/>
      <c r="I985" s="14" t="n"/>
      <c r="J985" s="14" t="n"/>
      <c r="K985" s="14" t="n"/>
      <c r="L985" s="14" t="n"/>
      <c r="M985" s="14" t="n"/>
      <c r="N985" s="14" t="n"/>
      <c r="O985" s="14" t="n"/>
      <c r="P985" s="14" t="n"/>
      <c r="Q985" s="14" t="n"/>
      <c r="R985" s="14" t="n"/>
      <c r="S985" s="14" t="n"/>
      <c r="T985" s="14" t="n"/>
      <c r="U985" s="14" t="n"/>
      <c r="V985" s="14" t="n"/>
      <c r="W985" s="14" t="n"/>
      <c r="X985" s="14" t="n"/>
      <c r="Y985" s="14" t="n"/>
      <c r="Z985" s="14" t="n"/>
    </row>
    <row r="986" ht="15.75" customHeight="1" s="16">
      <c r="A986" s="14" t="n"/>
      <c r="B986" s="14" t="n"/>
      <c r="C986" s="14" t="n"/>
      <c r="D986" s="14" t="n"/>
      <c r="E986" s="14" t="n"/>
      <c r="F986" s="14" t="n"/>
      <c r="G986" s="14" t="n"/>
      <c r="H986" s="14" t="n"/>
      <c r="I986" s="14" t="n"/>
      <c r="J986" s="14" t="n"/>
      <c r="K986" s="14" t="n"/>
      <c r="L986" s="14" t="n"/>
      <c r="M986" s="14" t="n"/>
      <c r="N986" s="14" t="n"/>
      <c r="O986" s="14" t="n"/>
      <c r="P986" s="14" t="n"/>
      <c r="Q986" s="14" t="n"/>
      <c r="R986" s="14" t="n"/>
      <c r="S986" s="14" t="n"/>
      <c r="T986" s="14" t="n"/>
      <c r="U986" s="14" t="n"/>
      <c r="V986" s="14" t="n"/>
      <c r="W986" s="14" t="n"/>
      <c r="X986" s="14" t="n"/>
      <c r="Y986" s="14" t="n"/>
      <c r="Z986" s="14" t="n"/>
    </row>
    <row r="987" ht="15.75" customHeight="1" s="16">
      <c r="A987" s="14" t="n"/>
      <c r="B987" s="14" t="n"/>
      <c r="C987" s="14" t="n"/>
      <c r="D987" s="14" t="n"/>
      <c r="E987" s="14" t="n"/>
      <c r="F987" s="14" t="n"/>
      <c r="G987" s="14" t="n"/>
      <c r="H987" s="14" t="n"/>
      <c r="I987" s="14" t="n"/>
      <c r="J987" s="14" t="n"/>
      <c r="K987" s="14" t="n"/>
      <c r="L987" s="14" t="n"/>
      <c r="M987" s="14" t="n"/>
      <c r="N987" s="14" t="n"/>
      <c r="O987" s="14" t="n"/>
      <c r="P987" s="14" t="n"/>
      <c r="Q987" s="14" t="n"/>
      <c r="R987" s="14" t="n"/>
      <c r="S987" s="14" t="n"/>
      <c r="T987" s="14" t="n"/>
      <c r="U987" s="14" t="n"/>
      <c r="V987" s="14" t="n"/>
      <c r="W987" s="14" t="n"/>
      <c r="X987" s="14" t="n"/>
      <c r="Y987" s="14" t="n"/>
      <c r="Z987" s="14" t="n"/>
    </row>
    <row r="988" ht="15.75" customHeight="1" s="16">
      <c r="A988" s="14" t="n"/>
      <c r="B988" s="14" t="n"/>
      <c r="C988" s="14" t="n"/>
      <c r="D988" s="14" t="n"/>
      <c r="E988" s="14" t="n"/>
      <c r="F988" s="14" t="n"/>
      <c r="G988" s="14" t="n"/>
      <c r="H988" s="14" t="n"/>
      <c r="I988" s="14" t="n"/>
      <c r="J988" s="14" t="n"/>
      <c r="K988" s="14" t="n"/>
      <c r="L988" s="14" t="n"/>
      <c r="M988" s="14" t="n"/>
      <c r="N988" s="14" t="n"/>
      <c r="O988" s="14" t="n"/>
      <c r="P988" s="14" t="n"/>
      <c r="Q988" s="14" t="n"/>
      <c r="R988" s="14" t="n"/>
      <c r="S988" s="14" t="n"/>
      <c r="T988" s="14" t="n"/>
      <c r="U988" s="14" t="n"/>
      <c r="V988" s="14" t="n"/>
      <c r="W988" s="14" t="n"/>
      <c r="X988" s="14" t="n"/>
      <c r="Y988" s="14" t="n"/>
      <c r="Z988" s="14" t="n"/>
    </row>
    <row r="989" ht="15.75" customHeight="1" s="16">
      <c r="A989" s="14" t="n"/>
      <c r="B989" s="14" t="n"/>
      <c r="C989" s="14" t="n"/>
      <c r="D989" s="14" t="n"/>
      <c r="E989" s="14" t="n"/>
      <c r="F989" s="14" t="n"/>
      <c r="G989" s="14" t="n"/>
      <c r="H989" s="14" t="n"/>
      <c r="I989" s="14" t="n"/>
      <c r="J989" s="14" t="n"/>
      <c r="K989" s="14" t="n"/>
      <c r="L989" s="14" t="n"/>
      <c r="M989" s="14" t="n"/>
      <c r="N989" s="14" t="n"/>
      <c r="O989" s="14" t="n"/>
      <c r="P989" s="14" t="n"/>
      <c r="Q989" s="14" t="n"/>
      <c r="R989" s="14" t="n"/>
      <c r="S989" s="14" t="n"/>
      <c r="T989" s="14" t="n"/>
      <c r="U989" s="14" t="n"/>
      <c r="V989" s="14" t="n"/>
      <c r="W989" s="14" t="n"/>
      <c r="X989" s="14" t="n"/>
      <c r="Y989" s="14" t="n"/>
      <c r="Z989" s="14" t="n"/>
    </row>
    <row r="990" ht="15.75" customHeight="1" s="16">
      <c r="A990" s="14" t="n"/>
      <c r="B990" s="14" t="n"/>
      <c r="C990" s="14" t="n"/>
      <c r="D990" s="14" t="n"/>
      <c r="E990" s="14" t="n"/>
      <c r="F990" s="14" t="n"/>
      <c r="G990" s="14" t="n"/>
      <c r="H990" s="14" t="n"/>
      <c r="I990" s="14" t="n"/>
      <c r="J990" s="14" t="n"/>
      <c r="K990" s="14" t="n"/>
      <c r="L990" s="14" t="n"/>
      <c r="M990" s="14" t="n"/>
      <c r="N990" s="14" t="n"/>
      <c r="O990" s="14" t="n"/>
      <c r="P990" s="14" t="n"/>
      <c r="Q990" s="14" t="n"/>
      <c r="R990" s="14" t="n"/>
      <c r="S990" s="14" t="n"/>
      <c r="T990" s="14" t="n"/>
      <c r="U990" s="14" t="n"/>
      <c r="V990" s="14" t="n"/>
      <c r="W990" s="14" t="n"/>
      <c r="X990" s="14" t="n"/>
      <c r="Y990" s="14" t="n"/>
      <c r="Z990" s="14" t="n"/>
    </row>
    <row r="991" ht="15.75" customHeight="1" s="16">
      <c r="A991" s="14" t="n"/>
      <c r="B991" s="14" t="n"/>
      <c r="C991" s="14" t="n"/>
      <c r="D991" s="14" t="n"/>
      <c r="E991" s="14" t="n"/>
      <c r="F991" s="14" t="n"/>
      <c r="G991" s="14" t="n"/>
      <c r="H991" s="14" t="n"/>
      <c r="I991" s="14" t="n"/>
      <c r="J991" s="14" t="n"/>
      <c r="K991" s="14" t="n"/>
      <c r="L991" s="14" t="n"/>
      <c r="M991" s="14" t="n"/>
      <c r="N991" s="14" t="n"/>
      <c r="O991" s="14" t="n"/>
      <c r="P991" s="14" t="n"/>
      <c r="Q991" s="14" t="n"/>
      <c r="R991" s="14" t="n"/>
      <c r="S991" s="14" t="n"/>
      <c r="T991" s="14" t="n"/>
      <c r="U991" s="14" t="n"/>
      <c r="V991" s="14" t="n"/>
      <c r="W991" s="14" t="n"/>
      <c r="X991" s="14" t="n"/>
      <c r="Y991" s="14" t="n"/>
      <c r="Z991" s="14" t="n"/>
    </row>
    <row r="992" ht="15.75" customHeight="1" s="16">
      <c r="A992" s="14" t="n"/>
      <c r="B992" s="14" t="n"/>
      <c r="C992" s="14" t="n"/>
      <c r="D992" s="14" t="n"/>
      <c r="E992" s="14" t="n"/>
      <c r="F992" s="14" t="n"/>
      <c r="G992" s="14" t="n"/>
      <c r="H992" s="14" t="n"/>
      <c r="I992" s="14" t="n"/>
      <c r="J992" s="14" t="n"/>
      <c r="K992" s="14" t="n"/>
      <c r="L992" s="14" t="n"/>
      <c r="M992" s="14" t="n"/>
      <c r="N992" s="14" t="n"/>
      <c r="O992" s="14" t="n"/>
      <c r="P992" s="14" t="n"/>
      <c r="Q992" s="14" t="n"/>
      <c r="R992" s="14" t="n"/>
      <c r="S992" s="14" t="n"/>
      <c r="T992" s="14" t="n"/>
      <c r="U992" s="14" t="n"/>
      <c r="V992" s="14" t="n"/>
      <c r="W992" s="14" t="n"/>
      <c r="X992" s="14" t="n"/>
      <c r="Y992" s="14" t="n"/>
      <c r="Z992" s="14" t="n"/>
    </row>
    <row r="993" ht="15.75" customHeight="1" s="16">
      <c r="A993" s="14" t="n"/>
      <c r="B993" s="14" t="n"/>
      <c r="C993" s="14" t="n"/>
      <c r="D993" s="14" t="n"/>
      <c r="E993" s="14" t="n"/>
      <c r="F993" s="14" t="n"/>
      <c r="G993" s="14" t="n"/>
      <c r="H993" s="14" t="n"/>
      <c r="I993" s="14" t="n"/>
      <c r="J993" s="14" t="n"/>
      <c r="K993" s="14" t="n"/>
      <c r="L993" s="14" t="n"/>
      <c r="M993" s="14" t="n"/>
      <c r="N993" s="14" t="n"/>
      <c r="O993" s="14" t="n"/>
      <c r="P993" s="14" t="n"/>
      <c r="Q993" s="14" t="n"/>
      <c r="R993" s="14" t="n"/>
      <c r="S993" s="14" t="n"/>
      <c r="T993" s="14" t="n"/>
      <c r="U993" s="14" t="n"/>
      <c r="V993" s="14" t="n"/>
      <c r="W993" s="14" t="n"/>
      <c r="X993" s="14" t="n"/>
      <c r="Y993" s="14" t="n"/>
      <c r="Z993" s="14" t="n"/>
    </row>
    <row r="994" ht="15.75" customHeight="1" s="16">
      <c r="A994" s="14" t="n"/>
      <c r="B994" s="14" t="n"/>
      <c r="C994" s="14" t="n"/>
      <c r="D994" s="14" t="n"/>
      <c r="E994" s="14" t="n"/>
      <c r="F994" s="14" t="n"/>
      <c r="G994" s="14" t="n"/>
      <c r="H994" s="14" t="n"/>
      <c r="I994" s="14" t="n"/>
      <c r="J994" s="14" t="n"/>
      <c r="K994" s="14" t="n"/>
      <c r="L994" s="14" t="n"/>
      <c r="M994" s="14" t="n"/>
      <c r="N994" s="14" t="n"/>
      <c r="O994" s="14" t="n"/>
      <c r="P994" s="14" t="n"/>
      <c r="Q994" s="14" t="n"/>
      <c r="R994" s="14" t="n"/>
      <c r="S994" s="14" t="n"/>
      <c r="T994" s="14" t="n"/>
      <c r="U994" s="14" t="n"/>
      <c r="V994" s="14" t="n"/>
      <c r="W994" s="14" t="n"/>
      <c r="X994" s="14" t="n"/>
      <c r="Y994" s="14" t="n"/>
      <c r="Z994" s="14" t="n"/>
    </row>
    <row r="995" ht="15.75" customHeight="1" s="16">
      <c r="A995" s="14" t="n"/>
      <c r="B995" s="14" t="n"/>
      <c r="C995" s="14" t="n"/>
      <c r="D995" s="14" t="n"/>
      <c r="E995" s="14" t="n"/>
      <c r="F995" s="14" t="n"/>
      <c r="G995" s="14" t="n"/>
      <c r="H995" s="14" t="n"/>
      <c r="I995" s="14" t="n"/>
      <c r="J995" s="14" t="n"/>
      <c r="K995" s="14" t="n"/>
      <c r="L995" s="14" t="n"/>
      <c r="M995" s="14" t="n"/>
      <c r="N995" s="14" t="n"/>
      <c r="O995" s="14" t="n"/>
      <c r="P995" s="14" t="n"/>
      <c r="Q995" s="14" t="n"/>
      <c r="R995" s="14" t="n"/>
      <c r="S995" s="14" t="n"/>
      <c r="T995" s="14" t="n"/>
      <c r="U995" s="14" t="n"/>
      <c r="V995" s="14" t="n"/>
      <c r="W995" s="14" t="n"/>
      <c r="X995" s="14" t="n"/>
      <c r="Y995" s="14" t="n"/>
      <c r="Z995" s="14" t="n"/>
    </row>
    <row r="996" ht="15.75" customHeight="1" s="16">
      <c r="A996" s="14" t="n"/>
      <c r="B996" s="14" t="n"/>
      <c r="C996" s="14" t="n"/>
      <c r="D996" s="14" t="n"/>
      <c r="E996" s="14" t="n"/>
      <c r="F996" s="14" t="n"/>
      <c r="G996" s="14" t="n"/>
      <c r="H996" s="14" t="n"/>
      <c r="I996" s="14" t="n"/>
      <c r="J996" s="14" t="n"/>
      <c r="K996" s="14" t="n"/>
      <c r="L996" s="14" t="n"/>
      <c r="M996" s="14" t="n"/>
      <c r="N996" s="14" t="n"/>
      <c r="O996" s="14" t="n"/>
      <c r="P996" s="14" t="n"/>
      <c r="Q996" s="14" t="n"/>
      <c r="R996" s="14" t="n"/>
      <c r="S996" s="14" t="n"/>
      <c r="T996" s="14" t="n"/>
      <c r="U996" s="14" t="n"/>
      <c r="V996" s="14" t="n"/>
      <c r="W996" s="14" t="n"/>
      <c r="X996" s="14" t="n"/>
      <c r="Y996" s="14" t="n"/>
      <c r="Z996" s="14" t="n"/>
    </row>
    <row r="997" ht="15.75" customHeight="1" s="16">
      <c r="A997" s="14" t="n"/>
      <c r="B997" s="14" t="n"/>
      <c r="C997" s="14" t="n"/>
      <c r="D997" s="14" t="n"/>
      <c r="E997" s="14" t="n"/>
      <c r="F997" s="14" t="n"/>
      <c r="G997" s="14" t="n"/>
      <c r="H997" s="14" t="n"/>
      <c r="I997" s="14" t="n"/>
      <c r="J997" s="14" t="n"/>
      <c r="K997" s="14" t="n"/>
      <c r="L997" s="14" t="n"/>
      <c r="M997" s="14" t="n"/>
      <c r="N997" s="14" t="n"/>
      <c r="O997" s="14" t="n"/>
      <c r="P997" s="14" t="n"/>
      <c r="Q997" s="14" t="n"/>
      <c r="R997" s="14" t="n"/>
      <c r="S997" s="14" t="n"/>
      <c r="T997" s="14" t="n"/>
      <c r="U997" s="14" t="n"/>
      <c r="V997" s="14" t="n"/>
      <c r="W997" s="14" t="n"/>
      <c r="X997" s="14" t="n"/>
      <c r="Y997" s="14" t="n"/>
      <c r="Z997" s="14" t="n"/>
    </row>
    <row r="998" ht="15.75" customHeight="1" s="16">
      <c r="A998" s="14" t="n"/>
      <c r="B998" s="14" t="n"/>
      <c r="C998" s="14" t="n"/>
      <c r="D998" s="14" t="n"/>
      <c r="E998" s="14" t="n"/>
      <c r="F998" s="14" t="n"/>
      <c r="G998" s="14" t="n"/>
      <c r="H998" s="14" t="n"/>
      <c r="I998" s="14" t="n"/>
      <c r="J998" s="14" t="n"/>
      <c r="K998" s="14" t="n"/>
      <c r="L998" s="14" t="n"/>
      <c r="M998" s="14" t="n"/>
      <c r="N998" s="14" t="n"/>
      <c r="O998" s="14" t="n"/>
      <c r="P998" s="14" t="n"/>
      <c r="Q998" s="14" t="n"/>
      <c r="R998" s="14" t="n"/>
      <c r="S998" s="14" t="n"/>
      <c r="T998" s="14" t="n"/>
      <c r="U998" s="14" t="n"/>
      <c r="V998" s="14" t="n"/>
      <c r="W998" s="14" t="n"/>
      <c r="X998" s="14" t="n"/>
      <c r="Y998" s="14" t="n"/>
      <c r="Z998" s="14" t="n"/>
    </row>
    <row r="999" ht="15.75" customHeight="1" s="16">
      <c r="A999" s="14" t="n"/>
      <c r="B999" s="14" t="n"/>
      <c r="C999" s="14" t="n"/>
      <c r="D999" s="14" t="n"/>
      <c r="E999" s="14" t="n"/>
      <c r="F999" s="14" t="n"/>
      <c r="G999" s="14" t="n"/>
      <c r="H999" s="14" t="n"/>
      <c r="I999" s="14" t="n"/>
      <c r="J999" s="14" t="n"/>
      <c r="K999" s="14" t="n"/>
      <c r="L999" s="14" t="n"/>
      <c r="M999" s="14" t="n"/>
      <c r="N999" s="14" t="n"/>
      <c r="O999" s="14" t="n"/>
      <c r="P999" s="14" t="n"/>
      <c r="Q999" s="14" t="n"/>
      <c r="R999" s="14" t="n"/>
      <c r="S999" s="14" t="n"/>
      <c r="T999" s="14" t="n"/>
      <c r="U999" s="14" t="n"/>
      <c r="V999" s="14" t="n"/>
      <c r="W999" s="14" t="n"/>
      <c r="X999" s="14" t="n"/>
      <c r="Y999" s="14" t="n"/>
      <c r="Z999" s="14" t="n"/>
    </row>
    <row r="1000" ht="15.75" customHeight="1" s="16">
      <c r="A1000" s="14" t="n"/>
      <c r="B1000" s="14" t="n"/>
      <c r="C1000" s="14" t="n"/>
      <c r="D1000" s="14" t="n"/>
      <c r="E1000" s="14" t="n"/>
      <c r="F1000" s="14" t="n"/>
      <c r="G1000" s="14" t="n"/>
      <c r="H1000" s="14" t="n"/>
      <c r="I1000" s="14" t="n"/>
      <c r="J1000" s="14" t="n"/>
      <c r="K1000" s="14" t="n"/>
      <c r="L1000" s="14" t="n"/>
      <c r="M1000" s="14" t="n"/>
      <c r="N1000" s="14" t="n"/>
      <c r="O1000" s="14" t="n"/>
      <c r="P1000" s="14" t="n"/>
      <c r="Q1000" s="14" t="n"/>
      <c r="R1000" s="14" t="n"/>
      <c r="S1000" s="14" t="n"/>
      <c r="T1000" s="14" t="n"/>
      <c r="U1000" s="14" t="n"/>
      <c r="V1000" s="14" t="n"/>
      <c r="W1000" s="14" t="n"/>
      <c r="X1000" s="14" t="n"/>
      <c r="Y1000" s="14" t="n"/>
      <c r="Z1000" s="14" t="n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28.43" customWidth="1" style="16" min="1" max="1"/>
    <col width="24.14" customWidth="1" style="16" min="2" max="2"/>
    <col width="26" customWidth="1" style="16" min="3" max="3"/>
    <col width="24.14" customWidth="1" style="16" min="4" max="4"/>
    <col width="73.14" customWidth="1" style="16" min="5" max="5"/>
    <col width="8.710000000000001" customWidth="1" style="16" min="6" max="6"/>
  </cols>
  <sheetData>
    <row r="1">
      <c r="A1" s="7" t="inlineStr">
        <is>
          <t>원본</t>
        </is>
      </c>
      <c r="B1" s="7" t="inlineStr">
        <is>
          <t>유의어1</t>
        </is>
      </c>
      <c r="C1" s="7" t="inlineStr">
        <is>
          <t>유의어2</t>
        </is>
      </c>
      <c r="D1" s="7" t="inlineStr">
        <is>
          <t>유의어3</t>
        </is>
      </c>
      <c r="E1" s="14" t="inlineStr">
        <is>
          <t>GPT결과 다시 뽑아야 함.</t>
        </is>
      </c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</row>
    <row r="2">
      <c r="A2" s="7" t="inlineStr">
        <is>
          <t>카키</t>
        </is>
      </c>
      <c r="B2" s="7">
        <f>IFERROR(__xludf.DUMMYFUNCTION("SPLIT(E2,"","")"),"1카키")</f>
        <v/>
      </c>
      <c r="C2" s="7">
        <f>IFERROR(__xludf.DUMMYFUNCTION("""COMPUTED_VALUE"""),"Khaki")</f>
        <v/>
      </c>
      <c r="D2" s="7">
        <f>IFERROR(__xludf.DUMMYFUNCTION("""COMPUTED_VALUE"""),"카키색")</f>
        <v/>
      </c>
      <c r="E2" s="15" t="inlineStr">
        <is>
          <t>1카키,Khaki,카키색</t>
        </is>
      </c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</row>
    <row r="3">
      <c r="A3" s="13" t="inlineStr">
        <is>
          <t>블루</t>
        </is>
      </c>
      <c r="B3" s="7">
        <f>IFERROR(__xludf.DUMMYFUNCTION("SPLIT(E3,"","")"),"2블루")</f>
        <v/>
      </c>
      <c r="C3" s="7">
        <f>IFERROR(__xludf.DUMMYFUNCTION("""COMPUTED_VALUE"""),"BLUE")</f>
        <v/>
      </c>
      <c r="D3" s="7">
        <f>IFERROR(__xludf.DUMMYFUNCTION("""COMPUTED_VALUE"""),"파랑")</f>
        <v/>
      </c>
      <c r="E3" s="15" t="inlineStr">
        <is>
          <t>2블루,BLUE,파랑</t>
        </is>
      </c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</row>
    <row r="4">
      <c r="A4" s="13" t="inlineStr">
        <is>
          <t>블랙</t>
        </is>
      </c>
      <c r="B4" s="7">
        <f>IFERROR(__xludf.DUMMYFUNCTION("SPLIT(E4,"","")"),"블랙")</f>
        <v/>
      </c>
      <c r="C4" s="7">
        <f>IFERROR(__xludf.DUMMYFUNCTION("""COMPUTED_VALUE"""),"BLACK")</f>
        <v/>
      </c>
      <c r="D4" s="7">
        <f>IFERROR(__xludf.DUMMYFUNCTION("""COMPUTED_VALUE"""),"검정색")</f>
        <v/>
      </c>
      <c r="E4" s="15" t="inlineStr">
        <is>
          <t>블랙,BLACK,검정색</t>
        </is>
      </c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  <c r="Z4" s="14" t="n"/>
    </row>
    <row r="5">
      <c r="A5" s="13" t="inlineStr">
        <is>
          <t>그레이</t>
        </is>
      </c>
      <c r="B5" s="7">
        <f>IFERROR(__xludf.DUMMYFUNCTION("SPLIT(E5,"","")"),"그레이")</f>
        <v/>
      </c>
      <c r="C5" s="7">
        <f>IFERROR(__xludf.DUMMYFUNCTION("""COMPUTED_VALUE"""),"GRAY")</f>
        <v/>
      </c>
      <c r="D5" s="7">
        <f>IFERROR(__xludf.DUMMYFUNCTION("""COMPUTED_VALUE"""),"회색")</f>
        <v/>
      </c>
      <c r="E5" s="15" t="inlineStr">
        <is>
          <t>그레이,GRAY,회색</t>
        </is>
      </c>
      <c r="F5" s="14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4" t="n"/>
    </row>
    <row r="6">
      <c r="A6" s="13" t="inlineStr">
        <is>
          <t>네이비</t>
        </is>
      </c>
      <c r="B6" s="7">
        <f>IFERROR(__xludf.DUMMYFUNCTION("SPLIT(E6,"","")"),"네이비")</f>
        <v/>
      </c>
      <c r="C6" s="14">
        <f>IFERROR(__xludf.DUMMYFUNCTION("""COMPUTED_VALUE"""),"NAVY")</f>
        <v/>
      </c>
      <c r="D6" s="14">
        <f>IFERROR(__xludf.DUMMYFUNCTION("""COMPUTED_VALUE"""),"곤색")</f>
        <v/>
      </c>
      <c r="E6" s="15" t="inlineStr">
        <is>
          <t>네이비,NAVY,곤색</t>
        </is>
      </c>
      <c r="F6" s="14" t="n"/>
      <c r="G6" s="14" t="n"/>
      <c r="H6" s="14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</row>
    <row r="7">
      <c r="A7" s="13" t="inlineStr">
        <is>
          <t>애플그린</t>
        </is>
      </c>
      <c r="B7" s="7">
        <f>IFERROR(__xludf.DUMMYFUNCTION("SPLIT(E7,"","")"),"애플그린")</f>
        <v/>
      </c>
      <c r="C7" s="14">
        <f>IFERROR(__xludf.DUMMYFUNCTION("""COMPUTED_VALUE"""),"APPLEGREEN")</f>
        <v/>
      </c>
      <c r="D7" s="14">
        <f>IFERROR(__xludf.DUMMYFUNCTION("""COMPUTED_VALUE"""),"애플그린색")</f>
        <v/>
      </c>
      <c r="E7" s="15" t="inlineStr">
        <is>
          <t>애플그린,APPLEGREEN,애플그린색</t>
        </is>
      </c>
      <c r="F7" s="14" t="n"/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  <c r="Z7" s="14" t="n"/>
    </row>
    <row r="8">
      <c r="A8" s="13" t="inlineStr">
        <is>
          <t>다크네이비</t>
        </is>
      </c>
      <c r="B8" s="7">
        <f>IFERROR(__xludf.DUMMYFUNCTION("SPLIT(E8,"","")"),"다크네이비")</f>
        <v/>
      </c>
      <c r="C8" s="14">
        <f>IFERROR(__xludf.DUMMYFUNCTION("""COMPUTED_VALUE"""),"DARKNAVY")</f>
        <v/>
      </c>
      <c r="D8" s="14">
        <f>IFERROR(__xludf.DUMMYFUNCTION("""COMPUTED_VALUE"""),"진곤색")</f>
        <v/>
      </c>
      <c r="E8" s="15" t="inlineStr">
        <is>
          <t>다크네이비,DARKNAVY,진곤색</t>
        </is>
      </c>
      <c r="F8" s="14" t="n"/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</row>
    <row r="9">
      <c r="A9" s="13" t="inlineStr">
        <is>
          <t>차콜</t>
        </is>
      </c>
      <c r="B9" s="7">
        <f>IFERROR(__xludf.DUMMYFUNCTION("SPLIT(E9,"","")"),"차콜")</f>
        <v/>
      </c>
      <c r="C9" s="14">
        <f>IFERROR(__xludf.DUMMYFUNCTION("""COMPUTED_VALUE"""),"CHARCOAL")</f>
        <v/>
      </c>
      <c r="D9" s="14">
        <f>IFERROR(__xludf.DUMMYFUNCTION("""COMPUTED_VALUE"""),"먹색")</f>
        <v/>
      </c>
      <c r="E9" s="15" t="inlineStr">
        <is>
          <t>차콜,CHARCOAL,먹색</t>
        </is>
      </c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  <c r="Z9" s="14" t="n"/>
    </row>
    <row r="10">
      <c r="A10" s="13" t="inlineStr">
        <is>
          <t>스카이블루</t>
        </is>
      </c>
      <c r="B10" s="7">
        <f>IFERROR(__xludf.DUMMYFUNCTION("SPLIT(E10,"","")"),"스카이블루")</f>
        <v/>
      </c>
      <c r="C10" s="14">
        <f>IFERROR(__xludf.DUMMYFUNCTION("""COMPUTED_VALUE"""),"SKYBLUE")</f>
        <v/>
      </c>
      <c r="D10" s="14">
        <f>IFERROR(__xludf.DUMMYFUNCTION("""COMPUTED_VALUE"""),"하늘색")</f>
        <v/>
      </c>
      <c r="E10" s="15" t="inlineStr">
        <is>
          <t>스카이블루,SKYBLUE,하늘색</t>
        </is>
      </c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  <c r="Z10" s="14" t="n"/>
    </row>
    <row r="11">
      <c r="A11" s="13" t="inlineStr">
        <is>
          <t>겨자색</t>
        </is>
      </c>
      <c r="B11" s="7">
        <f>IFERROR(__xludf.DUMMYFUNCTION("SPLIT(E11,"","")"),"겨자색")</f>
        <v/>
      </c>
      <c r="C11" s="14">
        <f>IFERROR(__xludf.DUMMYFUNCTION("""COMPUTED_VALUE"""),"MUSTARD")</f>
        <v/>
      </c>
      <c r="D11" s="14">
        <f>IFERROR(__xludf.DUMMYFUNCTION("""COMPUTED_VALUE"""),"머스터드")</f>
        <v/>
      </c>
      <c r="E11" s="15" t="inlineStr">
        <is>
          <t>겨자색,MUSTARD,머스터드</t>
        </is>
      </c>
      <c r="F11" s="14" t="n"/>
      <c r="G11" s="14" t="n"/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  <c r="Y11" s="14" t="n"/>
      <c r="Z11" s="14" t="n"/>
    </row>
    <row r="12">
      <c r="A12" s="13" t="inlineStr">
        <is>
          <t>브라운</t>
        </is>
      </c>
      <c r="B12" s="7">
        <f>IFERROR(__xludf.DUMMYFUNCTION("SPLIT(E12,"","")"),"브라운")</f>
        <v/>
      </c>
      <c r="C12" s="14">
        <f>IFERROR(__xludf.DUMMYFUNCTION("""COMPUTED_VALUE"""),"BROWN")</f>
        <v/>
      </c>
      <c r="D12" s="14">
        <f>IFERROR(__xludf.DUMMYFUNCTION("""COMPUTED_VALUE"""),"갈색")</f>
        <v/>
      </c>
      <c r="E12" s="15" t="inlineStr">
        <is>
          <t>브라운,BROWN,갈색</t>
        </is>
      </c>
      <c r="F12" s="14" t="n"/>
      <c r="G12" s="14" t="n"/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  <c r="Z12" s="14" t="n"/>
    </row>
    <row r="13">
      <c r="A13" s="13" t="inlineStr">
        <is>
          <t>핫핑크</t>
        </is>
      </c>
      <c r="B13" s="7">
        <f>IFERROR(__xludf.DUMMYFUNCTION("SPLIT(E13,"","")"),"핫핑크")</f>
        <v/>
      </c>
      <c r="C13" s="14">
        <f>IFERROR(__xludf.DUMMYFUNCTION("""COMPUTED_VALUE"""),"HOTPINK")</f>
        <v/>
      </c>
      <c r="D13" s="14">
        <f>IFERROR(__xludf.DUMMYFUNCTION("""COMPUTED_VALUE"""),"진분홍")</f>
        <v/>
      </c>
      <c r="E13" s="15" t="inlineStr">
        <is>
          <t>핫핑크,HOTPINK,진분홍</t>
        </is>
      </c>
      <c r="F13" s="14" t="n"/>
      <c r="G13" s="14" t="n"/>
      <c r="H13" s="14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  <c r="Z13" s="14" t="n"/>
    </row>
    <row r="14">
      <c r="A14" s="13" t="inlineStr">
        <is>
          <t>민트</t>
        </is>
      </c>
      <c r="B14" s="7">
        <f>IFERROR(__xludf.DUMMYFUNCTION("SPLIT(E14,"","")"),"민트")</f>
        <v/>
      </c>
      <c r="C14" s="14">
        <f>IFERROR(__xludf.DUMMYFUNCTION("""COMPUTED_VALUE"""),"MINT")</f>
        <v/>
      </c>
      <c r="D14" s="14">
        <f>IFERROR(__xludf.DUMMYFUNCTION("""COMPUTED_VALUE"""),"민트색")</f>
        <v/>
      </c>
      <c r="E14" s="15" t="inlineStr">
        <is>
          <t>민트,MINT,민트색</t>
        </is>
      </c>
      <c r="F14" s="14" t="n"/>
      <c r="G14" s="14" t="n"/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4" t="n"/>
    </row>
    <row r="15">
      <c r="A15" s="13" t="inlineStr">
        <is>
          <t>중청</t>
        </is>
      </c>
      <c r="B15" s="7">
        <f>IFERROR(__xludf.DUMMYFUNCTION("SPLIT(E15,"","")"),"중청")</f>
        <v/>
      </c>
      <c r="C15" s="14">
        <f>IFERROR(__xludf.DUMMYFUNCTION("""COMPUTED_VALUE"""),"MIDDENIM")</f>
        <v/>
      </c>
      <c r="D15" s="14">
        <f>IFERROR(__xludf.DUMMYFUNCTION("""COMPUTED_VALUE"""),"중간청")</f>
        <v/>
      </c>
      <c r="E15" s="15" t="inlineStr">
        <is>
          <t>중청,MIDDENIM,중간청</t>
        </is>
      </c>
      <c r="F15" s="14" t="n"/>
      <c r="G15" s="14" t="n"/>
      <c r="H15" s="14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  <c r="Z15" s="14" t="n"/>
    </row>
    <row r="16">
      <c r="A16" s="13" t="inlineStr">
        <is>
          <t>퍼플</t>
        </is>
      </c>
      <c r="B16" s="7">
        <f>IFERROR(__xludf.DUMMYFUNCTION("SPLIT(E16,"","")"),"퍼플")</f>
        <v/>
      </c>
      <c r="C16" s="14">
        <f>IFERROR(__xludf.DUMMYFUNCTION("""COMPUTED_VALUE"""),"PURPLE")</f>
        <v/>
      </c>
      <c r="D16" s="14">
        <f>IFERROR(__xludf.DUMMYFUNCTION("""COMPUTED_VALUE"""),"보라색")</f>
        <v/>
      </c>
      <c r="E16" s="15" t="inlineStr">
        <is>
          <t>퍼플,PURPLE,보라색</t>
        </is>
      </c>
      <c r="F16" s="14" t="n"/>
      <c r="G16" s="14" t="n"/>
      <c r="H16" s="14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  <c r="Z16" s="14" t="n"/>
    </row>
    <row r="17">
      <c r="A17" s="13" t="inlineStr">
        <is>
          <t>그린</t>
        </is>
      </c>
      <c r="B17" s="7">
        <f>IFERROR(__xludf.DUMMYFUNCTION("SPLIT(E17,"","")"),"그린")</f>
        <v/>
      </c>
      <c r="C17" s="14">
        <f>IFERROR(__xludf.DUMMYFUNCTION("""COMPUTED_VALUE"""),"GREEN")</f>
        <v/>
      </c>
      <c r="D17" s="14">
        <f>IFERROR(__xludf.DUMMYFUNCTION("""COMPUTED_VALUE"""),"녹색")</f>
        <v/>
      </c>
      <c r="E17" s="15" t="inlineStr">
        <is>
          <t>그린,GREEN,녹색</t>
        </is>
      </c>
      <c r="F17" s="14" t="n"/>
      <c r="G17" s="14" t="n"/>
      <c r="H17" s="14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  <c r="Z17" s="14" t="n"/>
    </row>
    <row r="18">
      <c r="A18" s="13" t="inlineStr">
        <is>
          <t>코랄핑크</t>
        </is>
      </c>
      <c r="B18" s="7">
        <f>IFERROR(__xludf.DUMMYFUNCTION("SPLIT(E18,"","")"),"코랄핑크")</f>
        <v/>
      </c>
      <c r="C18" s="14">
        <f>IFERROR(__xludf.DUMMYFUNCTION("""COMPUTED_VALUE"""),"CORALPINK")</f>
        <v/>
      </c>
      <c r="D18" s="14">
        <f>IFERROR(__xludf.DUMMYFUNCTION("""COMPUTED_VALUE"""),"산호분홍")</f>
        <v/>
      </c>
      <c r="E18" s="15" t="inlineStr">
        <is>
          <t>코랄핑크,CORALPINK,산호분홍</t>
        </is>
      </c>
      <c r="F18" s="14" t="n"/>
      <c r="G18" s="14" t="n"/>
      <c r="H18" s="14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4" t="n"/>
    </row>
    <row r="19">
      <c r="A19" s="13" t="inlineStr">
        <is>
          <t>네이비그린</t>
        </is>
      </c>
      <c r="B19" s="7">
        <f>IFERROR(__xludf.DUMMYFUNCTION("SPLIT(E19,"","")"),"네이비그린")</f>
        <v/>
      </c>
      <c r="C19" s="14">
        <f>IFERROR(__xludf.DUMMYFUNCTION("""COMPUTED_VALUE"""),"NAVYGREEN")</f>
        <v/>
      </c>
      <c r="D19" s="14">
        <f>IFERROR(__xludf.DUMMYFUNCTION("""COMPUTED_VALUE"""),"네이비그린색")</f>
        <v/>
      </c>
      <c r="E19" s="15" t="inlineStr">
        <is>
          <t>네이비그린,NAVYGREEN,네이비그린색</t>
        </is>
      </c>
      <c r="F19" s="14" t="n"/>
      <c r="G19" s="14" t="n"/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4" t="n"/>
    </row>
    <row r="20">
      <c r="A20" s="13" t="inlineStr">
        <is>
          <t>오렌지</t>
        </is>
      </c>
      <c r="B20" s="7">
        <f>IFERROR(__xludf.DUMMYFUNCTION("SPLIT(E20,"","")"),"오렌지")</f>
        <v/>
      </c>
      <c r="C20" s="14">
        <f>IFERROR(__xludf.DUMMYFUNCTION("""COMPUTED_VALUE"""),"ORANGE")</f>
        <v/>
      </c>
      <c r="D20" s="14">
        <f>IFERROR(__xludf.DUMMYFUNCTION("""COMPUTED_VALUE"""),"주황색")</f>
        <v/>
      </c>
      <c r="E20" s="15" t="inlineStr">
        <is>
          <t>오렌지,ORANGE,주황색</t>
        </is>
      </c>
      <c r="F20" s="14" t="n"/>
      <c r="G20" s="14" t="n"/>
      <c r="H20" s="14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  <c r="Y20" s="14" t="n"/>
      <c r="Z20" s="14" t="n"/>
    </row>
    <row r="21" ht="15.75" customHeight="1" s="16">
      <c r="A21" s="13" t="inlineStr">
        <is>
          <t>흑청</t>
        </is>
      </c>
      <c r="B21" s="7">
        <f>IFERROR(__xludf.DUMMYFUNCTION("SPLIT(E21,"","")"),"흑청")</f>
        <v/>
      </c>
      <c r="C21" s="14">
        <f>IFERROR(__xludf.DUMMYFUNCTION("""COMPUTED_VALUE"""),"BLACKDENIM")</f>
        <v/>
      </c>
      <c r="D21" s="14">
        <f>IFERROR(__xludf.DUMMYFUNCTION("""COMPUTED_VALUE"""),"흑청색")</f>
        <v/>
      </c>
      <c r="E21" s="15" t="inlineStr">
        <is>
          <t>흑청,BLACKDENIM,흑청색</t>
        </is>
      </c>
      <c r="F21" s="14" t="n"/>
      <c r="G21" s="14" t="n"/>
      <c r="H21" s="14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  <c r="Y21" s="14" t="n"/>
      <c r="Z21" s="14" t="n"/>
    </row>
    <row r="22" ht="15.75" customHeight="1" s="16">
      <c r="A22" s="13" t="inlineStr">
        <is>
          <t>연청</t>
        </is>
      </c>
      <c r="B22" s="7">
        <f>IFERROR(__xludf.DUMMYFUNCTION("SPLIT(E22,"","")"),"연청")</f>
        <v/>
      </c>
      <c r="C22" s="14">
        <f>IFERROR(__xludf.DUMMYFUNCTION("""COMPUTED_VALUE"""),"LIGHTDENIM")</f>
        <v/>
      </c>
      <c r="D22" s="14">
        <f>IFERROR(__xludf.DUMMYFUNCTION("""COMPUTED_VALUE"""),"연청색")</f>
        <v/>
      </c>
      <c r="E22" s="15" t="inlineStr">
        <is>
          <t>연청,LIGHTDENIM,연청색</t>
        </is>
      </c>
      <c r="F22" s="14" t="n"/>
      <c r="G22" s="14" t="n"/>
      <c r="H22" s="1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  <c r="Z22" s="14" t="n"/>
    </row>
    <row r="23" ht="15.75" customHeight="1" s="16">
      <c r="A23" s="13" t="inlineStr">
        <is>
          <t>바이올렛</t>
        </is>
      </c>
      <c r="B23" s="7">
        <f>IFERROR(__xludf.DUMMYFUNCTION("SPLIT(E23,"","")"),"바이올렛")</f>
        <v/>
      </c>
      <c r="C23" s="14">
        <f>IFERROR(__xludf.DUMMYFUNCTION("""COMPUTED_VALUE"""),"VIOLET")</f>
        <v/>
      </c>
      <c r="D23" s="14">
        <f>IFERROR(__xludf.DUMMYFUNCTION("""COMPUTED_VALUE"""),"보랏빛")</f>
        <v/>
      </c>
      <c r="E23" s="15" t="inlineStr">
        <is>
          <t>바이올렛,VIOLET,보랏빛</t>
        </is>
      </c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  <c r="Y23" s="14" t="n"/>
      <c r="Z23" s="14" t="n"/>
    </row>
    <row r="24" ht="15.75" customHeight="1" s="16">
      <c r="A24" s="13" t="inlineStr">
        <is>
          <t>옐로우</t>
        </is>
      </c>
      <c r="B24" s="7">
        <f>IFERROR(__xludf.DUMMYFUNCTION("SPLIT(E24,"","")"),"옐로우")</f>
        <v/>
      </c>
      <c r="C24" s="14">
        <f>IFERROR(__xludf.DUMMYFUNCTION("""COMPUTED_VALUE"""),"YELLOW")</f>
        <v/>
      </c>
      <c r="D24" s="14">
        <f>IFERROR(__xludf.DUMMYFUNCTION("""COMPUTED_VALUE"""),"노랑")</f>
        <v/>
      </c>
      <c r="E24" s="15" t="inlineStr">
        <is>
          <t>옐로우,YELLOW,노랑</t>
        </is>
      </c>
      <c r="F24" s="14" t="n"/>
      <c r="G24" s="14" t="n"/>
      <c r="H24" s="14" t="n"/>
      <c r="I24" s="14" t="n"/>
      <c r="J24" s="14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4" t="n"/>
      <c r="T24" s="14" t="n"/>
      <c r="U24" s="14" t="n"/>
      <c r="V24" s="14" t="n"/>
      <c r="W24" s="14" t="n"/>
      <c r="X24" s="14" t="n"/>
      <c r="Y24" s="14" t="n"/>
      <c r="Z24" s="14" t="n"/>
    </row>
    <row r="25" ht="15.75" customHeight="1" s="16">
      <c r="A25" s="13" t="inlineStr">
        <is>
          <t>레드오렌지</t>
        </is>
      </c>
      <c r="B25" s="7">
        <f>IFERROR(__xludf.DUMMYFUNCTION("SPLIT(E25,"","")"),"레드오렌지")</f>
        <v/>
      </c>
      <c r="C25" s="14">
        <f>IFERROR(__xludf.DUMMYFUNCTION("""COMPUTED_VALUE"""),"REDORANGE")</f>
        <v/>
      </c>
      <c r="D25" s="14">
        <f>IFERROR(__xludf.DUMMYFUNCTION("""COMPUTED_VALUE"""),"적주황")</f>
        <v/>
      </c>
      <c r="E25" s="15" t="inlineStr">
        <is>
          <t>레드오렌지,REDORANGE,적주황</t>
        </is>
      </c>
      <c r="F25" s="14" t="n"/>
      <c r="G25" s="14" t="n"/>
      <c r="H25" s="14" t="n"/>
      <c r="I25" s="14" t="n"/>
      <c r="J25" s="14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14" t="n"/>
      <c r="T25" s="14" t="n"/>
      <c r="U25" s="14" t="n"/>
      <c r="V25" s="14" t="n"/>
      <c r="W25" s="14" t="n"/>
      <c r="X25" s="14" t="n"/>
      <c r="Y25" s="14" t="n"/>
      <c r="Z25" s="14" t="n"/>
    </row>
    <row r="26" ht="15.75" customHeight="1" s="16">
      <c r="A26" s="13" t="inlineStr">
        <is>
          <t>아이보리</t>
        </is>
      </c>
      <c r="B26" s="7">
        <f>IFERROR(__xludf.DUMMYFUNCTION("SPLIT(E26,"","")"),"아이보리")</f>
        <v/>
      </c>
      <c r="C26" s="14">
        <f>IFERROR(__xludf.DUMMYFUNCTION("""COMPUTED_VALUE"""),"IVORY")</f>
        <v/>
      </c>
      <c r="D26" s="14">
        <f>IFERROR(__xludf.DUMMYFUNCTION("""COMPUTED_VALUE"""),"상아색")</f>
        <v/>
      </c>
      <c r="E26" s="15" t="inlineStr">
        <is>
          <t>아이보리,IVORY,상아색</t>
        </is>
      </c>
      <c r="F26" s="14" t="n"/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4" t="n"/>
      <c r="T26" s="14" t="n"/>
      <c r="U26" s="14" t="n"/>
      <c r="V26" s="14" t="n"/>
      <c r="W26" s="14" t="n"/>
      <c r="X26" s="14" t="n"/>
      <c r="Y26" s="14" t="n"/>
      <c r="Z26" s="14" t="n"/>
    </row>
    <row r="27" ht="15.75" customHeight="1" s="16">
      <c r="A27" s="13" t="inlineStr">
        <is>
          <t>하늘색</t>
        </is>
      </c>
      <c r="B27" s="7">
        <f>IFERROR(__xludf.DUMMYFUNCTION("SPLIT(E27,"","")"),"하늘색")</f>
        <v/>
      </c>
      <c r="C27" s="14">
        <f>IFERROR(__xludf.DUMMYFUNCTION("""COMPUTED_VALUE"""),"SKYBLUE")</f>
        <v/>
      </c>
      <c r="D27" s="14">
        <f>IFERROR(__xludf.DUMMYFUNCTION("""COMPUTED_VALUE"""),"스카이블루")</f>
        <v/>
      </c>
      <c r="E27" s="15" t="inlineStr">
        <is>
          <t>하늘색,SKYBLUE,스카이블루</t>
        </is>
      </c>
      <c r="F27" s="14" t="n"/>
      <c r="G27" s="14" t="n"/>
      <c r="H27" s="14" t="n"/>
      <c r="I27" s="14" t="n"/>
      <c r="J27" s="14" t="n"/>
      <c r="K27" s="14" t="n"/>
      <c r="L27" s="14" t="n"/>
      <c r="M27" s="14" t="n"/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  <c r="Y27" s="14" t="n"/>
      <c r="Z27" s="14" t="n"/>
    </row>
    <row r="28" ht="15.75" customHeight="1" s="16">
      <c r="A28" s="13" t="inlineStr">
        <is>
          <t>레드</t>
        </is>
      </c>
      <c r="B28" s="7">
        <f>IFERROR(__xludf.DUMMYFUNCTION("SPLIT(E28,"","")"),"레드")</f>
        <v/>
      </c>
      <c r="C28" s="14">
        <f>IFERROR(__xludf.DUMMYFUNCTION("""COMPUTED_VALUE"""),"RED")</f>
        <v/>
      </c>
      <c r="D28" s="14">
        <f>IFERROR(__xludf.DUMMYFUNCTION("""COMPUTED_VALUE"""),"빨강")</f>
        <v/>
      </c>
      <c r="E28" s="15" t="inlineStr">
        <is>
          <t>레드,RED,빨강</t>
        </is>
      </c>
      <c r="F28" s="14" t="n"/>
      <c r="G28" s="14" t="n"/>
      <c r="H28" s="14" t="n"/>
      <c r="I28" s="14" t="n"/>
      <c r="J28" s="14" t="n"/>
      <c r="K28" s="14" t="n"/>
      <c r="L28" s="14" t="n"/>
      <c r="M28" s="14" t="n"/>
      <c r="N28" s="14" t="n"/>
      <c r="O28" s="14" t="n"/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  <c r="Y28" s="14" t="n"/>
      <c r="Z28" s="14" t="n"/>
    </row>
    <row r="29" ht="15.75" customHeight="1" s="16">
      <c r="A29" s="13" t="inlineStr">
        <is>
          <t>오렌지브라운</t>
        </is>
      </c>
      <c r="B29" s="7">
        <f>IFERROR(__xludf.DUMMYFUNCTION("SPLIT(E29,"","")"),"오렌지브라운")</f>
        <v/>
      </c>
      <c r="C29" s="14">
        <f>IFERROR(__xludf.DUMMYFUNCTION("""COMPUTED_VALUE"""),"ORANGEBROWN")</f>
        <v/>
      </c>
      <c r="D29" s="14">
        <f>IFERROR(__xludf.DUMMYFUNCTION("""COMPUTED_VALUE"""),"주황갈색")</f>
        <v/>
      </c>
      <c r="E29" s="15" t="inlineStr">
        <is>
          <t>오렌지브라운,ORANGEBROWN,주황갈색</t>
        </is>
      </c>
      <c r="F29" s="14" t="n"/>
      <c r="G29" s="14" t="n"/>
      <c r="H29" s="14" t="n"/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  <c r="Z29" s="14" t="n"/>
    </row>
    <row r="30" ht="15.75" customHeight="1" s="16">
      <c r="A30" s="13" t="inlineStr">
        <is>
          <t>화이트</t>
        </is>
      </c>
      <c r="B30" s="7">
        <f>IFERROR(__xludf.DUMMYFUNCTION("SPLIT(E30,"","")"),"화이트")</f>
        <v/>
      </c>
      <c r="C30" s="14">
        <f>IFERROR(__xludf.DUMMYFUNCTION("""COMPUTED_VALUE"""),"WHITE")</f>
        <v/>
      </c>
      <c r="D30" s="14">
        <f>IFERROR(__xludf.DUMMYFUNCTION("""COMPUTED_VALUE"""),"백색")</f>
        <v/>
      </c>
      <c r="E30" s="15" t="inlineStr">
        <is>
          <t>화이트,WHITE,백색</t>
        </is>
      </c>
      <c r="F30" s="14" t="n"/>
      <c r="G30" s="14" t="n"/>
      <c r="H30" s="14" t="n"/>
      <c r="I30" s="14" t="n"/>
      <c r="J30" s="14" t="n"/>
      <c r="K30" s="14" t="n"/>
      <c r="L30" s="14" t="n"/>
      <c r="M30" s="14" t="n"/>
      <c r="N30" s="14" t="n"/>
      <c r="O30" s="14" t="n"/>
      <c r="P30" s="14" t="n"/>
      <c r="Q30" s="14" t="n"/>
      <c r="R30" s="14" t="n"/>
      <c r="S30" s="14" t="n"/>
      <c r="T30" s="14" t="n"/>
      <c r="U30" s="14" t="n"/>
      <c r="V30" s="14" t="n"/>
      <c r="W30" s="14" t="n"/>
      <c r="X30" s="14" t="n"/>
      <c r="Y30" s="14" t="n"/>
      <c r="Z30" s="14" t="n"/>
    </row>
    <row r="31" ht="15.75" customHeight="1" s="16">
      <c r="A31" s="13" t="inlineStr">
        <is>
          <t>살색</t>
        </is>
      </c>
      <c r="B31" s="7">
        <f>IFERROR(__xludf.DUMMYFUNCTION("SPLIT(E31,"","")"),"살색")</f>
        <v/>
      </c>
      <c r="C31" s="14">
        <f>IFERROR(__xludf.DUMMYFUNCTION("""COMPUTED_VALUE"""),"FLESHCOLOR")</f>
        <v/>
      </c>
      <c r="D31" s="14">
        <f>IFERROR(__xludf.DUMMYFUNCTION("""COMPUTED_VALUE"""),"피부색")</f>
        <v/>
      </c>
      <c r="E31" s="15" t="inlineStr">
        <is>
          <t>살색,FLESHCOLOR,피부색</t>
        </is>
      </c>
      <c r="F31" s="14" t="n"/>
      <c r="G31" s="14" t="n"/>
      <c r="H31" s="14" t="n"/>
      <c r="I31" s="14" t="n"/>
      <c r="J31" s="14" t="n"/>
      <c r="K31" s="14" t="n"/>
      <c r="L31" s="14" t="n"/>
      <c r="M31" s="14" t="n"/>
      <c r="N31" s="14" t="n"/>
      <c r="O31" s="14" t="n"/>
      <c r="P31" s="14" t="n"/>
      <c r="Q31" s="14" t="n"/>
      <c r="R31" s="14" t="n"/>
      <c r="S31" s="14" t="n"/>
      <c r="T31" s="14" t="n"/>
      <c r="U31" s="14" t="n"/>
      <c r="V31" s="14" t="n"/>
      <c r="W31" s="14" t="n"/>
      <c r="X31" s="14" t="n"/>
      <c r="Y31" s="14" t="n"/>
      <c r="Z31" s="14" t="n"/>
    </row>
    <row r="32" ht="15.75" customHeight="1" s="16">
      <c r="A32" s="13" t="inlineStr">
        <is>
          <t>베이지</t>
        </is>
      </c>
      <c r="B32" s="7">
        <f>IFERROR(__xludf.DUMMYFUNCTION("SPLIT(E32,"","")"),"베이지")</f>
        <v/>
      </c>
      <c r="C32" s="14">
        <f>IFERROR(__xludf.DUMMYFUNCTION("""COMPUTED_VALUE"""),"BEIGE")</f>
        <v/>
      </c>
      <c r="D32" s="14">
        <f>IFERROR(__xludf.DUMMYFUNCTION("""COMPUTED_VALUE"""),"베이지색")</f>
        <v/>
      </c>
      <c r="E32" s="15" t="inlineStr">
        <is>
          <t>베이지,BEIGE,베이지색</t>
        </is>
      </c>
      <c r="F32" s="14" t="n"/>
      <c r="G32" s="14" t="n"/>
      <c r="H32" s="14" t="n"/>
      <c r="I32" s="14" t="n"/>
      <c r="J32" s="14" t="n"/>
      <c r="K32" s="14" t="n"/>
      <c r="L32" s="14" t="n"/>
      <c r="M32" s="14" t="n"/>
      <c r="N32" s="14" t="n"/>
      <c r="O32" s="14" t="n"/>
      <c r="P32" s="14" t="n"/>
      <c r="Q32" s="14" t="n"/>
      <c r="R32" s="14" t="n"/>
      <c r="S32" s="14" t="n"/>
      <c r="T32" s="14" t="n"/>
      <c r="U32" s="14" t="n"/>
      <c r="V32" s="14" t="n"/>
      <c r="W32" s="14" t="n"/>
      <c r="X32" s="14" t="n"/>
      <c r="Y32" s="14" t="n"/>
      <c r="Z32" s="14" t="n"/>
    </row>
    <row r="33" ht="15.75" customHeight="1" s="16">
      <c r="A33" s="13" t="inlineStr">
        <is>
          <t>버건디</t>
        </is>
      </c>
      <c r="B33" s="7">
        <f>IFERROR(__xludf.DUMMYFUNCTION("SPLIT(E33,"","")"),"버건디")</f>
        <v/>
      </c>
      <c r="C33" s="14">
        <f>IFERROR(__xludf.DUMMYFUNCTION("""COMPUTED_VALUE"""),"BURGUNDY")</f>
        <v/>
      </c>
      <c r="D33" s="14">
        <f>IFERROR(__xludf.DUMMYFUNCTION("""COMPUTED_VALUE"""),"와인색")</f>
        <v/>
      </c>
      <c r="E33" s="15" t="inlineStr">
        <is>
          <t>버건디,BURGUNDY,와인색</t>
        </is>
      </c>
      <c r="F33" s="14" t="n"/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  <c r="Y33" s="14" t="n"/>
      <c r="Z33" s="14" t="n"/>
    </row>
    <row r="34" ht="15.75" customHeight="1" s="16">
      <c r="A34" s="13" t="inlineStr">
        <is>
          <t>그레이블랙</t>
        </is>
      </c>
      <c r="B34" s="7">
        <f>IFERROR(__xludf.DUMMYFUNCTION("SPLIT(E34,"","")"),"그레이블랙")</f>
        <v/>
      </c>
      <c r="C34" s="14">
        <f>IFERROR(__xludf.DUMMYFUNCTION("""COMPUTED_VALUE"""),"GRAYBLACK")</f>
        <v/>
      </c>
      <c r="D34" s="14">
        <f>IFERROR(__xludf.DUMMYFUNCTION("""COMPUTED_VALUE"""),"그레이블랙색")</f>
        <v/>
      </c>
      <c r="E34" s="15" t="inlineStr">
        <is>
          <t>그레이블랙,GRAYBLACK,그레이블랙색</t>
        </is>
      </c>
      <c r="F34" s="14" t="n"/>
      <c r="G34" s="14" t="n"/>
      <c r="H34" s="14" t="n"/>
      <c r="I34" s="14" t="n"/>
      <c r="J34" s="14" t="n"/>
      <c r="K34" s="14" t="n"/>
      <c r="L34" s="14" t="n"/>
      <c r="M34" s="14" t="n"/>
      <c r="N34" s="14" t="n"/>
      <c r="O34" s="14" t="n"/>
      <c r="P34" s="14" t="n"/>
      <c r="Q34" s="14" t="n"/>
      <c r="R34" s="14" t="n"/>
      <c r="S34" s="14" t="n"/>
      <c r="T34" s="14" t="n"/>
      <c r="U34" s="14" t="n"/>
      <c r="V34" s="14" t="n"/>
      <c r="W34" s="14" t="n"/>
      <c r="X34" s="14" t="n"/>
      <c r="Y34" s="14" t="n"/>
      <c r="Z34" s="14" t="n"/>
    </row>
    <row r="35" ht="15.75" customHeight="1" s="16">
      <c r="A35" s="13" t="inlineStr">
        <is>
          <t>초코브라운</t>
        </is>
      </c>
      <c r="B35" s="7">
        <f>IFERROR(__xludf.DUMMYFUNCTION("SPLIT(E35,"","")"),"초코브라운")</f>
        <v/>
      </c>
      <c r="C35" s="14">
        <f>IFERROR(__xludf.DUMMYFUNCTION("""COMPUTED_VALUE"""),"CHOCOBROWN")</f>
        <v/>
      </c>
      <c r="D35" s="14">
        <f>IFERROR(__xludf.DUMMYFUNCTION("""COMPUTED_VALUE"""),"초콜릿갈색")</f>
        <v/>
      </c>
      <c r="E35" s="15" t="inlineStr">
        <is>
          <t>초코브라운,CHOCOBROWN,초콜릿갈색</t>
        </is>
      </c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  <c r="U35" s="14" t="n"/>
      <c r="V35" s="14" t="n"/>
      <c r="W35" s="14" t="n"/>
      <c r="X35" s="14" t="n"/>
      <c r="Y35" s="14" t="n"/>
      <c r="Z35" s="14" t="n"/>
    </row>
    <row r="36" ht="15.75" customHeight="1" s="16">
      <c r="A36" s="13" t="inlineStr">
        <is>
          <t>카란다레드</t>
        </is>
      </c>
      <c r="B36" s="7">
        <f>IFERROR(__xludf.DUMMYFUNCTION("SPLIT(E36,"","")"),"카란다레드")</f>
        <v/>
      </c>
      <c r="C36" s="14">
        <f>IFERROR(__xludf.DUMMYFUNCTION("""COMPUTED_VALUE"""),"CARANDARED")</f>
        <v/>
      </c>
      <c r="D36" s="14">
        <f>IFERROR(__xludf.DUMMYFUNCTION("""COMPUTED_VALUE"""),"카란다레드색")</f>
        <v/>
      </c>
      <c r="E36" s="15" t="inlineStr">
        <is>
          <t>카란다레드,CARANDARED,카란다레드색</t>
        </is>
      </c>
      <c r="F36" s="14" t="n"/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  <c r="U36" s="14" t="n"/>
      <c r="V36" s="14" t="n"/>
      <c r="W36" s="14" t="n"/>
      <c r="X36" s="14" t="n"/>
      <c r="Y36" s="14" t="n"/>
      <c r="Z36" s="14" t="n"/>
    </row>
    <row r="37" ht="15.75" customHeight="1" s="16">
      <c r="A37" s="13" t="inlineStr">
        <is>
          <t>푸시아레드핑크</t>
        </is>
      </c>
      <c r="B37" s="7">
        <f>IFERROR(__xludf.DUMMYFUNCTION("SPLIT(E37,"","")"),"푸시아레드핑크")</f>
        <v/>
      </c>
      <c r="C37" s="14">
        <f>IFERROR(__xludf.DUMMYFUNCTION("""COMPUTED_VALUE"""),"FUCHSIAREDPINK")</f>
        <v/>
      </c>
      <c r="D37" s="14">
        <f>IFERROR(__xludf.DUMMYFUNCTION("""COMPUTED_VALUE"""),"푸시아핑크")</f>
        <v/>
      </c>
      <c r="E37" s="15" t="inlineStr">
        <is>
          <t>푸시아레드핑크,FUCHSIAREDPINK,푸시아핑크</t>
        </is>
      </c>
      <c r="F37" s="14" t="n"/>
      <c r="G37" s="14" t="n"/>
      <c r="H37" s="14" t="n"/>
      <c r="I37" s="14" t="n"/>
      <c r="J37" s="14" t="n"/>
      <c r="K37" s="14" t="n"/>
      <c r="L37" s="14" t="n"/>
      <c r="M37" s="14" t="n"/>
      <c r="N37" s="14" t="n"/>
      <c r="O37" s="14" t="n"/>
      <c r="P37" s="14" t="n"/>
      <c r="Q37" s="14" t="n"/>
      <c r="R37" s="14" t="n"/>
      <c r="S37" s="14" t="n"/>
      <c r="T37" s="14" t="n"/>
      <c r="U37" s="14" t="n"/>
      <c r="V37" s="14" t="n"/>
      <c r="W37" s="14" t="n"/>
      <c r="X37" s="14" t="n"/>
      <c r="Y37" s="14" t="n"/>
      <c r="Z37" s="14" t="n"/>
    </row>
    <row r="38" ht="15.75" customHeight="1" s="16">
      <c r="A38" s="13" t="inlineStr">
        <is>
          <t>타바코브라운</t>
        </is>
      </c>
      <c r="B38" s="7">
        <f>IFERROR(__xludf.DUMMYFUNCTION("SPLIT(E38,"","")"),"타바코브라운")</f>
        <v/>
      </c>
      <c r="C38" s="14">
        <f>IFERROR(__xludf.DUMMYFUNCTION("""COMPUTED_VALUE"""),"TOBACCOBROWN")</f>
        <v/>
      </c>
      <c r="D38" s="14">
        <f>IFERROR(__xludf.DUMMYFUNCTION("""COMPUTED_VALUE"""),"담배갈색")</f>
        <v/>
      </c>
      <c r="E38" s="15" t="inlineStr">
        <is>
          <t>타바코브라운,TOBACCOBROWN,담배갈색</t>
        </is>
      </c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4" t="n"/>
      <c r="U38" s="14" t="n"/>
      <c r="V38" s="14" t="n"/>
      <c r="W38" s="14" t="n"/>
      <c r="X38" s="14" t="n"/>
      <c r="Y38" s="14" t="n"/>
      <c r="Z38" s="14" t="n"/>
    </row>
    <row r="39" ht="15.75" customHeight="1" s="16">
      <c r="A39" s="13" t="inlineStr">
        <is>
          <t>페즌트브라운</t>
        </is>
      </c>
      <c r="B39" s="7">
        <f>IFERROR(__xludf.DUMMYFUNCTION("SPLIT(E39,"","")"),"페즌트브라운")</f>
        <v/>
      </c>
      <c r="C39" s="14">
        <f>IFERROR(__xludf.DUMMYFUNCTION("""COMPUTED_VALUE"""),"PEASANTBROWN")</f>
        <v/>
      </c>
      <c r="D39" s="14">
        <f>IFERROR(__xludf.DUMMYFUNCTION("""COMPUTED_VALUE"""),"페즌트브라운색")</f>
        <v/>
      </c>
      <c r="E39" s="15" t="inlineStr">
        <is>
          <t>페즌트브라운,PEASANTBROWN,페즌트브라운색</t>
        </is>
      </c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14" t="n"/>
      <c r="Y39" s="14" t="n"/>
      <c r="Z39" s="14" t="n"/>
    </row>
    <row r="40" ht="15.75" customHeight="1" s="16">
      <c r="A40" s="13" t="inlineStr">
        <is>
          <t>멜란지비스타블루</t>
        </is>
      </c>
      <c r="B40" s="7">
        <f>IFERROR(__xludf.DUMMYFUNCTION("SPLIT(E40,"","")"),"멜란지비스타블루")</f>
        <v/>
      </c>
      <c r="C40" s="14">
        <f>IFERROR(__xludf.DUMMYFUNCTION("""COMPUTED_VALUE"""),"MELANGEVISTABLUE")</f>
        <v/>
      </c>
      <c r="D40" s="14">
        <f>IFERROR(__xludf.DUMMYFUNCTION("""COMPUTED_VALUE"""),"멜란지비스타블루색")</f>
        <v/>
      </c>
      <c r="E40" s="15" t="inlineStr">
        <is>
          <t>멜란지비스타블루,MELANGEVISTABLUE,멜란지비스타블루색</t>
        </is>
      </c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4" t="n"/>
      <c r="T40" s="14" t="n"/>
      <c r="U40" s="14" t="n"/>
      <c r="V40" s="14" t="n"/>
      <c r="W40" s="14" t="n"/>
      <c r="X40" s="14" t="n"/>
      <c r="Y40" s="14" t="n"/>
      <c r="Z40" s="14" t="n"/>
    </row>
    <row r="41" ht="15.75" customHeight="1" s="16">
      <c r="A41" s="13" t="inlineStr">
        <is>
          <t>나이아가라미스트민트</t>
        </is>
      </c>
      <c r="B41" s="7">
        <f>IFERROR(__xludf.DUMMYFUNCTION("SPLIT(E41,"","")"),"나이아가라미스트민트")</f>
        <v/>
      </c>
      <c r="C41" s="14">
        <f>IFERROR(__xludf.DUMMYFUNCTION("""COMPUTED_VALUE"""),"NIAGARAMISTMINT")</f>
        <v/>
      </c>
      <c r="D41" s="14">
        <f>IFERROR(__xludf.DUMMYFUNCTION("""COMPUTED_VALUE"""),"나이아가라민트")</f>
        <v/>
      </c>
      <c r="E41" s="15" t="inlineStr">
        <is>
          <t>나이아가라미스트민트,NIAGARAMISTMINT,나이아가라민트</t>
        </is>
      </c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  <c r="Y41" s="14" t="n"/>
      <c r="Z41" s="14" t="n"/>
    </row>
    <row r="42" ht="15.75" customHeight="1" s="16">
      <c r="A42" s="13" t="inlineStr">
        <is>
          <t>핑크블루</t>
        </is>
      </c>
      <c r="B42" s="7">
        <f>IFERROR(__xludf.DUMMYFUNCTION("SPLIT(E42,"","")"),"핑크블루")</f>
        <v/>
      </c>
      <c r="C42" s="14">
        <f>IFERROR(__xludf.DUMMYFUNCTION("""COMPUTED_VALUE"""),"PINKBLUE")</f>
        <v/>
      </c>
      <c r="D42" s="14">
        <f>IFERROR(__xludf.DUMMYFUNCTION("""COMPUTED_VALUE"""),"핑크블루색")</f>
        <v/>
      </c>
      <c r="E42" s="15" t="inlineStr">
        <is>
          <t>핑크블루,PINKBLUE,핑크블루색</t>
        </is>
      </c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  <c r="V42" s="14" t="n"/>
      <c r="W42" s="14" t="n"/>
      <c r="X42" s="14" t="n"/>
      <c r="Y42" s="14" t="n"/>
      <c r="Z42" s="14" t="n"/>
    </row>
    <row r="43" ht="15.75" customHeight="1" s="16">
      <c r="A43" s="13" t="inlineStr">
        <is>
          <t>라이트그레이</t>
        </is>
      </c>
      <c r="B43" s="7">
        <f>IFERROR(__xludf.DUMMYFUNCTION("SPLIT(E43,"","")"),"라이트그레이")</f>
        <v/>
      </c>
      <c r="C43" s="14">
        <f>IFERROR(__xludf.DUMMYFUNCTION("""COMPUTED_VALUE"""),"LIGHTGRAY")</f>
        <v/>
      </c>
      <c r="D43" s="14">
        <f>IFERROR(__xludf.DUMMYFUNCTION("""COMPUTED_VALUE"""),"연회색")</f>
        <v/>
      </c>
      <c r="E43" s="15" t="inlineStr">
        <is>
          <t>라이트그레이,LIGHTGRAY,연회색</t>
        </is>
      </c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4" t="n"/>
      <c r="T43" s="14" t="n"/>
      <c r="U43" s="14" t="n"/>
      <c r="V43" s="14" t="n"/>
      <c r="W43" s="14" t="n"/>
      <c r="X43" s="14" t="n"/>
      <c r="Y43" s="14" t="n"/>
      <c r="Z43" s="14" t="n"/>
    </row>
    <row r="44" ht="15.75" customHeight="1" s="16">
      <c r="A44" s="13" t="inlineStr">
        <is>
          <t>핑크</t>
        </is>
      </c>
      <c r="B44" s="7">
        <f>IFERROR(__xludf.DUMMYFUNCTION("SPLIT(E44,"","")"),"핑크")</f>
        <v/>
      </c>
      <c r="C44" s="14">
        <f>IFERROR(__xludf.DUMMYFUNCTION("""COMPUTED_VALUE"""),"PINK")</f>
        <v/>
      </c>
      <c r="D44" s="14">
        <f>IFERROR(__xludf.DUMMYFUNCTION("""COMPUTED_VALUE"""),"분홍색")</f>
        <v/>
      </c>
      <c r="E44" s="15" t="inlineStr">
        <is>
          <t>핑크,PINK,분홍색</t>
        </is>
      </c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4" t="n"/>
      <c r="T44" s="14" t="n"/>
      <c r="U44" s="14" t="n"/>
      <c r="V44" s="14" t="n"/>
      <c r="W44" s="14" t="n"/>
      <c r="X44" s="14" t="n"/>
      <c r="Y44" s="14" t="n"/>
      <c r="Z44" s="14" t="n"/>
    </row>
    <row r="45" ht="15.75" customHeight="1" s="16">
      <c r="A45" s="13" t="inlineStr">
        <is>
          <t>콘플라워블루</t>
        </is>
      </c>
      <c r="B45" s="7">
        <f>IFERROR(__xludf.DUMMYFUNCTION("SPLIT(E45,"","")"),"콘플라워블루")</f>
        <v/>
      </c>
      <c r="C45" s="14">
        <f>IFERROR(__xludf.DUMMYFUNCTION("""COMPUTED_VALUE"""),"CORNFLOWERBLUE")</f>
        <v/>
      </c>
      <c r="D45" s="14">
        <f>IFERROR(__xludf.DUMMYFUNCTION("""COMPUTED_VALUE"""),"수레국화색")</f>
        <v/>
      </c>
      <c r="E45" s="15" t="inlineStr">
        <is>
          <t>콘플라워블루,CORNFLOWERBLUE,수레국화색</t>
        </is>
      </c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4" t="n"/>
      <c r="T45" s="14" t="n"/>
      <c r="U45" s="14" t="n"/>
      <c r="V45" s="14" t="n"/>
      <c r="W45" s="14" t="n"/>
      <c r="X45" s="14" t="n"/>
      <c r="Y45" s="14" t="n"/>
      <c r="Z45" s="14" t="n"/>
    </row>
    <row r="46" ht="15.75" customHeight="1" s="16">
      <c r="A46" s="13" t="inlineStr">
        <is>
          <t>파라다이스핑크</t>
        </is>
      </c>
      <c r="B46" s="7">
        <f>IFERROR(__xludf.DUMMYFUNCTION("SPLIT(E46,"","")"),"파라다이스핑크")</f>
        <v/>
      </c>
      <c r="C46" s="14">
        <f>IFERROR(__xludf.DUMMYFUNCTION("""COMPUTED_VALUE"""),"PARADISEPINK")</f>
        <v/>
      </c>
      <c r="D46" s="14">
        <f>IFERROR(__xludf.DUMMYFUNCTION("""COMPUTED_VALUE"""),"파라다이스핑크색")</f>
        <v/>
      </c>
      <c r="E46" s="15" t="inlineStr">
        <is>
          <t>파라다이스핑크,PARADISEPINK,파라다이스핑크색</t>
        </is>
      </c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4" t="n"/>
      <c r="T46" s="14" t="n"/>
      <c r="U46" s="14" t="n"/>
      <c r="V46" s="14" t="n"/>
      <c r="W46" s="14" t="n"/>
      <c r="X46" s="14" t="n"/>
      <c r="Y46" s="14" t="n"/>
      <c r="Z46" s="14" t="n"/>
    </row>
    <row r="47" ht="15.75" customHeight="1" s="16">
      <c r="A47" s="13" t="inlineStr">
        <is>
          <t>오렌지닷컴레드</t>
        </is>
      </c>
      <c r="B47" s="7">
        <f>IFERROR(__xludf.DUMMYFUNCTION("SPLIT(E47,"","")"),"오렌지닷컴레드")</f>
        <v/>
      </c>
      <c r="C47" s="14">
        <f>IFERROR(__xludf.DUMMYFUNCTION("""COMPUTED_VALUE"""),"ORANGEDOTCOMRED")</f>
        <v/>
      </c>
      <c r="D47" s="14">
        <f>IFERROR(__xludf.DUMMYFUNCTION("""COMPUTED_VALUE"""),"오렌지닷컴색")</f>
        <v/>
      </c>
      <c r="E47" s="15" t="inlineStr">
        <is>
          <t>오렌지닷컴레드,ORANGEDOTCOMRED,오렌지닷컴색</t>
        </is>
      </c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  <c r="U47" s="14" t="n"/>
      <c r="V47" s="14" t="n"/>
      <c r="W47" s="14" t="n"/>
      <c r="X47" s="14" t="n"/>
      <c r="Y47" s="14" t="n"/>
      <c r="Z47" s="14" t="n"/>
    </row>
    <row r="48" ht="15.75" customHeight="1" s="16">
      <c r="A48" s="13" t="inlineStr">
        <is>
          <t>멜란지핑크프로스팅</t>
        </is>
      </c>
      <c r="B48" s="7">
        <f>IFERROR(__xludf.DUMMYFUNCTION("SPLIT(E48,"","")"),"멜란지핑크프로스팅")</f>
        <v/>
      </c>
      <c r="C48" s="14">
        <f>IFERROR(__xludf.DUMMYFUNCTION("""COMPUTED_VALUE"""),"MELANGEPINKFROSTING")</f>
        <v/>
      </c>
      <c r="D48" s="14">
        <f>IFERROR(__xludf.DUMMYFUNCTION("""COMPUTED_VALUE"""),"멜란지핑크프로스팅색")</f>
        <v/>
      </c>
      <c r="E48" s="15" t="inlineStr">
        <is>
          <t>멜란지핑크프로스팅,MELANGEPINKFROSTING,멜란지핑크프로스팅색</t>
        </is>
      </c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  <c r="U48" s="14" t="n"/>
      <c r="V48" s="14" t="n"/>
      <c r="W48" s="14" t="n"/>
      <c r="X48" s="14" t="n"/>
      <c r="Y48" s="14" t="n"/>
      <c r="Z48" s="14" t="n"/>
    </row>
    <row r="49" ht="15.75" customHeight="1" s="16">
      <c r="A49" s="13" t="inlineStr">
        <is>
          <t>형광노랑</t>
        </is>
      </c>
      <c r="B49" s="7">
        <f>IFERROR(__xludf.DUMMYFUNCTION("SPLIT(E49,"","")"),"형광노랑")</f>
        <v/>
      </c>
      <c r="C49" s="14">
        <f>IFERROR(__xludf.DUMMYFUNCTION("""COMPUTED_VALUE"""),"NEONYELLOW")</f>
        <v/>
      </c>
      <c r="D49" s="14">
        <f>IFERROR(__xludf.DUMMYFUNCTION("""COMPUTED_VALUE"""),"형광옐로우")</f>
        <v/>
      </c>
      <c r="E49" s="15" t="inlineStr">
        <is>
          <t>형광노랑,NEONYELLOW,형광옐로우</t>
        </is>
      </c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  <c r="U49" s="14" t="n"/>
      <c r="V49" s="14" t="n"/>
      <c r="W49" s="14" t="n"/>
      <c r="X49" s="14" t="n"/>
      <c r="Y49" s="14" t="n"/>
      <c r="Z49" s="14" t="n"/>
    </row>
    <row r="50" ht="15.75" customHeight="1" s="16">
      <c r="A50" s="13" t="inlineStr">
        <is>
          <t>차콜블랙</t>
        </is>
      </c>
      <c r="B50" s="7">
        <f>IFERROR(__xludf.DUMMYFUNCTION("SPLIT(E50,"","")"),"차콜블랙")</f>
        <v/>
      </c>
      <c r="C50" s="14">
        <f>IFERROR(__xludf.DUMMYFUNCTION("""COMPUTED_VALUE"""),"CHARCOALBLACK")</f>
        <v/>
      </c>
      <c r="D50" s="14">
        <f>IFERROR(__xludf.DUMMYFUNCTION("""COMPUTED_VALUE"""),"차콜블랙색")</f>
        <v/>
      </c>
      <c r="E50" s="15" t="inlineStr">
        <is>
          <t>차콜블랙,CHARCOALBLACK,차콜블랙색</t>
        </is>
      </c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  <c r="Y50" s="14" t="n"/>
      <c r="Z50" s="14" t="n"/>
    </row>
    <row r="51" ht="15.75" customHeight="1" s="16">
      <c r="A51" s="13" t="inlineStr">
        <is>
          <t>글락시니어퍼플</t>
        </is>
      </c>
      <c r="B51" s="7">
        <f>IFERROR(__xludf.DUMMYFUNCTION("SPLIT(E51,"","")"),"글락시니어퍼플")</f>
        <v/>
      </c>
      <c r="C51" s="14">
        <f>IFERROR(__xludf.DUMMYFUNCTION("""COMPUTED_VALUE"""),"GLOXINIAPURPLE")</f>
        <v/>
      </c>
      <c r="D51" s="14">
        <f>IFERROR(__xludf.DUMMYFUNCTION("""COMPUTED_VALUE"""),"글락시니어보라")</f>
        <v/>
      </c>
      <c r="E51" s="15" t="inlineStr">
        <is>
          <t>글락시니어퍼플,GLOXINIAPURPLE,글락시니어보라</t>
        </is>
      </c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4" t="n"/>
      <c r="T51" s="14" t="n"/>
      <c r="U51" s="14" t="n"/>
      <c r="V51" s="14" t="n"/>
      <c r="W51" s="14" t="n"/>
      <c r="X51" s="14" t="n"/>
      <c r="Y51" s="14" t="n"/>
      <c r="Z51" s="14" t="n"/>
    </row>
    <row r="52" ht="15.75" customHeight="1" s="16">
      <c r="A52" s="13" t="inlineStr">
        <is>
          <t>블랙베이지</t>
        </is>
      </c>
      <c r="B52" s="7">
        <f>IFERROR(__xludf.DUMMYFUNCTION("SPLIT(E52,"","")"),"블랙베이지")</f>
        <v/>
      </c>
      <c r="C52" s="14">
        <f>IFERROR(__xludf.DUMMYFUNCTION("""COMPUTED_VALUE"""),"BLACKBEIGE")</f>
        <v/>
      </c>
      <c r="D52" s="14">
        <f>IFERROR(__xludf.DUMMYFUNCTION("""COMPUTED_VALUE"""),"블랙베이지색")</f>
        <v/>
      </c>
      <c r="E52" s="15" t="inlineStr">
        <is>
          <t>블랙베이지,BLACKBEIGE,블랙베이지색</t>
        </is>
      </c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4" t="n"/>
      <c r="T52" s="14" t="n"/>
      <c r="U52" s="14" t="n"/>
      <c r="V52" s="14" t="n"/>
      <c r="W52" s="14" t="n"/>
      <c r="X52" s="14" t="n"/>
      <c r="Y52" s="14" t="n"/>
      <c r="Z52" s="14" t="n"/>
    </row>
    <row r="53" ht="15.75" customHeight="1" s="16">
      <c r="A53" s="13" t="inlineStr">
        <is>
          <t>태너저터콰이즈민트</t>
        </is>
      </c>
      <c r="B53" s="7">
        <f>IFERROR(__xludf.DUMMYFUNCTION("SPLIT(E53,"","")"),"태너저터콰이즈민트")</f>
        <v/>
      </c>
      <c r="C53" s="14">
        <f>IFERROR(__xludf.DUMMYFUNCTION("""COMPUTED_VALUE"""),"TANAGERTURQUOISEMINT")</f>
        <v/>
      </c>
      <c r="D53" s="14">
        <f>IFERROR(__xludf.DUMMYFUNCTION("""COMPUTED_VALUE"""),"태너저민트")</f>
        <v/>
      </c>
      <c r="E53" s="15" t="inlineStr">
        <is>
          <t>태너저터콰이즈민트,TANAGERTURQUOISEMINT,태너저민트</t>
        </is>
      </c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4" t="n"/>
      <c r="T53" s="14" t="n"/>
      <c r="U53" s="14" t="n"/>
      <c r="V53" s="14" t="n"/>
      <c r="W53" s="14" t="n"/>
      <c r="X53" s="14" t="n"/>
      <c r="Y53" s="14" t="n"/>
      <c r="Z53" s="14" t="n"/>
    </row>
    <row r="54" ht="15.75" customHeight="1" s="16">
      <c r="A54" s="13" t="inlineStr">
        <is>
          <t>애시드라임</t>
        </is>
      </c>
      <c r="B54" s="7">
        <f>IFERROR(__xludf.DUMMYFUNCTION("SPLIT(E54,"","")"),"애시드라임")</f>
        <v/>
      </c>
      <c r="C54" s="14">
        <f>IFERROR(__xludf.DUMMYFUNCTION("""COMPUTED_VALUE"""),"ACIDLIME")</f>
        <v/>
      </c>
      <c r="D54" s="14">
        <f>IFERROR(__xludf.DUMMYFUNCTION("""COMPUTED_VALUE"""),"애시드라임색")</f>
        <v/>
      </c>
      <c r="E54" s="15" t="inlineStr">
        <is>
          <t>애시드라임,ACIDLIME,애시드라임색</t>
        </is>
      </c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  <c r="U54" s="14" t="n"/>
      <c r="V54" s="14" t="n"/>
      <c r="W54" s="14" t="n"/>
      <c r="X54" s="14" t="n"/>
      <c r="Y54" s="14" t="n"/>
      <c r="Z54" s="14" t="n"/>
    </row>
    <row r="55" ht="15.75" customHeight="1" s="16">
      <c r="A55" s="13" t="inlineStr">
        <is>
          <t>노티컬블루</t>
        </is>
      </c>
      <c r="B55" s="7">
        <f>IFERROR(__xludf.DUMMYFUNCTION("SPLIT(E55,"","")"),"노티컬블루")</f>
        <v/>
      </c>
      <c r="C55" s="14">
        <f>IFERROR(__xludf.DUMMYFUNCTION("""COMPUTED_VALUE"""),"NAUTICALBLUE")</f>
        <v/>
      </c>
      <c r="D55" s="14">
        <f>IFERROR(__xludf.DUMMYFUNCTION("""COMPUTED_VALUE"""),"노티컬블루색")</f>
        <v/>
      </c>
      <c r="E55" s="15" t="inlineStr">
        <is>
          <t>노티컬블루,NAUTICALBLUE,노티컬블루색</t>
        </is>
      </c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  <c r="U55" s="14" t="n"/>
      <c r="V55" s="14" t="n"/>
      <c r="W55" s="14" t="n"/>
      <c r="X55" s="14" t="n"/>
      <c r="Y55" s="14" t="n"/>
      <c r="Z55" s="14" t="n"/>
    </row>
    <row r="56" ht="15.75" customHeight="1" s="16">
      <c r="A56" s="13" t="inlineStr">
        <is>
          <t>스펙트럼블루</t>
        </is>
      </c>
      <c r="B56" s="7">
        <f>IFERROR(__xludf.DUMMYFUNCTION("SPLIT(E56,"","")"),"스펙트럼블루")</f>
        <v/>
      </c>
      <c r="C56" s="14">
        <f>IFERROR(__xludf.DUMMYFUNCTION("""COMPUTED_VALUE"""),"SPECTRUMBLUE")</f>
        <v/>
      </c>
      <c r="D56" s="14">
        <f>IFERROR(__xludf.DUMMYFUNCTION("""COMPUTED_VALUE"""),"스펙트럼블루색")</f>
        <v/>
      </c>
      <c r="E56" s="15" t="inlineStr">
        <is>
          <t>스펙트럼블루,SPECTRUMBLUE,스펙트럼블루색</t>
        </is>
      </c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  <c r="U56" s="14" t="n"/>
      <c r="V56" s="14" t="n"/>
      <c r="W56" s="14" t="n"/>
      <c r="X56" s="14" t="n"/>
      <c r="Y56" s="14" t="n"/>
      <c r="Z56" s="14" t="n"/>
    </row>
    <row r="57" ht="15.75" customHeight="1" s="16">
      <c r="A57" s="13" t="inlineStr">
        <is>
          <t>브릴리언트블루</t>
        </is>
      </c>
      <c r="B57" s="7">
        <f>IFERROR(__xludf.DUMMYFUNCTION("SPLIT(E57,"","")"),"브릴리언트블루")</f>
        <v/>
      </c>
      <c r="C57" s="14">
        <f>IFERROR(__xludf.DUMMYFUNCTION("""COMPUTED_VALUE"""),"BRILLIANTBLUE")</f>
        <v/>
      </c>
      <c r="D57" s="14">
        <f>IFERROR(__xludf.DUMMYFUNCTION("""COMPUTED_VALUE"""),"선명파랑")</f>
        <v/>
      </c>
      <c r="E57" s="15" t="inlineStr">
        <is>
          <t>브릴리언트블루,BRILLIANTBLUE,선명파랑</t>
        </is>
      </c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4" t="n"/>
      <c r="T57" s="14" t="n"/>
      <c r="U57" s="14" t="n"/>
      <c r="V57" s="14" t="n"/>
      <c r="W57" s="14" t="n"/>
      <c r="X57" s="14" t="n"/>
      <c r="Y57" s="14" t="n"/>
      <c r="Z57" s="14" t="n"/>
    </row>
    <row r="58" ht="15.75" customHeight="1" s="16">
      <c r="A58" s="13" t="inlineStr">
        <is>
          <t>레드네이비</t>
        </is>
      </c>
      <c r="B58" s="7">
        <f>IFERROR(__xludf.DUMMYFUNCTION("SPLIT(E58,"","")"),"레드네이비")</f>
        <v/>
      </c>
      <c r="C58" s="14">
        <f>IFERROR(__xludf.DUMMYFUNCTION("""COMPUTED_VALUE"""),"REDNAVY")</f>
        <v/>
      </c>
      <c r="D58" s="14">
        <f>IFERROR(__xludf.DUMMYFUNCTION("""COMPUTED_VALUE"""),"레드네이비색")</f>
        <v/>
      </c>
      <c r="E58" s="15" t="inlineStr">
        <is>
          <t>레드네이비,REDNAVY,레드네이비색</t>
        </is>
      </c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4" t="n"/>
      <c r="T58" s="14" t="n"/>
      <c r="U58" s="14" t="n"/>
      <c r="V58" s="14" t="n"/>
      <c r="W58" s="14" t="n"/>
      <c r="X58" s="14" t="n"/>
      <c r="Y58" s="14" t="n"/>
      <c r="Z58" s="14" t="n"/>
    </row>
    <row r="59" ht="15.75" customHeight="1" s="16">
      <c r="A59" s="13" t="inlineStr">
        <is>
          <t>블루래디언스</t>
        </is>
      </c>
      <c r="B59" s="7">
        <f>IFERROR(__xludf.DUMMYFUNCTION("SPLIT(E59,"","")"),"블루래디언스")</f>
        <v/>
      </c>
      <c r="C59" s="14">
        <f>IFERROR(__xludf.DUMMYFUNCTION("""COMPUTED_VALUE"""),"BLUERADIANCE")</f>
        <v/>
      </c>
      <c r="D59" s="14">
        <f>IFERROR(__xludf.DUMMYFUNCTION("""COMPUTED_VALUE"""),"블루래디언스색")</f>
        <v/>
      </c>
      <c r="E59" s="15" t="inlineStr">
        <is>
          <t>블루래디언스,BLUERADIANCE,블루래디언스색</t>
        </is>
      </c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4" t="n"/>
      <c r="T59" s="14" t="n"/>
      <c r="U59" s="14" t="n"/>
      <c r="V59" s="14" t="n"/>
      <c r="W59" s="14" t="n"/>
      <c r="X59" s="14" t="n"/>
      <c r="Y59" s="14" t="n"/>
      <c r="Z59" s="14" t="n"/>
    </row>
    <row r="60" ht="15.75" customHeight="1" s="16">
      <c r="A60" s="13" t="inlineStr">
        <is>
          <t>어텀메이플브라운</t>
        </is>
      </c>
      <c r="B60" s="7">
        <f>IFERROR(__xludf.DUMMYFUNCTION("SPLIT(E60,"","")"),"어텀메이플브라운")</f>
        <v/>
      </c>
      <c r="C60" s="14">
        <f>IFERROR(__xludf.DUMMYFUNCTION("""COMPUTED_VALUE"""),"AUTUMNMAPLEBROWN")</f>
        <v/>
      </c>
      <c r="D60" s="14">
        <f>IFERROR(__xludf.DUMMYFUNCTION("""COMPUTED_VALUE"""),"가을단풍갈색")</f>
        <v/>
      </c>
      <c r="E60" s="15" t="inlineStr">
        <is>
          <t>어텀메이플브라운,AUTUMNMAPLEBROWN,가을단풍갈색</t>
        </is>
      </c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4" t="n"/>
      <c r="T60" s="14" t="n"/>
      <c r="U60" s="14" t="n"/>
      <c r="V60" s="14" t="n"/>
      <c r="W60" s="14" t="n"/>
      <c r="X60" s="14" t="n"/>
      <c r="Y60" s="14" t="n"/>
      <c r="Z60" s="14" t="n"/>
    </row>
    <row r="61" ht="15.75" customHeight="1" s="16">
      <c r="A61" s="13" t="inlineStr">
        <is>
          <t>멜란지블루</t>
        </is>
      </c>
      <c r="B61" s="7">
        <f>IFERROR(__xludf.DUMMYFUNCTION("SPLIT(E61,"","")"),"멜란지블루")</f>
        <v/>
      </c>
      <c r="C61" s="14">
        <f>IFERROR(__xludf.DUMMYFUNCTION("""COMPUTED_VALUE"""),"MELANGEBLUE")</f>
        <v/>
      </c>
      <c r="D61" s="14">
        <f>IFERROR(__xludf.DUMMYFUNCTION("""COMPUTED_VALUE"""),"멜란지블루색")</f>
        <v/>
      </c>
      <c r="E61" s="15" t="inlineStr">
        <is>
          <t>멜란지블루,MELANGEBLUE,멜란지블루색</t>
        </is>
      </c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4" t="n"/>
      <c r="T61" s="14" t="n"/>
      <c r="U61" s="14" t="n"/>
      <c r="V61" s="14" t="n"/>
      <c r="W61" s="14" t="n"/>
      <c r="X61" s="14" t="n"/>
      <c r="Y61" s="14" t="n"/>
      <c r="Z61" s="14" t="n"/>
    </row>
    <row r="62" ht="15.75" customHeight="1" s="16">
      <c r="A62" s="13" t="inlineStr">
        <is>
          <t>멜란지그레이</t>
        </is>
      </c>
      <c r="B62" s="7">
        <f>IFERROR(__xludf.DUMMYFUNCTION("SPLIT(E62,"","")"),"멜란지그레이")</f>
        <v/>
      </c>
      <c r="C62" s="14">
        <f>IFERROR(__xludf.DUMMYFUNCTION("""COMPUTED_VALUE"""),"MELANGEGRAY")</f>
        <v/>
      </c>
      <c r="D62" s="14">
        <f>IFERROR(__xludf.DUMMYFUNCTION("""COMPUTED_VALUE"""),"멜란지회색")</f>
        <v/>
      </c>
      <c r="E62" s="15" t="inlineStr">
        <is>
          <t>멜란지그레이,MELANGEGRAY,멜란지회색</t>
        </is>
      </c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4" t="n"/>
      <c r="T62" s="14" t="n"/>
      <c r="U62" s="14" t="n"/>
      <c r="V62" s="14" t="n"/>
      <c r="W62" s="14" t="n"/>
      <c r="X62" s="14" t="n"/>
      <c r="Y62" s="14" t="n"/>
      <c r="Z62" s="14" t="n"/>
    </row>
    <row r="63" ht="15.75" customHeight="1" s="16">
      <c r="A63" s="13" t="inlineStr">
        <is>
          <t>블랙화이트</t>
        </is>
      </c>
      <c r="B63" s="7">
        <f>IFERROR(__xludf.DUMMYFUNCTION("SPLIT(E63,"","")"),"블랙화이트")</f>
        <v/>
      </c>
      <c r="C63" s="14">
        <f>IFERROR(__xludf.DUMMYFUNCTION("""COMPUTED_VALUE"""),"BLACKWHITE")</f>
        <v/>
      </c>
      <c r="D63" s="14">
        <f>IFERROR(__xludf.DUMMYFUNCTION("""COMPUTED_VALUE"""),"블랙화이트색")</f>
        <v/>
      </c>
      <c r="E63" s="15" t="inlineStr">
        <is>
          <t>블랙화이트,BLACKWHITE,블랙화이트색</t>
        </is>
      </c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4" t="n"/>
      <c r="T63" s="14" t="n"/>
      <c r="U63" s="14" t="n"/>
      <c r="V63" s="14" t="n"/>
      <c r="W63" s="14" t="n"/>
      <c r="X63" s="14" t="n"/>
      <c r="Y63" s="14" t="n"/>
      <c r="Z63" s="14" t="n"/>
    </row>
    <row r="64" ht="15.75" customHeight="1" s="16">
      <c r="A64" s="13" t="inlineStr">
        <is>
          <t>스카이블루네이비</t>
        </is>
      </c>
      <c r="B64" s="7">
        <f>IFERROR(__xludf.DUMMYFUNCTION("SPLIT(E64,"","")"),"스카이블루네이비")</f>
        <v/>
      </c>
      <c r="C64" s="14">
        <f>IFERROR(__xludf.DUMMYFUNCTION("""COMPUTED_VALUE"""),"SKYBLUENAVY")</f>
        <v/>
      </c>
      <c r="D64" s="14">
        <f>IFERROR(__xludf.DUMMYFUNCTION("""COMPUTED_VALUE"""),"스카이블루네이비색")</f>
        <v/>
      </c>
      <c r="E64" s="15" t="inlineStr">
        <is>
          <t>스카이블루네이비,SKYBLUENAVY,스카이블루네이비색</t>
        </is>
      </c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4" t="n"/>
      <c r="T64" s="14" t="n"/>
      <c r="U64" s="14" t="n"/>
      <c r="V64" s="14" t="n"/>
      <c r="W64" s="14" t="n"/>
      <c r="X64" s="14" t="n"/>
      <c r="Y64" s="14" t="n"/>
      <c r="Z64" s="14" t="n"/>
    </row>
    <row r="65" ht="15.75" customHeight="1" s="16">
      <c r="A65" s="13" t="inlineStr">
        <is>
          <t>모카</t>
        </is>
      </c>
      <c r="B65" s="7">
        <f>IFERROR(__xludf.DUMMYFUNCTION("SPLIT(E65,"","")"),"모카")</f>
        <v/>
      </c>
      <c r="C65" s="14">
        <f>IFERROR(__xludf.DUMMYFUNCTION("""COMPUTED_VALUE"""),"MOKA")</f>
        <v/>
      </c>
      <c r="D65" s="14">
        <f>IFERROR(__xludf.DUMMYFUNCTION("""COMPUTED_VALUE"""),"모카색")</f>
        <v/>
      </c>
      <c r="E65" s="15" t="inlineStr">
        <is>
          <t>모카,MOKA,모카색</t>
        </is>
      </c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4" t="n"/>
      <c r="T65" s="14" t="n"/>
      <c r="U65" s="14" t="n"/>
      <c r="V65" s="14" t="n"/>
      <c r="W65" s="14" t="n"/>
      <c r="X65" s="14" t="n"/>
      <c r="Y65" s="14" t="n"/>
      <c r="Z65" s="14" t="n"/>
    </row>
    <row r="66" ht="15.75" customHeight="1" s="16">
      <c r="A66" s="13" t="inlineStr">
        <is>
          <t>씨모스그린</t>
        </is>
      </c>
      <c r="B66" s="7">
        <f>IFERROR(__xludf.DUMMYFUNCTION("SPLIT(E66,"","")"),"씨모스그린")</f>
        <v/>
      </c>
      <c r="C66" s="14">
        <f>IFERROR(__xludf.DUMMYFUNCTION("""COMPUTED_VALUE"""),"SEAMOSSGREEN")</f>
        <v/>
      </c>
      <c r="D66" s="14">
        <f>IFERROR(__xludf.DUMMYFUNCTION("""COMPUTED_VALUE"""),"씨모스그린색")</f>
        <v/>
      </c>
      <c r="E66" s="15" t="inlineStr">
        <is>
          <t>씨모스그린,SEAMOSSGREEN,씨모스그린색</t>
        </is>
      </c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4" t="n"/>
      <c r="T66" s="14" t="n"/>
      <c r="U66" s="14" t="n"/>
      <c r="V66" s="14" t="n"/>
      <c r="W66" s="14" t="n"/>
      <c r="X66" s="14" t="n"/>
      <c r="Y66" s="14" t="n"/>
      <c r="Z66" s="14" t="n"/>
    </row>
    <row r="67" ht="15.75" customHeight="1" s="16">
      <c r="A67" s="13" t="inlineStr">
        <is>
          <t>머스타드브라운</t>
        </is>
      </c>
      <c r="B67" s="7">
        <f>IFERROR(__xludf.DUMMYFUNCTION("SPLIT(E67,"","")"),"머스타드브라운")</f>
        <v/>
      </c>
      <c r="C67" s="14">
        <f>IFERROR(__xludf.DUMMYFUNCTION("""COMPUTED_VALUE"""),"MUSTARDBROWN")</f>
        <v/>
      </c>
      <c r="D67" s="14">
        <f>IFERROR(__xludf.DUMMYFUNCTION("""COMPUTED_VALUE"""),"겨자갈색")</f>
        <v/>
      </c>
      <c r="E67" s="15" t="inlineStr">
        <is>
          <t>머스타드브라운,MUSTARDBROWN,겨자갈색</t>
        </is>
      </c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4" t="n"/>
      <c r="T67" s="14" t="n"/>
      <c r="U67" s="14" t="n"/>
      <c r="V67" s="14" t="n"/>
      <c r="W67" s="14" t="n"/>
      <c r="X67" s="14" t="n"/>
      <c r="Y67" s="14" t="n"/>
      <c r="Z67" s="14" t="n"/>
    </row>
    <row r="68" ht="15.75" customHeight="1" s="16">
      <c r="A68" s="13" t="inlineStr">
        <is>
          <t>그레이프로얄퍼플</t>
        </is>
      </c>
      <c r="B68" s="7">
        <f>IFERROR(__xludf.DUMMYFUNCTION("SPLIT(E68,"","")"),"그레이프로얄퍼플")</f>
        <v/>
      </c>
      <c r="C68" s="14">
        <f>IFERROR(__xludf.DUMMYFUNCTION("""COMPUTED_VALUE"""),"GRAYROYALPURPLE")</f>
        <v/>
      </c>
      <c r="D68" s="14">
        <f>IFERROR(__xludf.DUMMYFUNCTION("""COMPUTED_VALUE"""),"그레이프로얄퍼플색")</f>
        <v/>
      </c>
      <c r="E68" s="15" t="inlineStr">
        <is>
          <t>그레이프로얄퍼플,GRAYROYALPURPLE,그레이프로얄퍼플색</t>
        </is>
      </c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4" t="n"/>
      <c r="T68" s="14" t="n"/>
      <c r="U68" s="14" t="n"/>
      <c r="V68" s="14" t="n"/>
      <c r="W68" s="14" t="n"/>
      <c r="X68" s="14" t="n"/>
      <c r="Y68" s="14" t="n"/>
      <c r="Z68" s="14" t="n"/>
    </row>
    <row r="69" ht="15.75" customHeight="1" s="16">
      <c r="A69" s="13" t="inlineStr">
        <is>
          <t>딥다이브그린</t>
        </is>
      </c>
      <c r="B69" s="7">
        <f>IFERROR(__xludf.DUMMYFUNCTION("SPLIT(E69,"","")"),"딥다이브그린")</f>
        <v/>
      </c>
      <c r="C69" s="14">
        <f>IFERROR(__xludf.DUMMYFUNCTION("""COMPUTED_VALUE"""),"DEEPDIVEGREEN")</f>
        <v/>
      </c>
      <c r="D69" s="14">
        <f>IFERROR(__xludf.DUMMYFUNCTION("""COMPUTED_VALUE"""),"딥다이브그린색")</f>
        <v/>
      </c>
      <c r="E69" s="15" t="inlineStr">
        <is>
          <t>딥다이브그린,DEEPDIVEGREEN,딥다이브그린색</t>
        </is>
      </c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4" t="n"/>
      <c r="T69" s="14" t="n"/>
      <c r="U69" s="14" t="n"/>
      <c r="V69" s="14" t="n"/>
      <c r="W69" s="14" t="n"/>
      <c r="X69" s="14" t="n"/>
      <c r="Y69" s="14" t="n"/>
      <c r="Z69" s="14" t="n"/>
    </row>
    <row r="70" ht="15.75" customHeight="1" s="16">
      <c r="A70" s="13" t="inlineStr">
        <is>
          <t>롤링힐스그린</t>
        </is>
      </c>
      <c r="B70" s="7">
        <f>IFERROR(__xludf.DUMMYFUNCTION("SPLIT(E70,"","")"),"롤링힐스그린")</f>
        <v/>
      </c>
      <c r="C70" s="14">
        <f>IFERROR(__xludf.DUMMYFUNCTION("""COMPUTED_VALUE"""),"ROLLINGHILLSGREEN")</f>
        <v/>
      </c>
      <c r="D70" s="14">
        <f>IFERROR(__xludf.DUMMYFUNCTION("""COMPUTED_VALUE"""),"롤링힐스그린색")</f>
        <v/>
      </c>
      <c r="E70" s="15" t="inlineStr">
        <is>
          <t>롤링힐스그린,ROLLINGHILLSGREEN,롤링힐스그린색</t>
        </is>
      </c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4" t="n"/>
      <c r="T70" s="14" t="n"/>
      <c r="U70" s="14" t="n"/>
      <c r="V70" s="14" t="n"/>
      <c r="W70" s="14" t="n"/>
      <c r="X70" s="14" t="n"/>
      <c r="Y70" s="14" t="n"/>
      <c r="Z70" s="14" t="n"/>
    </row>
    <row r="71" ht="15.75" customHeight="1" s="16">
      <c r="A71" s="13" t="inlineStr">
        <is>
          <t>골드베이지</t>
        </is>
      </c>
      <c r="B71" s="7">
        <f>IFERROR(__xludf.DUMMYFUNCTION("SPLIT(E71,"","")"),"골드베이지")</f>
        <v/>
      </c>
      <c r="C71" s="14">
        <f>IFERROR(__xludf.DUMMYFUNCTION("""COMPUTED_VALUE"""),"GOLDBEIGE")</f>
        <v/>
      </c>
      <c r="D71" s="14">
        <f>IFERROR(__xludf.DUMMYFUNCTION("""COMPUTED_VALUE"""),"골드베이지색")</f>
        <v/>
      </c>
      <c r="E71" s="15" t="inlineStr">
        <is>
          <t>골드베이지,GOLDBEIGE,골드베이지색</t>
        </is>
      </c>
      <c r="F71" s="14" t="n"/>
      <c r="G71" s="14" t="n"/>
      <c r="H71" s="14" t="n"/>
      <c r="I71" s="14" t="n"/>
      <c r="J71" s="14" t="n"/>
      <c r="K71" s="14" t="n"/>
      <c r="L71" s="14" t="n"/>
      <c r="M71" s="14" t="n"/>
      <c r="N71" s="14" t="n"/>
      <c r="O71" s="14" t="n"/>
      <c r="P71" s="14" t="n"/>
      <c r="Q71" s="14" t="n"/>
      <c r="R71" s="14" t="n"/>
      <c r="S71" s="14" t="n"/>
      <c r="T71" s="14" t="n"/>
      <c r="U71" s="14" t="n"/>
      <c r="V71" s="14" t="n"/>
      <c r="W71" s="14" t="n"/>
      <c r="X71" s="14" t="n"/>
      <c r="Y71" s="14" t="n"/>
      <c r="Z71" s="14" t="n"/>
    </row>
    <row r="72" ht="15.75" customHeight="1" s="16">
      <c r="A72" s="13" t="inlineStr">
        <is>
          <t>파라슈트퍼플</t>
        </is>
      </c>
      <c r="B72" s="7">
        <f>IFERROR(__xludf.DUMMYFUNCTION("SPLIT(E72,"","")"),"파라슈트퍼플")</f>
        <v/>
      </c>
      <c r="C72" s="14">
        <f>IFERROR(__xludf.DUMMYFUNCTION("""COMPUTED_VALUE"""),"PARACHUTEPURPLE")</f>
        <v/>
      </c>
      <c r="D72" s="14">
        <f>IFERROR(__xludf.DUMMYFUNCTION("""COMPUTED_VALUE"""),"파라슈트보라")</f>
        <v/>
      </c>
      <c r="E72" s="15" t="inlineStr">
        <is>
          <t>파라슈트퍼플,PARACHUTEPURPLE,파라슈트보라</t>
        </is>
      </c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14" t="n"/>
      <c r="S72" s="14" t="n"/>
      <c r="T72" s="14" t="n"/>
      <c r="U72" s="14" t="n"/>
      <c r="V72" s="14" t="n"/>
      <c r="W72" s="14" t="n"/>
      <c r="X72" s="14" t="n"/>
      <c r="Y72" s="14" t="n"/>
      <c r="Z72" s="14" t="n"/>
    </row>
    <row r="73" ht="15.75" customHeight="1" s="16">
      <c r="A73" s="13" t="inlineStr">
        <is>
          <t>다크베이지</t>
        </is>
      </c>
      <c r="B73" s="7">
        <f>IFERROR(__xludf.DUMMYFUNCTION("SPLIT(E73,"","")"),"다크베이지")</f>
        <v/>
      </c>
      <c r="C73" s="14">
        <f>IFERROR(__xludf.DUMMYFUNCTION("""COMPUTED_VALUE"""),"DARKBEIGE")</f>
        <v/>
      </c>
      <c r="D73" s="14">
        <f>IFERROR(__xludf.DUMMYFUNCTION("""COMPUTED_VALUE"""),"진베이지")</f>
        <v/>
      </c>
      <c r="E73" s="15" t="inlineStr">
        <is>
          <t>다크베이지,DARKBEIGE,진베이지</t>
        </is>
      </c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4" t="n"/>
      <c r="T73" s="14" t="n"/>
      <c r="U73" s="14" t="n"/>
      <c r="V73" s="14" t="n"/>
      <c r="W73" s="14" t="n"/>
      <c r="X73" s="14" t="n"/>
      <c r="Y73" s="14" t="n"/>
      <c r="Z73" s="14" t="n"/>
    </row>
    <row r="74" ht="15.75" customHeight="1" s="16">
      <c r="A74" s="13" t="inlineStr">
        <is>
          <t>딥유니폼그린</t>
        </is>
      </c>
      <c r="B74" s="7">
        <f>IFERROR(__xludf.DUMMYFUNCTION("SPLIT(E74,"","")"),"딥유니폼그린")</f>
        <v/>
      </c>
      <c r="C74" s="14">
        <f>IFERROR(__xludf.DUMMYFUNCTION("""COMPUTED_VALUE"""),"DEEPUNIFORMGREEN")</f>
        <v/>
      </c>
      <c r="D74" s="14">
        <f>IFERROR(__xludf.DUMMYFUNCTION("""COMPUTED_VALUE"""),"딥유니폼그린색")</f>
        <v/>
      </c>
      <c r="E74" s="15" t="inlineStr">
        <is>
          <t>딥유니폼그린,DEEPUNIFORMGREEN,딥유니폼그린색</t>
        </is>
      </c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4" t="n"/>
      <c r="T74" s="14" t="n"/>
      <c r="U74" s="14" t="n"/>
      <c r="V74" s="14" t="n"/>
      <c r="W74" s="14" t="n"/>
      <c r="X74" s="14" t="n"/>
      <c r="Y74" s="14" t="n"/>
      <c r="Z74" s="14" t="n"/>
    </row>
    <row r="75" ht="15.75" customHeight="1" s="16">
      <c r="A75" s="13" t="inlineStr">
        <is>
          <t>다크그레이</t>
        </is>
      </c>
      <c r="B75" s="7">
        <f>IFERROR(__xludf.DUMMYFUNCTION("SPLIT(E75,"","")"),"다크그레이")</f>
        <v/>
      </c>
      <c r="C75" s="14">
        <f>IFERROR(__xludf.DUMMYFUNCTION("""COMPUTED_VALUE"""),"DARKGRAY")</f>
        <v/>
      </c>
      <c r="D75" s="14">
        <f>IFERROR(__xludf.DUMMYFUNCTION("""COMPUTED_VALUE"""),"진회색")</f>
        <v/>
      </c>
      <c r="E75" s="15" t="inlineStr">
        <is>
          <t>다크그레이,DARKGRAY,진회색</t>
        </is>
      </c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4" t="n"/>
      <c r="T75" s="14" t="n"/>
      <c r="U75" s="14" t="n"/>
      <c r="V75" s="14" t="n"/>
      <c r="W75" s="14" t="n"/>
      <c r="X75" s="14" t="n"/>
      <c r="Y75" s="14" t="n"/>
      <c r="Z75" s="14" t="n"/>
    </row>
    <row r="76" ht="15.75" customHeight="1" s="16">
      <c r="A76" s="13" t="inlineStr">
        <is>
          <t>마라케시브라운</t>
        </is>
      </c>
      <c r="B76" s="7">
        <f>IFERROR(__xludf.DUMMYFUNCTION("SPLIT(E76,"","")"),"마라케시브라운")</f>
        <v/>
      </c>
      <c r="C76" s="14">
        <f>IFERROR(__xludf.DUMMYFUNCTION("""COMPUTED_VALUE"""),"MARRAKESHBROWN")</f>
        <v/>
      </c>
      <c r="D76" s="14">
        <f>IFERROR(__xludf.DUMMYFUNCTION("""COMPUTED_VALUE"""),"마라케시갈색")</f>
        <v/>
      </c>
      <c r="E76" s="15" t="inlineStr">
        <is>
          <t>마라케시브라운,MARRAKESHBROWN,마라케시갈색</t>
        </is>
      </c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  <c r="U76" s="14" t="n"/>
      <c r="V76" s="14" t="n"/>
      <c r="W76" s="14" t="n"/>
      <c r="X76" s="14" t="n"/>
      <c r="Y76" s="14" t="n"/>
      <c r="Z76" s="14" t="n"/>
    </row>
    <row r="77" ht="15.75" customHeight="1" s="16">
      <c r="A77" s="13" t="inlineStr">
        <is>
          <t>카키쉬브라운</t>
        </is>
      </c>
      <c r="B77" s="7">
        <f>IFERROR(__xludf.DUMMYFUNCTION("SPLIT(E77,"","")"),"카키쉬브라운")</f>
        <v/>
      </c>
      <c r="C77" s="14">
        <f>IFERROR(__xludf.DUMMYFUNCTION("""COMPUTED_VALUE"""),"KHAKISHBROWN")</f>
        <v/>
      </c>
      <c r="D77" s="14">
        <f>IFERROR(__xludf.DUMMYFUNCTION("""COMPUTED_VALUE"""),"카키브라운")</f>
        <v/>
      </c>
      <c r="E77" s="15" t="inlineStr">
        <is>
          <t>카키쉬브라운,KHAKISHBROWN,카키브라운</t>
        </is>
      </c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  <c r="U77" s="14" t="n"/>
      <c r="V77" s="14" t="n"/>
      <c r="W77" s="14" t="n"/>
      <c r="X77" s="14" t="n"/>
      <c r="Y77" s="14" t="n"/>
      <c r="Z77" s="14" t="n"/>
    </row>
    <row r="78" ht="15.75" customHeight="1" s="16">
      <c r="A78" s="13" t="inlineStr">
        <is>
          <t>이브닝블루</t>
        </is>
      </c>
      <c r="B78" s="7">
        <f>IFERROR(__xludf.DUMMYFUNCTION("SPLIT(E78,"","")"),"이브닝블루")</f>
        <v/>
      </c>
      <c r="C78" s="14">
        <f>IFERROR(__xludf.DUMMYFUNCTION("""COMPUTED_VALUE"""),"EVENINGBLUE")</f>
        <v/>
      </c>
      <c r="D78" s="14">
        <f>IFERROR(__xludf.DUMMYFUNCTION("""COMPUTED_VALUE"""),"이브닝블루색")</f>
        <v/>
      </c>
      <c r="E78" s="15" t="inlineStr">
        <is>
          <t>이브닝블루,EVENINGBLUE,이브닝블루색</t>
        </is>
      </c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4" t="n"/>
      <c r="T78" s="14" t="n"/>
      <c r="U78" s="14" t="n"/>
      <c r="V78" s="14" t="n"/>
      <c r="W78" s="14" t="n"/>
      <c r="X78" s="14" t="n"/>
      <c r="Y78" s="14" t="n"/>
      <c r="Z78" s="14" t="n"/>
    </row>
    <row r="79" ht="15.75" customHeight="1" s="16">
      <c r="A79" s="13" t="inlineStr">
        <is>
          <t>다크핑크</t>
        </is>
      </c>
      <c r="B79" s="7">
        <f>IFERROR(__xludf.DUMMYFUNCTION("SPLIT(E79,"","")"),"다크핑크")</f>
        <v/>
      </c>
      <c r="C79" s="14">
        <f>IFERROR(__xludf.DUMMYFUNCTION("""COMPUTED_VALUE"""),"DARKPINK")</f>
        <v/>
      </c>
      <c r="D79" s="14">
        <f>IFERROR(__xludf.DUMMYFUNCTION("""COMPUTED_VALUE"""),"진분홍")</f>
        <v/>
      </c>
      <c r="E79" s="15" t="inlineStr">
        <is>
          <t>다크핑크,DARKPINK,진분홍</t>
        </is>
      </c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4" t="n"/>
      <c r="T79" s="14" t="n"/>
      <c r="U79" s="14" t="n"/>
      <c r="V79" s="14" t="n"/>
      <c r="W79" s="14" t="n"/>
      <c r="X79" s="14" t="n"/>
      <c r="Y79" s="14" t="n"/>
      <c r="Z79" s="14" t="n"/>
    </row>
    <row r="80" ht="15.75" customHeight="1" s="16">
      <c r="A80" s="13" t="inlineStr">
        <is>
          <t>올리브그린블랙</t>
        </is>
      </c>
      <c r="B80" s="7">
        <f>IFERROR(__xludf.DUMMYFUNCTION("SPLIT(E80,"","")"),"올리브그린블랙")</f>
        <v/>
      </c>
      <c r="C80" s="14">
        <f>IFERROR(__xludf.DUMMYFUNCTION("""COMPUTED_VALUE"""),"OLIVEGREENBLACK")</f>
        <v/>
      </c>
      <c r="D80" s="14">
        <f>IFERROR(__xludf.DUMMYFUNCTION("""COMPUTED_VALUE"""),"올리브블랙")</f>
        <v/>
      </c>
      <c r="E80" s="15" t="inlineStr">
        <is>
          <t>올리브그린블랙,OLIVEGREENBLACK,올리브블랙</t>
        </is>
      </c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  <c r="U80" s="14" t="n"/>
      <c r="V80" s="14" t="n"/>
      <c r="W80" s="14" t="n"/>
      <c r="X80" s="14" t="n"/>
      <c r="Y80" s="14" t="n"/>
      <c r="Z80" s="14" t="n"/>
    </row>
    <row r="81" ht="15.75" customHeight="1" s="16">
      <c r="A81" s="13" t="inlineStr">
        <is>
          <t>라이트콘플라워블루</t>
        </is>
      </c>
      <c r="B81" s="7">
        <f>IFERROR(__xludf.DUMMYFUNCTION("SPLIT(E81,"","")"),"라이트콘플라워블루")</f>
        <v/>
      </c>
      <c r="C81" s="14">
        <f>IFERROR(__xludf.DUMMYFUNCTION("""COMPUTED_VALUE"""),"LIGHTCORNFLOWERBLUE")</f>
        <v/>
      </c>
      <c r="D81" s="14">
        <f>IFERROR(__xludf.DUMMYFUNCTION("""COMPUTED_VALUE"""),"연수레국화색")</f>
        <v/>
      </c>
      <c r="E81" s="15" t="inlineStr">
        <is>
          <t>라이트콘플라워블루,LIGHTCORNFLOWERBLUE,연수레국화색</t>
        </is>
      </c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  <c r="U81" s="14" t="n"/>
      <c r="V81" s="14" t="n"/>
      <c r="W81" s="14" t="n"/>
      <c r="X81" s="14" t="n"/>
      <c r="Y81" s="14" t="n"/>
      <c r="Z81" s="14" t="n"/>
    </row>
    <row r="82" ht="15.75" customHeight="1" s="16">
      <c r="A82" s="13" t="inlineStr">
        <is>
          <t>브릭레드</t>
        </is>
      </c>
      <c r="B82" s="7">
        <f>IFERROR(__xludf.DUMMYFUNCTION("SPLIT(E82,"","")"),"브릭레드")</f>
        <v/>
      </c>
      <c r="C82" s="14">
        <f>IFERROR(__xludf.DUMMYFUNCTION("""COMPUTED_VALUE"""),"BRICKRED")</f>
        <v/>
      </c>
      <c r="D82" s="14">
        <f>IFERROR(__xludf.DUMMYFUNCTION("""COMPUTED_VALUE"""),"벽돌색")</f>
        <v/>
      </c>
      <c r="E82" s="15" t="inlineStr">
        <is>
          <t>브릭레드,BRICKRED,벽돌색</t>
        </is>
      </c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4" t="n"/>
      <c r="T82" s="14" t="n"/>
      <c r="U82" s="14" t="n"/>
      <c r="V82" s="14" t="n"/>
      <c r="W82" s="14" t="n"/>
      <c r="X82" s="14" t="n"/>
      <c r="Y82" s="14" t="n"/>
      <c r="Z82" s="14" t="n"/>
    </row>
    <row r="83" ht="15.75" customHeight="1" s="16">
      <c r="A83" s="13" t="inlineStr">
        <is>
          <t>다크그리니쉬그레이</t>
        </is>
      </c>
      <c r="B83" s="7">
        <f>IFERROR(__xludf.DUMMYFUNCTION("SPLIT(E83,"","")"),"다크그리니쉬그레이")</f>
        <v/>
      </c>
      <c r="C83" s="14">
        <f>IFERROR(__xludf.DUMMYFUNCTION("""COMPUTED_VALUE"""),"DARKGREENISHGRAY")</f>
        <v/>
      </c>
      <c r="D83" s="14">
        <f>IFERROR(__xludf.DUMMYFUNCTION("""COMPUTED_VALUE"""),"다크그리니쉬그레이색")</f>
        <v/>
      </c>
      <c r="E83" s="15" t="inlineStr">
        <is>
          <t>다크그리니쉬그레이,DARKGREENISHGRAY,다크그리니쉬그레이색</t>
        </is>
      </c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  <c r="U83" s="14" t="n"/>
      <c r="V83" s="14" t="n"/>
      <c r="W83" s="14" t="n"/>
      <c r="X83" s="14" t="n"/>
      <c r="Y83" s="14" t="n"/>
      <c r="Z83" s="14" t="n"/>
    </row>
    <row r="84" ht="15.75" customHeight="1" s="16">
      <c r="A84" s="13" t="inlineStr">
        <is>
          <t>올리브그린</t>
        </is>
      </c>
      <c r="B84" s="7">
        <f>IFERROR(__xludf.DUMMYFUNCTION("SPLIT(E84,"","")"),"올리브그린")</f>
        <v/>
      </c>
      <c r="C84" s="14">
        <f>IFERROR(__xludf.DUMMYFUNCTION("""COMPUTED_VALUE"""),"OLIVEGREEN")</f>
        <v/>
      </c>
      <c r="D84" s="14">
        <f>IFERROR(__xludf.DUMMYFUNCTION("""COMPUTED_VALUE"""),"올리브색")</f>
        <v/>
      </c>
      <c r="E84" s="15" t="inlineStr">
        <is>
          <t>올리브그린,OLIVEGREEN,올리브색</t>
        </is>
      </c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  <c r="U84" s="14" t="n"/>
      <c r="V84" s="14" t="n"/>
      <c r="W84" s="14" t="n"/>
      <c r="X84" s="14" t="n"/>
      <c r="Y84" s="14" t="n"/>
      <c r="Z84" s="14" t="n"/>
    </row>
    <row r="85" ht="15.75" customHeight="1" s="16">
      <c r="A85" s="13" t="inlineStr">
        <is>
          <t>머스타드</t>
        </is>
      </c>
      <c r="B85" s="7">
        <f>IFERROR(__xludf.DUMMYFUNCTION("SPLIT(E85,"","")"),"머스타드")</f>
        <v/>
      </c>
      <c r="C85" s="14">
        <f>IFERROR(__xludf.DUMMYFUNCTION("""COMPUTED_VALUE"""),"MUSTARD")</f>
        <v/>
      </c>
      <c r="D85" s="14">
        <f>IFERROR(__xludf.DUMMYFUNCTION("""COMPUTED_VALUE"""),"겨자색")</f>
        <v/>
      </c>
      <c r="E85" s="15" t="inlineStr">
        <is>
          <t>머스타드,MUSTARD,겨자색</t>
        </is>
      </c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4" t="n"/>
      <c r="T85" s="14" t="n"/>
      <c r="U85" s="14" t="n"/>
      <c r="V85" s="14" t="n"/>
      <c r="W85" s="14" t="n"/>
      <c r="X85" s="14" t="n"/>
      <c r="Y85" s="14" t="n"/>
      <c r="Z85" s="14" t="n"/>
    </row>
    <row r="86" ht="15.75" customHeight="1" s="16">
      <c r="A86" s="13" t="inlineStr">
        <is>
          <t>진청</t>
        </is>
      </c>
      <c r="B86" s="7">
        <f>IFERROR(__xludf.DUMMYFUNCTION("SPLIT(E86,"","")"),"진청")</f>
        <v/>
      </c>
      <c r="C86" s="14">
        <f>IFERROR(__xludf.DUMMYFUNCTION("""COMPUTED_VALUE"""),"DARKDENIM")</f>
        <v/>
      </c>
      <c r="D86" s="14">
        <f>IFERROR(__xludf.DUMMYFUNCTION("""COMPUTED_VALUE"""),"딥청")</f>
        <v/>
      </c>
      <c r="E86" s="15" t="inlineStr">
        <is>
          <t>진청,DARKDENIM,딥청</t>
        </is>
      </c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4" t="n"/>
      <c r="T86" s="14" t="n"/>
      <c r="U86" s="14" t="n"/>
      <c r="V86" s="14" t="n"/>
      <c r="W86" s="14" t="n"/>
      <c r="X86" s="14" t="n"/>
      <c r="Y86" s="14" t="n"/>
      <c r="Z86" s="14" t="n"/>
    </row>
    <row r="87" ht="15.75" customHeight="1" s="16">
      <c r="A87" s="13" t="inlineStr">
        <is>
          <t>라이트인디고</t>
        </is>
      </c>
      <c r="B87" s="7">
        <f>IFERROR(__xludf.DUMMYFUNCTION("SPLIT(E87,"","")"),"라이트인디고")</f>
        <v/>
      </c>
      <c r="C87" s="14">
        <f>IFERROR(__xludf.DUMMYFUNCTION("""COMPUTED_VALUE"""),"LIGHTINDIGO")</f>
        <v/>
      </c>
      <c r="D87" s="14">
        <f>IFERROR(__xludf.DUMMYFUNCTION("""COMPUTED_VALUE"""),"연인디고")</f>
        <v/>
      </c>
      <c r="E87" s="15" t="inlineStr">
        <is>
          <t>라이트인디고,LIGHTINDIGO,연인디고</t>
        </is>
      </c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4" t="n"/>
      <c r="T87" s="14" t="n"/>
      <c r="U87" s="14" t="n"/>
      <c r="V87" s="14" t="n"/>
      <c r="W87" s="14" t="n"/>
      <c r="X87" s="14" t="n"/>
      <c r="Y87" s="14" t="n"/>
      <c r="Z87" s="14" t="n"/>
    </row>
    <row r="88" ht="15.75" customHeight="1" s="16">
      <c r="A88" s="13" t="inlineStr">
        <is>
          <t>라이트카키</t>
        </is>
      </c>
      <c r="B88" s="7">
        <f>IFERROR(__xludf.DUMMYFUNCTION("SPLIT(E88,"","")"),"라이트카키")</f>
        <v/>
      </c>
      <c r="C88" s="14">
        <f>IFERROR(__xludf.DUMMYFUNCTION("""COMPUTED_VALUE"""),"LIGHTKHAKI")</f>
        <v/>
      </c>
      <c r="D88" s="14">
        <f>IFERROR(__xludf.DUMMYFUNCTION("""COMPUTED_VALUE"""),"연카키")</f>
        <v/>
      </c>
      <c r="E88" s="15" t="inlineStr">
        <is>
          <t>라이트카키,LIGHTKHAKI,연카키</t>
        </is>
      </c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4" t="n"/>
      <c r="T88" s="14" t="n"/>
      <c r="U88" s="14" t="n"/>
      <c r="V88" s="14" t="n"/>
      <c r="W88" s="14" t="n"/>
      <c r="X88" s="14" t="n"/>
      <c r="Y88" s="14" t="n"/>
      <c r="Z88" s="14" t="n"/>
    </row>
    <row r="89" ht="15.75" customHeight="1" s="16">
      <c r="A89" s="13" t="inlineStr">
        <is>
          <t>셀룰리안블루</t>
        </is>
      </c>
      <c r="B89" s="7">
        <f>IFERROR(__xludf.DUMMYFUNCTION("SPLIT(E89,"","")"),"셀룰리안블루")</f>
        <v/>
      </c>
      <c r="C89" s="14">
        <f>IFERROR(__xludf.DUMMYFUNCTION("""COMPUTED_VALUE"""),"CERULEANBLUE")</f>
        <v/>
      </c>
      <c r="D89" s="14">
        <f>IFERROR(__xludf.DUMMYFUNCTION("""COMPUTED_VALUE"""),"하늘청색")</f>
        <v/>
      </c>
      <c r="E89" s="15" t="inlineStr">
        <is>
          <t>셀룰리안블루,CERULEANBLUE,하늘청색</t>
        </is>
      </c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4" t="n"/>
      <c r="T89" s="14" t="n"/>
      <c r="U89" s="14" t="n"/>
      <c r="V89" s="14" t="n"/>
      <c r="W89" s="14" t="n"/>
      <c r="X89" s="14" t="n"/>
      <c r="Y89" s="14" t="n"/>
      <c r="Z89" s="14" t="n"/>
    </row>
    <row r="90" ht="15.75" customHeight="1" s="16">
      <c r="A90" s="13" t="inlineStr">
        <is>
          <t>미디움그레이형광오렌지</t>
        </is>
      </c>
      <c r="B90" s="7">
        <f>IFERROR(__xludf.DUMMYFUNCTION("SPLIT(E90,"","")"),"미디움그레이형광오렌지")</f>
        <v/>
      </c>
      <c r="C90" s="14">
        <f>IFERROR(__xludf.DUMMYFUNCTION("""COMPUTED_VALUE"""),"MEDIUMGRAYNEONORANGE")</f>
        <v/>
      </c>
      <c r="D90" s="14">
        <f>IFERROR(__xludf.DUMMYFUNCTION("""COMPUTED_VALUE"""),"미디움그레이네온오렌지")</f>
        <v/>
      </c>
      <c r="E90" s="15" t="inlineStr">
        <is>
          <t>미디움그레이형광오렌지,MEDIUMGRAYNEONORANGE,미디움그레이네온오렌지</t>
        </is>
      </c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4" t="n"/>
      <c r="T90" s="14" t="n"/>
      <c r="U90" s="14" t="n"/>
      <c r="V90" s="14" t="n"/>
      <c r="W90" s="14" t="n"/>
      <c r="X90" s="14" t="n"/>
      <c r="Y90" s="14" t="n"/>
      <c r="Z90" s="14" t="n"/>
    </row>
    <row r="91" ht="15.75" customHeight="1" s="16">
      <c r="A91" s="13" t="inlineStr">
        <is>
          <t>클래식블루</t>
        </is>
      </c>
      <c r="B91" s="7">
        <f>IFERROR(__xludf.DUMMYFUNCTION("SPLIT(E91,"","")"),"클래식블루")</f>
        <v/>
      </c>
      <c r="C91" s="14">
        <f>IFERROR(__xludf.DUMMYFUNCTION("""COMPUTED_VALUE"""),"CLASSICBLUE")</f>
        <v/>
      </c>
      <c r="D91" s="14">
        <f>IFERROR(__xludf.DUMMYFUNCTION("""COMPUTED_VALUE"""),"정통파랑")</f>
        <v/>
      </c>
      <c r="E91" s="15" t="inlineStr">
        <is>
          <t>클래식블루,CLASSICBLUE,정통파랑</t>
        </is>
      </c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</row>
    <row r="92" ht="15.75" customHeight="1" s="16">
      <c r="A92" s="13" t="inlineStr">
        <is>
          <t>아이스그레이</t>
        </is>
      </c>
      <c r="B92" s="7">
        <f>IFERROR(__xludf.DUMMYFUNCTION("SPLIT(E92,"","")"),"아이스그레이")</f>
        <v/>
      </c>
      <c r="C92" s="14">
        <f>IFERROR(__xludf.DUMMYFUNCTION("""COMPUTED_VALUE"""),"ICEGRAY")</f>
        <v/>
      </c>
      <c r="D92" s="14">
        <f>IFERROR(__xludf.DUMMYFUNCTION("""COMPUTED_VALUE"""),"아이스그레이색")</f>
        <v/>
      </c>
      <c r="E92" s="15" t="inlineStr">
        <is>
          <t>아이스그레이,ICEGRAY,아이스그레이색</t>
        </is>
      </c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4" t="n"/>
      <c r="T92" s="14" t="n"/>
      <c r="U92" s="14" t="n"/>
      <c r="V92" s="14" t="n"/>
      <c r="W92" s="14" t="n"/>
      <c r="X92" s="14" t="n"/>
      <c r="Y92" s="14" t="n"/>
      <c r="Z92" s="14" t="n"/>
    </row>
    <row r="93" ht="15.75" customHeight="1" s="16">
      <c r="A93" s="13" t="inlineStr">
        <is>
          <t>그린네이비</t>
        </is>
      </c>
      <c r="B93" s="7">
        <f>IFERROR(__xludf.DUMMYFUNCTION("SPLIT(E93,"","")"),"그린네이비")</f>
        <v/>
      </c>
      <c r="C93" s="14">
        <f>IFERROR(__xludf.DUMMYFUNCTION("""COMPUTED_VALUE"""),"GREENNAVY")</f>
        <v/>
      </c>
      <c r="D93" s="14">
        <f>IFERROR(__xludf.DUMMYFUNCTION("""COMPUTED_VALUE"""),"그린곤색")</f>
        <v/>
      </c>
      <c r="E93" s="15" t="inlineStr">
        <is>
          <t>그린네이비,GREENNAVY,그린곤색</t>
        </is>
      </c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4" t="n"/>
      <c r="T93" s="14" t="n"/>
      <c r="U93" s="14" t="n"/>
      <c r="V93" s="14" t="n"/>
      <c r="W93" s="14" t="n"/>
      <c r="X93" s="14" t="n"/>
      <c r="Y93" s="14" t="n"/>
      <c r="Z93" s="14" t="n"/>
    </row>
    <row r="94" ht="15.75" customHeight="1" s="16">
      <c r="A94" s="13" t="inlineStr">
        <is>
          <t>딥핑크</t>
        </is>
      </c>
      <c r="B94" s="7">
        <f>IFERROR(__xludf.DUMMYFUNCTION("SPLIT(E94,"","")"),"딥핑크")</f>
        <v/>
      </c>
      <c r="C94" s="14">
        <f>IFERROR(__xludf.DUMMYFUNCTION("""COMPUTED_VALUE"""),"DEEPPINK")</f>
        <v/>
      </c>
      <c r="D94" s="14">
        <f>IFERROR(__xludf.DUMMYFUNCTION("""COMPUTED_VALUE"""),"짙은분홍")</f>
        <v/>
      </c>
      <c r="E94" s="15" t="inlineStr">
        <is>
          <t>딥핑크,DEEPPINK,짙은분홍</t>
        </is>
      </c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4" t="n"/>
      <c r="T94" s="14" t="n"/>
      <c r="U94" s="14" t="n"/>
      <c r="V94" s="14" t="n"/>
      <c r="W94" s="14" t="n"/>
      <c r="X94" s="14" t="n"/>
      <c r="Y94" s="14" t="n"/>
      <c r="Z94" s="14" t="n"/>
    </row>
    <row r="95" ht="15.75" customHeight="1" s="16">
      <c r="A95" s="13" t="inlineStr">
        <is>
          <t>연두</t>
        </is>
      </c>
      <c r="B95" s="7">
        <f>IFERROR(__xludf.DUMMYFUNCTION("SPLIT(E95,"","")"),"연두")</f>
        <v/>
      </c>
      <c r="C95" s="14">
        <f>IFERROR(__xludf.DUMMYFUNCTION("""COMPUTED_VALUE"""),"YELLOWISHGREEN")</f>
        <v/>
      </c>
      <c r="D95" s="14">
        <f>IFERROR(__xludf.DUMMYFUNCTION("""COMPUTED_VALUE"""),"연두색")</f>
        <v/>
      </c>
      <c r="E95" s="15" t="inlineStr">
        <is>
          <t>연두,YELLOWISHGREEN,연두색</t>
        </is>
      </c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4" t="n"/>
      <c r="T95" s="14" t="n"/>
      <c r="U95" s="14" t="n"/>
      <c r="V95" s="14" t="n"/>
      <c r="W95" s="14" t="n"/>
      <c r="X95" s="14" t="n"/>
      <c r="Y95" s="14" t="n"/>
      <c r="Z95" s="14" t="n"/>
    </row>
    <row r="96" ht="15.75" customHeight="1" s="16">
      <c r="A96" s="13" t="inlineStr">
        <is>
          <t>라이트파인그린</t>
        </is>
      </c>
      <c r="B96" s="7">
        <f>IFERROR(__xludf.DUMMYFUNCTION("SPLIT(E96,"","")"),"라이트파인그린")</f>
        <v/>
      </c>
      <c r="C96" s="14">
        <f>IFERROR(__xludf.DUMMYFUNCTION("""COMPUTED_VALUE"""),"LIGHTPINEGREEN")</f>
        <v/>
      </c>
      <c r="D96" s="14">
        <f>IFERROR(__xludf.DUMMYFUNCTION("""COMPUTED_VALUE"""),"연파인그린")</f>
        <v/>
      </c>
      <c r="E96" s="15" t="inlineStr">
        <is>
          <t>라이트파인그린,LIGHTPINEGREEN,연파인그린</t>
        </is>
      </c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4" t="n"/>
      <c r="T96" s="14" t="n"/>
      <c r="U96" s="14" t="n"/>
      <c r="V96" s="14" t="n"/>
      <c r="W96" s="14" t="n"/>
      <c r="X96" s="14" t="n"/>
      <c r="Y96" s="14" t="n"/>
      <c r="Z96" s="14" t="n"/>
    </row>
    <row r="97" ht="15.75" customHeight="1" s="16">
      <c r="A97" s="13" t="inlineStr">
        <is>
          <t>웜레드</t>
        </is>
      </c>
      <c r="B97" s="7">
        <f>IFERROR(__xludf.DUMMYFUNCTION("SPLIT(E97,"","")"),"웜레드")</f>
        <v/>
      </c>
      <c r="C97" s="14">
        <f>IFERROR(__xludf.DUMMYFUNCTION("""COMPUTED_VALUE"""),"WARMRED")</f>
        <v/>
      </c>
      <c r="D97" s="14">
        <f>IFERROR(__xludf.DUMMYFUNCTION("""COMPUTED_VALUE"""),"웜레드색")</f>
        <v/>
      </c>
      <c r="E97" s="15" t="inlineStr">
        <is>
          <t>웜레드,WARMRED,웜레드색</t>
        </is>
      </c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4" t="n"/>
      <c r="T97" s="14" t="n"/>
      <c r="U97" s="14" t="n"/>
      <c r="V97" s="14" t="n"/>
      <c r="W97" s="14" t="n"/>
      <c r="X97" s="14" t="n"/>
      <c r="Y97" s="14" t="n"/>
      <c r="Z97" s="14" t="n"/>
    </row>
    <row r="98" ht="15.75" customHeight="1" s="16">
      <c r="A98" s="13" t="inlineStr">
        <is>
          <t>일렉트릭네온코랄</t>
        </is>
      </c>
      <c r="B98" s="7">
        <f>IFERROR(__xludf.DUMMYFUNCTION("SPLIT(E98,"","")"),"일렉트릭네온코랄")</f>
        <v/>
      </c>
      <c r="C98" s="14">
        <f>IFERROR(__xludf.DUMMYFUNCTION("""COMPUTED_VALUE"""),"ELECTRICNEONCORAL")</f>
        <v/>
      </c>
      <c r="D98" s="14">
        <f>IFERROR(__xludf.DUMMYFUNCTION("""COMPUTED_VALUE"""),"일렉트릭코랄")</f>
        <v/>
      </c>
      <c r="E98" s="15" t="inlineStr">
        <is>
          <t>일렉트릭네온코랄,ELECTRICNEONCORAL,일렉트릭코랄</t>
        </is>
      </c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4" t="n"/>
      <c r="T98" s="14" t="n"/>
      <c r="U98" s="14" t="n"/>
      <c r="V98" s="14" t="n"/>
      <c r="W98" s="14" t="n"/>
      <c r="X98" s="14" t="n"/>
      <c r="Y98" s="14" t="n"/>
      <c r="Z98" s="14" t="n"/>
    </row>
    <row r="99" ht="15.75" customHeight="1" s="16">
      <c r="A99" s="13" t="inlineStr">
        <is>
          <t>셀룰리안블루네이비</t>
        </is>
      </c>
      <c r="B99" s="7">
        <f>IFERROR(__xludf.DUMMYFUNCTION("SPLIT(E99,"","")"),"셀룰리안블루네이비")</f>
        <v/>
      </c>
      <c r="C99" s="14">
        <f>IFERROR(__xludf.DUMMYFUNCTION("""COMPUTED_VALUE"""),"CERULEANBLUENAVY")</f>
        <v/>
      </c>
      <c r="D99" s="14">
        <f>IFERROR(__xludf.DUMMYFUNCTION("""COMPUTED_VALUE"""),"셀룰리안곤색")</f>
        <v/>
      </c>
      <c r="E99" s="15" t="inlineStr">
        <is>
          <t>셀룰리안블루네이비,CERULEANBLUENAVY,셀룰리안곤색</t>
        </is>
      </c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4" t="n"/>
      <c r="T99" s="14" t="n"/>
      <c r="U99" s="14" t="n"/>
      <c r="V99" s="14" t="n"/>
      <c r="W99" s="14" t="n"/>
      <c r="X99" s="14" t="n"/>
      <c r="Y99" s="14" t="n"/>
      <c r="Z99" s="14" t="n"/>
    </row>
    <row r="100" ht="15.75" customHeight="1" s="16">
      <c r="A100" s="13" t="inlineStr">
        <is>
          <t>페일네이비퍼플</t>
        </is>
      </c>
      <c r="B100" s="7">
        <f>IFERROR(__xludf.DUMMYFUNCTION("SPLIT(E100,"","")"),"페일네이비퍼플")</f>
        <v/>
      </c>
      <c r="C100" s="14">
        <f>IFERROR(__xludf.DUMMYFUNCTION("""COMPUTED_VALUE"""),"PALENAVYPURPLE")</f>
        <v/>
      </c>
      <c r="D100" s="14">
        <f>IFERROR(__xludf.DUMMYFUNCTION("""COMPUTED_VALUE"""),"페일네이비보라")</f>
        <v/>
      </c>
      <c r="E100" s="15" t="inlineStr">
        <is>
          <t>페일네이비퍼플,PALENAVYPURPLE,페일네이비보라</t>
        </is>
      </c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4" t="n"/>
      <c r="T100" s="14" t="n"/>
      <c r="U100" s="14" t="n"/>
      <c r="V100" s="14" t="n"/>
      <c r="W100" s="14" t="n"/>
      <c r="X100" s="14" t="n"/>
      <c r="Y100" s="14" t="n"/>
      <c r="Z100" s="14" t="n"/>
    </row>
    <row r="101" ht="15.75" customHeight="1" s="16">
      <c r="A101" s="13" t="inlineStr">
        <is>
          <t>멜란지보데가베이블루</t>
        </is>
      </c>
      <c r="B101" s="14" t="n"/>
      <c r="C101" s="14" t="n"/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4" t="n"/>
      <c r="T101" s="14" t="n"/>
      <c r="U101" s="14" t="n"/>
      <c r="V101" s="14" t="n"/>
      <c r="W101" s="14" t="n"/>
      <c r="X101" s="14" t="n"/>
      <c r="Y101" s="14" t="n"/>
      <c r="Z101" s="14" t="n"/>
    </row>
    <row r="102" ht="15.75" customHeight="1" s="16">
      <c r="A102" s="13" t="inlineStr">
        <is>
          <t>멜란지그린</t>
        </is>
      </c>
      <c r="B102" s="14" t="n"/>
      <c r="C102" s="14" t="n"/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4" t="n"/>
      <c r="T102" s="14" t="n"/>
      <c r="U102" s="14" t="n"/>
      <c r="V102" s="14" t="n"/>
      <c r="W102" s="14" t="n"/>
      <c r="X102" s="14" t="n"/>
      <c r="Y102" s="14" t="n"/>
      <c r="Z102" s="14" t="n"/>
    </row>
    <row r="103" ht="15.75" customHeight="1" s="16">
      <c r="A103" s="13" t="inlineStr">
        <is>
          <t>핑크레몬에이드</t>
        </is>
      </c>
      <c r="B103" s="14" t="n"/>
      <c r="C103" s="14" t="n"/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4" t="n"/>
      <c r="T103" s="14" t="n"/>
      <c r="U103" s="14" t="n"/>
      <c r="V103" s="14" t="n"/>
      <c r="W103" s="14" t="n"/>
      <c r="X103" s="14" t="n"/>
      <c r="Y103" s="14" t="n"/>
      <c r="Z103" s="14" t="n"/>
    </row>
    <row r="104" ht="15.75" customHeight="1" s="16">
      <c r="A104" s="13" t="inlineStr">
        <is>
          <t>멜란지라우렐그린</t>
        </is>
      </c>
      <c r="B104" s="14" t="n"/>
      <c r="C104" s="14" t="n"/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4" t="n"/>
      <c r="T104" s="14" t="n"/>
      <c r="U104" s="14" t="n"/>
      <c r="V104" s="14" t="n"/>
      <c r="W104" s="14" t="n"/>
      <c r="X104" s="14" t="n"/>
      <c r="Y104" s="14" t="n"/>
      <c r="Z104" s="14" t="n"/>
    </row>
    <row r="105" ht="15.75" customHeight="1" s="16">
      <c r="A105" s="13" t="inlineStr">
        <is>
          <t>머스타드우드브라운</t>
        </is>
      </c>
      <c r="B105" s="14" t="n"/>
      <c r="C105" s="14" t="n"/>
      <c r="D105" s="14" t="n"/>
      <c r="E105" s="14" t="n"/>
      <c r="F105" s="14" t="n"/>
      <c r="G105" s="14" t="n"/>
      <c r="H105" s="14" t="n"/>
      <c r="I105" s="14" t="n"/>
      <c r="J105" s="14" t="n"/>
      <c r="K105" s="14" t="n"/>
      <c r="L105" s="14" t="n"/>
      <c r="M105" s="14" t="n"/>
      <c r="N105" s="14" t="n"/>
      <c r="O105" s="14" t="n"/>
      <c r="P105" s="14" t="n"/>
      <c r="Q105" s="14" t="n"/>
      <c r="R105" s="14" t="n"/>
      <c r="S105" s="14" t="n"/>
      <c r="T105" s="14" t="n"/>
      <c r="U105" s="14" t="n"/>
      <c r="V105" s="14" t="n"/>
      <c r="W105" s="14" t="n"/>
      <c r="X105" s="14" t="n"/>
      <c r="Y105" s="14" t="n"/>
      <c r="Z105" s="14" t="n"/>
    </row>
    <row r="106" ht="15.75" customHeight="1" s="16">
      <c r="A106" s="13" t="inlineStr">
        <is>
          <t>다크그린</t>
        </is>
      </c>
      <c r="B106" s="14" t="n"/>
      <c r="C106" s="14" t="n"/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14" t="n"/>
      <c r="S106" s="14" t="n"/>
      <c r="T106" s="14" t="n"/>
      <c r="U106" s="14" t="n"/>
      <c r="V106" s="14" t="n"/>
      <c r="W106" s="14" t="n"/>
      <c r="X106" s="14" t="n"/>
      <c r="Y106" s="14" t="n"/>
      <c r="Z106" s="14" t="n"/>
    </row>
    <row r="107" ht="15.75" customHeight="1" s="16">
      <c r="A107" s="13" t="inlineStr">
        <is>
          <t>멀티컬러</t>
        </is>
      </c>
      <c r="B107" s="14" t="n"/>
      <c r="C107" s="14" t="n"/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4" t="n"/>
      <c r="T107" s="14" t="n"/>
      <c r="U107" s="14" t="n"/>
      <c r="V107" s="14" t="n"/>
      <c r="W107" s="14" t="n"/>
      <c r="X107" s="14" t="n"/>
      <c r="Y107" s="14" t="n"/>
      <c r="Z107" s="14" t="n"/>
    </row>
    <row r="108" ht="15.75" customHeight="1" s="16">
      <c r="A108" s="13" t="inlineStr">
        <is>
          <t>레드다크코랄</t>
        </is>
      </c>
      <c r="B108" s="14" t="n"/>
      <c r="C108" s="14" t="n"/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4" t="n"/>
      <c r="T108" s="14" t="n"/>
      <c r="U108" s="14" t="n"/>
      <c r="V108" s="14" t="n"/>
      <c r="W108" s="14" t="n"/>
      <c r="X108" s="14" t="n"/>
      <c r="Y108" s="14" t="n"/>
      <c r="Z108" s="14" t="n"/>
    </row>
    <row r="109" ht="15.75" customHeight="1" s="16">
      <c r="A109" s="13" t="inlineStr">
        <is>
          <t>캔디레드</t>
        </is>
      </c>
      <c r="B109" s="14" t="n"/>
      <c r="C109" s="14" t="n"/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4" t="n"/>
      <c r="T109" s="14" t="n"/>
      <c r="U109" s="14" t="n"/>
      <c r="V109" s="14" t="n"/>
      <c r="W109" s="14" t="n"/>
      <c r="X109" s="14" t="n"/>
      <c r="Y109" s="14" t="n"/>
      <c r="Z109" s="14" t="n"/>
    </row>
    <row r="110" ht="15.75" customHeight="1" s="16">
      <c r="A110" s="13" t="inlineStr">
        <is>
          <t>빈티지네이비화이트</t>
        </is>
      </c>
      <c r="B110" s="14" t="n"/>
      <c r="C110" s="14" t="n"/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4" t="n"/>
      <c r="T110" s="14" t="n"/>
      <c r="U110" s="14" t="n"/>
      <c r="V110" s="14" t="n"/>
      <c r="W110" s="14" t="n"/>
      <c r="X110" s="14" t="n"/>
      <c r="Y110" s="14" t="n"/>
      <c r="Z110" s="14" t="n"/>
    </row>
    <row r="111" ht="15.75" customHeight="1" s="16">
      <c r="A111" s="13" t="inlineStr">
        <is>
          <t>그리니쉬그레이</t>
        </is>
      </c>
      <c r="B111" s="14" t="n"/>
      <c r="C111" s="14" t="n"/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4" t="n"/>
      <c r="T111" s="14" t="n"/>
      <c r="U111" s="14" t="n"/>
      <c r="V111" s="14" t="n"/>
      <c r="W111" s="14" t="n"/>
      <c r="X111" s="14" t="n"/>
      <c r="Y111" s="14" t="n"/>
      <c r="Z111" s="14" t="n"/>
    </row>
    <row r="112" ht="15.75" customHeight="1" s="16">
      <c r="A112" s="13" t="inlineStr">
        <is>
          <t>화이트네이비</t>
        </is>
      </c>
      <c r="B112" s="14" t="n"/>
      <c r="C112" s="14" t="n"/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4" t="n"/>
      <c r="T112" s="14" t="n"/>
      <c r="U112" s="14" t="n"/>
      <c r="V112" s="14" t="n"/>
      <c r="W112" s="14" t="n"/>
      <c r="X112" s="14" t="n"/>
      <c r="Y112" s="14" t="n"/>
      <c r="Z112" s="14" t="n"/>
    </row>
    <row r="113" ht="15.75" customHeight="1" s="16">
      <c r="A113" s="13" t="inlineStr">
        <is>
          <t>다크그레이화이트</t>
        </is>
      </c>
      <c r="B113" s="14" t="n"/>
      <c r="C113" s="14" t="n"/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4" t="n"/>
      <c r="T113" s="14" t="n"/>
      <c r="U113" s="14" t="n"/>
      <c r="V113" s="14" t="n"/>
      <c r="W113" s="14" t="n"/>
      <c r="X113" s="14" t="n"/>
      <c r="Y113" s="14" t="n"/>
      <c r="Z113" s="14" t="n"/>
    </row>
    <row r="114" ht="15.75" customHeight="1" s="16">
      <c r="A114" s="13" t="inlineStr">
        <is>
          <t>핫오렌지</t>
        </is>
      </c>
      <c r="B114" s="14" t="n"/>
      <c r="C114" s="14" t="n"/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4" t="n"/>
      <c r="T114" s="14" t="n"/>
      <c r="U114" s="14" t="n"/>
      <c r="V114" s="14" t="n"/>
      <c r="W114" s="14" t="n"/>
      <c r="X114" s="14" t="n"/>
      <c r="Y114" s="14" t="n"/>
      <c r="Z114" s="14" t="n"/>
    </row>
    <row r="115" ht="15.75" customHeight="1" s="16">
      <c r="A115" s="13" t="inlineStr">
        <is>
          <t>러시안그린</t>
        </is>
      </c>
      <c r="B115" s="14" t="n"/>
      <c r="C115" s="14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4" t="n"/>
      <c r="T115" s="14" t="n"/>
      <c r="U115" s="14" t="n"/>
      <c r="V115" s="14" t="n"/>
      <c r="W115" s="14" t="n"/>
      <c r="X115" s="14" t="n"/>
      <c r="Y115" s="14" t="n"/>
      <c r="Z115" s="14" t="n"/>
    </row>
    <row r="116" ht="15.75" customHeight="1" s="16">
      <c r="A116" s="13" t="inlineStr">
        <is>
          <t>멜란지네이비</t>
        </is>
      </c>
      <c r="B116" s="14" t="n"/>
      <c r="C116" s="14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4" t="n"/>
      <c r="T116" s="14" t="n"/>
      <c r="U116" s="14" t="n"/>
      <c r="V116" s="14" t="n"/>
      <c r="W116" s="14" t="n"/>
      <c r="X116" s="14" t="n"/>
      <c r="Y116" s="14" t="n"/>
      <c r="Z116" s="14" t="n"/>
    </row>
    <row r="117" ht="15.75" customHeight="1" s="16">
      <c r="A117" s="13" t="inlineStr">
        <is>
          <t>린넨베이지</t>
        </is>
      </c>
      <c r="B117" s="14" t="n"/>
      <c r="C117" s="14" t="n"/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4" t="n"/>
      <c r="T117" s="14" t="n"/>
      <c r="U117" s="14" t="n"/>
      <c r="V117" s="14" t="n"/>
      <c r="W117" s="14" t="n"/>
      <c r="X117" s="14" t="n"/>
      <c r="Y117" s="14" t="n"/>
      <c r="Z117" s="14" t="n"/>
    </row>
    <row r="118" ht="15.75" customHeight="1" s="16">
      <c r="A118" s="13" t="inlineStr">
        <is>
          <t>파스텔옐로우그레이</t>
        </is>
      </c>
      <c r="B118" s="14" t="n"/>
      <c r="C118" s="14" t="n"/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4" t="n"/>
      <c r="T118" s="14" t="n"/>
      <c r="U118" s="14" t="n"/>
      <c r="V118" s="14" t="n"/>
      <c r="W118" s="14" t="n"/>
      <c r="X118" s="14" t="n"/>
      <c r="Y118" s="14" t="n"/>
      <c r="Z118" s="14" t="n"/>
    </row>
    <row r="119" ht="15.75" customHeight="1" s="16">
      <c r="A119" s="13" t="inlineStr">
        <is>
          <t>핫오렌지네이비</t>
        </is>
      </c>
      <c r="B119" s="14" t="n"/>
      <c r="C119" s="14" t="n"/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4" t="n"/>
      <c r="T119" s="14" t="n"/>
      <c r="U119" s="14" t="n"/>
      <c r="V119" s="14" t="n"/>
      <c r="W119" s="14" t="n"/>
      <c r="X119" s="14" t="n"/>
      <c r="Y119" s="14" t="n"/>
      <c r="Z119" s="14" t="n"/>
    </row>
    <row r="120" ht="15.75" customHeight="1" s="16">
      <c r="A120" s="13" t="inlineStr">
        <is>
          <t>헤이즐우드베이지</t>
        </is>
      </c>
      <c r="B120" s="14" t="n"/>
      <c r="C120" s="14" t="n"/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4" t="n"/>
      <c r="T120" s="14" t="n"/>
      <c r="U120" s="14" t="n"/>
      <c r="V120" s="14" t="n"/>
      <c r="W120" s="14" t="n"/>
      <c r="X120" s="14" t="n"/>
      <c r="Y120" s="14" t="n"/>
      <c r="Z120" s="14" t="n"/>
    </row>
    <row r="121" ht="15.75" customHeight="1" s="16">
      <c r="A121" s="13" t="inlineStr">
        <is>
          <t>고서머핑크</t>
        </is>
      </c>
      <c r="B121" s="14" t="n"/>
      <c r="C121" s="14" t="n"/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4" t="n"/>
      <c r="T121" s="14" t="n"/>
      <c r="U121" s="14" t="n"/>
      <c r="V121" s="14" t="n"/>
      <c r="W121" s="14" t="n"/>
      <c r="X121" s="14" t="n"/>
      <c r="Y121" s="14" t="n"/>
      <c r="Z121" s="14" t="n"/>
    </row>
    <row r="122" ht="15.75" customHeight="1" s="16">
      <c r="A122" s="13" t="inlineStr">
        <is>
          <t>앨리스블루</t>
        </is>
      </c>
      <c r="B122" s="14" t="n"/>
      <c r="C122" s="14" t="n"/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4" t="n"/>
      <c r="T122" s="14" t="n"/>
      <c r="U122" s="14" t="n"/>
      <c r="V122" s="14" t="n"/>
      <c r="W122" s="14" t="n"/>
      <c r="X122" s="14" t="n"/>
      <c r="Y122" s="14" t="n"/>
      <c r="Z122" s="14" t="n"/>
    </row>
    <row r="123" ht="15.75" customHeight="1" s="16">
      <c r="A123" s="13" t="inlineStr">
        <is>
          <t>자주색</t>
        </is>
      </c>
      <c r="B123" s="14" t="n"/>
      <c r="C123" s="14" t="n"/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4" t="n"/>
      <c r="T123" s="14" t="n"/>
      <c r="U123" s="14" t="n"/>
      <c r="V123" s="14" t="n"/>
      <c r="W123" s="14" t="n"/>
      <c r="X123" s="14" t="n"/>
      <c r="Y123" s="14" t="n"/>
      <c r="Z123" s="14" t="n"/>
    </row>
    <row r="124" ht="15.75" customHeight="1" s="16">
      <c r="A124" s="13" t="inlineStr">
        <is>
          <t>웜모카브라운</t>
        </is>
      </c>
      <c r="B124" s="14" t="n"/>
      <c r="C124" s="14" t="n"/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4" t="n"/>
      <c r="T124" s="14" t="n"/>
      <c r="U124" s="14" t="n"/>
      <c r="V124" s="14" t="n"/>
      <c r="W124" s="14" t="n"/>
      <c r="X124" s="14" t="n"/>
      <c r="Y124" s="14" t="n"/>
      <c r="Z124" s="14" t="n"/>
    </row>
    <row r="125" ht="15.75" customHeight="1" s="16">
      <c r="A125" s="13" t="inlineStr">
        <is>
          <t>만다린오렌지브라운</t>
        </is>
      </c>
      <c r="B125" s="14" t="n"/>
      <c r="C125" s="14" t="n"/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4" t="n"/>
      <c r="T125" s="14" t="n"/>
      <c r="U125" s="14" t="n"/>
      <c r="V125" s="14" t="n"/>
      <c r="W125" s="14" t="n"/>
      <c r="X125" s="14" t="n"/>
      <c r="Y125" s="14" t="n"/>
      <c r="Z125" s="14" t="n"/>
    </row>
    <row r="126" ht="15.75" customHeight="1" s="16">
      <c r="A126" s="13" t="inlineStr">
        <is>
          <t>미드나잇블루레드</t>
        </is>
      </c>
      <c r="B126" s="14" t="n"/>
      <c r="C126" s="14" t="n"/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4" t="n"/>
      <c r="T126" s="14" t="n"/>
      <c r="U126" s="14" t="n"/>
      <c r="V126" s="14" t="n"/>
      <c r="W126" s="14" t="n"/>
      <c r="X126" s="14" t="n"/>
      <c r="Y126" s="14" t="n"/>
      <c r="Z126" s="14" t="n"/>
    </row>
    <row r="127" ht="15.75" customHeight="1" s="16">
      <c r="A127" s="13" t="inlineStr">
        <is>
          <t>빈티지연청</t>
        </is>
      </c>
      <c r="B127" s="14" t="n"/>
      <c r="C127" s="14" t="n"/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4" t="n"/>
      <c r="T127" s="14" t="n"/>
      <c r="U127" s="14" t="n"/>
      <c r="V127" s="14" t="n"/>
      <c r="W127" s="14" t="n"/>
      <c r="X127" s="14" t="n"/>
      <c r="Y127" s="14" t="n"/>
      <c r="Z127" s="14" t="n"/>
    </row>
    <row r="128" ht="15.75" customHeight="1" s="16">
      <c r="A128" s="13" t="inlineStr">
        <is>
          <t>울트라마린블루</t>
        </is>
      </c>
      <c r="B128" s="14" t="n"/>
      <c r="C128" s="14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4" t="n"/>
      <c r="T128" s="14" t="n"/>
      <c r="U128" s="14" t="n"/>
      <c r="V128" s="14" t="n"/>
      <c r="W128" s="14" t="n"/>
      <c r="X128" s="14" t="n"/>
      <c r="Y128" s="14" t="n"/>
      <c r="Z128" s="14" t="n"/>
    </row>
    <row r="129" ht="15.75" customHeight="1" s="16">
      <c r="A129" s="13" t="inlineStr">
        <is>
          <t>네이비화이트</t>
        </is>
      </c>
      <c r="B129" s="14" t="n"/>
      <c r="C129" s="14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4" t="n"/>
      <c r="T129" s="14" t="n"/>
      <c r="U129" s="14" t="n"/>
      <c r="V129" s="14" t="n"/>
      <c r="W129" s="14" t="n"/>
      <c r="X129" s="14" t="n"/>
      <c r="Y129" s="14" t="n"/>
      <c r="Z129" s="14" t="n"/>
    </row>
    <row r="130" ht="15.75" customHeight="1" s="16">
      <c r="A130" s="13" t="inlineStr">
        <is>
          <t>브라이트오렌지</t>
        </is>
      </c>
      <c r="B130" s="14" t="n"/>
      <c r="C130" s="14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4" t="n"/>
      <c r="T130" s="14" t="n"/>
      <c r="U130" s="14" t="n"/>
      <c r="V130" s="14" t="n"/>
      <c r="W130" s="14" t="n"/>
      <c r="X130" s="14" t="n"/>
      <c r="Y130" s="14" t="n"/>
      <c r="Z130" s="14" t="n"/>
    </row>
    <row r="131" ht="15.75" customHeight="1" s="16">
      <c r="A131" s="13" t="inlineStr">
        <is>
          <t>다크올리브그린</t>
        </is>
      </c>
      <c r="B131" s="14" t="n"/>
      <c r="C131" s="14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4" t="n"/>
      <c r="T131" s="14" t="n"/>
      <c r="U131" s="14" t="n"/>
      <c r="V131" s="14" t="n"/>
      <c r="W131" s="14" t="n"/>
      <c r="X131" s="14" t="n"/>
      <c r="Y131" s="14" t="n"/>
      <c r="Z131" s="14" t="n"/>
    </row>
    <row r="132" ht="15.75" customHeight="1" s="16">
      <c r="A132" s="13" t="inlineStr">
        <is>
          <t>폰데로사파인그린</t>
        </is>
      </c>
      <c r="B132" s="14" t="n"/>
      <c r="C132" s="14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4" t="n"/>
      <c r="T132" s="14" t="n"/>
      <c r="U132" s="14" t="n"/>
      <c r="V132" s="14" t="n"/>
      <c r="W132" s="14" t="n"/>
      <c r="X132" s="14" t="n"/>
      <c r="Y132" s="14" t="n"/>
      <c r="Z132" s="14" t="n"/>
    </row>
    <row r="133" ht="15.75" customHeight="1" s="16">
      <c r="A133" s="13" t="inlineStr">
        <is>
          <t>네온블루</t>
        </is>
      </c>
      <c r="B133" s="14" t="n"/>
      <c r="C133" s="14" t="n"/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4" t="n"/>
      <c r="T133" s="14" t="n"/>
      <c r="U133" s="14" t="n"/>
      <c r="V133" s="14" t="n"/>
      <c r="W133" s="14" t="n"/>
      <c r="X133" s="14" t="n"/>
      <c r="Y133" s="14" t="n"/>
      <c r="Z133" s="14" t="n"/>
    </row>
    <row r="134" ht="15.75" customHeight="1" s="16">
      <c r="A134" s="13" t="inlineStr">
        <is>
          <t>아프론블루블랙</t>
        </is>
      </c>
      <c r="B134" s="14" t="n"/>
      <c r="C134" s="14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4" t="n"/>
      <c r="T134" s="14" t="n"/>
      <c r="U134" s="14" t="n"/>
      <c r="V134" s="14" t="n"/>
      <c r="W134" s="14" t="n"/>
      <c r="X134" s="14" t="n"/>
      <c r="Y134" s="14" t="n"/>
      <c r="Z134" s="14" t="n"/>
    </row>
    <row r="135" ht="15.75" customHeight="1" s="16">
      <c r="A135" s="13" t="inlineStr">
        <is>
          <t>잉크네이비매트블랙</t>
        </is>
      </c>
      <c r="B135" s="14" t="n"/>
      <c r="C135" s="14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4" t="n"/>
      <c r="T135" s="14" t="n"/>
      <c r="U135" s="14" t="n"/>
      <c r="V135" s="14" t="n"/>
      <c r="W135" s="14" t="n"/>
      <c r="X135" s="14" t="n"/>
      <c r="Y135" s="14" t="n"/>
      <c r="Z135" s="14" t="n"/>
    </row>
    <row r="136" ht="15.75" customHeight="1" s="16">
      <c r="A136" s="13" t="inlineStr">
        <is>
          <t>올리브오일브라운</t>
        </is>
      </c>
      <c r="B136" s="14" t="n"/>
      <c r="C136" s="14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4" t="n"/>
      <c r="T136" s="14" t="n"/>
      <c r="U136" s="14" t="n"/>
      <c r="V136" s="14" t="n"/>
      <c r="W136" s="14" t="n"/>
      <c r="X136" s="14" t="n"/>
      <c r="Y136" s="14" t="n"/>
      <c r="Z136" s="14" t="n"/>
    </row>
    <row r="137" ht="15.75" customHeight="1" s="16">
      <c r="A137" s="13" t="inlineStr">
        <is>
          <t>딥그린</t>
        </is>
      </c>
      <c r="B137" s="14" t="n"/>
      <c r="C137" s="14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4" t="n"/>
      <c r="T137" s="14" t="n"/>
      <c r="U137" s="14" t="n"/>
      <c r="V137" s="14" t="n"/>
      <c r="W137" s="14" t="n"/>
      <c r="X137" s="14" t="n"/>
      <c r="Y137" s="14" t="n"/>
      <c r="Z137" s="14" t="n"/>
    </row>
    <row r="138" ht="15.75" customHeight="1" s="16">
      <c r="A138" s="13" t="inlineStr">
        <is>
          <t>타프나드브라운</t>
        </is>
      </c>
      <c r="B138" s="14" t="n"/>
      <c r="C138" s="14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4" t="n"/>
      <c r="T138" s="14" t="n"/>
      <c r="U138" s="14" t="n"/>
      <c r="V138" s="14" t="n"/>
      <c r="W138" s="14" t="n"/>
      <c r="X138" s="14" t="n"/>
      <c r="Y138" s="14" t="n"/>
      <c r="Z138" s="14" t="n"/>
    </row>
    <row r="139" ht="15.75" customHeight="1" s="16">
      <c r="A139" s="13" t="inlineStr">
        <is>
          <t>딥베이지</t>
        </is>
      </c>
      <c r="B139" s="14" t="n"/>
      <c r="C139" s="14" t="n"/>
      <c r="D139" s="14" t="n"/>
      <c r="E139" s="14" t="n"/>
      <c r="F139" s="14" t="n"/>
      <c r="G139" s="14" t="n"/>
      <c r="H139" s="14" t="n"/>
      <c r="I139" s="14" t="n"/>
      <c r="J139" s="14" t="n"/>
      <c r="K139" s="14" t="n"/>
      <c r="L139" s="14" t="n"/>
      <c r="M139" s="14" t="n"/>
      <c r="N139" s="14" t="n"/>
      <c r="O139" s="14" t="n"/>
      <c r="P139" s="14" t="n"/>
      <c r="Q139" s="14" t="n"/>
      <c r="R139" s="14" t="n"/>
      <c r="S139" s="14" t="n"/>
      <c r="T139" s="14" t="n"/>
      <c r="U139" s="14" t="n"/>
      <c r="V139" s="14" t="n"/>
      <c r="W139" s="14" t="n"/>
      <c r="X139" s="14" t="n"/>
      <c r="Y139" s="14" t="n"/>
      <c r="Z139" s="14" t="n"/>
    </row>
    <row r="140" ht="15.75" customHeight="1" s="16">
      <c r="A140" s="13" t="inlineStr">
        <is>
          <t>브라이트옐로우네이비</t>
        </is>
      </c>
      <c r="B140" s="14" t="n"/>
      <c r="C140" s="14" t="n"/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14" t="n"/>
      <c r="S140" s="14" t="n"/>
      <c r="T140" s="14" t="n"/>
      <c r="U140" s="14" t="n"/>
      <c r="V140" s="14" t="n"/>
      <c r="W140" s="14" t="n"/>
      <c r="X140" s="14" t="n"/>
      <c r="Y140" s="14" t="n"/>
      <c r="Z140" s="14" t="n"/>
    </row>
    <row r="141" ht="15.75" customHeight="1" s="16">
      <c r="A141" s="13" t="inlineStr">
        <is>
          <t>퍼플리쉬블루블랙</t>
        </is>
      </c>
      <c r="B141" s="14" t="n"/>
      <c r="C141" s="14" t="n"/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4" t="n"/>
      <c r="T141" s="14" t="n"/>
      <c r="U141" s="14" t="n"/>
      <c r="V141" s="14" t="n"/>
      <c r="W141" s="14" t="n"/>
      <c r="X141" s="14" t="n"/>
      <c r="Y141" s="14" t="n"/>
      <c r="Z141" s="14" t="n"/>
    </row>
    <row r="142" ht="15.75" customHeight="1" s="16">
      <c r="A142" s="13" t="inlineStr">
        <is>
          <t>블레이징옐로우</t>
        </is>
      </c>
      <c r="B142" s="14" t="n"/>
      <c r="C142" s="14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4" t="n"/>
      <c r="T142" s="14" t="n"/>
      <c r="U142" s="14" t="n"/>
      <c r="V142" s="14" t="n"/>
      <c r="W142" s="14" t="n"/>
      <c r="X142" s="14" t="n"/>
      <c r="Y142" s="14" t="n"/>
      <c r="Z142" s="14" t="n"/>
    </row>
    <row r="143" ht="15.75" customHeight="1" s="16">
      <c r="A143" s="13" t="inlineStr">
        <is>
          <t>애프터글로우아이보리</t>
        </is>
      </c>
      <c r="B143" s="14" t="n"/>
      <c r="C143" s="14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4" t="n"/>
      <c r="T143" s="14" t="n"/>
      <c r="U143" s="14" t="n"/>
      <c r="V143" s="14" t="n"/>
      <c r="W143" s="14" t="n"/>
      <c r="X143" s="14" t="n"/>
      <c r="Y143" s="14" t="n"/>
      <c r="Z143" s="14" t="n"/>
    </row>
    <row r="144" ht="15.75" customHeight="1" s="16">
      <c r="A144" s="13" t="inlineStr">
        <is>
          <t>시클라멘핑크</t>
        </is>
      </c>
      <c r="B144" s="14" t="n"/>
      <c r="C144" s="14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4" t="n"/>
      <c r="T144" s="14" t="n"/>
      <c r="U144" s="14" t="n"/>
      <c r="V144" s="14" t="n"/>
      <c r="W144" s="14" t="n"/>
      <c r="X144" s="14" t="n"/>
      <c r="Y144" s="14" t="n"/>
      <c r="Z144" s="14" t="n"/>
    </row>
    <row r="145" ht="15.75" customHeight="1" s="16">
      <c r="A145" s="13" t="inlineStr">
        <is>
          <t>포이즌그린</t>
        </is>
      </c>
      <c r="B145" s="14" t="n"/>
      <c r="C145" s="14" t="n"/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4" t="n"/>
      <c r="T145" s="14" t="n"/>
      <c r="U145" s="14" t="n"/>
      <c r="V145" s="14" t="n"/>
      <c r="W145" s="14" t="n"/>
      <c r="X145" s="14" t="n"/>
      <c r="Y145" s="14" t="n"/>
      <c r="Z145" s="14" t="n"/>
    </row>
    <row r="146" ht="15.75" customHeight="1" s="16">
      <c r="A146" s="13" t="inlineStr">
        <is>
          <t>형광연두</t>
        </is>
      </c>
      <c r="B146" s="14" t="n"/>
      <c r="C146" s="14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4" t="n"/>
      <c r="T146" s="14" t="n"/>
      <c r="U146" s="14" t="n"/>
      <c r="V146" s="14" t="n"/>
      <c r="W146" s="14" t="n"/>
      <c r="X146" s="14" t="n"/>
      <c r="Y146" s="14" t="n"/>
      <c r="Z146" s="14" t="n"/>
    </row>
    <row r="147" ht="15.75" customHeight="1" s="16">
      <c r="A147" s="13" t="inlineStr">
        <is>
          <t>아이보리블랙</t>
        </is>
      </c>
      <c r="B147" s="14" t="n"/>
      <c r="C147" s="14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4" t="n"/>
      <c r="T147" s="14" t="n"/>
      <c r="U147" s="14" t="n"/>
      <c r="V147" s="14" t="n"/>
      <c r="W147" s="14" t="n"/>
      <c r="X147" s="14" t="n"/>
      <c r="Y147" s="14" t="n"/>
      <c r="Z147" s="14" t="n"/>
    </row>
    <row r="148" ht="15.75" customHeight="1" s="16">
      <c r="A148" s="13" t="inlineStr">
        <is>
          <t>미스티제이드그린</t>
        </is>
      </c>
      <c r="B148" s="14" t="n"/>
      <c r="C148" s="14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4" t="n"/>
      <c r="T148" s="14" t="n"/>
      <c r="U148" s="14" t="n"/>
      <c r="V148" s="14" t="n"/>
      <c r="W148" s="14" t="n"/>
      <c r="X148" s="14" t="n"/>
      <c r="Y148" s="14" t="n"/>
      <c r="Z148" s="14" t="n"/>
    </row>
    <row r="149" ht="15.75" customHeight="1" s="16">
      <c r="A149" s="13" t="inlineStr">
        <is>
          <t>소프트샴브레이블루</t>
        </is>
      </c>
      <c r="B149" s="14" t="n"/>
      <c r="C149" s="14" t="n"/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4" t="n"/>
      <c r="T149" s="14" t="n"/>
      <c r="U149" s="14" t="n"/>
      <c r="V149" s="14" t="n"/>
      <c r="W149" s="14" t="n"/>
      <c r="X149" s="14" t="n"/>
      <c r="Y149" s="14" t="n"/>
      <c r="Z149" s="14" t="n"/>
    </row>
    <row r="150" ht="15.75" customHeight="1" s="16">
      <c r="A150" s="13" t="inlineStr">
        <is>
          <t>오트밀</t>
        </is>
      </c>
      <c r="B150" s="14" t="n"/>
      <c r="C150" s="14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4" t="n"/>
      <c r="T150" s="14" t="n"/>
      <c r="U150" s="14" t="n"/>
      <c r="V150" s="14" t="n"/>
      <c r="W150" s="14" t="n"/>
      <c r="X150" s="14" t="n"/>
      <c r="Y150" s="14" t="n"/>
      <c r="Z150" s="14" t="n"/>
    </row>
    <row r="151" ht="15.75" customHeight="1" s="16">
      <c r="A151" s="13" t="inlineStr">
        <is>
          <t>딥틸그린</t>
        </is>
      </c>
      <c r="B151" s="14" t="n"/>
      <c r="C151" s="14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4" t="n"/>
      <c r="T151" s="14" t="n"/>
      <c r="U151" s="14" t="n"/>
      <c r="V151" s="14" t="n"/>
      <c r="W151" s="14" t="n"/>
      <c r="X151" s="14" t="n"/>
      <c r="Y151" s="14" t="n"/>
      <c r="Z151" s="14" t="n"/>
    </row>
    <row r="152" ht="15.75" customHeight="1" s="16">
      <c r="A152" s="13" t="inlineStr">
        <is>
          <t>로얄블루퍼플</t>
        </is>
      </c>
      <c r="B152" s="14" t="n"/>
      <c r="C152" s="14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4" t="n"/>
      <c r="T152" s="14" t="n"/>
      <c r="U152" s="14" t="n"/>
      <c r="V152" s="14" t="n"/>
      <c r="W152" s="14" t="n"/>
      <c r="X152" s="14" t="n"/>
      <c r="Y152" s="14" t="n"/>
      <c r="Z152" s="14" t="n"/>
    </row>
    <row r="153" ht="15.75" customHeight="1" s="16">
      <c r="A153" s="13" t="inlineStr">
        <is>
          <t>플록스핑크</t>
        </is>
      </c>
      <c r="B153" s="14" t="n"/>
      <c r="C153" s="14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4" t="n"/>
      <c r="T153" s="14" t="n"/>
      <c r="U153" s="14" t="n"/>
      <c r="V153" s="14" t="n"/>
      <c r="W153" s="14" t="n"/>
      <c r="X153" s="14" t="n"/>
      <c r="Y153" s="14" t="n"/>
      <c r="Z153" s="14" t="n"/>
    </row>
    <row r="154" ht="15.75" customHeight="1" s="16">
      <c r="A154" s="13" t="inlineStr">
        <is>
          <t>크루아조네블루</t>
        </is>
      </c>
      <c r="B154" s="14" t="n"/>
      <c r="C154" s="14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4" t="n"/>
      <c r="T154" s="14" t="n"/>
      <c r="U154" s="14" t="n"/>
      <c r="V154" s="14" t="n"/>
      <c r="W154" s="14" t="n"/>
      <c r="X154" s="14" t="n"/>
      <c r="Y154" s="14" t="n"/>
      <c r="Z154" s="14" t="n"/>
    </row>
    <row r="155" ht="15.75" customHeight="1" s="16">
      <c r="A155" s="13" t="inlineStr">
        <is>
          <t>브라운오렌지</t>
        </is>
      </c>
      <c r="B155" s="14" t="n"/>
      <c r="C155" s="14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4" t="n"/>
      <c r="T155" s="14" t="n"/>
      <c r="U155" s="14" t="n"/>
      <c r="V155" s="14" t="n"/>
      <c r="W155" s="14" t="n"/>
      <c r="X155" s="14" t="n"/>
      <c r="Y155" s="14" t="n"/>
      <c r="Z155" s="14" t="n"/>
    </row>
    <row r="156" ht="15.75" customHeight="1" s="16">
      <c r="A156" s="13" t="inlineStr">
        <is>
          <t>코랄로즈오렌지</t>
        </is>
      </c>
      <c r="B156" s="14" t="n"/>
      <c r="C156" s="14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4" t="n"/>
      <c r="T156" s="14" t="n"/>
      <c r="U156" s="14" t="n"/>
      <c r="V156" s="14" t="n"/>
      <c r="W156" s="14" t="n"/>
      <c r="X156" s="14" t="n"/>
      <c r="Y156" s="14" t="n"/>
      <c r="Z156" s="14" t="n"/>
    </row>
    <row r="157" ht="15.75" customHeight="1" s="16">
      <c r="A157" s="13" t="inlineStr">
        <is>
          <t>샴록그린</t>
        </is>
      </c>
      <c r="B157" s="14" t="n"/>
      <c r="C157" s="14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4" t="n"/>
      <c r="T157" s="14" t="n"/>
      <c r="U157" s="14" t="n"/>
      <c r="V157" s="14" t="n"/>
      <c r="W157" s="14" t="n"/>
      <c r="X157" s="14" t="n"/>
      <c r="Y157" s="14" t="n"/>
      <c r="Z157" s="14" t="n"/>
    </row>
    <row r="158" ht="15.75" customHeight="1" s="16">
      <c r="A158" s="13" t="inlineStr">
        <is>
          <t>블루네이비</t>
        </is>
      </c>
      <c r="B158" s="14" t="n"/>
      <c r="C158" s="14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4" t="n"/>
      <c r="T158" s="14" t="n"/>
      <c r="U158" s="14" t="n"/>
      <c r="V158" s="14" t="n"/>
      <c r="W158" s="14" t="n"/>
      <c r="X158" s="14" t="n"/>
      <c r="Y158" s="14" t="n"/>
      <c r="Z158" s="14" t="n"/>
    </row>
    <row r="159" ht="15.75" customHeight="1" s="16">
      <c r="A159" s="13" t="inlineStr">
        <is>
          <t>다크퍼플</t>
        </is>
      </c>
      <c r="B159" s="14" t="n"/>
      <c r="C159" s="14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4" t="n"/>
      <c r="T159" s="14" t="n"/>
      <c r="U159" s="14" t="n"/>
      <c r="V159" s="14" t="n"/>
      <c r="W159" s="14" t="n"/>
      <c r="X159" s="14" t="n"/>
      <c r="Y159" s="14" t="n"/>
      <c r="Z159" s="14" t="n"/>
    </row>
    <row r="160" ht="15.75" customHeight="1" s="16">
      <c r="A160" s="13" t="inlineStr">
        <is>
          <t>라이트블루</t>
        </is>
      </c>
      <c r="B160" s="14" t="n"/>
      <c r="C160" s="14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4" t="n"/>
      <c r="T160" s="14" t="n"/>
      <c r="U160" s="14" t="n"/>
      <c r="V160" s="14" t="n"/>
      <c r="W160" s="14" t="n"/>
      <c r="X160" s="14" t="n"/>
      <c r="Y160" s="14" t="n"/>
      <c r="Z160" s="14" t="n"/>
    </row>
    <row r="161" ht="15.75" customHeight="1" s="16">
      <c r="A161" s="13" t="inlineStr">
        <is>
          <t>와인네이비</t>
        </is>
      </c>
      <c r="B161" s="14" t="n"/>
      <c r="C161" s="14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4" t="n"/>
      <c r="T161" s="14" t="n"/>
      <c r="U161" s="14" t="n"/>
      <c r="V161" s="14" t="n"/>
      <c r="W161" s="14" t="n"/>
      <c r="X161" s="14" t="n"/>
      <c r="Y161" s="14" t="n"/>
      <c r="Z161" s="14" t="n"/>
    </row>
    <row r="162" ht="15.75" customHeight="1" s="16">
      <c r="A162" s="13" t="inlineStr">
        <is>
          <t>블루코랄그린</t>
        </is>
      </c>
      <c r="B162" s="14" t="n"/>
      <c r="C162" s="14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4" t="n"/>
      <c r="T162" s="14" t="n"/>
      <c r="U162" s="14" t="n"/>
      <c r="V162" s="14" t="n"/>
      <c r="W162" s="14" t="n"/>
      <c r="X162" s="14" t="n"/>
      <c r="Y162" s="14" t="n"/>
      <c r="Z162" s="14" t="n"/>
    </row>
    <row r="163" ht="15.75" customHeight="1" s="16">
      <c r="A163" s="13" t="inlineStr">
        <is>
          <t>네이비레드</t>
        </is>
      </c>
      <c r="B163" s="14" t="n"/>
      <c r="C163" s="14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4" t="n"/>
      <c r="T163" s="14" t="n"/>
      <c r="U163" s="14" t="n"/>
      <c r="V163" s="14" t="n"/>
      <c r="W163" s="14" t="n"/>
      <c r="X163" s="14" t="n"/>
      <c r="Y163" s="14" t="n"/>
      <c r="Z163" s="14" t="n"/>
    </row>
    <row r="164" ht="15.75" customHeight="1" s="16">
      <c r="A164" s="13" t="inlineStr">
        <is>
          <t>실버블루그레이</t>
        </is>
      </c>
      <c r="B164" s="14" t="n"/>
      <c r="C164" s="14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4" t="n"/>
      <c r="T164" s="14" t="n"/>
      <c r="U164" s="14" t="n"/>
      <c r="V164" s="14" t="n"/>
      <c r="W164" s="14" t="n"/>
      <c r="X164" s="14" t="n"/>
      <c r="Y164" s="14" t="n"/>
      <c r="Z164" s="14" t="n"/>
    </row>
    <row r="165" ht="15.75" customHeight="1" s="16">
      <c r="A165" s="13" t="inlineStr">
        <is>
          <t>어텀메이플브라운그레이</t>
        </is>
      </c>
      <c r="B165" s="14" t="n"/>
      <c r="C165" s="14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4" t="n"/>
      <c r="T165" s="14" t="n"/>
      <c r="U165" s="14" t="n"/>
      <c r="V165" s="14" t="n"/>
      <c r="W165" s="14" t="n"/>
      <c r="X165" s="14" t="n"/>
      <c r="Y165" s="14" t="n"/>
      <c r="Z165" s="14" t="n"/>
    </row>
    <row r="166" ht="15.75" customHeight="1" s="16">
      <c r="A166" s="13" t="inlineStr">
        <is>
          <t>아이보리네이비</t>
        </is>
      </c>
      <c r="B166" s="14" t="n"/>
      <c r="C166" s="14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4" t="n"/>
      <c r="T166" s="14" t="n"/>
      <c r="U166" s="14" t="n"/>
      <c r="V166" s="14" t="n"/>
      <c r="W166" s="14" t="n"/>
      <c r="X166" s="14" t="n"/>
      <c r="Y166" s="14" t="n"/>
      <c r="Z166" s="14" t="n"/>
    </row>
    <row r="167" ht="15.75" customHeight="1" s="16">
      <c r="A167" s="13" t="inlineStr">
        <is>
          <t>옐로우페어</t>
        </is>
      </c>
      <c r="B167" s="14" t="n"/>
      <c r="C167" s="14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4" t="n"/>
      <c r="T167" s="14" t="n"/>
      <c r="U167" s="14" t="n"/>
      <c r="V167" s="14" t="n"/>
      <c r="W167" s="14" t="n"/>
      <c r="X167" s="14" t="n"/>
      <c r="Y167" s="14" t="n"/>
      <c r="Z167" s="14" t="n"/>
    </row>
    <row r="168" ht="15.75" customHeight="1" s="16">
      <c r="A168" s="13" t="inlineStr">
        <is>
          <t>네이비핑크</t>
        </is>
      </c>
      <c r="B168" s="14" t="n"/>
      <c r="C168" s="14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4" t="n"/>
      <c r="T168" s="14" t="n"/>
      <c r="U168" s="14" t="n"/>
      <c r="V168" s="14" t="n"/>
      <c r="W168" s="14" t="n"/>
      <c r="X168" s="14" t="n"/>
      <c r="Y168" s="14" t="n"/>
      <c r="Z168" s="14" t="n"/>
    </row>
    <row r="169" ht="15.75" customHeight="1" s="16">
      <c r="A169" s="13" t="inlineStr">
        <is>
          <t>그린블랙</t>
        </is>
      </c>
      <c r="B169" s="14" t="n"/>
      <c r="C169" s="14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4" t="n"/>
      <c r="T169" s="14" t="n"/>
      <c r="U169" s="14" t="n"/>
      <c r="V169" s="14" t="n"/>
      <c r="W169" s="14" t="n"/>
      <c r="X169" s="14" t="n"/>
      <c r="Y169" s="14" t="n"/>
      <c r="Z169" s="14" t="n"/>
    </row>
    <row r="170" ht="15.75" customHeight="1" s="16">
      <c r="A170" s="13" t="inlineStr">
        <is>
          <t>형광핑크네이비</t>
        </is>
      </c>
      <c r="B170" s="14" t="n"/>
      <c r="C170" s="14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4" t="n"/>
      <c r="T170" s="14" t="n"/>
      <c r="U170" s="14" t="n"/>
      <c r="V170" s="14" t="n"/>
      <c r="W170" s="14" t="n"/>
      <c r="X170" s="14" t="n"/>
      <c r="Y170" s="14" t="n"/>
      <c r="Z170" s="14" t="n"/>
    </row>
    <row r="171" ht="15.75" customHeight="1" s="16">
      <c r="A171" s="13" t="inlineStr">
        <is>
          <t>딥블루</t>
        </is>
      </c>
      <c r="B171" s="14" t="n"/>
      <c r="C171" s="14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4" t="n"/>
      <c r="T171" s="14" t="n"/>
      <c r="U171" s="14" t="n"/>
      <c r="V171" s="14" t="n"/>
      <c r="W171" s="14" t="n"/>
      <c r="X171" s="14" t="n"/>
      <c r="Y171" s="14" t="n"/>
      <c r="Z171" s="14" t="n"/>
    </row>
    <row r="172" ht="15.75" customHeight="1" s="16">
      <c r="A172" s="13" t="inlineStr">
        <is>
          <t>레이즌브라운</t>
        </is>
      </c>
      <c r="B172" s="14" t="n"/>
      <c r="C172" s="14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4" t="n"/>
      <c r="T172" s="14" t="n"/>
      <c r="U172" s="14" t="n"/>
      <c r="V172" s="14" t="n"/>
      <c r="W172" s="14" t="n"/>
      <c r="X172" s="14" t="n"/>
      <c r="Y172" s="14" t="n"/>
      <c r="Z172" s="14" t="n"/>
    </row>
    <row r="173" ht="15.75" customHeight="1" s="16">
      <c r="A173" s="13" t="inlineStr">
        <is>
          <t>딥샌드캐슬베이지</t>
        </is>
      </c>
      <c r="B173" s="14" t="n"/>
      <c r="C173" s="14" t="n"/>
      <c r="D173" s="14" t="n"/>
      <c r="E173" s="14" t="n"/>
      <c r="F173" s="14" t="n"/>
      <c r="G173" s="14" t="n"/>
      <c r="H173" s="14" t="n"/>
      <c r="I173" s="14" t="n"/>
      <c r="J173" s="14" t="n"/>
      <c r="K173" s="14" t="n"/>
      <c r="L173" s="14" t="n"/>
      <c r="M173" s="14" t="n"/>
      <c r="N173" s="14" t="n"/>
      <c r="O173" s="14" t="n"/>
      <c r="P173" s="14" t="n"/>
      <c r="Q173" s="14" t="n"/>
      <c r="R173" s="14" t="n"/>
      <c r="S173" s="14" t="n"/>
      <c r="T173" s="14" t="n"/>
      <c r="U173" s="14" t="n"/>
      <c r="V173" s="14" t="n"/>
      <c r="W173" s="14" t="n"/>
      <c r="X173" s="14" t="n"/>
      <c r="Y173" s="14" t="n"/>
      <c r="Z173" s="14" t="n"/>
    </row>
    <row r="174" ht="15.75" customHeight="1" s="16">
      <c r="A174" s="13" t="inlineStr">
        <is>
          <t>파스텔브라운</t>
        </is>
      </c>
      <c r="B174" s="14" t="n"/>
      <c r="C174" s="14" t="n"/>
      <c r="D174" s="14" t="n"/>
      <c r="E174" s="14" t="n"/>
      <c r="F174" s="14" t="n"/>
      <c r="G174" s="14" t="n"/>
      <c r="H174" s="14" t="n"/>
      <c r="I174" s="14" t="n"/>
      <c r="J174" s="14" t="n"/>
      <c r="K174" s="14" t="n"/>
      <c r="L174" s="14" t="n"/>
      <c r="M174" s="14" t="n"/>
      <c r="N174" s="14" t="n"/>
      <c r="O174" s="14" t="n"/>
      <c r="P174" s="14" t="n"/>
      <c r="Q174" s="14" t="n"/>
      <c r="R174" s="14" t="n"/>
      <c r="S174" s="14" t="n"/>
      <c r="T174" s="14" t="n"/>
      <c r="U174" s="14" t="n"/>
      <c r="V174" s="14" t="n"/>
      <c r="W174" s="14" t="n"/>
      <c r="X174" s="14" t="n"/>
      <c r="Y174" s="14" t="n"/>
      <c r="Z174" s="14" t="n"/>
    </row>
    <row r="175" ht="15.75" customHeight="1" s="16">
      <c r="A175" s="13" t="inlineStr">
        <is>
          <t>딥그레이</t>
        </is>
      </c>
      <c r="B175" s="14" t="n"/>
      <c r="C175" s="14" t="n"/>
      <c r="D175" s="14" t="n"/>
      <c r="E175" s="14" t="n"/>
      <c r="F175" s="14" t="n"/>
      <c r="G175" s="14" t="n"/>
      <c r="H175" s="14" t="n"/>
      <c r="I175" s="14" t="n"/>
      <c r="J175" s="14" t="n"/>
      <c r="K175" s="14" t="n"/>
      <c r="L175" s="14" t="n"/>
      <c r="M175" s="14" t="n"/>
      <c r="N175" s="14" t="n"/>
      <c r="O175" s="14" t="n"/>
      <c r="P175" s="14" t="n"/>
      <c r="Q175" s="14" t="n"/>
      <c r="R175" s="14" t="n"/>
      <c r="S175" s="14" t="n"/>
      <c r="T175" s="14" t="n"/>
      <c r="U175" s="14" t="n"/>
      <c r="V175" s="14" t="n"/>
      <c r="W175" s="14" t="n"/>
      <c r="X175" s="14" t="n"/>
      <c r="Y175" s="14" t="n"/>
      <c r="Z175" s="14" t="n"/>
    </row>
    <row r="176" ht="15.75" customHeight="1" s="16">
      <c r="A176" s="13" t="inlineStr">
        <is>
          <t>라이트베이지</t>
        </is>
      </c>
      <c r="B176" s="14" t="n"/>
      <c r="C176" s="14" t="n"/>
      <c r="D176" s="14" t="n"/>
      <c r="E176" s="14" t="n"/>
      <c r="F176" s="14" t="n"/>
      <c r="G176" s="14" t="n"/>
      <c r="H176" s="14" t="n"/>
      <c r="I176" s="14" t="n"/>
      <c r="J176" s="14" t="n"/>
      <c r="K176" s="14" t="n"/>
      <c r="L176" s="14" t="n"/>
      <c r="M176" s="14" t="n"/>
      <c r="N176" s="14" t="n"/>
      <c r="O176" s="14" t="n"/>
      <c r="P176" s="14" t="n"/>
      <c r="Q176" s="14" t="n"/>
      <c r="R176" s="14" t="n"/>
      <c r="S176" s="14" t="n"/>
      <c r="T176" s="14" t="n"/>
      <c r="U176" s="14" t="n"/>
      <c r="V176" s="14" t="n"/>
      <c r="W176" s="14" t="n"/>
      <c r="X176" s="14" t="n"/>
      <c r="Y176" s="14" t="n"/>
      <c r="Z176" s="14" t="n"/>
    </row>
    <row r="177" ht="15.75" customHeight="1" s="16">
      <c r="A177" s="13" t="inlineStr">
        <is>
          <t>그레이쉬카키</t>
        </is>
      </c>
      <c r="B177" s="14" t="n"/>
      <c r="C177" s="14" t="n"/>
      <c r="D177" s="14" t="n"/>
      <c r="E177" s="14" t="n"/>
      <c r="F177" s="14" t="n"/>
      <c r="G177" s="14" t="n"/>
      <c r="H177" s="14" t="n"/>
      <c r="I177" s="14" t="n"/>
      <c r="J177" s="14" t="n"/>
      <c r="K177" s="14" t="n"/>
      <c r="L177" s="14" t="n"/>
      <c r="M177" s="14" t="n"/>
      <c r="N177" s="14" t="n"/>
      <c r="O177" s="14" t="n"/>
      <c r="P177" s="14" t="n"/>
      <c r="Q177" s="14" t="n"/>
      <c r="R177" s="14" t="n"/>
      <c r="S177" s="14" t="n"/>
      <c r="T177" s="14" t="n"/>
      <c r="U177" s="14" t="n"/>
      <c r="V177" s="14" t="n"/>
      <c r="W177" s="14" t="n"/>
      <c r="X177" s="14" t="n"/>
      <c r="Y177" s="14" t="n"/>
      <c r="Z177" s="14" t="n"/>
    </row>
    <row r="178" ht="15.75" customHeight="1" s="16">
      <c r="A178" s="13" t="inlineStr">
        <is>
          <t>빈티지카키</t>
        </is>
      </c>
      <c r="B178" s="14" t="n"/>
      <c r="C178" s="14" t="n"/>
      <c r="D178" s="14" t="n"/>
      <c r="E178" s="14" t="n"/>
      <c r="F178" s="14" t="n"/>
      <c r="G178" s="14" t="n"/>
      <c r="H178" s="14" t="n"/>
      <c r="I178" s="14" t="n"/>
      <c r="J178" s="14" t="n"/>
      <c r="K178" s="14" t="n"/>
      <c r="L178" s="14" t="n"/>
      <c r="M178" s="14" t="n"/>
      <c r="N178" s="14" t="n"/>
      <c r="O178" s="14" t="n"/>
      <c r="P178" s="14" t="n"/>
      <c r="Q178" s="14" t="n"/>
      <c r="R178" s="14" t="n"/>
      <c r="S178" s="14" t="n"/>
      <c r="T178" s="14" t="n"/>
      <c r="U178" s="14" t="n"/>
      <c r="V178" s="14" t="n"/>
      <c r="W178" s="14" t="n"/>
      <c r="X178" s="14" t="n"/>
      <c r="Y178" s="14" t="n"/>
      <c r="Z178" s="14" t="n"/>
    </row>
    <row r="179" ht="15.75" customHeight="1" s="16">
      <c r="A179" s="13" t="inlineStr">
        <is>
          <t>씨파인그린</t>
        </is>
      </c>
      <c r="B179" s="14" t="n"/>
      <c r="C179" s="14" t="n"/>
      <c r="D179" s="14" t="n"/>
      <c r="E179" s="14" t="n"/>
      <c r="F179" s="14" t="n"/>
      <c r="G179" s="14" t="n"/>
      <c r="H179" s="14" t="n"/>
      <c r="I179" s="14" t="n"/>
      <c r="J179" s="14" t="n"/>
      <c r="K179" s="14" t="n"/>
      <c r="L179" s="14" t="n"/>
      <c r="M179" s="14" t="n"/>
      <c r="N179" s="14" t="n"/>
      <c r="O179" s="14" t="n"/>
      <c r="P179" s="14" t="n"/>
      <c r="Q179" s="14" t="n"/>
      <c r="R179" s="14" t="n"/>
      <c r="S179" s="14" t="n"/>
      <c r="T179" s="14" t="n"/>
      <c r="U179" s="14" t="n"/>
      <c r="V179" s="14" t="n"/>
      <c r="W179" s="14" t="n"/>
      <c r="X179" s="14" t="n"/>
      <c r="Y179" s="14" t="n"/>
      <c r="Z179" s="14" t="n"/>
    </row>
    <row r="180" ht="15.75" customHeight="1" s="16">
      <c r="A180" s="13" t="inlineStr">
        <is>
          <t>카키쉬베이지</t>
        </is>
      </c>
      <c r="B180" s="14" t="n"/>
      <c r="C180" s="14" t="n"/>
      <c r="D180" s="14" t="n"/>
      <c r="E180" s="14" t="n"/>
      <c r="F180" s="14" t="n"/>
      <c r="G180" s="14" t="n"/>
      <c r="H180" s="14" t="n"/>
      <c r="I180" s="14" t="n"/>
      <c r="J180" s="14" t="n"/>
      <c r="K180" s="14" t="n"/>
      <c r="L180" s="14" t="n"/>
      <c r="M180" s="14" t="n"/>
      <c r="N180" s="14" t="n"/>
      <c r="O180" s="14" t="n"/>
      <c r="P180" s="14" t="n"/>
      <c r="Q180" s="14" t="n"/>
      <c r="R180" s="14" t="n"/>
      <c r="S180" s="14" t="n"/>
      <c r="T180" s="14" t="n"/>
      <c r="U180" s="14" t="n"/>
      <c r="V180" s="14" t="n"/>
      <c r="W180" s="14" t="n"/>
      <c r="X180" s="14" t="n"/>
      <c r="Y180" s="14" t="n"/>
      <c r="Z180" s="14" t="n"/>
    </row>
    <row r="181" ht="15.75" customHeight="1" s="16">
      <c r="A181" s="13" t="inlineStr">
        <is>
          <t>라떼베이지</t>
        </is>
      </c>
      <c r="B181" s="14" t="n"/>
      <c r="C181" s="14" t="n"/>
      <c r="D181" s="14" t="n"/>
      <c r="E181" s="14" t="n"/>
      <c r="F181" s="14" t="n"/>
      <c r="G181" s="14" t="n"/>
      <c r="H181" s="14" t="n"/>
      <c r="I181" s="14" t="n"/>
      <c r="J181" s="14" t="n"/>
      <c r="K181" s="14" t="n"/>
      <c r="L181" s="14" t="n"/>
      <c r="M181" s="14" t="n"/>
      <c r="N181" s="14" t="n"/>
      <c r="O181" s="14" t="n"/>
      <c r="P181" s="14" t="n"/>
      <c r="Q181" s="14" t="n"/>
      <c r="R181" s="14" t="n"/>
      <c r="S181" s="14" t="n"/>
      <c r="T181" s="14" t="n"/>
      <c r="U181" s="14" t="n"/>
      <c r="V181" s="14" t="n"/>
      <c r="W181" s="14" t="n"/>
      <c r="X181" s="14" t="n"/>
      <c r="Y181" s="14" t="n"/>
      <c r="Z181" s="14" t="n"/>
    </row>
    <row r="182" ht="15.75" customHeight="1" s="16">
      <c r="A182" s="13" t="inlineStr">
        <is>
          <t>라이트네이비믹스</t>
        </is>
      </c>
      <c r="B182" s="14" t="n"/>
      <c r="C182" s="14" t="n"/>
      <c r="D182" s="14" t="n"/>
      <c r="E182" s="14" t="n"/>
      <c r="F182" s="14" t="n"/>
      <c r="G182" s="14" t="n"/>
      <c r="H182" s="14" t="n"/>
      <c r="I182" s="14" t="n"/>
      <c r="J182" s="14" t="n"/>
      <c r="K182" s="14" t="n"/>
      <c r="L182" s="14" t="n"/>
      <c r="M182" s="14" t="n"/>
      <c r="N182" s="14" t="n"/>
      <c r="O182" s="14" t="n"/>
      <c r="P182" s="14" t="n"/>
      <c r="Q182" s="14" t="n"/>
      <c r="R182" s="14" t="n"/>
      <c r="S182" s="14" t="n"/>
      <c r="T182" s="14" t="n"/>
      <c r="U182" s="14" t="n"/>
      <c r="V182" s="14" t="n"/>
      <c r="W182" s="14" t="n"/>
      <c r="X182" s="14" t="n"/>
      <c r="Y182" s="14" t="n"/>
      <c r="Z182" s="14" t="n"/>
    </row>
    <row r="183" ht="15.75" customHeight="1" s="16">
      <c r="A183" s="13" t="inlineStr">
        <is>
          <t>시더브라운</t>
        </is>
      </c>
      <c r="B183" s="14" t="n"/>
      <c r="C183" s="14" t="n"/>
      <c r="D183" s="14" t="n"/>
      <c r="E183" s="14" t="n"/>
      <c r="F183" s="14" t="n"/>
      <c r="G183" s="14" t="n"/>
      <c r="H183" s="14" t="n"/>
      <c r="I183" s="14" t="n"/>
      <c r="J183" s="14" t="n"/>
      <c r="K183" s="14" t="n"/>
      <c r="L183" s="14" t="n"/>
      <c r="M183" s="14" t="n"/>
      <c r="N183" s="14" t="n"/>
      <c r="O183" s="14" t="n"/>
      <c r="P183" s="14" t="n"/>
      <c r="Q183" s="14" t="n"/>
      <c r="R183" s="14" t="n"/>
      <c r="S183" s="14" t="n"/>
      <c r="T183" s="14" t="n"/>
      <c r="U183" s="14" t="n"/>
      <c r="V183" s="14" t="n"/>
      <c r="W183" s="14" t="n"/>
      <c r="X183" s="14" t="n"/>
      <c r="Y183" s="14" t="n"/>
      <c r="Z183" s="14" t="n"/>
    </row>
    <row r="184" ht="15.75" customHeight="1" s="16">
      <c r="A184" s="13" t="inlineStr">
        <is>
          <t>다크딥블루</t>
        </is>
      </c>
      <c r="B184" s="14" t="n"/>
      <c r="C184" s="14" t="n"/>
      <c r="D184" s="14" t="n"/>
      <c r="E184" s="14" t="n"/>
      <c r="F184" s="14" t="n"/>
      <c r="G184" s="14" t="n"/>
      <c r="H184" s="14" t="n"/>
      <c r="I184" s="14" t="n"/>
      <c r="J184" s="14" t="n"/>
      <c r="K184" s="14" t="n"/>
      <c r="L184" s="14" t="n"/>
      <c r="M184" s="14" t="n"/>
      <c r="N184" s="14" t="n"/>
      <c r="O184" s="14" t="n"/>
      <c r="P184" s="14" t="n"/>
      <c r="Q184" s="14" t="n"/>
      <c r="R184" s="14" t="n"/>
      <c r="S184" s="14" t="n"/>
      <c r="T184" s="14" t="n"/>
      <c r="U184" s="14" t="n"/>
      <c r="V184" s="14" t="n"/>
      <c r="W184" s="14" t="n"/>
      <c r="X184" s="14" t="n"/>
      <c r="Y184" s="14" t="n"/>
      <c r="Z184" s="14" t="n"/>
    </row>
    <row r="185" ht="15.75" customHeight="1" s="16">
      <c r="A185" s="13" t="inlineStr">
        <is>
          <t>오트화이트</t>
        </is>
      </c>
      <c r="B185" s="14" t="n"/>
      <c r="C185" s="14" t="n"/>
      <c r="D185" s="14" t="n"/>
      <c r="E185" s="14" t="n"/>
      <c r="F185" s="14" t="n"/>
      <c r="G185" s="14" t="n"/>
      <c r="H185" s="14" t="n"/>
      <c r="I185" s="14" t="n"/>
      <c r="J185" s="14" t="n"/>
      <c r="K185" s="14" t="n"/>
      <c r="L185" s="14" t="n"/>
      <c r="M185" s="14" t="n"/>
      <c r="N185" s="14" t="n"/>
      <c r="O185" s="14" t="n"/>
      <c r="P185" s="14" t="n"/>
      <c r="Q185" s="14" t="n"/>
      <c r="R185" s="14" t="n"/>
      <c r="S185" s="14" t="n"/>
      <c r="T185" s="14" t="n"/>
      <c r="U185" s="14" t="n"/>
      <c r="V185" s="14" t="n"/>
      <c r="W185" s="14" t="n"/>
      <c r="X185" s="14" t="n"/>
      <c r="Y185" s="14" t="n"/>
      <c r="Z185" s="14" t="n"/>
    </row>
    <row r="186" ht="15.75" customHeight="1" s="16">
      <c r="A186" s="13" t="inlineStr">
        <is>
          <t>포그그레이</t>
        </is>
      </c>
      <c r="B186" s="14" t="n"/>
      <c r="C186" s="14" t="n"/>
      <c r="D186" s="14" t="n"/>
      <c r="E186" s="14" t="n"/>
      <c r="F186" s="14" t="n"/>
      <c r="G186" s="14" t="n"/>
      <c r="H186" s="14" t="n"/>
      <c r="I186" s="14" t="n"/>
      <c r="J186" s="14" t="n"/>
      <c r="K186" s="14" t="n"/>
      <c r="L186" s="14" t="n"/>
      <c r="M186" s="14" t="n"/>
      <c r="N186" s="14" t="n"/>
      <c r="O186" s="14" t="n"/>
      <c r="P186" s="14" t="n"/>
      <c r="Q186" s="14" t="n"/>
      <c r="R186" s="14" t="n"/>
      <c r="S186" s="14" t="n"/>
      <c r="T186" s="14" t="n"/>
      <c r="U186" s="14" t="n"/>
      <c r="V186" s="14" t="n"/>
      <c r="W186" s="14" t="n"/>
      <c r="X186" s="14" t="n"/>
      <c r="Y186" s="14" t="n"/>
      <c r="Z186" s="14" t="n"/>
    </row>
    <row r="187" ht="15.75" customHeight="1" s="16">
      <c r="A187" s="13" t="inlineStr">
        <is>
          <t>딥그레이네이비</t>
        </is>
      </c>
      <c r="B187" s="14" t="n"/>
      <c r="C187" s="14" t="n"/>
      <c r="D187" s="14" t="n"/>
      <c r="E187" s="14" t="n"/>
      <c r="F187" s="14" t="n"/>
      <c r="G187" s="14" t="n"/>
      <c r="H187" s="14" t="n"/>
      <c r="I187" s="14" t="n"/>
      <c r="J187" s="14" t="n"/>
      <c r="K187" s="14" t="n"/>
      <c r="L187" s="14" t="n"/>
      <c r="M187" s="14" t="n"/>
      <c r="N187" s="14" t="n"/>
      <c r="O187" s="14" t="n"/>
      <c r="P187" s="14" t="n"/>
      <c r="Q187" s="14" t="n"/>
      <c r="R187" s="14" t="n"/>
      <c r="S187" s="14" t="n"/>
      <c r="T187" s="14" t="n"/>
      <c r="U187" s="14" t="n"/>
      <c r="V187" s="14" t="n"/>
      <c r="W187" s="14" t="n"/>
      <c r="X187" s="14" t="n"/>
      <c r="Y187" s="14" t="n"/>
      <c r="Z187" s="14" t="n"/>
    </row>
    <row r="188" ht="15.75" customHeight="1" s="16">
      <c r="A188" s="13" t="inlineStr">
        <is>
          <t>라이트네이비크림</t>
        </is>
      </c>
      <c r="B188" s="14" t="n"/>
      <c r="C188" s="14" t="n"/>
      <c r="D188" s="14" t="n"/>
      <c r="E188" s="14" t="n"/>
      <c r="F188" s="14" t="n"/>
      <c r="G188" s="14" t="n"/>
      <c r="H188" s="14" t="n"/>
      <c r="I188" s="14" t="n"/>
      <c r="J188" s="14" t="n"/>
      <c r="K188" s="14" t="n"/>
      <c r="L188" s="14" t="n"/>
      <c r="M188" s="14" t="n"/>
      <c r="N188" s="14" t="n"/>
      <c r="O188" s="14" t="n"/>
      <c r="P188" s="14" t="n"/>
      <c r="Q188" s="14" t="n"/>
      <c r="R188" s="14" t="n"/>
      <c r="S188" s="14" t="n"/>
      <c r="T188" s="14" t="n"/>
      <c r="U188" s="14" t="n"/>
      <c r="V188" s="14" t="n"/>
      <c r="W188" s="14" t="n"/>
      <c r="X188" s="14" t="n"/>
      <c r="Y188" s="14" t="n"/>
      <c r="Z188" s="14" t="n"/>
    </row>
    <row r="189" ht="15.75" customHeight="1" s="16">
      <c r="A189" s="13" t="inlineStr">
        <is>
          <t>딥레드블랙</t>
        </is>
      </c>
      <c r="B189" s="14" t="n"/>
      <c r="C189" s="14" t="n"/>
      <c r="D189" s="14" t="n"/>
      <c r="E189" s="14" t="n"/>
      <c r="F189" s="14" t="n"/>
      <c r="G189" s="14" t="n"/>
      <c r="H189" s="14" t="n"/>
      <c r="I189" s="14" t="n"/>
      <c r="J189" s="14" t="n"/>
      <c r="K189" s="14" t="n"/>
      <c r="L189" s="14" t="n"/>
      <c r="M189" s="14" t="n"/>
      <c r="N189" s="14" t="n"/>
      <c r="O189" s="14" t="n"/>
      <c r="P189" s="14" t="n"/>
      <c r="Q189" s="14" t="n"/>
      <c r="R189" s="14" t="n"/>
      <c r="S189" s="14" t="n"/>
      <c r="T189" s="14" t="n"/>
      <c r="U189" s="14" t="n"/>
      <c r="V189" s="14" t="n"/>
      <c r="W189" s="14" t="n"/>
      <c r="X189" s="14" t="n"/>
      <c r="Y189" s="14" t="n"/>
      <c r="Z189" s="14" t="n"/>
    </row>
    <row r="190" ht="15.75" customHeight="1" s="16">
      <c r="A190" s="13" t="inlineStr">
        <is>
          <t>루비레드화이트</t>
        </is>
      </c>
      <c r="B190" s="14" t="n"/>
      <c r="C190" s="14" t="n"/>
      <c r="D190" s="14" t="n"/>
      <c r="E190" s="14" t="n"/>
      <c r="F190" s="14" t="n"/>
      <c r="G190" s="14" t="n"/>
      <c r="H190" s="14" t="n"/>
      <c r="I190" s="14" t="n"/>
      <c r="J190" s="14" t="n"/>
      <c r="K190" s="14" t="n"/>
      <c r="L190" s="14" t="n"/>
      <c r="M190" s="14" t="n"/>
      <c r="N190" s="14" t="n"/>
      <c r="O190" s="14" t="n"/>
      <c r="P190" s="14" t="n"/>
      <c r="Q190" s="14" t="n"/>
      <c r="R190" s="14" t="n"/>
      <c r="S190" s="14" t="n"/>
      <c r="T190" s="14" t="n"/>
      <c r="U190" s="14" t="n"/>
      <c r="V190" s="14" t="n"/>
      <c r="W190" s="14" t="n"/>
      <c r="X190" s="14" t="n"/>
      <c r="Y190" s="14" t="n"/>
      <c r="Z190" s="14" t="n"/>
    </row>
    <row r="191" ht="15.75" customHeight="1" s="16">
      <c r="A191" s="13" t="inlineStr">
        <is>
          <t>핫오렌지화이트</t>
        </is>
      </c>
      <c r="B191" s="14" t="n"/>
      <c r="C191" s="14" t="n"/>
      <c r="D191" s="14" t="n"/>
      <c r="E191" s="14" t="n"/>
      <c r="F191" s="14" t="n"/>
      <c r="G191" s="14" t="n"/>
      <c r="H191" s="14" t="n"/>
      <c r="I191" s="14" t="n"/>
      <c r="J191" s="14" t="n"/>
      <c r="K191" s="14" t="n"/>
      <c r="L191" s="14" t="n"/>
      <c r="M191" s="14" t="n"/>
      <c r="N191" s="14" t="n"/>
      <c r="O191" s="14" t="n"/>
      <c r="P191" s="14" t="n"/>
      <c r="Q191" s="14" t="n"/>
      <c r="R191" s="14" t="n"/>
      <c r="S191" s="14" t="n"/>
      <c r="T191" s="14" t="n"/>
      <c r="U191" s="14" t="n"/>
      <c r="V191" s="14" t="n"/>
      <c r="W191" s="14" t="n"/>
      <c r="X191" s="14" t="n"/>
      <c r="Y191" s="14" t="n"/>
      <c r="Z191" s="14" t="n"/>
    </row>
    <row r="192" ht="15.75" customHeight="1" s="16">
      <c r="A192" s="13" t="inlineStr">
        <is>
          <t>실버그레이레이크빌블루</t>
        </is>
      </c>
      <c r="B192" s="14" t="n"/>
      <c r="C192" s="14" t="n"/>
      <c r="D192" s="14" t="n"/>
      <c r="E192" s="14" t="n"/>
      <c r="F192" s="14" t="n"/>
      <c r="G192" s="14" t="n"/>
      <c r="H192" s="14" t="n"/>
      <c r="I192" s="14" t="n"/>
      <c r="J192" s="14" t="n"/>
      <c r="K192" s="14" t="n"/>
      <c r="L192" s="14" t="n"/>
      <c r="M192" s="14" t="n"/>
      <c r="N192" s="14" t="n"/>
      <c r="O192" s="14" t="n"/>
      <c r="P192" s="14" t="n"/>
      <c r="Q192" s="14" t="n"/>
      <c r="R192" s="14" t="n"/>
      <c r="S192" s="14" t="n"/>
      <c r="T192" s="14" t="n"/>
      <c r="U192" s="14" t="n"/>
      <c r="V192" s="14" t="n"/>
      <c r="W192" s="14" t="n"/>
      <c r="X192" s="14" t="n"/>
      <c r="Y192" s="14" t="n"/>
      <c r="Z192" s="14" t="n"/>
    </row>
    <row r="193" ht="15.75" customHeight="1" s="16">
      <c r="A193" s="13" t="inlineStr">
        <is>
          <t>매트레드</t>
        </is>
      </c>
      <c r="B193" s="14" t="n"/>
      <c r="C193" s="14" t="n"/>
      <c r="D193" s="14" t="n"/>
      <c r="E193" s="14" t="n"/>
      <c r="F193" s="14" t="n"/>
      <c r="G193" s="14" t="n"/>
      <c r="H193" s="14" t="n"/>
      <c r="I193" s="14" t="n"/>
      <c r="J193" s="14" t="n"/>
      <c r="K193" s="14" t="n"/>
      <c r="L193" s="14" t="n"/>
      <c r="M193" s="14" t="n"/>
      <c r="N193" s="14" t="n"/>
      <c r="O193" s="14" t="n"/>
      <c r="P193" s="14" t="n"/>
      <c r="Q193" s="14" t="n"/>
      <c r="R193" s="14" t="n"/>
      <c r="S193" s="14" t="n"/>
      <c r="T193" s="14" t="n"/>
      <c r="U193" s="14" t="n"/>
      <c r="V193" s="14" t="n"/>
      <c r="W193" s="14" t="n"/>
      <c r="X193" s="14" t="n"/>
      <c r="Y193" s="14" t="n"/>
      <c r="Z193" s="14" t="n"/>
    </row>
    <row r="194" ht="15.75" customHeight="1" s="16">
      <c r="A194" s="13" t="inlineStr">
        <is>
          <t>잉크네이비</t>
        </is>
      </c>
      <c r="B194" s="14" t="n"/>
      <c r="C194" s="14" t="n"/>
      <c r="D194" s="14" t="n"/>
      <c r="E194" s="14" t="n"/>
      <c r="F194" s="14" t="n"/>
      <c r="G194" s="14" t="n"/>
      <c r="H194" s="14" t="n"/>
      <c r="I194" s="14" t="n"/>
      <c r="J194" s="14" t="n"/>
      <c r="K194" s="14" t="n"/>
      <c r="L194" s="14" t="n"/>
      <c r="M194" s="14" t="n"/>
      <c r="N194" s="14" t="n"/>
      <c r="O194" s="14" t="n"/>
      <c r="P194" s="14" t="n"/>
      <c r="Q194" s="14" t="n"/>
      <c r="R194" s="14" t="n"/>
      <c r="S194" s="14" t="n"/>
      <c r="T194" s="14" t="n"/>
      <c r="U194" s="14" t="n"/>
      <c r="V194" s="14" t="n"/>
      <c r="W194" s="14" t="n"/>
      <c r="X194" s="14" t="n"/>
      <c r="Y194" s="14" t="n"/>
      <c r="Z194" s="14" t="n"/>
    </row>
    <row r="195" ht="15.75" customHeight="1" s="16">
      <c r="A195" s="13" t="inlineStr">
        <is>
          <t>오보이블루믹스</t>
        </is>
      </c>
      <c r="B195" s="14" t="n"/>
      <c r="C195" s="14" t="n"/>
      <c r="D195" s="14" t="n"/>
      <c r="E195" s="14" t="n"/>
      <c r="F195" s="14" t="n"/>
      <c r="G195" s="14" t="n"/>
      <c r="H195" s="14" t="n"/>
      <c r="I195" s="14" t="n"/>
      <c r="J195" s="14" t="n"/>
      <c r="K195" s="14" t="n"/>
      <c r="L195" s="14" t="n"/>
      <c r="M195" s="14" t="n"/>
      <c r="N195" s="14" t="n"/>
      <c r="O195" s="14" t="n"/>
      <c r="P195" s="14" t="n"/>
      <c r="Q195" s="14" t="n"/>
      <c r="R195" s="14" t="n"/>
      <c r="S195" s="14" t="n"/>
      <c r="T195" s="14" t="n"/>
      <c r="U195" s="14" t="n"/>
      <c r="V195" s="14" t="n"/>
      <c r="W195" s="14" t="n"/>
      <c r="X195" s="14" t="n"/>
      <c r="Y195" s="14" t="n"/>
      <c r="Z195" s="14" t="n"/>
    </row>
    <row r="196" ht="15.75" customHeight="1" s="16">
      <c r="A196" s="13" t="inlineStr">
        <is>
          <t>배출러블루</t>
        </is>
      </c>
      <c r="B196" s="14" t="n"/>
      <c r="C196" s="14" t="n"/>
      <c r="D196" s="14" t="n"/>
      <c r="E196" s="14" t="n"/>
      <c r="F196" s="14" t="n"/>
      <c r="G196" s="14" t="n"/>
      <c r="H196" s="14" t="n"/>
      <c r="I196" s="14" t="n"/>
      <c r="J196" s="14" t="n"/>
      <c r="K196" s="14" t="n"/>
      <c r="L196" s="14" t="n"/>
      <c r="M196" s="14" t="n"/>
      <c r="N196" s="14" t="n"/>
      <c r="O196" s="14" t="n"/>
      <c r="P196" s="14" t="n"/>
      <c r="Q196" s="14" t="n"/>
      <c r="R196" s="14" t="n"/>
      <c r="S196" s="14" t="n"/>
      <c r="T196" s="14" t="n"/>
      <c r="U196" s="14" t="n"/>
      <c r="V196" s="14" t="n"/>
      <c r="W196" s="14" t="n"/>
      <c r="X196" s="14" t="n"/>
      <c r="Y196" s="14" t="n"/>
      <c r="Z196" s="14" t="n"/>
    </row>
    <row r="197" ht="15.75" customHeight="1" s="16">
      <c r="A197" s="13" t="inlineStr">
        <is>
          <t>매트잉크네이비</t>
        </is>
      </c>
      <c r="B197" s="14" t="n"/>
      <c r="C197" s="14" t="n"/>
      <c r="D197" s="14" t="n"/>
      <c r="E197" s="14" t="n"/>
      <c r="F197" s="14" t="n"/>
      <c r="G197" s="14" t="n"/>
      <c r="H197" s="14" t="n"/>
      <c r="I197" s="14" t="n"/>
      <c r="J197" s="14" t="n"/>
      <c r="K197" s="14" t="n"/>
      <c r="L197" s="14" t="n"/>
      <c r="M197" s="14" t="n"/>
      <c r="N197" s="14" t="n"/>
      <c r="O197" s="14" t="n"/>
      <c r="P197" s="14" t="n"/>
      <c r="Q197" s="14" t="n"/>
      <c r="R197" s="14" t="n"/>
      <c r="S197" s="14" t="n"/>
      <c r="T197" s="14" t="n"/>
      <c r="U197" s="14" t="n"/>
      <c r="V197" s="14" t="n"/>
      <c r="W197" s="14" t="n"/>
      <c r="X197" s="14" t="n"/>
      <c r="Y197" s="14" t="n"/>
      <c r="Z197" s="14" t="n"/>
    </row>
    <row r="198" ht="15.75" customHeight="1" s="16">
      <c r="A198" s="13" t="inlineStr">
        <is>
          <t>파스텔민트</t>
        </is>
      </c>
      <c r="B198" s="14" t="n"/>
      <c r="C198" s="14" t="n"/>
      <c r="D198" s="14" t="n"/>
      <c r="E198" s="14" t="n"/>
      <c r="F198" s="14" t="n"/>
      <c r="G198" s="14" t="n"/>
      <c r="H198" s="14" t="n"/>
      <c r="I198" s="14" t="n"/>
      <c r="J198" s="14" t="n"/>
      <c r="K198" s="14" t="n"/>
      <c r="L198" s="14" t="n"/>
      <c r="M198" s="14" t="n"/>
      <c r="N198" s="14" t="n"/>
      <c r="O198" s="14" t="n"/>
      <c r="P198" s="14" t="n"/>
      <c r="Q198" s="14" t="n"/>
      <c r="R198" s="14" t="n"/>
      <c r="S198" s="14" t="n"/>
      <c r="T198" s="14" t="n"/>
      <c r="U198" s="14" t="n"/>
      <c r="V198" s="14" t="n"/>
      <c r="W198" s="14" t="n"/>
      <c r="X198" s="14" t="n"/>
      <c r="Y198" s="14" t="n"/>
      <c r="Z198" s="14" t="n"/>
    </row>
    <row r="199" ht="15.75" customHeight="1" s="16">
      <c r="A199" s="13" t="inlineStr">
        <is>
          <t>블랙다홍</t>
        </is>
      </c>
      <c r="B199" s="14" t="n"/>
      <c r="C199" s="14" t="n"/>
      <c r="D199" s="14" t="n"/>
      <c r="E199" s="14" t="n"/>
      <c r="F199" s="14" t="n"/>
      <c r="G199" s="14" t="n"/>
      <c r="H199" s="14" t="n"/>
      <c r="I199" s="14" t="n"/>
      <c r="J199" s="14" t="n"/>
      <c r="K199" s="14" t="n"/>
      <c r="L199" s="14" t="n"/>
      <c r="M199" s="14" t="n"/>
      <c r="N199" s="14" t="n"/>
      <c r="O199" s="14" t="n"/>
      <c r="P199" s="14" t="n"/>
      <c r="Q199" s="14" t="n"/>
      <c r="R199" s="14" t="n"/>
      <c r="S199" s="14" t="n"/>
      <c r="T199" s="14" t="n"/>
      <c r="U199" s="14" t="n"/>
      <c r="V199" s="14" t="n"/>
      <c r="W199" s="14" t="n"/>
      <c r="X199" s="14" t="n"/>
      <c r="Y199" s="14" t="n"/>
      <c r="Z199" s="14" t="n"/>
    </row>
    <row r="200" ht="15.75" customHeight="1" s="16">
      <c r="A200" s="13" t="inlineStr">
        <is>
          <t>파스텔카키</t>
        </is>
      </c>
      <c r="B200" s="14" t="n"/>
      <c r="C200" s="14" t="n"/>
      <c r="D200" s="14" t="n"/>
      <c r="E200" s="14" t="n"/>
      <c r="F200" s="14" t="n"/>
      <c r="G200" s="14" t="n"/>
      <c r="H200" s="14" t="n"/>
      <c r="I200" s="14" t="n"/>
      <c r="J200" s="14" t="n"/>
      <c r="K200" s="14" t="n"/>
      <c r="L200" s="14" t="n"/>
      <c r="M200" s="14" t="n"/>
      <c r="N200" s="14" t="n"/>
      <c r="O200" s="14" t="n"/>
      <c r="P200" s="14" t="n"/>
      <c r="Q200" s="14" t="n"/>
      <c r="R200" s="14" t="n"/>
      <c r="S200" s="14" t="n"/>
      <c r="T200" s="14" t="n"/>
      <c r="U200" s="14" t="n"/>
      <c r="V200" s="14" t="n"/>
      <c r="W200" s="14" t="n"/>
      <c r="X200" s="14" t="n"/>
      <c r="Y200" s="14" t="n"/>
      <c r="Z200" s="14" t="n"/>
    </row>
    <row r="201" ht="15.75" customHeight="1" s="16">
      <c r="A201" s="13" t="inlineStr">
        <is>
          <t>라이트헌터그린</t>
        </is>
      </c>
      <c r="B201" s="14" t="n"/>
      <c r="C201" s="14" t="n"/>
      <c r="D201" s="14" t="n"/>
      <c r="E201" s="14" t="n"/>
      <c r="F201" s="14" t="n"/>
      <c r="G201" s="14" t="n"/>
      <c r="H201" s="14" t="n"/>
      <c r="I201" s="14" t="n"/>
      <c r="J201" s="14" t="n"/>
      <c r="K201" s="14" t="n"/>
      <c r="L201" s="14" t="n"/>
      <c r="M201" s="14" t="n"/>
      <c r="N201" s="14" t="n"/>
      <c r="O201" s="14" t="n"/>
      <c r="P201" s="14" t="n"/>
      <c r="Q201" s="14" t="n"/>
      <c r="R201" s="14" t="n"/>
      <c r="S201" s="14" t="n"/>
      <c r="T201" s="14" t="n"/>
      <c r="U201" s="14" t="n"/>
      <c r="V201" s="14" t="n"/>
      <c r="W201" s="14" t="n"/>
      <c r="X201" s="14" t="n"/>
      <c r="Y201" s="14" t="n"/>
      <c r="Z201" s="14" t="n"/>
    </row>
    <row r="202" ht="15.75" customHeight="1" s="16">
      <c r="A202" s="13" t="inlineStr">
        <is>
          <t>블랙클래식그레이</t>
        </is>
      </c>
      <c r="B202" s="14" t="n"/>
      <c r="C202" s="14" t="n"/>
      <c r="D202" s="14" t="n"/>
      <c r="E202" s="14" t="n"/>
      <c r="F202" s="14" t="n"/>
      <c r="G202" s="14" t="n"/>
      <c r="H202" s="14" t="n"/>
      <c r="I202" s="14" t="n"/>
      <c r="J202" s="14" t="n"/>
      <c r="K202" s="14" t="n"/>
      <c r="L202" s="14" t="n"/>
      <c r="M202" s="14" t="n"/>
      <c r="N202" s="14" t="n"/>
      <c r="O202" s="14" t="n"/>
      <c r="P202" s="14" t="n"/>
      <c r="Q202" s="14" t="n"/>
      <c r="R202" s="14" t="n"/>
      <c r="S202" s="14" t="n"/>
      <c r="T202" s="14" t="n"/>
      <c r="U202" s="14" t="n"/>
      <c r="V202" s="14" t="n"/>
      <c r="W202" s="14" t="n"/>
      <c r="X202" s="14" t="n"/>
      <c r="Y202" s="14" t="n"/>
      <c r="Z202" s="14" t="n"/>
    </row>
    <row r="203" ht="15.75" customHeight="1" s="16">
      <c r="A203" s="13" t="inlineStr">
        <is>
          <t>매트크레페핑크</t>
        </is>
      </c>
      <c r="B203" s="14" t="n"/>
      <c r="C203" s="14" t="n"/>
      <c r="D203" s="14" t="n"/>
      <c r="E203" s="14" t="n"/>
      <c r="F203" s="14" t="n"/>
      <c r="G203" s="14" t="n"/>
      <c r="H203" s="14" t="n"/>
      <c r="I203" s="14" t="n"/>
      <c r="J203" s="14" t="n"/>
      <c r="K203" s="14" t="n"/>
      <c r="L203" s="14" t="n"/>
      <c r="M203" s="14" t="n"/>
      <c r="N203" s="14" t="n"/>
      <c r="O203" s="14" t="n"/>
      <c r="P203" s="14" t="n"/>
      <c r="Q203" s="14" t="n"/>
      <c r="R203" s="14" t="n"/>
      <c r="S203" s="14" t="n"/>
      <c r="T203" s="14" t="n"/>
      <c r="U203" s="14" t="n"/>
      <c r="V203" s="14" t="n"/>
      <c r="W203" s="14" t="n"/>
      <c r="X203" s="14" t="n"/>
      <c r="Y203" s="14" t="n"/>
      <c r="Z203" s="14" t="n"/>
    </row>
    <row r="204" ht="15.75" customHeight="1" s="16">
      <c r="A204" s="13" t="inlineStr">
        <is>
          <t>알래스칸스키블루</t>
        </is>
      </c>
      <c r="B204" s="14" t="n"/>
      <c r="C204" s="14" t="n"/>
      <c r="D204" s="14" t="n"/>
      <c r="E204" s="14" t="n"/>
      <c r="F204" s="14" t="n"/>
      <c r="G204" s="14" t="n"/>
      <c r="H204" s="14" t="n"/>
      <c r="I204" s="14" t="n"/>
      <c r="J204" s="14" t="n"/>
      <c r="K204" s="14" t="n"/>
      <c r="L204" s="14" t="n"/>
      <c r="M204" s="14" t="n"/>
      <c r="N204" s="14" t="n"/>
      <c r="O204" s="14" t="n"/>
      <c r="P204" s="14" t="n"/>
      <c r="Q204" s="14" t="n"/>
      <c r="R204" s="14" t="n"/>
      <c r="S204" s="14" t="n"/>
      <c r="T204" s="14" t="n"/>
      <c r="U204" s="14" t="n"/>
      <c r="V204" s="14" t="n"/>
      <c r="W204" s="14" t="n"/>
      <c r="X204" s="14" t="n"/>
      <c r="Y204" s="14" t="n"/>
      <c r="Z204" s="14" t="n"/>
    </row>
    <row r="205" ht="15.75" customHeight="1" s="16">
      <c r="A205" s="13" t="inlineStr">
        <is>
          <t>달러빌그린</t>
        </is>
      </c>
      <c r="B205" s="14" t="n"/>
      <c r="C205" s="14" t="n"/>
      <c r="D205" s="14" t="n"/>
      <c r="E205" s="14" t="n"/>
      <c r="F205" s="14" t="n"/>
      <c r="G205" s="14" t="n"/>
      <c r="H205" s="14" t="n"/>
      <c r="I205" s="14" t="n"/>
      <c r="J205" s="14" t="n"/>
      <c r="K205" s="14" t="n"/>
      <c r="L205" s="14" t="n"/>
      <c r="M205" s="14" t="n"/>
      <c r="N205" s="14" t="n"/>
      <c r="O205" s="14" t="n"/>
      <c r="P205" s="14" t="n"/>
      <c r="Q205" s="14" t="n"/>
      <c r="R205" s="14" t="n"/>
      <c r="S205" s="14" t="n"/>
      <c r="T205" s="14" t="n"/>
      <c r="U205" s="14" t="n"/>
      <c r="V205" s="14" t="n"/>
      <c r="W205" s="14" t="n"/>
      <c r="X205" s="14" t="n"/>
      <c r="Y205" s="14" t="n"/>
      <c r="Z205" s="14" t="n"/>
    </row>
    <row r="206" ht="15.75" customHeight="1" s="16">
      <c r="A206" s="13" t="inlineStr">
        <is>
          <t>브라이트블루</t>
        </is>
      </c>
      <c r="B206" s="14" t="n"/>
      <c r="C206" s="14" t="n"/>
      <c r="D206" s="14" t="n"/>
      <c r="E206" s="14" t="n"/>
      <c r="F206" s="14" t="n"/>
      <c r="G206" s="14" t="n"/>
      <c r="H206" s="14" t="n"/>
      <c r="I206" s="14" t="n"/>
      <c r="J206" s="14" t="n"/>
      <c r="K206" s="14" t="n"/>
      <c r="L206" s="14" t="n"/>
      <c r="M206" s="14" t="n"/>
      <c r="N206" s="14" t="n"/>
      <c r="O206" s="14" t="n"/>
      <c r="P206" s="14" t="n"/>
      <c r="Q206" s="14" t="n"/>
      <c r="R206" s="14" t="n"/>
      <c r="S206" s="14" t="n"/>
      <c r="T206" s="14" t="n"/>
      <c r="U206" s="14" t="n"/>
      <c r="V206" s="14" t="n"/>
      <c r="W206" s="14" t="n"/>
      <c r="X206" s="14" t="n"/>
      <c r="Y206" s="14" t="n"/>
      <c r="Z206" s="14" t="n"/>
    </row>
    <row r="207" ht="15.75" customHeight="1" s="16">
      <c r="A207" s="13" t="inlineStr">
        <is>
          <t>브라이트옐로우</t>
        </is>
      </c>
      <c r="B207" s="14" t="n"/>
      <c r="C207" s="14" t="n"/>
      <c r="D207" s="14" t="n"/>
      <c r="E207" s="14" t="n"/>
      <c r="F207" s="14" t="n"/>
      <c r="G207" s="14" t="n"/>
      <c r="H207" s="14" t="n"/>
      <c r="I207" s="14" t="n"/>
      <c r="J207" s="14" t="n"/>
      <c r="K207" s="14" t="n"/>
      <c r="L207" s="14" t="n"/>
      <c r="M207" s="14" t="n"/>
      <c r="N207" s="14" t="n"/>
      <c r="O207" s="14" t="n"/>
      <c r="P207" s="14" t="n"/>
      <c r="Q207" s="14" t="n"/>
      <c r="R207" s="14" t="n"/>
      <c r="S207" s="14" t="n"/>
      <c r="T207" s="14" t="n"/>
      <c r="U207" s="14" t="n"/>
      <c r="V207" s="14" t="n"/>
      <c r="W207" s="14" t="n"/>
      <c r="X207" s="14" t="n"/>
      <c r="Y207" s="14" t="n"/>
      <c r="Z207" s="14" t="n"/>
    </row>
    <row r="208" ht="15.75" customHeight="1" s="16">
      <c r="A208" s="13" t="inlineStr">
        <is>
          <t>크림</t>
        </is>
      </c>
      <c r="B208" s="14" t="n"/>
      <c r="C208" s="14" t="n"/>
      <c r="D208" s="14" t="n"/>
      <c r="E208" s="14" t="n"/>
      <c r="F208" s="14" t="n"/>
      <c r="G208" s="14" t="n"/>
      <c r="H208" s="14" t="n"/>
      <c r="I208" s="14" t="n"/>
      <c r="J208" s="14" t="n"/>
      <c r="K208" s="14" t="n"/>
      <c r="L208" s="14" t="n"/>
      <c r="M208" s="14" t="n"/>
      <c r="N208" s="14" t="n"/>
      <c r="O208" s="14" t="n"/>
      <c r="P208" s="14" t="n"/>
      <c r="Q208" s="14" t="n"/>
      <c r="R208" s="14" t="n"/>
      <c r="S208" s="14" t="n"/>
      <c r="T208" s="14" t="n"/>
      <c r="U208" s="14" t="n"/>
      <c r="V208" s="14" t="n"/>
      <c r="W208" s="14" t="n"/>
      <c r="X208" s="14" t="n"/>
      <c r="Y208" s="14" t="n"/>
      <c r="Z208" s="14" t="n"/>
    </row>
    <row r="209" ht="15.75" customHeight="1" s="16">
      <c r="A209" s="13" t="inlineStr">
        <is>
          <t>커피브라운</t>
        </is>
      </c>
      <c r="B209" s="14" t="n"/>
      <c r="C209" s="14" t="n"/>
      <c r="D209" s="14" t="n"/>
      <c r="E209" s="14" t="n"/>
      <c r="F209" s="14" t="n"/>
      <c r="G209" s="14" t="n"/>
      <c r="H209" s="14" t="n"/>
      <c r="I209" s="14" t="n"/>
      <c r="J209" s="14" t="n"/>
      <c r="K209" s="14" t="n"/>
      <c r="L209" s="14" t="n"/>
      <c r="M209" s="14" t="n"/>
      <c r="N209" s="14" t="n"/>
      <c r="O209" s="14" t="n"/>
      <c r="P209" s="14" t="n"/>
      <c r="Q209" s="14" t="n"/>
      <c r="R209" s="14" t="n"/>
      <c r="S209" s="14" t="n"/>
      <c r="T209" s="14" t="n"/>
      <c r="U209" s="14" t="n"/>
      <c r="V209" s="14" t="n"/>
      <c r="W209" s="14" t="n"/>
      <c r="X209" s="14" t="n"/>
      <c r="Y209" s="14" t="n"/>
      <c r="Z209" s="14" t="n"/>
    </row>
    <row r="210" ht="15.75" customHeight="1" s="16">
      <c r="A210" s="13" t="inlineStr">
        <is>
          <t>세피아브라운</t>
        </is>
      </c>
      <c r="B210" s="14" t="n"/>
      <c r="C210" s="14" t="n"/>
      <c r="D210" s="14" t="n"/>
      <c r="E210" s="14" t="n"/>
      <c r="F210" s="14" t="n"/>
      <c r="G210" s="14" t="n"/>
      <c r="H210" s="14" t="n"/>
      <c r="I210" s="14" t="n"/>
      <c r="J210" s="14" t="n"/>
      <c r="K210" s="14" t="n"/>
      <c r="L210" s="14" t="n"/>
      <c r="M210" s="14" t="n"/>
      <c r="N210" s="14" t="n"/>
      <c r="O210" s="14" t="n"/>
      <c r="P210" s="14" t="n"/>
      <c r="Q210" s="14" t="n"/>
      <c r="R210" s="14" t="n"/>
      <c r="S210" s="14" t="n"/>
      <c r="T210" s="14" t="n"/>
      <c r="U210" s="14" t="n"/>
      <c r="V210" s="14" t="n"/>
      <c r="W210" s="14" t="n"/>
      <c r="X210" s="14" t="n"/>
      <c r="Y210" s="14" t="n"/>
      <c r="Z210" s="14" t="n"/>
    </row>
    <row r="211" ht="15.75" customHeight="1" s="16">
      <c r="A211" s="13" t="inlineStr">
        <is>
          <t>네이비블랙</t>
        </is>
      </c>
      <c r="B211" s="14" t="n"/>
      <c r="C211" s="14" t="n"/>
      <c r="D211" s="14" t="n"/>
      <c r="E211" s="14" t="n"/>
      <c r="F211" s="14" t="n"/>
      <c r="G211" s="14" t="n"/>
      <c r="H211" s="14" t="n"/>
      <c r="I211" s="14" t="n"/>
      <c r="J211" s="14" t="n"/>
      <c r="K211" s="14" t="n"/>
      <c r="L211" s="14" t="n"/>
      <c r="M211" s="14" t="n"/>
      <c r="N211" s="14" t="n"/>
      <c r="O211" s="14" t="n"/>
      <c r="P211" s="14" t="n"/>
      <c r="Q211" s="14" t="n"/>
      <c r="R211" s="14" t="n"/>
      <c r="S211" s="14" t="n"/>
      <c r="T211" s="14" t="n"/>
      <c r="U211" s="14" t="n"/>
      <c r="V211" s="14" t="n"/>
      <c r="W211" s="14" t="n"/>
      <c r="X211" s="14" t="n"/>
      <c r="Y211" s="14" t="n"/>
      <c r="Z211" s="14" t="n"/>
    </row>
    <row r="212" ht="15.75" customHeight="1" s="16">
      <c r="A212" s="13" t="inlineStr">
        <is>
          <t>미디움그레이</t>
        </is>
      </c>
      <c r="B212" s="14" t="n"/>
      <c r="C212" s="14" t="n"/>
      <c r="D212" s="14" t="n"/>
      <c r="E212" s="14" t="n"/>
      <c r="F212" s="14" t="n"/>
      <c r="G212" s="14" t="n"/>
      <c r="H212" s="14" t="n"/>
      <c r="I212" s="14" t="n"/>
      <c r="J212" s="14" t="n"/>
      <c r="K212" s="14" t="n"/>
      <c r="L212" s="14" t="n"/>
      <c r="M212" s="14" t="n"/>
      <c r="N212" s="14" t="n"/>
      <c r="O212" s="14" t="n"/>
      <c r="P212" s="14" t="n"/>
      <c r="Q212" s="14" t="n"/>
      <c r="R212" s="14" t="n"/>
      <c r="S212" s="14" t="n"/>
      <c r="T212" s="14" t="n"/>
      <c r="U212" s="14" t="n"/>
      <c r="V212" s="14" t="n"/>
      <c r="W212" s="14" t="n"/>
      <c r="X212" s="14" t="n"/>
      <c r="Y212" s="14" t="n"/>
      <c r="Z212" s="14" t="n"/>
    </row>
    <row r="213" ht="15.75" customHeight="1" s="16">
      <c r="A213" s="13" t="inlineStr">
        <is>
          <t>쉐도우그레이</t>
        </is>
      </c>
      <c r="B213" s="14" t="n"/>
      <c r="C213" s="14" t="n"/>
      <c r="D213" s="14" t="n"/>
      <c r="E213" s="14" t="n"/>
      <c r="F213" s="14" t="n"/>
      <c r="G213" s="14" t="n"/>
      <c r="H213" s="14" t="n"/>
      <c r="I213" s="14" t="n"/>
      <c r="J213" s="14" t="n"/>
      <c r="K213" s="14" t="n"/>
      <c r="L213" s="14" t="n"/>
      <c r="M213" s="14" t="n"/>
      <c r="N213" s="14" t="n"/>
      <c r="O213" s="14" t="n"/>
      <c r="P213" s="14" t="n"/>
      <c r="Q213" s="14" t="n"/>
      <c r="R213" s="14" t="n"/>
      <c r="S213" s="14" t="n"/>
      <c r="T213" s="14" t="n"/>
      <c r="U213" s="14" t="n"/>
      <c r="V213" s="14" t="n"/>
      <c r="W213" s="14" t="n"/>
      <c r="X213" s="14" t="n"/>
      <c r="Y213" s="14" t="n"/>
      <c r="Z213" s="14" t="n"/>
    </row>
    <row r="214" ht="15.75" customHeight="1" s="16">
      <c r="A214" s="13" t="inlineStr">
        <is>
          <t>딥네이비</t>
        </is>
      </c>
      <c r="B214" s="14" t="n"/>
      <c r="C214" s="14" t="n"/>
      <c r="D214" s="14" t="n"/>
      <c r="E214" s="14" t="n"/>
      <c r="F214" s="14" t="n"/>
      <c r="G214" s="14" t="n"/>
      <c r="H214" s="14" t="n"/>
      <c r="I214" s="14" t="n"/>
      <c r="J214" s="14" t="n"/>
      <c r="K214" s="14" t="n"/>
      <c r="L214" s="14" t="n"/>
      <c r="M214" s="14" t="n"/>
      <c r="N214" s="14" t="n"/>
      <c r="O214" s="14" t="n"/>
      <c r="P214" s="14" t="n"/>
      <c r="Q214" s="14" t="n"/>
      <c r="R214" s="14" t="n"/>
      <c r="S214" s="14" t="n"/>
      <c r="T214" s="14" t="n"/>
      <c r="U214" s="14" t="n"/>
      <c r="V214" s="14" t="n"/>
      <c r="W214" s="14" t="n"/>
      <c r="X214" s="14" t="n"/>
      <c r="Y214" s="14" t="n"/>
      <c r="Z214" s="14" t="n"/>
    </row>
    <row r="215" ht="15.75" customHeight="1" s="16">
      <c r="A215" s="13" t="inlineStr">
        <is>
          <t>크리미화이트블랙</t>
        </is>
      </c>
      <c r="B215" s="14" t="n"/>
      <c r="C215" s="14" t="n"/>
      <c r="D215" s="14" t="n"/>
      <c r="E215" s="14" t="n"/>
      <c r="F215" s="14" t="n"/>
      <c r="G215" s="14" t="n"/>
      <c r="H215" s="14" t="n"/>
      <c r="I215" s="14" t="n"/>
      <c r="J215" s="14" t="n"/>
      <c r="K215" s="14" t="n"/>
      <c r="L215" s="14" t="n"/>
      <c r="M215" s="14" t="n"/>
      <c r="N215" s="14" t="n"/>
      <c r="O215" s="14" t="n"/>
      <c r="P215" s="14" t="n"/>
      <c r="Q215" s="14" t="n"/>
      <c r="R215" s="14" t="n"/>
      <c r="S215" s="14" t="n"/>
      <c r="T215" s="14" t="n"/>
      <c r="U215" s="14" t="n"/>
      <c r="V215" s="14" t="n"/>
      <c r="W215" s="14" t="n"/>
      <c r="X215" s="14" t="n"/>
      <c r="Y215" s="14" t="n"/>
      <c r="Z215" s="14" t="n"/>
    </row>
    <row r="216" ht="15.75" customHeight="1" s="16">
      <c r="A216" s="13" t="inlineStr">
        <is>
          <t>블랙멜란지그레이</t>
        </is>
      </c>
      <c r="B216" s="14" t="n"/>
      <c r="C216" s="14" t="n"/>
      <c r="D216" s="14" t="n"/>
      <c r="E216" s="14" t="n"/>
      <c r="F216" s="14" t="n"/>
      <c r="G216" s="14" t="n"/>
      <c r="H216" s="14" t="n"/>
      <c r="I216" s="14" t="n"/>
      <c r="J216" s="14" t="n"/>
      <c r="K216" s="14" t="n"/>
      <c r="L216" s="14" t="n"/>
      <c r="M216" s="14" t="n"/>
      <c r="N216" s="14" t="n"/>
      <c r="O216" s="14" t="n"/>
      <c r="P216" s="14" t="n"/>
      <c r="Q216" s="14" t="n"/>
      <c r="R216" s="14" t="n"/>
      <c r="S216" s="14" t="n"/>
      <c r="T216" s="14" t="n"/>
      <c r="U216" s="14" t="n"/>
      <c r="V216" s="14" t="n"/>
      <c r="W216" s="14" t="n"/>
      <c r="X216" s="14" t="n"/>
      <c r="Y216" s="14" t="n"/>
      <c r="Z216" s="14" t="n"/>
    </row>
    <row r="217" ht="15.75" customHeight="1" s="16">
      <c r="A217" s="13" t="inlineStr">
        <is>
          <t>미디움멜란지그레이</t>
        </is>
      </c>
      <c r="B217" s="14" t="n"/>
      <c r="C217" s="14" t="n"/>
      <c r="D217" s="14" t="n"/>
      <c r="E217" s="14" t="n"/>
      <c r="F217" s="14" t="n"/>
      <c r="G217" s="14" t="n"/>
      <c r="H217" s="14" t="n"/>
      <c r="I217" s="14" t="n"/>
      <c r="J217" s="14" t="n"/>
      <c r="K217" s="14" t="n"/>
      <c r="L217" s="14" t="n"/>
      <c r="M217" s="14" t="n"/>
      <c r="N217" s="14" t="n"/>
      <c r="O217" s="14" t="n"/>
      <c r="P217" s="14" t="n"/>
      <c r="Q217" s="14" t="n"/>
      <c r="R217" s="14" t="n"/>
      <c r="S217" s="14" t="n"/>
      <c r="T217" s="14" t="n"/>
      <c r="U217" s="14" t="n"/>
      <c r="V217" s="14" t="n"/>
      <c r="W217" s="14" t="n"/>
      <c r="X217" s="14" t="n"/>
      <c r="Y217" s="14" t="n"/>
      <c r="Z217" s="14" t="n"/>
    </row>
    <row r="218" ht="15.75" customHeight="1" s="16">
      <c r="A218" s="13" t="inlineStr">
        <is>
          <t>빈티지네이비</t>
        </is>
      </c>
      <c r="B218" s="14" t="n"/>
      <c r="C218" s="14" t="n"/>
      <c r="D218" s="14" t="n"/>
      <c r="E218" s="14" t="n"/>
      <c r="F218" s="14" t="n"/>
      <c r="G218" s="14" t="n"/>
      <c r="H218" s="14" t="n"/>
      <c r="I218" s="14" t="n"/>
      <c r="J218" s="14" t="n"/>
      <c r="K218" s="14" t="n"/>
      <c r="L218" s="14" t="n"/>
      <c r="M218" s="14" t="n"/>
      <c r="N218" s="14" t="n"/>
      <c r="O218" s="14" t="n"/>
      <c r="P218" s="14" t="n"/>
      <c r="Q218" s="14" t="n"/>
      <c r="R218" s="14" t="n"/>
      <c r="S218" s="14" t="n"/>
      <c r="T218" s="14" t="n"/>
      <c r="U218" s="14" t="n"/>
      <c r="V218" s="14" t="n"/>
      <c r="W218" s="14" t="n"/>
      <c r="X218" s="14" t="n"/>
      <c r="Y218" s="14" t="n"/>
      <c r="Z218" s="14" t="n"/>
    </row>
    <row r="219" ht="15.75" customHeight="1" s="16">
      <c r="A219" s="13" t="inlineStr">
        <is>
          <t>멜란지퀼트블루</t>
        </is>
      </c>
      <c r="B219" s="14" t="n"/>
      <c r="C219" s="14" t="n"/>
      <c r="D219" s="14" t="n"/>
      <c r="E219" s="14" t="n"/>
      <c r="F219" s="14" t="n"/>
      <c r="G219" s="14" t="n"/>
      <c r="H219" s="14" t="n"/>
      <c r="I219" s="14" t="n"/>
      <c r="J219" s="14" t="n"/>
      <c r="K219" s="14" t="n"/>
      <c r="L219" s="14" t="n"/>
      <c r="M219" s="14" t="n"/>
      <c r="N219" s="14" t="n"/>
      <c r="O219" s="14" t="n"/>
      <c r="P219" s="14" t="n"/>
      <c r="Q219" s="14" t="n"/>
      <c r="R219" s="14" t="n"/>
      <c r="S219" s="14" t="n"/>
      <c r="T219" s="14" t="n"/>
      <c r="U219" s="14" t="n"/>
      <c r="V219" s="14" t="n"/>
      <c r="W219" s="14" t="n"/>
      <c r="X219" s="14" t="n"/>
      <c r="Y219" s="14" t="n"/>
      <c r="Z219" s="14" t="n"/>
    </row>
    <row r="220" ht="15.75" customHeight="1" s="16">
      <c r="A220" s="13" t="inlineStr">
        <is>
          <t>딥오렌지다크그레이</t>
        </is>
      </c>
      <c r="B220" s="14" t="n"/>
      <c r="C220" s="14" t="n"/>
      <c r="D220" s="14" t="n"/>
      <c r="E220" s="14" t="n"/>
      <c r="F220" s="14" t="n"/>
      <c r="G220" s="14" t="n"/>
      <c r="H220" s="14" t="n"/>
      <c r="I220" s="14" t="n"/>
      <c r="J220" s="14" t="n"/>
      <c r="K220" s="14" t="n"/>
      <c r="L220" s="14" t="n"/>
      <c r="M220" s="14" t="n"/>
      <c r="N220" s="14" t="n"/>
      <c r="O220" s="14" t="n"/>
      <c r="P220" s="14" t="n"/>
      <c r="Q220" s="14" t="n"/>
      <c r="R220" s="14" t="n"/>
      <c r="S220" s="14" t="n"/>
      <c r="T220" s="14" t="n"/>
      <c r="U220" s="14" t="n"/>
      <c r="V220" s="14" t="n"/>
      <c r="W220" s="14" t="n"/>
      <c r="X220" s="14" t="n"/>
      <c r="Y220" s="14" t="n"/>
      <c r="Z220" s="14" t="n"/>
    </row>
    <row r="221" ht="15.75" customHeight="1" s="16">
      <c r="A221" s="13" t="inlineStr">
        <is>
          <t>멜란지그레이네온코랄</t>
        </is>
      </c>
      <c r="B221" s="14" t="n"/>
      <c r="C221" s="14" t="n"/>
      <c r="D221" s="14" t="n"/>
      <c r="E221" s="14" t="n"/>
      <c r="F221" s="14" t="n"/>
      <c r="G221" s="14" t="n"/>
      <c r="H221" s="14" t="n"/>
      <c r="I221" s="14" t="n"/>
      <c r="J221" s="14" t="n"/>
      <c r="K221" s="14" t="n"/>
      <c r="L221" s="14" t="n"/>
      <c r="M221" s="14" t="n"/>
      <c r="N221" s="14" t="n"/>
      <c r="O221" s="14" t="n"/>
      <c r="P221" s="14" t="n"/>
      <c r="Q221" s="14" t="n"/>
      <c r="R221" s="14" t="n"/>
      <c r="S221" s="14" t="n"/>
      <c r="T221" s="14" t="n"/>
      <c r="U221" s="14" t="n"/>
      <c r="V221" s="14" t="n"/>
      <c r="W221" s="14" t="n"/>
      <c r="X221" s="14" t="n"/>
      <c r="Y221" s="14" t="n"/>
      <c r="Z221" s="14" t="n"/>
    </row>
    <row r="222" ht="15.75" customHeight="1" s="16">
      <c r="A222" s="13" t="inlineStr">
        <is>
          <t>라이트살몬핑크</t>
        </is>
      </c>
      <c r="B222" s="14" t="n"/>
      <c r="C222" s="14" t="n"/>
      <c r="D222" s="14" t="n"/>
      <c r="E222" s="14" t="n"/>
      <c r="F222" s="14" t="n"/>
      <c r="G222" s="14" t="n"/>
      <c r="H222" s="14" t="n"/>
      <c r="I222" s="14" t="n"/>
      <c r="J222" s="14" t="n"/>
      <c r="K222" s="14" t="n"/>
      <c r="L222" s="14" t="n"/>
      <c r="M222" s="14" t="n"/>
      <c r="N222" s="14" t="n"/>
      <c r="O222" s="14" t="n"/>
      <c r="P222" s="14" t="n"/>
      <c r="Q222" s="14" t="n"/>
      <c r="R222" s="14" t="n"/>
      <c r="S222" s="14" t="n"/>
      <c r="T222" s="14" t="n"/>
      <c r="U222" s="14" t="n"/>
      <c r="V222" s="14" t="n"/>
      <c r="W222" s="14" t="n"/>
      <c r="X222" s="14" t="n"/>
      <c r="Y222" s="14" t="n"/>
      <c r="Z222" s="14" t="n"/>
    </row>
    <row r="223" ht="15.75" customHeight="1" s="16">
      <c r="A223" s="13" t="inlineStr">
        <is>
          <t>태피핑크</t>
        </is>
      </c>
      <c r="B223" s="14" t="n"/>
      <c r="C223" s="14" t="n"/>
      <c r="D223" s="14" t="n"/>
      <c r="E223" s="14" t="n"/>
      <c r="F223" s="14" t="n"/>
      <c r="G223" s="14" t="n"/>
      <c r="H223" s="14" t="n"/>
      <c r="I223" s="14" t="n"/>
      <c r="J223" s="14" t="n"/>
      <c r="K223" s="14" t="n"/>
      <c r="L223" s="14" t="n"/>
      <c r="M223" s="14" t="n"/>
      <c r="N223" s="14" t="n"/>
      <c r="O223" s="14" t="n"/>
      <c r="P223" s="14" t="n"/>
      <c r="Q223" s="14" t="n"/>
      <c r="R223" s="14" t="n"/>
      <c r="S223" s="14" t="n"/>
      <c r="T223" s="14" t="n"/>
      <c r="U223" s="14" t="n"/>
      <c r="V223" s="14" t="n"/>
      <c r="W223" s="14" t="n"/>
      <c r="X223" s="14" t="n"/>
      <c r="Y223" s="14" t="n"/>
      <c r="Z223" s="14" t="n"/>
    </row>
    <row r="224" ht="15.75" customHeight="1" s="16">
      <c r="A224" s="13" t="inlineStr">
        <is>
          <t>웜크레페핑크</t>
        </is>
      </c>
      <c r="B224" s="14" t="n"/>
      <c r="C224" s="14" t="n"/>
      <c r="D224" s="14" t="n"/>
      <c r="E224" s="14" t="n"/>
      <c r="F224" s="14" t="n"/>
      <c r="G224" s="14" t="n"/>
      <c r="H224" s="14" t="n"/>
      <c r="I224" s="14" t="n"/>
      <c r="J224" s="14" t="n"/>
      <c r="K224" s="14" t="n"/>
      <c r="L224" s="14" t="n"/>
      <c r="M224" s="14" t="n"/>
      <c r="N224" s="14" t="n"/>
      <c r="O224" s="14" t="n"/>
      <c r="P224" s="14" t="n"/>
      <c r="Q224" s="14" t="n"/>
      <c r="R224" s="14" t="n"/>
      <c r="S224" s="14" t="n"/>
      <c r="T224" s="14" t="n"/>
      <c r="U224" s="14" t="n"/>
      <c r="V224" s="14" t="n"/>
      <c r="W224" s="14" t="n"/>
      <c r="X224" s="14" t="n"/>
      <c r="Y224" s="14" t="n"/>
      <c r="Z224" s="14" t="n"/>
    </row>
    <row r="225" ht="15.75" customHeight="1" s="16">
      <c r="A225" s="13" t="inlineStr">
        <is>
          <t>블루버드</t>
        </is>
      </c>
      <c r="B225" s="14" t="n"/>
      <c r="C225" s="14" t="n"/>
      <c r="D225" s="14" t="n"/>
      <c r="E225" s="14" t="n"/>
      <c r="F225" s="14" t="n"/>
      <c r="G225" s="14" t="n"/>
      <c r="H225" s="14" t="n"/>
      <c r="I225" s="14" t="n"/>
      <c r="J225" s="14" t="n"/>
      <c r="K225" s="14" t="n"/>
      <c r="L225" s="14" t="n"/>
      <c r="M225" s="14" t="n"/>
      <c r="N225" s="14" t="n"/>
      <c r="O225" s="14" t="n"/>
      <c r="P225" s="14" t="n"/>
      <c r="Q225" s="14" t="n"/>
      <c r="R225" s="14" t="n"/>
      <c r="S225" s="14" t="n"/>
      <c r="T225" s="14" t="n"/>
      <c r="U225" s="14" t="n"/>
      <c r="V225" s="14" t="n"/>
      <c r="W225" s="14" t="n"/>
      <c r="X225" s="14" t="n"/>
      <c r="Y225" s="14" t="n"/>
      <c r="Z225" s="14" t="n"/>
    </row>
    <row r="226" ht="15.75" customHeight="1" s="16">
      <c r="A226" s="13" t="inlineStr">
        <is>
          <t>라임</t>
        </is>
      </c>
      <c r="B226" s="14" t="n"/>
      <c r="C226" s="14" t="n"/>
      <c r="D226" s="14" t="n"/>
      <c r="E226" s="14" t="n"/>
      <c r="F226" s="14" t="n"/>
      <c r="G226" s="14" t="n"/>
      <c r="H226" s="14" t="n"/>
      <c r="I226" s="14" t="n"/>
      <c r="J226" s="14" t="n"/>
      <c r="K226" s="14" t="n"/>
      <c r="L226" s="14" t="n"/>
      <c r="M226" s="14" t="n"/>
      <c r="N226" s="14" t="n"/>
      <c r="O226" s="14" t="n"/>
      <c r="P226" s="14" t="n"/>
      <c r="Q226" s="14" t="n"/>
      <c r="R226" s="14" t="n"/>
      <c r="S226" s="14" t="n"/>
      <c r="T226" s="14" t="n"/>
      <c r="U226" s="14" t="n"/>
      <c r="V226" s="14" t="n"/>
      <c r="W226" s="14" t="n"/>
      <c r="X226" s="14" t="n"/>
      <c r="Y226" s="14" t="n"/>
      <c r="Z226" s="14" t="n"/>
    </row>
    <row r="227" ht="15.75" customHeight="1" s="16">
      <c r="A227" s="13" t="inlineStr">
        <is>
          <t>웜진저오렌지</t>
        </is>
      </c>
      <c r="B227" s="14" t="n"/>
      <c r="C227" s="14" t="n"/>
      <c r="D227" s="14" t="n"/>
      <c r="E227" s="14" t="n"/>
      <c r="F227" s="14" t="n"/>
      <c r="G227" s="14" t="n"/>
      <c r="H227" s="14" t="n"/>
      <c r="I227" s="14" t="n"/>
      <c r="J227" s="14" t="n"/>
      <c r="K227" s="14" t="n"/>
      <c r="L227" s="14" t="n"/>
      <c r="M227" s="14" t="n"/>
      <c r="N227" s="14" t="n"/>
      <c r="O227" s="14" t="n"/>
      <c r="P227" s="14" t="n"/>
      <c r="Q227" s="14" t="n"/>
      <c r="R227" s="14" t="n"/>
      <c r="S227" s="14" t="n"/>
      <c r="T227" s="14" t="n"/>
      <c r="U227" s="14" t="n"/>
      <c r="V227" s="14" t="n"/>
      <c r="W227" s="14" t="n"/>
      <c r="X227" s="14" t="n"/>
      <c r="Y227" s="14" t="n"/>
      <c r="Z227" s="14" t="n"/>
    </row>
    <row r="228" ht="15.75" customHeight="1" s="16">
      <c r="A228" s="13" t="inlineStr">
        <is>
          <t>라이트네이비</t>
        </is>
      </c>
      <c r="B228" s="14" t="n"/>
      <c r="C228" s="14" t="n"/>
      <c r="D228" s="14" t="n"/>
      <c r="E228" s="14" t="n"/>
      <c r="F228" s="14" t="n"/>
      <c r="G228" s="14" t="n"/>
      <c r="H228" s="14" t="n"/>
      <c r="I228" s="14" t="n"/>
      <c r="J228" s="14" t="n"/>
      <c r="K228" s="14" t="n"/>
      <c r="L228" s="14" t="n"/>
      <c r="M228" s="14" t="n"/>
      <c r="N228" s="14" t="n"/>
      <c r="O228" s="14" t="n"/>
      <c r="P228" s="14" t="n"/>
      <c r="Q228" s="14" t="n"/>
      <c r="R228" s="14" t="n"/>
      <c r="S228" s="14" t="n"/>
      <c r="T228" s="14" t="n"/>
      <c r="U228" s="14" t="n"/>
      <c r="V228" s="14" t="n"/>
      <c r="W228" s="14" t="n"/>
      <c r="X228" s="14" t="n"/>
      <c r="Y228" s="14" t="n"/>
      <c r="Z228" s="14" t="n"/>
    </row>
    <row r="229" ht="15.75" customHeight="1" s="16">
      <c r="A229" s="13" t="inlineStr">
        <is>
          <t>실버블랙</t>
        </is>
      </c>
      <c r="B229" s="14" t="n"/>
      <c r="C229" s="14" t="n"/>
      <c r="D229" s="14" t="n"/>
      <c r="E229" s="14" t="n"/>
      <c r="F229" s="14" t="n"/>
      <c r="G229" s="14" t="n"/>
      <c r="H229" s="14" t="n"/>
      <c r="I229" s="14" t="n"/>
      <c r="J229" s="14" t="n"/>
      <c r="K229" s="14" t="n"/>
      <c r="L229" s="14" t="n"/>
      <c r="M229" s="14" t="n"/>
      <c r="N229" s="14" t="n"/>
      <c r="O229" s="14" t="n"/>
      <c r="P229" s="14" t="n"/>
      <c r="Q229" s="14" t="n"/>
      <c r="R229" s="14" t="n"/>
      <c r="S229" s="14" t="n"/>
      <c r="T229" s="14" t="n"/>
      <c r="U229" s="14" t="n"/>
      <c r="V229" s="14" t="n"/>
      <c r="W229" s="14" t="n"/>
      <c r="X229" s="14" t="n"/>
      <c r="Y229" s="14" t="n"/>
      <c r="Z229" s="14" t="n"/>
    </row>
    <row r="230" ht="15.75" customHeight="1" s="16">
      <c r="A230" s="13" t="inlineStr">
        <is>
          <t>멜란지오트밀</t>
        </is>
      </c>
      <c r="B230" s="14" t="n"/>
      <c r="C230" s="14" t="n"/>
      <c r="D230" s="14" t="n"/>
      <c r="E230" s="14" t="n"/>
      <c r="F230" s="14" t="n"/>
      <c r="G230" s="14" t="n"/>
      <c r="H230" s="14" t="n"/>
      <c r="I230" s="14" t="n"/>
      <c r="J230" s="14" t="n"/>
      <c r="K230" s="14" t="n"/>
      <c r="L230" s="14" t="n"/>
      <c r="M230" s="14" t="n"/>
      <c r="N230" s="14" t="n"/>
      <c r="O230" s="14" t="n"/>
      <c r="P230" s="14" t="n"/>
      <c r="Q230" s="14" t="n"/>
      <c r="R230" s="14" t="n"/>
      <c r="S230" s="14" t="n"/>
      <c r="T230" s="14" t="n"/>
      <c r="U230" s="14" t="n"/>
      <c r="V230" s="14" t="n"/>
      <c r="W230" s="14" t="n"/>
      <c r="X230" s="14" t="n"/>
      <c r="Y230" s="14" t="n"/>
      <c r="Z230" s="14" t="n"/>
    </row>
    <row r="231" ht="15.75" customHeight="1" s="16">
      <c r="A231" s="13" t="inlineStr">
        <is>
          <t>실버그레이</t>
        </is>
      </c>
      <c r="B231" s="14" t="n"/>
      <c r="C231" s="14" t="n"/>
      <c r="D231" s="14" t="n"/>
      <c r="E231" s="14" t="n"/>
      <c r="F231" s="14" t="n"/>
      <c r="G231" s="14" t="n"/>
      <c r="H231" s="14" t="n"/>
      <c r="I231" s="14" t="n"/>
      <c r="J231" s="14" t="n"/>
      <c r="K231" s="14" t="n"/>
      <c r="L231" s="14" t="n"/>
      <c r="M231" s="14" t="n"/>
      <c r="N231" s="14" t="n"/>
      <c r="O231" s="14" t="n"/>
      <c r="P231" s="14" t="n"/>
      <c r="Q231" s="14" t="n"/>
      <c r="R231" s="14" t="n"/>
      <c r="S231" s="14" t="n"/>
      <c r="T231" s="14" t="n"/>
      <c r="U231" s="14" t="n"/>
      <c r="V231" s="14" t="n"/>
      <c r="W231" s="14" t="n"/>
      <c r="X231" s="14" t="n"/>
      <c r="Y231" s="14" t="n"/>
      <c r="Z231" s="14" t="n"/>
    </row>
    <row r="232" ht="15.75" customHeight="1" s="16">
      <c r="A232" s="13" t="inlineStr">
        <is>
          <t>알래스칸스키블루믹스</t>
        </is>
      </c>
      <c r="B232" s="14" t="n"/>
      <c r="C232" s="14" t="n"/>
      <c r="D232" s="14" t="n"/>
      <c r="E232" s="14" t="n"/>
      <c r="F232" s="14" t="n"/>
      <c r="G232" s="14" t="n"/>
      <c r="H232" s="14" t="n"/>
      <c r="I232" s="14" t="n"/>
      <c r="J232" s="14" t="n"/>
      <c r="K232" s="14" t="n"/>
      <c r="L232" s="14" t="n"/>
      <c r="M232" s="14" t="n"/>
      <c r="N232" s="14" t="n"/>
      <c r="O232" s="14" t="n"/>
      <c r="P232" s="14" t="n"/>
      <c r="Q232" s="14" t="n"/>
      <c r="R232" s="14" t="n"/>
      <c r="S232" s="14" t="n"/>
      <c r="T232" s="14" t="n"/>
      <c r="U232" s="14" t="n"/>
      <c r="V232" s="14" t="n"/>
      <c r="W232" s="14" t="n"/>
      <c r="X232" s="14" t="n"/>
      <c r="Y232" s="14" t="n"/>
      <c r="Z232" s="14" t="n"/>
    </row>
    <row r="233" ht="15.75" customHeight="1" s="16">
      <c r="A233" s="13" t="inlineStr">
        <is>
          <t>브라이트네이비</t>
        </is>
      </c>
      <c r="B233" s="14" t="n"/>
      <c r="C233" s="14" t="n"/>
      <c r="D233" s="14" t="n"/>
      <c r="E233" s="14" t="n"/>
      <c r="F233" s="14" t="n"/>
      <c r="G233" s="14" t="n"/>
      <c r="H233" s="14" t="n"/>
      <c r="I233" s="14" t="n"/>
      <c r="J233" s="14" t="n"/>
      <c r="K233" s="14" t="n"/>
      <c r="L233" s="14" t="n"/>
      <c r="M233" s="14" t="n"/>
      <c r="N233" s="14" t="n"/>
      <c r="O233" s="14" t="n"/>
      <c r="P233" s="14" t="n"/>
      <c r="Q233" s="14" t="n"/>
      <c r="R233" s="14" t="n"/>
      <c r="S233" s="14" t="n"/>
      <c r="T233" s="14" t="n"/>
      <c r="U233" s="14" t="n"/>
      <c r="V233" s="14" t="n"/>
      <c r="W233" s="14" t="n"/>
      <c r="X233" s="14" t="n"/>
      <c r="Y233" s="14" t="n"/>
      <c r="Z233" s="14" t="n"/>
    </row>
    <row r="234" ht="15.75" customHeight="1" s="16">
      <c r="A234" s="13" t="inlineStr">
        <is>
          <t>라이트브라운믹스</t>
        </is>
      </c>
      <c r="B234" s="14" t="n"/>
      <c r="C234" s="14" t="n"/>
      <c r="D234" s="14" t="n"/>
      <c r="E234" s="14" t="n"/>
      <c r="F234" s="14" t="n"/>
      <c r="G234" s="14" t="n"/>
      <c r="H234" s="14" t="n"/>
      <c r="I234" s="14" t="n"/>
      <c r="J234" s="14" t="n"/>
      <c r="K234" s="14" t="n"/>
      <c r="L234" s="14" t="n"/>
      <c r="M234" s="14" t="n"/>
      <c r="N234" s="14" t="n"/>
      <c r="O234" s="14" t="n"/>
      <c r="P234" s="14" t="n"/>
      <c r="Q234" s="14" t="n"/>
      <c r="R234" s="14" t="n"/>
      <c r="S234" s="14" t="n"/>
      <c r="T234" s="14" t="n"/>
      <c r="U234" s="14" t="n"/>
      <c r="V234" s="14" t="n"/>
      <c r="W234" s="14" t="n"/>
      <c r="X234" s="14" t="n"/>
      <c r="Y234" s="14" t="n"/>
      <c r="Z234" s="14" t="n"/>
    </row>
    <row r="235" ht="15.75" customHeight="1" s="16">
      <c r="A235" s="13" t="inlineStr">
        <is>
          <t>옐로우리자드그린</t>
        </is>
      </c>
      <c r="B235" s="14" t="n"/>
      <c r="C235" s="14" t="n"/>
      <c r="D235" s="14" t="n"/>
      <c r="E235" s="14" t="n"/>
      <c r="F235" s="14" t="n"/>
      <c r="G235" s="14" t="n"/>
      <c r="H235" s="14" t="n"/>
      <c r="I235" s="14" t="n"/>
      <c r="J235" s="14" t="n"/>
      <c r="K235" s="14" t="n"/>
      <c r="L235" s="14" t="n"/>
      <c r="M235" s="14" t="n"/>
      <c r="N235" s="14" t="n"/>
      <c r="O235" s="14" t="n"/>
      <c r="P235" s="14" t="n"/>
      <c r="Q235" s="14" t="n"/>
      <c r="R235" s="14" t="n"/>
      <c r="S235" s="14" t="n"/>
      <c r="T235" s="14" t="n"/>
      <c r="U235" s="14" t="n"/>
      <c r="V235" s="14" t="n"/>
      <c r="W235" s="14" t="n"/>
      <c r="X235" s="14" t="n"/>
      <c r="Y235" s="14" t="n"/>
      <c r="Z235" s="14" t="n"/>
    </row>
    <row r="236" ht="15.75" customHeight="1" s="16">
      <c r="A236" s="13" t="inlineStr">
        <is>
          <t>블랙차콜</t>
        </is>
      </c>
      <c r="B236" s="14" t="n"/>
      <c r="C236" s="14" t="n"/>
      <c r="D236" s="14" t="n"/>
      <c r="E236" s="14" t="n"/>
      <c r="F236" s="14" t="n"/>
      <c r="G236" s="14" t="n"/>
      <c r="H236" s="14" t="n"/>
      <c r="I236" s="14" t="n"/>
      <c r="J236" s="14" t="n"/>
      <c r="K236" s="14" t="n"/>
      <c r="L236" s="14" t="n"/>
      <c r="M236" s="14" t="n"/>
      <c r="N236" s="14" t="n"/>
      <c r="O236" s="14" t="n"/>
      <c r="P236" s="14" t="n"/>
      <c r="Q236" s="14" t="n"/>
      <c r="R236" s="14" t="n"/>
      <c r="S236" s="14" t="n"/>
      <c r="T236" s="14" t="n"/>
      <c r="U236" s="14" t="n"/>
      <c r="V236" s="14" t="n"/>
      <c r="W236" s="14" t="n"/>
      <c r="X236" s="14" t="n"/>
      <c r="Y236" s="14" t="n"/>
      <c r="Z236" s="14" t="n"/>
    </row>
    <row r="237" ht="15.75" customHeight="1" s="16">
      <c r="A237" s="13" t="inlineStr">
        <is>
          <t>블랙네이비</t>
        </is>
      </c>
      <c r="B237" s="14" t="n"/>
      <c r="C237" s="14" t="n"/>
      <c r="D237" s="14" t="n"/>
      <c r="E237" s="14" t="n"/>
      <c r="F237" s="14" t="n"/>
      <c r="G237" s="14" t="n"/>
      <c r="H237" s="14" t="n"/>
      <c r="I237" s="14" t="n"/>
      <c r="J237" s="14" t="n"/>
      <c r="K237" s="14" t="n"/>
      <c r="L237" s="14" t="n"/>
      <c r="M237" s="14" t="n"/>
      <c r="N237" s="14" t="n"/>
      <c r="O237" s="14" t="n"/>
      <c r="P237" s="14" t="n"/>
      <c r="Q237" s="14" t="n"/>
      <c r="R237" s="14" t="n"/>
      <c r="S237" s="14" t="n"/>
      <c r="T237" s="14" t="n"/>
      <c r="U237" s="14" t="n"/>
      <c r="V237" s="14" t="n"/>
      <c r="W237" s="14" t="n"/>
      <c r="X237" s="14" t="n"/>
      <c r="Y237" s="14" t="n"/>
      <c r="Z237" s="14" t="n"/>
    </row>
    <row r="238" ht="15.75" customHeight="1" s="16">
      <c r="A238" s="13" t="inlineStr">
        <is>
          <t>멜란지차콜</t>
        </is>
      </c>
      <c r="B238" s="14" t="n"/>
      <c r="C238" s="14" t="n"/>
      <c r="D238" s="14" t="n"/>
      <c r="E238" s="14" t="n"/>
      <c r="F238" s="14" t="n"/>
      <c r="G238" s="14" t="n"/>
      <c r="H238" s="14" t="n"/>
      <c r="I238" s="14" t="n"/>
      <c r="J238" s="14" t="n"/>
      <c r="K238" s="14" t="n"/>
      <c r="L238" s="14" t="n"/>
      <c r="M238" s="14" t="n"/>
      <c r="N238" s="14" t="n"/>
      <c r="O238" s="14" t="n"/>
      <c r="P238" s="14" t="n"/>
      <c r="Q238" s="14" t="n"/>
      <c r="R238" s="14" t="n"/>
      <c r="S238" s="14" t="n"/>
      <c r="T238" s="14" t="n"/>
      <c r="U238" s="14" t="n"/>
      <c r="V238" s="14" t="n"/>
      <c r="W238" s="14" t="n"/>
      <c r="X238" s="14" t="n"/>
      <c r="Y238" s="14" t="n"/>
      <c r="Z238" s="14" t="n"/>
    </row>
    <row r="239" ht="15.75" customHeight="1" s="16">
      <c r="A239" s="13" t="inlineStr">
        <is>
          <t>라이트블루블랙</t>
        </is>
      </c>
      <c r="B239" s="14" t="n"/>
      <c r="C239" s="14" t="n"/>
      <c r="D239" s="14" t="n"/>
      <c r="E239" s="14" t="n"/>
      <c r="F239" s="14" t="n"/>
      <c r="G239" s="14" t="n"/>
      <c r="H239" s="14" t="n"/>
      <c r="I239" s="14" t="n"/>
      <c r="J239" s="14" t="n"/>
      <c r="K239" s="14" t="n"/>
      <c r="L239" s="14" t="n"/>
      <c r="M239" s="14" t="n"/>
      <c r="N239" s="14" t="n"/>
      <c r="O239" s="14" t="n"/>
      <c r="P239" s="14" t="n"/>
      <c r="Q239" s="14" t="n"/>
      <c r="R239" s="14" t="n"/>
      <c r="S239" s="14" t="n"/>
      <c r="T239" s="14" t="n"/>
      <c r="U239" s="14" t="n"/>
      <c r="V239" s="14" t="n"/>
      <c r="W239" s="14" t="n"/>
      <c r="X239" s="14" t="n"/>
      <c r="Y239" s="14" t="n"/>
      <c r="Z239" s="14" t="n"/>
    </row>
    <row r="240" ht="15.75" customHeight="1" s="16">
      <c r="A240" s="13" t="inlineStr">
        <is>
          <t>다홍색</t>
        </is>
      </c>
      <c r="B240" s="14" t="n"/>
      <c r="C240" s="14" t="n"/>
      <c r="D240" s="14" t="n"/>
      <c r="E240" s="14" t="n"/>
      <c r="F240" s="14" t="n"/>
      <c r="G240" s="14" t="n"/>
      <c r="H240" s="14" t="n"/>
      <c r="I240" s="14" t="n"/>
      <c r="J240" s="14" t="n"/>
      <c r="K240" s="14" t="n"/>
      <c r="L240" s="14" t="n"/>
      <c r="M240" s="14" t="n"/>
      <c r="N240" s="14" t="n"/>
      <c r="O240" s="14" t="n"/>
      <c r="P240" s="14" t="n"/>
      <c r="Q240" s="14" t="n"/>
      <c r="R240" s="14" t="n"/>
      <c r="S240" s="14" t="n"/>
      <c r="T240" s="14" t="n"/>
      <c r="U240" s="14" t="n"/>
      <c r="V240" s="14" t="n"/>
      <c r="W240" s="14" t="n"/>
      <c r="X240" s="14" t="n"/>
      <c r="Y240" s="14" t="n"/>
      <c r="Z240" s="14" t="n"/>
    </row>
    <row r="241" ht="15.75" customHeight="1" s="16">
      <c r="A241" s="13" t="inlineStr">
        <is>
          <t>다크레드</t>
        </is>
      </c>
      <c r="B241" s="14" t="n"/>
      <c r="C241" s="14" t="n"/>
      <c r="D241" s="14" t="n"/>
      <c r="E241" s="14" t="n"/>
      <c r="F241" s="14" t="n"/>
      <c r="G241" s="14" t="n"/>
      <c r="H241" s="14" t="n"/>
      <c r="I241" s="14" t="n"/>
      <c r="J241" s="14" t="n"/>
      <c r="K241" s="14" t="n"/>
      <c r="L241" s="14" t="n"/>
      <c r="M241" s="14" t="n"/>
      <c r="N241" s="14" t="n"/>
      <c r="O241" s="14" t="n"/>
      <c r="P241" s="14" t="n"/>
      <c r="Q241" s="14" t="n"/>
      <c r="R241" s="14" t="n"/>
      <c r="S241" s="14" t="n"/>
      <c r="T241" s="14" t="n"/>
      <c r="U241" s="14" t="n"/>
      <c r="V241" s="14" t="n"/>
      <c r="W241" s="14" t="n"/>
      <c r="X241" s="14" t="n"/>
      <c r="Y241" s="14" t="n"/>
      <c r="Z241" s="14" t="n"/>
    </row>
    <row r="242" ht="15.75" customHeight="1" s="16">
      <c r="A242" s="13" t="inlineStr">
        <is>
          <t>와인화이트</t>
        </is>
      </c>
      <c r="B242" s="14" t="n"/>
      <c r="C242" s="14" t="n"/>
      <c r="D242" s="14" t="n"/>
      <c r="E242" s="14" t="n"/>
      <c r="F242" s="14" t="n"/>
      <c r="G242" s="14" t="n"/>
      <c r="H242" s="14" t="n"/>
      <c r="I242" s="14" t="n"/>
      <c r="J242" s="14" t="n"/>
      <c r="K242" s="14" t="n"/>
      <c r="L242" s="14" t="n"/>
      <c r="M242" s="14" t="n"/>
      <c r="N242" s="14" t="n"/>
      <c r="O242" s="14" t="n"/>
      <c r="P242" s="14" t="n"/>
      <c r="Q242" s="14" t="n"/>
      <c r="R242" s="14" t="n"/>
      <c r="S242" s="14" t="n"/>
      <c r="T242" s="14" t="n"/>
      <c r="U242" s="14" t="n"/>
      <c r="V242" s="14" t="n"/>
      <c r="W242" s="14" t="n"/>
      <c r="X242" s="14" t="n"/>
      <c r="Y242" s="14" t="n"/>
      <c r="Z242" s="14" t="n"/>
    </row>
    <row r="243" ht="15.75" customHeight="1" s="16">
      <c r="A243" s="13" t="inlineStr">
        <is>
          <t>번트코랄</t>
        </is>
      </c>
      <c r="B243" s="14" t="n"/>
      <c r="C243" s="14" t="n"/>
      <c r="D243" s="14" t="n"/>
      <c r="E243" s="14" t="n"/>
      <c r="F243" s="14" t="n"/>
      <c r="G243" s="14" t="n"/>
      <c r="H243" s="14" t="n"/>
      <c r="I243" s="14" t="n"/>
      <c r="J243" s="14" t="n"/>
      <c r="K243" s="14" t="n"/>
      <c r="L243" s="14" t="n"/>
      <c r="M243" s="14" t="n"/>
      <c r="N243" s="14" t="n"/>
      <c r="O243" s="14" t="n"/>
      <c r="P243" s="14" t="n"/>
      <c r="Q243" s="14" t="n"/>
      <c r="R243" s="14" t="n"/>
      <c r="S243" s="14" t="n"/>
      <c r="T243" s="14" t="n"/>
      <c r="U243" s="14" t="n"/>
      <c r="V243" s="14" t="n"/>
      <c r="W243" s="14" t="n"/>
      <c r="X243" s="14" t="n"/>
      <c r="Y243" s="14" t="n"/>
      <c r="Z243" s="14" t="n"/>
    </row>
    <row r="244" ht="15.75" customHeight="1" s="16">
      <c r="A244" s="13" t="inlineStr">
        <is>
          <t>블루형광오렌지</t>
        </is>
      </c>
      <c r="B244" s="14" t="n"/>
      <c r="C244" s="14" t="n"/>
      <c r="D244" s="14" t="n"/>
      <c r="E244" s="14" t="n"/>
      <c r="F244" s="14" t="n"/>
      <c r="G244" s="14" t="n"/>
      <c r="H244" s="14" t="n"/>
      <c r="I244" s="14" t="n"/>
      <c r="J244" s="14" t="n"/>
      <c r="K244" s="14" t="n"/>
      <c r="L244" s="14" t="n"/>
      <c r="M244" s="14" t="n"/>
      <c r="N244" s="14" t="n"/>
      <c r="O244" s="14" t="n"/>
      <c r="P244" s="14" t="n"/>
      <c r="Q244" s="14" t="n"/>
      <c r="R244" s="14" t="n"/>
      <c r="S244" s="14" t="n"/>
      <c r="T244" s="14" t="n"/>
      <c r="U244" s="14" t="n"/>
      <c r="V244" s="14" t="n"/>
      <c r="W244" s="14" t="n"/>
      <c r="X244" s="14" t="n"/>
      <c r="Y244" s="14" t="n"/>
      <c r="Z244" s="14" t="n"/>
    </row>
    <row r="245" ht="15.75" customHeight="1" s="16">
      <c r="A245" s="13" t="inlineStr">
        <is>
          <t>라이트그린네이비</t>
        </is>
      </c>
      <c r="B245" s="14" t="n"/>
      <c r="C245" s="14" t="n"/>
      <c r="D245" s="14" t="n"/>
      <c r="E245" s="14" t="n"/>
      <c r="F245" s="14" t="n"/>
      <c r="G245" s="14" t="n"/>
      <c r="H245" s="14" t="n"/>
      <c r="I245" s="14" t="n"/>
      <c r="J245" s="14" t="n"/>
      <c r="K245" s="14" t="n"/>
      <c r="L245" s="14" t="n"/>
      <c r="M245" s="14" t="n"/>
      <c r="N245" s="14" t="n"/>
      <c r="O245" s="14" t="n"/>
      <c r="P245" s="14" t="n"/>
      <c r="Q245" s="14" t="n"/>
      <c r="R245" s="14" t="n"/>
      <c r="S245" s="14" t="n"/>
      <c r="T245" s="14" t="n"/>
      <c r="U245" s="14" t="n"/>
      <c r="V245" s="14" t="n"/>
      <c r="W245" s="14" t="n"/>
      <c r="X245" s="14" t="n"/>
      <c r="Y245" s="14" t="n"/>
      <c r="Z245" s="14" t="n"/>
    </row>
    <row r="246" ht="15.75" customHeight="1" s="16">
      <c r="A246" s="13" t="inlineStr">
        <is>
          <t>하와이안오션블루</t>
        </is>
      </c>
      <c r="B246" s="14" t="n"/>
      <c r="C246" s="14" t="n"/>
      <c r="D246" s="14" t="n"/>
      <c r="E246" s="14" t="n"/>
      <c r="F246" s="14" t="n"/>
      <c r="G246" s="14" t="n"/>
      <c r="H246" s="14" t="n"/>
      <c r="I246" s="14" t="n"/>
      <c r="J246" s="14" t="n"/>
      <c r="K246" s="14" t="n"/>
      <c r="L246" s="14" t="n"/>
      <c r="M246" s="14" t="n"/>
      <c r="N246" s="14" t="n"/>
      <c r="O246" s="14" t="n"/>
      <c r="P246" s="14" t="n"/>
      <c r="Q246" s="14" t="n"/>
      <c r="R246" s="14" t="n"/>
      <c r="S246" s="14" t="n"/>
      <c r="T246" s="14" t="n"/>
      <c r="U246" s="14" t="n"/>
      <c r="V246" s="14" t="n"/>
      <c r="W246" s="14" t="n"/>
      <c r="X246" s="14" t="n"/>
      <c r="Y246" s="14" t="n"/>
      <c r="Z246" s="14" t="n"/>
    </row>
    <row r="247" ht="15.75" customHeight="1" s="16">
      <c r="A247" s="13" t="inlineStr">
        <is>
          <t>핑카부핑크</t>
        </is>
      </c>
      <c r="B247" s="14" t="n"/>
      <c r="C247" s="14" t="n"/>
      <c r="D247" s="14" t="n"/>
      <c r="E247" s="14" t="n"/>
      <c r="F247" s="14" t="n"/>
      <c r="G247" s="14" t="n"/>
      <c r="H247" s="14" t="n"/>
      <c r="I247" s="14" t="n"/>
      <c r="J247" s="14" t="n"/>
      <c r="K247" s="14" t="n"/>
      <c r="L247" s="14" t="n"/>
      <c r="M247" s="14" t="n"/>
      <c r="N247" s="14" t="n"/>
      <c r="O247" s="14" t="n"/>
      <c r="P247" s="14" t="n"/>
      <c r="Q247" s="14" t="n"/>
      <c r="R247" s="14" t="n"/>
      <c r="S247" s="14" t="n"/>
      <c r="T247" s="14" t="n"/>
      <c r="U247" s="14" t="n"/>
      <c r="V247" s="14" t="n"/>
      <c r="W247" s="14" t="n"/>
      <c r="X247" s="14" t="n"/>
      <c r="Y247" s="14" t="n"/>
      <c r="Z247" s="14" t="n"/>
    </row>
    <row r="248" ht="15.75" customHeight="1" s="16">
      <c r="A248" s="13" t="inlineStr">
        <is>
          <t>펌킨오렌지</t>
        </is>
      </c>
      <c r="B248" s="14" t="n"/>
      <c r="C248" s="14" t="n"/>
      <c r="D248" s="14" t="n"/>
      <c r="E248" s="14" t="n"/>
      <c r="F248" s="14" t="n"/>
      <c r="G248" s="14" t="n"/>
      <c r="H248" s="14" t="n"/>
      <c r="I248" s="14" t="n"/>
      <c r="J248" s="14" t="n"/>
      <c r="K248" s="14" t="n"/>
      <c r="L248" s="14" t="n"/>
      <c r="M248" s="14" t="n"/>
      <c r="N248" s="14" t="n"/>
      <c r="O248" s="14" t="n"/>
      <c r="P248" s="14" t="n"/>
      <c r="Q248" s="14" t="n"/>
      <c r="R248" s="14" t="n"/>
      <c r="S248" s="14" t="n"/>
      <c r="T248" s="14" t="n"/>
      <c r="U248" s="14" t="n"/>
      <c r="V248" s="14" t="n"/>
      <c r="W248" s="14" t="n"/>
      <c r="X248" s="14" t="n"/>
      <c r="Y248" s="14" t="n"/>
      <c r="Z248" s="14" t="n"/>
    </row>
    <row r="249" ht="15.75" customHeight="1" s="16">
      <c r="A249" s="13" t="inlineStr">
        <is>
          <t>모가나이트핑크</t>
        </is>
      </c>
      <c r="B249" s="14" t="n"/>
      <c r="C249" s="14" t="n"/>
      <c r="D249" s="14" t="n"/>
      <c r="E249" s="14" t="n"/>
      <c r="F249" s="14" t="n"/>
      <c r="G249" s="14" t="n"/>
      <c r="H249" s="14" t="n"/>
      <c r="I249" s="14" t="n"/>
      <c r="J249" s="14" t="n"/>
      <c r="K249" s="14" t="n"/>
      <c r="L249" s="14" t="n"/>
      <c r="M249" s="14" t="n"/>
      <c r="N249" s="14" t="n"/>
      <c r="O249" s="14" t="n"/>
      <c r="P249" s="14" t="n"/>
      <c r="Q249" s="14" t="n"/>
      <c r="R249" s="14" t="n"/>
      <c r="S249" s="14" t="n"/>
      <c r="T249" s="14" t="n"/>
      <c r="U249" s="14" t="n"/>
      <c r="V249" s="14" t="n"/>
      <c r="W249" s="14" t="n"/>
      <c r="X249" s="14" t="n"/>
      <c r="Y249" s="14" t="n"/>
      <c r="Z249" s="14" t="n"/>
    </row>
    <row r="250" ht="15.75" customHeight="1" s="16">
      <c r="A250" s="13" t="inlineStr">
        <is>
          <t>페일피치핑크</t>
        </is>
      </c>
      <c r="B250" s="14" t="n"/>
      <c r="C250" s="14" t="n"/>
      <c r="D250" s="14" t="n"/>
      <c r="E250" s="14" t="n"/>
      <c r="F250" s="14" t="n"/>
      <c r="G250" s="14" t="n"/>
      <c r="H250" s="14" t="n"/>
      <c r="I250" s="14" t="n"/>
      <c r="J250" s="14" t="n"/>
      <c r="K250" s="14" t="n"/>
      <c r="L250" s="14" t="n"/>
      <c r="M250" s="14" t="n"/>
      <c r="N250" s="14" t="n"/>
      <c r="O250" s="14" t="n"/>
      <c r="P250" s="14" t="n"/>
      <c r="Q250" s="14" t="n"/>
      <c r="R250" s="14" t="n"/>
      <c r="S250" s="14" t="n"/>
      <c r="T250" s="14" t="n"/>
      <c r="U250" s="14" t="n"/>
      <c r="V250" s="14" t="n"/>
      <c r="W250" s="14" t="n"/>
      <c r="X250" s="14" t="n"/>
      <c r="Y250" s="14" t="n"/>
      <c r="Z250" s="14" t="n"/>
    </row>
    <row r="251" ht="15.75" customHeight="1" s="16">
      <c r="A251" s="13" t="inlineStr">
        <is>
          <t>올리브</t>
        </is>
      </c>
      <c r="B251" s="14" t="n"/>
      <c r="C251" s="14" t="n"/>
      <c r="D251" s="14" t="n"/>
      <c r="E251" s="14" t="n"/>
      <c r="F251" s="14" t="n"/>
      <c r="G251" s="14" t="n"/>
      <c r="H251" s="14" t="n"/>
      <c r="I251" s="14" t="n"/>
      <c r="J251" s="14" t="n"/>
      <c r="K251" s="14" t="n"/>
      <c r="L251" s="14" t="n"/>
      <c r="M251" s="14" t="n"/>
      <c r="N251" s="14" t="n"/>
      <c r="O251" s="14" t="n"/>
      <c r="P251" s="14" t="n"/>
      <c r="Q251" s="14" t="n"/>
      <c r="R251" s="14" t="n"/>
      <c r="S251" s="14" t="n"/>
      <c r="T251" s="14" t="n"/>
      <c r="U251" s="14" t="n"/>
      <c r="V251" s="14" t="n"/>
      <c r="W251" s="14" t="n"/>
      <c r="X251" s="14" t="n"/>
      <c r="Y251" s="14" t="n"/>
      <c r="Z251" s="14" t="n"/>
    </row>
    <row r="252" ht="15.75" customHeight="1" s="16">
      <c r="A252" s="13" t="inlineStr">
        <is>
          <t>퍼플로즈</t>
        </is>
      </c>
      <c r="B252" s="14" t="n"/>
      <c r="C252" s="14" t="n"/>
      <c r="D252" s="14" t="n"/>
      <c r="E252" s="14" t="n"/>
      <c r="F252" s="14" t="n"/>
      <c r="G252" s="14" t="n"/>
      <c r="H252" s="14" t="n"/>
      <c r="I252" s="14" t="n"/>
      <c r="J252" s="14" t="n"/>
      <c r="K252" s="14" t="n"/>
      <c r="L252" s="14" t="n"/>
      <c r="M252" s="14" t="n"/>
      <c r="N252" s="14" t="n"/>
      <c r="O252" s="14" t="n"/>
      <c r="P252" s="14" t="n"/>
      <c r="Q252" s="14" t="n"/>
      <c r="R252" s="14" t="n"/>
      <c r="S252" s="14" t="n"/>
      <c r="T252" s="14" t="n"/>
      <c r="U252" s="14" t="n"/>
      <c r="V252" s="14" t="n"/>
      <c r="W252" s="14" t="n"/>
      <c r="X252" s="14" t="n"/>
      <c r="Y252" s="14" t="n"/>
      <c r="Z252" s="14" t="n"/>
    </row>
    <row r="253" ht="15.75" customHeight="1" s="16">
      <c r="A253" s="13" t="inlineStr">
        <is>
          <t>크림탄베이지</t>
        </is>
      </c>
      <c r="B253" s="14" t="n"/>
      <c r="C253" s="14" t="n"/>
      <c r="D253" s="14" t="n"/>
      <c r="E253" s="14" t="n"/>
      <c r="F253" s="14" t="n"/>
      <c r="G253" s="14" t="n"/>
      <c r="H253" s="14" t="n"/>
      <c r="I253" s="14" t="n"/>
      <c r="J253" s="14" t="n"/>
      <c r="K253" s="14" t="n"/>
      <c r="L253" s="14" t="n"/>
      <c r="M253" s="14" t="n"/>
      <c r="N253" s="14" t="n"/>
      <c r="O253" s="14" t="n"/>
      <c r="P253" s="14" t="n"/>
      <c r="Q253" s="14" t="n"/>
      <c r="R253" s="14" t="n"/>
      <c r="S253" s="14" t="n"/>
      <c r="T253" s="14" t="n"/>
      <c r="U253" s="14" t="n"/>
      <c r="V253" s="14" t="n"/>
      <c r="W253" s="14" t="n"/>
      <c r="X253" s="14" t="n"/>
      <c r="Y253" s="14" t="n"/>
      <c r="Z253" s="14" t="n"/>
    </row>
    <row r="254" ht="15.75" customHeight="1" s="16">
      <c r="A254" s="13" t="inlineStr">
        <is>
          <t>옐로우크림</t>
        </is>
      </c>
      <c r="B254" s="14" t="n"/>
      <c r="C254" s="14" t="n"/>
      <c r="D254" s="14" t="n"/>
      <c r="E254" s="14" t="n"/>
      <c r="F254" s="14" t="n"/>
      <c r="G254" s="14" t="n"/>
      <c r="H254" s="14" t="n"/>
      <c r="I254" s="14" t="n"/>
      <c r="J254" s="14" t="n"/>
      <c r="K254" s="14" t="n"/>
      <c r="L254" s="14" t="n"/>
      <c r="M254" s="14" t="n"/>
      <c r="N254" s="14" t="n"/>
      <c r="O254" s="14" t="n"/>
      <c r="P254" s="14" t="n"/>
      <c r="Q254" s="14" t="n"/>
      <c r="R254" s="14" t="n"/>
      <c r="S254" s="14" t="n"/>
      <c r="T254" s="14" t="n"/>
      <c r="U254" s="14" t="n"/>
      <c r="V254" s="14" t="n"/>
      <c r="W254" s="14" t="n"/>
      <c r="X254" s="14" t="n"/>
      <c r="Y254" s="14" t="n"/>
      <c r="Z254" s="14" t="n"/>
    </row>
    <row r="255" ht="15.75" customHeight="1" s="16">
      <c r="A255" s="13" t="inlineStr">
        <is>
          <t>베이비브레스아이보리</t>
        </is>
      </c>
      <c r="B255" s="14" t="n"/>
      <c r="C255" s="14" t="n"/>
      <c r="D255" s="14" t="n"/>
      <c r="E255" s="14" t="n"/>
      <c r="F255" s="14" t="n"/>
      <c r="G255" s="14" t="n"/>
      <c r="H255" s="14" t="n"/>
      <c r="I255" s="14" t="n"/>
      <c r="J255" s="14" t="n"/>
      <c r="K255" s="14" t="n"/>
      <c r="L255" s="14" t="n"/>
      <c r="M255" s="14" t="n"/>
      <c r="N255" s="14" t="n"/>
      <c r="O255" s="14" t="n"/>
      <c r="P255" s="14" t="n"/>
      <c r="Q255" s="14" t="n"/>
      <c r="R255" s="14" t="n"/>
      <c r="S255" s="14" t="n"/>
      <c r="T255" s="14" t="n"/>
      <c r="U255" s="14" t="n"/>
      <c r="V255" s="14" t="n"/>
      <c r="W255" s="14" t="n"/>
      <c r="X255" s="14" t="n"/>
      <c r="Y255" s="14" t="n"/>
      <c r="Z255" s="14" t="n"/>
    </row>
    <row r="256" ht="15.75" customHeight="1" s="16">
      <c r="A256" s="13" t="inlineStr">
        <is>
          <t>윈터화이트베이지</t>
        </is>
      </c>
      <c r="B256" s="14" t="n"/>
      <c r="C256" s="14" t="n"/>
      <c r="D256" s="14" t="n"/>
      <c r="E256" s="14" t="n"/>
      <c r="F256" s="14" t="n"/>
      <c r="G256" s="14" t="n"/>
      <c r="H256" s="14" t="n"/>
      <c r="I256" s="14" t="n"/>
      <c r="J256" s="14" t="n"/>
      <c r="K256" s="14" t="n"/>
      <c r="L256" s="14" t="n"/>
      <c r="M256" s="14" t="n"/>
      <c r="N256" s="14" t="n"/>
      <c r="O256" s="14" t="n"/>
      <c r="P256" s="14" t="n"/>
      <c r="Q256" s="14" t="n"/>
      <c r="R256" s="14" t="n"/>
      <c r="S256" s="14" t="n"/>
      <c r="T256" s="14" t="n"/>
      <c r="U256" s="14" t="n"/>
      <c r="V256" s="14" t="n"/>
      <c r="W256" s="14" t="n"/>
      <c r="X256" s="14" t="n"/>
      <c r="Y256" s="14" t="n"/>
      <c r="Z256" s="14" t="n"/>
    </row>
    <row r="257" ht="15.75" customHeight="1" s="16">
      <c r="A257" s="13" t="inlineStr">
        <is>
          <t>화이트레드</t>
        </is>
      </c>
      <c r="B257" s="14" t="n"/>
      <c r="C257" s="14" t="n"/>
      <c r="D257" s="14" t="n"/>
      <c r="E257" s="14" t="n"/>
      <c r="F257" s="14" t="n"/>
      <c r="G257" s="14" t="n"/>
      <c r="H257" s="14" t="n"/>
      <c r="I257" s="14" t="n"/>
      <c r="J257" s="14" t="n"/>
      <c r="K257" s="14" t="n"/>
      <c r="L257" s="14" t="n"/>
      <c r="M257" s="14" t="n"/>
      <c r="N257" s="14" t="n"/>
      <c r="O257" s="14" t="n"/>
      <c r="P257" s="14" t="n"/>
      <c r="Q257" s="14" t="n"/>
      <c r="R257" s="14" t="n"/>
      <c r="S257" s="14" t="n"/>
      <c r="T257" s="14" t="n"/>
      <c r="U257" s="14" t="n"/>
      <c r="V257" s="14" t="n"/>
      <c r="W257" s="14" t="n"/>
      <c r="X257" s="14" t="n"/>
      <c r="Y257" s="14" t="n"/>
      <c r="Z257" s="14" t="n"/>
    </row>
    <row r="258" ht="15.75" customHeight="1" s="16">
      <c r="A258" s="13" t="inlineStr">
        <is>
          <t>아이보리민트</t>
        </is>
      </c>
      <c r="B258" s="14" t="n"/>
      <c r="C258" s="14" t="n"/>
      <c r="D258" s="14" t="n"/>
      <c r="E258" s="14" t="n"/>
      <c r="F258" s="14" t="n"/>
      <c r="G258" s="14" t="n"/>
      <c r="H258" s="14" t="n"/>
      <c r="I258" s="14" t="n"/>
      <c r="J258" s="14" t="n"/>
      <c r="K258" s="14" t="n"/>
      <c r="L258" s="14" t="n"/>
      <c r="M258" s="14" t="n"/>
      <c r="N258" s="14" t="n"/>
      <c r="O258" s="14" t="n"/>
      <c r="P258" s="14" t="n"/>
      <c r="Q258" s="14" t="n"/>
      <c r="R258" s="14" t="n"/>
      <c r="S258" s="14" t="n"/>
      <c r="T258" s="14" t="n"/>
      <c r="U258" s="14" t="n"/>
      <c r="V258" s="14" t="n"/>
      <c r="W258" s="14" t="n"/>
      <c r="X258" s="14" t="n"/>
      <c r="Y258" s="14" t="n"/>
      <c r="Z258" s="14" t="n"/>
    </row>
    <row r="259" ht="15.75" customHeight="1" s="16">
      <c r="A259" s="13" t="inlineStr">
        <is>
          <t>라이트옐로우</t>
        </is>
      </c>
      <c r="B259" s="14" t="n"/>
      <c r="C259" s="14" t="n"/>
      <c r="D259" s="14" t="n"/>
      <c r="E259" s="14" t="n"/>
      <c r="F259" s="14" t="n"/>
      <c r="G259" s="14" t="n"/>
      <c r="H259" s="14" t="n"/>
      <c r="I259" s="14" t="n"/>
      <c r="J259" s="14" t="n"/>
      <c r="K259" s="14" t="n"/>
      <c r="L259" s="14" t="n"/>
      <c r="M259" s="14" t="n"/>
      <c r="N259" s="14" t="n"/>
      <c r="O259" s="14" t="n"/>
      <c r="P259" s="14" t="n"/>
      <c r="Q259" s="14" t="n"/>
      <c r="R259" s="14" t="n"/>
      <c r="S259" s="14" t="n"/>
      <c r="T259" s="14" t="n"/>
      <c r="U259" s="14" t="n"/>
      <c r="V259" s="14" t="n"/>
      <c r="W259" s="14" t="n"/>
      <c r="X259" s="14" t="n"/>
      <c r="Y259" s="14" t="n"/>
      <c r="Z259" s="14" t="n"/>
    </row>
    <row r="260" ht="15.75" customHeight="1" s="16">
      <c r="A260" s="13" t="inlineStr">
        <is>
          <t>라이트그레이브라운</t>
        </is>
      </c>
      <c r="B260" s="14" t="n"/>
      <c r="C260" s="14" t="n"/>
      <c r="D260" s="14" t="n"/>
      <c r="E260" s="14" t="n"/>
      <c r="F260" s="14" t="n"/>
      <c r="G260" s="14" t="n"/>
      <c r="H260" s="14" t="n"/>
      <c r="I260" s="14" t="n"/>
      <c r="J260" s="14" t="n"/>
      <c r="K260" s="14" t="n"/>
      <c r="L260" s="14" t="n"/>
      <c r="M260" s="14" t="n"/>
      <c r="N260" s="14" t="n"/>
      <c r="O260" s="14" t="n"/>
      <c r="P260" s="14" t="n"/>
      <c r="Q260" s="14" t="n"/>
      <c r="R260" s="14" t="n"/>
      <c r="S260" s="14" t="n"/>
      <c r="T260" s="14" t="n"/>
      <c r="U260" s="14" t="n"/>
      <c r="V260" s="14" t="n"/>
      <c r="W260" s="14" t="n"/>
      <c r="X260" s="14" t="n"/>
      <c r="Y260" s="14" t="n"/>
      <c r="Z260" s="14" t="n"/>
    </row>
    <row r="261" ht="15.75" customHeight="1" s="16">
      <c r="A261" s="13" t="inlineStr">
        <is>
          <t>청록색</t>
        </is>
      </c>
      <c r="B261" s="14" t="n"/>
      <c r="C261" s="14" t="n"/>
      <c r="D261" s="14" t="n"/>
      <c r="E261" s="14" t="n"/>
      <c r="F261" s="14" t="n"/>
      <c r="G261" s="14" t="n"/>
      <c r="H261" s="14" t="n"/>
      <c r="I261" s="14" t="n"/>
      <c r="J261" s="14" t="n"/>
      <c r="K261" s="14" t="n"/>
      <c r="L261" s="14" t="n"/>
      <c r="M261" s="14" t="n"/>
      <c r="N261" s="14" t="n"/>
      <c r="O261" s="14" t="n"/>
      <c r="P261" s="14" t="n"/>
      <c r="Q261" s="14" t="n"/>
      <c r="R261" s="14" t="n"/>
      <c r="S261" s="14" t="n"/>
      <c r="T261" s="14" t="n"/>
      <c r="U261" s="14" t="n"/>
      <c r="V261" s="14" t="n"/>
      <c r="W261" s="14" t="n"/>
      <c r="X261" s="14" t="n"/>
      <c r="Y261" s="14" t="n"/>
      <c r="Z261" s="14" t="n"/>
    </row>
    <row r="262" ht="15.75" customHeight="1" s="16">
      <c r="A262" s="13" t="inlineStr">
        <is>
          <t>레인보우</t>
        </is>
      </c>
      <c r="B262" s="14" t="n"/>
      <c r="C262" s="14" t="n"/>
      <c r="D262" s="14" t="n"/>
      <c r="E262" s="14" t="n"/>
      <c r="F262" s="14" t="n"/>
      <c r="G262" s="14" t="n"/>
      <c r="H262" s="14" t="n"/>
      <c r="I262" s="14" t="n"/>
      <c r="J262" s="14" t="n"/>
      <c r="K262" s="14" t="n"/>
      <c r="L262" s="14" t="n"/>
      <c r="M262" s="14" t="n"/>
      <c r="N262" s="14" t="n"/>
      <c r="O262" s="14" t="n"/>
      <c r="P262" s="14" t="n"/>
      <c r="Q262" s="14" t="n"/>
      <c r="R262" s="14" t="n"/>
      <c r="S262" s="14" t="n"/>
      <c r="T262" s="14" t="n"/>
      <c r="U262" s="14" t="n"/>
      <c r="V262" s="14" t="n"/>
      <c r="W262" s="14" t="n"/>
      <c r="X262" s="14" t="n"/>
      <c r="Y262" s="14" t="n"/>
      <c r="Z262" s="14" t="n"/>
    </row>
    <row r="263" ht="15.75" customHeight="1" s="16">
      <c r="A263" s="13" t="inlineStr">
        <is>
          <t>번트오렌지</t>
        </is>
      </c>
      <c r="B263" s="14" t="n"/>
      <c r="C263" s="14" t="n"/>
      <c r="D263" s="14" t="n"/>
      <c r="E263" s="14" t="n"/>
      <c r="F263" s="14" t="n"/>
      <c r="G263" s="14" t="n"/>
      <c r="H263" s="14" t="n"/>
      <c r="I263" s="14" t="n"/>
      <c r="J263" s="14" t="n"/>
      <c r="K263" s="14" t="n"/>
      <c r="L263" s="14" t="n"/>
      <c r="M263" s="14" t="n"/>
      <c r="N263" s="14" t="n"/>
      <c r="O263" s="14" t="n"/>
      <c r="P263" s="14" t="n"/>
      <c r="Q263" s="14" t="n"/>
      <c r="R263" s="14" t="n"/>
      <c r="S263" s="14" t="n"/>
      <c r="T263" s="14" t="n"/>
      <c r="U263" s="14" t="n"/>
      <c r="V263" s="14" t="n"/>
      <c r="W263" s="14" t="n"/>
      <c r="X263" s="14" t="n"/>
      <c r="Y263" s="14" t="n"/>
      <c r="Z263" s="14" t="n"/>
    </row>
    <row r="264" ht="15.75" customHeight="1" s="16">
      <c r="A264" s="13" t="inlineStr">
        <is>
          <t>플럼</t>
        </is>
      </c>
      <c r="B264" s="14" t="n"/>
      <c r="C264" s="14" t="n"/>
      <c r="D264" s="14" t="n"/>
      <c r="E264" s="14" t="n"/>
      <c r="F264" s="14" t="n"/>
      <c r="G264" s="14" t="n"/>
      <c r="H264" s="14" t="n"/>
      <c r="I264" s="14" t="n"/>
      <c r="J264" s="14" t="n"/>
      <c r="K264" s="14" t="n"/>
      <c r="L264" s="14" t="n"/>
      <c r="M264" s="14" t="n"/>
      <c r="N264" s="14" t="n"/>
      <c r="O264" s="14" t="n"/>
      <c r="P264" s="14" t="n"/>
      <c r="Q264" s="14" t="n"/>
      <c r="R264" s="14" t="n"/>
      <c r="S264" s="14" t="n"/>
      <c r="T264" s="14" t="n"/>
      <c r="U264" s="14" t="n"/>
      <c r="V264" s="14" t="n"/>
      <c r="W264" s="14" t="n"/>
      <c r="X264" s="14" t="n"/>
      <c r="Y264" s="14" t="n"/>
      <c r="Z264" s="14" t="n"/>
    </row>
    <row r="265" ht="15.75" customHeight="1" s="16">
      <c r="A265" s="13" t="inlineStr">
        <is>
          <t>민트핑크</t>
        </is>
      </c>
      <c r="B265" s="14" t="n"/>
      <c r="C265" s="14" t="n"/>
      <c r="D265" s="14" t="n"/>
      <c r="E265" s="14" t="n"/>
      <c r="F265" s="14" t="n"/>
      <c r="G265" s="14" t="n"/>
      <c r="H265" s="14" t="n"/>
      <c r="I265" s="14" t="n"/>
      <c r="J265" s="14" t="n"/>
      <c r="K265" s="14" t="n"/>
      <c r="L265" s="14" t="n"/>
      <c r="M265" s="14" t="n"/>
      <c r="N265" s="14" t="n"/>
      <c r="O265" s="14" t="n"/>
      <c r="P265" s="14" t="n"/>
      <c r="Q265" s="14" t="n"/>
      <c r="R265" s="14" t="n"/>
      <c r="S265" s="14" t="n"/>
      <c r="T265" s="14" t="n"/>
      <c r="U265" s="14" t="n"/>
      <c r="V265" s="14" t="n"/>
      <c r="W265" s="14" t="n"/>
      <c r="X265" s="14" t="n"/>
      <c r="Y265" s="14" t="n"/>
      <c r="Z265" s="14" t="n"/>
    </row>
    <row r="266" ht="15.75" customHeight="1" s="16">
      <c r="A266" s="13" t="inlineStr">
        <is>
          <t>골드블랙</t>
        </is>
      </c>
      <c r="B266" s="14" t="n"/>
      <c r="C266" s="14" t="n"/>
      <c r="D266" s="14" t="n"/>
      <c r="E266" s="14" t="n"/>
      <c r="F266" s="14" t="n"/>
      <c r="G266" s="14" t="n"/>
      <c r="H266" s="14" t="n"/>
      <c r="I266" s="14" t="n"/>
      <c r="J266" s="14" t="n"/>
      <c r="K266" s="14" t="n"/>
      <c r="L266" s="14" t="n"/>
      <c r="M266" s="14" t="n"/>
      <c r="N266" s="14" t="n"/>
      <c r="O266" s="14" t="n"/>
      <c r="P266" s="14" t="n"/>
      <c r="Q266" s="14" t="n"/>
      <c r="R266" s="14" t="n"/>
      <c r="S266" s="14" t="n"/>
      <c r="T266" s="14" t="n"/>
      <c r="U266" s="14" t="n"/>
      <c r="V266" s="14" t="n"/>
      <c r="W266" s="14" t="n"/>
      <c r="X266" s="14" t="n"/>
      <c r="Y266" s="14" t="n"/>
      <c r="Z266" s="14" t="n"/>
    </row>
    <row r="267" ht="15.75" customHeight="1" s="16">
      <c r="A267" s="13" t="inlineStr">
        <is>
          <t>화이트핑크</t>
        </is>
      </c>
      <c r="B267" s="14" t="n"/>
      <c r="C267" s="14" t="n"/>
      <c r="D267" s="14" t="n"/>
      <c r="E267" s="14" t="n"/>
      <c r="F267" s="14" t="n"/>
      <c r="G267" s="14" t="n"/>
      <c r="H267" s="14" t="n"/>
      <c r="I267" s="14" t="n"/>
      <c r="J267" s="14" t="n"/>
      <c r="K267" s="14" t="n"/>
      <c r="L267" s="14" t="n"/>
      <c r="M267" s="14" t="n"/>
      <c r="N267" s="14" t="n"/>
      <c r="O267" s="14" t="n"/>
      <c r="P267" s="14" t="n"/>
      <c r="Q267" s="14" t="n"/>
      <c r="R267" s="14" t="n"/>
      <c r="S267" s="14" t="n"/>
      <c r="T267" s="14" t="n"/>
      <c r="U267" s="14" t="n"/>
      <c r="V267" s="14" t="n"/>
      <c r="W267" s="14" t="n"/>
      <c r="X267" s="14" t="n"/>
      <c r="Y267" s="14" t="n"/>
      <c r="Z267" s="14" t="n"/>
    </row>
    <row r="268" ht="15.75" customHeight="1" s="16">
      <c r="A268" s="13" t="inlineStr">
        <is>
          <t>형광레인보우</t>
        </is>
      </c>
      <c r="B268" s="14" t="n"/>
      <c r="C268" s="14" t="n"/>
      <c r="D268" s="14" t="n"/>
      <c r="E268" s="14" t="n"/>
      <c r="F268" s="14" t="n"/>
      <c r="G268" s="14" t="n"/>
      <c r="H268" s="14" t="n"/>
      <c r="I268" s="14" t="n"/>
      <c r="J268" s="14" t="n"/>
      <c r="K268" s="14" t="n"/>
      <c r="L268" s="14" t="n"/>
      <c r="M268" s="14" t="n"/>
      <c r="N268" s="14" t="n"/>
      <c r="O268" s="14" t="n"/>
      <c r="P268" s="14" t="n"/>
      <c r="Q268" s="14" t="n"/>
      <c r="R268" s="14" t="n"/>
      <c r="S268" s="14" t="n"/>
      <c r="T268" s="14" t="n"/>
      <c r="U268" s="14" t="n"/>
      <c r="V268" s="14" t="n"/>
      <c r="W268" s="14" t="n"/>
      <c r="X268" s="14" t="n"/>
      <c r="Y268" s="14" t="n"/>
      <c r="Z268" s="14" t="n"/>
    </row>
    <row r="269" ht="15.75" customHeight="1" s="16">
      <c r="A269" s="13" t="inlineStr">
        <is>
          <t>다크카키</t>
        </is>
      </c>
      <c r="B269" s="14" t="n"/>
      <c r="C269" s="14" t="n"/>
      <c r="D269" s="14" t="n"/>
      <c r="E269" s="14" t="n"/>
      <c r="F269" s="14" t="n"/>
      <c r="G269" s="14" t="n"/>
      <c r="H269" s="14" t="n"/>
      <c r="I269" s="14" t="n"/>
      <c r="J269" s="14" t="n"/>
      <c r="K269" s="14" t="n"/>
      <c r="L269" s="14" t="n"/>
      <c r="M269" s="14" t="n"/>
      <c r="N269" s="14" t="n"/>
      <c r="O269" s="14" t="n"/>
      <c r="P269" s="14" t="n"/>
      <c r="Q269" s="14" t="n"/>
      <c r="R269" s="14" t="n"/>
      <c r="S269" s="14" t="n"/>
      <c r="T269" s="14" t="n"/>
      <c r="U269" s="14" t="n"/>
      <c r="V269" s="14" t="n"/>
      <c r="W269" s="14" t="n"/>
      <c r="X269" s="14" t="n"/>
      <c r="Y269" s="14" t="n"/>
      <c r="Z269" s="14" t="n"/>
    </row>
    <row r="270" ht="15.75" customHeight="1" s="16">
      <c r="A270" s="13" t="inlineStr">
        <is>
          <t>다크차콜</t>
        </is>
      </c>
      <c r="B270" s="14" t="n"/>
      <c r="C270" s="14" t="n"/>
      <c r="D270" s="14" t="n"/>
      <c r="E270" s="14" t="n"/>
      <c r="F270" s="14" t="n"/>
      <c r="G270" s="14" t="n"/>
      <c r="H270" s="14" t="n"/>
      <c r="I270" s="14" t="n"/>
      <c r="J270" s="14" t="n"/>
      <c r="K270" s="14" t="n"/>
      <c r="L270" s="14" t="n"/>
      <c r="M270" s="14" t="n"/>
      <c r="N270" s="14" t="n"/>
      <c r="O270" s="14" t="n"/>
      <c r="P270" s="14" t="n"/>
      <c r="Q270" s="14" t="n"/>
      <c r="R270" s="14" t="n"/>
      <c r="S270" s="14" t="n"/>
      <c r="T270" s="14" t="n"/>
      <c r="U270" s="14" t="n"/>
      <c r="V270" s="14" t="n"/>
      <c r="W270" s="14" t="n"/>
      <c r="X270" s="14" t="n"/>
      <c r="Y270" s="14" t="n"/>
      <c r="Z270" s="14" t="n"/>
    </row>
    <row r="271" ht="15.75" customHeight="1" s="16">
      <c r="A271" s="13" t="inlineStr">
        <is>
          <t>핑크파워</t>
        </is>
      </c>
      <c r="B271" s="14" t="n"/>
      <c r="C271" s="14" t="n"/>
      <c r="D271" s="14" t="n"/>
      <c r="E271" s="14" t="n"/>
      <c r="F271" s="14" t="n"/>
      <c r="G271" s="14" t="n"/>
      <c r="H271" s="14" t="n"/>
      <c r="I271" s="14" t="n"/>
      <c r="J271" s="14" t="n"/>
      <c r="K271" s="14" t="n"/>
      <c r="L271" s="14" t="n"/>
      <c r="M271" s="14" t="n"/>
      <c r="N271" s="14" t="n"/>
      <c r="O271" s="14" t="n"/>
      <c r="P271" s="14" t="n"/>
      <c r="Q271" s="14" t="n"/>
      <c r="R271" s="14" t="n"/>
      <c r="S271" s="14" t="n"/>
      <c r="T271" s="14" t="n"/>
      <c r="U271" s="14" t="n"/>
      <c r="V271" s="14" t="n"/>
      <c r="W271" s="14" t="n"/>
      <c r="X271" s="14" t="n"/>
      <c r="Y271" s="14" t="n"/>
      <c r="Z271" s="14" t="n"/>
    </row>
    <row r="272" ht="15.75" customHeight="1" s="16">
      <c r="A272" s="13" t="inlineStr">
        <is>
          <t>베이지블루</t>
        </is>
      </c>
      <c r="B272" s="14" t="n"/>
      <c r="C272" s="14" t="n"/>
      <c r="D272" s="14" t="n"/>
      <c r="E272" s="14" t="n"/>
      <c r="F272" s="14" t="n"/>
      <c r="G272" s="14" t="n"/>
      <c r="H272" s="14" t="n"/>
      <c r="I272" s="14" t="n"/>
      <c r="J272" s="14" t="n"/>
      <c r="K272" s="14" t="n"/>
      <c r="L272" s="14" t="n"/>
      <c r="M272" s="14" t="n"/>
      <c r="N272" s="14" t="n"/>
      <c r="O272" s="14" t="n"/>
      <c r="P272" s="14" t="n"/>
      <c r="Q272" s="14" t="n"/>
      <c r="R272" s="14" t="n"/>
      <c r="S272" s="14" t="n"/>
      <c r="T272" s="14" t="n"/>
      <c r="U272" s="14" t="n"/>
      <c r="V272" s="14" t="n"/>
      <c r="W272" s="14" t="n"/>
      <c r="X272" s="14" t="n"/>
      <c r="Y272" s="14" t="n"/>
      <c r="Z272" s="14" t="n"/>
    </row>
    <row r="273" ht="15.75" customHeight="1" s="16">
      <c r="A273" s="13" t="inlineStr">
        <is>
          <t>메리스로즈핑크</t>
        </is>
      </c>
      <c r="B273" s="14" t="n"/>
      <c r="C273" s="14" t="n"/>
      <c r="D273" s="14" t="n"/>
      <c r="E273" s="14" t="n"/>
      <c r="F273" s="14" t="n"/>
      <c r="G273" s="14" t="n"/>
      <c r="H273" s="14" t="n"/>
      <c r="I273" s="14" t="n"/>
      <c r="J273" s="14" t="n"/>
      <c r="K273" s="14" t="n"/>
      <c r="L273" s="14" t="n"/>
      <c r="M273" s="14" t="n"/>
      <c r="N273" s="14" t="n"/>
      <c r="O273" s="14" t="n"/>
      <c r="P273" s="14" t="n"/>
      <c r="Q273" s="14" t="n"/>
      <c r="R273" s="14" t="n"/>
      <c r="S273" s="14" t="n"/>
      <c r="T273" s="14" t="n"/>
      <c r="U273" s="14" t="n"/>
      <c r="V273" s="14" t="n"/>
      <c r="W273" s="14" t="n"/>
      <c r="X273" s="14" t="n"/>
      <c r="Y273" s="14" t="n"/>
      <c r="Z273" s="14" t="n"/>
    </row>
    <row r="274" ht="15.75" customHeight="1" s="16">
      <c r="A274" s="13" t="inlineStr">
        <is>
          <t>아이시핑크</t>
        </is>
      </c>
      <c r="B274" s="14" t="n"/>
      <c r="C274" s="14" t="n"/>
      <c r="D274" s="14" t="n"/>
      <c r="E274" s="14" t="n"/>
      <c r="F274" s="14" t="n"/>
      <c r="G274" s="14" t="n"/>
      <c r="H274" s="14" t="n"/>
      <c r="I274" s="14" t="n"/>
      <c r="J274" s="14" t="n"/>
      <c r="K274" s="14" t="n"/>
      <c r="L274" s="14" t="n"/>
      <c r="M274" s="14" t="n"/>
      <c r="N274" s="14" t="n"/>
      <c r="O274" s="14" t="n"/>
      <c r="P274" s="14" t="n"/>
      <c r="Q274" s="14" t="n"/>
      <c r="R274" s="14" t="n"/>
      <c r="S274" s="14" t="n"/>
      <c r="T274" s="14" t="n"/>
      <c r="U274" s="14" t="n"/>
      <c r="V274" s="14" t="n"/>
      <c r="W274" s="14" t="n"/>
      <c r="X274" s="14" t="n"/>
      <c r="Y274" s="14" t="n"/>
      <c r="Z274" s="14" t="n"/>
    </row>
    <row r="275" ht="15.75" customHeight="1" s="16">
      <c r="A275" s="13" t="inlineStr">
        <is>
          <t>레드블랙</t>
        </is>
      </c>
      <c r="B275" s="14" t="n"/>
      <c r="C275" s="14" t="n"/>
      <c r="D275" s="14" t="n"/>
      <c r="E275" s="14" t="n"/>
      <c r="F275" s="14" t="n"/>
      <c r="G275" s="14" t="n"/>
      <c r="H275" s="14" t="n"/>
      <c r="I275" s="14" t="n"/>
      <c r="J275" s="14" t="n"/>
      <c r="K275" s="14" t="n"/>
      <c r="L275" s="14" t="n"/>
      <c r="M275" s="14" t="n"/>
      <c r="N275" s="14" t="n"/>
      <c r="O275" s="14" t="n"/>
      <c r="P275" s="14" t="n"/>
      <c r="Q275" s="14" t="n"/>
      <c r="R275" s="14" t="n"/>
      <c r="S275" s="14" t="n"/>
      <c r="T275" s="14" t="n"/>
      <c r="U275" s="14" t="n"/>
      <c r="V275" s="14" t="n"/>
      <c r="W275" s="14" t="n"/>
      <c r="X275" s="14" t="n"/>
      <c r="Y275" s="14" t="n"/>
      <c r="Z275" s="14" t="n"/>
    </row>
    <row r="276" ht="15.75" customHeight="1" s="16">
      <c r="A276" s="13" t="inlineStr">
        <is>
          <t>딥차콜</t>
        </is>
      </c>
      <c r="B276" s="14" t="n"/>
      <c r="C276" s="14" t="n"/>
      <c r="D276" s="14" t="n"/>
      <c r="E276" s="14" t="n"/>
      <c r="F276" s="14" t="n"/>
      <c r="G276" s="14" t="n"/>
      <c r="H276" s="14" t="n"/>
      <c r="I276" s="14" t="n"/>
      <c r="J276" s="14" t="n"/>
      <c r="K276" s="14" t="n"/>
      <c r="L276" s="14" t="n"/>
      <c r="M276" s="14" t="n"/>
      <c r="N276" s="14" t="n"/>
      <c r="O276" s="14" t="n"/>
      <c r="P276" s="14" t="n"/>
      <c r="Q276" s="14" t="n"/>
      <c r="R276" s="14" t="n"/>
      <c r="S276" s="14" t="n"/>
      <c r="T276" s="14" t="n"/>
      <c r="U276" s="14" t="n"/>
      <c r="V276" s="14" t="n"/>
      <c r="W276" s="14" t="n"/>
      <c r="X276" s="14" t="n"/>
      <c r="Y276" s="14" t="n"/>
      <c r="Z276" s="14" t="n"/>
    </row>
    <row r="277" ht="15.75" customHeight="1" s="16">
      <c r="A277" s="13" t="inlineStr">
        <is>
          <t>페어리라일락</t>
        </is>
      </c>
      <c r="B277" s="14" t="n"/>
      <c r="C277" s="14" t="n"/>
      <c r="D277" s="14" t="n"/>
      <c r="E277" s="14" t="n"/>
      <c r="F277" s="14" t="n"/>
      <c r="G277" s="14" t="n"/>
      <c r="H277" s="14" t="n"/>
      <c r="I277" s="14" t="n"/>
      <c r="J277" s="14" t="n"/>
      <c r="K277" s="14" t="n"/>
      <c r="L277" s="14" t="n"/>
      <c r="M277" s="14" t="n"/>
      <c r="N277" s="14" t="n"/>
      <c r="O277" s="14" t="n"/>
      <c r="P277" s="14" t="n"/>
      <c r="Q277" s="14" t="n"/>
      <c r="R277" s="14" t="n"/>
      <c r="S277" s="14" t="n"/>
      <c r="T277" s="14" t="n"/>
      <c r="U277" s="14" t="n"/>
      <c r="V277" s="14" t="n"/>
      <c r="W277" s="14" t="n"/>
      <c r="X277" s="14" t="n"/>
      <c r="Y277" s="14" t="n"/>
      <c r="Z277" s="14" t="n"/>
    </row>
    <row r="278" ht="15.75" customHeight="1" s="16">
      <c r="A278" s="13" t="inlineStr">
        <is>
          <t>딥타우페브라운</t>
        </is>
      </c>
      <c r="B278" s="14" t="n"/>
      <c r="C278" s="14" t="n"/>
      <c r="D278" s="14" t="n"/>
      <c r="E278" s="14" t="n"/>
      <c r="F278" s="14" t="n"/>
      <c r="G278" s="14" t="n"/>
      <c r="H278" s="14" t="n"/>
      <c r="I278" s="14" t="n"/>
      <c r="J278" s="14" t="n"/>
      <c r="K278" s="14" t="n"/>
      <c r="L278" s="14" t="n"/>
      <c r="M278" s="14" t="n"/>
      <c r="N278" s="14" t="n"/>
      <c r="O278" s="14" t="n"/>
      <c r="P278" s="14" t="n"/>
      <c r="Q278" s="14" t="n"/>
      <c r="R278" s="14" t="n"/>
      <c r="S278" s="14" t="n"/>
      <c r="T278" s="14" t="n"/>
      <c r="U278" s="14" t="n"/>
      <c r="V278" s="14" t="n"/>
      <c r="W278" s="14" t="n"/>
      <c r="X278" s="14" t="n"/>
      <c r="Y278" s="14" t="n"/>
      <c r="Z278" s="14" t="n"/>
    </row>
    <row r="279" ht="15.75" customHeight="1" s="16">
      <c r="A279" s="13" t="inlineStr">
        <is>
          <t>매트블랙</t>
        </is>
      </c>
      <c r="B279" s="14" t="n"/>
      <c r="C279" s="14" t="n"/>
      <c r="D279" s="14" t="n"/>
      <c r="E279" s="14" t="n"/>
      <c r="F279" s="14" t="n"/>
      <c r="G279" s="14" t="n"/>
      <c r="H279" s="14" t="n"/>
      <c r="I279" s="14" t="n"/>
      <c r="J279" s="14" t="n"/>
      <c r="K279" s="14" t="n"/>
      <c r="L279" s="14" t="n"/>
      <c r="M279" s="14" t="n"/>
      <c r="N279" s="14" t="n"/>
      <c r="O279" s="14" t="n"/>
      <c r="P279" s="14" t="n"/>
      <c r="Q279" s="14" t="n"/>
      <c r="R279" s="14" t="n"/>
      <c r="S279" s="14" t="n"/>
      <c r="T279" s="14" t="n"/>
      <c r="U279" s="14" t="n"/>
      <c r="V279" s="14" t="n"/>
      <c r="W279" s="14" t="n"/>
      <c r="X279" s="14" t="n"/>
      <c r="Y279" s="14" t="n"/>
      <c r="Z279" s="14" t="n"/>
    </row>
    <row r="280" ht="15.75" customHeight="1" s="16">
      <c r="A280" s="13" t="inlineStr">
        <is>
          <t>페일월넛브라운</t>
        </is>
      </c>
      <c r="B280" s="14" t="n"/>
      <c r="C280" s="14" t="n"/>
      <c r="D280" s="14" t="n"/>
      <c r="E280" s="14" t="n"/>
      <c r="F280" s="14" t="n"/>
      <c r="G280" s="14" t="n"/>
      <c r="H280" s="14" t="n"/>
      <c r="I280" s="14" t="n"/>
      <c r="J280" s="14" t="n"/>
      <c r="K280" s="14" t="n"/>
      <c r="L280" s="14" t="n"/>
      <c r="M280" s="14" t="n"/>
      <c r="N280" s="14" t="n"/>
      <c r="O280" s="14" t="n"/>
      <c r="P280" s="14" t="n"/>
      <c r="Q280" s="14" t="n"/>
      <c r="R280" s="14" t="n"/>
      <c r="S280" s="14" t="n"/>
      <c r="T280" s="14" t="n"/>
      <c r="U280" s="14" t="n"/>
      <c r="V280" s="14" t="n"/>
      <c r="W280" s="14" t="n"/>
      <c r="X280" s="14" t="n"/>
      <c r="Y280" s="14" t="n"/>
      <c r="Z280" s="14" t="n"/>
    </row>
    <row r="281" ht="15.75" customHeight="1" s="16">
      <c r="A281" s="13" t="inlineStr">
        <is>
          <t>퍼플리쉬그레이</t>
        </is>
      </c>
      <c r="B281" s="14" t="n"/>
      <c r="C281" s="14" t="n"/>
      <c r="D281" s="14" t="n"/>
      <c r="E281" s="14" t="n"/>
      <c r="F281" s="14" t="n"/>
      <c r="G281" s="14" t="n"/>
      <c r="H281" s="14" t="n"/>
      <c r="I281" s="14" t="n"/>
      <c r="J281" s="14" t="n"/>
      <c r="K281" s="14" t="n"/>
      <c r="L281" s="14" t="n"/>
      <c r="M281" s="14" t="n"/>
      <c r="N281" s="14" t="n"/>
      <c r="O281" s="14" t="n"/>
      <c r="P281" s="14" t="n"/>
      <c r="Q281" s="14" t="n"/>
      <c r="R281" s="14" t="n"/>
      <c r="S281" s="14" t="n"/>
      <c r="T281" s="14" t="n"/>
      <c r="U281" s="14" t="n"/>
      <c r="V281" s="14" t="n"/>
      <c r="W281" s="14" t="n"/>
      <c r="X281" s="14" t="n"/>
      <c r="Y281" s="14" t="n"/>
      <c r="Z281" s="14" t="n"/>
    </row>
    <row r="282" ht="15.75" customHeight="1" s="16">
      <c r="A282" s="13" t="inlineStr">
        <is>
          <t>브라이트레드블루</t>
        </is>
      </c>
      <c r="B282" s="14" t="n"/>
      <c r="C282" s="14" t="n"/>
      <c r="D282" s="14" t="n"/>
      <c r="E282" s="14" t="n"/>
      <c r="F282" s="14" t="n"/>
      <c r="G282" s="14" t="n"/>
      <c r="H282" s="14" t="n"/>
      <c r="I282" s="14" t="n"/>
      <c r="J282" s="14" t="n"/>
      <c r="K282" s="14" t="n"/>
      <c r="L282" s="14" t="n"/>
      <c r="M282" s="14" t="n"/>
      <c r="N282" s="14" t="n"/>
      <c r="O282" s="14" t="n"/>
      <c r="P282" s="14" t="n"/>
      <c r="Q282" s="14" t="n"/>
      <c r="R282" s="14" t="n"/>
      <c r="S282" s="14" t="n"/>
      <c r="T282" s="14" t="n"/>
      <c r="U282" s="14" t="n"/>
      <c r="V282" s="14" t="n"/>
      <c r="W282" s="14" t="n"/>
      <c r="X282" s="14" t="n"/>
      <c r="Y282" s="14" t="n"/>
      <c r="Z282" s="14" t="n"/>
    </row>
    <row r="283" ht="15.75" customHeight="1" s="16">
      <c r="A283" s="13" t="inlineStr">
        <is>
          <t>딥카키</t>
        </is>
      </c>
      <c r="B283" s="14" t="n"/>
      <c r="C283" s="14" t="n"/>
      <c r="D283" s="14" t="n"/>
      <c r="E283" s="14" t="n"/>
      <c r="F283" s="14" t="n"/>
      <c r="G283" s="14" t="n"/>
      <c r="H283" s="14" t="n"/>
      <c r="I283" s="14" t="n"/>
      <c r="J283" s="14" t="n"/>
      <c r="K283" s="14" t="n"/>
      <c r="L283" s="14" t="n"/>
      <c r="M283" s="14" t="n"/>
      <c r="N283" s="14" t="n"/>
      <c r="O283" s="14" t="n"/>
      <c r="P283" s="14" t="n"/>
      <c r="Q283" s="14" t="n"/>
      <c r="R283" s="14" t="n"/>
      <c r="S283" s="14" t="n"/>
      <c r="T283" s="14" t="n"/>
      <c r="U283" s="14" t="n"/>
      <c r="V283" s="14" t="n"/>
      <c r="W283" s="14" t="n"/>
      <c r="X283" s="14" t="n"/>
      <c r="Y283" s="14" t="n"/>
      <c r="Z283" s="14" t="n"/>
    </row>
    <row r="284" ht="15.75" customHeight="1" s="16">
      <c r="A284" s="13" t="inlineStr">
        <is>
          <t>빈티지캐슈브라운</t>
        </is>
      </c>
      <c r="B284" s="14" t="n"/>
      <c r="C284" s="14" t="n"/>
      <c r="D284" s="14" t="n"/>
      <c r="E284" s="14" t="n"/>
      <c r="F284" s="14" t="n"/>
      <c r="G284" s="14" t="n"/>
      <c r="H284" s="14" t="n"/>
      <c r="I284" s="14" t="n"/>
      <c r="J284" s="14" t="n"/>
      <c r="K284" s="14" t="n"/>
      <c r="L284" s="14" t="n"/>
      <c r="M284" s="14" t="n"/>
      <c r="N284" s="14" t="n"/>
      <c r="O284" s="14" t="n"/>
      <c r="P284" s="14" t="n"/>
      <c r="Q284" s="14" t="n"/>
      <c r="R284" s="14" t="n"/>
      <c r="S284" s="14" t="n"/>
      <c r="T284" s="14" t="n"/>
      <c r="U284" s="14" t="n"/>
      <c r="V284" s="14" t="n"/>
      <c r="W284" s="14" t="n"/>
      <c r="X284" s="14" t="n"/>
      <c r="Y284" s="14" t="n"/>
      <c r="Z284" s="14" t="n"/>
    </row>
    <row r="285" ht="15.75" customHeight="1" s="16">
      <c r="A285" s="13" t="inlineStr">
        <is>
          <t>워시드블랙</t>
        </is>
      </c>
      <c r="B285" s="14" t="n"/>
      <c r="C285" s="14" t="n"/>
      <c r="D285" s="14" t="n"/>
      <c r="E285" s="14" t="n"/>
      <c r="F285" s="14" t="n"/>
      <c r="G285" s="14" t="n"/>
      <c r="H285" s="14" t="n"/>
      <c r="I285" s="14" t="n"/>
      <c r="J285" s="14" t="n"/>
      <c r="K285" s="14" t="n"/>
      <c r="L285" s="14" t="n"/>
      <c r="M285" s="14" t="n"/>
      <c r="N285" s="14" t="n"/>
      <c r="O285" s="14" t="n"/>
      <c r="P285" s="14" t="n"/>
      <c r="Q285" s="14" t="n"/>
      <c r="R285" s="14" t="n"/>
      <c r="S285" s="14" t="n"/>
      <c r="T285" s="14" t="n"/>
      <c r="U285" s="14" t="n"/>
      <c r="V285" s="14" t="n"/>
      <c r="W285" s="14" t="n"/>
      <c r="X285" s="14" t="n"/>
      <c r="Y285" s="14" t="n"/>
      <c r="Z285" s="14" t="n"/>
    </row>
    <row r="286" ht="15.75" customHeight="1" s="16">
      <c r="A286" s="13" t="inlineStr">
        <is>
          <t>캐스터그레이</t>
        </is>
      </c>
      <c r="B286" s="14" t="n"/>
      <c r="C286" s="14" t="n"/>
      <c r="D286" s="14" t="n"/>
      <c r="E286" s="14" t="n"/>
      <c r="F286" s="14" t="n"/>
      <c r="G286" s="14" t="n"/>
      <c r="H286" s="14" t="n"/>
      <c r="I286" s="14" t="n"/>
      <c r="J286" s="14" t="n"/>
      <c r="K286" s="14" t="n"/>
      <c r="L286" s="14" t="n"/>
      <c r="M286" s="14" t="n"/>
      <c r="N286" s="14" t="n"/>
      <c r="O286" s="14" t="n"/>
      <c r="P286" s="14" t="n"/>
      <c r="Q286" s="14" t="n"/>
      <c r="R286" s="14" t="n"/>
      <c r="S286" s="14" t="n"/>
      <c r="T286" s="14" t="n"/>
      <c r="U286" s="14" t="n"/>
      <c r="V286" s="14" t="n"/>
      <c r="W286" s="14" t="n"/>
      <c r="X286" s="14" t="n"/>
      <c r="Y286" s="14" t="n"/>
      <c r="Z286" s="14" t="n"/>
    </row>
    <row r="287" ht="15.75" customHeight="1" s="16">
      <c r="A287" s="13" t="inlineStr">
        <is>
          <t>워시드딥그레이</t>
        </is>
      </c>
      <c r="B287" s="14" t="n"/>
      <c r="C287" s="14" t="n"/>
      <c r="D287" s="14" t="n"/>
      <c r="E287" s="14" t="n"/>
      <c r="F287" s="14" t="n"/>
      <c r="G287" s="14" t="n"/>
      <c r="H287" s="14" t="n"/>
      <c r="I287" s="14" t="n"/>
      <c r="J287" s="14" t="n"/>
      <c r="K287" s="14" t="n"/>
      <c r="L287" s="14" t="n"/>
      <c r="M287" s="14" t="n"/>
      <c r="N287" s="14" t="n"/>
      <c r="O287" s="14" t="n"/>
      <c r="P287" s="14" t="n"/>
      <c r="Q287" s="14" t="n"/>
      <c r="R287" s="14" t="n"/>
      <c r="S287" s="14" t="n"/>
      <c r="T287" s="14" t="n"/>
      <c r="U287" s="14" t="n"/>
      <c r="V287" s="14" t="n"/>
      <c r="W287" s="14" t="n"/>
      <c r="X287" s="14" t="n"/>
      <c r="Y287" s="14" t="n"/>
      <c r="Z287" s="14" t="n"/>
    </row>
    <row r="288" ht="15.75" customHeight="1" s="16">
      <c r="A288" s="13" t="inlineStr">
        <is>
          <t>우드그레이</t>
        </is>
      </c>
      <c r="B288" s="14" t="n"/>
      <c r="C288" s="14" t="n"/>
      <c r="D288" s="14" t="n"/>
      <c r="E288" s="14" t="n"/>
      <c r="F288" s="14" t="n"/>
      <c r="G288" s="14" t="n"/>
      <c r="H288" s="14" t="n"/>
      <c r="I288" s="14" t="n"/>
      <c r="J288" s="14" t="n"/>
      <c r="K288" s="14" t="n"/>
      <c r="L288" s="14" t="n"/>
      <c r="M288" s="14" t="n"/>
      <c r="N288" s="14" t="n"/>
      <c r="O288" s="14" t="n"/>
      <c r="P288" s="14" t="n"/>
      <c r="Q288" s="14" t="n"/>
      <c r="R288" s="14" t="n"/>
      <c r="S288" s="14" t="n"/>
      <c r="T288" s="14" t="n"/>
      <c r="U288" s="14" t="n"/>
      <c r="V288" s="14" t="n"/>
      <c r="W288" s="14" t="n"/>
      <c r="X288" s="14" t="n"/>
      <c r="Y288" s="14" t="n"/>
      <c r="Z288" s="14" t="n"/>
    </row>
    <row r="289" ht="15.75" customHeight="1" s="16">
      <c r="A289" s="13" t="inlineStr">
        <is>
          <t>다크머드브라운</t>
        </is>
      </c>
      <c r="B289" s="14" t="n"/>
      <c r="C289" s="14" t="n"/>
      <c r="D289" s="14" t="n"/>
      <c r="E289" s="14" t="n"/>
      <c r="F289" s="14" t="n"/>
      <c r="G289" s="14" t="n"/>
      <c r="H289" s="14" t="n"/>
      <c r="I289" s="14" t="n"/>
      <c r="J289" s="14" t="n"/>
      <c r="K289" s="14" t="n"/>
      <c r="L289" s="14" t="n"/>
      <c r="M289" s="14" t="n"/>
      <c r="N289" s="14" t="n"/>
      <c r="O289" s="14" t="n"/>
      <c r="P289" s="14" t="n"/>
      <c r="Q289" s="14" t="n"/>
      <c r="R289" s="14" t="n"/>
      <c r="S289" s="14" t="n"/>
      <c r="T289" s="14" t="n"/>
      <c r="U289" s="14" t="n"/>
      <c r="V289" s="14" t="n"/>
      <c r="W289" s="14" t="n"/>
      <c r="X289" s="14" t="n"/>
      <c r="Y289" s="14" t="n"/>
      <c r="Z289" s="14" t="n"/>
    </row>
    <row r="290" ht="15.75" customHeight="1" s="16">
      <c r="A290" s="13" t="inlineStr">
        <is>
          <t>비틀브라운</t>
        </is>
      </c>
      <c r="B290" s="14" t="n"/>
      <c r="C290" s="14" t="n"/>
      <c r="D290" s="14" t="n"/>
      <c r="E290" s="14" t="n"/>
      <c r="F290" s="14" t="n"/>
      <c r="G290" s="14" t="n"/>
      <c r="H290" s="14" t="n"/>
      <c r="I290" s="14" t="n"/>
      <c r="J290" s="14" t="n"/>
      <c r="K290" s="14" t="n"/>
      <c r="L290" s="14" t="n"/>
      <c r="M290" s="14" t="n"/>
      <c r="N290" s="14" t="n"/>
      <c r="O290" s="14" t="n"/>
      <c r="P290" s="14" t="n"/>
      <c r="Q290" s="14" t="n"/>
      <c r="R290" s="14" t="n"/>
      <c r="S290" s="14" t="n"/>
      <c r="T290" s="14" t="n"/>
      <c r="U290" s="14" t="n"/>
      <c r="V290" s="14" t="n"/>
      <c r="W290" s="14" t="n"/>
      <c r="X290" s="14" t="n"/>
      <c r="Y290" s="14" t="n"/>
      <c r="Z290" s="14" t="n"/>
    </row>
    <row r="291" ht="15.75" customHeight="1" s="16">
      <c r="A291" s="13" t="inlineStr">
        <is>
          <t>빈티지크림</t>
        </is>
      </c>
      <c r="B291" s="14" t="n"/>
      <c r="C291" s="14" t="n"/>
      <c r="D291" s="14" t="n"/>
      <c r="E291" s="14" t="n"/>
      <c r="F291" s="14" t="n"/>
      <c r="G291" s="14" t="n"/>
      <c r="H291" s="14" t="n"/>
      <c r="I291" s="14" t="n"/>
      <c r="J291" s="14" t="n"/>
      <c r="K291" s="14" t="n"/>
      <c r="L291" s="14" t="n"/>
      <c r="M291" s="14" t="n"/>
      <c r="N291" s="14" t="n"/>
      <c r="O291" s="14" t="n"/>
      <c r="P291" s="14" t="n"/>
      <c r="Q291" s="14" t="n"/>
      <c r="R291" s="14" t="n"/>
      <c r="S291" s="14" t="n"/>
      <c r="T291" s="14" t="n"/>
      <c r="U291" s="14" t="n"/>
      <c r="V291" s="14" t="n"/>
      <c r="W291" s="14" t="n"/>
      <c r="X291" s="14" t="n"/>
      <c r="Y291" s="14" t="n"/>
      <c r="Z291" s="14" t="n"/>
    </row>
    <row r="292" ht="15.75" customHeight="1" s="16">
      <c r="A292" s="13" t="inlineStr">
        <is>
          <t>코랄파라다이스핑크</t>
        </is>
      </c>
      <c r="B292" s="14" t="n"/>
      <c r="C292" s="14" t="n"/>
      <c r="D292" s="14" t="n"/>
      <c r="E292" s="14" t="n"/>
      <c r="F292" s="14" t="n"/>
      <c r="G292" s="14" t="n"/>
      <c r="H292" s="14" t="n"/>
      <c r="I292" s="14" t="n"/>
      <c r="J292" s="14" t="n"/>
      <c r="K292" s="14" t="n"/>
      <c r="L292" s="14" t="n"/>
      <c r="M292" s="14" t="n"/>
      <c r="N292" s="14" t="n"/>
      <c r="O292" s="14" t="n"/>
      <c r="P292" s="14" t="n"/>
      <c r="Q292" s="14" t="n"/>
      <c r="R292" s="14" t="n"/>
      <c r="S292" s="14" t="n"/>
      <c r="T292" s="14" t="n"/>
      <c r="U292" s="14" t="n"/>
      <c r="V292" s="14" t="n"/>
      <c r="W292" s="14" t="n"/>
      <c r="X292" s="14" t="n"/>
      <c r="Y292" s="14" t="n"/>
      <c r="Z292" s="14" t="n"/>
    </row>
    <row r="293" ht="15.75" customHeight="1" s="16">
      <c r="A293" s="13" t="inlineStr">
        <is>
          <t>멜란지버건디</t>
        </is>
      </c>
      <c r="B293" s="14" t="n"/>
      <c r="C293" s="14" t="n"/>
      <c r="D293" s="14" t="n"/>
      <c r="E293" s="14" t="n"/>
      <c r="F293" s="14" t="n"/>
      <c r="G293" s="14" t="n"/>
      <c r="H293" s="14" t="n"/>
      <c r="I293" s="14" t="n"/>
      <c r="J293" s="14" t="n"/>
      <c r="K293" s="14" t="n"/>
      <c r="L293" s="14" t="n"/>
      <c r="M293" s="14" t="n"/>
      <c r="N293" s="14" t="n"/>
      <c r="O293" s="14" t="n"/>
      <c r="P293" s="14" t="n"/>
      <c r="Q293" s="14" t="n"/>
      <c r="R293" s="14" t="n"/>
      <c r="S293" s="14" t="n"/>
      <c r="T293" s="14" t="n"/>
      <c r="U293" s="14" t="n"/>
      <c r="V293" s="14" t="n"/>
      <c r="W293" s="14" t="n"/>
      <c r="X293" s="14" t="n"/>
      <c r="Y293" s="14" t="n"/>
      <c r="Z293" s="14" t="n"/>
    </row>
    <row r="294" ht="15.75" customHeight="1" s="16">
      <c r="A294" s="13" t="inlineStr">
        <is>
          <t>라일락</t>
        </is>
      </c>
      <c r="B294" s="14" t="n"/>
      <c r="C294" s="14" t="n"/>
      <c r="D294" s="14" t="n"/>
      <c r="E294" s="14" t="n"/>
      <c r="F294" s="14" t="n"/>
      <c r="G294" s="14" t="n"/>
      <c r="H294" s="14" t="n"/>
      <c r="I294" s="14" t="n"/>
      <c r="J294" s="14" t="n"/>
      <c r="K294" s="14" t="n"/>
      <c r="L294" s="14" t="n"/>
      <c r="M294" s="14" t="n"/>
      <c r="N294" s="14" t="n"/>
      <c r="O294" s="14" t="n"/>
      <c r="P294" s="14" t="n"/>
      <c r="Q294" s="14" t="n"/>
      <c r="R294" s="14" t="n"/>
      <c r="S294" s="14" t="n"/>
      <c r="T294" s="14" t="n"/>
      <c r="U294" s="14" t="n"/>
      <c r="V294" s="14" t="n"/>
      <c r="W294" s="14" t="n"/>
      <c r="X294" s="14" t="n"/>
      <c r="Y294" s="14" t="n"/>
      <c r="Z294" s="14" t="n"/>
    </row>
    <row r="295" ht="15.75" customHeight="1" s="16">
      <c r="A295" s="13" t="inlineStr">
        <is>
          <t>레드블루</t>
        </is>
      </c>
      <c r="B295" s="14" t="n"/>
      <c r="C295" s="14" t="n"/>
      <c r="D295" s="14" t="n"/>
      <c r="E295" s="14" t="n"/>
      <c r="F295" s="14" t="n"/>
      <c r="G295" s="14" t="n"/>
      <c r="H295" s="14" t="n"/>
      <c r="I295" s="14" t="n"/>
      <c r="J295" s="14" t="n"/>
      <c r="K295" s="14" t="n"/>
      <c r="L295" s="14" t="n"/>
      <c r="M295" s="14" t="n"/>
      <c r="N295" s="14" t="n"/>
      <c r="O295" s="14" t="n"/>
      <c r="P295" s="14" t="n"/>
      <c r="Q295" s="14" t="n"/>
      <c r="R295" s="14" t="n"/>
      <c r="S295" s="14" t="n"/>
      <c r="T295" s="14" t="n"/>
      <c r="U295" s="14" t="n"/>
      <c r="V295" s="14" t="n"/>
      <c r="W295" s="14" t="n"/>
      <c r="X295" s="14" t="n"/>
      <c r="Y295" s="14" t="n"/>
      <c r="Z295" s="14" t="n"/>
    </row>
    <row r="296" ht="15.75" customHeight="1" s="16">
      <c r="A296" s="13" t="inlineStr">
        <is>
          <t>딥블루큐</t>
        </is>
      </c>
      <c r="B296" s="14" t="n"/>
      <c r="C296" s="14" t="n"/>
      <c r="D296" s="14" t="n"/>
      <c r="E296" s="14" t="n"/>
      <c r="F296" s="14" t="n"/>
      <c r="G296" s="14" t="n"/>
      <c r="H296" s="14" t="n"/>
      <c r="I296" s="14" t="n"/>
      <c r="J296" s="14" t="n"/>
      <c r="K296" s="14" t="n"/>
      <c r="L296" s="14" t="n"/>
      <c r="M296" s="14" t="n"/>
      <c r="N296" s="14" t="n"/>
      <c r="O296" s="14" t="n"/>
      <c r="P296" s="14" t="n"/>
      <c r="Q296" s="14" t="n"/>
      <c r="R296" s="14" t="n"/>
      <c r="S296" s="14" t="n"/>
      <c r="T296" s="14" t="n"/>
      <c r="U296" s="14" t="n"/>
      <c r="V296" s="14" t="n"/>
      <c r="W296" s="14" t="n"/>
      <c r="X296" s="14" t="n"/>
      <c r="Y296" s="14" t="n"/>
      <c r="Z296" s="14" t="n"/>
    </row>
    <row r="297" ht="15.75" customHeight="1" s="16">
      <c r="A297" s="13" t="inlineStr">
        <is>
          <t>딥핑크퍼퓸</t>
        </is>
      </c>
      <c r="B297" s="14" t="n"/>
      <c r="C297" s="14" t="n"/>
      <c r="D297" s="14" t="n"/>
      <c r="E297" s="14" t="n"/>
      <c r="F297" s="14" t="n"/>
      <c r="G297" s="14" t="n"/>
      <c r="H297" s="14" t="n"/>
      <c r="I297" s="14" t="n"/>
      <c r="J297" s="14" t="n"/>
      <c r="K297" s="14" t="n"/>
      <c r="L297" s="14" t="n"/>
      <c r="M297" s="14" t="n"/>
      <c r="N297" s="14" t="n"/>
      <c r="O297" s="14" t="n"/>
      <c r="P297" s="14" t="n"/>
      <c r="Q297" s="14" t="n"/>
      <c r="R297" s="14" t="n"/>
      <c r="S297" s="14" t="n"/>
      <c r="T297" s="14" t="n"/>
      <c r="U297" s="14" t="n"/>
      <c r="V297" s="14" t="n"/>
      <c r="W297" s="14" t="n"/>
      <c r="X297" s="14" t="n"/>
      <c r="Y297" s="14" t="n"/>
      <c r="Z297" s="14" t="n"/>
    </row>
    <row r="298" ht="15.75" customHeight="1" s="16">
      <c r="A298" s="13" t="inlineStr">
        <is>
          <t>페일스모크그린</t>
        </is>
      </c>
      <c r="B298" s="14" t="n"/>
      <c r="C298" s="14" t="n"/>
      <c r="D298" s="14" t="n"/>
      <c r="E298" s="14" t="n"/>
      <c r="F298" s="14" t="n"/>
      <c r="G298" s="14" t="n"/>
      <c r="H298" s="14" t="n"/>
      <c r="I298" s="14" t="n"/>
      <c r="J298" s="14" t="n"/>
      <c r="K298" s="14" t="n"/>
      <c r="L298" s="14" t="n"/>
      <c r="M298" s="14" t="n"/>
      <c r="N298" s="14" t="n"/>
      <c r="O298" s="14" t="n"/>
      <c r="P298" s="14" t="n"/>
      <c r="Q298" s="14" t="n"/>
      <c r="R298" s="14" t="n"/>
      <c r="S298" s="14" t="n"/>
      <c r="T298" s="14" t="n"/>
      <c r="U298" s="14" t="n"/>
      <c r="V298" s="14" t="n"/>
      <c r="W298" s="14" t="n"/>
      <c r="X298" s="14" t="n"/>
      <c r="Y298" s="14" t="n"/>
      <c r="Z298" s="14" t="n"/>
    </row>
    <row r="299" ht="15.75" customHeight="1" s="16">
      <c r="A299" s="13" t="inlineStr">
        <is>
          <t>캐터필라그린</t>
        </is>
      </c>
      <c r="B299" s="14" t="n"/>
      <c r="C299" s="14" t="n"/>
      <c r="D299" s="14" t="n"/>
      <c r="E299" s="14" t="n"/>
      <c r="F299" s="14" t="n"/>
      <c r="G299" s="14" t="n"/>
      <c r="H299" s="14" t="n"/>
      <c r="I299" s="14" t="n"/>
      <c r="J299" s="14" t="n"/>
      <c r="K299" s="14" t="n"/>
      <c r="L299" s="14" t="n"/>
      <c r="M299" s="14" t="n"/>
      <c r="N299" s="14" t="n"/>
      <c r="O299" s="14" t="n"/>
      <c r="P299" s="14" t="n"/>
      <c r="Q299" s="14" t="n"/>
      <c r="R299" s="14" t="n"/>
      <c r="S299" s="14" t="n"/>
      <c r="T299" s="14" t="n"/>
      <c r="U299" s="14" t="n"/>
      <c r="V299" s="14" t="n"/>
      <c r="W299" s="14" t="n"/>
      <c r="X299" s="14" t="n"/>
      <c r="Y299" s="14" t="n"/>
      <c r="Z299" s="14" t="n"/>
    </row>
    <row r="300" ht="15.75" customHeight="1" s="16">
      <c r="A300" s="13" t="inlineStr">
        <is>
          <t>황토색</t>
        </is>
      </c>
      <c r="B300" s="14" t="n"/>
      <c r="C300" s="14" t="n"/>
      <c r="D300" s="14" t="n"/>
      <c r="E300" s="14" t="n"/>
      <c r="F300" s="14" t="n"/>
      <c r="G300" s="14" t="n"/>
      <c r="H300" s="14" t="n"/>
      <c r="I300" s="14" t="n"/>
      <c r="J300" s="14" t="n"/>
      <c r="K300" s="14" t="n"/>
      <c r="L300" s="14" t="n"/>
      <c r="M300" s="14" t="n"/>
      <c r="N300" s="14" t="n"/>
      <c r="O300" s="14" t="n"/>
      <c r="P300" s="14" t="n"/>
      <c r="Q300" s="14" t="n"/>
      <c r="R300" s="14" t="n"/>
      <c r="S300" s="14" t="n"/>
      <c r="T300" s="14" t="n"/>
      <c r="U300" s="14" t="n"/>
      <c r="V300" s="14" t="n"/>
      <c r="W300" s="14" t="n"/>
      <c r="X300" s="14" t="n"/>
      <c r="Y300" s="14" t="n"/>
      <c r="Z300" s="14" t="n"/>
    </row>
    <row r="301" ht="15.75" customHeight="1" s="16">
      <c r="A301" s="13" t="inlineStr">
        <is>
          <t>멜란지벽돌레드</t>
        </is>
      </c>
      <c r="B301" s="14" t="n"/>
      <c r="C301" s="14" t="n"/>
      <c r="D301" s="14" t="n"/>
      <c r="E301" s="14" t="n"/>
      <c r="F301" s="14" t="n"/>
      <c r="G301" s="14" t="n"/>
      <c r="H301" s="14" t="n"/>
      <c r="I301" s="14" t="n"/>
      <c r="J301" s="14" t="n"/>
      <c r="K301" s="14" t="n"/>
      <c r="L301" s="14" t="n"/>
      <c r="M301" s="14" t="n"/>
      <c r="N301" s="14" t="n"/>
      <c r="O301" s="14" t="n"/>
      <c r="P301" s="14" t="n"/>
      <c r="Q301" s="14" t="n"/>
      <c r="R301" s="14" t="n"/>
      <c r="S301" s="14" t="n"/>
      <c r="T301" s="14" t="n"/>
      <c r="U301" s="14" t="n"/>
      <c r="V301" s="14" t="n"/>
      <c r="W301" s="14" t="n"/>
      <c r="X301" s="14" t="n"/>
      <c r="Y301" s="14" t="n"/>
      <c r="Z301" s="14" t="n"/>
    </row>
    <row r="302" ht="15.75" customHeight="1" s="16">
      <c r="A302" s="13" t="inlineStr">
        <is>
          <t>문빔그레이</t>
        </is>
      </c>
      <c r="B302" s="14" t="n"/>
      <c r="C302" s="14" t="n"/>
      <c r="D302" s="14" t="n"/>
      <c r="E302" s="14" t="n"/>
      <c r="F302" s="14" t="n"/>
      <c r="G302" s="14" t="n"/>
      <c r="H302" s="14" t="n"/>
      <c r="I302" s="14" t="n"/>
      <c r="J302" s="14" t="n"/>
      <c r="K302" s="14" t="n"/>
      <c r="L302" s="14" t="n"/>
      <c r="M302" s="14" t="n"/>
      <c r="N302" s="14" t="n"/>
      <c r="O302" s="14" t="n"/>
      <c r="P302" s="14" t="n"/>
      <c r="Q302" s="14" t="n"/>
      <c r="R302" s="14" t="n"/>
      <c r="S302" s="14" t="n"/>
      <c r="T302" s="14" t="n"/>
      <c r="U302" s="14" t="n"/>
      <c r="V302" s="14" t="n"/>
      <c r="W302" s="14" t="n"/>
      <c r="X302" s="14" t="n"/>
      <c r="Y302" s="14" t="n"/>
      <c r="Z302" s="14" t="n"/>
    </row>
    <row r="303" ht="15.75" customHeight="1" s="16">
      <c r="A303" s="13" t="inlineStr">
        <is>
          <t>앤틱베이지</t>
        </is>
      </c>
      <c r="B303" s="14" t="n"/>
      <c r="C303" s="14" t="n"/>
      <c r="D303" s="14" t="n"/>
      <c r="E303" s="14" t="n"/>
      <c r="F303" s="14" t="n"/>
      <c r="G303" s="14" t="n"/>
      <c r="H303" s="14" t="n"/>
      <c r="I303" s="14" t="n"/>
      <c r="J303" s="14" t="n"/>
      <c r="K303" s="14" t="n"/>
      <c r="L303" s="14" t="n"/>
      <c r="M303" s="14" t="n"/>
      <c r="N303" s="14" t="n"/>
      <c r="O303" s="14" t="n"/>
      <c r="P303" s="14" t="n"/>
      <c r="Q303" s="14" t="n"/>
      <c r="R303" s="14" t="n"/>
      <c r="S303" s="14" t="n"/>
      <c r="T303" s="14" t="n"/>
      <c r="U303" s="14" t="n"/>
      <c r="V303" s="14" t="n"/>
      <c r="W303" s="14" t="n"/>
      <c r="X303" s="14" t="n"/>
      <c r="Y303" s="14" t="n"/>
      <c r="Z303" s="14" t="n"/>
    </row>
    <row r="304" ht="15.75" customHeight="1" s="16">
      <c r="A304" s="13" t="inlineStr">
        <is>
          <t>다크브라운</t>
        </is>
      </c>
      <c r="B304" s="14" t="n"/>
      <c r="C304" s="14" t="n"/>
      <c r="D304" s="14" t="n"/>
      <c r="E304" s="14" t="n"/>
      <c r="F304" s="14" t="n"/>
      <c r="G304" s="14" t="n"/>
      <c r="H304" s="14" t="n"/>
      <c r="I304" s="14" t="n"/>
      <c r="J304" s="14" t="n"/>
      <c r="K304" s="14" t="n"/>
      <c r="L304" s="14" t="n"/>
      <c r="M304" s="14" t="n"/>
      <c r="N304" s="14" t="n"/>
      <c r="O304" s="14" t="n"/>
      <c r="P304" s="14" t="n"/>
      <c r="Q304" s="14" t="n"/>
      <c r="R304" s="14" t="n"/>
      <c r="S304" s="14" t="n"/>
      <c r="T304" s="14" t="n"/>
      <c r="U304" s="14" t="n"/>
      <c r="V304" s="14" t="n"/>
      <c r="W304" s="14" t="n"/>
      <c r="X304" s="14" t="n"/>
      <c r="Y304" s="14" t="n"/>
      <c r="Z304" s="14" t="n"/>
    </row>
    <row r="305" ht="15.75" customHeight="1" s="16">
      <c r="A305" s="13" t="inlineStr">
        <is>
          <t>딥옐로우</t>
        </is>
      </c>
      <c r="B305" s="14" t="n"/>
      <c r="C305" s="14" t="n"/>
      <c r="D305" s="14" t="n"/>
      <c r="E305" s="14" t="n"/>
      <c r="F305" s="14" t="n"/>
      <c r="G305" s="14" t="n"/>
      <c r="H305" s="14" t="n"/>
      <c r="I305" s="14" t="n"/>
      <c r="J305" s="14" t="n"/>
      <c r="K305" s="14" t="n"/>
      <c r="L305" s="14" t="n"/>
      <c r="M305" s="14" t="n"/>
      <c r="N305" s="14" t="n"/>
      <c r="O305" s="14" t="n"/>
      <c r="P305" s="14" t="n"/>
      <c r="Q305" s="14" t="n"/>
      <c r="R305" s="14" t="n"/>
      <c r="S305" s="14" t="n"/>
      <c r="T305" s="14" t="n"/>
      <c r="U305" s="14" t="n"/>
      <c r="V305" s="14" t="n"/>
      <c r="W305" s="14" t="n"/>
      <c r="X305" s="14" t="n"/>
      <c r="Y305" s="14" t="n"/>
      <c r="Z305" s="14" t="n"/>
    </row>
    <row r="306" ht="15.75" customHeight="1" s="16">
      <c r="A306" s="13" t="inlineStr">
        <is>
          <t>멜란지펜넬시드그린</t>
        </is>
      </c>
      <c r="B306" s="14" t="n"/>
      <c r="C306" s="14" t="n"/>
      <c r="D306" s="14" t="n"/>
      <c r="E306" s="14" t="n"/>
      <c r="F306" s="14" t="n"/>
      <c r="G306" s="14" t="n"/>
      <c r="H306" s="14" t="n"/>
      <c r="I306" s="14" t="n"/>
      <c r="J306" s="14" t="n"/>
      <c r="K306" s="14" t="n"/>
      <c r="L306" s="14" t="n"/>
      <c r="M306" s="14" t="n"/>
      <c r="N306" s="14" t="n"/>
      <c r="O306" s="14" t="n"/>
      <c r="P306" s="14" t="n"/>
      <c r="Q306" s="14" t="n"/>
      <c r="R306" s="14" t="n"/>
      <c r="S306" s="14" t="n"/>
      <c r="T306" s="14" t="n"/>
      <c r="U306" s="14" t="n"/>
      <c r="V306" s="14" t="n"/>
      <c r="W306" s="14" t="n"/>
      <c r="X306" s="14" t="n"/>
      <c r="Y306" s="14" t="n"/>
      <c r="Z306" s="14" t="n"/>
    </row>
    <row r="307" ht="15.75" customHeight="1" s="16">
      <c r="A307" s="13" t="inlineStr">
        <is>
          <t>빈티지그린</t>
        </is>
      </c>
      <c r="B307" s="14" t="n"/>
      <c r="C307" s="14" t="n"/>
      <c r="D307" s="14" t="n"/>
      <c r="E307" s="14" t="n"/>
      <c r="F307" s="14" t="n"/>
      <c r="G307" s="14" t="n"/>
      <c r="H307" s="14" t="n"/>
      <c r="I307" s="14" t="n"/>
      <c r="J307" s="14" t="n"/>
      <c r="K307" s="14" t="n"/>
      <c r="L307" s="14" t="n"/>
      <c r="M307" s="14" t="n"/>
      <c r="N307" s="14" t="n"/>
      <c r="O307" s="14" t="n"/>
      <c r="P307" s="14" t="n"/>
      <c r="Q307" s="14" t="n"/>
      <c r="R307" s="14" t="n"/>
      <c r="S307" s="14" t="n"/>
      <c r="T307" s="14" t="n"/>
      <c r="U307" s="14" t="n"/>
      <c r="V307" s="14" t="n"/>
      <c r="W307" s="14" t="n"/>
      <c r="X307" s="14" t="n"/>
      <c r="Y307" s="14" t="n"/>
      <c r="Z307" s="14" t="n"/>
    </row>
    <row r="308" ht="15.75" customHeight="1" s="16">
      <c r="A308" s="13" t="inlineStr">
        <is>
          <t>캔디핑크</t>
        </is>
      </c>
      <c r="B308" s="14" t="n"/>
      <c r="C308" s="14" t="n"/>
      <c r="D308" s="14" t="n"/>
      <c r="E308" s="14" t="n"/>
      <c r="F308" s="14" t="n"/>
      <c r="G308" s="14" t="n"/>
      <c r="H308" s="14" t="n"/>
      <c r="I308" s="14" t="n"/>
      <c r="J308" s="14" t="n"/>
      <c r="K308" s="14" t="n"/>
      <c r="L308" s="14" t="n"/>
      <c r="M308" s="14" t="n"/>
      <c r="N308" s="14" t="n"/>
      <c r="O308" s="14" t="n"/>
      <c r="P308" s="14" t="n"/>
      <c r="Q308" s="14" t="n"/>
      <c r="R308" s="14" t="n"/>
      <c r="S308" s="14" t="n"/>
      <c r="T308" s="14" t="n"/>
      <c r="U308" s="14" t="n"/>
      <c r="V308" s="14" t="n"/>
      <c r="W308" s="14" t="n"/>
      <c r="X308" s="14" t="n"/>
      <c r="Y308" s="14" t="n"/>
      <c r="Z308" s="14" t="n"/>
    </row>
    <row r="309" ht="15.75" customHeight="1" s="16">
      <c r="A309" s="13" t="inlineStr">
        <is>
          <t>파스텔옐로우</t>
        </is>
      </c>
      <c r="B309" s="14" t="n"/>
      <c r="C309" s="14" t="n"/>
      <c r="D309" s="14" t="n"/>
      <c r="E309" s="14" t="n"/>
      <c r="F309" s="14" t="n"/>
      <c r="G309" s="14" t="n"/>
      <c r="H309" s="14" t="n"/>
      <c r="I309" s="14" t="n"/>
      <c r="J309" s="14" t="n"/>
      <c r="K309" s="14" t="n"/>
      <c r="L309" s="14" t="n"/>
      <c r="M309" s="14" t="n"/>
      <c r="N309" s="14" t="n"/>
      <c r="O309" s="14" t="n"/>
      <c r="P309" s="14" t="n"/>
      <c r="Q309" s="14" t="n"/>
      <c r="R309" s="14" t="n"/>
      <c r="S309" s="14" t="n"/>
      <c r="T309" s="14" t="n"/>
      <c r="U309" s="14" t="n"/>
      <c r="V309" s="14" t="n"/>
      <c r="W309" s="14" t="n"/>
      <c r="X309" s="14" t="n"/>
      <c r="Y309" s="14" t="n"/>
      <c r="Z309" s="14" t="n"/>
    </row>
    <row r="310" ht="15.75" customHeight="1" s="16">
      <c r="A310" s="13" t="inlineStr">
        <is>
          <t>레디컬레드그레이</t>
        </is>
      </c>
      <c r="B310" s="14" t="n"/>
      <c r="C310" s="14" t="n"/>
      <c r="D310" s="14" t="n"/>
      <c r="E310" s="14" t="n"/>
      <c r="F310" s="14" t="n"/>
      <c r="G310" s="14" t="n"/>
      <c r="H310" s="14" t="n"/>
      <c r="I310" s="14" t="n"/>
      <c r="J310" s="14" t="n"/>
      <c r="K310" s="14" t="n"/>
      <c r="L310" s="14" t="n"/>
      <c r="M310" s="14" t="n"/>
      <c r="N310" s="14" t="n"/>
      <c r="O310" s="14" t="n"/>
      <c r="P310" s="14" t="n"/>
      <c r="Q310" s="14" t="n"/>
      <c r="R310" s="14" t="n"/>
      <c r="S310" s="14" t="n"/>
      <c r="T310" s="14" t="n"/>
      <c r="U310" s="14" t="n"/>
      <c r="V310" s="14" t="n"/>
      <c r="W310" s="14" t="n"/>
      <c r="X310" s="14" t="n"/>
      <c r="Y310" s="14" t="n"/>
      <c r="Z310" s="14" t="n"/>
    </row>
    <row r="311" ht="15.75" customHeight="1" s="16">
      <c r="A311" s="13" t="inlineStr">
        <is>
          <t>화이트그레이</t>
        </is>
      </c>
      <c r="B311" s="14" t="n"/>
      <c r="C311" s="14" t="n"/>
      <c r="D311" s="14" t="n"/>
      <c r="E311" s="14" t="n"/>
      <c r="F311" s="14" t="n"/>
      <c r="G311" s="14" t="n"/>
      <c r="H311" s="14" t="n"/>
      <c r="I311" s="14" t="n"/>
      <c r="J311" s="14" t="n"/>
      <c r="K311" s="14" t="n"/>
      <c r="L311" s="14" t="n"/>
      <c r="M311" s="14" t="n"/>
      <c r="N311" s="14" t="n"/>
      <c r="O311" s="14" t="n"/>
      <c r="P311" s="14" t="n"/>
      <c r="Q311" s="14" t="n"/>
      <c r="R311" s="14" t="n"/>
      <c r="S311" s="14" t="n"/>
      <c r="T311" s="14" t="n"/>
      <c r="U311" s="14" t="n"/>
      <c r="V311" s="14" t="n"/>
      <c r="W311" s="14" t="n"/>
      <c r="X311" s="14" t="n"/>
      <c r="Y311" s="14" t="n"/>
      <c r="Z311" s="14" t="n"/>
    </row>
    <row r="312" ht="15.75" customHeight="1" s="16">
      <c r="A312" s="13" t="inlineStr">
        <is>
          <t>앤틱화이트</t>
        </is>
      </c>
      <c r="B312" s="14" t="n"/>
      <c r="C312" s="14" t="n"/>
      <c r="D312" s="14" t="n"/>
      <c r="E312" s="14" t="n"/>
      <c r="F312" s="14" t="n"/>
      <c r="G312" s="14" t="n"/>
      <c r="H312" s="14" t="n"/>
      <c r="I312" s="14" t="n"/>
      <c r="J312" s="14" t="n"/>
      <c r="K312" s="14" t="n"/>
      <c r="L312" s="14" t="n"/>
      <c r="M312" s="14" t="n"/>
      <c r="N312" s="14" t="n"/>
      <c r="O312" s="14" t="n"/>
      <c r="P312" s="14" t="n"/>
      <c r="Q312" s="14" t="n"/>
      <c r="R312" s="14" t="n"/>
      <c r="S312" s="14" t="n"/>
      <c r="T312" s="14" t="n"/>
      <c r="U312" s="14" t="n"/>
      <c r="V312" s="14" t="n"/>
      <c r="W312" s="14" t="n"/>
      <c r="X312" s="14" t="n"/>
      <c r="Y312" s="14" t="n"/>
      <c r="Z312" s="14" t="n"/>
    </row>
    <row r="313" ht="15.75" customHeight="1" s="16">
      <c r="A313" s="13" t="inlineStr">
        <is>
          <t>와인다크그레이</t>
        </is>
      </c>
      <c r="B313" s="14" t="n"/>
      <c r="C313" s="14" t="n"/>
      <c r="D313" s="14" t="n"/>
      <c r="E313" s="14" t="n"/>
      <c r="F313" s="14" t="n"/>
      <c r="G313" s="14" t="n"/>
      <c r="H313" s="14" t="n"/>
      <c r="I313" s="14" t="n"/>
      <c r="J313" s="14" t="n"/>
      <c r="K313" s="14" t="n"/>
      <c r="L313" s="14" t="n"/>
      <c r="M313" s="14" t="n"/>
      <c r="N313" s="14" t="n"/>
      <c r="O313" s="14" t="n"/>
      <c r="P313" s="14" t="n"/>
      <c r="Q313" s="14" t="n"/>
      <c r="R313" s="14" t="n"/>
      <c r="S313" s="14" t="n"/>
      <c r="T313" s="14" t="n"/>
      <c r="U313" s="14" t="n"/>
      <c r="V313" s="14" t="n"/>
      <c r="W313" s="14" t="n"/>
      <c r="X313" s="14" t="n"/>
      <c r="Y313" s="14" t="n"/>
      <c r="Z313" s="14" t="n"/>
    </row>
    <row r="314" ht="15.75" customHeight="1" s="16">
      <c r="A314" s="13" t="inlineStr">
        <is>
          <t>딥레드다크그레이</t>
        </is>
      </c>
      <c r="B314" s="14" t="n"/>
      <c r="C314" s="14" t="n"/>
      <c r="D314" s="14" t="n"/>
      <c r="E314" s="14" t="n"/>
      <c r="F314" s="14" t="n"/>
      <c r="G314" s="14" t="n"/>
      <c r="H314" s="14" t="n"/>
      <c r="I314" s="14" t="n"/>
      <c r="J314" s="14" t="n"/>
      <c r="K314" s="14" t="n"/>
      <c r="L314" s="14" t="n"/>
      <c r="M314" s="14" t="n"/>
      <c r="N314" s="14" t="n"/>
      <c r="O314" s="14" t="n"/>
      <c r="P314" s="14" t="n"/>
      <c r="Q314" s="14" t="n"/>
      <c r="R314" s="14" t="n"/>
      <c r="S314" s="14" t="n"/>
      <c r="T314" s="14" t="n"/>
      <c r="U314" s="14" t="n"/>
      <c r="V314" s="14" t="n"/>
      <c r="W314" s="14" t="n"/>
      <c r="X314" s="14" t="n"/>
      <c r="Y314" s="14" t="n"/>
      <c r="Z314" s="14" t="n"/>
    </row>
    <row r="315" ht="15.75" customHeight="1" s="16">
      <c r="A315" s="13" t="inlineStr">
        <is>
          <t>앤틱레드블랙</t>
        </is>
      </c>
      <c r="B315" s="14" t="n"/>
      <c r="C315" s="14" t="n"/>
      <c r="D315" s="14" t="n"/>
      <c r="E315" s="14" t="n"/>
      <c r="F315" s="14" t="n"/>
      <c r="G315" s="14" t="n"/>
      <c r="H315" s="14" t="n"/>
      <c r="I315" s="14" t="n"/>
      <c r="J315" s="14" t="n"/>
      <c r="K315" s="14" t="n"/>
      <c r="L315" s="14" t="n"/>
      <c r="M315" s="14" t="n"/>
      <c r="N315" s="14" t="n"/>
      <c r="O315" s="14" t="n"/>
      <c r="P315" s="14" t="n"/>
      <c r="Q315" s="14" t="n"/>
      <c r="R315" s="14" t="n"/>
      <c r="S315" s="14" t="n"/>
      <c r="T315" s="14" t="n"/>
      <c r="U315" s="14" t="n"/>
      <c r="V315" s="14" t="n"/>
      <c r="W315" s="14" t="n"/>
      <c r="X315" s="14" t="n"/>
      <c r="Y315" s="14" t="n"/>
      <c r="Z315" s="14" t="n"/>
    </row>
    <row r="316" ht="15.75" customHeight="1" s="16">
      <c r="A316" s="13" t="inlineStr">
        <is>
          <t>버건디다크네이비</t>
        </is>
      </c>
      <c r="B316" s="14" t="n"/>
      <c r="C316" s="14" t="n"/>
      <c r="D316" s="14" t="n"/>
      <c r="E316" s="14" t="n"/>
      <c r="F316" s="14" t="n"/>
      <c r="G316" s="14" t="n"/>
      <c r="H316" s="14" t="n"/>
      <c r="I316" s="14" t="n"/>
      <c r="J316" s="14" t="n"/>
      <c r="K316" s="14" t="n"/>
      <c r="L316" s="14" t="n"/>
      <c r="M316" s="14" t="n"/>
      <c r="N316" s="14" t="n"/>
      <c r="O316" s="14" t="n"/>
      <c r="P316" s="14" t="n"/>
      <c r="Q316" s="14" t="n"/>
      <c r="R316" s="14" t="n"/>
      <c r="S316" s="14" t="n"/>
      <c r="T316" s="14" t="n"/>
      <c r="U316" s="14" t="n"/>
      <c r="V316" s="14" t="n"/>
      <c r="W316" s="14" t="n"/>
      <c r="X316" s="14" t="n"/>
      <c r="Y316" s="14" t="n"/>
      <c r="Z316" s="14" t="n"/>
    </row>
    <row r="317" ht="15.75" customHeight="1" s="16">
      <c r="A317" s="13" t="inlineStr">
        <is>
          <t>웜모브초크핑크</t>
        </is>
      </c>
      <c r="B317" s="14" t="n"/>
      <c r="C317" s="14" t="n"/>
      <c r="D317" s="14" t="n"/>
      <c r="E317" s="14" t="n"/>
      <c r="F317" s="14" t="n"/>
      <c r="G317" s="14" t="n"/>
      <c r="H317" s="14" t="n"/>
      <c r="I317" s="14" t="n"/>
      <c r="J317" s="14" t="n"/>
      <c r="K317" s="14" t="n"/>
      <c r="L317" s="14" t="n"/>
      <c r="M317" s="14" t="n"/>
      <c r="N317" s="14" t="n"/>
      <c r="O317" s="14" t="n"/>
      <c r="P317" s="14" t="n"/>
      <c r="Q317" s="14" t="n"/>
      <c r="R317" s="14" t="n"/>
      <c r="S317" s="14" t="n"/>
      <c r="T317" s="14" t="n"/>
      <c r="U317" s="14" t="n"/>
      <c r="V317" s="14" t="n"/>
      <c r="W317" s="14" t="n"/>
      <c r="X317" s="14" t="n"/>
      <c r="Y317" s="14" t="n"/>
      <c r="Z317" s="14" t="n"/>
    </row>
    <row r="318" ht="15.75" customHeight="1" s="16">
      <c r="A318" s="13" t="inlineStr">
        <is>
          <t>터쿼스블루</t>
        </is>
      </c>
      <c r="B318" s="14" t="n"/>
      <c r="C318" s="14" t="n"/>
      <c r="D318" s="14" t="n"/>
      <c r="E318" s="14" t="n"/>
      <c r="F318" s="14" t="n"/>
      <c r="G318" s="14" t="n"/>
      <c r="H318" s="14" t="n"/>
      <c r="I318" s="14" t="n"/>
      <c r="J318" s="14" t="n"/>
      <c r="K318" s="14" t="n"/>
      <c r="L318" s="14" t="n"/>
      <c r="M318" s="14" t="n"/>
      <c r="N318" s="14" t="n"/>
      <c r="O318" s="14" t="n"/>
      <c r="P318" s="14" t="n"/>
      <c r="Q318" s="14" t="n"/>
      <c r="R318" s="14" t="n"/>
      <c r="S318" s="14" t="n"/>
      <c r="T318" s="14" t="n"/>
      <c r="U318" s="14" t="n"/>
      <c r="V318" s="14" t="n"/>
      <c r="W318" s="14" t="n"/>
      <c r="X318" s="14" t="n"/>
      <c r="Y318" s="14" t="n"/>
      <c r="Z318" s="14" t="n"/>
    </row>
    <row r="319" ht="15.75" customHeight="1" s="16">
      <c r="A319" s="13" t="inlineStr">
        <is>
          <t>프레첼브라운블루</t>
        </is>
      </c>
      <c r="B319" s="14" t="n"/>
      <c r="C319" s="14" t="n"/>
      <c r="D319" s="14" t="n"/>
      <c r="E319" s="14" t="n"/>
      <c r="F319" s="14" t="n"/>
      <c r="G319" s="14" t="n"/>
      <c r="H319" s="14" t="n"/>
      <c r="I319" s="14" t="n"/>
      <c r="J319" s="14" t="n"/>
      <c r="K319" s="14" t="n"/>
      <c r="L319" s="14" t="n"/>
      <c r="M319" s="14" t="n"/>
      <c r="N319" s="14" t="n"/>
      <c r="O319" s="14" t="n"/>
      <c r="P319" s="14" t="n"/>
      <c r="Q319" s="14" t="n"/>
      <c r="R319" s="14" t="n"/>
      <c r="S319" s="14" t="n"/>
      <c r="T319" s="14" t="n"/>
      <c r="U319" s="14" t="n"/>
      <c r="V319" s="14" t="n"/>
      <c r="W319" s="14" t="n"/>
      <c r="X319" s="14" t="n"/>
      <c r="Y319" s="14" t="n"/>
      <c r="Z319" s="14" t="n"/>
    </row>
    <row r="320" ht="15.75" customHeight="1" s="16">
      <c r="A320" s="13" t="inlineStr">
        <is>
          <t>빈티지캔디레드</t>
        </is>
      </c>
      <c r="B320" s="14" t="n"/>
      <c r="C320" s="14" t="n"/>
      <c r="D320" s="14" t="n"/>
      <c r="E320" s="14" t="n"/>
      <c r="F320" s="14" t="n"/>
      <c r="G320" s="14" t="n"/>
      <c r="H320" s="14" t="n"/>
      <c r="I320" s="14" t="n"/>
      <c r="J320" s="14" t="n"/>
      <c r="K320" s="14" t="n"/>
      <c r="L320" s="14" t="n"/>
      <c r="M320" s="14" t="n"/>
      <c r="N320" s="14" t="n"/>
      <c r="O320" s="14" t="n"/>
      <c r="P320" s="14" t="n"/>
      <c r="Q320" s="14" t="n"/>
      <c r="R320" s="14" t="n"/>
      <c r="S320" s="14" t="n"/>
      <c r="T320" s="14" t="n"/>
      <c r="U320" s="14" t="n"/>
      <c r="V320" s="14" t="n"/>
      <c r="W320" s="14" t="n"/>
      <c r="X320" s="14" t="n"/>
      <c r="Y320" s="14" t="n"/>
      <c r="Z320" s="14" t="n"/>
    </row>
    <row r="321" ht="15.75" customHeight="1" s="16">
      <c r="A321" s="13" t="inlineStr">
        <is>
          <t>빈티지블랙</t>
        </is>
      </c>
      <c r="B321" s="14" t="n"/>
      <c r="C321" s="14" t="n"/>
      <c r="D321" s="14" t="n"/>
      <c r="E321" s="14" t="n"/>
      <c r="F321" s="14" t="n"/>
      <c r="G321" s="14" t="n"/>
      <c r="H321" s="14" t="n"/>
      <c r="I321" s="14" t="n"/>
      <c r="J321" s="14" t="n"/>
      <c r="K321" s="14" t="n"/>
      <c r="L321" s="14" t="n"/>
      <c r="M321" s="14" t="n"/>
      <c r="N321" s="14" t="n"/>
      <c r="O321" s="14" t="n"/>
      <c r="P321" s="14" t="n"/>
      <c r="Q321" s="14" t="n"/>
      <c r="R321" s="14" t="n"/>
      <c r="S321" s="14" t="n"/>
      <c r="T321" s="14" t="n"/>
      <c r="U321" s="14" t="n"/>
      <c r="V321" s="14" t="n"/>
      <c r="W321" s="14" t="n"/>
      <c r="X321" s="14" t="n"/>
      <c r="Y321" s="14" t="n"/>
      <c r="Z321" s="14" t="n"/>
    </row>
    <row r="322" ht="15.75" customHeight="1" s="16">
      <c r="A322" s="13" t="inlineStr">
        <is>
          <t>화이트아이스그레이</t>
        </is>
      </c>
      <c r="B322" s="14" t="n"/>
      <c r="C322" s="14" t="n"/>
      <c r="D322" s="14" t="n"/>
      <c r="E322" s="14" t="n"/>
      <c r="F322" s="14" t="n"/>
      <c r="G322" s="14" t="n"/>
      <c r="H322" s="14" t="n"/>
      <c r="I322" s="14" t="n"/>
      <c r="J322" s="14" t="n"/>
      <c r="K322" s="14" t="n"/>
      <c r="L322" s="14" t="n"/>
      <c r="M322" s="14" t="n"/>
      <c r="N322" s="14" t="n"/>
      <c r="O322" s="14" t="n"/>
      <c r="P322" s="14" t="n"/>
      <c r="Q322" s="14" t="n"/>
      <c r="R322" s="14" t="n"/>
      <c r="S322" s="14" t="n"/>
      <c r="T322" s="14" t="n"/>
      <c r="U322" s="14" t="n"/>
      <c r="V322" s="14" t="n"/>
      <c r="W322" s="14" t="n"/>
      <c r="X322" s="14" t="n"/>
      <c r="Y322" s="14" t="n"/>
      <c r="Z322" s="14" t="n"/>
    </row>
    <row r="323" ht="15.75" customHeight="1" s="16">
      <c r="A323" s="13" t="inlineStr">
        <is>
          <t>라이트라임</t>
        </is>
      </c>
      <c r="B323" s="14" t="n"/>
      <c r="C323" s="14" t="n"/>
      <c r="D323" s="14" t="n"/>
      <c r="E323" s="14" t="n"/>
      <c r="F323" s="14" t="n"/>
      <c r="G323" s="14" t="n"/>
      <c r="H323" s="14" t="n"/>
      <c r="I323" s="14" t="n"/>
      <c r="J323" s="14" t="n"/>
      <c r="K323" s="14" t="n"/>
      <c r="L323" s="14" t="n"/>
      <c r="M323" s="14" t="n"/>
      <c r="N323" s="14" t="n"/>
      <c r="O323" s="14" t="n"/>
      <c r="P323" s="14" t="n"/>
      <c r="Q323" s="14" t="n"/>
      <c r="R323" s="14" t="n"/>
      <c r="S323" s="14" t="n"/>
      <c r="T323" s="14" t="n"/>
      <c r="U323" s="14" t="n"/>
      <c r="V323" s="14" t="n"/>
      <c r="W323" s="14" t="n"/>
      <c r="X323" s="14" t="n"/>
      <c r="Y323" s="14" t="n"/>
      <c r="Z323" s="14" t="n"/>
    </row>
    <row r="324" ht="15.75" customHeight="1" s="16">
      <c r="A324" s="13" t="inlineStr">
        <is>
          <t>스카이블루라이트코랄</t>
        </is>
      </c>
      <c r="B324" s="14" t="n"/>
      <c r="C324" s="14" t="n"/>
      <c r="D324" s="14" t="n"/>
      <c r="E324" s="14" t="n"/>
      <c r="F324" s="14" t="n"/>
      <c r="G324" s="14" t="n"/>
      <c r="H324" s="14" t="n"/>
      <c r="I324" s="14" t="n"/>
      <c r="J324" s="14" t="n"/>
      <c r="K324" s="14" t="n"/>
      <c r="L324" s="14" t="n"/>
      <c r="M324" s="14" t="n"/>
      <c r="N324" s="14" t="n"/>
      <c r="O324" s="14" t="n"/>
      <c r="P324" s="14" t="n"/>
      <c r="Q324" s="14" t="n"/>
      <c r="R324" s="14" t="n"/>
      <c r="S324" s="14" t="n"/>
      <c r="T324" s="14" t="n"/>
      <c r="U324" s="14" t="n"/>
      <c r="V324" s="14" t="n"/>
      <c r="W324" s="14" t="n"/>
      <c r="X324" s="14" t="n"/>
      <c r="Y324" s="14" t="n"/>
      <c r="Z324" s="14" t="n"/>
    </row>
    <row r="325" ht="15.75" customHeight="1" s="16">
      <c r="A325" s="13" t="inlineStr">
        <is>
          <t>라벤더포그파스텔옐로우</t>
        </is>
      </c>
      <c r="B325" s="14" t="n"/>
      <c r="C325" s="14" t="n"/>
      <c r="D325" s="14" t="n"/>
      <c r="E325" s="14" t="n"/>
      <c r="F325" s="14" t="n"/>
      <c r="G325" s="14" t="n"/>
      <c r="H325" s="14" t="n"/>
      <c r="I325" s="14" t="n"/>
      <c r="J325" s="14" t="n"/>
      <c r="K325" s="14" t="n"/>
      <c r="L325" s="14" t="n"/>
      <c r="M325" s="14" t="n"/>
      <c r="N325" s="14" t="n"/>
      <c r="O325" s="14" t="n"/>
      <c r="P325" s="14" t="n"/>
      <c r="Q325" s="14" t="n"/>
      <c r="R325" s="14" t="n"/>
      <c r="S325" s="14" t="n"/>
      <c r="T325" s="14" t="n"/>
      <c r="U325" s="14" t="n"/>
      <c r="V325" s="14" t="n"/>
      <c r="W325" s="14" t="n"/>
      <c r="X325" s="14" t="n"/>
      <c r="Y325" s="14" t="n"/>
      <c r="Z325" s="14" t="n"/>
    </row>
    <row r="326" ht="15.75" customHeight="1" s="16">
      <c r="A326" s="13" t="inlineStr">
        <is>
          <t>세레니티블루</t>
        </is>
      </c>
      <c r="B326" s="14" t="n"/>
      <c r="C326" s="14" t="n"/>
      <c r="D326" s="14" t="n"/>
      <c r="E326" s="14" t="n"/>
      <c r="F326" s="14" t="n"/>
      <c r="G326" s="14" t="n"/>
      <c r="H326" s="14" t="n"/>
      <c r="I326" s="14" t="n"/>
      <c r="J326" s="14" t="n"/>
      <c r="K326" s="14" t="n"/>
      <c r="L326" s="14" t="n"/>
      <c r="M326" s="14" t="n"/>
      <c r="N326" s="14" t="n"/>
      <c r="O326" s="14" t="n"/>
      <c r="P326" s="14" t="n"/>
      <c r="Q326" s="14" t="n"/>
      <c r="R326" s="14" t="n"/>
      <c r="S326" s="14" t="n"/>
      <c r="T326" s="14" t="n"/>
      <c r="U326" s="14" t="n"/>
      <c r="V326" s="14" t="n"/>
      <c r="W326" s="14" t="n"/>
      <c r="X326" s="14" t="n"/>
      <c r="Y326" s="14" t="n"/>
      <c r="Z326" s="14" t="n"/>
    </row>
    <row r="327" ht="15.75" customHeight="1" s="16">
      <c r="A327" s="13" t="inlineStr">
        <is>
          <t>오보이블루</t>
        </is>
      </c>
      <c r="B327" s="14" t="n"/>
      <c r="C327" s="14" t="n"/>
      <c r="D327" s="14" t="n"/>
      <c r="E327" s="14" t="n"/>
      <c r="F327" s="14" t="n"/>
      <c r="G327" s="14" t="n"/>
      <c r="H327" s="14" t="n"/>
      <c r="I327" s="14" t="n"/>
      <c r="J327" s="14" t="n"/>
      <c r="K327" s="14" t="n"/>
      <c r="L327" s="14" t="n"/>
      <c r="M327" s="14" t="n"/>
      <c r="N327" s="14" t="n"/>
      <c r="O327" s="14" t="n"/>
      <c r="P327" s="14" t="n"/>
      <c r="Q327" s="14" t="n"/>
      <c r="R327" s="14" t="n"/>
      <c r="S327" s="14" t="n"/>
      <c r="T327" s="14" t="n"/>
      <c r="U327" s="14" t="n"/>
      <c r="V327" s="14" t="n"/>
      <c r="W327" s="14" t="n"/>
      <c r="X327" s="14" t="n"/>
      <c r="Y327" s="14" t="n"/>
      <c r="Z327" s="14" t="n"/>
    </row>
    <row r="328" ht="15.75" customHeight="1" s="16">
      <c r="A328" s="13" t="inlineStr">
        <is>
          <t>오팔블루</t>
        </is>
      </c>
      <c r="B328" s="14" t="n"/>
      <c r="C328" s="14" t="n"/>
      <c r="D328" s="14" t="n"/>
      <c r="E328" s="14" t="n"/>
      <c r="F328" s="14" t="n"/>
      <c r="G328" s="14" t="n"/>
      <c r="H328" s="14" t="n"/>
      <c r="I328" s="14" t="n"/>
      <c r="J328" s="14" t="n"/>
      <c r="K328" s="14" t="n"/>
      <c r="L328" s="14" t="n"/>
      <c r="M328" s="14" t="n"/>
      <c r="N328" s="14" t="n"/>
      <c r="O328" s="14" t="n"/>
      <c r="P328" s="14" t="n"/>
      <c r="Q328" s="14" t="n"/>
      <c r="R328" s="14" t="n"/>
      <c r="S328" s="14" t="n"/>
      <c r="T328" s="14" t="n"/>
      <c r="U328" s="14" t="n"/>
      <c r="V328" s="14" t="n"/>
      <c r="W328" s="14" t="n"/>
      <c r="X328" s="14" t="n"/>
      <c r="Y328" s="14" t="n"/>
      <c r="Z328" s="14" t="n"/>
    </row>
    <row r="329" ht="15.75" customHeight="1" s="16">
      <c r="A329" s="13" t="inlineStr">
        <is>
          <t>브라이트옐로우다크핑크</t>
        </is>
      </c>
      <c r="B329" s="14" t="n"/>
      <c r="C329" s="14" t="n"/>
      <c r="D329" s="14" t="n"/>
      <c r="E329" s="14" t="n"/>
      <c r="F329" s="14" t="n"/>
      <c r="G329" s="14" t="n"/>
      <c r="H329" s="14" t="n"/>
      <c r="I329" s="14" t="n"/>
      <c r="J329" s="14" t="n"/>
      <c r="K329" s="14" t="n"/>
      <c r="L329" s="14" t="n"/>
      <c r="M329" s="14" t="n"/>
      <c r="N329" s="14" t="n"/>
      <c r="O329" s="14" t="n"/>
      <c r="P329" s="14" t="n"/>
      <c r="Q329" s="14" t="n"/>
      <c r="R329" s="14" t="n"/>
      <c r="S329" s="14" t="n"/>
      <c r="T329" s="14" t="n"/>
      <c r="U329" s="14" t="n"/>
      <c r="V329" s="14" t="n"/>
      <c r="W329" s="14" t="n"/>
      <c r="X329" s="14" t="n"/>
      <c r="Y329" s="14" t="n"/>
      <c r="Z329" s="14" t="n"/>
    </row>
    <row r="330" ht="15.75" customHeight="1" s="16">
      <c r="A330" s="13" t="inlineStr">
        <is>
          <t>네이비딥브라운</t>
        </is>
      </c>
      <c r="B330" s="14" t="n"/>
      <c r="C330" s="14" t="n"/>
      <c r="D330" s="14" t="n"/>
      <c r="E330" s="14" t="n"/>
      <c r="F330" s="14" t="n"/>
      <c r="G330" s="14" t="n"/>
      <c r="H330" s="14" t="n"/>
      <c r="I330" s="14" t="n"/>
      <c r="J330" s="14" t="n"/>
      <c r="K330" s="14" t="n"/>
      <c r="L330" s="14" t="n"/>
      <c r="M330" s="14" t="n"/>
      <c r="N330" s="14" t="n"/>
      <c r="O330" s="14" t="n"/>
      <c r="P330" s="14" t="n"/>
      <c r="Q330" s="14" t="n"/>
      <c r="R330" s="14" t="n"/>
      <c r="S330" s="14" t="n"/>
      <c r="T330" s="14" t="n"/>
      <c r="U330" s="14" t="n"/>
      <c r="V330" s="14" t="n"/>
      <c r="W330" s="14" t="n"/>
      <c r="X330" s="14" t="n"/>
      <c r="Y330" s="14" t="n"/>
      <c r="Z330" s="14" t="n"/>
    </row>
    <row r="331" ht="15.75" customHeight="1" s="16">
      <c r="A331" s="13" t="inlineStr">
        <is>
          <t>크리미옐로우</t>
        </is>
      </c>
      <c r="B331" s="14" t="n"/>
      <c r="C331" s="14" t="n"/>
      <c r="D331" s="14" t="n"/>
      <c r="E331" s="14" t="n"/>
      <c r="F331" s="14" t="n"/>
      <c r="G331" s="14" t="n"/>
      <c r="H331" s="14" t="n"/>
      <c r="I331" s="14" t="n"/>
      <c r="J331" s="14" t="n"/>
      <c r="K331" s="14" t="n"/>
      <c r="L331" s="14" t="n"/>
      <c r="M331" s="14" t="n"/>
      <c r="N331" s="14" t="n"/>
      <c r="O331" s="14" t="n"/>
      <c r="P331" s="14" t="n"/>
      <c r="Q331" s="14" t="n"/>
      <c r="R331" s="14" t="n"/>
      <c r="S331" s="14" t="n"/>
      <c r="T331" s="14" t="n"/>
      <c r="U331" s="14" t="n"/>
      <c r="V331" s="14" t="n"/>
      <c r="W331" s="14" t="n"/>
      <c r="X331" s="14" t="n"/>
      <c r="Y331" s="14" t="n"/>
      <c r="Z331" s="14" t="n"/>
    </row>
    <row r="332" ht="15.75" customHeight="1" s="16">
      <c r="A332" s="13" t="inlineStr">
        <is>
          <t>폰더로사파인그린</t>
        </is>
      </c>
      <c r="B332" s="14" t="n"/>
      <c r="C332" s="14" t="n"/>
      <c r="D332" s="14" t="n"/>
      <c r="E332" s="14" t="n"/>
      <c r="F332" s="14" t="n"/>
      <c r="G332" s="14" t="n"/>
      <c r="H332" s="14" t="n"/>
      <c r="I332" s="14" t="n"/>
      <c r="J332" s="14" t="n"/>
      <c r="K332" s="14" t="n"/>
      <c r="L332" s="14" t="n"/>
      <c r="M332" s="14" t="n"/>
      <c r="N332" s="14" t="n"/>
      <c r="O332" s="14" t="n"/>
      <c r="P332" s="14" t="n"/>
      <c r="Q332" s="14" t="n"/>
      <c r="R332" s="14" t="n"/>
      <c r="S332" s="14" t="n"/>
      <c r="T332" s="14" t="n"/>
      <c r="U332" s="14" t="n"/>
      <c r="V332" s="14" t="n"/>
      <c r="W332" s="14" t="n"/>
      <c r="X332" s="14" t="n"/>
      <c r="Y332" s="14" t="n"/>
      <c r="Z332" s="14" t="n"/>
    </row>
    <row r="333" ht="15.75" customHeight="1" s="16">
      <c r="A333" s="13" t="inlineStr">
        <is>
          <t>브라이트그린</t>
        </is>
      </c>
      <c r="B333" s="14" t="n"/>
      <c r="C333" s="14" t="n"/>
      <c r="D333" s="14" t="n"/>
      <c r="E333" s="14" t="n"/>
      <c r="F333" s="14" t="n"/>
      <c r="G333" s="14" t="n"/>
      <c r="H333" s="14" t="n"/>
      <c r="I333" s="14" t="n"/>
      <c r="J333" s="14" t="n"/>
      <c r="K333" s="14" t="n"/>
      <c r="L333" s="14" t="n"/>
      <c r="M333" s="14" t="n"/>
      <c r="N333" s="14" t="n"/>
      <c r="O333" s="14" t="n"/>
      <c r="P333" s="14" t="n"/>
      <c r="Q333" s="14" t="n"/>
      <c r="R333" s="14" t="n"/>
      <c r="S333" s="14" t="n"/>
      <c r="T333" s="14" t="n"/>
      <c r="U333" s="14" t="n"/>
      <c r="V333" s="14" t="n"/>
      <c r="W333" s="14" t="n"/>
      <c r="X333" s="14" t="n"/>
      <c r="Y333" s="14" t="n"/>
      <c r="Z333" s="14" t="n"/>
    </row>
    <row r="334" ht="15.75" customHeight="1" s="16">
      <c r="A334" s="13" t="inlineStr">
        <is>
          <t>라이트흑청</t>
        </is>
      </c>
      <c r="B334" s="14" t="n"/>
      <c r="C334" s="14" t="n"/>
      <c r="D334" s="14" t="n"/>
      <c r="E334" s="14" t="n"/>
      <c r="F334" s="14" t="n"/>
      <c r="G334" s="14" t="n"/>
      <c r="H334" s="14" t="n"/>
      <c r="I334" s="14" t="n"/>
      <c r="J334" s="14" t="n"/>
      <c r="K334" s="14" t="n"/>
      <c r="L334" s="14" t="n"/>
      <c r="M334" s="14" t="n"/>
      <c r="N334" s="14" t="n"/>
      <c r="O334" s="14" t="n"/>
      <c r="P334" s="14" t="n"/>
      <c r="Q334" s="14" t="n"/>
      <c r="R334" s="14" t="n"/>
      <c r="S334" s="14" t="n"/>
      <c r="T334" s="14" t="n"/>
      <c r="U334" s="14" t="n"/>
      <c r="V334" s="14" t="n"/>
      <c r="W334" s="14" t="n"/>
      <c r="X334" s="14" t="n"/>
      <c r="Y334" s="14" t="n"/>
      <c r="Z334" s="14" t="n"/>
    </row>
    <row r="335" ht="15.75" customHeight="1" s="16">
      <c r="A335" s="13" t="inlineStr">
        <is>
          <t>라임크림</t>
        </is>
      </c>
      <c r="B335" s="14" t="n"/>
      <c r="C335" s="14" t="n"/>
      <c r="D335" s="14" t="n"/>
      <c r="E335" s="14" t="n"/>
      <c r="F335" s="14" t="n"/>
      <c r="G335" s="14" t="n"/>
      <c r="H335" s="14" t="n"/>
      <c r="I335" s="14" t="n"/>
      <c r="J335" s="14" t="n"/>
      <c r="K335" s="14" t="n"/>
      <c r="L335" s="14" t="n"/>
      <c r="M335" s="14" t="n"/>
      <c r="N335" s="14" t="n"/>
      <c r="O335" s="14" t="n"/>
      <c r="P335" s="14" t="n"/>
      <c r="Q335" s="14" t="n"/>
      <c r="R335" s="14" t="n"/>
      <c r="S335" s="14" t="n"/>
      <c r="T335" s="14" t="n"/>
      <c r="U335" s="14" t="n"/>
      <c r="V335" s="14" t="n"/>
      <c r="W335" s="14" t="n"/>
      <c r="X335" s="14" t="n"/>
      <c r="Y335" s="14" t="n"/>
      <c r="Z335" s="14" t="n"/>
    </row>
    <row r="336" ht="15.75" customHeight="1" s="16">
      <c r="A336" s="13" t="inlineStr">
        <is>
          <t>다크그레이멜란지그레이</t>
        </is>
      </c>
      <c r="B336" s="14" t="n"/>
      <c r="C336" s="14" t="n"/>
      <c r="D336" s="14" t="n"/>
      <c r="E336" s="14" t="n"/>
      <c r="F336" s="14" t="n"/>
      <c r="G336" s="14" t="n"/>
      <c r="H336" s="14" t="n"/>
      <c r="I336" s="14" t="n"/>
      <c r="J336" s="14" t="n"/>
      <c r="K336" s="14" t="n"/>
      <c r="L336" s="14" t="n"/>
      <c r="M336" s="14" t="n"/>
      <c r="N336" s="14" t="n"/>
      <c r="O336" s="14" t="n"/>
      <c r="P336" s="14" t="n"/>
      <c r="Q336" s="14" t="n"/>
      <c r="R336" s="14" t="n"/>
      <c r="S336" s="14" t="n"/>
      <c r="T336" s="14" t="n"/>
      <c r="U336" s="14" t="n"/>
      <c r="V336" s="14" t="n"/>
      <c r="W336" s="14" t="n"/>
      <c r="X336" s="14" t="n"/>
      <c r="Y336" s="14" t="n"/>
      <c r="Z336" s="14" t="n"/>
    </row>
    <row r="337" ht="15.75" customHeight="1" s="16">
      <c r="A337" s="13" t="inlineStr">
        <is>
          <t>브라이트핫오렌지</t>
        </is>
      </c>
      <c r="B337" s="14" t="n"/>
      <c r="C337" s="14" t="n"/>
      <c r="D337" s="14" t="n"/>
      <c r="E337" s="14" t="n"/>
      <c r="F337" s="14" t="n"/>
      <c r="G337" s="14" t="n"/>
      <c r="H337" s="14" t="n"/>
      <c r="I337" s="14" t="n"/>
      <c r="J337" s="14" t="n"/>
      <c r="K337" s="14" t="n"/>
      <c r="L337" s="14" t="n"/>
      <c r="M337" s="14" t="n"/>
      <c r="N337" s="14" t="n"/>
      <c r="O337" s="14" t="n"/>
      <c r="P337" s="14" t="n"/>
      <c r="Q337" s="14" t="n"/>
      <c r="R337" s="14" t="n"/>
      <c r="S337" s="14" t="n"/>
      <c r="T337" s="14" t="n"/>
      <c r="U337" s="14" t="n"/>
      <c r="V337" s="14" t="n"/>
      <c r="W337" s="14" t="n"/>
      <c r="X337" s="14" t="n"/>
      <c r="Y337" s="14" t="n"/>
      <c r="Z337" s="14" t="n"/>
    </row>
    <row r="338" ht="15.75" customHeight="1" s="16">
      <c r="A338" s="13" t="inlineStr">
        <is>
          <t>다크올리브그린블랙</t>
        </is>
      </c>
      <c r="B338" s="14" t="n"/>
      <c r="C338" s="14" t="n"/>
      <c r="D338" s="14" t="n"/>
      <c r="E338" s="14" t="n"/>
      <c r="F338" s="14" t="n"/>
      <c r="G338" s="14" t="n"/>
      <c r="H338" s="14" t="n"/>
      <c r="I338" s="14" t="n"/>
      <c r="J338" s="14" t="n"/>
      <c r="K338" s="14" t="n"/>
      <c r="L338" s="14" t="n"/>
      <c r="M338" s="14" t="n"/>
      <c r="N338" s="14" t="n"/>
      <c r="O338" s="14" t="n"/>
      <c r="P338" s="14" t="n"/>
      <c r="Q338" s="14" t="n"/>
      <c r="R338" s="14" t="n"/>
      <c r="S338" s="14" t="n"/>
      <c r="T338" s="14" t="n"/>
      <c r="U338" s="14" t="n"/>
      <c r="V338" s="14" t="n"/>
      <c r="W338" s="14" t="n"/>
      <c r="X338" s="14" t="n"/>
      <c r="Y338" s="14" t="n"/>
      <c r="Z338" s="14" t="n"/>
    </row>
    <row r="339" ht="15.75" customHeight="1" s="16">
      <c r="A339" s="13" t="inlineStr">
        <is>
          <t>다크블루</t>
        </is>
      </c>
      <c r="B339" s="14" t="n"/>
      <c r="C339" s="14" t="n"/>
      <c r="D339" s="14" t="n"/>
      <c r="E339" s="14" t="n"/>
      <c r="F339" s="14" t="n"/>
      <c r="G339" s="14" t="n"/>
      <c r="H339" s="14" t="n"/>
      <c r="I339" s="14" t="n"/>
      <c r="J339" s="14" t="n"/>
      <c r="K339" s="14" t="n"/>
      <c r="L339" s="14" t="n"/>
      <c r="M339" s="14" t="n"/>
      <c r="N339" s="14" t="n"/>
      <c r="O339" s="14" t="n"/>
      <c r="P339" s="14" t="n"/>
      <c r="Q339" s="14" t="n"/>
      <c r="R339" s="14" t="n"/>
      <c r="S339" s="14" t="n"/>
      <c r="T339" s="14" t="n"/>
      <c r="U339" s="14" t="n"/>
      <c r="V339" s="14" t="n"/>
      <c r="W339" s="14" t="n"/>
      <c r="X339" s="14" t="n"/>
      <c r="Y339" s="14" t="n"/>
      <c r="Z339" s="14" t="n"/>
    </row>
    <row r="340" ht="15.75" customHeight="1" s="16">
      <c r="A340" s="13" t="inlineStr">
        <is>
          <t>매트딥옐로우</t>
        </is>
      </c>
      <c r="B340" s="14" t="n"/>
      <c r="C340" s="14" t="n"/>
      <c r="D340" s="14" t="n"/>
      <c r="E340" s="14" t="n"/>
      <c r="F340" s="14" t="n"/>
      <c r="G340" s="14" t="n"/>
      <c r="H340" s="14" t="n"/>
      <c r="I340" s="14" t="n"/>
      <c r="J340" s="14" t="n"/>
      <c r="K340" s="14" t="n"/>
      <c r="L340" s="14" t="n"/>
      <c r="M340" s="14" t="n"/>
      <c r="N340" s="14" t="n"/>
      <c r="O340" s="14" t="n"/>
      <c r="P340" s="14" t="n"/>
      <c r="Q340" s="14" t="n"/>
      <c r="R340" s="14" t="n"/>
      <c r="S340" s="14" t="n"/>
      <c r="T340" s="14" t="n"/>
      <c r="U340" s="14" t="n"/>
      <c r="V340" s="14" t="n"/>
      <c r="W340" s="14" t="n"/>
      <c r="X340" s="14" t="n"/>
      <c r="Y340" s="14" t="n"/>
      <c r="Z340" s="14" t="n"/>
    </row>
    <row r="341" ht="15.75" customHeight="1" s="16">
      <c r="A341" s="13" t="inlineStr">
        <is>
          <t>옐로우매트블랙</t>
        </is>
      </c>
      <c r="B341" s="14" t="n"/>
      <c r="C341" s="14" t="n"/>
      <c r="D341" s="14" t="n"/>
      <c r="E341" s="14" t="n"/>
      <c r="F341" s="14" t="n"/>
      <c r="G341" s="14" t="n"/>
      <c r="H341" s="14" t="n"/>
      <c r="I341" s="14" t="n"/>
      <c r="J341" s="14" t="n"/>
      <c r="K341" s="14" t="n"/>
      <c r="L341" s="14" t="n"/>
      <c r="M341" s="14" t="n"/>
      <c r="N341" s="14" t="n"/>
      <c r="O341" s="14" t="n"/>
      <c r="P341" s="14" t="n"/>
      <c r="Q341" s="14" t="n"/>
      <c r="R341" s="14" t="n"/>
      <c r="S341" s="14" t="n"/>
      <c r="T341" s="14" t="n"/>
      <c r="U341" s="14" t="n"/>
      <c r="V341" s="14" t="n"/>
      <c r="W341" s="14" t="n"/>
      <c r="X341" s="14" t="n"/>
      <c r="Y341" s="14" t="n"/>
      <c r="Z341" s="14" t="n"/>
    </row>
    <row r="342" ht="15.75" customHeight="1" s="16">
      <c r="A342" s="13" t="inlineStr">
        <is>
          <t>다크오렌지블랙</t>
        </is>
      </c>
      <c r="B342" s="14" t="n"/>
      <c r="C342" s="14" t="n"/>
      <c r="D342" s="14" t="n"/>
      <c r="E342" s="14" t="n"/>
      <c r="F342" s="14" t="n"/>
      <c r="G342" s="14" t="n"/>
      <c r="H342" s="14" t="n"/>
      <c r="I342" s="14" t="n"/>
      <c r="J342" s="14" t="n"/>
      <c r="K342" s="14" t="n"/>
      <c r="L342" s="14" t="n"/>
      <c r="M342" s="14" t="n"/>
      <c r="N342" s="14" t="n"/>
      <c r="O342" s="14" t="n"/>
      <c r="P342" s="14" t="n"/>
      <c r="Q342" s="14" t="n"/>
      <c r="R342" s="14" t="n"/>
      <c r="S342" s="14" t="n"/>
      <c r="T342" s="14" t="n"/>
      <c r="U342" s="14" t="n"/>
      <c r="V342" s="14" t="n"/>
      <c r="W342" s="14" t="n"/>
      <c r="X342" s="14" t="n"/>
      <c r="Y342" s="14" t="n"/>
      <c r="Z342" s="14" t="n"/>
    </row>
    <row r="343" ht="15.75" customHeight="1" s="16">
      <c r="A343" s="13" t="inlineStr">
        <is>
          <t>네온그린</t>
        </is>
      </c>
      <c r="B343" s="14" t="n"/>
      <c r="C343" s="14" t="n"/>
      <c r="D343" s="14" t="n"/>
      <c r="E343" s="14" t="n"/>
      <c r="F343" s="14" t="n"/>
      <c r="G343" s="14" t="n"/>
      <c r="H343" s="14" t="n"/>
      <c r="I343" s="14" t="n"/>
      <c r="J343" s="14" t="n"/>
      <c r="K343" s="14" t="n"/>
      <c r="L343" s="14" t="n"/>
      <c r="M343" s="14" t="n"/>
      <c r="N343" s="14" t="n"/>
      <c r="O343" s="14" t="n"/>
      <c r="P343" s="14" t="n"/>
      <c r="Q343" s="14" t="n"/>
      <c r="R343" s="14" t="n"/>
      <c r="S343" s="14" t="n"/>
      <c r="T343" s="14" t="n"/>
      <c r="U343" s="14" t="n"/>
      <c r="V343" s="14" t="n"/>
      <c r="W343" s="14" t="n"/>
      <c r="X343" s="14" t="n"/>
      <c r="Y343" s="14" t="n"/>
      <c r="Z343" s="14" t="n"/>
    </row>
    <row r="344" ht="15.75" customHeight="1" s="16">
      <c r="A344" s="13" t="inlineStr">
        <is>
          <t>그린퍼플</t>
        </is>
      </c>
      <c r="B344" s="14" t="n"/>
      <c r="C344" s="14" t="n"/>
      <c r="D344" s="14" t="n"/>
      <c r="E344" s="14" t="n"/>
      <c r="F344" s="14" t="n"/>
      <c r="G344" s="14" t="n"/>
      <c r="H344" s="14" t="n"/>
      <c r="I344" s="14" t="n"/>
      <c r="J344" s="14" t="n"/>
      <c r="K344" s="14" t="n"/>
      <c r="L344" s="14" t="n"/>
      <c r="M344" s="14" t="n"/>
      <c r="N344" s="14" t="n"/>
      <c r="O344" s="14" t="n"/>
      <c r="P344" s="14" t="n"/>
      <c r="Q344" s="14" t="n"/>
      <c r="R344" s="14" t="n"/>
      <c r="S344" s="14" t="n"/>
      <c r="T344" s="14" t="n"/>
      <c r="U344" s="14" t="n"/>
      <c r="V344" s="14" t="n"/>
      <c r="W344" s="14" t="n"/>
      <c r="X344" s="14" t="n"/>
      <c r="Y344" s="14" t="n"/>
      <c r="Z344" s="14" t="n"/>
    </row>
    <row r="345" ht="15.75" customHeight="1" s="16">
      <c r="A345" s="13" t="inlineStr">
        <is>
          <t>다크파스텔레인보우</t>
        </is>
      </c>
      <c r="B345" s="14" t="n"/>
      <c r="C345" s="14" t="n"/>
      <c r="D345" s="14" t="n"/>
      <c r="E345" s="14" t="n"/>
      <c r="F345" s="14" t="n"/>
      <c r="G345" s="14" t="n"/>
      <c r="H345" s="14" t="n"/>
      <c r="I345" s="14" t="n"/>
      <c r="J345" s="14" t="n"/>
      <c r="K345" s="14" t="n"/>
      <c r="L345" s="14" t="n"/>
      <c r="M345" s="14" t="n"/>
      <c r="N345" s="14" t="n"/>
      <c r="O345" s="14" t="n"/>
      <c r="P345" s="14" t="n"/>
      <c r="Q345" s="14" t="n"/>
      <c r="R345" s="14" t="n"/>
      <c r="S345" s="14" t="n"/>
      <c r="T345" s="14" t="n"/>
      <c r="U345" s="14" t="n"/>
      <c r="V345" s="14" t="n"/>
      <c r="W345" s="14" t="n"/>
      <c r="X345" s="14" t="n"/>
      <c r="Y345" s="14" t="n"/>
      <c r="Z345" s="14" t="n"/>
    </row>
    <row r="346" ht="15.75" customHeight="1" s="16">
      <c r="A346" s="13" t="inlineStr">
        <is>
          <t>빈티지블루오렌지</t>
        </is>
      </c>
      <c r="B346" s="14" t="n"/>
      <c r="C346" s="14" t="n"/>
      <c r="D346" s="14" t="n"/>
      <c r="E346" s="14" t="n"/>
      <c r="F346" s="14" t="n"/>
      <c r="G346" s="14" t="n"/>
      <c r="H346" s="14" t="n"/>
      <c r="I346" s="14" t="n"/>
      <c r="J346" s="14" t="n"/>
      <c r="K346" s="14" t="n"/>
      <c r="L346" s="14" t="n"/>
      <c r="M346" s="14" t="n"/>
      <c r="N346" s="14" t="n"/>
      <c r="O346" s="14" t="n"/>
      <c r="P346" s="14" t="n"/>
      <c r="Q346" s="14" t="n"/>
      <c r="R346" s="14" t="n"/>
      <c r="S346" s="14" t="n"/>
      <c r="T346" s="14" t="n"/>
      <c r="U346" s="14" t="n"/>
      <c r="V346" s="14" t="n"/>
      <c r="W346" s="14" t="n"/>
      <c r="X346" s="14" t="n"/>
      <c r="Y346" s="14" t="n"/>
      <c r="Z346" s="14" t="n"/>
    </row>
    <row r="347" ht="15.75" customHeight="1" s="16">
      <c r="A347" s="13" t="inlineStr">
        <is>
          <t>딸기우유핑크</t>
        </is>
      </c>
      <c r="B347" s="14" t="n"/>
      <c r="C347" s="14" t="n"/>
      <c r="D347" s="14" t="n"/>
      <c r="E347" s="14" t="n"/>
      <c r="F347" s="14" t="n"/>
      <c r="G347" s="14" t="n"/>
      <c r="H347" s="14" t="n"/>
      <c r="I347" s="14" t="n"/>
      <c r="J347" s="14" t="n"/>
      <c r="K347" s="14" t="n"/>
      <c r="L347" s="14" t="n"/>
      <c r="M347" s="14" t="n"/>
      <c r="N347" s="14" t="n"/>
      <c r="O347" s="14" t="n"/>
      <c r="P347" s="14" t="n"/>
      <c r="Q347" s="14" t="n"/>
      <c r="R347" s="14" t="n"/>
      <c r="S347" s="14" t="n"/>
      <c r="T347" s="14" t="n"/>
      <c r="U347" s="14" t="n"/>
      <c r="V347" s="14" t="n"/>
      <c r="W347" s="14" t="n"/>
      <c r="X347" s="14" t="n"/>
      <c r="Y347" s="14" t="n"/>
      <c r="Z347" s="14" t="n"/>
    </row>
    <row r="348" ht="15.75" customHeight="1" s="16">
      <c r="A348" s="13" t="inlineStr">
        <is>
          <t>오렌지네이비</t>
        </is>
      </c>
      <c r="B348" s="14" t="n"/>
      <c r="C348" s="14" t="n"/>
      <c r="D348" s="14" t="n"/>
      <c r="E348" s="14" t="n"/>
      <c r="F348" s="14" t="n"/>
      <c r="G348" s="14" t="n"/>
      <c r="H348" s="14" t="n"/>
      <c r="I348" s="14" t="n"/>
      <c r="J348" s="14" t="n"/>
      <c r="K348" s="14" t="n"/>
      <c r="L348" s="14" t="n"/>
      <c r="M348" s="14" t="n"/>
      <c r="N348" s="14" t="n"/>
      <c r="O348" s="14" t="n"/>
      <c r="P348" s="14" t="n"/>
      <c r="Q348" s="14" t="n"/>
      <c r="R348" s="14" t="n"/>
      <c r="S348" s="14" t="n"/>
      <c r="T348" s="14" t="n"/>
      <c r="U348" s="14" t="n"/>
      <c r="V348" s="14" t="n"/>
      <c r="W348" s="14" t="n"/>
      <c r="X348" s="14" t="n"/>
      <c r="Y348" s="14" t="n"/>
      <c r="Z348" s="14" t="n"/>
    </row>
    <row r="349" ht="15.75" customHeight="1" s="16">
      <c r="A349" s="13" t="inlineStr">
        <is>
          <t>그레이퍼플</t>
        </is>
      </c>
      <c r="B349" s="14" t="n"/>
      <c r="C349" s="14" t="n"/>
      <c r="D349" s="14" t="n"/>
      <c r="E349" s="14" t="n"/>
      <c r="F349" s="14" t="n"/>
      <c r="G349" s="14" t="n"/>
      <c r="H349" s="14" t="n"/>
      <c r="I349" s="14" t="n"/>
      <c r="J349" s="14" t="n"/>
      <c r="K349" s="14" t="n"/>
      <c r="L349" s="14" t="n"/>
      <c r="M349" s="14" t="n"/>
      <c r="N349" s="14" t="n"/>
      <c r="O349" s="14" t="n"/>
      <c r="P349" s="14" t="n"/>
      <c r="Q349" s="14" t="n"/>
      <c r="R349" s="14" t="n"/>
      <c r="S349" s="14" t="n"/>
      <c r="T349" s="14" t="n"/>
      <c r="U349" s="14" t="n"/>
      <c r="V349" s="14" t="n"/>
      <c r="W349" s="14" t="n"/>
      <c r="X349" s="14" t="n"/>
      <c r="Y349" s="14" t="n"/>
      <c r="Z349" s="14" t="n"/>
    </row>
    <row r="350" ht="15.75" customHeight="1" s="16">
      <c r="A350" s="13" t="inlineStr">
        <is>
          <t>발틱씨블루</t>
        </is>
      </c>
      <c r="B350" s="14" t="n"/>
      <c r="C350" s="14" t="n"/>
      <c r="D350" s="14" t="n"/>
      <c r="E350" s="14" t="n"/>
      <c r="F350" s="14" t="n"/>
      <c r="G350" s="14" t="n"/>
      <c r="H350" s="14" t="n"/>
      <c r="I350" s="14" t="n"/>
      <c r="J350" s="14" t="n"/>
      <c r="K350" s="14" t="n"/>
      <c r="L350" s="14" t="n"/>
      <c r="M350" s="14" t="n"/>
      <c r="N350" s="14" t="n"/>
      <c r="O350" s="14" t="n"/>
      <c r="P350" s="14" t="n"/>
      <c r="Q350" s="14" t="n"/>
      <c r="R350" s="14" t="n"/>
      <c r="S350" s="14" t="n"/>
      <c r="T350" s="14" t="n"/>
      <c r="U350" s="14" t="n"/>
      <c r="V350" s="14" t="n"/>
      <c r="W350" s="14" t="n"/>
      <c r="X350" s="14" t="n"/>
      <c r="Y350" s="14" t="n"/>
      <c r="Z350" s="14" t="n"/>
    </row>
    <row r="351" ht="15.75" customHeight="1" s="16">
      <c r="A351" s="13" t="inlineStr">
        <is>
          <t>푸시아페도라핑크</t>
        </is>
      </c>
      <c r="B351" s="14" t="n"/>
      <c r="C351" s="14" t="n"/>
      <c r="D351" s="14" t="n"/>
      <c r="E351" s="14" t="n"/>
      <c r="F351" s="14" t="n"/>
      <c r="G351" s="14" t="n"/>
      <c r="H351" s="14" t="n"/>
      <c r="I351" s="14" t="n"/>
      <c r="J351" s="14" t="n"/>
      <c r="K351" s="14" t="n"/>
      <c r="L351" s="14" t="n"/>
      <c r="M351" s="14" t="n"/>
      <c r="N351" s="14" t="n"/>
      <c r="O351" s="14" t="n"/>
      <c r="P351" s="14" t="n"/>
      <c r="Q351" s="14" t="n"/>
      <c r="R351" s="14" t="n"/>
      <c r="S351" s="14" t="n"/>
      <c r="T351" s="14" t="n"/>
      <c r="U351" s="14" t="n"/>
      <c r="V351" s="14" t="n"/>
      <c r="W351" s="14" t="n"/>
      <c r="X351" s="14" t="n"/>
      <c r="Y351" s="14" t="n"/>
      <c r="Z351" s="14" t="n"/>
    </row>
    <row r="352" ht="15.75" customHeight="1" s="16">
      <c r="A352" s="13" t="inlineStr">
        <is>
          <t>코발트블루</t>
        </is>
      </c>
      <c r="B352" s="14" t="n"/>
      <c r="C352" s="14" t="n"/>
      <c r="D352" s="14" t="n"/>
      <c r="E352" s="14" t="n"/>
      <c r="F352" s="14" t="n"/>
      <c r="G352" s="14" t="n"/>
      <c r="H352" s="14" t="n"/>
      <c r="I352" s="14" t="n"/>
      <c r="J352" s="14" t="n"/>
      <c r="K352" s="14" t="n"/>
      <c r="L352" s="14" t="n"/>
      <c r="M352" s="14" t="n"/>
      <c r="N352" s="14" t="n"/>
      <c r="O352" s="14" t="n"/>
      <c r="P352" s="14" t="n"/>
      <c r="Q352" s="14" t="n"/>
      <c r="R352" s="14" t="n"/>
      <c r="S352" s="14" t="n"/>
      <c r="T352" s="14" t="n"/>
      <c r="U352" s="14" t="n"/>
      <c r="V352" s="14" t="n"/>
      <c r="W352" s="14" t="n"/>
      <c r="X352" s="14" t="n"/>
      <c r="Y352" s="14" t="n"/>
      <c r="Z352" s="14" t="n"/>
    </row>
    <row r="353" ht="15.75" customHeight="1" s="16">
      <c r="A353" s="13" t="inlineStr">
        <is>
          <t>라이트그래스그린</t>
        </is>
      </c>
      <c r="B353" s="14" t="n"/>
      <c r="C353" s="14" t="n"/>
      <c r="D353" s="14" t="n"/>
      <c r="E353" s="14" t="n"/>
      <c r="F353" s="14" t="n"/>
      <c r="G353" s="14" t="n"/>
      <c r="H353" s="14" t="n"/>
      <c r="I353" s="14" t="n"/>
      <c r="J353" s="14" t="n"/>
      <c r="K353" s="14" t="n"/>
      <c r="L353" s="14" t="n"/>
      <c r="M353" s="14" t="n"/>
      <c r="N353" s="14" t="n"/>
      <c r="O353" s="14" t="n"/>
      <c r="P353" s="14" t="n"/>
      <c r="Q353" s="14" t="n"/>
      <c r="R353" s="14" t="n"/>
      <c r="S353" s="14" t="n"/>
      <c r="T353" s="14" t="n"/>
      <c r="U353" s="14" t="n"/>
      <c r="V353" s="14" t="n"/>
      <c r="W353" s="14" t="n"/>
      <c r="X353" s="14" t="n"/>
      <c r="Y353" s="14" t="n"/>
      <c r="Z353" s="14" t="n"/>
    </row>
    <row r="354" ht="15.75" customHeight="1" s="16">
      <c r="A354" s="13" t="inlineStr">
        <is>
          <t>블루버드그린</t>
        </is>
      </c>
      <c r="B354" s="14" t="n"/>
      <c r="C354" s="14" t="n"/>
      <c r="D354" s="14" t="n"/>
      <c r="E354" s="14" t="n"/>
      <c r="F354" s="14" t="n"/>
      <c r="G354" s="14" t="n"/>
      <c r="H354" s="14" t="n"/>
      <c r="I354" s="14" t="n"/>
      <c r="J354" s="14" t="n"/>
      <c r="K354" s="14" t="n"/>
      <c r="L354" s="14" t="n"/>
      <c r="M354" s="14" t="n"/>
      <c r="N354" s="14" t="n"/>
      <c r="O354" s="14" t="n"/>
      <c r="P354" s="14" t="n"/>
      <c r="Q354" s="14" t="n"/>
      <c r="R354" s="14" t="n"/>
      <c r="S354" s="14" t="n"/>
      <c r="T354" s="14" t="n"/>
      <c r="U354" s="14" t="n"/>
      <c r="V354" s="14" t="n"/>
      <c r="W354" s="14" t="n"/>
      <c r="X354" s="14" t="n"/>
      <c r="Y354" s="14" t="n"/>
      <c r="Z354" s="14" t="n"/>
    </row>
    <row r="355" ht="15.75" customHeight="1" s="16">
      <c r="A355" s="13" t="inlineStr">
        <is>
          <t>그레이화이트</t>
        </is>
      </c>
      <c r="B355" s="14" t="n"/>
      <c r="C355" s="14" t="n"/>
      <c r="D355" s="14" t="n"/>
      <c r="E355" s="14" t="n"/>
      <c r="F355" s="14" t="n"/>
      <c r="G355" s="14" t="n"/>
      <c r="H355" s="14" t="n"/>
      <c r="I355" s="14" t="n"/>
      <c r="J355" s="14" t="n"/>
      <c r="K355" s="14" t="n"/>
      <c r="L355" s="14" t="n"/>
      <c r="M355" s="14" t="n"/>
      <c r="N355" s="14" t="n"/>
      <c r="O355" s="14" t="n"/>
      <c r="P355" s="14" t="n"/>
      <c r="Q355" s="14" t="n"/>
      <c r="R355" s="14" t="n"/>
      <c r="S355" s="14" t="n"/>
      <c r="T355" s="14" t="n"/>
      <c r="U355" s="14" t="n"/>
      <c r="V355" s="14" t="n"/>
      <c r="W355" s="14" t="n"/>
      <c r="X355" s="14" t="n"/>
      <c r="Y355" s="14" t="n"/>
      <c r="Z355" s="14" t="n"/>
    </row>
    <row r="356" ht="15.75" customHeight="1" s="16">
      <c r="A356" s="13" t="inlineStr">
        <is>
          <t>아이보리모카</t>
        </is>
      </c>
      <c r="B356" s="14" t="n"/>
      <c r="C356" s="14" t="n"/>
      <c r="D356" s="14" t="n"/>
      <c r="E356" s="14" t="n"/>
      <c r="F356" s="14" t="n"/>
      <c r="G356" s="14" t="n"/>
      <c r="H356" s="14" t="n"/>
      <c r="I356" s="14" t="n"/>
      <c r="J356" s="14" t="n"/>
      <c r="K356" s="14" t="n"/>
      <c r="L356" s="14" t="n"/>
      <c r="M356" s="14" t="n"/>
      <c r="N356" s="14" t="n"/>
      <c r="O356" s="14" t="n"/>
      <c r="P356" s="14" t="n"/>
      <c r="Q356" s="14" t="n"/>
      <c r="R356" s="14" t="n"/>
      <c r="S356" s="14" t="n"/>
      <c r="T356" s="14" t="n"/>
      <c r="U356" s="14" t="n"/>
      <c r="V356" s="14" t="n"/>
      <c r="W356" s="14" t="n"/>
      <c r="X356" s="14" t="n"/>
      <c r="Y356" s="14" t="n"/>
      <c r="Z356" s="14" t="n"/>
    </row>
    <row r="357" ht="15.75" customHeight="1" s="16">
      <c r="A357" s="13" t="inlineStr">
        <is>
          <t>올리브네이비</t>
        </is>
      </c>
      <c r="B357" s="14" t="n"/>
      <c r="C357" s="14" t="n"/>
      <c r="D357" s="14" t="n"/>
      <c r="E357" s="14" t="n"/>
      <c r="F357" s="14" t="n"/>
      <c r="G357" s="14" t="n"/>
      <c r="H357" s="14" t="n"/>
      <c r="I357" s="14" t="n"/>
      <c r="J357" s="14" t="n"/>
      <c r="K357" s="14" t="n"/>
      <c r="L357" s="14" t="n"/>
      <c r="M357" s="14" t="n"/>
      <c r="N357" s="14" t="n"/>
      <c r="O357" s="14" t="n"/>
      <c r="P357" s="14" t="n"/>
      <c r="Q357" s="14" t="n"/>
      <c r="R357" s="14" t="n"/>
      <c r="S357" s="14" t="n"/>
      <c r="T357" s="14" t="n"/>
      <c r="U357" s="14" t="n"/>
      <c r="V357" s="14" t="n"/>
      <c r="W357" s="14" t="n"/>
      <c r="X357" s="14" t="n"/>
      <c r="Y357" s="14" t="n"/>
      <c r="Z357" s="14" t="n"/>
    </row>
    <row r="358" ht="15.75" customHeight="1" s="16">
      <c r="A358" s="13" t="inlineStr">
        <is>
          <t>퍼플그레이</t>
        </is>
      </c>
      <c r="B358" s="14" t="n"/>
      <c r="C358" s="14" t="n"/>
      <c r="D358" s="14" t="n"/>
      <c r="E358" s="14" t="n"/>
      <c r="F358" s="14" t="n"/>
      <c r="G358" s="14" t="n"/>
      <c r="H358" s="14" t="n"/>
      <c r="I358" s="14" t="n"/>
      <c r="J358" s="14" t="n"/>
      <c r="K358" s="14" t="n"/>
      <c r="L358" s="14" t="n"/>
      <c r="M358" s="14" t="n"/>
      <c r="N358" s="14" t="n"/>
      <c r="O358" s="14" t="n"/>
      <c r="P358" s="14" t="n"/>
      <c r="Q358" s="14" t="n"/>
      <c r="R358" s="14" t="n"/>
      <c r="S358" s="14" t="n"/>
      <c r="T358" s="14" t="n"/>
      <c r="U358" s="14" t="n"/>
      <c r="V358" s="14" t="n"/>
      <c r="W358" s="14" t="n"/>
      <c r="X358" s="14" t="n"/>
      <c r="Y358" s="14" t="n"/>
      <c r="Z358" s="14" t="n"/>
    </row>
    <row r="359" ht="15.75" customHeight="1" s="16">
      <c r="A359" s="13" t="inlineStr">
        <is>
          <t>형광오렌지</t>
        </is>
      </c>
      <c r="B359" s="14" t="n"/>
      <c r="C359" s="14" t="n"/>
      <c r="D359" s="14" t="n"/>
      <c r="E359" s="14" t="n"/>
      <c r="F359" s="14" t="n"/>
      <c r="G359" s="14" t="n"/>
      <c r="H359" s="14" t="n"/>
      <c r="I359" s="14" t="n"/>
      <c r="J359" s="14" t="n"/>
      <c r="K359" s="14" t="n"/>
      <c r="L359" s="14" t="n"/>
      <c r="M359" s="14" t="n"/>
      <c r="N359" s="14" t="n"/>
      <c r="O359" s="14" t="n"/>
      <c r="P359" s="14" t="n"/>
      <c r="Q359" s="14" t="n"/>
      <c r="R359" s="14" t="n"/>
      <c r="S359" s="14" t="n"/>
      <c r="T359" s="14" t="n"/>
      <c r="U359" s="14" t="n"/>
      <c r="V359" s="14" t="n"/>
      <c r="W359" s="14" t="n"/>
      <c r="X359" s="14" t="n"/>
      <c r="Y359" s="14" t="n"/>
      <c r="Z359" s="14" t="n"/>
    </row>
    <row r="360" ht="15.75" customHeight="1" s="16">
      <c r="A360" s="13" t="inlineStr">
        <is>
          <t>다크와인블랙</t>
        </is>
      </c>
      <c r="B360" s="14" t="n"/>
      <c r="C360" s="14" t="n"/>
      <c r="D360" s="14" t="n"/>
      <c r="E360" s="14" t="n"/>
      <c r="F360" s="14" t="n"/>
      <c r="G360" s="14" t="n"/>
      <c r="H360" s="14" t="n"/>
      <c r="I360" s="14" t="n"/>
      <c r="J360" s="14" t="n"/>
      <c r="K360" s="14" t="n"/>
      <c r="L360" s="14" t="n"/>
      <c r="M360" s="14" t="n"/>
      <c r="N360" s="14" t="n"/>
      <c r="O360" s="14" t="n"/>
      <c r="P360" s="14" t="n"/>
      <c r="Q360" s="14" t="n"/>
      <c r="R360" s="14" t="n"/>
      <c r="S360" s="14" t="n"/>
      <c r="T360" s="14" t="n"/>
      <c r="U360" s="14" t="n"/>
      <c r="V360" s="14" t="n"/>
      <c r="W360" s="14" t="n"/>
      <c r="X360" s="14" t="n"/>
      <c r="Y360" s="14" t="n"/>
      <c r="Z360" s="14" t="n"/>
    </row>
    <row r="361" ht="15.75" customHeight="1" s="16">
      <c r="A361" s="13" t="inlineStr">
        <is>
          <t>다크우드브라운화이트</t>
        </is>
      </c>
      <c r="B361" s="14" t="n"/>
      <c r="C361" s="14" t="n"/>
      <c r="D361" s="14" t="n"/>
      <c r="E361" s="14" t="n"/>
      <c r="F361" s="14" t="n"/>
      <c r="G361" s="14" t="n"/>
      <c r="H361" s="14" t="n"/>
      <c r="I361" s="14" t="n"/>
      <c r="J361" s="14" t="n"/>
      <c r="K361" s="14" t="n"/>
      <c r="L361" s="14" t="n"/>
      <c r="M361" s="14" t="n"/>
      <c r="N361" s="14" t="n"/>
      <c r="O361" s="14" t="n"/>
      <c r="P361" s="14" t="n"/>
      <c r="Q361" s="14" t="n"/>
      <c r="R361" s="14" t="n"/>
      <c r="S361" s="14" t="n"/>
      <c r="T361" s="14" t="n"/>
      <c r="U361" s="14" t="n"/>
      <c r="V361" s="14" t="n"/>
      <c r="W361" s="14" t="n"/>
      <c r="X361" s="14" t="n"/>
      <c r="Y361" s="14" t="n"/>
      <c r="Z361" s="14" t="n"/>
    </row>
    <row r="362" ht="15.75" customHeight="1" s="16">
      <c r="A362" s="13" t="inlineStr">
        <is>
          <t>블러드레드</t>
        </is>
      </c>
      <c r="B362" s="14" t="n"/>
      <c r="C362" s="14" t="n"/>
      <c r="D362" s="14" t="n"/>
      <c r="E362" s="14" t="n"/>
      <c r="F362" s="14" t="n"/>
      <c r="G362" s="14" t="n"/>
      <c r="H362" s="14" t="n"/>
      <c r="I362" s="14" t="n"/>
      <c r="J362" s="14" t="n"/>
      <c r="K362" s="14" t="n"/>
      <c r="L362" s="14" t="n"/>
      <c r="M362" s="14" t="n"/>
      <c r="N362" s="14" t="n"/>
      <c r="O362" s="14" t="n"/>
      <c r="P362" s="14" t="n"/>
      <c r="Q362" s="14" t="n"/>
      <c r="R362" s="14" t="n"/>
      <c r="S362" s="14" t="n"/>
      <c r="T362" s="14" t="n"/>
      <c r="U362" s="14" t="n"/>
      <c r="V362" s="14" t="n"/>
      <c r="W362" s="14" t="n"/>
      <c r="X362" s="14" t="n"/>
      <c r="Y362" s="14" t="n"/>
      <c r="Z362" s="14" t="n"/>
    </row>
    <row r="363" ht="15.75" customHeight="1" s="16">
      <c r="A363" s="13" t="inlineStr">
        <is>
          <t>오션블루화이트</t>
        </is>
      </c>
      <c r="B363" s="14" t="n"/>
      <c r="C363" s="14" t="n"/>
      <c r="D363" s="14" t="n"/>
      <c r="E363" s="14" t="n"/>
      <c r="F363" s="14" t="n"/>
      <c r="G363" s="14" t="n"/>
      <c r="H363" s="14" t="n"/>
      <c r="I363" s="14" t="n"/>
      <c r="J363" s="14" t="n"/>
      <c r="K363" s="14" t="n"/>
      <c r="L363" s="14" t="n"/>
      <c r="M363" s="14" t="n"/>
      <c r="N363" s="14" t="n"/>
      <c r="O363" s="14" t="n"/>
      <c r="P363" s="14" t="n"/>
      <c r="Q363" s="14" t="n"/>
      <c r="R363" s="14" t="n"/>
      <c r="S363" s="14" t="n"/>
      <c r="T363" s="14" t="n"/>
      <c r="U363" s="14" t="n"/>
      <c r="V363" s="14" t="n"/>
      <c r="W363" s="14" t="n"/>
      <c r="X363" s="14" t="n"/>
      <c r="Y363" s="14" t="n"/>
      <c r="Z363" s="14" t="n"/>
    </row>
    <row r="364" ht="15.75" customHeight="1" s="16">
      <c r="A364" s="13" t="inlineStr">
        <is>
          <t>내추럴그레이</t>
        </is>
      </c>
      <c r="B364" s="14" t="n"/>
      <c r="C364" s="14" t="n"/>
      <c r="D364" s="14" t="n"/>
      <c r="E364" s="14" t="n"/>
      <c r="F364" s="14" t="n"/>
      <c r="G364" s="14" t="n"/>
      <c r="H364" s="14" t="n"/>
      <c r="I364" s="14" t="n"/>
      <c r="J364" s="14" t="n"/>
      <c r="K364" s="14" t="n"/>
      <c r="L364" s="14" t="n"/>
      <c r="M364" s="14" t="n"/>
      <c r="N364" s="14" t="n"/>
      <c r="O364" s="14" t="n"/>
      <c r="P364" s="14" t="n"/>
      <c r="Q364" s="14" t="n"/>
      <c r="R364" s="14" t="n"/>
      <c r="S364" s="14" t="n"/>
      <c r="T364" s="14" t="n"/>
      <c r="U364" s="14" t="n"/>
      <c r="V364" s="14" t="n"/>
      <c r="W364" s="14" t="n"/>
      <c r="X364" s="14" t="n"/>
      <c r="Y364" s="14" t="n"/>
      <c r="Z364" s="14" t="n"/>
    </row>
    <row r="365" ht="15.75" customHeight="1" s="16">
      <c r="A365" s="13" t="inlineStr">
        <is>
          <t>클레어블루</t>
        </is>
      </c>
      <c r="B365" s="14" t="n"/>
      <c r="C365" s="14" t="n"/>
      <c r="D365" s="14" t="n"/>
      <c r="E365" s="14" t="n"/>
      <c r="F365" s="14" t="n"/>
      <c r="G365" s="14" t="n"/>
      <c r="H365" s="14" t="n"/>
      <c r="I365" s="14" t="n"/>
      <c r="J365" s="14" t="n"/>
      <c r="K365" s="14" t="n"/>
      <c r="L365" s="14" t="n"/>
      <c r="M365" s="14" t="n"/>
      <c r="N365" s="14" t="n"/>
      <c r="O365" s="14" t="n"/>
      <c r="P365" s="14" t="n"/>
      <c r="Q365" s="14" t="n"/>
      <c r="R365" s="14" t="n"/>
      <c r="S365" s="14" t="n"/>
      <c r="T365" s="14" t="n"/>
      <c r="U365" s="14" t="n"/>
      <c r="V365" s="14" t="n"/>
      <c r="W365" s="14" t="n"/>
      <c r="X365" s="14" t="n"/>
      <c r="Y365" s="14" t="n"/>
      <c r="Z365" s="14" t="n"/>
    </row>
    <row r="366" ht="15.75" customHeight="1" s="16">
      <c r="A366" s="13" t="inlineStr">
        <is>
          <t>자주블랙</t>
        </is>
      </c>
      <c r="B366" s="14" t="n"/>
      <c r="C366" s="14" t="n"/>
      <c r="D366" s="14" t="n"/>
      <c r="E366" s="14" t="n"/>
      <c r="F366" s="14" t="n"/>
      <c r="G366" s="14" t="n"/>
      <c r="H366" s="14" t="n"/>
      <c r="I366" s="14" t="n"/>
      <c r="J366" s="14" t="n"/>
      <c r="K366" s="14" t="n"/>
      <c r="L366" s="14" t="n"/>
      <c r="M366" s="14" t="n"/>
      <c r="N366" s="14" t="n"/>
      <c r="O366" s="14" t="n"/>
      <c r="P366" s="14" t="n"/>
      <c r="Q366" s="14" t="n"/>
      <c r="R366" s="14" t="n"/>
      <c r="S366" s="14" t="n"/>
      <c r="T366" s="14" t="n"/>
      <c r="U366" s="14" t="n"/>
      <c r="V366" s="14" t="n"/>
      <c r="W366" s="14" t="n"/>
      <c r="X366" s="14" t="n"/>
      <c r="Y366" s="14" t="n"/>
      <c r="Z366" s="14" t="n"/>
    </row>
    <row r="367" ht="15.75" customHeight="1" s="16">
      <c r="A367" s="13" t="inlineStr">
        <is>
          <t>스파이스브라운</t>
        </is>
      </c>
      <c r="B367" s="14" t="n"/>
      <c r="C367" s="14" t="n"/>
      <c r="D367" s="14" t="n"/>
      <c r="E367" s="14" t="n"/>
      <c r="F367" s="14" t="n"/>
      <c r="G367" s="14" t="n"/>
      <c r="H367" s="14" t="n"/>
      <c r="I367" s="14" t="n"/>
      <c r="J367" s="14" t="n"/>
      <c r="K367" s="14" t="n"/>
      <c r="L367" s="14" t="n"/>
      <c r="M367" s="14" t="n"/>
      <c r="N367" s="14" t="n"/>
      <c r="O367" s="14" t="n"/>
      <c r="P367" s="14" t="n"/>
      <c r="Q367" s="14" t="n"/>
      <c r="R367" s="14" t="n"/>
      <c r="S367" s="14" t="n"/>
      <c r="T367" s="14" t="n"/>
      <c r="U367" s="14" t="n"/>
      <c r="V367" s="14" t="n"/>
      <c r="W367" s="14" t="n"/>
      <c r="X367" s="14" t="n"/>
      <c r="Y367" s="14" t="n"/>
      <c r="Z367" s="14" t="n"/>
    </row>
    <row r="368" ht="15.75" customHeight="1" s="16">
      <c r="A368" s="13" t="inlineStr">
        <is>
          <t>에게안블루믹스</t>
        </is>
      </c>
      <c r="B368" s="14" t="n"/>
      <c r="C368" s="14" t="n"/>
      <c r="D368" s="14" t="n"/>
      <c r="E368" s="14" t="n"/>
      <c r="F368" s="14" t="n"/>
      <c r="G368" s="14" t="n"/>
      <c r="H368" s="14" t="n"/>
      <c r="I368" s="14" t="n"/>
      <c r="J368" s="14" t="n"/>
      <c r="K368" s="14" t="n"/>
      <c r="L368" s="14" t="n"/>
      <c r="M368" s="14" t="n"/>
      <c r="N368" s="14" t="n"/>
      <c r="O368" s="14" t="n"/>
      <c r="P368" s="14" t="n"/>
      <c r="Q368" s="14" t="n"/>
      <c r="R368" s="14" t="n"/>
      <c r="S368" s="14" t="n"/>
      <c r="T368" s="14" t="n"/>
      <c r="U368" s="14" t="n"/>
      <c r="V368" s="14" t="n"/>
      <c r="W368" s="14" t="n"/>
      <c r="X368" s="14" t="n"/>
      <c r="Y368" s="14" t="n"/>
      <c r="Z368" s="14" t="n"/>
    </row>
    <row r="369" ht="15.75" customHeight="1" s="16">
      <c r="A369" s="13" t="inlineStr">
        <is>
          <t>라이트헤이즐우드베이지</t>
        </is>
      </c>
      <c r="B369" s="14" t="n"/>
      <c r="C369" s="14" t="n"/>
      <c r="D369" s="14" t="n"/>
      <c r="E369" s="14" t="n"/>
      <c r="F369" s="14" t="n"/>
      <c r="G369" s="14" t="n"/>
      <c r="H369" s="14" t="n"/>
      <c r="I369" s="14" t="n"/>
      <c r="J369" s="14" t="n"/>
      <c r="K369" s="14" t="n"/>
      <c r="L369" s="14" t="n"/>
      <c r="M369" s="14" t="n"/>
      <c r="N369" s="14" t="n"/>
      <c r="O369" s="14" t="n"/>
      <c r="P369" s="14" t="n"/>
      <c r="Q369" s="14" t="n"/>
      <c r="R369" s="14" t="n"/>
      <c r="S369" s="14" t="n"/>
      <c r="T369" s="14" t="n"/>
      <c r="U369" s="14" t="n"/>
      <c r="V369" s="14" t="n"/>
      <c r="W369" s="14" t="n"/>
      <c r="X369" s="14" t="n"/>
      <c r="Y369" s="14" t="n"/>
      <c r="Z369" s="14" t="n"/>
    </row>
    <row r="370" ht="15.75" customHeight="1" s="16">
      <c r="A370" s="13" t="inlineStr">
        <is>
          <t>그레이쉬베이지</t>
        </is>
      </c>
      <c r="B370" s="14" t="n"/>
      <c r="C370" s="14" t="n"/>
      <c r="D370" s="14" t="n"/>
      <c r="E370" s="14" t="n"/>
      <c r="F370" s="14" t="n"/>
      <c r="G370" s="14" t="n"/>
      <c r="H370" s="14" t="n"/>
      <c r="I370" s="14" t="n"/>
      <c r="J370" s="14" t="n"/>
      <c r="K370" s="14" t="n"/>
      <c r="L370" s="14" t="n"/>
      <c r="M370" s="14" t="n"/>
      <c r="N370" s="14" t="n"/>
      <c r="O370" s="14" t="n"/>
      <c r="P370" s="14" t="n"/>
      <c r="Q370" s="14" t="n"/>
      <c r="R370" s="14" t="n"/>
      <c r="S370" s="14" t="n"/>
      <c r="T370" s="14" t="n"/>
      <c r="U370" s="14" t="n"/>
      <c r="V370" s="14" t="n"/>
      <c r="W370" s="14" t="n"/>
      <c r="X370" s="14" t="n"/>
      <c r="Y370" s="14" t="n"/>
      <c r="Z370" s="14" t="n"/>
    </row>
    <row r="371" ht="15.75" customHeight="1" s="16">
      <c r="A371" s="13" t="inlineStr">
        <is>
          <t>우드브라운크림</t>
        </is>
      </c>
      <c r="B371" s="14" t="n"/>
      <c r="C371" s="14" t="n"/>
      <c r="D371" s="14" t="n"/>
      <c r="E371" s="14" t="n"/>
      <c r="F371" s="14" t="n"/>
      <c r="G371" s="14" t="n"/>
      <c r="H371" s="14" t="n"/>
      <c r="I371" s="14" t="n"/>
      <c r="J371" s="14" t="n"/>
      <c r="K371" s="14" t="n"/>
      <c r="L371" s="14" t="n"/>
      <c r="M371" s="14" t="n"/>
      <c r="N371" s="14" t="n"/>
      <c r="O371" s="14" t="n"/>
      <c r="P371" s="14" t="n"/>
      <c r="Q371" s="14" t="n"/>
      <c r="R371" s="14" t="n"/>
      <c r="S371" s="14" t="n"/>
      <c r="T371" s="14" t="n"/>
      <c r="U371" s="14" t="n"/>
      <c r="V371" s="14" t="n"/>
      <c r="W371" s="14" t="n"/>
      <c r="X371" s="14" t="n"/>
      <c r="Y371" s="14" t="n"/>
      <c r="Z371" s="14" t="n"/>
    </row>
    <row r="372" ht="15.75" customHeight="1" s="16">
      <c r="A372" s="13" t="inlineStr">
        <is>
          <t>웜티그린</t>
        </is>
      </c>
      <c r="B372" s="14" t="n"/>
      <c r="C372" s="14" t="n"/>
      <c r="D372" s="14" t="n"/>
      <c r="E372" s="14" t="n"/>
      <c r="F372" s="14" t="n"/>
      <c r="G372" s="14" t="n"/>
      <c r="H372" s="14" t="n"/>
      <c r="I372" s="14" t="n"/>
      <c r="J372" s="14" t="n"/>
      <c r="K372" s="14" t="n"/>
      <c r="L372" s="14" t="n"/>
      <c r="M372" s="14" t="n"/>
      <c r="N372" s="14" t="n"/>
      <c r="O372" s="14" t="n"/>
      <c r="P372" s="14" t="n"/>
      <c r="Q372" s="14" t="n"/>
      <c r="R372" s="14" t="n"/>
      <c r="S372" s="14" t="n"/>
      <c r="T372" s="14" t="n"/>
      <c r="U372" s="14" t="n"/>
      <c r="V372" s="14" t="n"/>
      <c r="W372" s="14" t="n"/>
      <c r="X372" s="14" t="n"/>
      <c r="Y372" s="14" t="n"/>
      <c r="Z372" s="14" t="n"/>
    </row>
    <row r="373" ht="15.75" customHeight="1" s="16">
      <c r="A373" s="13" t="inlineStr">
        <is>
          <t>미디엄멜란지그레이</t>
        </is>
      </c>
      <c r="B373" s="14" t="n"/>
      <c r="C373" s="14" t="n"/>
      <c r="D373" s="14" t="n"/>
      <c r="E373" s="14" t="n"/>
      <c r="F373" s="14" t="n"/>
      <c r="G373" s="14" t="n"/>
      <c r="H373" s="14" t="n"/>
      <c r="I373" s="14" t="n"/>
      <c r="J373" s="14" t="n"/>
      <c r="K373" s="14" t="n"/>
      <c r="L373" s="14" t="n"/>
      <c r="M373" s="14" t="n"/>
      <c r="N373" s="14" t="n"/>
      <c r="O373" s="14" t="n"/>
      <c r="P373" s="14" t="n"/>
      <c r="Q373" s="14" t="n"/>
      <c r="R373" s="14" t="n"/>
      <c r="S373" s="14" t="n"/>
      <c r="T373" s="14" t="n"/>
      <c r="U373" s="14" t="n"/>
      <c r="V373" s="14" t="n"/>
      <c r="W373" s="14" t="n"/>
      <c r="X373" s="14" t="n"/>
      <c r="Y373" s="14" t="n"/>
      <c r="Z373" s="14" t="n"/>
    </row>
    <row r="374" ht="15.75" customHeight="1" s="16">
      <c r="A374" s="13" t="inlineStr">
        <is>
          <t>빈티지안티초크그린</t>
        </is>
      </c>
      <c r="B374" s="14" t="n"/>
      <c r="C374" s="14" t="n"/>
      <c r="D374" s="14" t="n"/>
      <c r="E374" s="14" t="n"/>
      <c r="F374" s="14" t="n"/>
      <c r="G374" s="14" t="n"/>
      <c r="H374" s="14" t="n"/>
      <c r="I374" s="14" t="n"/>
      <c r="J374" s="14" t="n"/>
      <c r="K374" s="14" t="n"/>
      <c r="L374" s="14" t="n"/>
      <c r="M374" s="14" t="n"/>
      <c r="N374" s="14" t="n"/>
      <c r="O374" s="14" t="n"/>
      <c r="P374" s="14" t="n"/>
      <c r="Q374" s="14" t="n"/>
      <c r="R374" s="14" t="n"/>
      <c r="S374" s="14" t="n"/>
      <c r="T374" s="14" t="n"/>
      <c r="U374" s="14" t="n"/>
      <c r="V374" s="14" t="n"/>
      <c r="W374" s="14" t="n"/>
      <c r="X374" s="14" t="n"/>
      <c r="Y374" s="14" t="n"/>
      <c r="Z374" s="14" t="n"/>
    </row>
    <row r="375" ht="15.75" customHeight="1" s="16">
      <c r="A375" s="13" t="inlineStr">
        <is>
          <t>페르시안블루</t>
        </is>
      </c>
      <c r="B375" s="14" t="n"/>
      <c r="C375" s="14" t="n"/>
      <c r="D375" s="14" t="n"/>
      <c r="E375" s="14" t="n"/>
      <c r="F375" s="14" t="n"/>
      <c r="G375" s="14" t="n"/>
      <c r="H375" s="14" t="n"/>
      <c r="I375" s="14" t="n"/>
      <c r="J375" s="14" t="n"/>
      <c r="K375" s="14" t="n"/>
      <c r="L375" s="14" t="n"/>
      <c r="M375" s="14" t="n"/>
      <c r="N375" s="14" t="n"/>
      <c r="O375" s="14" t="n"/>
      <c r="P375" s="14" t="n"/>
      <c r="Q375" s="14" t="n"/>
      <c r="R375" s="14" t="n"/>
      <c r="S375" s="14" t="n"/>
      <c r="T375" s="14" t="n"/>
      <c r="U375" s="14" t="n"/>
      <c r="V375" s="14" t="n"/>
      <c r="W375" s="14" t="n"/>
      <c r="X375" s="14" t="n"/>
      <c r="Y375" s="14" t="n"/>
      <c r="Z375" s="14" t="n"/>
    </row>
    <row r="376" ht="15.75" customHeight="1" s="16">
      <c r="A376" s="13" t="inlineStr">
        <is>
          <t>스트로베리레드</t>
        </is>
      </c>
      <c r="B376" s="14" t="n"/>
      <c r="C376" s="14" t="n"/>
      <c r="D376" s="14" t="n"/>
      <c r="E376" s="14" t="n"/>
      <c r="F376" s="14" t="n"/>
      <c r="G376" s="14" t="n"/>
      <c r="H376" s="14" t="n"/>
      <c r="I376" s="14" t="n"/>
      <c r="J376" s="14" t="n"/>
      <c r="K376" s="14" t="n"/>
      <c r="L376" s="14" t="n"/>
      <c r="M376" s="14" t="n"/>
      <c r="N376" s="14" t="n"/>
      <c r="O376" s="14" t="n"/>
      <c r="P376" s="14" t="n"/>
      <c r="Q376" s="14" t="n"/>
      <c r="R376" s="14" t="n"/>
      <c r="S376" s="14" t="n"/>
      <c r="T376" s="14" t="n"/>
      <c r="U376" s="14" t="n"/>
      <c r="V376" s="14" t="n"/>
      <c r="W376" s="14" t="n"/>
      <c r="X376" s="14" t="n"/>
      <c r="Y376" s="14" t="n"/>
      <c r="Z376" s="14" t="n"/>
    </row>
    <row r="377" ht="15.75" customHeight="1" s="16">
      <c r="A377" s="13" t="inlineStr">
        <is>
          <t>핑크카네이션퍼플</t>
        </is>
      </c>
      <c r="B377" s="14" t="n"/>
      <c r="C377" s="14" t="n"/>
      <c r="D377" s="14" t="n"/>
      <c r="E377" s="14" t="n"/>
      <c r="F377" s="14" t="n"/>
      <c r="G377" s="14" t="n"/>
      <c r="H377" s="14" t="n"/>
      <c r="I377" s="14" t="n"/>
      <c r="J377" s="14" t="n"/>
      <c r="K377" s="14" t="n"/>
      <c r="L377" s="14" t="n"/>
      <c r="M377" s="14" t="n"/>
      <c r="N377" s="14" t="n"/>
      <c r="O377" s="14" t="n"/>
      <c r="P377" s="14" t="n"/>
      <c r="Q377" s="14" t="n"/>
      <c r="R377" s="14" t="n"/>
      <c r="S377" s="14" t="n"/>
      <c r="T377" s="14" t="n"/>
      <c r="U377" s="14" t="n"/>
      <c r="V377" s="14" t="n"/>
      <c r="W377" s="14" t="n"/>
      <c r="X377" s="14" t="n"/>
      <c r="Y377" s="14" t="n"/>
      <c r="Z377" s="14" t="n"/>
    </row>
    <row r="378" ht="15.75" customHeight="1" s="16">
      <c r="A378" s="13" t="inlineStr">
        <is>
          <t>블랙레드</t>
        </is>
      </c>
      <c r="B378" s="14" t="n"/>
      <c r="C378" s="14" t="n"/>
      <c r="D378" s="14" t="n"/>
      <c r="E378" s="14" t="n"/>
      <c r="F378" s="14" t="n"/>
      <c r="G378" s="14" t="n"/>
      <c r="H378" s="14" t="n"/>
      <c r="I378" s="14" t="n"/>
      <c r="J378" s="14" t="n"/>
      <c r="K378" s="14" t="n"/>
      <c r="L378" s="14" t="n"/>
      <c r="M378" s="14" t="n"/>
      <c r="N378" s="14" t="n"/>
      <c r="O378" s="14" t="n"/>
      <c r="P378" s="14" t="n"/>
      <c r="Q378" s="14" t="n"/>
      <c r="R378" s="14" t="n"/>
      <c r="S378" s="14" t="n"/>
      <c r="T378" s="14" t="n"/>
      <c r="U378" s="14" t="n"/>
      <c r="V378" s="14" t="n"/>
      <c r="W378" s="14" t="n"/>
      <c r="X378" s="14" t="n"/>
      <c r="Y378" s="14" t="n"/>
      <c r="Z378" s="14" t="n"/>
    </row>
    <row r="379" ht="15.75" customHeight="1" s="16">
      <c r="A379" s="13" t="inlineStr">
        <is>
          <t>라이트블루베리블루</t>
        </is>
      </c>
      <c r="B379" s="14" t="n"/>
      <c r="C379" s="14" t="n"/>
      <c r="D379" s="14" t="n"/>
      <c r="E379" s="14" t="n"/>
      <c r="F379" s="14" t="n"/>
      <c r="G379" s="14" t="n"/>
      <c r="H379" s="14" t="n"/>
      <c r="I379" s="14" t="n"/>
      <c r="J379" s="14" t="n"/>
      <c r="K379" s="14" t="n"/>
      <c r="L379" s="14" t="n"/>
      <c r="M379" s="14" t="n"/>
      <c r="N379" s="14" t="n"/>
      <c r="O379" s="14" t="n"/>
      <c r="P379" s="14" t="n"/>
      <c r="Q379" s="14" t="n"/>
      <c r="R379" s="14" t="n"/>
      <c r="S379" s="14" t="n"/>
      <c r="T379" s="14" t="n"/>
      <c r="U379" s="14" t="n"/>
      <c r="V379" s="14" t="n"/>
      <c r="W379" s="14" t="n"/>
      <c r="X379" s="14" t="n"/>
      <c r="Y379" s="14" t="n"/>
      <c r="Z379" s="14" t="n"/>
    </row>
    <row r="380" ht="15.75" customHeight="1" s="16">
      <c r="A380" s="13" t="inlineStr">
        <is>
          <t>네이비넵튠그린</t>
        </is>
      </c>
      <c r="B380" s="14" t="n"/>
      <c r="C380" s="14" t="n"/>
      <c r="D380" s="14" t="n"/>
      <c r="E380" s="14" t="n"/>
      <c r="F380" s="14" t="n"/>
      <c r="G380" s="14" t="n"/>
      <c r="H380" s="14" t="n"/>
      <c r="I380" s="14" t="n"/>
      <c r="J380" s="14" t="n"/>
      <c r="K380" s="14" t="n"/>
      <c r="L380" s="14" t="n"/>
      <c r="M380" s="14" t="n"/>
      <c r="N380" s="14" t="n"/>
      <c r="O380" s="14" t="n"/>
      <c r="P380" s="14" t="n"/>
      <c r="Q380" s="14" t="n"/>
      <c r="R380" s="14" t="n"/>
      <c r="S380" s="14" t="n"/>
      <c r="T380" s="14" t="n"/>
      <c r="U380" s="14" t="n"/>
      <c r="V380" s="14" t="n"/>
      <c r="W380" s="14" t="n"/>
      <c r="X380" s="14" t="n"/>
      <c r="Y380" s="14" t="n"/>
      <c r="Z380" s="14" t="n"/>
    </row>
    <row r="381" ht="15.75" customHeight="1" s="16">
      <c r="A381" s="13" t="inlineStr">
        <is>
          <t>넵튠그린</t>
        </is>
      </c>
      <c r="B381" s="14" t="n"/>
      <c r="C381" s="14" t="n"/>
      <c r="D381" s="14" t="n"/>
      <c r="E381" s="14" t="n"/>
      <c r="F381" s="14" t="n"/>
      <c r="G381" s="14" t="n"/>
      <c r="H381" s="14" t="n"/>
      <c r="I381" s="14" t="n"/>
      <c r="J381" s="14" t="n"/>
      <c r="K381" s="14" t="n"/>
      <c r="L381" s="14" t="n"/>
      <c r="M381" s="14" t="n"/>
      <c r="N381" s="14" t="n"/>
      <c r="O381" s="14" t="n"/>
      <c r="P381" s="14" t="n"/>
      <c r="Q381" s="14" t="n"/>
      <c r="R381" s="14" t="n"/>
      <c r="S381" s="14" t="n"/>
      <c r="T381" s="14" t="n"/>
      <c r="U381" s="14" t="n"/>
      <c r="V381" s="14" t="n"/>
      <c r="W381" s="14" t="n"/>
      <c r="X381" s="14" t="n"/>
      <c r="Y381" s="14" t="n"/>
      <c r="Z381" s="14" t="n"/>
    </row>
    <row r="382" ht="15.75" customHeight="1" s="16">
      <c r="A382" s="13" t="inlineStr">
        <is>
          <t>클래식그레이</t>
        </is>
      </c>
      <c r="B382" s="14" t="n"/>
      <c r="C382" s="14" t="n"/>
      <c r="D382" s="14" t="n"/>
      <c r="E382" s="14" t="n"/>
      <c r="F382" s="14" t="n"/>
      <c r="G382" s="14" t="n"/>
      <c r="H382" s="14" t="n"/>
      <c r="I382" s="14" t="n"/>
      <c r="J382" s="14" t="n"/>
      <c r="K382" s="14" t="n"/>
      <c r="L382" s="14" t="n"/>
      <c r="M382" s="14" t="n"/>
      <c r="N382" s="14" t="n"/>
      <c r="O382" s="14" t="n"/>
      <c r="P382" s="14" t="n"/>
      <c r="Q382" s="14" t="n"/>
      <c r="R382" s="14" t="n"/>
      <c r="S382" s="14" t="n"/>
      <c r="T382" s="14" t="n"/>
      <c r="U382" s="14" t="n"/>
      <c r="V382" s="14" t="n"/>
      <c r="W382" s="14" t="n"/>
      <c r="X382" s="14" t="n"/>
      <c r="Y382" s="14" t="n"/>
      <c r="Z382" s="14" t="n"/>
    </row>
    <row r="383" ht="15.75" customHeight="1" s="16">
      <c r="A383" s="13" t="inlineStr">
        <is>
          <t>다크옐로우</t>
        </is>
      </c>
      <c r="B383" s="14" t="n"/>
      <c r="C383" s="14" t="n"/>
      <c r="D383" s="14" t="n"/>
      <c r="E383" s="14" t="n"/>
      <c r="F383" s="14" t="n"/>
      <c r="G383" s="14" t="n"/>
      <c r="H383" s="14" t="n"/>
      <c r="I383" s="14" t="n"/>
      <c r="J383" s="14" t="n"/>
      <c r="K383" s="14" t="n"/>
      <c r="L383" s="14" t="n"/>
      <c r="M383" s="14" t="n"/>
      <c r="N383" s="14" t="n"/>
      <c r="O383" s="14" t="n"/>
      <c r="P383" s="14" t="n"/>
      <c r="Q383" s="14" t="n"/>
      <c r="R383" s="14" t="n"/>
      <c r="S383" s="14" t="n"/>
      <c r="T383" s="14" t="n"/>
      <c r="U383" s="14" t="n"/>
      <c r="V383" s="14" t="n"/>
      <c r="W383" s="14" t="n"/>
      <c r="X383" s="14" t="n"/>
      <c r="Y383" s="14" t="n"/>
      <c r="Z383" s="14" t="n"/>
    </row>
    <row r="384" ht="15.75" customHeight="1" s="16">
      <c r="A384" s="13" t="inlineStr">
        <is>
          <t>에그노그베이지</t>
        </is>
      </c>
      <c r="B384" s="14" t="n"/>
      <c r="C384" s="14" t="n"/>
      <c r="D384" s="14" t="n"/>
      <c r="E384" s="14" t="n"/>
      <c r="F384" s="14" t="n"/>
      <c r="G384" s="14" t="n"/>
      <c r="H384" s="14" t="n"/>
      <c r="I384" s="14" t="n"/>
      <c r="J384" s="14" t="n"/>
      <c r="K384" s="14" t="n"/>
      <c r="L384" s="14" t="n"/>
      <c r="M384" s="14" t="n"/>
      <c r="N384" s="14" t="n"/>
      <c r="O384" s="14" t="n"/>
      <c r="P384" s="14" t="n"/>
      <c r="Q384" s="14" t="n"/>
      <c r="R384" s="14" t="n"/>
      <c r="S384" s="14" t="n"/>
      <c r="T384" s="14" t="n"/>
      <c r="U384" s="14" t="n"/>
      <c r="V384" s="14" t="n"/>
      <c r="W384" s="14" t="n"/>
      <c r="X384" s="14" t="n"/>
      <c r="Y384" s="14" t="n"/>
      <c r="Z384" s="14" t="n"/>
    </row>
    <row r="385" ht="15.75" customHeight="1" s="16">
      <c r="A385" s="13" t="inlineStr">
        <is>
          <t>웜피치핑크</t>
        </is>
      </c>
      <c r="B385" s="14" t="n"/>
      <c r="C385" s="14" t="n"/>
      <c r="D385" s="14" t="n"/>
      <c r="E385" s="14" t="n"/>
      <c r="F385" s="14" t="n"/>
      <c r="G385" s="14" t="n"/>
      <c r="H385" s="14" t="n"/>
      <c r="I385" s="14" t="n"/>
      <c r="J385" s="14" t="n"/>
      <c r="K385" s="14" t="n"/>
      <c r="L385" s="14" t="n"/>
      <c r="M385" s="14" t="n"/>
      <c r="N385" s="14" t="n"/>
      <c r="O385" s="14" t="n"/>
      <c r="P385" s="14" t="n"/>
      <c r="Q385" s="14" t="n"/>
      <c r="R385" s="14" t="n"/>
      <c r="S385" s="14" t="n"/>
      <c r="T385" s="14" t="n"/>
      <c r="U385" s="14" t="n"/>
      <c r="V385" s="14" t="n"/>
      <c r="W385" s="14" t="n"/>
      <c r="X385" s="14" t="n"/>
      <c r="Y385" s="14" t="n"/>
      <c r="Z385" s="14" t="n"/>
    </row>
    <row r="386" ht="15.75" customHeight="1" s="16">
      <c r="A386" s="13" t="inlineStr">
        <is>
          <t>미디움그레이네이비</t>
        </is>
      </c>
      <c r="B386" s="14" t="n"/>
      <c r="C386" s="14" t="n"/>
      <c r="D386" s="14" t="n"/>
      <c r="E386" s="14" t="n"/>
      <c r="F386" s="14" t="n"/>
      <c r="G386" s="14" t="n"/>
      <c r="H386" s="14" t="n"/>
      <c r="I386" s="14" t="n"/>
      <c r="J386" s="14" t="n"/>
      <c r="K386" s="14" t="n"/>
      <c r="L386" s="14" t="n"/>
      <c r="M386" s="14" t="n"/>
      <c r="N386" s="14" t="n"/>
      <c r="O386" s="14" t="n"/>
      <c r="P386" s="14" t="n"/>
      <c r="Q386" s="14" t="n"/>
      <c r="R386" s="14" t="n"/>
      <c r="S386" s="14" t="n"/>
      <c r="T386" s="14" t="n"/>
      <c r="U386" s="14" t="n"/>
      <c r="V386" s="14" t="n"/>
      <c r="W386" s="14" t="n"/>
      <c r="X386" s="14" t="n"/>
      <c r="Y386" s="14" t="n"/>
      <c r="Z386" s="14" t="n"/>
    </row>
    <row r="387" ht="15.75" customHeight="1" s="16">
      <c r="A387" s="13" t="inlineStr">
        <is>
          <t>멜란지인디고블루</t>
        </is>
      </c>
      <c r="B387" s="14" t="n"/>
      <c r="C387" s="14" t="n"/>
      <c r="D387" s="14" t="n"/>
      <c r="E387" s="14" t="n"/>
      <c r="F387" s="14" t="n"/>
      <c r="G387" s="14" t="n"/>
      <c r="H387" s="14" t="n"/>
      <c r="I387" s="14" t="n"/>
      <c r="J387" s="14" t="n"/>
      <c r="K387" s="14" t="n"/>
      <c r="L387" s="14" t="n"/>
      <c r="M387" s="14" t="n"/>
      <c r="N387" s="14" t="n"/>
      <c r="O387" s="14" t="n"/>
      <c r="P387" s="14" t="n"/>
      <c r="Q387" s="14" t="n"/>
      <c r="R387" s="14" t="n"/>
      <c r="S387" s="14" t="n"/>
      <c r="T387" s="14" t="n"/>
      <c r="U387" s="14" t="n"/>
      <c r="V387" s="14" t="n"/>
      <c r="W387" s="14" t="n"/>
      <c r="X387" s="14" t="n"/>
      <c r="Y387" s="14" t="n"/>
      <c r="Z387" s="14" t="n"/>
    </row>
    <row r="388" ht="15.75" customHeight="1" s="16">
      <c r="A388" s="13" t="inlineStr">
        <is>
          <t>와인</t>
        </is>
      </c>
      <c r="B388" s="14" t="n"/>
      <c r="C388" s="14" t="n"/>
      <c r="D388" s="14" t="n"/>
      <c r="E388" s="14" t="n"/>
      <c r="F388" s="14" t="n"/>
      <c r="G388" s="14" t="n"/>
      <c r="H388" s="14" t="n"/>
      <c r="I388" s="14" t="n"/>
      <c r="J388" s="14" t="n"/>
      <c r="K388" s="14" t="n"/>
      <c r="L388" s="14" t="n"/>
      <c r="M388" s="14" t="n"/>
      <c r="N388" s="14" t="n"/>
      <c r="O388" s="14" t="n"/>
      <c r="P388" s="14" t="n"/>
      <c r="Q388" s="14" t="n"/>
      <c r="R388" s="14" t="n"/>
      <c r="S388" s="14" t="n"/>
      <c r="T388" s="14" t="n"/>
      <c r="U388" s="14" t="n"/>
      <c r="V388" s="14" t="n"/>
      <c r="W388" s="14" t="n"/>
      <c r="X388" s="14" t="n"/>
      <c r="Y388" s="14" t="n"/>
      <c r="Z388" s="14" t="n"/>
    </row>
    <row r="389" ht="15.75" customHeight="1" s="16">
      <c r="A389" s="13" t="inlineStr">
        <is>
          <t>라이트멜란지그레이</t>
        </is>
      </c>
      <c r="B389" s="14" t="n"/>
      <c r="C389" s="14" t="n"/>
      <c r="D389" s="14" t="n"/>
      <c r="E389" s="14" t="n"/>
      <c r="F389" s="14" t="n"/>
      <c r="G389" s="14" t="n"/>
      <c r="H389" s="14" t="n"/>
      <c r="I389" s="14" t="n"/>
      <c r="J389" s="14" t="n"/>
      <c r="K389" s="14" t="n"/>
      <c r="L389" s="14" t="n"/>
      <c r="M389" s="14" t="n"/>
      <c r="N389" s="14" t="n"/>
      <c r="O389" s="14" t="n"/>
      <c r="P389" s="14" t="n"/>
      <c r="Q389" s="14" t="n"/>
      <c r="R389" s="14" t="n"/>
      <c r="S389" s="14" t="n"/>
      <c r="T389" s="14" t="n"/>
      <c r="U389" s="14" t="n"/>
      <c r="V389" s="14" t="n"/>
      <c r="W389" s="14" t="n"/>
      <c r="X389" s="14" t="n"/>
      <c r="Y389" s="14" t="n"/>
      <c r="Z389" s="14" t="n"/>
    </row>
    <row r="390" ht="15.75" customHeight="1" s="16">
      <c r="A390" s="13" t="inlineStr">
        <is>
          <t>핫오렌지다크퍼플</t>
        </is>
      </c>
      <c r="B390" s="14" t="n"/>
      <c r="C390" s="14" t="n"/>
      <c r="D390" s="14" t="n"/>
      <c r="E390" s="14" t="n"/>
      <c r="F390" s="14" t="n"/>
      <c r="G390" s="14" t="n"/>
      <c r="H390" s="14" t="n"/>
      <c r="I390" s="14" t="n"/>
      <c r="J390" s="14" t="n"/>
      <c r="K390" s="14" t="n"/>
      <c r="L390" s="14" t="n"/>
      <c r="M390" s="14" t="n"/>
      <c r="N390" s="14" t="n"/>
      <c r="O390" s="14" t="n"/>
      <c r="P390" s="14" t="n"/>
      <c r="Q390" s="14" t="n"/>
      <c r="R390" s="14" t="n"/>
      <c r="S390" s="14" t="n"/>
      <c r="T390" s="14" t="n"/>
      <c r="U390" s="14" t="n"/>
      <c r="V390" s="14" t="n"/>
      <c r="W390" s="14" t="n"/>
      <c r="X390" s="14" t="n"/>
      <c r="Y390" s="14" t="n"/>
      <c r="Z390" s="14" t="n"/>
    </row>
    <row r="391" ht="15.75" customHeight="1" s="16">
      <c r="A391" s="13" t="inlineStr">
        <is>
          <t>코랄오렌지다크베이지</t>
        </is>
      </c>
      <c r="B391" s="14" t="n"/>
      <c r="C391" s="14" t="n"/>
      <c r="D391" s="14" t="n"/>
      <c r="E391" s="14" t="n"/>
      <c r="F391" s="14" t="n"/>
      <c r="G391" s="14" t="n"/>
      <c r="H391" s="14" t="n"/>
      <c r="I391" s="14" t="n"/>
      <c r="J391" s="14" t="n"/>
      <c r="K391" s="14" t="n"/>
      <c r="L391" s="14" t="n"/>
      <c r="M391" s="14" t="n"/>
      <c r="N391" s="14" t="n"/>
      <c r="O391" s="14" t="n"/>
      <c r="P391" s="14" t="n"/>
      <c r="Q391" s="14" t="n"/>
      <c r="R391" s="14" t="n"/>
      <c r="S391" s="14" t="n"/>
      <c r="T391" s="14" t="n"/>
      <c r="U391" s="14" t="n"/>
      <c r="V391" s="14" t="n"/>
      <c r="W391" s="14" t="n"/>
      <c r="X391" s="14" t="n"/>
      <c r="Y391" s="14" t="n"/>
      <c r="Z391" s="14" t="n"/>
    </row>
    <row r="392" ht="15.75" customHeight="1" s="16">
      <c r="A392" s="13" t="inlineStr">
        <is>
          <t>파스텔오렌지믹스</t>
        </is>
      </c>
      <c r="B392" s="14" t="n"/>
      <c r="C392" s="14" t="n"/>
      <c r="D392" s="14" t="n"/>
      <c r="E392" s="14" t="n"/>
      <c r="F392" s="14" t="n"/>
      <c r="G392" s="14" t="n"/>
      <c r="H392" s="14" t="n"/>
      <c r="I392" s="14" t="n"/>
      <c r="J392" s="14" t="n"/>
      <c r="K392" s="14" t="n"/>
      <c r="L392" s="14" t="n"/>
      <c r="M392" s="14" t="n"/>
      <c r="N392" s="14" t="n"/>
      <c r="O392" s="14" t="n"/>
      <c r="P392" s="14" t="n"/>
      <c r="Q392" s="14" t="n"/>
      <c r="R392" s="14" t="n"/>
      <c r="S392" s="14" t="n"/>
      <c r="T392" s="14" t="n"/>
      <c r="U392" s="14" t="n"/>
      <c r="V392" s="14" t="n"/>
      <c r="W392" s="14" t="n"/>
      <c r="X392" s="14" t="n"/>
      <c r="Y392" s="14" t="n"/>
      <c r="Z392" s="14" t="n"/>
    </row>
    <row r="393" ht="15.75" customHeight="1" s="16">
      <c r="A393" s="13" t="inlineStr">
        <is>
          <t>페일오렌지</t>
        </is>
      </c>
      <c r="B393" s="14" t="n"/>
      <c r="C393" s="14" t="n"/>
      <c r="D393" s="14" t="n"/>
      <c r="E393" s="14" t="n"/>
      <c r="F393" s="14" t="n"/>
      <c r="G393" s="14" t="n"/>
      <c r="H393" s="14" t="n"/>
      <c r="I393" s="14" t="n"/>
      <c r="J393" s="14" t="n"/>
      <c r="K393" s="14" t="n"/>
      <c r="L393" s="14" t="n"/>
      <c r="M393" s="14" t="n"/>
      <c r="N393" s="14" t="n"/>
      <c r="O393" s="14" t="n"/>
      <c r="P393" s="14" t="n"/>
      <c r="Q393" s="14" t="n"/>
      <c r="R393" s="14" t="n"/>
      <c r="S393" s="14" t="n"/>
      <c r="T393" s="14" t="n"/>
      <c r="U393" s="14" t="n"/>
      <c r="V393" s="14" t="n"/>
      <c r="W393" s="14" t="n"/>
      <c r="X393" s="14" t="n"/>
      <c r="Y393" s="14" t="n"/>
      <c r="Z393" s="14" t="n"/>
    </row>
    <row r="394" ht="15.75" customHeight="1" s="16">
      <c r="A394" s="13" t="inlineStr">
        <is>
          <t>딥진저오렌지</t>
        </is>
      </c>
      <c r="B394" s="14" t="n"/>
      <c r="C394" s="14" t="n"/>
      <c r="D394" s="14" t="n"/>
      <c r="E394" s="14" t="n"/>
      <c r="F394" s="14" t="n"/>
      <c r="G394" s="14" t="n"/>
      <c r="H394" s="14" t="n"/>
      <c r="I394" s="14" t="n"/>
      <c r="J394" s="14" t="n"/>
      <c r="K394" s="14" t="n"/>
      <c r="L394" s="14" t="n"/>
      <c r="M394" s="14" t="n"/>
      <c r="N394" s="14" t="n"/>
      <c r="O394" s="14" t="n"/>
      <c r="P394" s="14" t="n"/>
      <c r="Q394" s="14" t="n"/>
      <c r="R394" s="14" t="n"/>
      <c r="S394" s="14" t="n"/>
      <c r="T394" s="14" t="n"/>
      <c r="U394" s="14" t="n"/>
      <c r="V394" s="14" t="n"/>
      <c r="W394" s="14" t="n"/>
      <c r="X394" s="14" t="n"/>
      <c r="Y394" s="14" t="n"/>
      <c r="Z394" s="14" t="n"/>
    </row>
    <row r="395" ht="15.75" customHeight="1" s="16">
      <c r="A395" s="13" t="inlineStr">
        <is>
          <t>진저오렌지</t>
        </is>
      </c>
      <c r="B395" s="14" t="n"/>
      <c r="C395" s="14" t="n"/>
      <c r="D395" s="14" t="n"/>
      <c r="E395" s="14" t="n"/>
      <c r="F395" s="14" t="n"/>
      <c r="G395" s="14" t="n"/>
      <c r="H395" s="14" t="n"/>
      <c r="I395" s="14" t="n"/>
      <c r="J395" s="14" t="n"/>
      <c r="K395" s="14" t="n"/>
      <c r="L395" s="14" t="n"/>
      <c r="M395" s="14" t="n"/>
      <c r="N395" s="14" t="n"/>
      <c r="O395" s="14" t="n"/>
      <c r="P395" s="14" t="n"/>
      <c r="Q395" s="14" t="n"/>
      <c r="R395" s="14" t="n"/>
      <c r="S395" s="14" t="n"/>
      <c r="T395" s="14" t="n"/>
      <c r="U395" s="14" t="n"/>
      <c r="V395" s="14" t="n"/>
      <c r="W395" s="14" t="n"/>
      <c r="X395" s="14" t="n"/>
      <c r="Y395" s="14" t="n"/>
      <c r="Z395" s="14" t="n"/>
    </row>
    <row r="396" ht="15.75" customHeight="1" s="16">
      <c r="A396" s="13" t="inlineStr">
        <is>
          <t>멜란지샌드캐슬베이지</t>
        </is>
      </c>
      <c r="B396" s="14" t="n"/>
      <c r="C396" s="14" t="n"/>
      <c r="D396" s="14" t="n"/>
      <c r="E396" s="14" t="n"/>
      <c r="F396" s="14" t="n"/>
      <c r="G396" s="14" t="n"/>
      <c r="H396" s="14" t="n"/>
      <c r="I396" s="14" t="n"/>
      <c r="J396" s="14" t="n"/>
      <c r="K396" s="14" t="n"/>
      <c r="L396" s="14" t="n"/>
      <c r="M396" s="14" t="n"/>
      <c r="N396" s="14" t="n"/>
      <c r="O396" s="14" t="n"/>
      <c r="P396" s="14" t="n"/>
      <c r="Q396" s="14" t="n"/>
      <c r="R396" s="14" t="n"/>
      <c r="S396" s="14" t="n"/>
      <c r="T396" s="14" t="n"/>
      <c r="U396" s="14" t="n"/>
      <c r="V396" s="14" t="n"/>
      <c r="W396" s="14" t="n"/>
      <c r="X396" s="14" t="n"/>
      <c r="Y396" s="14" t="n"/>
      <c r="Z396" s="14" t="n"/>
    </row>
    <row r="397" ht="15.75" customHeight="1" s="16">
      <c r="A397" s="13" t="inlineStr">
        <is>
          <t>펄베이지</t>
        </is>
      </c>
      <c r="B397" s="14" t="n"/>
      <c r="C397" s="14" t="n"/>
      <c r="D397" s="14" t="n"/>
      <c r="E397" s="14" t="n"/>
      <c r="F397" s="14" t="n"/>
      <c r="G397" s="14" t="n"/>
      <c r="H397" s="14" t="n"/>
      <c r="I397" s="14" t="n"/>
      <c r="J397" s="14" t="n"/>
      <c r="K397" s="14" t="n"/>
      <c r="L397" s="14" t="n"/>
      <c r="M397" s="14" t="n"/>
      <c r="N397" s="14" t="n"/>
      <c r="O397" s="14" t="n"/>
      <c r="P397" s="14" t="n"/>
      <c r="Q397" s="14" t="n"/>
      <c r="R397" s="14" t="n"/>
      <c r="S397" s="14" t="n"/>
      <c r="T397" s="14" t="n"/>
      <c r="U397" s="14" t="n"/>
      <c r="V397" s="14" t="n"/>
      <c r="W397" s="14" t="n"/>
      <c r="X397" s="14" t="n"/>
      <c r="Y397" s="14" t="n"/>
      <c r="Z397" s="14" t="n"/>
    </row>
    <row r="398" ht="15.75" customHeight="1" s="16">
      <c r="A398" s="13" t="inlineStr">
        <is>
          <t>오세아나드라이브블루</t>
        </is>
      </c>
      <c r="B398" s="14" t="n"/>
      <c r="C398" s="14" t="n"/>
      <c r="D398" s="14" t="n"/>
      <c r="E398" s="14" t="n"/>
      <c r="F398" s="14" t="n"/>
      <c r="G398" s="14" t="n"/>
      <c r="H398" s="14" t="n"/>
      <c r="I398" s="14" t="n"/>
      <c r="J398" s="14" t="n"/>
      <c r="K398" s="14" t="n"/>
      <c r="L398" s="14" t="n"/>
      <c r="M398" s="14" t="n"/>
      <c r="N398" s="14" t="n"/>
      <c r="O398" s="14" t="n"/>
      <c r="P398" s="14" t="n"/>
      <c r="Q398" s="14" t="n"/>
      <c r="R398" s="14" t="n"/>
      <c r="S398" s="14" t="n"/>
      <c r="T398" s="14" t="n"/>
      <c r="U398" s="14" t="n"/>
      <c r="V398" s="14" t="n"/>
      <c r="W398" s="14" t="n"/>
      <c r="X398" s="14" t="n"/>
      <c r="Y398" s="14" t="n"/>
      <c r="Z398" s="14" t="n"/>
    </row>
    <row r="399" ht="15.75" customHeight="1" s="16">
      <c r="A399" s="13" t="inlineStr">
        <is>
          <t>멜란지그레이멜란지민트</t>
        </is>
      </c>
      <c r="B399" s="14" t="n"/>
      <c r="C399" s="14" t="n"/>
      <c r="D399" s="14" t="n"/>
      <c r="E399" s="14" t="n"/>
      <c r="F399" s="14" t="n"/>
      <c r="G399" s="14" t="n"/>
      <c r="H399" s="14" t="n"/>
      <c r="I399" s="14" t="n"/>
      <c r="J399" s="14" t="n"/>
      <c r="K399" s="14" t="n"/>
      <c r="L399" s="14" t="n"/>
      <c r="M399" s="14" t="n"/>
      <c r="N399" s="14" t="n"/>
      <c r="O399" s="14" t="n"/>
      <c r="P399" s="14" t="n"/>
      <c r="Q399" s="14" t="n"/>
      <c r="R399" s="14" t="n"/>
      <c r="S399" s="14" t="n"/>
      <c r="T399" s="14" t="n"/>
      <c r="U399" s="14" t="n"/>
      <c r="V399" s="14" t="n"/>
      <c r="W399" s="14" t="n"/>
      <c r="X399" s="14" t="n"/>
      <c r="Y399" s="14" t="n"/>
      <c r="Z399" s="14" t="n"/>
    </row>
    <row r="400" ht="15.75" customHeight="1" s="16">
      <c r="A400" s="13" t="inlineStr">
        <is>
          <t>딥실버그레이</t>
        </is>
      </c>
      <c r="B400" s="14" t="n"/>
      <c r="C400" s="14" t="n"/>
      <c r="D400" s="14" t="n"/>
      <c r="E400" s="14" t="n"/>
      <c r="F400" s="14" t="n"/>
      <c r="G400" s="14" t="n"/>
      <c r="H400" s="14" t="n"/>
      <c r="I400" s="14" t="n"/>
      <c r="J400" s="14" t="n"/>
      <c r="K400" s="14" t="n"/>
      <c r="L400" s="14" t="n"/>
      <c r="M400" s="14" t="n"/>
      <c r="N400" s="14" t="n"/>
      <c r="O400" s="14" t="n"/>
      <c r="P400" s="14" t="n"/>
      <c r="Q400" s="14" t="n"/>
      <c r="R400" s="14" t="n"/>
      <c r="S400" s="14" t="n"/>
      <c r="T400" s="14" t="n"/>
      <c r="U400" s="14" t="n"/>
      <c r="V400" s="14" t="n"/>
      <c r="W400" s="14" t="n"/>
      <c r="X400" s="14" t="n"/>
      <c r="Y400" s="14" t="n"/>
      <c r="Z400" s="14" t="n"/>
    </row>
    <row r="401" ht="15.75" customHeight="1" s="16">
      <c r="A401" s="13" t="inlineStr">
        <is>
          <t>다크인디고</t>
        </is>
      </c>
      <c r="B401" s="14" t="n"/>
      <c r="C401" s="14" t="n"/>
      <c r="D401" s="14" t="n"/>
      <c r="E401" s="14" t="n"/>
      <c r="F401" s="14" t="n"/>
      <c r="G401" s="14" t="n"/>
      <c r="H401" s="14" t="n"/>
      <c r="I401" s="14" t="n"/>
      <c r="J401" s="14" t="n"/>
      <c r="K401" s="14" t="n"/>
      <c r="L401" s="14" t="n"/>
      <c r="M401" s="14" t="n"/>
      <c r="N401" s="14" t="n"/>
      <c r="O401" s="14" t="n"/>
      <c r="P401" s="14" t="n"/>
      <c r="Q401" s="14" t="n"/>
      <c r="R401" s="14" t="n"/>
      <c r="S401" s="14" t="n"/>
      <c r="T401" s="14" t="n"/>
      <c r="U401" s="14" t="n"/>
      <c r="V401" s="14" t="n"/>
      <c r="W401" s="14" t="n"/>
      <c r="X401" s="14" t="n"/>
      <c r="Y401" s="14" t="n"/>
      <c r="Z401" s="14" t="n"/>
    </row>
    <row r="402" ht="15.75" customHeight="1" s="16">
      <c r="A402" s="13" t="inlineStr">
        <is>
          <t>비틀브라운우드브라운</t>
        </is>
      </c>
      <c r="B402" s="14" t="n"/>
      <c r="C402" s="14" t="n"/>
      <c r="D402" s="14" t="n"/>
      <c r="E402" s="14" t="n"/>
      <c r="F402" s="14" t="n"/>
      <c r="G402" s="14" t="n"/>
      <c r="H402" s="14" t="n"/>
      <c r="I402" s="14" t="n"/>
      <c r="J402" s="14" t="n"/>
      <c r="K402" s="14" t="n"/>
      <c r="L402" s="14" t="n"/>
      <c r="M402" s="14" t="n"/>
      <c r="N402" s="14" t="n"/>
      <c r="O402" s="14" t="n"/>
      <c r="P402" s="14" t="n"/>
      <c r="Q402" s="14" t="n"/>
      <c r="R402" s="14" t="n"/>
      <c r="S402" s="14" t="n"/>
      <c r="T402" s="14" t="n"/>
      <c r="U402" s="14" t="n"/>
      <c r="V402" s="14" t="n"/>
      <c r="W402" s="14" t="n"/>
      <c r="X402" s="14" t="n"/>
      <c r="Y402" s="14" t="n"/>
      <c r="Z402" s="14" t="n"/>
    </row>
    <row r="403" ht="15.75" customHeight="1" s="16">
      <c r="A403" s="13" t="inlineStr">
        <is>
          <t>라이트카키쉬그레이</t>
        </is>
      </c>
      <c r="B403" s="14" t="n"/>
      <c r="C403" s="14" t="n"/>
      <c r="D403" s="14" t="n"/>
      <c r="E403" s="14" t="n"/>
      <c r="F403" s="14" t="n"/>
      <c r="G403" s="14" t="n"/>
      <c r="H403" s="14" t="n"/>
      <c r="I403" s="14" t="n"/>
      <c r="J403" s="14" t="n"/>
      <c r="K403" s="14" t="n"/>
      <c r="L403" s="14" t="n"/>
      <c r="M403" s="14" t="n"/>
      <c r="N403" s="14" t="n"/>
      <c r="O403" s="14" t="n"/>
      <c r="P403" s="14" t="n"/>
      <c r="Q403" s="14" t="n"/>
      <c r="R403" s="14" t="n"/>
      <c r="S403" s="14" t="n"/>
      <c r="T403" s="14" t="n"/>
      <c r="U403" s="14" t="n"/>
      <c r="V403" s="14" t="n"/>
      <c r="W403" s="14" t="n"/>
      <c r="X403" s="14" t="n"/>
      <c r="Y403" s="14" t="n"/>
      <c r="Z403" s="14" t="n"/>
    </row>
    <row r="404" ht="15.75" customHeight="1" s="16">
      <c r="A404" s="13" t="inlineStr">
        <is>
          <t>다크네이비핫핑크</t>
        </is>
      </c>
      <c r="B404" s="14" t="n"/>
      <c r="C404" s="14" t="n"/>
      <c r="D404" s="14" t="n"/>
      <c r="E404" s="14" t="n"/>
      <c r="F404" s="14" t="n"/>
      <c r="G404" s="14" t="n"/>
      <c r="H404" s="14" t="n"/>
      <c r="I404" s="14" t="n"/>
      <c r="J404" s="14" t="n"/>
      <c r="K404" s="14" t="n"/>
      <c r="L404" s="14" t="n"/>
      <c r="M404" s="14" t="n"/>
      <c r="N404" s="14" t="n"/>
      <c r="O404" s="14" t="n"/>
      <c r="P404" s="14" t="n"/>
      <c r="Q404" s="14" t="n"/>
      <c r="R404" s="14" t="n"/>
      <c r="S404" s="14" t="n"/>
      <c r="T404" s="14" t="n"/>
      <c r="U404" s="14" t="n"/>
      <c r="V404" s="14" t="n"/>
      <c r="W404" s="14" t="n"/>
      <c r="X404" s="14" t="n"/>
      <c r="Y404" s="14" t="n"/>
      <c r="Z404" s="14" t="n"/>
    </row>
    <row r="405" ht="15.75" customHeight="1" s="16">
      <c r="A405" s="13" t="inlineStr">
        <is>
          <t>블랙아이스그레이</t>
        </is>
      </c>
      <c r="B405" s="14" t="n"/>
      <c r="C405" s="14" t="n"/>
      <c r="D405" s="14" t="n"/>
      <c r="E405" s="14" t="n"/>
      <c r="F405" s="14" t="n"/>
      <c r="G405" s="14" t="n"/>
      <c r="H405" s="14" t="n"/>
      <c r="I405" s="14" t="n"/>
      <c r="J405" s="14" t="n"/>
      <c r="K405" s="14" t="n"/>
      <c r="L405" s="14" t="n"/>
      <c r="M405" s="14" t="n"/>
      <c r="N405" s="14" t="n"/>
      <c r="O405" s="14" t="n"/>
      <c r="P405" s="14" t="n"/>
      <c r="Q405" s="14" t="n"/>
      <c r="R405" s="14" t="n"/>
      <c r="S405" s="14" t="n"/>
      <c r="T405" s="14" t="n"/>
      <c r="U405" s="14" t="n"/>
      <c r="V405" s="14" t="n"/>
      <c r="W405" s="14" t="n"/>
      <c r="X405" s="14" t="n"/>
      <c r="Y405" s="14" t="n"/>
      <c r="Z405" s="14" t="n"/>
    </row>
    <row r="406" ht="15.75" customHeight="1" s="16">
      <c r="A406" s="13" t="inlineStr">
        <is>
          <t>블랙아이보리블랙</t>
        </is>
      </c>
      <c r="B406" s="14" t="n"/>
      <c r="C406" s="14" t="n"/>
      <c r="D406" s="14" t="n"/>
      <c r="E406" s="14" t="n"/>
      <c r="F406" s="14" t="n"/>
      <c r="G406" s="14" t="n"/>
      <c r="H406" s="14" t="n"/>
      <c r="I406" s="14" t="n"/>
      <c r="J406" s="14" t="n"/>
      <c r="K406" s="14" t="n"/>
      <c r="L406" s="14" t="n"/>
      <c r="M406" s="14" t="n"/>
      <c r="N406" s="14" t="n"/>
      <c r="O406" s="14" t="n"/>
      <c r="P406" s="14" t="n"/>
      <c r="Q406" s="14" t="n"/>
      <c r="R406" s="14" t="n"/>
      <c r="S406" s="14" t="n"/>
      <c r="T406" s="14" t="n"/>
      <c r="U406" s="14" t="n"/>
      <c r="V406" s="14" t="n"/>
      <c r="W406" s="14" t="n"/>
      <c r="X406" s="14" t="n"/>
      <c r="Y406" s="14" t="n"/>
      <c r="Z406" s="14" t="n"/>
    </row>
    <row r="407" ht="15.75" customHeight="1" s="16">
      <c r="A407" s="13" t="inlineStr">
        <is>
          <t>빈티지민트</t>
        </is>
      </c>
      <c r="B407" s="14" t="n"/>
      <c r="C407" s="14" t="n"/>
      <c r="D407" s="14" t="n"/>
      <c r="E407" s="14" t="n"/>
      <c r="F407" s="14" t="n"/>
      <c r="G407" s="14" t="n"/>
      <c r="H407" s="14" t="n"/>
      <c r="I407" s="14" t="n"/>
      <c r="J407" s="14" t="n"/>
      <c r="K407" s="14" t="n"/>
      <c r="L407" s="14" t="n"/>
      <c r="M407" s="14" t="n"/>
      <c r="N407" s="14" t="n"/>
      <c r="O407" s="14" t="n"/>
      <c r="P407" s="14" t="n"/>
      <c r="Q407" s="14" t="n"/>
      <c r="R407" s="14" t="n"/>
      <c r="S407" s="14" t="n"/>
      <c r="T407" s="14" t="n"/>
      <c r="U407" s="14" t="n"/>
      <c r="V407" s="14" t="n"/>
      <c r="W407" s="14" t="n"/>
      <c r="X407" s="14" t="n"/>
      <c r="Y407" s="14" t="n"/>
      <c r="Z407" s="14" t="n"/>
    </row>
    <row r="408" ht="15.75" customHeight="1" s="16">
      <c r="A408" s="13" t="inlineStr">
        <is>
          <t>라이트블랙</t>
        </is>
      </c>
      <c r="B408" s="14" t="n"/>
      <c r="C408" s="14" t="n"/>
      <c r="D408" s="14" t="n"/>
      <c r="E408" s="14" t="n"/>
      <c r="F408" s="14" t="n"/>
      <c r="G408" s="14" t="n"/>
      <c r="H408" s="14" t="n"/>
      <c r="I408" s="14" t="n"/>
      <c r="J408" s="14" t="n"/>
      <c r="K408" s="14" t="n"/>
      <c r="L408" s="14" t="n"/>
      <c r="M408" s="14" t="n"/>
      <c r="N408" s="14" t="n"/>
      <c r="O408" s="14" t="n"/>
      <c r="P408" s="14" t="n"/>
      <c r="Q408" s="14" t="n"/>
      <c r="R408" s="14" t="n"/>
      <c r="S408" s="14" t="n"/>
      <c r="T408" s="14" t="n"/>
      <c r="U408" s="14" t="n"/>
      <c r="V408" s="14" t="n"/>
      <c r="W408" s="14" t="n"/>
      <c r="X408" s="14" t="n"/>
      <c r="Y408" s="14" t="n"/>
      <c r="Z408" s="14" t="n"/>
    </row>
    <row r="409" ht="15.75" customHeight="1" s="16">
      <c r="A409" s="13" t="inlineStr">
        <is>
          <t>페일우드브라운</t>
        </is>
      </c>
      <c r="B409" s="14" t="n"/>
      <c r="C409" s="14" t="n"/>
      <c r="D409" s="14" t="n"/>
      <c r="E409" s="14" t="n"/>
      <c r="F409" s="14" t="n"/>
      <c r="G409" s="14" t="n"/>
      <c r="H409" s="14" t="n"/>
      <c r="I409" s="14" t="n"/>
      <c r="J409" s="14" t="n"/>
      <c r="K409" s="14" t="n"/>
      <c r="L409" s="14" t="n"/>
      <c r="M409" s="14" t="n"/>
      <c r="N409" s="14" t="n"/>
      <c r="O409" s="14" t="n"/>
      <c r="P409" s="14" t="n"/>
      <c r="Q409" s="14" t="n"/>
      <c r="R409" s="14" t="n"/>
      <c r="S409" s="14" t="n"/>
      <c r="T409" s="14" t="n"/>
      <c r="U409" s="14" t="n"/>
      <c r="V409" s="14" t="n"/>
      <c r="W409" s="14" t="n"/>
      <c r="X409" s="14" t="n"/>
      <c r="Y409" s="14" t="n"/>
      <c r="Z409" s="14" t="n"/>
    </row>
    <row r="410" ht="15.75" customHeight="1" s="16">
      <c r="A410" s="13" t="inlineStr">
        <is>
          <t>만다린딥카키</t>
        </is>
      </c>
      <c r="B410" s="14" t="n"/>
      <c r="C410" s="14" t="n"/>
      <c r="D410" s="14" t="n"/>
      <c r="E410" s="14" t="n"/>
      <c r="F410" s="14" t="n"/>
      <c r="G410" s="14" t="n"/>
      <c r="H410" s="14" t="n"/>
      <c r="I410" s="14" t="n"/>
      <c r="J410" s="14" t="n"/>
      <c r="K410" s="14" t="n"/>
      <c r="L410" s="14" t="n"/>
      <c r="M410" s="14" t="n"/>
      <c r="N410" s="14" t="n"/>
      <c r="O410" s="14" t="n"/>
      <c r="P410" s="14" t="n"/>
      <c r="Q410" s="14" t="n"/>
      <c r="R410" s="14" t="n"/>
      <c r="S410" s="14" t="n"/>
      <c r="T410" s="14" t="n"/>
      <c r="U410" s="14" t="n"/>
      <c r="V410" s="14" t="n"/>
      <c r="W410" s="14" t="n"/>
      <c r="X410" s="14" t="n"/>
      <c r="Y410" s="14" t="n"/>
      <c r="Z410" s="14" t="n"/>
    </row>
    <row r="411" ht="15.75" customHeight="1" s="16">
      <c r="A411" s="13" t="inlineStr">
        <is>
          <t>머스타드버건디</t>
        </is>
      </c>
      <c r="B411" s="14" t="n"/>
      <c r="C411" s="14" t="n"/>
      <c r="D411" s="14" t="n"/>
      <c r="E411" s="14" t="n"/>
      <c r="F411" s="14" t="n"/>
      <c r="G411" s="14" t="n"/>
      <c r="H411" s="14" t="n"/>
      <c r="I411" s="14" t="n"/>
      <c r="J411" s="14" t="n"/>
      <c r="K411" s="14" t="n"/>
      <c r="L411" s="14" t="n"/>
      <c r="M411" s="14" t="n"/>
      <c r="N411" s="14" t="n"/>
      <c r="O411" s="14" t="n"/>
      <c r="P411" s="14" t="n"/>
      <c r="Q411" s="14" t="n"/>
      <c r="R411" s="14" t="n"/>
      <c r="S411" s="14" t="n"/>
      <c r="T411" s="14" t="n"/>
      <c r="U411" s="14" t="n"/>
      <c r="V411" s="14" t="n"/>
      <c r="W411" s="14" t="n"/>
      <c r="X411" s="14" t="n"/>
      <c r="Y411" s="14" t="n"/>
      <c r="Z411" s="14" t="n"/>
    </row>
    <row r="412" ht="15.75" customHeight="1" s="16">
      <c r="A412" s="13" t="inlineStr">
        <is>
          <t>네온핑크핫핑크</t>
        </is>
      </c>
      <c r="B412" s="14" t="n"/>
      <c r="C412" s="14" t="n"/>
      <c r="D412" s="14" t="n"/>
      <c r="E412" s="14" t="n"/>
      <c r="F412" s="14" t="n"/>
      <c r="G412" s="14" t="n"/>
      <c r="H412" s="14" t="n"/>
      <c r="I412" s="14" t="n"/>
      <c r="J412" s="14" t="n"/>
      <c r="K412" s="14" t="n"/>
      <c r="L412" s="14" t="n"/>
      <c r="M412" s="14" t="n"/>
      <c r="N412" s="14" t="n"/>
      <c r="O412" s="14" t="n"/>
      <c r="P412" s="14" t="n"/>
      <c r="Q412" s="14" t="n"/>
      <c r="R412" s="14" t="n"/>
      <c r="S412" s="14" t="n"/>
      <c r="T412" s="14" t="n"/>
      <c r="U412" s="14" t="n"/>
      <c r="V412" s="14" t="n"/>
      <c r="W412" s="14" t="n"/>
      <c r="X412" s="14" t="n"/>
      <c r="Y412" s="14" t="n"/>
      <c r="Z412" s="14" t="n"/>
    </row>
    <row r="413" ht="15.75" customHeight="1" s="16">
      <c r="A413" s="13" t="inlineStr">
        <is>
          <t>매트베이지</t>
        </is>
      </c>
      <c r="B413" s="14" t="n"/>
      <c r="C413" s="14" t="n"/>
      <c r="D413" s="14" t="n"/>
      <c r="E413" s="14" t="n"/>
      <c r="F413" s="14" t="n"/>
      <c r="G413" s="14" t="n"/>
      <c r="H413" s="14" t="n"/>
      <c r="I413" s="14" t="n"/>
      <c r="J413" s="14" t="n"/>
      <c r="K413" s="14" t="n"/>
      <c r="L413" s="14" t="n"/>
      <c r="M413" s="14" t="n"/>
      <c r="N413" s="14" t="n"/>
      <c r="O413" s="14" t="n"/>
      <c r="P413" s="14" t="n"/>
      <c r="Q413" s="14" t="n"/>
      <c r="R413" s="14" t="n"/>
      <c r="S413" s="14" t="n"/>
      <c r="T413" s="14" t="n"/>
      <c r="U413" s="14" t="n"/>
      <c r="V413" s="14" t="n"/>
      <c r="W413" s="14" t="n"/>
      <c r="X413" s="14" t="n"/>
      <c r="Y413" s="14" t="n"/>
      <c r="Z413" s="14" t="n"/>
    </row>
    <row r="414" ht="15.75" customHeight="1" s="16">
      <c r="A414" s="13" t="inlineStr">
        <is>
          <t>라이트베이지핫오렌지</t>
        </is>
      </c>
      <c r="B414" s="14" t="n"/>
      <c r="C414" s="14" t="n"/>
      <c r="D414" s="14" t="n"/>
      <c r="E414" s="14" t="n"/>
      <c r="F414" s="14" t="n"/>
      <c r="G414" s="14" t="n"/>
      <c r="H414" s="14" t="n"/>
      <c r="I414" s="14" t="n"/>
      <c r="J414" s="14" t="n"/>
      <c r="K414" s="14" t="n"/>
      <c r="L414" s="14" t="n"/>
      <c r="M414" s="14" t="n"/>
      <c r="N414" s="14" t="n"/>
      <c r="O414" s="14" t="n"/>
      <c r="P414" s="14" t="n"/>
      <c r="Q414" s="14" t="n"/>
      <c r="R414" s="14" t="n"/>
      <c r="S414" s="14" t="n"/>
      <c r="T414" s="14" t="n"/>
      <c r="U414" s="14" t="n"/>
      <c r="V414" s="14" t="n"/>
      <c r="W414" s="14" t="n"/>
      <c r="X414" s="14" t="n"/>
      <c r="Y414" s="14" t="n"/>
      <c r="Z414" s="14" t="n"/>
    </row>
    <row r="415" ht="15.75" customHeight="1" s="16">
      <c r="A415" s="13" t="inlineStr">
        <is>
          <t>피죤그레이</t>
        </is>
      </c>
      <c r="B415" s="14" t="n"/>
      <c r="C415" s="14" t="n"/>
      <c r="D415" s="14" t="n"/>
      <c r="E415" s="14" t="n"/>
      <c r="F415" s="14" t="n"/>
      <c r="G415" s="14" t="n"/>
      <c r="H415" s="14" t="n"/>
      <c r="I415" s="14" t="n"/>
      <c r="J415" s="14" t="n"/>
      <c r="K415" s="14" t="n"/>
      <c r="L415" s="14" t="n"/>
      <c r="M415" s="14" t="n"/>
      <c r="N415" s="14" t="n"/>
      <c r="O415" s="14" t="n"/>
      <c r="P415" s="14" t="n"/>
      <c r="Q415" s="14" t="n"/>
      <c r="R415" s="14" t="n"/>
      <c r="S415" s="14" t="n"/>
      <c r="T415" s="14" t="n"/>
      <c r="U415" s="14" t="n"/>
      <c r="V415" s="14" t="n"/>
      <c r="W415" s="14" t="n"/>
      <c r="X415" s="14" t="n"/>
      <c r="Y415" s="14" t="n"/>
      <c r="Z415" s="14" t="n"/>
    </row>
    <row r="416" ht="15.75" customHeight="1" s="16">
      <c r="A416" s="13" t="inlineStr">
        <is>
          <t>네이비그레이</t>
        </is>
      </c>
      <c r="B416" s="14" t="n"/>
      <c r="C416" s="14" t="n"/>
      <c r="D416" s="14" t="n"/>
      <c r="E416" s="14" t="n"/>
      <c r="F416" s="14" t="n"/>
      <c r="G416" s="14" t="n"/>
      <c r="H416" s="14" t="n"/>
      <c r="I416" s="14" t="n"/>
      <c r="J416" s="14" t="n"/>
      <c r="K416" s="14" t="n"/>
      <c r="L416" s="14" t="n"/>
      <c r="M416" s="14" t="n"/>
      <c r="N416" s="14" t="n"/>
      <c r="O416" s="14" t="n"/>
      <c r="P416" s="14" t="n"/>
      <c r="Q416" s="14" t="n"/>
      <c r="R416" s="14" t="n"/>
      <c r="S416" s="14" t="n"/>
      <c r="T416" s="14" t="n"/>
      <c r="U416" s="14" t="n"/>
      <c r="V416" s="14" t="n"/>
      <c r="W416" s="14" t="n"/>
      <c r="X416" s="14" t="n"/>
      <c r="Y416" s="14" t="n"/>
      <c r="Z416" s="14" t="n"/>
    </row>
    <row r="417" ht="15.75" customHeight="1" s="16">
      <c r="A417" s="13" t="inlineStr">
        <is>
          <t>페일네이비</t>
        </is>
      </c>
      <c r="B417" s="14" t="n"/>
      <c r="C417" s="14" t="n"/>
      <c r="D417" s="14" t="n"/>
      <c r="E417" s="14" t="n"/>
      <c r="F417" s="14" t="n"/>
      <c r="G417" s="14" t="n"/>
      <c r="H417" s="14" t="n"/>
      <c r="I417" s="14" t="n"/>
      <c r="J417" s="14" t="n"/>
      <c r="K417" s="14" t="n"/>
      <c r="L417" s="14" t="n"/>
      <c r="M417" s="14" t="n"/>
      <c r="N417" s="14" t="n"/>
      <c r="O417" s="14" t="n"/>
      <c r="P417" s="14" t="n"/>
      <c r="Q417" s="14" t="n"/>
      <c r="R417" s="14" t="n"/>
      <c r="S417" s="14" t="n"/>
      <c r="T417" s="14" t="n"/>
      <c r="U417" s="14" t="n"/>
      <c r="V417" s="14" t="n"/>
      <c r="W417" s="14" t="n"/>
      <c r="X417" s="14" t="n"/>
      <c r="Y417" s="14" t="n"/>
      <c r="Z417" s="14" t="n"/>
    </row>
    <row r="418" ht="15.75" customHeight="1" s="16">
      <c r="A418" s="13" t="inlineStr">
        <is>
          <t>우드브라운</t>
        </is>
      </c>
      <c r="B418" s="14" t="n"/>
      <c r="C418" s="14" t="n"/>
      <c r="D418" s="14" t="n"/>
      <c r="E418" s="14" t="n"/>
      <c r="F418" s="14" t="n"/>
      <c r="G418" s="14" t="n"/>
      <c r="H418" s="14" t="n"/>
      <c r="I418" s="14" t="n"/>
      <c r="J418" s="14" t="n"/>
      <c r="K418" s="14" t="n"/>
      <c r="L418" s="14" t="n"/>
      <c r="M418" s="14" t="n"/>
      <c r="N418" s="14" t="n"/>
      <c r="O418" s="14" t="n"/>
      <c r="P418" s="14" t="n"/>
      <c r="Q418" s="14" t="n"/>
      <c r="R418" s="14" t="n"/>
      <c r="S418" s="14" t="n"/>
      <c r="T418" s="14" t="n"/>
      <c r="U418" s="14" t="n"/>
      <c r="V418" s="14" t="n"/>
      <c r="W418" s="14" t="n"/>
      <c r="X418" s="14" t="n"/>
      <c r="Y418" s="14" t="n"/>
      <c r="Z418" s="14" t="n"/>
    </row>
    <row r="419" ht="15.75" customHeight="1" s="16">
      <c r="A419" s="13" t="inlineStr">
        <is>
          <t>옐로우네이비</t>
        </is>
      </c>
      <c r="B419" s="14" t="n"/>
      <c r="C419" s="14" t="n"/>
      <c r="D419" s="14" t="n"/>
      <c r="E419" s="14" t="n"/>
      <c r="F419" s="14" t="n"/>
      <c r="G419" s="14" t="n"/>
      <c r="H419" s="14" t="n"/>
      <c r="I419" s="14" t="n"/>
      <c r="J419" s="14" t="n"/>
      <c r="K419" s="14" t="n"/>
      <c r="L419" s="14" t="n"/>
      <c r="M419" s="14" t="n"/>
      <c r="N419" s="14" t="n"/>
      <c r="O419" s="14" t="n"/>
      <c r="P419" s="14" t="n"/>
      <c r="Q419" s="14" t="n"/>
      <c r="R419" s="14" t="n"/>
      <c r="S419" s="14" t="n"/>
      <c r="T419" s="14" t="n"/>
      <c r="U419" s="14" t="n"/>
      <c r="V419" s="14" t="n"/>
      <c r="W419" s="14" t="n"/>
      <c r="X419" s="14" t="n"/>
      <c r="Y419" s="14" t="n"/>
      <c r="Z419" s="14" t="n"/>
    </row>
    <row r="420" ht="15.75" customHeight="1" s="16">
      <c r="A420" s="13" t="inlineStr">
        <is>
          <t>바야르타블루</t>
        </is>
      </c>
      <c r="B420" s="14" t="n"/>
      <c r="C420" s="14" t="n"/>
      <c r="D420" s="14" t="n"/>
      <c r="E420" s="14" t="n"/>
      <c r="F420" s="14" t="n"/>
      <c r="G420" s="14" t="n"/>
      <c r="H420" s="14" t="n"/>
      <c r="I420" s="14" t="n"/>
      <c r="J420" s="14" t="n"/>
      <c r="K420" s="14" t="n"/>
      <c r="L420" s="14" t="n"/>
      <c r="M420" s="14" t="n"/>
      <c r="N420" s="14" t="n"/>
      <c r="O420" s="14" t="n"/>
      <c r="P420" s="14" t="n"/>
      <c r="Q420" s="14" t="n"/>
      <c r="R420" s="14" t="n"/>
      <c r="S420" s="14" t="n"/>
      <c r="T420" s="14" t="n"/>
      <c r="U420" s="14" t="n"/>
      <c r="V420" s="14" t="n"/>
      <c r="W420" s="14" t="n"/>
      <c r="X420" s="14" t="n"/>
      <c r="Y420" s="14" t="n"/>
      <c r="Z420" s="14" t="n"/>
    </row>
    <row r="421" ht="15.75" customHeight="1" s="16">
      <c r="A421" s="13" t="inlineStr">
        <is>
          <t>코랄</t>
        </is>
      </c>
      <c r="B421" s="14" t="n"/>
      <c r="C421" s="14" t="n"/>
      <c r="D421" s="14" t="n"/>
      <c r="E421" s="14" t="n"/>
      <c r="F421" s="14" t="n"/>
      <c r="G421" s="14" t="n"/>
      <c r="H421" s="14" t="n"/>
      <c r="I421" s="14" t="n"/>
      <c r="J421" s="14" t="n"/>
      <c r="K421" s="14" t="n"/>
      <c r="L421" s="14" t="n"/>
      <c r="M421" s="14" t="n"/>
      <c r="N421" s="14" t="n"/>
      <c r="O421" s="14" t="n"/>
      <c r="P421" s="14" t="n"/>
      <c r="Q421" s="14" t="n"/>
      <c r="R421" s="14" t="n"/>
      <c r="S421" s="14" t="n"/>
      <c r="T421" s="14" t="n"/>
      <c r="U421" s="14" t="n"/>
      <c r="V421" s="14" t="n"/>
      <c r="W421" s="14" t="n"/>
      <c r="X421" s="14" t="n"/>
      <c r="Y421" s="14" t="n"/>
      <c r="Z421" s="14" t="n"/>
    </row>
    <row r="422" ht="15.75" customHeight="1" s="16">
      <c r="A422" s="13" t="inlineStr">
        <is>
          <t>선오렌지</t>
        </is>
      </c>
      <c r="B422" s="14" t="n"/>
      <c r="C422" s="14" t="n"/>
      <c r="D422" s="14" t="n"/>
      <c r="E422" s="14" t="n"/>
      <c r="F422" s="14" t="n"/>
      <c r="G422" s="14" t="n"/>
      <c r="H422" s="14" t="n"/>
      <c r="I422" s="14" t="n"/>
      <c r="J422" s="14" t="n"/>
      <c r="K422" s="14" t="n"/>
      <c r="L422" s="14" t="n"/>
      <c r="M422" s="14" t="n"/>
      <c r="N422" s="14" t="n"/>
      <c r="O422" s="14" t="n"/>
      <c r="P422" s="14" t="n"/>
      <c r="Q422" s="14" t="n"/>
      <c r="R422" s="14" t="n"/>
      <c r="S422" s="14" t="n"/>
      <c r="T422" s="14" t="n"/>
      <c r="U422" s="14" t="n"/>
      <c r="V422" s="14" t="n"/>
      <c r="W422" s="14" t="n"/>
      <c r="X422" s="14" t="n"/>
      <c r="Y422" s="14" t="n"/>
      <c r="Z422" s="14" t="n"/>
    </row>
    <row r="423" ht="15.75" customHeight="1" s="16">
      <c r="A423" s="13" t="inlineStr">
        <is>
          <t>라이트형광핑크</t>
        </is>
      </c>
      <c r="B423" s="14" t="n"/>
      <c r="C423" s="14" t="n"/>
      <c r="D423" s="14" t="n"/>
      <c r="E423" s="14" t="n"/>
      <c r="F423" s="14" t="n"/>
      <c r="G423" s="14" t="n"/>
      <c r="H423" s="14" t="n"/>
      <c r="I423" s="14" t="n"/>
      <c r="J423" s="14" t="n"/>
      <c r="K423" s="14" t="n"/>
      <c r="L423" s="14" t="n"/>
      <c r="M423" s="14" t="n"/>
      <c r="N423" s="14" t="n"/>
      <c r="O423" s="14" t="n"/>
      <c r="P423" s="14" t="n"/>
      <c r="Q423" s="14" t="n"/>
      <c r="R423" s="14" t="n"/>
      <c r="S423" s="14" t="n"/>
      <c r="T423" s="14" t="n"/>
      <c r="U423" s="14" t="n"/>
      <c r="V423" s="14" t="n"/>
      <c r="W423" s="14" t="n"/>
      <c r="X423" s="14" t="n"/>
      <c r="Y423" s="14" t="n"/>
      <c r="Z423" s="14" t="n"/>
    </row>
    <row r="424" ht="15.75" customHeight="1" s="16">
      <c r="A424" s="13" t="inlineStr">
        <is>
          <t>피오니핑크</t>
        </is>
      </c>
      <c r="B424" s="14" t="n"/>
      <c r="C424" s="14" t="n"/>
      <c r="D424" s="14" t="n"/>
      <c r="E424" s="14" t="n"/>
      <c r="F424" s="14" t="n"/>
      <c r="G424" s="14" t="n"/>
      <c r="H424" s="14" t="n"/>
      <c r="I424" s="14" t="n"/>
      <c r="J424" s="14" t="n"/>
      <c r="K424" s="14" t="n"/>
      <c r="L424" s="14" t="n"/>
      <c r="M424" s="14" t="n"/>
      <c r="N424" s="14" t="n"/>
      <c r="O424" s="14" t="n"/>
      <c r="P424" s="14" t="n"/>
      <c r="Q424" s="14" t="n"/>
      <c r="R424" s="14" t="n"/>
      <c r="S424" s="14" t="n"/>
      <c r="T424" s="14" t="n"/>
      <c r="U424" s="14" t="n"/>
      <c r="V424" s="14" t="n"/>
      <c r="W424" s="14" t="n"/>
      <c r="X424" s="14" t="n"/>
      <c r="Y424" s="14" t="n"/>
      <c r="Z424" s="14" t="n"/>
    </row>
    <row r="425" ht="15.75" customHeight="1" s="16">
      <c r="A425" s="13" t="inlineStr">
        <is>
          <t>피코크그린</t>
        </is>
      </c>
      <c r="B425" s="14" t="n"/>
      <c r="C425" s="14" t="n"/>
      <c r="D425" s="14" t="n"/>
      <c r="E425" s="14" t="n"/>
      <c r="F425" s="14" t="n"/>
      <c r="G425" s="14" t="n"/>
      <c r="H425" s="14" t="n"/>
      <c r="I425" s="14" t="n"/>
      <c r="J425" s="14" t="n"/>
      <c r="K425" s="14" t="n"/>
      <c r="L425" s="14" t="n"/>
      <c r="M425" s="14" t="n"/>
      <c r="N425" s="14" t="n"/>
      <c r="O425" s="14" t="n"/>
      <c r="P425" s="14" t="n"/>
      <c r="Q425" s="14" t="n"/>
      <c r="R425" s="14" t="n"/>
      <c r="S425" s="14" t="n"/>
      <c r="T425" s="14" t="n"/>
      <c r="U425" s="14" t="n"/>
      <c r="V425" s="14" t="n"/>
      <c r="W425" s="14" t="n"/>
      <c r="X425" s="14" t="n"/>
      <c r="Y425" s="14" t="n"/>
      <c r="Z425" s="14" t="n"/>
    </row>
    <row r="426" ht="15.75" customHeight="1" s="16">
      <c r="A426" s="13" t="inlineStr">
        <is>
          <t>스트로베리문핑크</t>
        </is>
      </c>
      <c r="B426" s="14" t="n"/>
      <c r="C426" s="14" t="n"/>
      <c r="D426" s="14" t="n"/>
      <c r="E426" s="14" t="n"/>
      <c r="F426" s="14" t="n"/>
      <c r="G426" s="14" t="n"/>
      <c r="H426" s="14" t="n"/>
      <c r="I426" s="14" t="n"/>
      <c r="J426" s="14" t="n"/>
      <c r="K426" s="14" t="n"/>
      <c r="L426" s="14" t="n"/>
      <c r="M426" s="14" t="n"/>
      <c r="N426" s="14" t="n"/>
      <c r="O426" s="14" t="n"/>
      <c r="P426" s="14" t="n"/>
      <c r="Q426" s="14" t="n"/>
      <c r="R426" s="14" t="n"/>
      <c r="S426" s="14" t="n"/>
      <c r="T426" s="14" t="n"/>
      <c r="U426" s="14" t="n"/>
      <c r="V426" s="14" t="n"/>
      <c r="W426" s="14" t="n"/>
      <c r="X426" s="14" t="n"/>
      <c r="Y426" s="14" t="n"/>
      <c r="Z426" s="14" t="n"/>
    </row>
    <row r="427" ht="15.75" customHeight="1" s="16">
      <c r="A427" s="13" t="inlineStr">
        <is>
          <t>멜란지카키</t>
        </is>
      </c>
      <c r="B427" s="14" t="n"/>
      <c r="C427" s="14" t="n"/>
      <c r="D427" s="14" t="n"/>
      <c r="E427" s="14" t="n"/>
      <c r="F427" s="14" t="n"/>
      <c r="G427" s="14" t="n"/>
      <c r="H427" s="14" t="n"/>
      <c r="I427" s="14" t="n"/>
      <c r="J427" s="14" t="n"/>
      <c r="K427" s="14" t="n"/>
      <c r="L427" s="14" t="n"/>
      <c r="M427" s="14" t="n"/>
      <c r="N427" s="14" t="n"/>
      <c r="O427" s="14" t="n"/>
      <c r="P427" s="14" t="n"/>
      <c r="Q427" s="14" t="n"/>
      <c r="R427" s="14" t="n"/>
      <c r="S427" s="14" t="n"/>
      <c r="T427" s="14" t="n"/>
      <c r="U427" s="14" t="n"/>
      <c r="V427" s="14" t="n"/>
      <c r="W427" s="14" t="n"/>
      <c r="X427" s="14" t="n"/>
      <c r="Y427" s="14" t="n"/>
      <c r="Z427" s="14" t="n"/>
    </row>
    <row r="428" ht="15.75" customHeight="1" s="16">
      <c r="A428" s="13" t="inlineStr">
        <is>
          <t>걸프코스트그린</t>
        </is>
      </c>
      <c r="B428" s="14" t="n"/>
      <c r="C428" s="14" t="n"/>
      <c r="D428" s="14" t="n"/>
      <c r="E428" s="14" t="n"/>
      <c r="F428" s="14" t="n"/>
      <c r="G428" s="14" t="n"/>
      <c r="H428" s="14" t="n"/>
      <c r="I428" s="14" t="n"/>
      <c r="J428" s="14" t="n"/>
      <c r="K428" s="14" t="n"/>
      <c r="L428" s="14" t="n"/>
      <c r="M428" s="14" t="n"/>
      <c r="N428" s="14" t="n"/>
      <c r="O428" s="14" t="n"/>
      <c r="P428" s="14" t="n"/>
      <c r="Q428" s="14" t="n"/>
      <c r="R428" s="14" t="n"/>
      <c r="S428" s="14" t="n"/>
      <c r="T428" s="14" t="n"/>
      <c r="U428" s="14" t="n"/>
      <c r="V428" s="14" t="n"/>
      <c r="W428" s="14" t="n"/>
      <c r="X428" s="14" t="n"/>
      <c r="Y428" s="14" t="n"/>
      <c r="Z428" s="14" t="n"/>
    </row>
    <row r="429" ht="15.75" customHeight="1" s="16">
      <c r="A429" s="13" t="inlineStr">
        <is>
          <t>레드모카</t>
        </is>
      </c>
      <c r="B429" s="14" t="n"/>
      <c r="C429" s="14" t="n"/>
      <c r="D429" s="14" t="n"/>
      <c r="E429" s="14" t="n"/>
      <c r="F429" s="14" t="n"/>
      <c r="G429" s="14" t="n"/>
      <c r="H429" s="14" t="n"/>
      <c r="I429" s="14" t="n"/>
      <c r="J429" s="14" t="n"/>
      <c r="K429" s="14" t="n"/>
      <c r="L429" s="14" t="n"/>
      <c r="M429" s="14" t="n"/>
      <c r="N429" s="14" t="n"/>
      <c r="O429" s="14" t="n"/>
      <c r="P429" s="14" t="n"/>
      <c r="Q429" s="14" t="n"/>
      <c r="R429" s="14" t="n"/>
      <c r="S429" s="14" t="n"/>
      <c r="T429" s="14" t="n"/>
      <c r="U429" s="14" t="n"/>
      <c r="V429" s="14" t="n"/>
      <c r="W429" s="14" t="n"/>
      <c r="X429" s="14" t="n"/>
      <c r="Y429" s="14" t="n"/>
      <c r="Z429" s="14" t="n"/>
    </row>
    <row r="430" ht="15.75" customHeight="1" s="16">
      <c r="A430" s="13" t="inlineStr">
        <is>
          <t>코랄샌드오렌지</t>
        </is>
      </c>
      <c r="B430" s="14" t="n"/>
      <c r="C430" s="14" t="n"/>
      <c r="D430" s="14" t="n"/>
      <c r="E430" s="14" t="n"/>
      <c r="F430" s="14" t="n"/>
      <c r="G430" s="14" t="n"/>
      <c r="H430" s="14" t="n"/>
      <c r="I430" s="14" t="n"/>
      <c r="J430" s="14" t="n"/>
      <c r="K430" s="14" t="n"/>
      <c r="L430" s="14" t="n"/>
      <c r="M430" s="14" t="n"/>
      <c r="N430" s="14" t="n"/>
      <c r="O430" s="14" t="n"/>
      <c r="P430" s="14" t="n"/>
      <c r="Q430" s="14" t="n"/>
      <c r="R430" s="14" t="n"/>
      <c r="S430" s="14" t="n"/>
      <c r="T430" s="14" t="n"/>
      <c r="U430" s="14" t="n"/>
      <c r="V430" s="14" t="n"/>
      <c r="W430" s="14" t="n"/>
      <c r="X430" s="14" t="n"/>
      <c r="Y430" s="14" t="n"/>
      <c r="Z430" s="14" t="n"/>
    </row>
    <row r="431" ht="15.75" customHeight="1" s="16">
      <c r="A431" s="13" t="inlineStr">
        <is>
          <t>그레이팡당고핑크</t>
        </is>
      </c>
      <c r="B431" s="14" t="n"/>
      <c r="C431" s="14" t="n"/>
      <c r="D431" s="14" t="n"/>
      <c r="E431" s="14" t="n"/>
      <c r="F431" s="14" t="n"/>
      <c r="G431" s="14" t="n"/>
      <c r="H431" s="14" t="n"/>
      <c r="I431" s="14" t="n"/>
      <c r="J431" s="14" t="n"/>
      <c r="K431" s="14" t="n"/>
      <c r="L431" s="14" t="n"/>
      <c r="M431" s="14" t="n"/>
      <c r="N431" s="14" t="n"/>
      <c r="O431" s="14" t="n"/>
      <c r="P431" s="14" t="n"/>
      <c r="Q431" s="14" t="n"/>
      <c r="R431" s="14" t="n"/>
      <c r="S431" s="14" t="n"/>
      <c r="T431" s="14" t="n"/>
      <c r="U431" s="14" t="n"/>
      <c r="V431" s="14" t="n"/>
      <c r="W431" s="14" t="n"/>
      <c r="X431" s="14" t="n"/>
      <c r="Y431" s="14" t="n"/>
      <c r="Z431" s="14" t="n"/>
    </row>
    <row r="432" ht="15.75" customHeight="1" s="16">
      <c r="A432" s="13" t="inlineStr">
        <is>
          <t>바닐라커스터드베이지</t>
        </is>
      </c>
      <c r="B432" s="14" t="n"/>
      <c r="C432" s="14" t="n"/>
      <c r="D432" s="14" t="n"/>
      <c r="E432" s="14" t="n"/>
      <c r="F432" s="14" t="n"/>
      <c r="G432" s="14" t="n"/>
      <c r="H432" s="14" t="n"/>
      <c r="I432" s="14" t="n"/>
      <c r="J432" s="14" t="n"/>
      <c r="K432" s="14" t="n"/>
      <c r="L432" s="14" t="n"/>
      <c r="M432" s="14" t="n"/>
      <c r="N432" s="14" t="n"/>
      <c r="O432" s="14" t="n"/>
      <c r="P432" s="14" t="n"/>
      <c r="Q432" s="14" t="n"/>
      <c r="R432" s="14" t="n"/>
      <c r="S432" s="14" t="n"/>
      <c r="T432" s="14" t="n"/>
      <c r="U432" s="14" t="n"/>
      <c r="V432" s="14" t="n"/>
      <c r="W432" s="14" t="n"/>
      <c r="X432" s="14" t="n"/>
      <c r="Y432" s="14" t="n"/>
      <c r="Z432" s="14" t="n"/>
    </row>
    <row r="433" ht="15.75" customHeight="1" s="16">
      <c r="A433" s="13" t="inlineStr">
        <is>
          <t>윈드서퍼블루</t>
        </is>
      </c>
      <c r="B433" s="14" t="n"/>
      <c r="C433" s="14" t="n"/>
      <c r="D433" s="14" t="n"/>
      <c r="E433" s="14" t="n"/>
      <c r="F433" s="14" t="n"/>
      <c r="G433" s="14" t="n"/>
      <c r="H433" s="14" t="n"/>
      <c r="I433" s="14" t="n"/>
      <c r="J433" s="14" t="n"/>
      <c r="K433" s="14" t="n"/>
      <c r="L433" s="14" t="n"/>
      <c r="M433" s="14" t="n"/>
      <c r="N433" s="14" t="n"/>
      <c r="O433" s="14" t="n"/>
      <c r="P433" s="14" t="n"/>
      <c r="Q433" s="14" t="n"/>
      <c r="R433" s="14" t="n"/>
      <c r="S433" s="14" t="n"/>
      <c r="T433" s="14" t="n"/>
      <c r="U433" s="14" t="n"/>
      <c r="V433" s="14" t="n"/>
      <c r="W433" s="14" t="n"/>
      <c r="X433" s="14" t="n"/>
      <c r="Y433" s="14" t="n"/>
      <c r="Z433" s="14" t="n"/>
    </row>
    <row r="434" ht="15.75" customHeight="1" s="16">
      <c r="A434" s="13" t="inlineStr">
        <is>
          <t>스투코브라운</t>
        </is>
      </c>
      <c r="B434" s="14" t="n"/>
      <c r="C434" s="14" t="n"/>
      <c r="D434" s="14" t="n"/>
      <c r="E434" s="14" t="n"/>
      <c r="F434" s="14" t="n"/>
      <c r="G434" s="14" t="n"/>
      <c r="H434" s="14" t="n"/>
      <c r="I434" s="14" t="n"/>
      <c r="J434" s="14" t="n"/>
      <c r="K434" s="14" t="n"/>
      <c r="L434" s="14" t="n"/>
      <c r="M434" s="14" t="n"/>
      <c r="N434" s="14" t="n"/>
      <c r="O434" s="14" t="n"/>
      <c r="P434" s="14" t="n"/>
      <c r="Q434" s="14" t="n"/>
      <c r="R434" s="14" t="n"/>
      <c r="S434" s="14" t="n"/>
      <c r="T434" s="14" t="n"/>
      <c r="U434" s="14" t="n"/>
      <c r="V434" s="14" t="n"/>
      <c r="W434" s="14" t="n"/>
      <c r="X434" s="14" t="n"/>
      <c r="Y434" s="14" t="n"/>
      <c r="Z434" s="14" t="n"/>
    </row>
    <row r="435" ht="15.75" customHeight="1" s="16">
      <c r="A435" s="13" t="inlineStr">
        <is>
          <t>화이트블랙</t>
        </is>
      </c>
      <c r="B435" s="14" t="n"/>
      <c r="C435" s="14" t="n"/>
      <c r="D435" s="14" t="n"/>
      <c r="E435" s="14" t="n"/>
      <c r="F435" s="14" t="n"/>
      <c r="G435" s="14" t="n"/>
      <c r="H435" s="14" t="n"/>
      <c r="I435" s="14" t="n"/>
      <c r="J435" s="14" t="n"/>
      <c r="K435" s="14" t="n"/>
      <c r="L435" s="14" t="n"/>
      <c r="M435" s="14" t="n"/>
      <c r="N435" s="14" t="n"/>
      <c r="O435" s="14" t="n"/>
      <c r="P435" s="14" t="n"/>
      <c r="Q435" s="14" t="n"/>
      <c r="R435" s="14" t="n"/>
      <c r="S435" s="14" t="n"/>
      <c r="T435" s="14" t="n"/>
      <c r="U435" s="14" t="n"/>
      <c r="V435" s="14" t="n"/>
      <c r="W435" s="14" t="n"/>
      <c r="X435" s="14" t="n"/>
      <c r="Y435" s="14" t="n"/>
      <c r="Z435" s="14" t="n"/>
    </row>
    <row r="436" ht="15.75" customHeight="1" s="16">
      <c r="A436" s="13" t="inlineStr">
        <is>
          <t>카키차콜</t>
        </is>
      </c>
      <c r="B436" s="14" t="n"/>
      <c r="C436" s="14" t="n"/>
      <c r="D436" s="14" t="n"/>
      <c r="E436" s="14" t="n"/>
      <c r="F436" s="14" t="n"/>
      <c r="G436" s="14" t="n"/>
      <c r="H436" s="14" t="n"/>
      <c r="I436" s="14" t="n"/>
      <c r="J436" s="14" t="n"/>
      <c r="K436" s="14" t="n"/>
      <c r="L436" s="14" t="n"/>
      <c r="M436" s="14" t="n"/>
      <c r="N436" s="14" t="n"/>
      <c r="O436" s="14" t="n"/>
      <c r="P436" s="14" t="n"/>
      <c r="Q436" s="14" t="n"/>
      <c r="R436" s="14" t="n"/>
      <c r="S436" s="14" t="n"/>
      <c r="T436" s="14" t="n"/>
      <c r="U436" s="14" t="n"/>
      <c r="V436" s="14" t="n"/>
      <c r="W436" s="14" t="n"/>
      <c r="X436" s="14" t="n"/>
      <c r="Y436" s="14" t="n"/>
      <c r="Z436" s="14" t="n"/>
    </row>
    <row r="437" ht="15.75" customHeight="1" s="16">
      <c r="A437" s="13" t="inlineStr">
        <is>
          <t>바닐라크림핑크</t>
        </is>
      </c>
      <c r="B437" s="14" t="n"/>
      <c r="C437" s="14" t="n"/>
      <c r="D437" s="14" t="n"/>
      <c r="E437" s="14" t="n"/>
      <c r="F437" s="14" t="n"/>
      <c r="G437" s="14" t="n"/>
      <c r="H437" s="14" t="n"/>
      <c r="I437" s="14" t="n"/>
      <c r="J437" s="14" t="n"/>
      <c r="K437" s="14" t="n"/>
      <c r="L437" s="14" t="n"/>
      <c r="M437" s="14" t="n"/>
      <c r="N437" s="14" t="n"/>
      <c r="O437" s="14" t="n"/>
      <c r="P437" s="14" t="n"/>
      <c r="Q437" s="14" t="n"/>
      <c r="R437" s="14" t="n"/>
      <c r="S437" s="14" t="n"/>
      <c r="T437" s="14" t="n"/>
      <c r="U437" s="14" t="n"/>
      <c r="V437" s="14" t="n"/>
      <c r="W437" s="14" t="n"/>
      <c r="X437" s="14" t="n"/>
      <c r="Y437" s="14" t="n"/>
      <c r="Z437" s="14" t="n"/>
    </row>
    <row r="438" ht="15.75" customHeight="1" s="16">
      <c r="A438" s="13" t="inlineStr">
        <is>
          <t>핑크오렌지</t>
        </is>
      </c>
      <c r="B438" s="14" t="n"/>
      <c r="C438" s="14" t="n"/>
      <c r="D438" s="14" t="n"/>
      <c r="E438" s="14" t="n"/>
      <c r="F438" s="14" t="n"/>
      <c r="G438" s="14" t="n"/>
      <c r="H438" s="14" t="n"/>
      <c r="I438" s="14" t="n"/>
      <c r="J438" s="14" t="n"/>
      <c r="K438" s="14" t="n"/>
      <c r="L438" s="14" t="n"/>
      <c r="M438" s="14" t="n"/>
      <c r="N438" s="14" t="n"/>
      <c r="O438" s="14" t="n"/>
      <c r="P438" s="14" t="n"/>
      <c r="Q438" s="14" t="n"/>
      <c r="R438" s="14" t="n"/>
      <c r="S438" s="14" t="n"/>
      <c r="T438" s="14" t="n"/>
      <c r="U438" s="14" t="n"/>
      <c r="V438" s="14" t="n"/>
      <c r="W438" s="14" t="n"/>
      <c r="X438" s="14" t="n"/>
      <c r="Y438" s="14" t="n"/>
      <c r="Z438" s="14" t="n"/>
    </row>
    <row r="439" ht="15.75" customHeight="1" s="16">
      <c r="A439" s="13" t="inlineStr">
        <is>
          <t>브라운올리브</t>
        </is>
      </c>
      <c r="B439" s="14" t="n"/>
      <c r="C439" s="14" t="n"/>
      <c r="D439" s="14" t="n"/>
      <c r="E439" s="14" t="n"/>
      <c r="F439" s="14" t="n"/>
      <c r="G439" s="14" t="n"/>
      <c r="H439" s="14" t="n"/>
      <c r="I439" s="14" t="n"/>
      <c r="J439" s="14" t="n"/>
      <c r="K439" s="14" t="n"/>
      <c r="L439" s="14" t="n"/>
      <c r="M439" s="14" t="n"/>
      <c r="N439" s="14" t="n"/>
      <c r="O439" s="14" t="n"/>
      <c r="P439" s="14" t="n"/>
      <c r="Q439" s="14" t="n"/>
      <c r="R439" s="14" t="n"/>
      <c r="S439" s="14" t="n"/>
      <c r="T439" s="14" t="n"/>
      <c r="U439" s="14" t="n"/>
      <c r="V439" s="14" t="n"/>
      <c r="W439" s="14" t="n"/>
      <c r="X439" s="14" t="n"/>
      <c r="Y439" s="14" t="n"/>
      <c r="Z439" s="14" t="n"/>
    </row>
    <row r="440" ht="15.75" customHeight="1" s="16">
      <c r="A440" s="13" t="inlineStr">
        <is>
          <t>형광주황</t>
        </is>
      </c>
      <c r="B440" s="14" t="n"/>
      <c r="C440" s="14" t="n"/>
      <c r="D440" s="14" t="n"/>
      <c r="E440" s="14" t="n"/>
      <c r="F440" s="14" t="n"/>
      <c r="G440" s="14" t="n"/>
      <c r="H440" s="14" t="n"/>
      <c r="I440" s="14" t="n"/>
      <c r="J440" s="14" t="n"/>
      <c r="K440" s="14" t="n"/>
      <c r="L440" s="14" t="n"/>
      <c r="M440" s="14" t="n"/>
      <c r="N440" s="14" t="n"/>
      <c r="O440" s="14" t="n"/>
      <c r="P440" s="14" t="n"/>
      <c r="Q440" s="14" t="n"/>
      <c r="R440" s="14" t="n"/>
      <c r="S440" s="14" t="n"/>
      <c r="T440" s="14" t="n"/>
      <c r="U440" s="14" t="n"/>
      <c r="V440" s="14" t="n"/>
      <c r="W440" s="14" t="n"/>
      <c r="X440" s="14" t="n"/>
      <c r="Y440" s="14" t="n"/>
      <c r="Z440" s="14" t="n"/>
    </row>
    <row r="441" ht="15.75" customHeight="1" s="16">
      <c r="A441" s="13" t="inlineStr">
        <is>
          <t>상아색</t>
        </is>
      </c>
      <c r="B441" s="14" t="n"/>
      <c r="C441" s="14" t="n"/>
      <c r="D441" s="14" t="n"/>
      <c r="E441" s="14" t="n"/>
      <c r="F441" s="14" t="n"/>
      <c r="G441" s="14" t="n"/>
      <c r="H441" s="14" t="n"/>
      <c r="I441" s="14" t="n"/>
      <c r="J441" s="14" t="n"/>
      <c r="K441" s="14" t="n"/>
      <c r="L441" s="14" t="n"/>
      <c r="M441" s="14" t="n"/>
      <c r="N441" s="14" t="n"/>
      <c r="O441" s="14" t="n"/>
      <c r="P441" s="14" t="n"/>
      <c r="Q441" s="14" t="n"/>
      <c r="R441" s="14" t="n"/>
      <c r="S441" s="14" t="n"/>
      <c r="T441" s="14" t="n"/>
      <c r="U441" s="14" t="n"/>
      <c r="V441" s="14" t="n"/>
      <c r="W441" s="14" t="n"/>
      <c r="X441" s="14" t="n"/>
      <c r="Y441" s="14" t="n"/>
      <c r="Z441" s="14" t="n"/>
    </row>
    <row r="442" ht="15.75" customHeight="1" s="16">
      <c r="A442" s="13" t="inlineStr">
        <is>
          <t>에크루베이지</t>
        </is>
      </c>
      <c r="B442" s="14" t="n"/>
      <c r="C442" s="14" t="n"/>
      <c r="D442" s="14" t="n"/>
      <c r="E442" s="14" t="n"/>
      <c r="F442" s="14" t="n"/>
      <c r="G442" s="14" t="n"/>
      <c r="H442" s="14" t="n"/>
      <c r="I442" s="14" t="n"/>
      <c r="J442" s="14" t="n"/>
      <c r="K442" s="14" t="n"/>
      <c r="L442" s="14" t="n"/>
      <c r="M442" s="14" t="n"/>
      <c r="N442" s="14" t="n"/>
      <c r="O442" s="14" t="n"/>
      <c r="P442" s="14" t="n"/>
      <c r="Q442" s="14" t="n"/>
      <c r="R442" s="14" t="n"/>
      <c r="S442" s="14" t="n"/>
      <c r="T442" s="14" t="n"/>
      <c r="U442" s="14" t="n"/>
      <c r="V442" s="14" t="n"/>
      <c r="W442" s="14" t="n"/>
      <c r="X442" s="14" t="n"/>
      <c r="Y442" s="14" t="n"/>
      <c r="Z442" s="14" t="n"/>
    </row>
    <row r="443" ht="15.75" customHeight="1" s="16">
      <c r="A443" s="13" t="inlineStr">
        <is>
          <t>나바호베이지</t>
        </is>
      </c>
      <c r="B443" s="14" t="n"/>
      <c r="C443" s="14" t="n"/>
      <c r="D443" s="14" t="n"/>
      <c r="E443" s="14" t="n"/>
      <c r="F443" s="14" t="n"/>
      <c r="G443" s="14" t="n"/>
      <c r="H443" s="14" t="n"/>
      <c r="I443" s="14" t="n"/>
      <c r="J443" s="14" t="n"/>
      <c r="K443" s="14" t="n"/>
      <c r="L443" s="14" t="n"/>
      <c r="M443" s="14" t="n"/>
      <c r="N443" s="14" t="n"/>
      <c r="O443" s="14" t="n"/>
      <c r="P443" s="14" t="n"/>
      <c r="Q443" s="14" t="n"/>
      <c r="R443" s="14" t="n"/>
      <c r="S443" s="14" t="n"/>
      <c r="T443" s="14" t="n"/>
      <c r="U443" s="14" t="n"/>
      <c r="V443" s="14" t="n"/>
      <c r="W443" s="14" t="n"/>
      <c r="X443" s="14" t="n"/>
      <c r="Y443" s="14" t="n"/>
      <c r="Z443" s="14" t="n"/>
    </row>
    <row r="444" ht="15.75" customHeight="1" s="16">
      <c r="A444" s="13" t="inlineStr">
        <is>
          <t>쉐도우퍼플</t>
        </is>
      </c>
      <c r="B444" s="14" t="n"/>
      <c r="C444" s="14" t="n"/>
      <c r="D444" s="14" t="n"/>
      <c r="E444" s="14" t="n"/>
      <c r="F444" s="14" t="n"/>
      <c r="G444" s="14" t="n"/>
      <c r="H444" s="14" t="n"/>
      <c r="I444" s="14" t="n"/>
      <c r="J444" s="14" t="n"/>
      <c r="K444" s="14" t="n"/>
      <c r="L444" s="14" t="n"/>
      <c r="M444" s="14" t="n"/>
      <c r="N444" s="14" t="n"/>
      <c r="O444" s="14" t="n"/>
      <c r="P444" s="14" t="n"/>
      <c r="Q444" s="14" t="n"/>
      <c r="R444" s="14" t="n"/>
      <c r="S444" s="14" t="n"/>
      <c r="T444" s="14" t="n"/>
      <c r="U444" s="14" t="n"/>
      <c r="V444" s="14" t="n"/>
      <c r="W444" s="14" t="n"/>
      <c r="X444" s="14" t="n"/>
      <c r="Y444" s="14" t="n"/>
      <c r="Z444" s="14" t="n"/>
    </row>
    <row r="445" ht="15.75" customHeight="1" s="16">
      <c r="A445" s="13" t="inlineStr">
        <is>
          <t>블루블랙</t>
        </is>
      </c>
      <c r="B445" s="14" t="n"/>
      <c r="C445" s="14" t="n"/>
      <c r="D445" s="14" t="n"/>
      <c r="E445" s="14" t="n"/>
      <c r="F445" s="14" t="n"/>
      <c r="G445" s="14" t="n"/>
      <c r="H445" s="14" t="n"/>
      <c r="I445" s="14" t="n"/>
      <c r="J445" s="14" t="n"/>
      <c r="K445" s="14" t="n"/>
      <c r="L445" s="14" t="n"/>
      <c r="M445" s="14" t="n"/>
      <c r="N445" s="14" t="n"/>
      <c r="O445" s="14" t="n"/>
      <c r="P445" s="14" t="n"/>
      <c r="Q445" s="14" t="n"/>
      <c r="R445" s="14" t="n"/>
      <c r="S445" s="14" t="n"/>
      <c r="T445" s="14" t="n"/>
      <c r="U445" s="14" t="n"/>
      <c r="V445" s="14" t="n"/>
      <c r="W445" s="14" t="n"/>
      <c r="X445" s="14" t="n"/>
      <c r="Y445" s="14" t="n"/>
      <c r="Z445" s="14" t="n"/>
    </row>
    <row r="446" ht="15.75" customHeight="1" s="16">
      <c r="A446" s="13" t="inlineStr">
        <is>
          <t>비치샌드오렌지</t>
        </is>
      </c>
      <c r="B446" s="14" t="n"/>
      <c r="C446" s="14" t="n"/>
      <c r="D446" s="14" t="n"/>
      <c r="E446" s="14" t="n"/>
      <c r="F446" s="14" t="n"/>
      <c r="G446" s="14" t="n"/>
      <c r="H446" s="14" t="n"/>
      <c r="I446" s="14" t="n"/>
      <c r="J446" s="14" t="n"/>
      <c r="K446" s="14" t="n"/>
      <c r="L446" s="14" t="n"/>
      <c r="M446" s="14" t="n"/>
      <c r="N446" s="14" t="n"/>
      <c r="O446" s="14" t="n"/>
      <c r="P446" s="14" t="n"/>
      <c r="Q446" s="14" t="n"/>
      <c r="R446" s="14" t="n"/>
      <c r="S446" s="14" t="n"/>
      <c r="T446" s="14" t="n"/>
      <c r="U446" s="14" t="n"/>
      <c r="V446" s="14" t="n"/>
      <c r="W446" s="14" t="n"/>
      <c r="X446" s="14" t="n"/>
      <c r="Y446" s="14" t="n"/>
      <c r="Z446" s="14" t="n"/>
    </row>
    <row r="447" ht="15.75" customHeight="1" s="16">
      <c r="A447" s="13" t="inlineStr">
        <is>
          <t>베이지블랙</t>
        </is>
      </c>
      <c r="B447" s="14" t="n"/>
      <c r="C447" s="14" t="n"/>
      <c r="D447" s="14" t="n"/>
      <c r="E447" s="14" t="n"/>
      <c r="F447" s="14" t="n"/>
      <c r="G447" s="14" t="n"/>
      <c r="H447" s="14" t="n"/>
      <c r="I447" s="14" t="n"/>
      <c r="J447" s="14" t="n"/>
      <c r="K447" s="14" t="n"/>
      <c r="L447" s="14" t="n"/>
      <c r="M447" s="14" t="n"/>
      <c r="N447" s="14" t="n"/>
      <c r="O447" s="14" t="n"/>
      <c r="P447" s="14" t="n"/>
      <c r="Q447" s="14" t="n"/>
      <c r="R447" s="14" t="n"/>
      <c r="S447" s="14" t="n"/>
      <c r="T447" s="14" t="n"/>
      <c r="U447" s="14" t="n"/>
      <c r="V447" s="14" t="n"/>
      <c r="W447" s="14" t="n"/>
      <c r="X447" s="14" t="n"/>
      <c r="Y447" s="14" t="n"/>
      <c r="Z447" s="14" t="n"/>
    </row>
    <row r="448" ht="15.75" customHeight="1" s="16">
      <c r="A448" s="13" t="inlineStr">
        <is>
          <t>아몬드브라운</t>
        </is>
      </c>
      <c r="B448" s="14" t="n"/>
      <c r="C448" s="14" t="n"/>
      <c r="D448" s="14" t="n"/>
      <c r="E448" s="14" t="n"/>
      <c r="F448" s="14" t="n"/>
      <c r="G448" s="14" t="n"/>
      <c r="H448" s="14" t="n"/>
      <c r="I448" s="14" t="n"/>
      <c r="J448" s="14" t="n"/>
      <c r="K448" s="14" t="n"/>
      <c r="L448" s="14" t="n"/>
      <c r="M448" s="14" t="n"/>
      <c r="N448" s="14" t="n"/>
      <c r="O448" s="14" t="n"/>
      <c r="P448" s="14" t="n"/>
      <c r="Q448" s="14" t="n"/>
      <c r="R448" s="14" t="n"/>
      <c r="S448" s="14" t="n"/>
      <c r="T448" s="14" t="n"/>
      <c r="U448" s="14" t="n"/>
      <c r="V448" s="14" t="n"/>
      <c r="W448" s="14" t="n"/>
      <c r="X448" s="14" t="n"/>
      <c r="Y448" s="14" t="n"/>
      <c r="Z448" s="14" t="n"/>
    </row>
    <row r="449" ht="15.75" customHeight="1" s="16">
      <c r="A449" s="13" t="inlineStr">
        <is>
          <t>베이크드애플레드</t>
        </is>
      </c>
      <c r="B449" s="14" t="n"/>
      <c r="C449" s="14" t="n"/>
      <c r="D449" s="14" t="n"/>
      <c r="E449" s="14" t="n"/>
      <c r="F449" s="14" t="n"/>
      <c r="G449" s="14" t="n"/>
      <c r="H449" s="14" t="n"/>
      <c r="I449" s="14" t="n"/>
      <c r="J449" s="14" t="n"/>
      <c r="K449" s="14" t="n"/>
      <c r="L449" s="14" t="n"/>
      <c r="M449" s="14" t="n"/>
      <c r="N449" s="14" t="n"/>
      <c r="O449" s="14" t="n"/>
      <c r="P449" s="14" t="n"/>
      <c r="Q449" s="14" t="n"/>
      <c r="R449" s="14" t="n"/>
      <c r="S449" s="14" t="n"/>
      <c r="T449" s="14" t="n"/>
      <c r="U449" s="14" t="n"/>
      <c r="V449" s="14" t="n"/>
      <c r="W449" s="14" t="n"/>
      <c r="X449" s="14" t="n"/>
      <c r="Y449" s="14" t="n"/>
      <c r="Z449" s="14" t="n"/>
    </row>
    <row r="450" ht="15.75" customHeight="1" s="16">
      <c r="A450" s="13" t="inlineStr">
        <is>
          <t>스노클블루</t>
        </is>
      </c>
      <c r="B450" s="14" t="n"/>
      <c r="C450" s="14" t="n"/>
      <c r="D450" s="14" t="n"/>
      <c r="E450" s="14" t="n"/>
      <c r="F450" s="14" t="n"/>
      <c r="G450" s="14" t="n"/>
      <c r="H450" s="14" t="n"/>
      <c r="I450" s="14" t="n"/>
      <c r="J450" s="14" t="n"/>
      <c r="K450" s="14" t="n"/>
      <c r="L450" s="14" t="n"/>
      <c r="M450" s="14" t="n"/>
      <c r="N450" s="14" t="n"/>
      <c r="O450" s="14" t="n"/>
      <c r="P450" s="14" t="n"/>
      <c r="Q450" s="14" t="n"/>
      <c r="R450" s="14" t="n"/>
      <c r="S450" s="14" t="n"/>
      <c r="T450" s="14" t="n"/>
      <c r="U450" s="14" t="n"/>
      <c r="V450" s="14" t="n"/>
      <c r="W450" s="14" t="n"/>
      <c r="X450" s="14" t="n"/>
      <c r="Y450" s="14" t="n"/>
      <c r="Z450" s="14" t="n"/>
    </row>
    <row r="451" ht="15.75" customHeight="1" s="16">
      <c r="A451" s="13" t="inlineStr">
        <is>
          <t>핫핑크블랙</t>
        </is>
      </c>
      <c r="B451" s="14" t="n"/>
      <c r="C451" s="14" t="n"/>
      <c r="D451" s="14" t="n"/>
      <c r="E451" s="14" t="n"/>
      <c r="F451" s="14" t="n"/>
      <c r="G451" s="14" t="n"/>
      <c r="H451" s="14" t="n"/>
      <c r="I451" s="14" t="n"/>
      <c r="J451" s="14" t="n"/>
      <c r="K451" s="14" t="n"/>
      <c r="L451" s="14" t="n"/>
      <c r="M451" s="14" t="n"/>
      <c r="N451" s="14" t="n"/>
      <c r="O451" s="14" t="n"/>
      <c r="P451" s="14" t="n"/>
      <c r="Q451" s="14" t="n"/>
      <c r="R451" s="14" t="n"/>
      <c r="S451" s="14" t="n"/>
      <c r="T451" s="14" t="n"/>
      <c r="U451" s="14" t="n"/>
      <c r="V451" s="14" t="n"/>
      <c r="W451" s="14" t="n"/>
      <c r="X451" s="14" t="n"/>
      <c r="Y451" s="14" t="n"/>
      <c r="Z451" s="14" t="n"/>
    </row>
    <row r="452" ht="15.75" customHeight="1" s="16">
      <c r="A452" s="13" t="inlineStr">
        <is>
          <t>네이비스카이블루</t>
        </is>
      </c>
      <c r="B452" s="14" t="n"/>
      <c r="C452" s="14" t="n"/>
      <c r="D452" s="14" t="n"/>
      <c r="E452" s="14" t="n"/>
      <c r="F452" s="14" t="n"/>
      <c r="G452" s="14" t="n"/>
      <c r="H452" s="14" t="n"/>
      <c r="I452" s="14" t="n"/>
      <c r="J452" s="14" t="n"/>
      <c r="K452" s="14" t="n"/>
      <c r="L452" s="14" t="n"/>
      <c r="M452" s="14" t="n"/>
      <c r="N452" s="14" t="n"/>
      <c r="O452" s="14" t="n"/>
      <c r="P452" s="14" t="n"/>
      <c r="Q452" s="14" t="n"/>
      <c r="R452" s="14" t="n"/>
      <c r="S452" s="14" t="n"/>
      <c r="T452" s="14" t="n"/>
      <c r="U452" s="14" t="n"/>
      <c r="V452" s="14" t="n"/>
      <c r="W452" s="14" t="n"/>
      <c r="X452" s="14" t="n"/>
      <c r="Y452" s="14" t="n"/>
      <c r="Z452" s="14" t="n"/>
    </row>
    <row r="453" ht="15.75" customHeight="1" s="16">
      <c r="A453" s="13" t="inlineStr">
        <is>
          <t>인디네이비</t>
        </is>
      </c>
      <c r="B453" s="14" t="n"/>
      <c r="C453" s="14" t="n"/>
      <c r="D453" s="14" t="n"/>
      <c r="E453" s="14" t="n"/>
      <c r="F453" s="14" t="n"/>
      <c r="G453" s="14" t="n"/>
      <c r="H453" s="14" t="n"/>
      <c r="I453" s="14" t="n"/>
      <c r="J453" s="14" t="n"/>
      <c r="K453" s="14" t="n"/>
      <c r="L453" s="14" t="n"/>
      <c r="M453" s="14" t="n"/>
      <c r="N453" s="14" t="n"/>
      <c r="O453" s="14" t="n"/>
      <c r="P453" s="14" t="n"/>
      <c r="Q453" s="14" t="n"/>
      <c r="R453" s="14" t="n"/>
      <c r="S453" s="14" t="n"/>
      <c r="T453" s="14" t="n"/>
      <c r="U453" s="14" t="n"/>
      <c r="V453" s="14" t="n"/>
      <c r="W453" s="14" t="n"/>
      <c r="X453" s="14" t="n"/>
      <c r="Y453" s="14" t="n"/>
      <c r="Z453" s="14" t="n"/>
    </row>
    <row r="454" ht="15.75" customHeight="1" s="16">
      <c r="A454" s="13" t="inlineStr">
        <is>
          <t>라이트바이올렛</t>
        </is>
      </c>
      <c r="B454" s="14" t="n"/>
      <c r="C454" s="14" t="n"/>
      <c r="D454" s="14" t="n"/>
      <c r="E454" s="14" t="n"/>
      <c r="F454" s="14" t="n"/>
      <c r="G454" s="14" t="n"/>
      <c r="H454" s="14" t="n"/>
      <c r="I454" s="14" t="n"/>
      <c r="J454" s="14" t="n"/>
      <c r="K454" s="14" t="n"/>
      <c r="L454" s="14" t="n"/>
      <c r="M454" s="14" t="n"/>
      <c r="N454" s="14" t="n"/>
      <c r="O454" s="14" t="n"/>
      <c r="P454" s="14" t="n"/>
      <c r="Q454" s="14" t="n"/>
      <c r="R454" s="14" t="n"/>
      <c r="S454" s="14" t="n"/>
      <c r="T454" s="14" t="n"/>
      <c r="U454" s="14" t="n"/>
      <c r="V454" s="14" t="n"/>
      <c r="W454" s="14" t="n"/>
      <c r="X454" s="14" t="n"/>
      <c r="Y454" s="14" t="n"/>
      <c r="Z454" s="14" t="n"/>
    </row>
    <row r="455" ht="15.75" customHeight="1" s="16">
      <c r="A455" s="13" t="inlineStr">
        <is>
          <t>라이트핑크</t>
        </is>
      </c>
      <c r="B455" s="14" t="n"/>
      <c r="C455" s="14" t="n"/>
      <c r="D455" s="14" t="n"/>
      <c r="E455" s="14" t="n"/>
      <c r="F455" s="14" t="n"/>
      <c r="G455" s="14" t="n"/>
      <c r="H455" s="14" t="n"/>
      <c r="I455" s="14" t="n"/>
      <c r="J455" s="14" t="n"/>
      <c r="K455" s="14" t="n"/>
      <c r="L455" s="14" t="n"/>
      <c r="M455" s="14" t="n"/>
      <c r="N455" s="14" t="n"/>
      <c r="O455" s="14" t="n"/>
      <c r="P455" s="14" t="n"/>
      <c r="Q455" s="14" t="n"/>
      <c r="R455" s="14" t="n"/>
      <c r="S455" s="14" t="n"/>
      <c r="T455" s="14" t="n"/>
      <c r="U455" s="14" t="n"/>
      <c r="V455" s="14" t="n"/>
      <c r="W455" s="14" t="n"/>
      <c r="X455" s="14" t="n"/>
      <c r="Y455" s="14" t="n"/>
      <c r="Z455" s="14" t="n"/>
    </row>
    <row r="456" ht="15.75" customHeight="1" s="16">
      <c r="A456" s="13" t="inlineStr">
        <is>
          <t>메디테라니안블루</t>
        </is>
      </c>
      <c r="B456" s="14" t="n"/>
      <c r="C456" s="14" t="n"/>
      <c r="D456" s="14" t="n"/>
      <c r="E456" s="14" t="n"/>
      <c r="F456" s="14" t="n"/>
      <c r="G456" s="14" t="n"/>
      <c r="H456" s="14" t="n"/>
      <c r="I456" s="14" t="n"/>
      <c r="J456" s="14" t="n"/>
      <c r="K456" s="14" t="n"/>
      <c r="L456" s="14" t="n"/>
      <c r="M456" s="14" t="n"/>
      <c r="N456" s="14" t="n"/>
      <c r="O456" s="14" t="n"/>
      <c r="P456" s="14" t="n"/>
      <c r="Q456" s="14" t="n"/>
      <c r="R456" s="14" t="n"/>
      <c r="S456" s="14" t="n"/>
      <c r="T456" s="14" t="n"/>
      <c r="U456" s="14" t="n"/>
      <c r="V456" s="14" t="n"/>
      <c r="W456" s="14" t="n"/>
      <c r="X456" s="14" t="n"/>
      <c r="Y456" s="14" t="n"/>
      <c r="Z456" s="14" t="n"/>
    </row>
    <row r="457" ht="15.75" customHeight="1" s="16">
      <c r="A457" s="13" t="inlineStr">
        <is>
          <t>모카베이지</t>
        </is>
      </c>
      <c r="B457" s="14" t="n"/>
      <c r="C457" s="14" t="n"/>
      <c r="D457" s="14" t="n"/>
      <c r="E457" s="14" t="n"/>
      <c r="F457" s="14" t="n"/>
      <c r="G457" s="14" t="n"/>
      <c r="H457" s="14" t="n"/>
      <c r="I457" s="14" t="n"/>
      <c r="J457" s="14" t="n"/>
      <c r="K457" s="14" t="n"/>
      <c r="L457" s="14" t="n"/>
      <c r="M457" s="14" t="n"/>
      <c r="N457" s="14" t="n"/>
      <c r="O457" s="14" t="n"/>
      <c r="P457" s="14" t="n"/>
      <c r="Q457" s="14" t="n"/>
      <c r="R457" s="14" t="n"/>
      <c r="S457" s="14" t="n"/>
      <c r="T457" s="14" t="n"/>
      <c r="U457" s="14" t="n"/>
      <c r="V457" s="14" t="n"/>
      <c r="W457" s="14" t="n"/>
      <c r="X457" s="14" t="n"/>
      <c r="Y457" s="14" t="n"/>
      <c r="Z457" s="14" t="n"/>
    </row>
    <row r="458" ht="15.75" customHeight="1" s="16">
      <c r="A458" s="13" t="inlineStr">
        <is>
          <t>멜란지레드</t>
        </is>
      </c>
      <c r="B458" s="14" t="n"/>
      <c r="C458" s="14" t="n"/>
      <c r="D458" s="14" t="n"/>
      <c r="E458" s="14" t="n"/>
      <c r="F458" s="14" t="n"/>
      <c r="G458" s="14" t="n"/>
      <c r="H458" s="14" t="n"/>
      <c r="I458" s="14" t="n"/>
      <c r="J458" s="14" t="n"/>
      <c r="K458" s="14" t="n"/>
      <c r="L458" s="14" t="n"/>
      <c r="M458" s="14" t="n"/>
      <c r="N458" s="14" t="n"/>
      <c r="O458" s="14" t="n"/>
      <c r="P458" s="14" t="n"/>
      <c r="Q458" s="14" t="n"/>
      <c r="R458" s="14" t="n"/>
      <c r="S458" s="14" t="n"/>
      <c r="T458" s="14" t="n"/>
      <c r="U458" s="14" t="n"/>
      <c r="V458" s="14" t="n"/>
      <c r="W458" s="14" t="n"/>
      <c r="X458" s="14" t="n"/>
      <c r="Y458" s="14" t="n"/>
      <c r="Z458" s="14" t="n"/>
    </row>
    <row r="459" ht="15.75" customHeight="1" s="16">
      <c r="A459" s="13" t="inlineStr">
        <is>
          <t>라이트퍼플</t>
        </is>
      </c>
      <c r="B459" s="14" t="n"/>
      <c r="C459" s="14" t="n"/>
      <c r="D459" s="14" t="n"/>
      <c r="E459" s="14" t="n"/>
      <c r="F459" s="14" t="n"/>
      <c r="G459" s="14" t="n"/>
      <c r="H459" s="14" t="n"/>
      <c r="I459" s="14" t="n"/>
      <c r="J459" s="14" t="n"/>
      <c r="K459" s="14" t="n"/>
      <c r="L459" s="14" t="n"/>
      <c r="M459" s="14" t="n"/>
      <c r="N459" s="14" t="n"/>
      <c r="O459" s="14" t="n"/>
      <c r="P459" s="14" t="n"/>
      <c r="Q459" s="14" t="n"/>
      <c r="R459" s="14" t="n"/>
      <c r="S459" s="14" t="n"/>
      <c r="T459" s="14" t="n"/>
      <c r="U459" s="14" t="n"/>
      <c r="V459" s="14" t="n"/>
      <c r="W459" s="14" t="n"/>
      <c r="X459" s="14" t="n"/>
      <c r="Y459" s="14" t="n"/>
      <c r="Z459" s="14" t="n"/>
    </row>
    <row r="460" ht="15.75" customHeight="1" s="16">
      <c r="A460" s="13" t="inlineStr">
        <is>
          <t>웜캘리그린</t>
        </is>
      </c>
      <c r="B460" s="14" t="n"/>
      <c r="C460" s="14" t="n"/>
      <c r="D460" s="14" t="n"/>
      <c r="E460" s="14" t="n"/>
      <c r="F460" s="14" t="n"/>
      <c r="G460" s="14" t="n"/>
      <c r="H460" s="14" t="n"/>
      <c r="I460" s="14" t="n"/>
      <c r="J460" s="14" t="n"/>
      <c r="K460" s="14" t="n"/>
      <c r="L460" s="14" t="n"/>
      <c r="M460" s="14" t="n"/>
      <c r="N460" s="14" t="n"/>
      <c r="O460" s="14" t="n"/>
      <c r="P460" s="14" t="n"/>
      <c r="Q460" s="14" t="n"/>
      <c r="R460" s="14" t="n"/>
      <c r="S460" s="14" t="n"/>
      <c r="T460" s="14" t="n"/>
      <c r="U460" s="14" t="n"/>
      <c r="V460" s="14" t="n"/>
      <c r="W460" s="14" t="n"/>
      <c r="X460" s="14" t="n"/>
      <c r="Y460" s="14" t="n"/>
      <c r="Z460" s="14" t="n"/>
    </row>
    <row r="461" ht="15.75" customHeight="1" s="16">
      <c r="A461" s="13" t="inlineStr">
        <is>
          <t>라이트아미그린</t>
        </is>
      </c>
      <c r="B461" s="14" t="n"/>
      <c r="C461" s="14" t="n"/>
      <c r="D461" s="14" t="n"/>
      <c r="E461" s="14" t="n"/>
      <c r="F461" s="14" t="n"/>
      <c r="G461" s="14" t="n"/>
      <c r="H461" s="14" t="n"/>
      <c r="I461" s="14" t="n"/>
      <c r="J461" s="14" t="n"/>
      <c r="K461" s="14" t="n"/>
      <c r="L461" s="14" t="n"/>
      <c r="M461" s="14" t="n"/>
      <c r="N461" s="14" t="n"/>
      <c r="O461" s="14" t="n"/>
      <c r="P461" s="14" t="n"/>
      <c r="Q461" s="14" t="n"/>
      <c r="R461" s="14" t="n"/>
      <c r="S461" s="14" t="n"/>
      <c r="T461" s="14" t="n"/>
      <c r="U461" s="14" t="n"/>
      <c r="V461" s="14" t="n"/>
      <c r="W461" s="14" t="n"/>
      <c r="X461" s="14" t="n"/>
      <c r="Y461" s="14" t="n"/>
      <c r="Z461" s="14" t="n"/>
    </row>
    <row r="462" ht="15.75" customHeight="1" s="16">
      <c r="A462" s="13" t="inlineStr">
        <is>
          <t>유니폼그린</t>
        </is>
      </c>
      <c r="B462" s="14" t="n"/>
      <c r="C462" s="14" t="n"/>
      <c r="D462" s="14" t="n"/>
      <c r="E462" s="14" t="n"/>
      <c r="F462" s="14" t="n"/>
      <c r="G462" s="14" t="n"/>
      <c r="H462" s="14" t="n"/>
      <c r="I462" s="14" t="n"/>
      <c r="J462" s="14" t="n"/>
      <c r="K462" s="14" t="n"/>
      <c r="L462" s="14" t="n"/>
      <c r="M462" s="14" t="n"/>
      <c r="N462" s="14" t="n"/>
      <c r="O462" s="14" t="n"/>
      <c r="P462" s="14" t="n"/>
      <c r="Q462" s="14" t="n"/>
      <c r="R462" s="14" t="n"/>
      <c r="S462" s="14" t="n"/>
      <c r="T462" s="14" t="n"/>
      <c r="U462" s="14" t="n"/>
      <c r="V462" s="14" t="n"/>
      <c r="W462" s="14" t="n"/>
      <c r="X462" s="14" t="n"/>
      <c r="Y462" s="14" t="n"/>
      <c r="Z462" s="14" t="n"/>
    </row>
    <row r="463" ht="15.75" customHeight="1" s="16">
      <c r="A463" s="13" t="inlineStr">
        <is>
          <t>다크퍼플다크라벤더</t>
        </is>
      </c>
      <c r="B463" s="14" t="n"/>
      <c r="C463" s="14" t="n"/>
      <c r="D463" s="14" t="n"/>
      <c r="E463" s="14" t="n"/>
      <c r="F463" s="14" t="n"/>
      <c r="G463" s="14" t="n"/>
      <c r="H463" s="14" t="n"/>
      <c r="I463" s="14" t="n"/>
      <c r="J463" s="14" t="n"/>
      <c r="K463" s="14" t="n"/>
      <c r="L463" s="14" t="n"/>
      <c r="M463" s="14" t="n"/>
      <c r="N463" s="14" t="n"/>
      <c r="O463" s="14" t="n"/>
      <c r="P463" s="14" t="n"/>
      <c r="Q463" s="14" t="n"/>
      <c r="R463" s="14" t="n"/>
      <c r="S463" s="14" t="n"/>
      <c r="T463" s="14" t="n"/>
      <c r="U463" s="14" t="n"/>
      <c r="V463" s="14" t="n"/>
      <c r="W463" s="14" t="n"/>
      <c r="X463" s="14" t="n"/>
      <c r="Y463" s="14" t="n"/>
      <c r="Z463" s="14" t="n"/>
    </row>
    <row r="464" ht="15.75" customHeight="1" s="16">
      <c r="A464" s="13" t="inlineStr">
        <is>
          <t>빈티지러시안그린</t>
        </is>
      </c>
      <c r="B464" s="14" t="n"/>
      <c r="C464" s="14" t="n"/>
      <c r="D464" s="14" t="n"/>
      <c r="E464" s="14" t="n"/>
      <c r="F464" s="14" t="n"/>
      <c r="G464" s="14" t="n"/>
      <c r="H464" s="14" t="n"/>
      <c r="I464" s="14" t="n"/>
      <c r="J464" s="14" t="n"/>
      <c r="K464" s="14" t="n"/>
      <c r="L464" s="14" t="n"/>
      <c r="M464" s="14" t="n"/>
      <c r="N464" s="14" t="n"/>
      <c r="O464" s="14" t="n"/>
      <c r="P464" s="14" t="n"/>
      <c r="Q464" s="14" t="n"/>
      <c r="R464" s="14" t="n"/>
      <c r="S464" s="14" t="n"/>
      <c r="T464" s="14" t="n"/>
      <c r="U464" s="14" t="n"/>
      <c r="V464" s="14" t="n"/>
      <c r="W464" s="14" t="n"/>
      <c r="X464" s="14" t="n"/>
      <c r="Y464" s="14" t="n"/>
      <c r="Z464" s="14" t="n"/>
    </row>
    <row r="465" ht="15.75" customHeight="1" s="16">
      <c r="A465" s="13" t="inlineStr">
        <is>
          <t>아이스멜란지그레이</t>
        </is>
      </c>
      <c r="B465" s="14" t="n"/>
      <c r="C465" s="14" t="n"/>
      <c r="D465" s="14" t="n"/>
      <c r="E465" s="14" t="n"/>
      <c r="F465" s="14" t="n"/>
      <c r="G465" s="14" t="n"/>
      <c r="H465" s="14" t="n"/>
      <c r="I465" s="14" t="n"/>
      <c r="J465" s="14" t="n"/>
      <c r="K465" s="14" t="n"/>
      <c r="L465" s="14" t="n"/>
      <c r="M465" s="14" t="n"/>
      <c r="N465" s="14" t="n"/>
      <c r="O465" s="14" t="n"/>
      <c r="P465" s="14" t="n"/>
      <c r="Q465" s="14" t="n"/>
      <c r="R465" s="14" t="n"/>
      <c r="S465" s="14" t="n"/>
      <c r="T465" s="14" t="n"/>
      <c r="U465" s="14" t="n"/>
      <c r="V465" s="14" t="n"/>
      <c r="W465" s="14" t="n"/>
      <c r="X465" s="14" t="n"/>
      <c r="Y465" s="14" t="n"/>
      <c r="Z465" s="14" t="n"/>
    </row>
    <row r="466" ht="15.75" customHeight="1" s="16">
      <c r="A466" s="13" t="inlineStr">
        <is>
          <t>피치</t>
        </is>
      </c>
      <c r="B466" s="14" t="n"/>
      <c r="C466" s="14" t="n"/>
      <c r="D466" s="14" t="n"/>
      <c r="E466" s="14" t="n"/>
      <c r="F466" s="14" t="n"/>
      <c r="G466" s="14" t="n"/>
      <c r="H466" s="14" t="n"/>
      <c r="I466" s="14" t="n"/>
      <c r="J466" s="14" t="n"/>
      <c r="K466" s="14" t="n"/>
      <c r="L466" s="14" t="n"/>
      <c r="M466" s="14" t="n"/>
      <c r="N466" s="14" t="n"/>
      <c r="O466" s="14" t="n"/>
      <c r="P466" s="14" t="n"/>
      <c r="Q466" s="14" t="n"/>
      <c r="R466" s="14" t="n"/>
      <c r="S466" s="14" t="n"/>
      <c r="T466" s="14" t="n"/>
      <c r="U466" s="14" t="n"/>
      <c r="V466" s="14" t="n"/>
      <c r="W466" s="14" t="n"/>
      <c r="X466" s="14" t="n"/>
      <c r="Y466" s="14" t="n"/>
      <c r="Z466" s="14" t="n"/>
    </row>
    <row r="467" ht="15.75" customHeight="1" s="16">
      <c r="A467" s="13" t="inlineStr">
        <is>
          <t>본베이지</t>
        </is>
      </c>
      <c r="B467" s="14" t="n"/>
      <c r="C467" s="14" t="n"/>
      <c r="D467" s="14" t="n"/>
      <c r="E467" s="14" t="n"/>
      <c r="F467" s="14" t="n"/>
      <c r="G467" s="14" t="n"/>
      <c r="H467" s="14" t="n"/>
      <c r="I467" s="14" t="n"/>
      <c r="J467" s="14" t="n"/>
      <c r="K467" s="14" t="n"/>
      <c r="L467" s="14" t="n"/>
      <c r="M467" s="14" t="n"/>
      <c r="N467" s="14" t="n"/>
      <c r="O467" s="14" t="n"/>
      <c r="P467" s="14" t="n"/>
      <c r="Q467" s="14" t="n"/>
      <c r="R467" s="14" t="n"/>
      <c r="S467" s="14" t="n"/>
      <c r="T467" s="14" t="n"/>
      <c r="U467" s="14" t="n"/>
      <c r="V467" s="14" t="n"/>
      <c r="W467" s="14" t="n"/>
      <c r="X467" s="14" t="n"/>
      <c r="Y467" s="14" t="n"/>
      <c r="Z467" s="14" t="n"/>
    </row>
    <row r="468" ht="15.75" customHeight="1" s="16">
      <c r="A468" s="13" t="inlineStr">
        <is>
          <t>멜란지다크그레이</t>
        </is>
      </c>
      <c r="B468" s="14" t="n"/>
      <c r="C468" s="14" t="n"/>
      <c r="D468" s="14" t="n"/>
      <c r="E468" s="14" t="n"/>
      <c r="F468" s="14" t="n"/>
      <c r="G468" s="14" t="n"/>
      <c r="H468" s="14" t="n"/>
      <c r="I468" s="14" t="n"/>
      <c r="J468" s="14" t="n"/>
      <c r="K468" s="14" t="n"/>
      <c r="L468" s="14" t="n"/>
      <c r="M468" s="14" t="n"/>
      <c r="N468" s="14" t="n"/>
      <c r="O468" s="14" t="n"/>
      <c r="P468" s="14" t="n"/>
      <c r="Q468" s="14" t="n"/>
      <c r="R468" s="14" t="n"/>
      <c r="S468" s="14" t="n"/>
      <c r="T468" s="14" t="n"/>
      <c r="U468" s="14" t="n"/>
      <c r="V468" s="14" t="n"/>
      <c r="W468" s="14" t="n"/>
      <c r="X468" s="14" t="n"/>
      <c r="Y468" s="14" t="n"/>
      <c r="Z468" s="14" t="n"/>
    </row>
    <row r="469" ht="15.75" customHeight="1" s="16">
      <c r="A469" s="13" t="inlineStr">
        <is>
          <t>브릭브라운</t>
        </is>
      </c>
      <c r="B469" s="14" t="n"/>
      <c r="C469" s="14" t="n"/>
      <c r="D469" s="14" t="n"/>
      <c r="E469" s="14" t="n"/>
      <c r="F469" s="14" t="n"/>
      <c r="G469" s="14" t="n"/>
      <c r="H469" s="14" t="n"/>
      <c r="I469" s="14" t="n"/>
      <c r="J469" s="14" t="n"/>
      <c r="K469" s="14" t="n"/>
      <c r="L469" s="14" t="n"/>
      <c r="M469" s="14" t="n"/>
      <c r="N469" s="14" t="n"/>
      <c r="O469" s="14" t="n"/>
      <c r="P469" s="14" t="n"/>
      <c r="Q469" s="14" t="n"/>
      <c r="R469" s="14" t="n"/>
      <c r="S469" s="14" t="n"/>
      <c r="T469" s="14" t="n"/>
      <c r="U469" s="14" t="n"/>
      <c r="V469" s="14" t="n"/>
      <c r="W469" s="14" t="n"/>
      <c r="X469" s="14" t="n"/>
      <c r="Y469" s="14" t="n"/>
      <c r="Z469" s="14" t="n"/>
    </row>
    <row r="470" ht="15.75" customHeight="1" s="16">
      <c r="A470" s="13" t="inlineStr">
        <is>
          <t>네이비멜란지그레이</t>
        </is>
      </c>
      <c r="B470" s="14" t="n"/>
      <c r="C470" s="14" t="n"/>
      <c r="D470" s="14" t="n"/>
      <c r="E470" s="14" t="n"/>
      <c r="F470" s="14" t="n"/>
      <c r="G470" s="14" t="n"/>
      <c r="H470" s="14" t="n"/>
      <c r="I470" s="14" t="n"/>
      <c r="J470" s="14" t="n"/>
      <c r="K470" s="14" t="n"/>
      <c r="L470" s="14" t="n"/>
      <c r="M470" s="14" t="n"/>
      <c r="N470" s="14" t="n"/>
      <c r="O470" s="14" t="n"/>
      <c r="P470" s="14" t="n"/>
      <c r="Q470" s="14" t="n"/>
      <c r="R470" s="14" t="n"/>
      <c r="S470" s="14" t="n"/>
      <c r="T470" s="14" t="n"/>
      <c r="U470" s="14" t="n"/>
      <c r="V470" s="14" t="n"/>
      <c r="W470" s="14" t="n"/>
      <c r="X470" s="14" t="n"/>
      <c r="Y470" s="14" t="n"/>
      <c r="Z470" s="14" t="n"/>
    </row>
    <row r="471" ht="15.75" customHeight="1" s="16">
      <c r="A471" s="13" t="inlineStr">
        <is>
          <t>다크안티초크그린</t>
        </is>
      </c>
      <c r="B471" s="14" t="n"/>
      <c r="C471" s="14" t="n"/>
      <c r="D471" s="14" t="n"/>
      <c r="E471" s="14" t="n"/>
      <c r="F471" s="14" t="n"/>
      <c r="G471" s="14" t="n"/>
      <c r="H471" s="14" t="n"/>
      <c r="I471" s="14" t="n"/>
      <c r="J471" s="14" t="n"/>
      <c r="K471" s="14" t="n"/>
      <c r="L471" s="14" t="n"/>
      <c r="M471" s="14" t="n"/>
      <c r="N471" s="14" t="n"/>
      <c r="O471" s="14" t="n"/>
      <c r="P471" s="14" t="n"/>
      <c r="Q471" s="14" t="n"/>
      <c r="R471" s="14" t="n"/>
      <c r="S471" s="14" t="n"/>
      <c r="T471" s="14" t="n"/>
      <c r="U471" s="14" t="n"/>
      <c r="V471" s="14" t="n"/>
      <c r="W471" s="14" t="n"/>
      <c r="X471" s="14" t="n"/>
      <c r="Y471" s="14" t="n"/>
      <c r="Z471" s="14" t="n"/>
    </row>
    <row r="472" ht="15.75" customHeight="1" s="16">
      <c r="A472" s="13" t="inlineStr">
        <is>
          <t>라이트멜란지네이비</t>
        </is>
      </c>
      <c r="B472" s="14" t="n"/>
      <c r="C472" s="14" t="n"/>
      <c r="D472" s="14" t="n"/>
      <c r="E472" s="14" t="n"/>
      <c r="F472" s="14" t="n"/>
      <c r="G472" s="14" t="n"/>
      <c r="H472" s="14" t="n"/>
      <c r="I472" s="14" t="n"/>
      <c r="J472" s="14" t="n"/>
      <c r="K472" s="14" t="n"/>
      <c r="L472" s="14" t="n"/>
      <c r="M472" s="14" t="n"/>
      <c r="N472" s="14" t="n"/>
      <c r="O472" s="14" t="n"/>
      <c r="P472" s="14" t="n"/>
      <c r="Q472" s="14" t="n"/>
      <c r="R472" s="14" t="n"/>
      <c r="S472" s="14" t="n"/>
      <c r="T472" s="14" t="n"/>
      <c r="U472" s="14" t="n"/>
      <c r="V472" s="14" t="n"/>
      <c r="W472" s="14" t="n"/>
      <c r="X472" s="14" t="n"/>
      <c r="Y472" s="14" t="n"/>
      <c r="Z472" s="14" t="n"/>
    </row>
    <row r="473" ht="15.75" customHeight="1" s="16">
      <c r="A473" s="13" t="inlineStr">
        <is>
          <t>퍼플리쉬블루화이트</t>
        </is>
      </c>
      <c r="B473" s="14" t="n"/>
      <c r="C473" s="14" t="n"/>
      <c r="D473" s="14" t="n"/>
      <c r="E473" s="14" t="n"/>
      <c r="F473" s="14" t="n"/>
      <c r="G473" s="14" t="n"/>
      <c r="H473" s="14" t="n"/>
      <c r="I473" s="14" t="n"/>
      <c r="J473" s="14" t="n"/>
      <c r="K473" s="14" t="n"/>
      <c r="L473" s="14" t="n"/>
      <c r="M473" s="14" t="n"/>
      <c r="N473" s="14" t="n"/>
      <c r="O473" s="14" t="n"/>
      <c r="P473" s="14" t="n"/>
      <c r="Q473" s="14" t="n"/>
      <c r="R473" s="14" t="n"/>
      <c r="S473" s="14" t="n"/>
      <c r="T473" s="14" t="n"/>
      <c r="U473" s="14" t="n"/>
      <c r="V473" s="14" t="n"/>
      <c r="W473" s="14" t="n"/>
      <c r="X473" s="14" t="n"/>
      <c r="Y473" s="14" t="n"/>
      <c r="Z473" s="14" t="n"/>
    </row>
    <row r="474" ht="15.75" customHeight="1" s="16">
      <c r="A474" s="13" t="inlineStr">
        <is>
          <t>라이트레드</t>
        </is>
      </c>
      <c r="B474" s="14" t="n"/>
      <c r="C474" s="14" t="n"/>
      <c r="D474" s="14" t="n"/>
      <c r="E474" s="14" t="n"/>
      <c r="F474" s="14" t="n"/>
      <c r="G474" s="14" t="n"/>
      <c r="H474" s="14" t="n"/>
      <c r="I474" s="14" t="n"/>
      <c r="J474" s="14" t="n"/>
      <c r="K474" s="14" t="n"/>
      <c r="L474" s="14" t="n"/>
      <c r="M474" s="14" t="n"/>
      <c r="N474" s="14" t="n"/>
      <c r="O474" s="14" t="n"/>
      <c r="P474" s="14" t="n"/>
      <c r="Q474" s="14" t="n"/>
      <c r="R474" s="14" t="n"/>
      <c r="S474" s="14" t="n"/>
      <c r="T474" s="14" t="n"/>
      <c r="U474" s="14" t="n"/>
      <c r="V474" s="14" t="n"/>
      <c r="W474" s="14" t="n"/>
      <c r="X474" s="14" t="n"/>
      <c r="Y474" s="14" t="n"/>
      <c r="Z474" s="14" t="n"/>
    </row>
    <row r="475" ht="15.75" customHeight="1" s="16">
      <c r="A475" s="13" t="inlineStr">
        <is>
          <t>시카모어그린</t>
        </is>
      </c>
      <c r="B475" s="14" t="n"/>
      <c r="C475" s="14" t="n"/>
      <c r="D475" s="14" t="n"/>
      <c r="E475" s="14" t="n"/>
      <c r="F475" s="14" t="n"/>
      <c r="G475" s="14" t="n"/>
      <c r="H475" s="14" t="n"/>
      <c r="I475" s="14" t="n"/>
      <c r="J475" s="14" t="n"/>
      <c r="K475" s="14" t="n"/>
      <c r="L475" s="14" t="n"/>
      <c r="M475" s="14" t="n"/>
      <c r="N475" s="14" t="n"/>
      <c r="O475" s="14" t="n"/>
      <c r="P475" s="14" t="n"/>
      <c r="Q475" s="14" t="n"/>
      <c r="R475" s="14" t="n"/>
      <c r="S475" s="14" t="n"/>
      <c r="T475" s="14" t="n"/>
      <c r="U475" s="14" t="n"/>
      <c r="V475" s="14" t="n"/>
      <c r="W475" s="14" t="n"/>
      <c r="X475" s="14" t="n"/>
      <c r="Y475" s="14" t="n"/>
      <c r="Z475" s="14" t="n"/>
    </row>
    <row r="476" ht="15.75" customHeight="1" s="16">
      <c r="A476" s="13" t="inlineStr">
        <is>
          <t>투톤그레이</t>
        </is>
      </c>
      <c r="B476" s="14" t="n"/>
      <c r="C476" s="14" t="n"/>
      <c r="D476" s="14" t="n"/>
      <c r="E476" s="14" t="n"/>
      <c r="F476" s="14" t="n"/>
      <c r="G476" s="14" t="n"/>
      <c r="H476" s="14" t="n"/>
      <c r="I476" s="14" t="n"/>
      <c r="J476" s="14" t="n"/>
      <c r="K476" s="14" t="n"/>
      <c r="L476" s="14" t="n"/>
      <c r="M476" s="14" t="n"/>
      <c r="N476" s="14" t="n"/>
      <c r="O476" s="14" t="n"/>
      <c r="P476" s="14" t="n"/>
      <c r="Q476" s="14" t="n"/>
      <c r="R476" s="14" t="n"/>
      <c r="S476" s="14" t="n"/>
      <c r="T476" s="14" t="n"/>
      <c r="U476" s="14" t="n"/>
      <c r="V476" s="14" t="n"/>
      <c r="W476" s="14" t="n"/>
      <c r="X476" s="14" t="n"/>
      <c r="Y476" s="14" t="n"/>
      <c r="Z476" s="14" t="n"/>
    </row>
    <row r="477" ht="15.75" customHeight="1" s="16">
      <c r="A477" s="13" t="inlineStr">
        <is>
          <t>오션시티블루화이트</t>
        </is>
      </c>
      <c r="B477" s="14" t="n"/>
      <c r="C477" s="14" t="n"/>
      <c r="D477" s="14" t="n"/>
      <c r="E477" s="14" t="n"/>
      <c r="F477" s="14" t="n"/>
      <c r="G477" s="14" t="n"/>
      <c r="H477" s="14" t="n"/>
      <c r="I477" s="14" t="n"/>
      <c r="J477" s="14" t="n"/>
      <c r="K477" s="14" t="n"/>
      <c r="L477" s="14" t="n"/>
      <c r="M477" s="14" t="n"/>
      <c r="N477" s="14" t="n"/>
      <c r="O477" s="14" t="n"/>
      <c r="P477" s="14" t="n"/>
      <c r="Q477" s="14" t="n"/>
      <c r="R477" s="14" t="n"/>
      <c r="S477" s="14" t="n"/>
      <c r="T477" s="14" t="n"/>
      <c r="U477" s="14" t="n"/>
      <c r="V477" s="14" t="n"/>
      <c r="W477" s="14" t="n"/>
      <c r="X477" s="14" t="n"/>
      <c r="Y477" s="14" t="n"/>
      <c r="Z477" s="14" t="n"/>
    </row>
    <row r="478" ht="15.75" customHeight="1" s="16">
      <c r="A478" s="13" t="inlineStr">
        <is>
          <t>다크그레이우드브라운</t>
        </is>
      </c>
      <c r="B478" s="14" t="n"/>
      <c r="C478" s="14" t="n"/>
      <c r="D478" s="14" t="n"/>
      <c r="E478" s="14" t="n"/>
      <c r="F478" s="14" t="n"/>
      <c r="G478" s="14" t="n"/>
      <c r="H478" s="14" t="n"/>
      <c r="I478" s="14" t="n"/>
      <c r="J478" s="14" t="n"/>
      <c r="K478" s="14" t="n"/>
      <c r="L478" s="14" t="n"/>
      <c r="M478" s="14" t="n"/>
      <c r="N478" s="14" t="n"/>
      <c r="O478" s="14" t="n"/>
      <c r="P478" s="14" t="n"/>
      <c r="Q478" s="14" t="n"/>
      <c r="R478" s="14" t="n"/>
      <c r="S478" s="14" t="n"/>
      <c r="T478" s="14" t="n"/>
      <c r="U478" s="14" t="n"/>
      <c r="V478" s="14" t="n"/>
      <c r="W478" s="14" t="n"/>
      <c r="X478" s="14" t="n"/>
      <c r="Y478" s="14" t="n"/>
      <c r="Z478" s="14" t="n"/>
    </row>
    <row r="479" ht="15.75" customHeight="1" s="16">
      <c r="A479" s="13" t="inlineStr">
        <is>
          <t>매트네이비</t>
        </is>
      </c>
      <c r="B479" s="14" t="n"/>
      <c r="C479" s="14" t="n"/>
      <c r="D479" s="14" t="n"/>
      <c r="E479" s="14" t="n"/>
      <c r="F479" s="14" t="n"/>
      <c r="G479" s="14" t="n"/>
      <c r="H479" s="14" t="n"/>
      <c r="I479" s="14" t="n"/>
      <c r="J479" s="14" t="n"/>
      <c r="K479" s="14" t="n"/>
      <c r="L479" s="14" t="n"/>
      <c r="M479" s="14" t="n"/>
      <c r="N479" s="14" t="n"/>
      <c r="O479" s="14" t="n"/>
      <c r="P479" s="14" t="n"/>
      <c r="Q479" s="14" t="n"/>
      <c r="R479" s="14" t="n"/>
      <c r="S479" s="14" t="n"/>
      <c r="T479" s="14" t="n"/>
      <c r="U479" s="14" t="n"/>
      <c r="V479" s="14" t="n"/>
      <c r="W479" s="14" t="n"/>
      <c r="X479" s="14" t="n"/>
      <c r="Y479" s="14" t="n"/>
      <c r="Z479" s="14" t="n"/>
    </row>
    <row r="480" ht="15.75" customHeight="1" s="16">
      <c r="A480" s="13" t="inlineStr">
        <is>
          <t>그리스블랙</t>
        </is>
      </c>
      <c r="B480" s="14" t="n"/>
      <c r="C480" s="14" t="n"/>
      <c r="D480" s="14" t="n"/>
      <c r="E480" s="14" t="n"/>
      <c r="F480" s="14" t="n"/>
      <c r="G480" s="14" t="n"/>
      <c r="H480" s="14" t="n"/>
      <c r="I480" s="14" t="n"/>
      <c r="J480" s="14" t="n"/>
      <c r="K480" s="14" t="n"/>
      <c r="L480" s="14" t="n"/>
      <c r="M480" s="14" t="n"/>
      <c r="N480" s="14" t="n"/>
      <c r="O480" s="14" t="n"/>
      <c r="P480" s="14" t="n"/>
      <c r="Q480" s="14" t="n"/>
      <c r="R480" s="14" t="n"/>
      <c r="S480" s="14" t="n"/>
      <c r="T480" s="14" t="n"/>
      <c r="U480" s="14" t="n"/>
      <c r="V480" s="14" t="n"/>
      <c r="W480" s="14" t="n"/>
      <c r="X480" s="14" t="n"/>
      <c r="Y480" s="14" t="n"/>
      <c r="Z480" s="14" t="n"/>
    </row>
    <row r="481" ht="15.75" customHeight="1" s="16">
      <c r="A481" s="13" t="inlineStr">
        <is>
          <t>블루그래나이트</t>
        </is>
      </c>
      <c r="B481" s="14" t="n"/>
      <c r="C481" s="14" t="n"/>
      <c r="D481" s="14" t="n"/>
      <c r="E481" s="14" t="n"/>
      <c r="F481" s="14" t="n"/>
      <c r="G481" s="14" t="n"/>
      <c r="H481" s="14" t="n"/>
      <c r="I481" s="14" t="n"/>
      <c r="J481" s="14" t="n"/>
      <c r="K481" s="14" t="n"/>
      <c r="L481" s="14" t="n"/>
      <c r="M481" s="14" t="n"/>
      <c r="N481" s="14" t="n"/>
      <c r="O481" s="14" t="n"/>
      <c r="P481" s="14" t="n"/>
      <c r="Q481" s="14" t="n"/>
      <c r="R481" s="14" t="n"/>
      <c r="S481" s="14" t="n"/>
      <c r="T481" s="14" t="n"/>
      <c r="U481" s="14" t="n"/>
      <c r="V481" s="14" t="n"/>
      <c r="W481" s="14" t="n"/>
      <c r="X481" s="14" t="n"/>
      <c r="Y481" s="14" t="n"/>
      <c r="Z481" s="14" t="n"/>
    </row>
    <row r="482" ht="15.75" customHeight="1" s="16">
      <c r="A482" s="13" t="inlineStr">
        <is>
          <t>제트세트그린</t>
        </is>
      </c>
      <c r="B482" s="14" t="n"/>
      <c r="C482" s="14" t="n"/>
      <c r="D482" s="14" t="n"/>
      <c r="E482" s="14" t="n"/>
      <c r="F482" s="14" t="n"/>
      <c r="G482" s="14" t="n"/>
      <c r="H482" s="14" t="n"/>
      <c r="I482" s="14" t="n"/>
      <c r="J482" s="14" t="n"/>
      <c r="K482" s="14" t="n"/>
      <c r="L482" s="14" t="n"/>
      <c r="M482" s="14" t="n"/>
      <c r="N482" s="14" t="n"/>
      <c r="O482" s="14" t="n"/>
      <c r="P482" s="14" t="n"/>
      <c r="Q482" s="14" t="n"/>
      <c r="R482" s="14" t="n"/>
      <c r="S482" s="14" t="n"/>
      <c r="T482" s="14" t="n"/>
      <c r="U482" s="14" t="n"/>
      <c r="V482" s="14" t="n"/>
      <c r="W482" s="14" t="n"/>
      <c r="X482" s="14" t="n"/>
      <c r="Y482" s="14" t="n"/>
      <c r="Z482" s="14" t="n"/>
    </row>
    <row r="483" ht="15.75" customHeight="1" s="16">
      <c r="A483" s="13" t="inlineStr">
        <is>
          <t>웜민트</t>
        </is>
      </c>
      <c r="B483" s="14" t="n"/>
      <c r="C483" s="14" t="n"/>
      <c r="D483" s="14" t="n"/>
      <c r="E483" s="14" t="n"/>
      <c r="F483" s="14" t="n"/>
      <c r="G483" s="14" t="n"/>
      <c r="H483" s="14" t="n"/>
      <c r="I483" s="14" t="n"/>
      <c r="J483" s="14" t="n"/>
      <c r="K483" s="14" t="n"/>
      <c r="L483" s="14" t="n"/>
      <c r="M483" s="14" t="n"/>
      <c r="N483" s="14" t="n"/>
      <c r="O483" s="14" t="n"/>
      <c r="P483" s="14" t="n"/>
      <c r="Q483" s="14" t="n"/>
      <c r="R483" s="14" t="n"/>
      <c r="S483" s="14" t="n"/>
      <c r="T483" s="14" t="n"/>
      <c r="U483" s="14" t="n"/>
      <c r="V483" s="14" t="n"/>
      <c r="W483" s="14" t="n"/>
      <c r="X483" s="14" t="n"/>
      <c r="Y483" s="14" t="n"/>
      <c r="Z483" s="14" t="n"/>
    </row>
    <row r="484" ht="15.75" customHeight="1" s="16">
      <c r="A484" s="13" t="inlineStr">
        <is>
          <t>멜란지타우페브라운</t>
        </is>
      </c>
      <c r="B484" s="14" t="n"/>
      <c r="C484" s="14" t="n"/>
      <c r="D484" s="14" t="n"/>
      <c r="E484" s="14" t="n"/>
      <c r="F484" s="14" t="n"/>
      <c r="G484" s="14" t="n"/>
      <c r="H484" s="14" t="n"/>
      <c r="I484" s="14" t="n"/>
      <c r="J484" s="14" t="n"/>
      <c r="K484" s="14" t="n"/>
      <c r="L484" s="14" t="n"/>
      <c r="M484" s="14" t="n"/>
      <c r="N484" s="14" t="n"/>
      <c r="O484" s="14" t="n"/>
      <c r="P484" s="14" t="n"/>
      <c r="Q484" s="14" t="n"/>
      <c r="R484" s="14" t="n"/>
      <c r="S484" s="14" t="n"/>
      <c r="T484" s="14" t="n"/>
      <c r="U484" s="14" t="n"/>
      <c r="V484" s="14" t="n"/>
      <c r="W484" s="14" t="n"/>
      <c r="X484" s="14" t="n"/>
      <c r="Y484" s="14" t="n"/>
      <c r="Z484" s="14" t="n"/>
    </row>
    <row r="485" ht="15.75" customHeight="1" s="16">
      <c r="A485" s="13" t="inlineStr">
        <is>
          <t>자주</t>
        </is>
      </c>
      <c r="B485" s="14" t="n"/>
      <c r="C485" s="14" t="n"/>
      <c r="D485" s="14" t="n"/>
      <c r="E485" s="14" t="n"/>
      <c r="F485" s="14" t="n"/>
      <c r="G485" s="14" t="n"/>
      <c r="H485" s="14" t="n"/>
      <c r="I485" s="14" t="n"/>
      <c r="J485" s="14" t="n"/>
      <c r="K485" s="14" t="n"/>
      <c r="L485" s="14" t="n"/>
      <c r="M485" s="14" t="n"/>
      <c r="N485" s="14" t="n"/>
      <c r="O485" s="14" t="n"/>
      <c r="P485" s="14" t="n"/>
      <c r="Q485" s="14" t="n"/>
      <c r="R485" s="14" t="n"/>
      <c r="S485" s="14" t="n"/>
      <c r="T485" s="14" t="n"/>
      <c r="U485" s="14" t="n"/>
      <c r="V485" s="14" t="n"/>
      <c r="W485" s="14" t="n"/>
      <c r="X485" s="14" t="n"/>
      <c r="Y485" s="14" t="n"/>
      <c r="Z485" s="14" t="n"/>
    </row>
    <row r="486" ht="15.75" customHeight="1" s="16">
      <c r="A486" s="13" t="inlineStr">
        <is>
          <t>러스트오렌지</t>
        </is>
      </c>
      <c r="B486" s="14" t="n"/>
      <c r="C486" s="14" t="n"/>
      <c r="D486" s="14" t="n"/>
      <c r="E486" s="14" t="n"/>
      <c r="F486" s="14" t="n"/>
      <c r="G486" s="14" t="n"/>
      <c r="H486" s="14" t="n"/>
      <c r="I486" s="14" t="n"/>
      <c r="J486" s="14" t="n"/>
      <c r="K486" s="14" t="n"/>
      <c r="L486" s="14" t="n"/>
      <c r="M486" s="14" t="n"/>
      <c r="N486" s="14" t="n"/>
      <c r="O486" s="14" t="n"/>
      <c r="P486" s="14" t="n"/>
      <c r="Q486" s="14" t="n"/>
      <c r="R486" s="14" t="n"/>
      <c r="S486" s="14" t="n"/>
      <c r="T486" s="14" t="n"/>
      <c r="U486" s="14" t="n"/>
      <c r="V486" s="14" t="n"/>
      <c r="W486" s="14" t="n"/>
      <c r="X486" s="14" t="n"/>
      <c r="Y486" s="14" t="n"/>
      <c r="Z486" s="14" t="n"/>
    </row>
    <row r="487" ht="15.75" customHeight="1" s="16">
      <c r="A487" s="13" t="inlineStr">
        <is>
          <t>티파니핑크화이트</t>
        </is>
      </c>
      <c r="B487" s="14" t="n"/>
      <c r="C487" s="14" t="n"/>
      <c r="D487" s="14" t="n"/>
      <c r="E487" s="14" t="n"/>
      <c r="F487" s="14" t="n"/>
      <c r="G487" s="14" t="n"/>
      <c r="H487" s="14" t="n"/>
      <c r="I487" s="14" t="n"/>
      <c r="J487" s="14" t="n"/>
      <c r="K487" s="14" t="n"/>
      <c r="L487" s="14" t="n"/>
      <c r="M487" s="14" t="n"/>
      <c r="N487" s="14" t="n"/>
      <c r="O487" s="14" t="n"/>
      <c r="P487" s="14" t="n"/>
      <c r="Q487" s="14" t="n"/>
      <c r="R487" s="14" t="n"/>
      <c r="S487" s="14" t="n"/>
      <c r="T487" s="14" t="n"/>
      <c r="U487" s="14" t="n"/>
      <c r="V487" s="14" t="n"/>
      <c r="W487" s="14" t="n"/>
      <c r="X487" s="14" t="n"/>
      <c r="Y487" s="14" t="n"/>
      <c r="Z487" s="14" t="n"/>
    </row>
    <row r="488" ht="15.75" customHeight="1" s="16">
      <c r="A488" s="13" t="inlineStr">
        <is>
          <t>다크파스텔블루</t>
        </is>
      </c>
      <c r="B488" s="14" t="n"/>
      <c r="C488" s="14" t="n"/>
      <c r="D488" s="14" t="n"/>
      <c r="E488" s="14" t="n"/>
      <c r="F488" s="14" t="n"/>
      <c r="G488" s="14" t="n"/>
      <c r="H488" s="14" t="n"/>
      <c r="I488" s="14" t="n"/>
      <c r="J488" s="14" t="n"/>
      <c r="K488" s="14" t="n"/>
      <c r="L488" s="14" t="n"/>
      <c r="M488" s="14" t="n"/>
      <c r="N488" s="14" t="n"/>
      <c r="O488" s="14" t="n"/>
      <c r="P488" s="14" t="n"/>
      <c r="Q488" s="14" t="n"/>
      <c r="R488" s="14" t="n"/>
      <c r="S488" s="14" t="n"/>
      <c r="T488" s="14" t="n"/>
      <c r="U488" s="14" t="n"/>
      <c r="V488" s="14" t="n"/>
      <c r="W488" s="14" t="n"/>
      <c r="X488" s="14" t="n"/>
      <c r="Y488" s="14" t="n"/>
      <c r="Z488" s="14" t="n"/>
    </row>
    <row r="489" ht="15.75" customHeight="1" s="16">
      <c r="A489" s="13" t="inlineStr">
        <is>
          <t>시안블루</t>
        </is>
      </c>
      <c r="B489" s="14" t="n"/>
      <c r="C489" s="14" t="n"/>
      <c r="D489" s="14" t="n"/>
      <c r="E489" s="14" t="n"/>
      <c r="F489" s="14" t="n"/>
      <c r="G489" s="14" t="n"/>
      <c r="H489" s="14" t="n"/>
      <c r="I489" s="14" t="n"/>
      <c r="J489" s="14" t="n"/>
      <c r="K489" s="14" t="n"/>
      <c r="L489" s="14" t="n"/>
      <c r="M489" s="14" t="n"/>
      <c r="N489" s="14" t="n"/>
      <c r="O489" s="14" t="n"/>
      <c r="P489" s="14" t="n"/>
      <c r="Q489" s="14" t="n"/>
      <c r="R489" s="14" t="n"/>
      <c r="S489" s="14" t="n"/>
      <c r="T489" s="14" t="n"/>
      <c r="U489" s="14" t="n"/>
      <c r="V489" s="14" t="n"/>
      <c r="W489" s="14" t="n"/>
      <c r="X489" s="14" t="n"/>
      <c r="Y489" s="14" t="n"/>
      <c r="Z489" s="14" t="n"/>
    </row>
    <row r="490" ht="15.75" customHeight="1" s="16">
      <c r="A490" s="13" t="inlineStr">
        <is>
          <t>올리브쉬그레이</t>
        </is>
      </c>
      <c r="B490" s="14" t="n"/>
      <c r="C490" s="14" t="n"/>
      <c r="D490" s="14" t="n"/>
      <c r="E490" s="14" t="n"/>
      <c r="F490" s="14" t="n"/>
      <c r="G490" s="14" t="n"/>
      <c r="H490" s="14" t="n"/>
      <c r="I490" s="14" t="n"/>
      <c r="J490" s="14" t="n"/>
      <c r="K490" s="14" t="n"/>
      <c r="L490" s="14" t="n"/>
      <c r="M490" s="14" t="n"/>
      <c r="N490" s="14" t="n"/>
      <c r="O490" s="14" t="n"/>
      <c r="P490" s="14" t="n"/>
      <c r="Q490" s="14" t="n"/>
      <c r="R490" s="14" t="n"/>
      <c r="S490" s="14" t="n"/>
      <c r="T490" s="14" t="n"/>
      <c r="U490" s="14" t="n"/>
      <c r="V490" s="14" t="n"/>
      <c r="W490" s="14" t="n"/>
      <c r="X490" s="14" t="n"/>
      <c r="Y490" s="14" t="n"/>
      <c r="Z490" s="14" t="n"/>
    </row>
    <row r="491" ht="15.75" customHeight="1" s="16">
      <c r="A491" s="13" t="inlineStr">
        <is>
          <t>오트베이지</t>
        </is>
      </c>
      <c r="B491" s="14" t="n"/>
      <c r="C491" s="14" t="n"/>
      <c r="D491" s="14" t="n"/>
      <c r="E491" s="14" t="n"/>
      <c r="F491" s="14" t="n"/>
      <c r="G491" s="14" t="n"/>
      <c r="H491" s="14" t="n"/>
      <c r="I491" s="14" t="n"/>
      <c r="J491" s="14" t="n"/>
      <c r="K491" s="14" t="n"/>
      <c r="L491" s="14" t="n"/>
      <c r="M491" s="14" t="n"/>
      <c r="N491" s="14" t="n"/>
      <c r="O491" s="14" t="n"/>
      <c r="P491" s="14" t="n"/>
      <c r="Q491" s="14" t="n"/>
      <c r="R491" s="14" t="n"/>
      <c r="S491" s="14" t="n"/>
      <c r="T491" s="14" t="n"/>
      <c r="U491" s="14" t="n"/>
      <c r="V491" s="14" t="n"/>
      <c r="W491" s="14" t="n"/>
      <c r="X491" s="14" t="n"/>
      <c r="Y491" s="14" t="n"/>
      <c r="Z491" s="14" t="n"/>
    </row>
    <row r="492" ht="15.75" customHeight="1" s="16">
      <c r="A492" s="13" t="inlineStr">
        <is>
          <t>아이보리믹스</t>
        </is>
      </c>
      <c r="B492" s="14" t="n"/>
      <c r="C492" s="14" t="n"/>
      <c r="D492" s="14" t="n"/>
      <c r="E492" s="14" t="n"/>
      <c r="F492" s="14" t="n"/>
      <c r="G492" s="14" t="n"/>
      <c r="H492" s="14" t="n"/>
      <c r="I492" s="14" t="n"/>
      <c r="J492" s="14" t="n"/>
      <c r="K492" s="14" t="n"/>
      <c r="L492" s="14" t="n"/>
      <c r="M492" s="14" t="n"/>
      <c r="N492" s="14" t="n"/>
      <c r="O492" s="14" t="n"/>
      <c r="P492" s="14" t="n"/>
      <c r="Q492" s="14" t="n"/>
      <c r="R492" s="14" t="n"/>
      <c r="S492" s="14" t="n"/>
      <c r="T492" s="14" t="n"/>
      <c r="U492" s="14" t="n"/>
      <c r="V492" s="14" t="n"/>
      <c r="W492" s="14" t="n"/>
      <c r="X492" s="14" t="n"/>
      <c r="Y492" s="14" t="n"/>
      <c r="Z492" s="14" t="n"/>
    </row>
    <row r="493" ht="15.75" customHeight="1" s="16">
      <c r="A493" s="13" t="inlineStr">
        <is>
          <t>머드브라운딥레드</t>
        </is>
      </c>
      <c r="B493" s="14" t="n"/>
      <c r="C493" s="14" t="n"/>
      <c r="D493" s="14" t="n"/>
      <c r="E493" s="14" t="n"/>
      <c r="F493" s="14" t="n"/>
      <c r="G493" s="14" t="n"/>
      <c r="H493" s="14" t="n"/>
      <c r="I493" s="14" t="n"/>
      <c r="J493" s="14" t="n"/>
      <c r="K493" s="14" t="n"/>
      <c r="L493" s="14" t="n"/>
      <c r="M493" s="14" t="n"/>
      <c r="N493" s="14" t="n"/>
      <c r="O493" s="14" t="n"/>
      <c r="P493" s="14" t="n"/>
      <c r="Q493" s="14" t="n"/>
      <c r="R493" s="14" t="n"/>
      <c r="S493" s="14" t="n"/>
      <c r="T493" s="14" t="n"/>
      <c r="U493" s="14" t="n"/>
      <c r="V493" s="14" t="n"/>
      <c r="W493" s="14" t="n"/>
      <c r="X493" s="14" t="n"/>
      <c r="Y493" s="14" t="n"/>
      <c r="Z493" s="14" t="n"/>
    </row>
    <row r="494" ht="15.75" customHeight="1" s="16">
      <c r="A494" s="13" t="inlineStr">
        <is>
          <t>오렌지다크그레이</t>
        </is>
      </c>
      <c r="B494" s="14" t="n"/>
      <c r="C494" s="14" t="n"/>
      <c r="D494" s="14" t="n"/>
      <c r="E494" s="14" t="n"/>
      <c r="F494" s="14" t="n"/>
      <c r="G494" s="14" t="n"/>
      <c r="H494" s="14" t="n"/>
      <c r="I494" s="14" t="n"/>
      <c r="J494" s="14" t="n"/>
      <c r="K494" s="14" t="n"/>
      <c r="L494" s="14" t="n"/>
      <c r="M494" s="14" t="n"/>
      <c r="N494" s="14" t="n"/>
      <c r="O494" s="14" t="n"/>
      <c r="P494" s="14" t="n"/>
      <c r="Q494" s="14" t="n"/>
      <c r="R494" s="14" t="n"/>
      <c r="S494" s="14" t="n"/>
      <c r="T494" s="14" t="n"/>
      <c r="U494" s="14" t="n"/>
      <c r="V494" s="14" t="n"/>
      <c r="W494" s="14" t="n"/>
      <c r="X494" s="14" t="n"/>
      <c r="Y494" s="14" t="n"/>
      <c r="Z494" s="14" t="n"/>
    </row>
    <row r="495" ht="15.75" customHeight="1" s="16">
      <c r="A495" s="13" t="inlineStr">
        <is>
          <t>오렌지오트베이지</t>
        </is>
      </c>
      <c r="B495" s="14" t="n"/>
      <c r="C495" s="14" t="n"/>
      <c r="D495" s="14" t="n"/>
      <c r="E495" s="14" t="n"/>
      <c r="F495" s="14" t="n"/>
      <c r="G495" s="14" t="n"/>
      <c r="H495" s="14" t="n"/>
      <c r="I495" s="14" t="n"/>
      <c r="J495" s="14" t="n"/>
      <c r="K495" s="14" t="n"/>
      <c r="L495" s="14" t="n"/>
      <c r="M495" s="14" t="n"/>
      <c r="N495" s="14" t="n"/>
      <c r="O495" s="14" t="n"/>
      <c r="P495" s="14" t="n"/>
      <c r="Q495" s="14" t="n"/>
      <c r="R495" s="14" t="n"/>
      <c r="S495" s="14" t="n"/>
      <c r="T495" s="14" t="n"/>
      <c r="U495" s="14" t="n"/>
      <c r="V495" s="14" t="n"/>
      <c r="W495" s="14" t="n"/>
      <c r="X495" s="14" t="n"/>
      <c r="Y495" s="14" t="n"/>
      <c r="Z495" s="14" t="n"/>
    </row>
    <row r="496" ht="15.75" customHeight="1" s="16">
      <c r="A496" s="13" t="inlineStr">
        <is>
          <t>라우렐그린</t>
        </is>
      </c>
      <c r="B496" s="14" t="n"/>
      <c r="C496" s="14" t="n"/>
      <c r="D496" s="14" t="n"/>
      <c r="E496" s="14" t="n"/>
      <c r="F496" s="14" t="n"/>
      <c r="G496" s="14" t="n"/>
      <c r="H496" s="14" t="n"/>
      <c r="I496" s="14" t="n"/>
      <c r="J496" s="14" t="n"/>
      <c r="K496" s="14" t="n"/>
      <c r="L496" s="14" t="n"/>
      <c r="M496" s="14" t="n"/>
      <c r="N496" s="14" t="n"/>
      <c r="O496" s="14" t="n"/>
      <c r="P496" s="14" t="n"/>
      <c r="Q496" s="14" t="n"/>
      <c r="R496" s="14" t="n"/>
      <c r="S496" s="14" t="n"/>
      <c r="T496" s="14" t="n"/>
      <c r="U496" s="14" t="n"/>
      <c r="V496" s="14" t="n"/>
      <c r="W496" s="14" t="n"/>
      <c r="X496" s="14" t="n"/>
      <c r="Y496" s="14" t="n"/>
      <c r="Z496" s="14" t="n"/>
    </row>
    <row r="497" ht="15.75" customHeight="1" s="16">
      <c r="A497" s="13" t="inlineStr">
        <is>
          <t>다크네이비화이트</t>
        </is>
      </c>
      <c r="B497" s="14" t="n"/>
      <c r="C497" s="14" t="n"/>
      <c r="D497" s="14" t="n"/>
      <c r="E497" s="14" t="n"/>
      <c r="F497" s="14" t="n"/>
      <c r="G497" s="14" t="n"/>
      <c r="H497" s="14" t="n"/>
      <c r="I497" s="14" t="n"/>
      <c r="J497" s="14" t="n"/>
      <c r="K497" s="14" t="n"/>
      <c r="L497" s="14" t="n"/>
      <c r="M497" s="14" t="n"/>
      <c r="N497" s="14" t="n"/>
      <c r="O497" s="14" t="n"/>
      <c r="P497" s="14" t="n"/>
      <c r="Q497" s="14" t="n"/>
      <c r="R497" s="14" t="n"/>
      <c r="S497" s="14" t="n"/>
      <c r="T497" s="14" t="n"/>
      <c r="U497" s="14" t="n"/>
      <c r="V497" s="14" t="n"/>
      <c r="W497" s="14" t="n"/>
      <c r="X497" s="14" t="n"/>
      <c r="Y497" s="14" t="n"/>
      <c r="Z497" s="14" t="n"/>
    </row>
    <row r="498" ht="15.75" customHeight="1" s="16">
      <c r="A498" s="13" t="inlineStr">
        <is>
          <t>랭귀드라벤더</t>
        </is>
      </c>
      <c r="B498" s="14" t="n"/>
      <c r="C498" s="14" t="n"/>
      <c r="D498" s="14" t="n"/>
      <c r="E498" s="14" t="n"/>
      <c r="F498" s="14" t="n"/>
      <c r="G498" s="14" t="n"/>
      <c r="H498" s="14" t="n"/>
      <c r="I498" s="14" t="n"/>
      <c r="J498" s="14" t="n"/>
      <c r="K498" s="14" t="n"/>
      <c r="L498" s="14" t="n"/>
      <c r="M498" s="14" t="n"/>
      <c r="N498" s="14" t="n"/>
      <c r="O498" s="14" t="n"/>
      <c r="P498" s="14" t="n"/>
      <c r="Q498" s="14" t="n"/>
      <c r="R498" s="14" t="n"/>
      <c r="S498" s="14" t="n"/>
      <c r="T498" s="14" t="n"/>
      <c r="U498" s="14" t="n"/>
      <c r="V498" s="14" t="n"/>
      <c r="W498" s="14" t="n"/>
      <c r="X498" s="14" t="n"/>
      <c r="Y498" s="14" t="n"/>
      <c r="Z498" s="14" t="n"/>
    </row>
    <row r="499" ht="15.75" customHeight="1" s="16">
      <c r="A499" s="13" t="inlineStr">
        <is>
          <t>오렌지믹스</t>
        </is>
      </c>
      <c r="B499" s="14" t="n"/>
      <c r="C499" s="14" t="n"/>
      <c r="D499" s="14" t="n"/>
      <c r="E499" s="14" t="n"/>
      <c r="F499" s="14" t="n"/>
      <c r="G499" s="14" t="n"/>
      <c r="H499" s="14" t="n"/>
      <c r="I499" s="14" t="n"/>
      <c r="J499" s="14" t="n"/>
      <c r="K499" s="14" t="n"/>
      <c r="L499" s="14" t="n"/>
      <c r="M499" s="14" t="n"/>
      <c r="N499" s="14" t="n"/>
      <c r="O499" s="14" t="n"/>
      <c r="P499" s="14" t="n"/>
      <c r="Q499" s="14" t="n"/>
      <c r="R499" s="14" t="n"/>
      <c r="S499" s="14" t="n"/>
      <c r="T499" s="14" t="n"/>
      <c r="U499" s="14" t="n"/>
      <c r="V499" s="14" t="n"/>
      <c r="W499" s="14" t="n"/>
      <c r="X499" s="14" t="n"/>
      <c r="Y499" s="14" t="n"/>
      <c r="Z499" s="14" t="n"/>
    </row>
    <row r="500" ht="15.75" customHeight="1" s="16">
      <c r="A500" s="13" t="inlineStr">
        <is>
          <t>블랙웜옐로우</t>
        </is>
      </c>
      <c r="B500" s="14" t="n"/>
      <c r="C500" s="14" t="n"/>
      <c r="D500" s="14" t="n"/>
      <c r="E500" s="14" t="n"/>
      <c r="F500" s="14" t="n"/>
      <c r="G500" s="14" t="n"/>
      <c r="H500" s="14" t="n"/>
      <c r="I500" s="14" t="n"/>
      <c r="J500" s="14" t="n"/>
      <c r="K500" s="14" t="n"/>
      <c r="L500" s="14" t="n"/>
      <c r="M500" s="14" t="n"/>
      <c r="N500" s="14" t="n"/>
      <c r="O500" s="14" t="n"/>
      <c r="P500" s="14" t="n"/>
      <c r="Q500" s="14" t="n"/>
      <c r="R500" s="14" t="n"/>
      <c r="S500" s="14" t="n"/>
      <c r="T500" s="14" t="n"/>
      <c r="U500" s="14" t="n"/>
      <c r="V500" s="14" t="n"/>
      <c r="W500" s="14" t="n"/>
      <c r="X500" s="14" t="n"/>
      <c r="Y500" s="14" t="n"/>
      <c r="Z500" s="14" t="n"/>
    </row>
    <row r="501" ht="15.75" customHeight="1" s="16">
      <c r="A501" s="13" t="inlineStr">
        <is>
          <t>아이보리파스텔레드</t>
        </is>
      </c>
      <c r="B501" s="14" t="n"/>
      <c r="C501" s="14" t="n"/>
      <c r="D501" s="14" t="n"/>
      <c r="E501" s="14" t="n"/>
      <c r="F501" s="14" t="n"/>
      <c r="G501" s="14" t="n"/>
      <c r="H501" s="14" t="n"/>
      <c r="I501" s="14" t="n"/>
      <c r="J501" s="14" t="n"/>
      <c r="K501" s="14" t="n"/>
      <c r="L501" s="14" t="n"/>
      <c r="M501" s="14" t="n"/>
      <c r="N501" s="14" t="n"/>
      <c r="O501" s="14" t="n"/>
      <c r="P501" s="14" t="n"/>
      <c r="Q501" s="14" t="n"/>
      <c r="R501" s="14" t="n"/>
      <c r="S501" s="14" t="n"/>
      <c r="T501" s="14" t="n"/>
      <c r="U501" s="14" t="n"/>
      <c r="V501" s="14" t="n"/>
      <c r="W501" s="14" t="n"/>
      <c r="X501" s="14" t="n"/>
      <c r="Y501" s="14" t="n"/>
      <c r="Z501" s="14" t="n"/>
    </row>
    <row r="502" ht="15.75" customHeight="1" s="16">
      <c r="A502" s="13" t="inlineStr">
        <is>
          <t>멜란지린넨베이지</t>
        </is>
      </c>
      <c r="B502" s="14" t="n"/>
      <c r="C502" s="14" t="n"/>
      <c r="D502" s="14" t="n"/>
      <c r="E502" s="14" t="n"/>
      <c r="F502" s="14" t="n"/>
      <c r="G502" s="14" t="n"/>
      <c r="H502" s="14" t="n"/>
      <c r="I502" s="14" t="n"/>
      <c r="J502" s="14" t="n"/>
      <c r="K502" s="14" t="n"/>
      <c r="L502" s="14" t="n"/>
      <c r="M502" s="14" t="n"/>
      <c r="N502" s="14" t="n"/>
      <c r="O502" s="14" t="n"/>
      <c r="P502" s="14" t="n"/>
      <c r="Q502" s="14" t="n"/>
      <c r="R502" s="14" t="n"/>
      <c r="S502" s="14" t="n"/>
      <c r="T502" s="14" t="n"/>
      <c r="U502" s="14" t="n"/>
      <c r="V502" s="14" t="n"/>
      <c r="W502" s="14" t="n"/>
      <c r="X502" s="14" t="n"/>
      <c r="Y502" s="14" t="n"/>
      <c r="Z502" s="14" t="n"/>
    </row>
    <row r="503" ht="15.75" customHeight="1" s="16">
      <c r="A503" s="13" t="inlineStr">
        <is>
          <t>다크엠버오렌지</t>
        </is>
      </c>
      <c r="B503" s="14" t="n"/>
      <c r="C503" s="14" t="n"/>
      <c r="D503" s="14" t="n"/>
      <c r="E503" s="14" t="n"/>
      <c r="F503" s="14" t="n"/>
      <c r="G503" s="14" t="n"/>
      <c r="H503" s="14" t="n"/>
      <c r="I503" s="14" t="n"/>
      <c r="J503" s="14" t="n"/>
      <c r="K503" s="14" t="n"/>
      <c r="L503" s="14" t="n"/>
      <c r="M503" s="14" t="n"/>
      <c r="N503" s="14" t="n"/>
      <c r="O503" s="14" t="n"/>
      <c r="P503" s="14" t="n"/>
      <c r="Q503" s="14" t="n"/>
      <c r="R503" s="14" t="n"/>
      <c r="S503" s="14" t="n"/>
      <c r="T503" s="14" t="n"/>
      <c r="U503" s="14" t="n"/>
      <c r="V503" s="14" t="n"/>
      <c r="W503" s="14" t="n"/>
      <c r="X503" s="14" t="n"/>
      <c r="Y503" s="14" t="n"/>
      <c r="Z503" s="14" t="n"/>
    </row>
    <row r="504" ht="15.75" customHeight="1" s="16">
      <c r="A504" s="13" t="inlineStr">
        <is>
          <t>골드</t>
        </is>
      </c>
      <c r="B504" s="14" t="n"/>
      <c r="C504" s="14" t="n"/>
      <c r="D504" s="14" t="n"/>
      <c r="E504" s="14" t="n"/>
      <c r="F504" s="14" t="n"/>
      <c r="G504" s="14" t="n"/>
      <c r="H504" s="14" t="n"/>
      <c r="I504" s="14" t="n"/>
      <c r="J504" s="14" t="n"/>
      <c r="K504" s="14" t="n"/>
      <c r="L504" s="14" t="n"/>
      <c r="M504" s="14" t="n"/>
      <c r="N504" s="14" t="n"/>
      <c r="O504" s="14" t="n"/>
      <c r="P504" s="14" t="n"/>
      <c r="Q504" s="14" t="n"/>
      <c r="R504" s="14" t="n"/>
      <c r="S504" s="14" t="n"/>
      <c r="T504" s="14" t="n"/>
      <c r="U504" s="14" t="n"/>
      <c r="V504" s="14" t="n"/>
      <c r="W504" s="14" t="n"/>
      <c r="X504" s="14" t="n"/>
      <c r="Y504" s="14" t="n"/>
      <c r="Z504" s="14" t="n"/>
    </row>
    <row r="505" ht="15.75" customHeight="1" s="16">
      <c r="A505" s="13" t="inlineStr">
        <is>
          <t>라임크림화이트</t>
        </is>
      </c>
      <c r="B505" s="14" t="n"/>
      <c r="C505" s="14" t="n"/>
      <c r="D505" s="14" t="n"/>
      <c r="E505" s="14" t="n"/>
      <c r="F505" s="14" t="n"/>
      <c r="G505" s="14" t="n"/>
      <c r="H505" s="14" t="n"/>
      <c r="I505" s="14" t="n"/>
      <c r="J505" s="14" t="n"/>
      <c r="K505" s="14" t="n"/>
      <c r="L505" s="14" t="n"/>
      <c r="M505" s="14" t="n"/>
      <c r="N505" s="14" t="n"/>
      <c r="O505" s="14" t="n"/>
      <c r="P505" s="14" t="n"/>
      <c r="Q505" s="14" t="n"/>
      <c r="R505" s="14" t="n"/>
      <c r="S505" s="14" t="n"/>
      <c r="T505" s="14" t="n"/>
      <c r="U505" s="14" t="n"/>
      <c r="V505" s="14" t="n"/>
      <c r="W505" s="14" t="n"/>
      <c r="X505" s="14" t="n"/>
      <c r="Y505" s="14" t="n"/>
      <c r="Z505" s="14" t="n"/>
    </row>
    <row r="506" ht="15.75" customHeight="1" s="16">
      <c r="A506" s="13" t="inlineStr">
        <is>
          <t>멀티그레이머스타드</t>
        </is>
      </c>
      <c r="B506" s="14" t="n"/>
      <c r="C506" s="14" t="n"/>
      <c r="D506" s="14" t="n"/>
      <c r="E506" s="14" t="n"/>
      <c r="F506" s="14" t="n"/>
      <c r="G506" s="14" t="n"/>
      <c r="H506" s="14" t="n"/>
      <c r="I506" s="14" t="n"/>
      <c r="J506" s="14" t="n"/>
      <c r="K506" s="14" t="n"/>
      <c r="L506" s="14" t="n"/>
      <c r="M506" s="14" t="n"/>
      <c r="N506" s="14" t="n"/>
      <c r="O506" s="14" t="n"/>
      <c r="P506" s="14" t="n"/>
      <c r="Q506" s="14" t="n"/>
      <c r="R506" s="14" t="n"/>
      <c r="S506" s="14" t="n"/>
      <c r="T506" s="14" t="n"/>
      <c r="U506" s="14" t="n"/>
      <c r="V506" s="14" t="n"/>
      <c r="W506" s="14" t="n"/>
      <c r="X506" s="14" t="n"/>
      <c r="Y506" s="14" t="n"/>
      <c r="Z506" s="14" t="n"/>
    </row>
    <row r="507" ht="15.75" customHeight="1" s="16">
      <c r="A507" s="13" t="inlineStr">
        <is>
          <t>화이트옐로우</t>
        </is>
      </c>
      <c r="B507" s="14" t="n"/>
      <c r="C507" s="14" t="n"/>
      <c r="D507" s="14" t="n"/>
      <c r="E507" s="14" t="n"/>
      <c r="F507" s="14" t="n"/>
      <c r="G507" s="14" t="n"/>
      <c r="H507" s="14" t="n"/>
      <c r="I507" s="14" t="n"/>
      <c r="J507" s="14" t="n"/>
      <c r="K507" s="14" t="n"/>
      <c r="L507" s="14" t="n"/>
      <c r="M507" s="14" t="n"/>
      <c r="N507" s="14" t="n"/>
      <c r="O507" s="14" t="n"/>
      <c r="P507" s="14" t="n"/>
      <c r="Q507" s="14" t="n"/>
      <c r="R507" s="14" t="n"/>
      <c r="S507" s="14" t="n"/>
      <c r="T507" s="14" t="n"/>
      <c r="U507" s="14" t="n"/>
      <c r="V507" s="14" t="n"/>
      <c r="W507" s="14" t="n"/>
      <c r="X507" s="14" t="n"/>
      <c r="Y507" s="14" t="n"/>
      <c r="Z507" s="14" t="n"/>
    </row>
    <row r="508" ht="15.75" customHeight="1" s="16">
      <c r="A508" s="13" t="inlineStr">
        <is>
          <t>더스키오키드핑크</t>
        </is>
      </c>
      <c r="B508" s="14" t="n"/>
      <c r="C508" s="14" t="n"/>
      <c r="D508" s="14" t="n"/>
      <c r="E508" s="14" t="n"/>
      <c r="F508" s="14" t="n"/>
      <c r="G508" s="14" t="n"/>
      <c r="H508" s="14" t="n"/>
      <c r="I508" s="14" t="n"/>
      <c r="J508" s="14" t="n"/>
      <c r="K508" s="14" t="n"/>
      <c r="L508" s="14" t="n"/>
      <c r="M508" s="14" t="n"/>
      <c r="N508" s="14" t="n"/>
      <c r="O508" s="14" t="n"/>
      <c r="P508" s="14" t="n"/>
      <c r="Q508" s="14" t="n"/>
      <c r="R508" s="14" t="n"/>
      <c r="S508" s="14" t="n"/>
      <c r="T508" s="14" t="n"/>
      <c r="U508" s="14" t="n"/>
      <c r="V508" s="14" t="n"/>
      <c r="W508" s="14" t="n"/>
      <c r="X508" s="14" t="n"/>
      <c r="Y508" s="14" t="n"/>
      <c r="Z508" s="14" t="n"/>
    </row>
    <row r="509" ht="15.75" customHeight="1" s="16">
      <c r="A509" s="13" t="inlineStr">
        <is>
          <t>인디카키</t>
        </is>
      </c>
      <c r="B509" s="14" t="n"/>
      <c r="C509" s="14" t="n"/>
      <c r="D509" s="14" t="n"/>
      <c r="E509" s="14" t="n"/>
      <c r="F509" s="14" t="n"/>
      <c r="G509" s="14" t="n"/>
      <c r="H509" s="14" t="n"/>
      <c r="I509" s="14" t="n"/>
      <c r="J509" s="14" t="n"/>
      <c r="K509" s="14" t="n"/>
      <c r="L509" s="14" t="n"/>
      <c r="M509" s="14" t="n"/>
      <c r="N509" s="14" t="n"/>
      <c r="O509" s="14" t="n"/>
      <c r="P509" s="14" t="n"/>
      <c r="Q509" s="14" t="n"/>
      <c r="R509" s="14" t="n"/>
      <c r="S509" s="14" t="n"/>
      <c r="T509" s="14" t="n"/>
      <c r="U509" s="14" t="n"/>
      <c r="V509" s="14" t="n"/>
      <c r="W509" s="14" t="n"/>
      <c r="X509" s="14" t="n"/>
      <c r="Y509" s="14" t="n"/>
      <c r="Z509" s="14" t="n"/>
    </row>
    <row r="510" ht="15.75" customHeight="1" s="16">
      <c r="A510" s="13" t="inlineStr">
        <is>
          <t>옐로우퍼플</t>
        </is>
      </c>
      <c r="B510" s="14" t="n"/>
      <c r="C510" s="14" t="n"/>
      <c r="D510" s="14" t="n"/>
      <c r="E510" s="14" t="n"/>
      <c r="F510" s="14" t="n"/>
      <c r="G510" s="14" t="n"/>
      <c r="H510" s="14" t="n"/>
      <c r="I510" s="14" t="n"/>
      <c r="J510" s="14" t="n"/>
      <c r="K510" s="14" t="n"/>
      <c r="L510" s="14" t="n"/>
      <c r="M510" s="14" t="n"/>
      <c r="N510" s="14" t="n"/>
      <c r="O510" s="14" t="n"/>
      <c r="P510" s="14" t="n"/>
      <c r="Q510" s="14" t="n"/>
      <c r="R510" s="14" t="n"/>
      <c r="S510" s="14" t="n"/>
      <c r="T510" s="14" t="n"/>
      <c r="U510" s="14" t="n"/>
      <c r="V510" s="14" t="n"/>
      <c r="W510" s="14" t="n"/>
      <c r="X510" s="14" t="n"/>
      <c r="Y510" s="14" t="n"/>
      <c r="Z510" s="14" t="n"/>
    </row>
    <row r="511" ht="15.75" customHeight="1" s="16">
      <c r="A511" s="13" t="inlineStr">
        <is>
          <t>딸기우유핑크옐로우</t>
        </is>
      </c>
      <c r="B511" s="14" t="n"/>
      <c r="C511" s="14" t="n"/>
      <c r="D511" s="14" t="n"/>
      <c r="E511" s="14" t="n"/>
      <c r="F511" s="14" t="n"/>
      <c r="G511" s="14" t="n"/>
      <c r="H511" s="14" t="n"/>
      <c r="I511" s="14" t="n"/>
      <c r="J511" s="14" t="n"/>
      <c r="K511" s="14" t="n"/>
      <c r="L511" s="14" t="n"/>
      <c r="M511" s="14" t="n"/>
      <c r="N511" s="14" t="n"/>
      <c r="O511" s="14" t="n"/>
      <c r="P511" s="14" t="n"/>
      <c r="Q511" s="14" t="n"/>
      <c r="R511" s="14" t="n"/>
      <c r="S511" s="14" t="n"/>
      <c r="T511" s="14" t="n"/>
      <c r="U511" s="14" t="n"/>
      <c r="V511" s="14" t="n"/>
      <c r="W511" s="14" t="n"/>
      <c r="X511" s="14" t="n"/>
      <c r="Y511" s="14" t="n"/>
      <c r="Z511" s="14" t="n"/>
    </row>
    <row r="512" ht="15.75" customHeight="1" s="16">
      <c r="A512" s="13" t="inlineStr">
        <is>
          <t>오렌지레드</t>
        </is>
      </c>
      <c r="B512" s="14" t="n"/>
      <c r="C512" s="14" t="n"/>
      <c r="D512" s="14" t="n"/>
      <c r="E512" s="14" t="n"/>
      <c r="F512" s="14" t="n"/>
      <c r="G512" s="14" t="n"/>
      <c r="H512" s="14" t="n"/>
      <c r="I512" s="14" t="n"/>
      <c r="J512" s="14" t="n"/>
      <c r="K512" s="14" t="n"/>
      <c r="L512" s="14" t="n"/>
      <c r="M512" s="14" t="n"/>
      <c r="N512" s="14" t="n"/>
      <c r="O512" s="14" t="n"/>
      <c r="P512" s="14" t="n"/>
      <c r="Q512" s="14" t="n"/>
      <c r="R512" s="14" t="n"/>
      <c r="S512" s="14" t="n"/>
      <c r="T512" s="14" t="n"/>
      <c r="U512" s="14" t="n"/>
      <c r="V512" s="14" t="n"/>
      <c r="W512" s="14" t="n"/>
      <c r="X512" s="14" t="n"/>
      <c r="Y512" s="14" t="n"/>
      <c r="Z512" s="14" t="n"/>
    </row>
    <row r="513" ht="15.75" customHeight="1" s="16">
      <c r="A513" s="13" t="inlineStr">
        <is>
          <t>옐로우블랙</t>
        </is>
      </c>
      <c r="B513" s="14" t="n"/>
      <c r="C513" s="14" t="n"/>
      <c r="D513" s="14" t="n"/>
      <c r="E513" s="14" t="n"/>
      <c r="F513" s="14" t="n"/>
      <c r="G513" s="14" t="n"/>
      <c r="H513" s="14" t="n"/>
      <c r="I513" s="14" t="n"/>
      <c r="J513" s="14" t="n"/>
      <c r="K513" s="14" t="n"/>
      <c r="L513" s="14" t="n"/>
      <c r="M513" s="14" t="n"/>
      <c r="N513" s="14" t="n"/>
      <c r="O513" s="14" t="n"/>
      <c r="P513" s="14" t="n"/>
      <c r="Q513" s="14" t="n"/>
      <c r="R513" s="14" t="n"/>
      <c r="S513" s="14" t="n"/>
      <c r="T513" s="14" t="n"/>
      <c r="U513" s="14" t="n"/>
      <c r="V513" s="14" t="n"/>
      <c r="W513" s="14" t="n"/>
      <c r="X513" s="14" t="n"/>
      <c r="Y513" s="14" t="n"/>
      <c r="Z513" s="14" t="n"/>
    </row>
    <row r="514" ht="15.75" customHeight="1" s="16">
      <c r="A514" s="13" t="inlineStr">
        <is>
          <t>실버그레이블랙</t>
        </is>
      </c>
      <c r="B514" s="14" t="n"/>
      <c r="C514" s="14" t="n"/>
      <c r="D514" s="14" t="n"/>
      <c r="E514" s="14" t="n"/>
      <c r="F514" s="14" t="n"/>
      <c r="G514" s="14" t="n"/>
      <c r="H514" s="14" t="n"/>
      <c r="I514" s="14" t="n"/>
      <c r="J514" s="14" t="n"/>
      <c r="K514" s="14" t="n"/>
      <c r="L514" s="14" t="n"/>
      <c r="M514" s="14" t="n"/>
      <c r="N514" s="14" t="n"/>
      <c r="O514" s="14" t="n"/>
      <c r="P514" s="14" t="n"/>
      <c r="Q514" s="14" t="n"/>
      <c r="R514" s="14" t="n"/>
      <c r="S514" s="14" t="n"/>
      <c r="T514" s="14" t="n"/>
      <c r="U514" s="14" t="n"/>
      <c r="V514" s="14" t="n"/>
      <c r="W514" s="14" t="n"/>
      <c r="X514" s="14" t="n"/>
      <c r="Y514" s="14" t="n"/>
      <c r="Z514" s="14" t="n"/>
    </row>
    <row r="515" ht="15.75" customHeight="1" s="16">
      <c r="A515" s="13" t="inlineStr">
        <is>
          <t>녹색</t>
        </is>
      </c>
      <c r="B515" s="14" t="n"/>
      <c r="C515" s="14" t="n"/>
      <c r="D515" s="14" t="n"/>
      <c r="E515" s="14" t="n"/>
      <c r="F515" s="14" t="n"/>
      <c r="G515" s="14" t="n"/>
      <c r="H515" s="14" t="n"/>
      <c r="I515" s="14" t="n"/>
      <c r="J515" s="14" t="n"/>
      <c r="K515" s="14" t="n"/>
      <c r="L515" s="14" t="n"/>
      <c r="M515" s="14" t="n"/>
      <c r="N515" s="14" t="n"/>
      <c r="O515" s="14" t="n"/>
      <c r="P515" s="14" t="n"/>
      <c r="Q515" s="14" t="n"/>
      <c r="R515" s="14" t="n"/>
      <c r="S515" s="14" t="n"/>
      <c r="T515" s="14" t="n"/>
      <c r="U515" s="14" t="n"/>
      <c r="V515" s="14" t="n"/>
      <c r="W515" s="14" t="n"/>
      <c r="X515" s="14" t="n"/>
      <c r="Y515" s="14" t="n"/>
      <c r="Z515" s="14" t="n"/>
    </row>
    <row r="516" ht="15.75" customHeight="1" s="16">
      <c r="A516" s="13" t="inlineStr">
        <is>
          <t>핑크블랙</t>
        </is>
      </c>
      <c r="B516" s="14" t="n"/>
      <c r="C516" s="14" t="n"/>
      <c r="D516" s="14" t="n"/>
      <c r="E516" s="14" t="n"/>
      <c r="F516" s="14" t="n"/>
      <c r="G516" s="14" t="n"/>
      <c r="H516" s="14" t="n"/>
      <c r="I516" s="14" t="n"/>
      <c r="J516" s="14" t="n"/>
      <c r="K516" s="14" t="n"/>
      <c r="L516" s="14" t="n"/>
      <c r="M516" s="14" t="n"/>
      <c r="N516" s="14" t="n"/>
      <c r="O516" s="14" t="n"/>
      <c r="P516" s="14" t="n"/>
      <c r="Q516" s="14" t="n"/>
      <c r="R516" s="14" t="n"/>
      <c r="S516" s="14" t="n"/>
      <c r="T516" s="14" t="n"/>
      <c r="U516" s="14" t="n"/>
      <c r="V516" s="14" t="n"/>
      <c r="W516" s="14" t="n"/>
      <c r="X516" s="14" t="n"/>
      <c r="Y516" s="14" t="n"/>
      <c r="Z516" s="14" t="n"/>
    </row>
    <row r="517" ht="15.75" customHeight="1" s="16">
      <c r="A517" s="13" t="inlineStr">
        <is>
          <t>블랙옐로우</t>
        </is>
      </c>
      <c r="B517" s="14" t="n"/>
      <c r="C517" s="14" t="n"/>
      <c r="D517" s="14" t="n"/>
      <c r="E517" s="14" t="n"/>
      <c r="F517" s="14" t="n"/>
      <c r="G517" s="14" t="n"/>
      <c r="H517" s="14" t="n"/>
      <c r="I517" s="14" t="n"/>
      <c r="J517" s="14" t="n"/>
      <c r="K517" s="14" t="n"/>
      <c r="L517" s="14" t="n"/>
      <c r="M517" s="14" t="n"/>
      <c r="N517" s="14" t="n"/>
      <c r="O517" s="14" t="n"/>
      <c r="P517" s="14" t="n"/>
      <c r="Q517" s="14" t="n"/>
      <c r="R517" s="14" t="n"/>
      <c r="S517" s="14" t="n"/>
      <c r="T517" s="14" t="n"/>
      <c r="U517" s="14" t="n"/>
      <c r="V517" s="14" t="n"/>
      <c r="W517" s="14" t="n"/>
      <c r="X517" s="14" t="n"/>
      <c r="Y517" s="14" t="n"/>
      <c r="Z517" s="14" t="n"/>
    </row>
    <row r="518" ht="15.75" customHeight="1" s="16">
      <c r="A518" s="13" t="inlineStr">
        <is>
          <t>잉크블루</t>
        </is>
      </c>
      <c r="B518" s="14" t="n"/>
      <c r="C518" s="14" t="n"/>
      <c r="D518" s="14" t="n"/>
      <c r="E518" s="14" t="n"/>
      <c r="F518" s="14" t="n"/>
      <c r="G518" s="14" t="n"/>
      <c r="H518" s="14" t="n"/>
      <c r="I518" s="14" t="n"/>
      <c r="J518" s="14" t="n"/>
      <c r="K518" s="14" t="n"/>
      <c r="L518" s="14" t="n"/>
      <c r="M518" s="14" t="n"/>
      <c r="N518" s="14" t="n"/>
      <c r="O518" s="14" t="n"/>
      <c r="P518" s="14" t="n"/>
      <c r="Q518" s="14" t="n"/>
      <c r="R518" s="14" t="n"/>
      <c r="S518" s="14" t="n"/>
      <c r="T518" s="14" t="n"/>
      <c r="U518" s="14" t="n"/>
      <c r="V518" s="14" t="n"/>
      <c r="W518" s="14" t="n"/>
      <c r="X518" s="14" t="n"/>
      <c r="Y518" s="14" t="n"/>
      <c r="Z518" s="14" t="n"/>
    </row>
    <row r="519" ht="15.75" customHeight="1" s="16">
      <c r="A519" s="13" t="inlineStr">
        <is>
          <t>포레스트바이옴그린</t>
        </is>
      </c>
      <c r="B519" s="14" t="n"/>
      <c r="C519" s="14" t="n"/>
      <c r="D519" s="14" t="n"/>
      <c r="E519" s="14" t="n"/>
      <c r="F519" s="14" t="n"/>
      <c r="G519" s="14" t="n"/>
      <c r="H519" s="14" t="n"/>
      <c r="I519" s="14" t="n"/>
      <c r="J519" s="14" t="n"/>
      <c r="K519" s="14" t="n"/>
      <c r="L519" s="14" t="n"/>
      <c r="M519" s="14" t="n"/>
      <c r="N519" s="14" t="n"/>
      <c r="O519" s="14" t="n"/>
      <c r="P519" s="14" t="n"/>
      <c r="Q519" s="14" t="n"/>
      <c r="R519" s="14" t="n"/>
      <c r="S519" s="14" t="n"/>
      <c r="T519" s="14" t="n"/>
      <c r="U519" s="14" t="n"/>
      <c r="V519" s="14" t="n"/>
      <c r="W519" s="14" t="n"/>
      <c r="X519" s="14" t="n"/>
      <c r="Y519" s="14" t="n"/>
      <c r="Z519" s="14" t="n"/>
    </row>
    <row r="520" ht="15.75" customHeight="1" s="16">
      <c r="A520" s="13" t="inlineStr">
        <is>
          <t>차콜오렌지</t>
        </is>
      </c>
      <c r="B520" s="14" t="n"/>
      <c r="C520" s="14" t="n"/>
      <c r="D520" s="14" t="n"/>
      <c r="E520" s="14" t="n"/>
      <c r="F520" s="14" t="n"/>
      <c r="G520" s="14" t="n"/>
      <c r="H520" s="14" t="n"/>
      <c r="I520" s="14" t="n"/>
      <c r="J520" s="14" t="n"/>
      <c r="K520" s="14" t="n"/>
      <c r="L520" s="14" t="n"/>
      <c r="M520" s="14" t="n"/>
      <c r="N520" s="14" t="n"/>
      <c r="O520" s="14" t="n"/>
      <c r="P520" s="14" t="n"/>
      <c r="Q520" s="14" t="n"/>
      <c r="R520" s="14" t="n"/>
      <c r="S520" s="14" t="n"/>
      <c r="T520" s="14" t="n"/>
      <c r="U520" s="14" t="n"/>
      <c r="V520" s="14" t="n"/>
      <c r="W520" s="14" t="n"/>
      <c r="X520" s="14" t="n"/>
      <c r="Y520" s="14" t="n"/>
      <c r="Z520" s="14" t="n"/>
    </row>
    <row r="521" ht="15.75" customHeight="1" s="16">
      <c r="A521" s="13" t="inlineStr">
        <is>
          <t>올리브카키</t>
        </is>
      </c>
      <c r="B521" s="14" t="n"/>
      <c r="C521" s="14" t="n"/>
      <c r="D521" s="14" t="n"/>
      <c r="E521" s="14" t="n"/>
      <c r="F521" s="14" t="n"/>
      <c r="G521" s="14" t="n"/>
      <c r="H521" s="14" t="n"/>
      <c r="I521" s="14" t="n"/>
      <c r="J521" s="14" t="n"/>
      <c r="K521" s="14" t="n"/>
      <c r="L521" s="14" t="n"/>
      <c r="M521" s="14" t="n"/>
      <c r="N521" s="14" t="n"/>
      <c r="O521" s="14" t="n"/>
      <c r="P521" s="14" t="n"/>
      <c r="Q521" s="14" t="n"/>
      <c r="R521" s="14" t="n"/>
      <c r="S521" s="14" t="n"/>
      <c r="T521" s="14" t="n"/>
      <c r="U521" s="14" t="n"/>
      <c r="V521" s="14" t="n"/>
      <c r="W521" s="14" t="n"/>
      <c r="X521" s="14" t="n"/>
      <c r="Y521" s="14" t="n"/>
      <c r="Z521" s="14" t="n"/>
    </row>
    <row r="522" ht="15.75" customHeight="1" s="16">
      <c r="A522" s="13" t="inlineStr">
        <is>
          <t>머스터드와인</t>
        </is>
      </c>
      <c r="B522" s="14" t="n"/>
      <c r="C522" s="14" t="n"/>
      <c r="D522" s="14" t="n"/>
      <c r="E522" s="14" t="n"/>
      <c r="F522" s="14" t="n"/>
      <c r="G522" s="14" t="n"/>
      <c r="H522" s="14" t="n"/>
      <c r="I522" s="14" t="n"/>
      <c r="J522" s="14" t="n"/>
      <c r="K522" s="14" t="n"/>
      <c r="L522" s="14" t="n"/>
      <c r="M522" s="14" t="n"/>
      <c r="N522" s="14" t="n"/>
      <c r="O522" s="14" t="n"/>
      <c r="P522" s="14" t="n"/>
      <c r="Q522" s="14" t="n"/>
      <c r="R522" s="14" t="n"/>
      <c r="S522" s="14" t="n"/>
      <c r="T522" s="14" t="n"/>
      <c r="U522" s="14" t="n"/>
      <c r="V522" s="14" t="n"/>
      <c r="W522" s="14" t="n"/>
      <c r="X522" s="14" t="n"/>
      <c r="Y522" s="14" t="n"/>
      <c r="Z522" s="14" t="n"/>
    </row>
    <row r="523" ht="15.75" customHeight="1" s="16">
      <c r="A523" s="13" t="inlineStr">
        <is>
          <t>다크핫핑크</t>
        </is>
      </c>
      <c r="B523" s="14" t="n"/>
      <c r="C523" s="14" t="n"/>
      <c r="D523" s="14" t="n"/>
      <c r="E523" s="14" t="n"/>
      <c r="F523" s="14" t="n"/>
      <c r="G523" s="14" t="n"/>
      <c r="H523" s="14" t="n"/>
      <c r="I523" s="14" t="n"/>
      <c r="J523" s="14" t="n"/>
      <c r="K523" s="14" t="n"/>
      <c r="L523" s="14" t="n"/>
      <c r="M523" s="14" t="n"/>
      <c r="N523" s="14" t="n"/>
      <c r="O523" s="14" t="n"/>
      <c r="P523" s="14" t="n"/>
      <c r="Q523" s="14" t="n"/>
      <c r="R523" s="14" t="n"/>
      <c r="S523" s="14" t="n"/>
      <c r="T523" s="14" t="n"/>
      <c r="U523" s="14" t="n"/>
      <c r="V523" s="14" t="n"/>
      <c r="W523" s="14" t="n"/>
      <c r="X523" s="14" t="n"/>
      <c r="Y523" s="14" t="n"/>
      <c r="Z523" s="14" t="n"/>
    </row>
    <row r="524" ht="15.75" customHeight="1" s="16">
      <c r="A524" s="13" t="inlineStr">
        <is>
          <t>그레이오렌지</t>
        </is>
      </c>
      <c r="B524" s="14" t="n"/>
      <c r="C524" s="14" t="n"/>
      <c r="D524" s="14" t="n"/>
      <c r="E524" s="14" t="n"/>
      <c r="F524" s="14" t="n"/>
      <c r="G524" s="14" t="n"/>
      <c r="H524" s="14" t="n"/>
      <c r="I524" s="14" t="n"/>
      <c r="J524" s="14" t="n"/>
      <c r="K524" s="14" t="n"/>
      <c r="L524" s="14" t="n"/>
      <c r="M524" s="14" t="n"/>
      <c r="N524" s="14" t="n"/>
      <c r="O524" s="14" t="n"/>
      <c r="P524" s="14" t="n"/>
      <c r="Q524" s="14" t="n"/>
      <c r="R524" s="14" t="n"/>
      <c r="S524" s="14" t="n"/>
      <c r="T524" s="14" t="n"/>
      <c r="U524" s="14" t="n"/>
      <c r="V524" s="14" t="n"/>
      <c r="W524" s="14" t="n"/>
      <c r="X524" s="14" t="n"/>
      <c r="Y524" s="14" t="n"/>
      <c r="Z524" s="14" t="n"/>
    </row>
    <row r="525" ht="15.75" customHeight="1" s="16">
      <c r="A525" s="13" t="inlineStr">
        <is>
          <t>네이비오렌지</t>
        </is>
      </c>
      <c r="B525" s="14" t="n"/>
      <c r="C525" s="14" t="n"/>
      <c r="D525" s="14" t="n"/>
      <c r="E525" s="14" t="n"/>
      <c r="F525" s="14" t="n"/>
      <c r="G525" s="14" t="n"/>
      <c r="H525" s="14" t="n"/>
      <c r="I525" s="14" t="n"/>
      <c r="J525" s="14" t="n"/>
      <c r="K525" s="14" t="n"/>
      <c r="L525" s="14" t="n"/>
      <c r="M525" s="14" t="n"/>
      <c r="N525" s="14" t="n"/>
      <c r="O525" s="14" t="n"/>
      <c r="P525" s="14" t="n"/>
      <c r="Q525" s="14" t="n"/>
      <c r="R525" s="14" t="n"/>
      <c r="S525" s="14" t="n"/>
      <c r="T525" s="14" t="n"/>
      <c r="U525" s="14" t="n"/>
      <c r="V525" s="14" t="n"/>
      <c r="W525" s="14" t="n"/>
      <c r="X525" s="14" t="n"/>
      <c r="Y525" s="14" t="n"/>
      <c r="Z525" s="14" t="n"/>
    </row>
    <row r="526" ht="15.75" customHeight="1" s="16">
      <c r="A526" s="13" t="inlineStr">
        <is>
          <t>하베스트펌킨오렌지</t>
        </is>
      </c>
      <c r="B526" s="14" t="n"/>
      <c r="C526" s="14" t="n"/>
      <c r="D526" s="14" t="n"/>
      <c r="E526" s="14" t="n"/>
      <c r="F526" s="14" t="n"/>
      <c r="G526" s="14" t="n"/>
      <c r="H526" s="14" t="n"/>
      <c r="I526" s="14" t="n"/>
      <c r="J526" s="14" t="n"/>
      <c r="K526" s="14" t="n"/>
      <c r="L526" s="14" t="n"/>
      <c r="M526" s="14" t="n"/>
      <c r="N526" s="14" t="n"/>
      <c r="O526" s="14" t="n"/>
      <c r="P526" s="14" t="n"/>
      <c r="Q526" s="14" t="n"/>
      <c r="R526" s="14" t="n"/>
      <c r="S526" s="14" t="n"/>
      <c r="T526" s="14" t="n"/>
      <c r="U526" s="14" t="n"/>
      <c r="V526" s="14" t="n"/>
      <c r="W526" s="14" t="n"/>
      <c r="X526" s="14" t="n"/>
      <c r="Y526" s="14" t="n"/>
      <c r="Z526" s="14" t="n"/>
    </row>
    <row r="527" ht="15.75" customHeight="1" s="16">
      <c r="A527" s="13" t="inlineStr">
        <is>
          <t>포에버블루</t>
        </is>
      </c>
      <c r="B527" s="14" t="n"/>
      <c r="C527" s="14" t="n"/>
      <c r="D527" s="14" t="n"/>
      <c r="E527" s="14" t="n"/>
      <c r="F527" s="14" t="n"/>
      <c r="G527" s="14" t="n"/>
      <c r="H527" s="14" t="n"/>
      <c r="I527" s="14" t="n"/>
      <c r="J527" s="14" t="n"/>
      <c r="K527" s="14" t="n"/>
      <c r="L527" s="14" t="n"/>
      <c r="M527" s="14" t="n"/>
      <c r="N527" s="14" t="n"/>
      <c r="O527" s="14" t="n"/>
      <c r="P527" s="14" t="n"/>
      <c r="Q527" s="14" t="n"/>
      <c r="R527" s="14" t="n"/>
      <c r="S527" s="14" t="n"/>
      <c r="T527" s="14" t="n"/>
      <c r="U527" s="14" t="n"/>
      <c r="V527" s="14" t="n"/>
      <c r="W527" s="14" t="n"/>
      <c r="X527" s="14" t="n"/>
      <c r="Y527" s="14" t="n"/>
      <c r="Z527" s="14" t="n"/>
    </row>
    <row r="528" ht="15.75" customHeight="1" s="16">
      <c r="A528" s="13" t="inlineStr">
        <is>
          <t>오렌지에이드</t>
        </is>
      </c>
      <c r="B528" s="14" t="n"/>
      <c r="C528" s="14" t="n"/>
      <c r="D528" s="14" t="n"/>
      <c r="E528" s="14" t="n"/>
      <c r="F528" s="14" t="n"/>
      <c r="G528" s="14" t="n"/>
      <c r="H528" s="14" t="n"/>
      <c r="I528" s="14" t="n"/>
      <c r="J528" s="14" t="n"/>
      <c r="K528" s="14" t="n"/>
      <c r="L528" s="14" t="n"/>
      <c r="M528" s="14" t="n"/>
      <c r="N528" s="14" t="n"/>
      <c r="O528" s="14" t="n"/>
      <c r="P528" s="14" t="n"/>
      <c r="Q528" s="14" t="n"/>
      <c r="R528" s="14" t="n"/>
      <c r="S528" s="14" t="n"/>
      <c r="T528" s="14" t="n"/>
      <c r="U528" s="14" t="n"/>
      <c r="V528" s="14" t="n"/>
      <c r="W528" s="14" t="n"/>
      <c r="X528" s="14" t="n"/>
      <c r="Y528" s="14" t="n"/>
      <c r="Z528" s="14" t="n"/>
    </row>
    <row r="529" ht="15.75" customHeight="1" s="16">
      <c r="A529" s="13" t="inlineStr">
        <is>
          <t>오트밀와인</t>
        </is>
      </c>
      <c r="B529" s="14" t="n"/>
      <c r="C529" s="14" t="n"/>
      <c r="D529" s="14" t="n"/>
      <c r="E529" s="14" t="n"/>
      <c r="F529" s="14" t="n"/>
      <c r="G529" s="14" t="n"/>
      <c r="H529" s="14" t="n"/>
      <c r="I529" s="14" t="n"/>
      <c r="J529" s="14" t="n"/>
      <c r="K529" s="14" t="n"/>
      <c r="L529" s="14" t="n"/>
      <c r="M529" s="14" t="n"/>
      <c r="N529" s="14" t="n"/>
      <c r="O529" s="14" t="n"/>
      <c r="P529" s="14" t="n"/>
      <c r="Q529" s="14" t="n"/>
      <c r="R529" s="14" t="n"/>
      <c r="S529" s="14" t="n"/>
      <c r="T529" s="14" t="n"/>
      <c r="U529" s="14" t="n"/>
      <c r="V529" s="14" t="n"/>
      <c r="W529" s="14" t="n"/>
      <c r="X529" s="14" t="n"/>
      <c r="Y529" s="14" t="n"/>
      <c r="Z529" s="14" t="n"/>
    </row>
    <row r="530" ht="15.75" customHeight="1" s="16">
      <c r="A530" s="13" t="inlineStr">
        <is>
          <t>스카이라이팅블루</t>
        </is>
      </c>
      <c r="B530" s="14" t="n"/>
      <c r="C530" s="14" t="n"/>
      <c r="D530" s="14" t="n"/>
      <c r="E530" s="14" t="n"/>
      <c r="F530" s="14" t="n"/>
      <c r="G530" s="14" t="n"/>
      <c r="H530" s="14" t="n"/>
      <c r="I530" s="14" t="n"/>
      <c r="J530" s="14" t="n"/>
      <c r="K530" s="14" t="n"/>
      <c r="L530" s="14" t="n"/>
      <c r="M530" s="14" t="n"/>
      <c r="N530" s="14" t="n"/>
      <c r="O530" s="14" t="n"/>
      <c r="P530" s="14" t="n"/>
      <c r="Q530" s="14" t="n"/>
      <c r="R530" s="14" t="n"/>
      <c r="S530" s="14" t="n"/>
      <c r="T530" s="14" t="n"/>
      <c r="U530" s="14" t="n"/>
      <c r="V530" s="14" t="n"/>
      <c r="W530" s="14" t="n"/>
      <c r="X530" s="14" t="n"/>
      <c r="Y530" s="14" t="n"/>
      <c r="Z530" s="14" t="n"/>
    </row>
    <row r="531" ht="15.75" customHeight="1" s="16">
      <c r="A531" s="13" t="inlineStr">
        <is>
          <t>멜란지핑크</t>
        </is>
      </c>
      <c r="B531" s="14" t="n"/>
      <c r="C531" s="14" t="n"/>
      <c r="D531" s="14" t="n"/>
      <c r="E531" s="14" t="n"/>
      <c r="F531" s="14" t="n"/>
      <c r="G531" s="14" t="n"/>
      <c r="H531" s="14" t="n"/>
      <c r="I531" s="14" t="n"/>
      <c r="J531" s="14" t="n"/>
      <c r="K531" s="14" t="n"/>
      <c r="L531" s="14" t="n"/>
      <c r="M531" s="14" t="n"/>
      <c r="N531" s="14" t="n"/>
      <c r="O531" s="14" t="n"/>
      <c r="P531" s="14" t="n"/>
      <c r="Q531" s="14" t="n"/>
      <c r="R531" s="14" t="n"/>
      <c r="S531" s="14" t="n"/>
      <c r="T531" s="14" t="n"/>
      <c r="U531" s="14" t="n"/>
      <c r="V531" s="14" t="n"/>
      <c r="W531" s="14" t="n"/>
      <c r="X531" s="14" t="n"/>
      <c r="Y531" s="14" t="n"/>
      <c r="Z531" s="14" t="n"/>
    </row>
    <row r="532" ht="15.75" customHeight="1" s="16">
      <c r="A532" s="13" t="inlineStr">
        <is>
          <t>인디핑크</t>
        </is>
      </c>
      <c r="B532" s="14" t="n"/>
      <c r="C532" s="14" t="n"/>
      <c r="D532" s="14" t="n"/>
      <c r="E532" s="14" t="n"/>
      <c r="F532" s="14" t="n"/>
      <c r="G532" s="14" t="n"/>
      <c r="H532" s="14" t="n"/>
      <c r="I532" s="14" t="n"/>
      <c r="J532" s="14" t="n"/>
      <c r="K532" s="14" t="n"/>
      <c r="L532" s="14" t="n"/>
      <c r="M532" s="14" t="n"/>
      <c r="N532" s="14" t="n"/>
      <c r="O532" s="14" t="n"/>
      <c r="P532" s="14" t="n"/>
      <c r="Q532" s="14" t="n"/>
      <c r="R532" s="14" t="n"/>
      <c r="S532" s="14" t="n"/>
      <c r="T532" s="14" t="n"/>
      <c r="U532" s="14" t="n"/>
      <c r="V532" s="14" t="n"/>
      <c r="W532" s="14" t="n"/>
      <c r="X532" s="14" t="n"/>
      <c r="Y532" s="14" t="n"/>
      <c r="Z532" s="14" t="n"/>
    </row>
    <row r="533" ht="15.75" customHeight="1" s="16">
      <c r="A533" s="13" t="inlineStr">
        <is>
          <t>파스텔핑크</t>
        </is>
      </c>
      <c r="B533" s="14" t="n"/>
      <c r="C533" s="14" t="n"/>
      <c r="D533" s="14" t="n"/>
      <c r="E533" s="14" t="n"/>
      <c r="F533" s="14" t="n"/>
      <c r="G533" s="14" t="n"/>
      <c r="H533" s="14" t="n"/>
      <c r="I533" s="14" t="n"/>
      <c r="J533" s="14" t="n"/>
      <c r="K533" s="14" t="n"/>
      <c r="L533" s="14" t="n"/>
      <c r="M533" s="14" t="n"/>
      <c r="N533" s="14" t="n"/>
      <c r="O533" s="14" t="n"/>
      <c r="P533" s="14" t="n"/>
      <c r="Q533" s="14" t="n"/>
      <c r="R533" s="14" t="n"/>
      <c r="S533" s="14" t="n"/>
      <c r="T533" s="14" t="n"/>
      <c r="U533" s="14" t="n"/>
      <c r="V533" s="14" t="n"/>
      <c r="W533" s="14" t="n"/>
      <c r="X533" s="14" t="n"/>
      <c r="Y533" s="14" t="n"/>
      <c r="Z533" s="14" t="n"/>
    </row>
    <row r="534" ht="15.75" customHeight="1" s="16">
      <c r="A534" s="13" t="inlineStr">
        <is>
          <t>코코넛밀크아이보리</t>
        </is>
      </c>
      <c r="B534" s="14" t="n"/>
      <c r="C534" s="14" t="n"/>
      <c r="D534" s="14" t="n"/>
      <c r="E534" s="14" t="n"/>
      <c r="F534" s="14" t="n"/>
      <c r="G534" s="14" t="n"/>
      <c r="H534" s="14" t="n"/>
      <c r="I534" s="14" t="n"/>
      <c r="J534" s="14" t="n"/>
      <c r="K534" s="14" t="n"/>
      <c r="L534" s="14" t="n"/>
      <c r="M534" s="14" t="n"/>
      <c r="N534" s="14" t="n"/>
      <c r="O534" s="14" t="n"/>
      <c r="P534" s="14" t="n"/>
      <c r="Q534" s="14" t="n"/>
      <c r="R534" s="14" t="n"/>
      <c r="S534" s="14" t="n"/>
      <c r="T534" s="14" t="n"/>
      <c r="U534" s="14" t="n"/>
      <c r="V534" s="14" t="n"/>
      <c r="W534" s="14" t="n"/>
      <c r="X534" s="14" t="n"/>
      <c r="Y534" s="14" t="n"/>
      <c r="Z534" s="14" t="n"/>
    </row>
    <row r="535" ht="15.75" customHeight="1" s="16">
      <c r="A535" s="13" t="inlineStr">
        <is>
          <t>가드니아아이보리</t>
        </is>
      </c>
      <c r="B535" s="14" t="n"/>
      <c r="C535" s="14" t="n"/>
      <c r="D535" s="14" t="n"/>
      <c r="E535" s="14" t="n"/>
      <c r="F535" s="14" t="n"/>
      <c r="G535" s="14" t="n"/>
      <c r="H535" s="14" t="n"/>
      <c r="I535" s="14" t="n"/>
      <c r="J535" s="14" t="n"/>
      <c r="K535" s="14" t="n"/>
      <c r="L535" s="14" t="n"/>
      <c r="M535" s="14" t="n"/>
      <c r="N535" s="14" t="n"/>
      <c r="O535" s="14" t="n"/>
      <c r="P535" s="14" t="n"/>
      <c r="Q535" s="14" t="n"/>
      <c r="R535" s="14" t="n"/>
      <c r="S535" s="14" t="n"/>
      <c r="T535" s="14" t="n"/>
      <c r="U535" s="14" t="n"/>
      <c r="V535" s="14" t="n"/>
      <c r="W535" s="14" t="n"/>
      <c r="X535" s="14" t="n"/>
      <c r="Y535" s="14" t="n"/>
      <c r="Z535" s="14" t="n"/>
    </row>
    <row r="536" ht="15.75" customHeight="1" s="16">
      <c r="A536" s="13" t="inlineStr">
        <is>
          <t>그린핑크</t>
        </is>
      </c>
      <c r="B536" s="14" t="n"/>
      <c r="C536" s="14" t="n"/>
      <c r="D536" s="14" t="n"/>
      <c r="E536" s="14" t="n"/>
      <c r="F536" s="14" t="n"/>
      <c r="G536" s="14" t="n"/>
      <c r="H536" s="14" t="n"/>
      <c r="I536" s="14" t="n"/>
      <c r="J536" s="14" t="n"/>
      <c r="K536" s="14" t="n"/>
      <c r="L536" s="14" t="n"/>
      <c r="M536" s="14" t="n"/>
      <c r="N536" s="14" t="n"/>
      <c r="O536" s="14" t="n"/>
      <c r="P536" s="14" t="n"/>
      <c r="Q536" s="14" t="n"/>
      <c r="R536" s="14" t="n"/>
      <c r="S536" s="14" t="n"/>
      <c r="T536" s="14" t="n"/>
      <c r="U536" s="14" t="n"/>
      <c r="V536" s="14" t="n"/>
      <c r="W536" s="14" t="n"/>
      <c r="X536" s="14" t="n"/>
      <c r="Y536" s="14" t="n"/>
      <c r="Z536" s="14" t="n"/>
    </row>
    <row r="537" ht="15.75" customHeight="1" s="16">
      <c r="A537" s="13" t="inlineStr">
        <is>
          <t>올리브마일드</t>
        </is>
      </c>
      <c r="B537" s="14" t="n"/>
      <c r="C537" s="14" t="n"/>
      <c r="D537" s="14" t="n"/>
      <c r="E537" s="14" t="n"/>
      <c r="F537" s="14" t="n"/>
      <c r="G537" s="14" t="n"/>
      <c r="H537" s="14" t="n"/>
      <c r="I537" s="14" t="n"/>
      <c r="J537" s="14" t="n"/>
      <c r="K537" s="14" t="n"/>
      <c r="L537" s="14" t="n"/>
      <c r="M537" s="14" t="n"/>
      <c r="N537" s="14" t="n"/>
      <c r="O537" s="14" t="n"/>
      <c r="P537" s="14" t="n"/>
      <c r="Q537" s="14" t="n"/>
      <c r="R537" s="14" t="n"/>
      <c r="S537" s="14" t="n"/>
      <c r="T537" s="14" t="n"/>
      <c r="U537" s="14" t="n"/>
      <c r="V537" s="14" t="n"/>
      <c r="W537" s="14" t="n"/>
      <c r="X537" s="14" t="n"/>
      <c r="Y537" s="14" t="n"/>
      <c r="Z537" s="14" t="n"/>
    </row>
    <row r="538" ht="15.75" customHeight="1" s="16">
      <c r="A538" s="13" t="inlineStr">
        <is>
          <t>차콜그레이</t>
        </is>
      </c>
      <c r="B538" s="14" t="n"/>
      <c r="C538" s="14" t="n"/>
      <c r="D538" s="14" t="n"/>
      <c r="E538" s="14" t="n"/>
      <c r="F538" s="14" t="n"/>
      <c r="G538" s="14" t="n"/>
      <c r="H538" s="14" t="n"/>
      <c r="I538" s="14" t="n"/>
      <c r="J538" s="14" t="n"/>
      <c r="K538" s="14" t="n"/>
      <c r="L538" s="14" t="n"/>
      <c r="M538" s="14" t="n"/>
      <c r="N538" s="14" t="n"/>
      <c r="O538" s="14" t="n"/>
      <c r="P538" s="14" t="n"/>
      <c r="Q538" s="14" t="n"/>
      <c r="R538" s="14" t="n"/>
      <c r="S538" s="14" t="n"/>
      <c r="T538" s="14" t="n"/>
      <c r="U538" s="14" t="n"/>
      <c r="V538" s="14" t="n"/>
      <c r="W538" s="14" t="n"/>
      <c r="X538" s="14" t="n"/>
      <c r="Y538" s="14" t="n"/>
      <c r="Z538" s="14" t="n"/>
    </row>
    <row r="539" ht="15.75" customHeight="1" s="16">
      <c r="A539" s="13" t="inlineStr">
        <is>
          <t>라이트브라운</t>
        </is>
      </c>
      <c r="B539" s="14" t="n"/>
      <c r="C539" s="14" t="n"/>
      <c r="D539" s="14" t="n"/>
      <c r="E539" s="14" t="n"/>
      <c r="F539" s="14" t="n"/>
      <c r="G539" s="14" t="n"/>
      <c r="H539" s="14" t="n"/>
      <c r="I539" s="14" t="n"/>
      <c r="J539" s="14" t="n"/>
      <c r="K539" s="14" t="n"/>
      <c r="L539" s="14" t="n"/>
      <c r="M539" s="14" t="n"/>
      <c r="N539" s="14" t="n"/>
      <c r="O539" s="14" t="n"/>
      <c r="P539" s="14" t="n"/>
      <c r="Q539" s="14" t="n"/>
      <c r="R539" s="14" t="n"/>
      <c r="S539" s="14" t="n"/>
      <c r="T539" s="14" t="n"/>
      <c r="U539" s="14" t="n"/>
      <c r="V539" s="14" t="n"/>
      <c r="W539" s="14" t="n"/>
      <c r="X539" s="14" t="n"/>
      <c r="Y539" s="14" t="n"/>
      <c r="Z539" s="14" t="n"/>
    </row>
    <row r="540" ht="15.75" customHeight="1" s="16">
      <c r="A540" s="13" t="inlineStr">
        <is>
          <t>머스타드옐로우</t>
        </is>
      </c>
      <c r="B540" s="14" t="n"/>
      <c r="C540" s="14" t="n"/>
      <c r="D540" s="14" t="n"/>
      <c r="E540" s="14" t="n"/>
      <c r="F540" s="14" t="n"/>
      <c r="G540" s="14" t="n"/>
      <c r="H540" s="14" t="n"/>
      <c r="I540" s="14" t="n"/>
      <c r="J540" s="14" t="n"/>
      <c r="K540" s="14" t="n"/>
      <c r="L540" s="14" t="n"/>
      <c r="M540" s="14" t="n"/>
      <c r="N540" s="14" t="n"/>
      <c r="O540" s="14" t="n"/>
      <c r="P540" s="14" t="n"/>
      <c r="Q540" s="14" t="n"/>
      <c r="R540" s="14" t="n"/>
      <c r="S540" s="14" t="n"/>
      <c r="T540" s="14" t="n"/>
      <c r="U540" s="14" t="n"/>
      <c r="V540" s="14" t="n"/>
      <c r="W540" s="14" t="n"/>
      <c r="X540" s="14" t="n"/>
      <c r="Y540" s="14" t="n"/>
      <c r="Z540" s="14" t="n"/>
    </row>
    <row r="541" ht="15.75" customHeight="1" s="16">
      <c r="A541" s="13" t="inlineStr">
        <is>
          <t>차콜베이지</t>
        </is>
      </c>
      <c r="B541" s="14" t="n"/>
      <c r="C541" s="14" t="n"/>
      <c r="D541" s="14" t="n"/>
      <c r="E541" s="14" t="n"/>
      <c r="F541" s="14" t="n"/>
      <c r="G541" s="14" t="n"/>
      <c r="H541" s="14" t="n"/>
      <c r="I541" s="14" t="n"/>
      <c r="J541" s="14" t="n"/>
      <c r="K541" s="14" t="n"/>
      <c r="L541" s="14" t="n"/>
      <c r="M541" s="14" t="n"/>
      <c r="N541" s="14" t="n"/>
      <c r="O541" s="14" t="n"/>
      <c r="P541" s="14" t="n"/>
      <c r="Q541" s="14" t="n"/>
      <c r="R541" s="14" t="n"/>
      <c r="S541" s="14" t="n"/>
      <c r="T541" s="14" t="n"/>
      <c r="U541" s="14" t="n"/>
      <c r="V541" s="14" t="n"/>
      <c r="W541" s="14" t="n"/>
      <c r="X541" s="14" t="n"/>
      <c r="Y541" s="14" t="n"/>
      <c r="Z541" s="14" t="n"/>
    </row>
    <row r="542" ht="15.75" customHeight="1" s="16">
      <c r="A542" s="13" t="inlineStr">
        <is>
          <t>민트그레이</t>
        </is>
      </c>
      <c r="B542" s="14" t="n"/>
      <c r="C542" s="14" t="n"/>
      <c r="D542" s="14" t="n"/>
      <c r="E542" s="14" t="n"/>
      <c r="F542" s="14" t="n"/>
      <c r="G542" s="14" t="n"/>
      <c r="H542" s="14" t="n"/>
      <c r="I542" s="14" t="n"/>
      <c r="J542" s="14" t="n"/>
      <c r="K542" s="14" t="n"/>
      <c r="L542" s="14" t="n"/>
      <c r="M542" s="14" t="n"/>
      <c r="N542" s="14" t="n"/>
      <c r="O542" s="14" t="n"/>
      <c r="P542" s="14" t="n"/>
      <c r="Q542" s="14" t="n"/>
      <c r="R542" s="14" t="n"/>
      <c r="S542" s="14" t="n"/>
      <c r="T542" s="14" t="n"/>
      <c r="U542" s="14" t="n"/>
      <c r="V542" s="14" t="n"/>
      <c r="W542" s="14" t="n"/>
      <c r="X542" s="14" t="n"/>
      <c r="Y542" s="14" t="n"/>
      <c r="Z542" s="14" t="n"/>
    </row>
    <row r="543" ht="15.75" customHeight="1" s="16">
      <c r="A543" s="13" t="inlineStr">
        <is>
          <t>레몬</t>
        </is>
      </c>
      <c r="B543" s="14" t="n"/>
      <c r="C543" s="14" t="n"/>
      <c r="D543" s="14" t="n"/>
      <c r="E543" s="14" t="n"/>
      <c r="F543" s="14" t="n"/>
      <c r="G543" s="14" t="n"/>
      <c r="H543" s="14" t="n"/>
      <c r="I543" s="14" t="n"/>
      <c r="J543" s="14" t="n"/>
      <c r="K543" s="14" t="n"/>
      <c r="L543" s="14" t="n"/>
      <c r="M543" s="14" t="n"/>
      <c r="N543" s="14" t="n"/>
      <c r="O543" s="14" t="n"/>
      <c r="P543" s="14" t="n"/>
      <c r="Q543" s="14" t="n"/>
      <c r="R543" s="14" t="n"/>
      <c r="S543" s="14" t="n"/>
      <c r="T543" s="14" t="n"/>
      <c r="U543" s="14" t="n"/>
      <c r="V543" s="14" t="n"/>
      <c r="W543" s="14" t="n"/>
      <c r="X543" s="14" t="n"/>
      <c r="Y543" s="14" t="n"/>
      <c r="Z543" s="14" t="n"/>
    </row>
    <row r="544" ht="15.75" customHeight="1" s="16">
      <c r="A544" s="13" t="inlineStr">
        <is>
          <t>오트밀베이지</t>
        </is>
      </c>
      <c r="B544" s="14" t="n"/>
      <c r="C544" s="14" t="n"/>
      <c r="D544" s="14" t="n"/>
      <c r="E544" s="14" t="n"/>
      <c r="F544" s="14" t="n"/>
      <c r="G544" s="14" t="n"/>
      <c r="H544" s="14" t="n"/>
      <c r="I544" s="14" t="n"/>
      <c r="J544" s="14" t="n"/>
      <c r="K544" s="14" t="n"/>
      <c r="L544" s="14" t="n"/>
      <c r="M544" s="14" t="n"/>
      <c r="N544" s="14" t="n"/>
      <c r="O544" s="14" t="n"/>
      <c r="P544" s="14" t="n"/>
      <c r="Q544" s="14" t="n"/>
      <c r="R544" s="14" t="n"/>
      <c r="S544" s="14" t="n"/>
      <c r="T544" s="14" t="n"/>
      <c r="U544" s="14" t="n"/>
      <c r="V544" s="14" t="n"/>
      <c r="W544" s="14" t="n"/>
      <c r="X544" s="14" t="n"/>
      <c r="Y544" s="14" t="n"/>
      <c r="Z544" s="14" t="n"/>
    </row>
    <row r="545" ht="15.75" customHeight="1" s="16">
      <c r="A545" s="13" t="inlineStr">
        <is>
          <t>연핑크</t>
        </is>
      </c>
      <c r="B545" s="14" t="n"/>
      <c r="C545" s="14" t="n"/>
      <c r="D545" s="14" t="n"/>
      <c r="E545" s="14" t="n"/>
      <c r="F545" s="14" t="n"/>
      <c r="G545" s="14" t="n"/>
      <c r="H545" s="14" t="n"/>
      <c r="I545" s="14" t="n"/>
      <c r="J545" s="14" t="n"/>
      <c r="K545" s="14" t="n"/>
      <c r="L545" s="14" t="n"/>
      <c r="M545" s="14" t="n"/>
      <c r="N545" s="14" t="n"/>
      <c r="O545" s="14" t="n"/>
      <c r="P545" s="14" t="n"/>
      <c r="Q545" s="14" t="n"/>
      <c r="R545" s="14" t="n"/>
      <c r="S545" s="14" t="n"/>
      <c r="T545" s="14" t="n"/>
      <c r="U545" s="14" t="n"/>
      <c r="V545" s="14" t="n"/>
      <c r="W545" s="14" t="n"/>
      <c r="X545" s="14" t="n"/>
      <c r="Y545" s="14" t="n"/>
      <c r="Z545" s="14" t="n"/>
    </row>
    <row r="546" ht="15.75" customHeight="1" s="16">
      <c r="A546" s="13" t="inlineStr">
        <is>
          <t>브라이트다홍</t>
        </is>
      </c>
      <c r="B546" s="14" t="n"/>
      <c r="C546" s="14" t="n"/>
      <c r="D546" s="14" t="n"/>
      <c r="E546" s="14" t="n"/>
      <c r="F546" s="14" t="n"/>
      <c r="G546" s="14" t="n"/>
      <c r="H546" s="14" t="n"/>
      <c r="I546" s="14" t="n"/>
      <c r="J546" s="14" t="n"/>
      <c r="K546" s="14" t="n"/>
      <c r="L546" s="14" t="n"/>
      <c r="M546" s="14" t="n"/>
      <c r="N546" s="14" t="n"/>
      <c r="O546" s="14" t="n"/>
      <c r="P546" s="14" t="n"/>
      <c r="Q546" s="14" t="n"/>
      <c r="R546" s="14" t="n"/>
      <c r="S546" s="14" t="n"/>
      <c r="T546" s="14" t="n"/>
      <c r="U546" s="14" t="n"/>
      <c r="V546" s="14" t="n"/>
      <c r="W546" s="14" t="n"/>
      <c r="X546" s="14" t="n"/>
      <c r="Y546" s="14" t="n"/>
      <c r="Z546" s="14" t="n"/>
    </row>
    <row r="547" ht="15.75" customHeight="1" s="16">
      <c r="A547" s="13" t="inlineStr">
        <is>
          <t>인챈팅스카이블루</t>
        </is>
      </c>
      <c r="B547" s="14" t="n"/>
      <c r="C547" s="14" t="n"/>
      <c r="D547" s="14" t="n"/>
      <c r="E547" s="14" t="n"/>
      <c r="F547" s="14" t="n"/>
      <c r="G547" s="14" t="n"/>
      <c r="H547" s="14" t="n"/>
      <c r="I547" s="14" t="n"/>
      <c r="J547" s="14" t="n"/>
      <c r="K547" s="14" t="n"/>
      <c r="L547" s="14" t="n"/>
      <c r="M547" s="14" t="n"/>
      <c r="N547" s="14" t="n"/>
      <c r="O547" s="14" t="n"/>
      <c r="P547" s="14" t="n"/>
      <c r="Q547" s="14" t="n"/>
      <c r="R547" s="14" t="n"/>
      <c r="S547" s="14" t="n"/>
      <c r="T547" s="14" t="n"/>
      <c r="U547" s="14" t="n"/>
      <c r="V547" s="14" t="n"/>
      <c r="W547" s="14" t="n"/>
      <c r="X547" s="14" t="n"/>
      <c r="Y547" s="14" t="n"/>
      <c r="Z547" s="14" t="n"/>
    </row>
    <row r="548" ht="15.75" customHeight="1" s="16">
      <c r="A548" s="13" t="inlineStr">
        <is>
          <t>크리미골드</t>
        </is>
      </c>
      <c r="B548" s="14" t="n"/>
      <c r="C548" s="14" t="n"/>
      <c r="D548" s="14" t="n"/>
      <c r="E548" s="14" t="n"/>
      <c r="F548" s="14" t="n"/>
      <c r="G548" s="14" t="n"/>
      <c r="H548" s="14" t="n"/>
      <c r="I548" s="14" t="n"/>
      <c r="J548" s="14" t="n"/>
      <c r="K548" s="14" t="n"/>
      <c r="L548" s="14" t="n"/>
      <c r="M548" s="14" t="n"/>
      <c r="N548" s="14" t="n"/>
      <c r="O548" s="14" t="n"/>
      <c r="P548" s="14" t="n"/>
      <c r="Q548" s="14" t="n"/>
      <c r="R548" s="14" t="n"/>
      <c r="S548" s="14" t="n"/>
      <c r="T548" s="14" t="n"/>
      <c r="U548" s="14" t="n"/>
      <c r="V548" s="14" t="n"/>
      <c r="W548" s="14" t="n"/>
      <c r="X548" s="14" t="n"/>
      <c r="Y548" s="14" t="n"/>
      <c r="Z548" s="14" t="n"/>
    </row>
    <row r="549" ht="15.75" customHeight="1" s="16">
      <c r="A549" s="13" t="inlineStr">
        <is>
          <t>미디움그레이다크올리브그린</t>
        </is>
      </c>
      <c r="B549" s="14" t="n"/>
      <c r="C549" s="14" t="n"/>
      <c r="D549" s="14" t="n"/>
      <c r="E549" s="14" t="n"/>
      <c r="F549" s="14" t="n"/>
      <c r="G549" s="14" t="n"/>
      <c r="H549" s="14" t="n"/>
      <c r="I549" s="14" t="n"/>
      <c r="J549" s="14" t="n"/>
      <c r="K549" s="14" t="n"/>
      <c r="L549" s="14" t="n"/>
      <c r="M549" s="14" t="n"/>
      <c r="N549" s="14" t="n"/>
      <c r="O549" s="14" t="n"/>
      <c r="P549" s="14" t="n"/>
      <c r="Q549" s="14" t="n"/>
      <c r="R549" s="14" t="n"/>
      <c r="S549" s="14" t="n"/>
      <c r="T549" s="14" t="n"/>
      <c r="U549" s="14" t="n"/>
      <c r="V549" s="14" t="n"/>
      <c r="W549" s="14" t="n"/>
      <c r="X549" s="14" t="n"/>
      <c r="Y549" s="14" t="n"/>
      <c r="Z549" s="14" t="n"/>
    </row>
    <row r="550" ht="15.75" customHeight="1" s="16">
      <c r="A550" s="13" t="inlineStr">
        <is>
          <t>멜란지그레이핫핑크민트</t>
        </is>
      </c>
      <c r="B550" s="14" t="n"/>
      <c r="C550" s="14" t="n"/>
      <c r="D550" s="14" t="n"/>
      <c r="E550" s="14" t="n"/>
      <c r="F550" s="14" t="n"/>
      <c r="G550" s="14" t="n"/>
      <c r="H550" s="14" t="n"/>
      <c r="I550" s="14" t="n"/>
      <c r="J550" s="14" t="n"/>
      <c r="K550" s="14" t="n"/>
      <c r="L550" s="14" t="n"/>
      <c r="M550" s="14" t="n"/>
      <c r="N550" s="14" t="n"/>
      <c r="O550" s="14" t="n"/>
      <c r="P550" s="14" t="n"/>
      <c r="Q550" s="14" t="n"/>
      <c r="R550" s="14" t="n"/>
      <c r="S550" s="14" t="n"/>
      <c r="T550" s="14" t="n"/>
      <c r="U550" s="14" t="n"/>
      <c r="V550" s="14" t="n"/>
      <c r="W550" s="14" t="n"/>
      <c r="X550" s="14" t="n"/>
      <c r="Y550" s="14" t="n"/>
      <c r="Z550" s="14" t="n"/>
    </row>
    <row r="551" ht="15.75" customHeight="1" s="16">
      <c r="A551" s="13" t="inlineStr">
        <is>
          <t>브라우니쉬차콜</t>
        </is>
      </c>
      <c r="B551" s="14" t="n"/>
      <c r="C551" s="14" t="n"/>
      <c r="D551" s="14" t="n"/>
      <c r="E551" s="14" t="n"/>
      <c r="F551" s="14" t="n"/>
      <c r="G551" s="14" t="n"/>
      <c r="H551" s="14" t="n"/>
      <c r="I551" s="14" t="n"/>
      <c r="J551" s="14" t="n"/>
      <c r="K551" s="14" t="n"/>
      <c r="L551" s="14" t="n"/>
      <c r="M551" s="14" t="n"/>
      <c r="N551" s="14" t="n"/>
      <c r="O551" s="14" t="n"/>
      <c r="P551" s="14" t="n"/>
      <c r="Q551" s="14" t="n"/>
      <c r="R551" s="14" t="n"/>
      <c r="S551" s="14" t="n"/>
      <c r="T551" s="14" t="n"/>
      <c r="U551" s="14" t="n"/>
      <c r="V551" s="14" t="n"/>
      <c r="W551" s="14" t="n"/>
      <c r="X551" s="14" t="n"/>
      <c r="Y551" s="14" t="n"/>
      <c r="Z551" s="14" t="n"/>
    </row>
    <row r="552" ht="15.75" customHeight="1" s="16">
      <c r="A552" s="13" t="inlineStr">
        <is>
          <t>미디움그레이그린</t>
        </is>
      </c>
      <c r="B552" s="14" t="n"/>
      <c r="C552" s="14" t="n"/>
      <c r="D552" s="14" t="n"/>
      <c r="E552" s="14" t="n"/>
      <c r="F552" s="14" t="n"/>
      <c r="G552" s="14" t="n"/>
      <c r="H552" s="14" t="n"/>
      <c r="I552" s="14" t="n"/>
      <c r="J552" s="14" t="n"/>
      <c r="K552" s="14" t="n"/>
      <c r="L552" s="14" t="n"/>
      <c r="M552" s="14" t="n"/>
      <c r="N552" s="14" t="n"/>
      <c r="O552" s="14" t="n"/>
      <c r="P552" s="14" t="n"/>
      <c r="Q552" s="14" t="n"/>
      <c r="R552" s="14" t="n"/>
      <c r="S552" s="14" t="n"/>
      <c r="T552" s="14" t="n"/>
      <c r="U552" s="14" t="n"/>
      <c r="V552" s="14" t="n"/>
      <c r="W552" s="14" t="n"/>
      <c r="X552" s="14" t="n"/>
      <c r="Y552" s="14" t="n"/>
      <c r="Z552" s="14" t="n"/>
    </row>
    <row r="553" ht="15.75" customHeight="1" s="16">
      <c r="A553" s="13" t="inlineStr">
        <is>
          <t>씨파인그린네이비</t>
        </is>
      </c>
      <c r="B553" s="14" t="n"/>
      <c r="C553" s="14" t="n"/>
      <c r="D553" s="14" t="n"/>
      <c r="E553" s="14" t="n"/>
      <c r="F553" s="14" t="n"/>
      <c r="G553" s="14" t="n"/>
      <c r="H553" s="14" t="n"/>
      <c r="I553" s="14" t="n"/>
      <c r="J553" s="14" t="n"/>
      <c r="K553" s="14" t="n"/>
      <c r="L553" s="14" t="n"/>
      <c r="M553" s="14" t="n"/>
      <c r="N553" s="14" t="n"/>
      <c r="O553" s="14" t="n"/>
      <c r="P553" s="14" t="n"/>
      <c r="Q553" s="14" t="n"/>
      <c r="R553" s="14" t="n"/>
      <c r="S553" s="14" t="n"/>
      <c r="T553" s="14" t="n"/>
      <c r="U553" s="14" t="n"/>
      <c r="V553" s="14" t="n"/>
      <c r="W553" s="14" t="n"/>
      <c r="X553" s="14" t="n"/>
      <c r="Y553" s="14" t="n"/>
      <c r="Z553" s="14" t="n"/>
    </row>
    <row r="554" ht="15.75" customHeight="1" s="16">
      <c r="A554" s="13" t="inlineStr">
        <is>
          <t>아이보리레터스그린</t>
        </is>
      </c>
      <c r="B554" s="14" t="n"/>
      <c r="C554" s="14" t="n"/>
      <c r="D554" s="14" t="n"/>
      <c r="E554" s="14" t="n"/>
      <c r="F554" s="14" t="n"/>
      <c r="G554" s="14" t="n"/>
      <c r="H554" s="14" t="n"/>
      <c r="I554" s="14" t="n"/>
      <c r="J554" s="14" t="n"/>
      <c r="K554" s="14" t="n"/>
      <c r="L554" s="14" t="n"/>
      <c r="M554" s="14" t="n"/>
      <c r="N554" s="14" t="n"/>
      <c r="O554" s="14" t="n"/>
      <c r="P554" s="14" t="n"/>
      <c r="Q554" s="14" t="n"/>
      <c r="R554" s="14" t="n"/>
      <c r="S554" s="14" t="n"/>
      <c r="T554" s="14" t="n"/>
      <c r="U554" s="14" t="n"/>
      <c r="V554" s="14" t="n"/>
      <c r="W554" s="14" t="n"/>
      <c r="X554" s="14" t="n"/>
      <c r="Y554" s="14" t="n"/>
      <c r="Z554" s="14" t="n"/>
    </row>
    <row r="555" ht="15.75" customHeight="1" s="16">
      <c r="A555" s="13" t="inlineStr">
        <is>
          <t>블루보넷블루</t>
        </is>
      </c>
      <c r="B555" s="14" t="n"/>
      <c r="C555" s="14" t="n"/>
      <c r="D555" s="14" t="n"/>
      <c r="E555" s="14" t="n"/>
      <c r="F555" s="14" t="n"/>
      <c r="G555" s="14" t="n"/>
      <c r="H555" s="14" t="n"/>
      <c r="I555" s="14" t="n"/>
      <c r="J555" s="14" t="n"/>
      <c r="K555" s="14" t="n"/>
      <c r="L555" s="14" t="n"/>
      <c r="M555" s="14" t="n"/>
      <c r="N555" s="14" t="n"/>
      <c r="O555" s="14" t="n"/>
      <c r="P555" s="14" t="n"/>
      <c r="Q555" s="14" t="n"/>
      <c r="R555" s="14" t="n"/>
      <c r="S555" s="14" t="n"/>
      <c r="T555" s="14" t="n"/>
      <c r="U555" s="14" t="n"/>
      <c r="V555" s="14" t="n"/>
      <c r="W555" s="14" t="n"/>
      <c r="X555" s="14" t="n"/>
      <c r="Y555" s="14" t="n"/>
      <c r="Z555" s="14" t="n"/>
    </row>
    <row r="556" ht="15.75" customHeight="1" s="16">
      <c r="A556" s="13" t="inlineStr">
        <is>
          <t>블랙다크블루</t>
        </is>
      </c>
      <c r="B556" s="14" t="n"/>
      <c r="C556" s="14" t="n"/>
      <c r="D556" s="14" t="n"/>
      <c r="E556" s="14" t="n"/>
      <c r="F556" s="14" t="n"/>
      <c r="G556" s="14" t="n"/>
      <c r="H556" s="14" t="n"/>
      <c r="I556" s="14" t="n"/>
      <c r="J556" s="14" t="n"/>
      <c r="K556" s="14" t="n"/>
      <c r="L556" s="14" t="n"/>
      <c r="M556" s="14" t="n"/>
      <c r="N556" s="14" t="n"/>
      <c r="O556" s="14" t="n"/>
      <c r="P556" s="14" t="n"/>
      <c r="Q556" s="14" t="n"/>
      <c r="R556" s="14" t="n"/>
      <c r="S556" s="14" t="n"/>
      <c r="T556" s="14" t="n"/>
      <c r="U556" s="14" t="n"/>
      <c r="V556" s="14" t="n"/>
      <c r="W556" s="14" t="n"/>
      <c r="X556" s="14" t="n"/>
      <c r="Y556" s="14" t="n"/>
      <c r="Z556" s="14" t="n"/>
    </row>
    <row r="557" ht="15.75" customHeight="1" s="16">
      <c r="A557" s="13" t="inlineStr">
        <is>
          <t>딥오렌지</t>
        </is>
      </c>
      <c r="B557" s="14" t="n"/>
      <c r="C557" s="14" t="n"/>
      <c r="D557" s="14" t="n"/>
      <c r="E557" s="14" t="n"/>
      <c r="F557" s="14" t="n"/>
      <c r="G557" s="14" t="n"/>
      <c r="H557" s="14" t="n"/>
      <c r="I557" s="14" t="n"/>
      <c r="J557" s="14" t="n"/>
      <c r="K557" s="14" t="n"/>
      <c r="L557" s="14" t="n"/>
      <c r="M557" s="14" t="n"/>
      <c r="N557" s="14" t="n"/>
      <c r="O557" s="14" t="n"/>
      <c r="P557" s="14" t="n"/>
      <c r="Q557" s="14" t="n"/>
      <c r="R557" s="14" t="n"/>
      <c r="S557" s="14" t="n"/>
      <c r="T557" s="14" t="n"/>
      <c r="U557" s="14" t="n"/>
      <c r="V557" s="14" t="n"/>
      <c r="W557" s="14" t="n"/>
      <c r="X557" s="14" t="n"/>
      <c r="Y557" s="14" t="n"/>
      <c r="Z557" s="14" t="n"/>
    </row>
    <row r="558" ht="15.75" customHeight="1" s="16">
      <c r="A558" s="13" t="inlineStr">
        <is>
          <t>네온파스텔오렌지</t>
        </is>
      </c>
      <c r="B558" s="14" t="n"/>
      <c r="C558" s="14" t="n"/>
      <c r="D558" s="14" t="n"/>
      <c r="E558" s="14" t="n"/>
      <c r="F558" s="14" t="n"/>
      <c r="G558" s="14" t="n"/>
      <c r="H558" s="14" t="n"/>
      <c r="I558" s="14" t="n"/>
      <c r="J558" s="14" t="n"/>
      <c r="K558" s="14" t="n"/>
      <c r="L558" s="14" t="n"/>
      <c r="M558" s="14" t="n"/>
      <c r="N558" s="14" t="n"/>
      <c r="O558" s="14" t="n"/>
      <c r="P558" s="14" t="n"/>
      <c r="Q558" s="14" t="n"/>
      <c r="R558" s="14" t="n"/>
      <c r="S558" s="14" t="n"/>
      <c r="T558" s="14" t="n"/>
      <c r="U558" s="14" t="n"/>
      <c r="V558" s="14" t="n"/>
      <c r="W558" s="14" t="n"/>
      <c r="X558" s="14" t="n"/>
      <c r="Y558" s="14" t="n"/>
      <c r="Z558" s="14" t="n"/>
    </row>
    <row r="559" ht="15.75" customHeight="1" s="16">
      <c r="A559" s="13" t="inlineStr">
        <is>
          <t>토마토레드</t>
        </is>
      </c>
      <c r="B559" s="14" t="n"/>
      <c r="C559" s="14" t="n"/>
      <c r="D559" s="14" t="n"/>
      <c r="E559" s="14" t="n"/>
      <c r="F559" s="14" t="n"/>
      <c r="G559" s="14" t="n"/>
      <c r="H559" s="14" t="n"/>
      <c r="I559" s="14" t="n"/>
      <c r="J559" s="14" t="n"/>
      <c r="K559" s="14" t="n"/>
      <c r="L559" s="14" t="n"/>
      <c r="M559" s="14" t="n"/>
      <c r="N559" s="14" t="n"/>
      <c r="O559" s="14" t="n"/>
      <c r="P559" s="14" t="n"/>
      <c r="Q559" s="14" t="n"/>
      <c r="R559" s="14" t="n"/>
      <c r="S559" s="14" t="n"/>
      <c r="T559" s="14" t="n"/>
      <c r="U559" s="14" t="n"/>
      <c r="V559" s="14" t="n"/>
      <c r="W559" s="14" t="n"/>
      <c r="X559" s="14" t="n"/>
      <c r="Y559" s="14" t="n"/>
      <c r="Z559" s="14" t="n"/>
    </row>
    <row r="560" ht="15.75" customHeight="1" s="16">
      <c r="A560" s="13" t="inlineStr">
        <is>
          <t>적자주색</t>
        </is>
      </c>
      <c r="B560" s="14" t="n"/>
      <c r="C560" s="14" t="n"/>
      <c r="D560" s="14" t="n"/>
      <c r="E560" s="14" t="n"/>
      <c r="F560" s="14" t="n"/>
      <c r="G560" s="14" t="n"/>
      <c r="H560" s="14" t="n"/>
      <c r="I560" s="14" t="n"/>
      <c r="J560" s="14" t="n"/>
      <c r="K560" s="14" t="n"/>
      <c r="L560" s="14" t="n"/>
      <c r="M560" s="14" t="n"/>
      <c r="N560" s="14" t="n"/>
      <c r="O560" s="14" t="n"/>
      <c r="P560" s="14" t="n"/>
      <c r="Q560" s="14" t="n"/>
      <c r="R560" s="14" t="n"/>
      <c r="S560" s="14" t="n"/>
      <c r="T560" s="14" t="n"/>
      <c r="U560" s="14" t="n"/>
      <c r="V560" s="14" t="n"/>
      <c r="W560" s="14" t="n"/>
      <c r="X560" s="14" t="n"/>
      <c r="Y560" s="14" t="n"/>
      <c r="Z560" s="14" t="n"/>
    </row>
    <row r="561" ht="15.75" customHeight="1" s="16">
      <c r="A561" s="13" t="inlineStr">
        <is>
          <t>네이비핫핑크</t>
        </is>
      </c>
      <c r="B561" s="14" t="n"/>
      <c r="C561" s="14" t="n"/>
      <c r="D561" s="14" t="n"/>
      <c r="E561" s="14" t="n"/>
      <c r="F561" s="14" t="n"/>
      <c r="G561" s="14" t="n"/>
      <c r="H561" s="14" t="n"/>
      <c r="I561" s="14" t="n"/>
      <c r="J561" s="14" t="n"/>
      <c r="K561" s="14" t="n"/>
      <c r="L561" s="14" t="n"/>
      <c r="M561" s="14" t="n"/>
      <c r="N561" s="14" t="n"/>
      <c r="O561" s="14" t="n"/>
      <c r="P561" s="14" t="n"/>
      <c r="Q561" s="14" t="n"/>
      <c r="R561" s="14" t="n"/>
      <c r="S561" s="14" t="n"/>
      <c r="T561" s="14" t="n"/>
      <c r="U561" s="14" t="n"/>
      <c r="V561" s="14" t="n"/>
      <c r="W561" s="14" t="n"/>
      <c r="X561" s="14" t="n"/>
      <c r="Y561" s="14" t="n"/>
      <c r="Z561" s="14" t="n"/>
    </row>
    <row r="562" ht="15.75" customHeight="1" s="16">
      <c r="A562" s="13" t="inlineStr">
        <is>
          <t>다포딜옐로우</t>
        </is>
      </c>
      <c r="B562" s="14" t="n"/>
      <c r="C562" s="14" t="n"/>
      <c r="D562" s="14" t="n"/>
      <c r="E562" s="14" t="n"/>
      <c r="F562" s="14" t="n"/>
      <c r="G562" s="14" t="n"/>
      <c r="H562" s="14" t="n"/>
      <c r="I562" s="14" t="n"/>
      <c r="J562" s="14" t="n"/>
      <c r="K562" s="14" t="n"/>
      <c r="L562" s="14" t="n"/>
      <c r="M562" s="14" t="n"/>
      <c r="N562" s="14" t="n"/>
      <c r="O562" s="14" t="n"/>
      <c r="P562" s="14" t="n"/>
      <c r="Q562" s="14" t="n"/>
      <c r="R562" s="14" t="n"/>
      <c r="S562" s="14" t="n"/>
      <c r="T562" s="14" t="n"/>
      <c r="U562" s="14" t="n"/>
      <c r="V562" s="14" t="n"/>
      <c r="W562" s="14" t="n"/>
      <c r="X562" s="14" t="n"/>
      <c r="Y562" s="14" t="n"/>
      <c r="Z562" s="14" t="n"/>
    </row>
    <row r="563" ht="15.75" customHeight="1" s="16">
      <c r="A563" s="13" t="inlineStr">
        <is>
          <t>옐로우핫오렌지</t>
        </is>
      </c>
      <c r="B563" s="14" t="n"/>
      <c r="C563" s="14" t="n"/>
      <c r="D563" s="14" t="n"/>
      <c r="E563" s="14" t="n"/>
      <c r="F563" s="14" t="n"/>
      <c r="G563" s="14" t="n"/>
      <c r="H563" s="14" t="n"/>
      <c r="I563" s="14" t="n"/>
      <c r="J563" s="14" t="n"/>
      <c r="K563" s="14" t="n"/>
      <c r="L563" s="14" t="n"/>
      <c r="M563" s="14" t="n"/>
      <c r="N563" s="14" t="n"/>
      <c r="O563" s="14" t="n"/>
      <c r="P563" s="14" t="n"/>
      <c r="Q563" s="14" t="n"/>
      <c r="R563" s="14" t="n"/>
      <c r="S563" s="14" t="n"/>
      <c r="T563" s="14" t="n"/>
      <c r="U563" s="14" t="n"/>
      <c r="V563" s="14" t="n"/>
      <c r="W563" s="14" t="n"/>
      <c r="X563" s="14" t="n"/>
      <c r="Y563" s="14" t="n"/>
      <c r="Z563" s="14" t="n"/>
    </row>
    <row r="564" ht="15.75" customHeight="1" s="16">
      <c r="A564" s="13" t="inlineStr">
        <is>
          <t>미듐그레이라임</t>
        </is>
      </c>
      <c r="B564" s="14" t="n"/>
      <c r="C564" s="14" t="n"/>
      <c r="D564" s="14" t="n"/>
      <c r="E564" s="14" t="n"/>
      <c r="F564" s="14" t="n"/>
      <c r="G564" s="14" t="n"/>
      <c r="H564" s="14" t="n"/>
      <c r="I564" s="14" t="n"/>
      <c r="J564" s="14" t="n"/>
      <c r="K564" s="14" t="n"/>
      <c r="L564" s="14" t="n"/>
      <c r="M564" s="14" t="n"/>
      <c r="N564" s="14" t="n"/>
      <c r="O564" s="14" t="n"/>
      <c r="P564" s="14" t="n"/>
      <c r="Q564" s="14" t="n"/>
      <c r="R564" s="14" t="n"/>
      <c r="S564" s="14" t="n"/>
      <c r="T564" s="14" t="n"/>
      <c r="U564" s="14" t="n"/>
      <c r="V564" s="14" t="n"/>
      <c r="W564" s="14" t="n"/>
      <c r="X564" s="14" t="n"/>
      <c r="Y564" s="14" t="n"/>
      <c r="Z564" s="14" t="n"/>
    </row>
    <row r="565" ht="15.75" customHeight="1" s="16">
      <c r="A565" s="13" t="inlineStr">
        <is>
          <t>사파이어포그블루</t>
        </is>
      </c>
      <c r="B565" s="14" t="n"/>
      <c r="C565" s="14" t="n"/>
      <c r="D565" s="14" t="n"/>
      <c r="E565" s="14" t="n"/>
      <c r="F565" s="14" t="n"/>
      <c r="G565" s="14" t="n"/>
      <c r="H565" s="14" t="n"/>
      <c r="I565" s="14" t="n"/>
      <c r="J565" s="14" t="n"/>
      <c r="K565" s="14" t="n"/>
      <c r="L565" s="14" t="n"/>
      <c r="M565" s="14" t="n"/>
      <c r="N565" s="14" t="n"/>
      <c r="O565" s="14" t="n"/>
      <c r="P565" s="14" t="n"/>
      <c r="Q565" s="14" t="n"/>
      <c r="R565" s="14" t="n"/>
      <c r="S565" s="14" t="n"/>
      <c r="T565" s="14" t="n"/>
      <c r="U565" s="14" t="n"/>
      <c r="V565" s="14" t="n"/>
      <c r="W565" s="14" t="n"/>
      <c r="X565" s="14" t="n"/>
      <c r="Y565" s="14" t="n"/>
      <c r="Z565" s="14" t="n"/>
    </row>
    <row r="566" ht="15.75" customHeight="1" s="16">
      <c r="A566" s="13" t="inlineStr">
        <is>
          <t>배츌러블루</t>
        </is>
      </c>
      <c r="B566" s="14" t="n"/>
      <c r="C566" s="14" t="n"/>
      <c r="D566" s="14" t="n"/>
      <c r="E566" s="14" t="n"/>
      <c r="F566" s="14" t="n"/>
      <c r="G566" s="14" t="n"/>
      <c r="H566" s="14" t="n"/>
      <c r="I566" s="14" t="n"/>
      <c r="J566" s="14" t="n"/>
      <c r="K566" s="14" t="n"/>
      <c r="L566" s="14" t="n"/>
      <c r="M566" s="14" t="n"/>
      <c r="N566" s="14" t="n"/>
      <c r="O566" s="14" t="n"/>
      <c r="P566" s="14" t="n"/>
      <c r="Q566" s="14" t="n"/>
      <c r="R566" s="14" t="n"/>
      <c r="S566" s="14" t="n"/>
      <c r="T566" s="14" t="n"/>
      <c r="U566" s="14" t="n"/>
      <c r="V566" s="14" t="n"/>
      <c r="W566" s="14" t="n"/>
      <c r="X566" s="14" t="n"/>
      <c r="Y566" s="14" t="n"/>
      <c r="Z566" s="14" t="n"/>
    </row>
    <row r="567" ht="15.75" customHeight="1" s="16">
      <c r="A567" s="13" t="inlineStr">
        <is>
          <t>옐로우블루</t>
        </is>
      </c>
      <c r="B567" s="14" t="n"/>
      <c r="C567" s="14" t="n"/>
      <c r="D567" s="14" t="n"/>
      <c r="E567" s="14" t="n"/>
      <c r="F567" s="14" t="n"/>
      <c r="G567" s="14" t="n"/>
      <c r="H567" s="14" t="n"/>
      <c r="I567" s="14" t="n"/>
      <c r="J567" s="14" t="n"/>
      <c r="K567" s="14" t="n"/>
      <c r="L567" s="14" t="n"/>
      <c r="M567" s="14" t="n"/>
      <c r="N567" s="14" t="n"/>
      <c r="O567" s="14" t="n"/>
      <c r="P567" s="14" t="n"/>
      <c r="Q567" s="14" t="n"/>
      <c r="R567" s="14" t="n"/>
      <c r="S567" s="14" t="n"/>
      <c r="T567" s="14" t="n"/>
      <c r="U567" s="14" t="n"/>
      <c r="V567" s="14" t="n"/>
      <c r="W567" s="14" t="n"/>
      <c r="X567" s="14" t="n"/>
      <c r="Y567" s="14" t="n"/>
      <c r="Z567" s="14" t="n"/>
    </row>
    <row r="568" ht="15.75" customHeight="1" s="16">
      <c r="A568" s="13" t="inlineStr">
        <is>
          <t>멜란지그린바나나</t>
        </is>
      </c>
      <c r="B568" s="14" t="n"/>
      <c r="C568" s="14" t="n"/>
      <c r="D568" s="14" t="n"/>
      <c r="E568" s="14" t="n"/>
      <c r="F568" s="14" t="n"/>
      <c r="G568" s="14" t="n"/>
      <c r="H568" s="14" t="n"/>
      <c r="I568" s="14" t="n"/>
      <c r="J568" s="14" t="n"/>
      <c r="K568" s="14" t="n"/>
      <c r="L568" s="14" t="n"/>
      <c r="M568" s="14" t="n"/>
      <c r="N568" s="14" t="n"/>
      <c r="O568" s="14" t="n"/>
      <c r="P568" s="14" t="n"/>
      <c r="Q568" s="14" t="n"/>
      <c r="R568" s="14" t="n"/>
      <c r="S568" s="14" t="n"/>
      <c r="T568" s="14" t="n"/>
      <c r="U568" s="14" t="n"/>
      <c r="V568" s="14" t="n"/>
      <c r="W568" s="14" t="n"/>
      <c r="X568" s="14" t="n"/>
      <c r="Y568" s="14" t="n"/>
      <c r="Z568" s="14" t="n"/>
    </row>
    <row r="569" ht="15.75" customHeight="1" s="16">
      <c r="A569" s="13" t="inlineStr">
        <is>
          <t>다크레드딥네이비</t>
        </is>
      </c>
      <c r="B569" s="14" t="n"/>
      <c r="C569" s="14" t="n"/>
      <c r="D569" s="14" t="n"/>
      <c r="E569" s="14" t="n"/>
      <c r="F569" s="14" t="n"/>
      <c r="G569" s="14" t="n"/>
      <c r="H569" s="14" t="n"/>
      <c r="I569" s="14" t="n"/>
      <c r="J569" s="14" t="n"/>
      <c r="K569" s="14" t="n"/>
      <c r="L569" s="14" t="n"/>
      <c r="M569" s="14" t="n"/>
      <c r="N569" s="14" t="n"/>
      <c r="O569" s="14" t="n"/>
      <c r="P569" s="14" t="n"/>
      <c r="Q569" s="14" t="n"/>
      <c r="R569" s="14" t="n"/>
      <c r="S569" s="14" t="n"/>
      <c r="T569" s="14" t="n"/>
      <c r="U569" s="14" t="n"/>
      <c r="V569" s="14" t="n"/>
      <c r="W569" s="14" t="n"/>
      <c r="X569" s="14" t="n"/>
      <c r="Y569" s="14" t="n"/>
      <c r="Z569" s="14" t="n"/>
    </row>
    <row r="570" ht="15.75" customHeight="1" s="16">
      <c r="A570" s="13" t="inlineStr">
        <is>
          <t>네이비황토</t>
        </is>
      </c>
      <c r="B570" s="14" t="n"/>
      <c r="C570" s="14" t="n"/>
      <c r="D570" s="14" t="n"/>
      <c r="E570" s="14" t="n"/>
      <c r="F570" s="14" t="n"/>
      <c r="G570" s="14" t="n"/>
      <c r="H570" s="14" t="n"/>
      <c r="I570" s="14" t="n"/>
      <c r="J570" s="14" t="n"/>
      <c r="K570" s="14" t="n"/>
      <c r="L570" s="14" t="n"/>
      <c r="M570" s="14" t="n"/>
      <c r="N570" s="14" t="n"/>
      <c r="O570" s="14" t="n"/>
      <c r="P570" s="14" t="n"/>
      <c r="Q570" s="14" t="n"/>
      <c r="R570" s="14" t="n"/>
      <c r="S570" s="14" t="n"/>
      <c r="T570" s="14" t="n"/>
      <c r="U570" s="14" t="n"/>
      <c r="V570" s="14" t="n"/>
      <c r="W570" s="14" t="n"/>
      <c r="X570" s="14" t="n"/>
      <c r="Y570" s="14" t="n"/>
      <c r="Z570" s="14" t="n"/>
    </row>
    <row r="571" ht="15.75" customHeight="1" s="16">
      <c r="A571" s="13" t="inlineStr">
        <is>
          <t>피글렛핑크</t>
        </is>
      </c>
      <c r="B571" s="14" t="n"/>
      <c r="C571" s="14" t="n"/>
      <c r="D571" s="14" t="n"/>
      <c r="E571" s="14" t="n"/>
      <c r="F571" s="14" t="n"/>
      <c r="G571" s="14" t="n"/>
      <c r="H571" s="14" t="n"/>
      <c r="I571" s="14" t="n"/>
      <c r="J571" s="14" t="n"/>
      <c r="K571" s="14" t="n"/>
      <c r="L571" s="14" t="n"/>
      <c r="M571" s="14" t="n"/>
      <c r="N571" s="14" t="n"/>
      <c r="O571" s="14" t="n"/>
      <c r="P571" s="14" t="n"/>
      <c r="Q571" s="14" t="n"/>
      <c r="R571" s="14" t="n"/>
      <c r="S571" s="14" t="n"/>
      <c r="T571" s="14" t="n"/>
      <c r="U571" s="14" t="n"/>
      <c r="V571" s="14" t="n"/>
      <c r="W571" s="14" t="n"/>
      <c r="X571" s="14" t="n"/>
      <c r="Y571" s="14" t="n"/>
      <c r="Z571" s="14" t="n"/>
    </row>
    <row r="572" ht="15.75" customHeight="1" s="16">
      <c r="A572" s="13" t="inlineStr">
        <is>
          <t>로즈워터핑크</t>
        </is>
      </c>
      <c r="B572" s="14" t="n"/>
      <c r="C572" s="14" t="n"/>
      <c r="D572" s="14" t="n"/>
      <c r="E572" s="14" t="n"/>
      <c r="F572" s="14" t="n"/>
      <c r="G572" s="14" t="n"/>
      <c r="H572" s="14" t="n"/>
      <c r="I572" s="14" t="n"/>
      <c r="J572" s="14" t="n"/>
      <c r="K572" s="14" t="n"/>
      <c r="L572" s="14" t="n"/>
      <c r="M572" s="14" t="n"/>
      <c r="N572" s="14" t="n"/>
      <c r="O572" s="14" t="n"/>
      <c r="P572" s="14" t="n"/>
      <c r="Q572" s="14" t="n"/>
      <c r="R572" s="14" t="n"/>
      <c r="S572" s="14" t="n"/>
      <c r="T572" s="14" t="n"/>
      <c r="U572" s="14" t="n"/>
      <c r="V572" s="14" t="n"/>
      <c r="W572" s="14" t="n"/>
      <c r="X572" s="14" t="n"/>
      <c r="Y572" s="14" t="n"/>
      <c r="Z572" s="14" t="n"/>
    </row>
    <row r="573" ht="15.75" customHeight="1" s="16">
      <c r="A573" s="13" t="inlineStr">
        <is>
          <t>심플핑크그레이</t>
        </is>
      </c>
      <c r="B573" s="14" t="n"/>
      <c r="C573" s="14" t="n"/>
      <c r="D573" s="14" t="n"/>
      <c r="E573" s="14" t="n"/>
      <c r="F573" s="14" t="n"/>
      <c r="G573" s="14" t="n"/>
      <c r="H573" s="14" t="n"/>
      <c r="I573" s="14" t="n"/>
      <c r="J573" s="14" t="n"/>
      <c r="K573" s="14" t="n"/>
      <c r="L573" s="14" t="n"/>
      <c r="M573" s="14" t="n"/>
      <c r="N573" s="14" t="n"/>
      <c r="O573" s="14" t="n"/>
      <c r="P573" s="14" t="n"/>
      <c r="Q573" s="14" t="n"/>
      <c r="R573" s="14" t="n"/>
      <c r="S573" s="14" t="n"/>
      <c r="T573" s="14" t="n"/>
      <c r="U573" s="14" t="n"/>
      <c r="V573" s="14" t="n"/>
      <c r="W573" s="14" t="n"/>
      <c r="X573" s="14" t="n"/>
      <c r="Y573" s="14" t="n"/>
      <c r="Z573" s="14" t="n"/>
    </row>
    <row r="574" ht="15.75" customHeight="1" s="16">
      <c r="A574" s="13" t="inlineStr">
        <is>
          <t>멜란지그레이아이보리</t>
        </is>
      </c>
      <c r="B574" s="14" t="n"/>
      <c r="C574" s="14" t="n"/>
      <c r="D574" s="14" t="n"/>
      <c r="E574" s="14" t="n"/>
      <c r="F574" s="14" t="n"/>
      <c r="G574" s="14" t="n"/>
      <c r="H574" s="14" t="n"/>
      <c r="I574" s="14" t="n"/>
      <c r="J574" s="14" t="n"/>
      <c r="K574" s="14" t="n"/>
      <c r="L574" s="14" t="n"/>
      <c r="M574" s="14" t="n"/>
      <c r="N574" s="14" t="n"/>
      <c r="O574" s="14" t="n"/>
      <c r="P574" s="14" t="n"/>
      <c r="Q574" s="14" t="n"/>
      <c r="R574" s="14" t="n"/>
      <c r="S574" s="14" t="n"/>
      <c r="T574" s="14" t="n"/>
      <c r="U574" s="14" t="n"/>
      <c r="V574" s="14" t="n"/>
      <c r="W574" s="14" t="n"/>
      <c r="X574" s="14" t="n"/>
      <c r="Y574" s="14" t="n"/>
      <c r="Z574" s="14" t="n"/>
    </row>
    <row r="575" ht="15.75" customHeight="1" s="16">
      <c r="A575" s="13" t="inlineStr">
        <is>
          <t>다크멜란지그레이</t>
        </is>
      </c>
      <c r="B575" s="14" t="n"/>
      <c r="C575" s="14" t="n"/>
      <c r="D575" s="14" t="n"/>
      <c r="E575" s="14" t="n"/>
      <c r="F575" s="14" t="n"/>
      <c r="G575" s="14" t="n"/>
      <c r="H575" s="14" t="n"/>
      <c r="I575" s="14" t="n"/>
      <c r="J575" s="14" t="n"/>
      <c r="K575" s="14" t="n"/>
      <c r="L575" s="14" t="n"/>
      <c r="M575" s="14" t="n"/>
      <c r="N575" s="14" t="n"/>
      <c r="O575" s="14" t="n"/>
      <c r="P575" s="14" t="n"/>
      <c r="Q575" s="14" t="n"/>
      <c r="R575" s="14" t="n"/>
      <c r="S575" s="14" t="n"/>
      <c r="T575" s="14" t="n"/>
      <c r="U575" s="14" t="n"/>
      <c r="V575" s="14" t="n"/>
      <c r="W575" s="14" t="n"/>
      <c r="X575" s="14" t="n"/>
      <c r="Y575" s="14" t="n"/>
      <c r="Z575" s="14" t="n"/>
    </row>
    <row r="576" ht="15.75" customHeight="1" s="16">
      <c r="A576" s="13" t="inlineStr">
        <is>
          <t>폴포즈그레이</t>
        </is>
      </c>
      <c r="B576" s="14" t="n"/>
      <c r="C576" s="14" t="n"/>
      <c r="D576" s="14" t="n"/>
      <c r="E576" s="14" t="n"/>
      <c r="F576" s="14" t="n"/>
      <c r="G576" s="14" t="n"/>
      <c r="H576" s="14" t="n"/>
      <c r="I576" s="14" t="n"/>
      <c r="J576" s="14" t="n"/>
      <c r="K576" s="14" t="n"/>
      <c r="L576" s="14" t="n"/>
      <c r="M576" s="14" t="n"/>
      <c r="N576" s="14" t="n"/>
      <c r="O576" s="14" t="n"/>
      <c r="P576" s="14" t="n"/>
      <c r="Q576" s="14" t="n"/>
      <c r="R576" s="14" t="n"/>
      <c r="S576" s="14" t="n"/>
      <c r="T576" s="14" t="n"/>
      <c r="U576" s="14" t="n"/>
      <c r="V576" s="14" t="n"/>
      <c r="W576" s="14" t="n"/>
      <c r="X576" s="14" t="n"/>
      <c r="Y576" s="14" t="n"/>
      <c r="Z576" s="14" t="n"/>
    </row>
    <row r="577" ht="15.75" customHeight="1" s="16">
      <c r="A577" s="13" t="inlineStr">
        <is>
          <t>올드레드딥네이비</t>
        </is>
      </c>
      <c r="B577" s="14" t="n"/>
      <c r="C577" s="14" t="n"/>
      <c r="D577" s="14" t="n"/>
      <c r="E577" s="14" t="n"/>
      <c r="F577" s="14" t="n"/>
      <c r="G577" s="14" t="n"/>
      <c r="H577" s="14" t="n"/>
      <c r="I577" s="14" t="n"/>
      <c r="J577" s="14" t="n"/>
      <c r="K577" s="14" t="n"/>
      <c r="L577" s="14" t="n"/>
      <c r="M577" s="14" t="n"/>
      <c r="N577" s="14" t="n"/>
      <c r="O577" s="14" t="n"/>
      <c r="P577" s="14" t="n"/>
      <c r="Q577" s="14" t="n"/>
      <c r="R577" s="14" t="n"/>
      <c r="S577" s="14" t="n"/>
      <c r="T577" s="14" t="n"/>
      <c r="U577" s="14" t="n"/>
      <c r="V577" s="14" t="n"/>
      <c r="W577" s="14" t="n"/>
      <c r="X577" s="14" t="n"/>
      <c r="Y577" s="14" t="n"/>
      <c r="Z577" s="14" t="n"/>
    </row>
    <row r="578" ht="15.75" customHeight="1" s="16">
      <c r="A578" s="13" t="inlineStr">
        <is>
          <t>웜라임크림</t>
        </is>
      </c>
      <c r="B578" s="14" t="n"/>
      <c r="C578" s="14" t="n"/>
      <c r="D578" s="14" t="n"/>
      <c r="E578" s="14" t="n"/>
      <c r="F578" s="14" t="n"/>
      <c r="G578" s="14" t="n"/>
      <c r="H578" s="14" t="n"/>
      <c r="I578" s="14" t="n"/>
      <c r="J578" s="14" t="n"/>
      <c r="K578" s="14" t="n"/>
      <c r="L578" s="14" t="n"/>
      <c r="M578" s="14" t="n"/>
      <c r="N578" s="14" t="n"/>
      <c r="O578" s="14" t="n"/>
      <c r="P578" s="14" t="n"/>
      <c r="Q578" s="14" t="n"/>
      <c r="R578" s="14" t="n"/>
      <c r="S578" s="14" t="n"/>
      <c r="T578" s="14" t="n"/>
      <c r="U578" s="14" t="n"/>
      <c r="V578" s="14" t="n"/>
      <c r="W578" s="14" t="n"/>
      <c r="X578" s="14" t="n"/>
      <c r="Y578" s="14" t="n"/>
      <c r="Z578" s="14" t="n"/>
    </row>
    <row r="579" ht="15.75" customHeight="1" s="16">
      <c r="A579" s="13" t="inlineStr">
        <is>
          <t>빈티지사파이어블루</t>
        </is>
      </c>
      <c r="B579" s="14" t="n"/>
      <c r="C579" s="14" t="n"/>
      <c r="D579" s="14" t="n"/>
      <c r="E579" s="14" t="n"/>
      <c r="F579" s="14" t="n"/>
      <c r="G579" s="14" t="n"/>
      <c r="H579" s="14" t="n"/>
      <c r="I579" s="14" t="n"/>
      <c r="J579" s="14" t="n"/>
      <c r="K579" s="14" t="n"/>
      <c r="L579" s="14" t="n"/>
      <c r="M579" s="14" t="n"/>
      <c r="N579" s="14" t="n"/>
      <c r="O579" s="14" t="n"/>
      <c r="P579" s="14" t="n"/>
      <c r="Q579" s="14" t="n"/>
      <c r="R579" s="14" t="n"/>
      <c r="S579" s="14" t="n"/>
      <c r="T579" s="14" t="n"/>
      <c r="U579" s="14" t="n"/>
      <c r="V579" s="14" t="n"/>
      <c r="W579" s="14" t="n"/>
      <c r="X579" s="14" t="n"/>
      <c r="Y579" s="14" t="n"/>
      <c r="Z579" s="14" t="n"/>
    </row>
    <row r="580" ht="15.75" customHeight="1" s="16">
      <c r="A580" s="13" t="inlineStr">
        <is>
          <t>블루헤론</t>
        </is>
      </c>
      <c r="B580" s="14" t="n"/>
      <c r="C580" s="14" t="n"/>
      <c r="D580" s="14" t="n"/>
      <c r="E580" s="14" t="n"/>
      <c r="F580" s="14" t="n"/>
      <c r="G580" s="14" t="n"/>
      <c r="H580" s="14" t="n"/>
      <c r="I580" s="14" t="n"/>
      <c r="J580" s="14" t="n"/>
      <c r="K580" s="14" t="n"/>
      <c r="L580" s="14" t="n"/>
      <c r="M580" s="14" t="n"/>
      <c r="N580" s="14" t="n"/>
      <c r="O580" s="14" t="n"/>
      <c r="P580" s="14" t="n"/>
      <c r="Q580" s="14" t="n"/>
      <c r="R580" s="14" t="n"/>
      <c r="S580" s="14" t="n"/>
      <c r="T580" s="14" t="n"/>
      <c r="U580" s="14" t="n"/>
      <c r="V580" s="14" t="n"/>
      <c r="W580" s="14" t="n"/>
      <c r="X580" s="14" t="n"/>
      <c r="Y580" s="14" t="n"/>
      <c r="Z580" s="14" t="n"/>
    </row>
    <row r="581" ht="15.75" customHeight="1" s="16">
      <c r="A581" s="13" t="inlineStr">
        <is>
          <t>스타스트럭블루</t>
        </is>
      </c>
      <c r="B581" s="14" t="n"/>
      <c r="C581" s="14" t="n"/>
      <c r="D581" s="14" t="n"/>
      <c r="E581" s="14" t="n"/>
      <c r="F581" s="14" t="n"/>
      <c r="G581" s="14" t="n"/>
      <c r="H581" s="14" t="n"/>
      <c r="I581" s="14" t="n"/>
      <c r="J581" s="14" t="n"/>
      <c r="K581" s="14" t="n"/>
      <c r="L581" s="14" t="n"/>
      <c r="M581" s="14" t="n"/>
      <c r="N581" s="14" t="n"/>
      <c r="O581" s="14" t="n"/>
      <c r="P581" s="14" t="n"/>
      <c r="Q581" s="14" t="n"/>
      <c r="R581" s="14" t="n"/>
      <c r="S581" s="14" t="n"/>
      <c r="T581" s="14" t="n"/>
      <c r="U581" s="14" t="n"/>
      <c r="V581" s="14" t="n"/>
      <c r="W581" s="14" t="n"/>
      <c r="X581" s="14" t="n"/>
      <c r="Y581" s="14" t="n"/>
      <c r="Z581" s="14" t="n"/>
    </row>
    <row r="582" ht="15.75" customHeight="1" s="16">
      <c r="A582" s="13" t="inlineStr">
        <is>
          <t>레이니레이크블루</t>
        </is>
      </c>
      <c r="B582" s="14" t="n"/>
      <c r="C582" s="14" t="n"/>
      <c r="D582" s="14" t="n"/>
      <c r="E582" s="14" t="n"/>
      <c r="F582" s="14" t="n"/>
      <c r="G582" s="14" t="n"/>
      <c r="H582" s="14" t="n"/>
      <c r="I582" s="14" t="n"/>
      <c r="J582" s="14" t="n"/>
      <c r="K582" s="14" t="n"/>
      <c r="L582" s="14" t="n"/>
      <c r="M582" s="14" t="n"/>
      <c r="N582" s="14" t="n"/>
      <c r="O582" s="14" t="n"/>
      <c r="P582" s="14" t="n"/>
      <c r="Q582" s="14" t="n"/>
      <c r="R582" s="14" t="n"/>
      <c r="S582" s="14" t="n"/>
      <c r="T582" s="14" t="n"/>
      <c r="U582" s="14" t="n"/>
      <c r="V582" s="14" t="n"/>
      <c r="W582" s="14" t="n"/>
      <c r="X582" s="14" t="n"/>
      <c r="Y582" s="14" t="n"/>
      <c r="Z582" s="14" t="n"/>
    </row>
    <row r="583" ht="15.75" customHeight="1" s="16">
      <c r="A583" s="13" t="inlineStr">
        <is>
          <t>그리니쉬다크그레이</t>
        </is>
      </c>
      <c r="B583" s="14" t="n"/>
      <c r="C583" s="14" t="n"/>
      <c r="D583" s="14" t="n"/>
      <c r="E583" s="14" t="n"/>
      <c r="F583" s="14" t="n"/>
      <c r="G583" s="14" t="n"/>
      <c r="H583" s="14" t="n"/>
      <c r="I583" s="14" t="n"/>
      <c r="J583" s="14" t="n"/>
      <c r="K583" s="14" t="n"/>
      <c r="L583" s="14" t="n"/>
      <c r="M583" s="14" t="n"/>
      <c r="N583" s="14" t="n"/>
      <c r="O583" s="14" t="n"/>
      <c r="P583" s="14" t="n"/>
      <c r="Q583" s="14" t="n"/>
      <c r="R583" s="14" t="n"/>
      <c r="S583" s="14" t="n"/>
      <c r="T583" s="14" t="n"/>
      <c r="U583" s="14" t="n"/>
      <c r="V583" s="14" t="n"/>
      <c r="W583" s="14" t="n"/>
      <c r="X583" s="14" t="n"/>
      <c r="Y583" s="14" t="n"/>
      <c r="Z583" s="14" t="n"/>
    </row>
    <row r="584" ht="15.75" customHeight="1" s="16">
      <c r="A584" s="13" t="inlineStr">
        <is>
          <t>블랙린넨베이지</t>
        </is>
      </c>
      <c r="B584" s="14" t="n"/>
      <c r="C584" s="14" t="n"/>
      <c r="D584" s="14" t="n"/>
      <c r="E584" s="14" t="n"/>
      <c r="F584" s="14" t="n"/>
      <c r="G584" s="14" t="n"/>
      <c r="H584" s="14" t="n"/>
      <c r="I584" s="14" t="n"/>
      <c r="J584" s="14" t="n"/>
      <c r="K584" s="14" t="n"/>
      <c r="L584" s="14" t="n"/>
      <c r="M584" s="14" t="n"/>
      <c r="N584" s="14" t="n"/>
      <c r="O584" s="14" t="n"/>
      <c r="P584" s="14" t="n"/>
      <c r="Q584" s="14" t="n"/>
      <c r="R584" s="14" t="n"/>
      <c r="S584" s="14" t="n"/>
      <c r="T584" s="14" t="n"/>
      <c r="U584" s="14" t="n"/>
      <c r="V584" s="14" t="n"/>
      <c r="W584" s="14" t="n"/>
      <c r="X584" s="14" t="n"/>
      <c r="Y584" s="14" t="n"/>
      <c r="Z584" s="14" t="n"/>
    </row>
    <row r="585" ht="15.75" customHeight="1" s="16">
      <c r="A585" s="13" t="inlineStr">
        <is>
          <t>블랙화이트스트라이프</t>
        </is>
      </c>
      <c r="B585" s="14" t="n"/>
      <c r="C585" s="14" t="n"/>
      <c r="D585" s="14" t="n"/>
      <c r="E585" s="14" t="n"/>
      <c r="F585" s="14" t="n"/>
      <c r="G585" s="14" t="n"/>
      <c r="H585" s="14" t="n"/>
      <c r="I585" s="14" t="n"/>
      <c r="J585" s="14" t="n"/>
      <c r="K585" s="14" t="n"/>
      <c r="L585" s="14" t="n"/>
      <c r="M585" s="14" t="n"/>
      <c r="N585" s="14" t="n"/>
      <c r="O585" s="14" t="n"/>
      <c r="P585" s="14" t="n"/>
      <c r="Q585" s="14" t="n"/>
      <c r="R585" s="14" t="n"/>
      <c r="S585" s="14" t="n"/>
      <c r="T585" s="14" t="n"/>
      <c r="U585" s="14" t="n"/>
      <c r="V585" s="14" t="n"/>
      <c r="W585" s="14" t="n"/>
      <c r="X585" s="14" t="n"/>
      <c r="Y585" s="14" t="n"/>
      <c r="Z585" s="14" t="n"/>
    </row>
    <row r="586" ht="15.75" customHeight="1" s="16">
      <c r="A586" s="13" t="inlineStr">
        <is>
          <t>라이트네이비화이트</t>
        </is>
      </c>
      <c r="B586" s="14" t="n"/>
      <c r="C586" s="14" t="n"/>
      <c r="D586" s="14" t="n"/>
      <c r="E586" s="14" t="n"/>
      <c r="F586" s="14" t="n"/>
      <c r="G586" s="14" t="n"/>
      <c r="H586" s="14" t="n"/>
      <c r="I586" s="14" t="n"/>
      <c r="J586" s="14" t="n"/>
      <c r="K586" s="14" t="n"/>
      <c r="L586" s="14" t="n"/>
      <c r="M586" s="14" t="n"/>
      <c r="N586" s="14" t="n"/>
      <c r="O586" s="14" t="n"/>
      <c r="P586" s="14" t="n"/>
      <c r="Q586" s="14" t="n"/>
      <c r="R586" s="14" t="n"/>
      <c r="S586" s="14" t="n"/>
      <c r="T586" s="14" t="n"/>
      <c r="U586" s="14" t="n"/>
      <c r="V586" s="14" t="n"/>
      <c r="W586" s="14" t="n"/>
      <c r="X586" s="14" t="n"/>
      <c r="Y586" s="14" t="n"/>
      <c r="Z586" s="14" t="n"/>
    </row>
    <row r="587" ht="15.75" customHeight="1" s="16">
      <c r="A587" s="13" t="inlineStr">
        <is>
          <t>웜캐슈베이지</t>
        </is>
      </c>
      <c r="B587" s="14" t="n"/>
      <c r="C587" s="14" t="n"/>
      <c r="D587" s="14" t="n"/>
      <c r="E587" s="14" t="n"/>
      <c r="F587" s="14" t="n"/>
      <c r="G587" s="14" t="n"/>
      <c r="H587" s="14" t="n"/>
      <c r="I587" s="14" t="n"/>
      <c r="J587" s="14" t="n"/>
      <c r="K587" s="14" t="n"/>
      <c r="L587" s="14" t="n"/>
      <c r="M587" s="14" t="n"/>
      <c r="N587" s="14" t="n"/>
      <c r="O587" s="14" t="n"/>
      <c r="P587" s="14" t="n"/>
      <c r="Q587" s="14" t="n"/>
      <c r="R587" s="14" t="n"/>
      <c r="S587" s="14" t="n"/>
      <c r="T587" s="14" t="n"/>
      <c r="U587" s="14" t="n"/>
      <c r="V587" s="14" t="n"/>
      <c r="W587" s="14" t="n"/>
      <c r="X587" s="14" t="n"/>
      <c r="Y587" s="14" t="n"/>
      <c r="Z587" s="14" t="n"/>
    </row>
    <row r="588" ht="15.75" customHeight="1" s="16">
      <c r="A588" s="13" t="inlineStr">
        <is>
          <t>블랙아이보리</t>
        </is>
      </c>
      <c r="B588" s="14" t="n"/>
      <c r="C588" s="14" t="n"/>
      <c r="D588" s="14" t="n"/>
      <c r="E588" s="14" t="n"/>
      <c r="F588" s="14" t="n"/>
      <c r="G588" s="14" t="n"/>
      <c r="H588" s="14" t="n"/>
      <c r="I588" s="14" t="n"/>
      <c r="J588" s="14" t="n"/>
      <c r="K588" s="14" t="n"/>
      <c r="L588" s="14" t="n"/>
      <c r="M588" s="14" t="n"/>
      <c r="N588" s="14" t="n"/>
      <c r="O588" s="14" t="n"/>
      <c r="P588" s="14" t="n"/>
      <c r="Q588" s="14" t="n"/>
      <c r="R588" s="14" t="n"/>
      <c r="S588" s="14" t="n"/>
      <c r="T588" s="14" t="n"/>
      <c r="U588" s="14" t="n"/>
      <c r="V588" s="14" t="n"/>
      <c r="W588" s="14" t="n"/>
      <c r="X588" s="14" t="n"/>
      <c r="Y588" s="14" t="n"/>
      <c r="Z588" s="14" t="n"/>
    </row>
    <row r="589" ht="15.75" customHeight="1" s="16">
      <c r="A589" s="13" t="inlineStr">
        <is>
          <t>다크블루딥네이비</t>
        </is>
      </c>
      <c r="B589" s="14" t="n"/>
      <c r="C589" s="14" t="n"/>
      <c r="D589" s="14" t="n"/>
      <c r="E589" s="14" t="n"/>
      <c r="F589" s="14" t="n"/>
      <c r="G589" s="14" t="n"/>
      <c r="H589" s="14" t="n"/>
      <c r="I589" s="14" t="n"/>
      <c r="J589" s="14" t="n"/>
      <c r="K589" s="14" t="n"/>
      <c r="L589" s="14" t="n"/>
      <c r="M589" s="14" t="n"/>
      <c r="N589" s="14" t="n"/>
      <c r="O589" s="14" t="n"/>
      <c r="P589" s="14" t="n"/>
      <c r="Q589" s="14" t="n"/>
      <c r="R589" s="14" t="n"/>
      <c r="S589" s="14" t="n"/>
      <c r="T589" s="14" t="n"/>
      <c r="U589" s="14" t="n"/>
      <c r="V589" s="14" t="n"/>
      <c r="W589" s="14" t="n"/>
      <c r="X589" s="14" t="n"/>
      <c r="Y589" s="14" t="n"/>
      <c r="Z589" s="14" t="n"/>
    </row>
    <row r="590" ht="15.75" customHeight="1" s="16">
      <c r="A590" s="13" t="inlineStr">
        <is>
          <t>딥웨일블루</t>
        </is>
      </c>
      <c r="B590" s="14" t="n"/>
      <c r="C590" s="14" t="n"/>
      <c r="D590" s="14" t="n"/>
      <c r="E590" s="14" t="n"/>
      <c r="F590" s="14" t="n"/>
      <c r="G590" s="14" t="n"/>
      <c r="H590" s="14" t="n"/>
      <c r="I590" s="14" t="n"/>
      <c r="J590" s="14" t="n"/>
      <c r="K590" s="14" t="n"/>
      <c r="L590" s="14" t="n"/>
      <c r="M590" s="14" t="n"/>
      <c r="N590" s="14" t="n"/>
      <c r="O590" s="14" t="n"/>
      <c r="P590" s="14" t="n"/>
      <c r="Q590" s="14" t="n"/>
      <c r="R590" s="14" t="n"/>
      <c r="S590" s="14" t="n"/>
      <c r="T590" s="14" t="n"/>
      <c r="U590" s="14" t="n"/>
      <c r="V590" s="14" t="n"/>
      <c r="W590" s="14" t="n"/>
      <c r="X590" s="14" t="n"/>
      <c r="Y590" s="14" t="n"/>
      <c r="Z590" s="14" t="n"/>
    </row>
    <row r="591" ht="15.75" customHeight="1" s="16">
      <c r="A591" s="13" t="inlineStr">
        <is>
          <t>데스티니바이올렛</t>
        </is>
      </c>
      <c r="B591" s="14" t="n"/>
      <c r="C591" s="14" t="n"/>
      <c r="D591" s="14" t="n"/>
      <c r="E591" s="14" t="n"/>
      <c r="F591" s="14" t="n"/>
      <c r="G591" s="14" t="n"/>
      <c r="H591" s="14" t="n"/>
      <c r="I591" s="14" t="n"/>
      <c r="J591" s="14" t="n"/>
      <c r="K591" s="14" t="n"/>
      <c r="L591" s="14" t="n"/>
      <c r="M591" s="14" t="n"/>
      <c r="N591" s="14" t="n"/>
      <c r="O591" s="14" t="n"/>
      <c r="P591" s="14" t="n"/>
      <c r="Q591" s="14" t="n"/>
      <c r="R591" s="14" t="n"/>
      <c r="S591" s="14" t="n"/>
      <c r="T591" s="14" t="n"/>
      <c r="U591" s="14" t="n"/>
      <c r="V591" s="14" t="n"/>
      <c r="W591" s="14" t="n"/>
      <c r="X591" s="14" t="n"/>
      <c r="Y591" s="14" t="n"/>
      <c r="Z591" s="14" t="n"/>
    </row>
    <row r="592" ht="15.75" customHeight="1" s="16">
      <c r="A592" s="13" t="inlineStr">
        <is>
          <t>멜란지다크베이지브라운</t>
        </is>
      </c>
      <c r="B592" s="14" t="n"/>
      <c r="C592" s="14" t="n"/>
      <c r="D592" s="14" t="n"/>
      <c r="E592" s="14" t="n"/>
      <c r="F592" s="14" t="n"/>
      <c r="G592" s="14" t="n"/>
      <c r="H592" s="14" t="n"/>
      <c r="I592" s="14" t="n"/>
      <c r="J592" s="14" t="n"/>
      <c r="K592" s="14" t="n"/>
      <c r="L592" s="14" t="n"/>
      <c r="M592" s="14" t="n"/>
      <c r="N592" s="14" t="n"/>
      <c r="O592" s="14" t="n"/>
      <c r="P592" s="14" t="n"/>
      <c r="Q592" s="14" t="n"/>
      <c r="R592" s="14" t="n"/>
      <c r="S592" s="14" t="n"/>
      <c r="T592" s="14" t="n"/>
      <c r="U592" s="14" t="n"/>
      <c r="V592" s="14" t="n"/>
      <c r="W592" s="14" t="n"/>
      <c r="X592" s="14" t="n"/>
      <c r="Y592" s="14" t="n"/>
      <c r="Z592" s="14" t="n"/>
    </row>
    <row r="593" ht="15.75" customHeight="1" s="16">
      <c r="A593" s="13" t="inlineStr">
        <is>
          <t>피클그린</t>
        </is>
      </c>
      <c r="B593" s="14" t="n"/>
      <c r="C593" s="14" t="n"/>
      <c r="D593" s="14" t="n"/>
      <c r="E593" s="14" t="n"/>
      <c r="F593" s="14" t="n"/>
      <c r="G593" s="14" t="n"/>
      <c r="H593" s="14" t="n"/>
      <c r="I593" s="14" t="n"/>
      <c r="J593" s="14" t="n"/>
      <c r="K593" s="14" t="n"/>
      <c r="L593" s="14" t="n"/>
      <c r="M593" s="14" t="n"/>
      <c r="N593" s="14" t="n"/>
      <c r="O593" s="14" t="n"/>
      <c r="P593" s="14" t="n"/>
      <c r="Q593" s="14" t="n"/>
      <c r="R593" s="14" t="n"/>
      <c r="S593" s="14" t="n"/>
      <c r="T593" s="14" t="n"/>
      <c r="U593" s="14" t="n"/>
      <c r="V593" s="14" t="n"/>
      <c r="W593" s="14" t="n"/>
      <c r="X593" s="14" t="n"/>
      <c r="Y593" s="14" t="n"/>
      <c r="Z593" s="14" t="n"/>
    </row>
    <row r="594" ht="15.75" customHeight="1" s="16">
      <c r="A594" s="13" t="inlineStr">
        <is>
          <t>멜란지터틀그린</t>
        </is>
      </c>
      <c r="B594" s="14" t="n"/>
      <c r="C594" s="14" t="n"/>
      <c r="D594" s="14" t="n"/>
      <c r="E594" s="14" t="n"/>
      <c r="F594" s="14" t="n"/>
      <c r="G594" s="14" t="n"/>
      <c r="H594" s="14" t="n"/>
      <c r="I594" s="14" t="n"/>
      <c r="J594" s="14" t="n"/>
      <c r="K594" s="14" t="n"/>
      <c r="L594" s="14" t="n"/>
      <c r="M594" s="14" t="n"/>
      <c r="N594" s="14" t="n"/>
      <c r="O594" s="14" t="n"/>
      <c r="P594" s="14" t="n"/>
      <c r="Q594" s="14" t="n"/>
      <c r="R594" s="14" t="n"/>
      <c r="S594" s="14" t="n"/>
      <c r="T594" s="14" t="n"/>
      <c r="U594" s="14" t="n"/>
      <c r="V594" s="14" t="n"/>
      <c r="W594" s="14" t="n"/>
      <c r="X594" s="14" t="n"/>
      <c r="Y594" s="14" t="n"/>
      <c r="Z594" s="14" t="n"/>
    </row>
    <row r="595" ht="15.75" customHeight="1" s="16">
      <c r="A595" s="13" t="inlineStr">
        <is>
          <t>다크블루라이트그레이</t>
        </is>
      </c>
      <c r="B595" s="14" t="n"/>
      <c r="C595" s="14" t="n"/>
      <c r="D595" s="14" t="n"/>
      <c r="E595" s="14" t="n"/>
      <c r="F595" s="14" t="n"/>
      <c r="G595" s="14" t="n"/>
      <c r="H595" s="14" t="n"/>
      <c r="I595" s="14" t="n"/>
      <c r="J595" s="14" t="n"/>
      <c r="K595" s="14" t="n"/>
      <c r="L595" s="14" t="n"/>
      <c r="M595" s="14" t="n"/>
      <c r="N595" s="14" t="n"/>
      <c r="O595" s="14" t="n"/>
      <c r="P595" s="14" t="n"/>
      <c r="Q595" s="14" t="n"/>
      <c r="R595" s="14" t="n"/>
      <c r="S595" s="14" t="n"/>
      <c r="T595" s="14" t="n"/>
      <c r="U595" s="14" t="n"/>
      <c r="V595" s="14" t="n"/>
      <c r="W595" s="14" t="n"/>
      <c r="X595" s="14" t="n"/>
      <c r="Y595" s="14" t="n"/>
      <c r="Z595" s="14" t="n"/>
    </row>
    <row r="596" ht="15.75" customHeight="1" s="16">
      <c r="A596" s="13" t="inlineStr">
        <is>
          <t>스카이하이블루</t>
        </is>
      </c>
      <c r="B596" s="14" t="n"/>
      <c r="C596" s="14" t="n"/>
      <c r="D596" s="14" t="n"/>
      <c r="E596" s="14" t="n"/>
      <c r="F596" s="14" t="n"/>
      <c r="G596" s="14" t="n"/>
      <c r="H596" s="14" t="n"/>
      <c r="I596" s="14" t="n"/>
      <c r="J596" s="14" t="n"/>
      <c r="K596" s="14" t="n"/>
      <c r="L596" s="14" t="n"/>
      <c r="M596" s="14" t="n"/>
      <c r="N596" s="14" t="n"/>
      <c r="O596" s="14" t="n"/>
      <c r="P596" s="14" t="n"/>
      <c r="Q596" s="14" t="n"/>
      <c r="R596" s="14" t="n"/>
      <c r="S596" s="14" t="n"/>
      <c r="T596" s="14" t="n"/>
      <c r="U596" s="14" t="n"/>
      <c r="V596" s="14" t="n"/>
      <c r="W596" s="14" t="n"/>
      <c r="X596" s="14" t="n"/>
      <c r="Y596" s="14" t="n"/>
      <c r="Z596" s="14" t="n"/>
    </row>
    <row r="597" ht="15.75" customHeight="1" s="16">
      <c r="A597" s="13" t="inlineStr">
        <is>
          <t>앤틱레드</t>
        </is>
      </c>
      <c r="B597" s="14" t="n"/>
      <c r="C597" s="14" t="n"/>
      <c r="D597" s="14" t="n"/>
      <c r="E597" s="14" t="n"/>
      <c r="F597" s="14" t="n"/>
      <c r="G597" s="14" t="n"/>
      <c r="H597" s="14" t="n"/>
      <c r="I597" s="14" t="n"/>
      <c r="J597" s="14" t="n"/>
      <c r="K597" s="14" t="n"/>
      <c r="L597" s="14" t="n"/>
      <c r="M597" s="14" t="n"/>
      <c r="N597" s="14" t="n"/>
      <c r="O597" s="14" t="n"/>
      <c r="P597" s="14" t="n"/>
      <c r="Q597" s="14" t="n"/>
      <c r="R597" s="14" t="n"/>
      <c r="S597" s="14" t="n"/>
      <c r="T597" s="14" t="n"/>
      <c r="U597" s="14" t="n"/>
      <c r="V597" s="14" t="n"/>
      <c r="W597" s="14" t="n"/>
      <c r="X597" s="14" t="n"/>
      <c r="Y597" s="14" t="n"/>
      <c r="Z597" s="14" t="n"/>
    </row>
    <row r="598" ht="15.75" customHeight="1" s="16">
      <c r="A598" s="13" t="inlineStr">
        <is>
          <t>또르띠아브라운</t>
        </is>
      </c>
      <c r="B598" s="14" t="n"/>
      <c r="C598" s="14" t="n"/>
      <c r="D598" s="14" t="n"/>
      <c r="E598" s="14" t="n"/>
      <c r="F598" s="14" t="n"/>
      <c r="G598" s="14" t="n"/>
      <c r="H598" s="14" t="n"/>
      <c r="I598" s="14" t="n"/>
      <c r="J598" s="14" t="n"/>
      <c r="K598" s="14" t="n"/>
      <c r="L598" s="14" t="n"/>
      <c r="M598" s="14" t="n"/>
      <c r="N598" s="14" t="n"/>
      <c r="O598" s="14" t="n"/>
      <c r="P598" s="14" t="n"/>
      <c r="Q598" s="14" t="n"/>
      <c r="R598" s="14" t="n"/>
      <c r="S598" s="14" t="n"/>
      <c r="T598" s="14" t="n"/>
      <c r="U598" s="14" t="n"/>
      <c r="V598" s="14" t="n"/>
      <c r="W598" s="14" t="n"/>
      <c r="X598" s="14" t="n"/>
      <c r="Y598" s="14" t="n"/>
      <c r="Z598" s="14" t="n"/>
    </row>
    <row r="599" ht="15.75" customHeight="1" s="16">
      <c r="A599" s="13" t="inlineStr">
        <is>
          <t>다크피치코랄화이트</t>
        </is>
      </c>
      <c r="B599" s="14" t="n"/>
      <c r="C599" s="14" t="n"/>
      <c r="D599" s="14" t="n"/>
      <c r="E599" s="14" t="n"/>
      <c r="F599" s="14" t="n"/>
      <c r="G599" s="14" t="n"/>
      <c r="H599" s="14" t="n"/>
      <c r="I599" s="14" t="n"/>
      <c r="J599" s="14" t="n"/>
      <c r="K599" s="14" t="n"/>
      <c r="L599" s="14" t="n"/>
      <c r="M599" s="14" t="n"/>
      <c r="N599" s="14" t="n"/>
      <c r="O599" s="14" t="n"/>
      <c r="P599" s="14" t="n"/>
      <c r="Q599" s="14" t="n"/>
      <c r="R599" s="14" t="n"/>
      <c r="S599" s="14" t="n"/>
      <c r="T599" s="14" t="n"/>
      <c r="U599" s="14" t="n"/>
      <c r="V599" s="14" t="n"/>
      <c r="W599" s="14" t="n"/>
      <c r="X599" s="14" t="n"/>
      <c r="Y599" s="14" t="n"/>
      <c r="Z599" s="14" t="n"/>
    </row>
    <row r="600" ht="15.75" customHeight="1" s="16">
      <c r="A600" s="13" t="inlineStr">
        <is>
          <t>라벤더화이트</t>
        </is>
      </c>
      <c r="B600" s="14" t="n"/>
      <c r="C600" s="14" t="n"/>
      <c r="D600" s="14" t="n"/>
      <c r="E600" s="14" t="n"/>
      <c r="F600" s="14" t="n"/>
      <c r="G600" s="14" t="n"/>
      <c r="H600" s="14" t="n"/>
      <c r="I600" s="14" t="n"/>
      <c r="J600" s="14" t="n"/>
      <c r="K600" s="14" t="n"/>
      <c r="L600" s="14" t="n"/>
      <c r="M600" s="14" t="n"/>
      <c r="N600" s="14" t="n"/>
      <c r="O600" s="14" t="n"/>
      <c r="P600" s="14" t="n"/>
      <c r="Q600" s="14" t="n"/>
      <c r="R600" s="14" t="n"/>
      <c r="S600" s="14" t="n"/>
      <c r="T600" s="14" t="n"/>
      <c r="U600" s="14" t="n"/>
      <c r="V600" s="14" t="n"/>
      <c r="W600" s="14" t="n"/>
      <c r="X600" s="14" t="n"/>
      <c r="Y600" s="14" t="n"/>
      <c r="Z600" s="14" t="n"/>
    </row>
    <row r="601" ht="15.75" customHeight="1" s="16">
      <c r="A601" s="13" t="inlineStr">
        <is>
          <t>아이보리틸블루</t>
        </is>
      </c>
      <c r="B601" s="14" t="n"/>
      <c r="C601" s="14" t="n"/>
      <c r="D601" s="14" t="n"/>
      <c r="E601" s="14" t="n"/>
      <c r="F601" s="14" t="n"/>
      <c r="G601" s="14" t="n"/>
      <c r="H601" s="14" t="n"/>
      <c r="I601" s="14" t="n"/>
      <c r="J601" s="14" t="n"/>
      <c r="K601" s="14" t="n"/>
      <c r="L601" s="14" t="n"/>
      <c r="M601" s="14" t="n"/>
      <c r="N601" s="14" t="n"/>
      <c r="O601" s="14" t="n"/>
      <c r="P601" s="14" t="n"/>
      <c r="Q601" s="14" t="n"/>
      <c r="R601" s="14" t="n"/>
      <c r="S601" s="14" t="n"/>
      <c r="T601" s="14" t="n"/>
      <c r="U601" s="14" t="n"/>
      <c r="V601" s="14" t="n"/>
      <c r="W601" s="14" t="n"/>
      <c r="X601" s="14" t="n"/>
      <c r="Y601" s="14" t="n"/>
      <c r="Z601" s="14" t="n"/>
    </row>
    <row r="602" ht="15.75" customHeight="1" s="16">
      <c r="A602" s="13" t="inlineStr">
        <is>
          <t>화이트미디움그레이</t>
        </is>
      </c>
      <c r="B602" s="14" t="n"/>
      <c r="C602" s="14" t="n"/>
      <c r="D602" s="14" t="n"/>
      <c r="E602" s="14" t="n"/>
      <c r="F602" s="14" t="n"/>
      <c r="G602" s="14" t="n"/>
      <c r="H602" s="14" t="n"/>
      <c r="I602" s="14" t="n"/>
      <c r="J602" s="14" t="n"/>
      <c r="K602" s="14" t="n"/>
      <c r="L602" s="14" t="n"/>
      <c r="M602" s="14" t="n"/>
      <c r="N602" s="14" t="n"/>
      <c r="O602" s="14" t="n"/>
      <c r="P602" s="14" t="n"/>
      <c r="Q602" s="14" t="n"/>
      <c r="R602" s="14" t="n"/>
      <c r="S602" s="14" t="n"/>
      <c r="T602" s="14" t="n"/>
      <c r="U602" s="14" t="n"/>
      <c r="V602" s="14" t="n"/>
      <c r="W602" s="14" t="n"/>
      <c r="X602" s="14" t="n"/>
      <c r="Y602" s="14" t="n"/>
      <c r="Z602" s="14" t="n"/>
    </row>
    <row r="603" ht="15.75" customHeight="1" s="16">
      <c r="A603" s="13" t="inlineStr">
        <is>
          <t>브라이트레드</t>
        </is>
      </c>
      <c r="B603" s="14" t="n"/>
      <c r="C603" s="14" t="n"/>
      <c r="D603" s="14" t="n"/>
      <c r="E603" s="14" t="n"/>
      <c r="F603" s="14" t="n"/>
      <c r="G603" s="14" t="n"/>
      <c r="H603" s="14" t="n"/>
      <c r="I603" s="14" t="n"/>
      <c r="J603" s="14" t="n"/>
      <c r="K603" s="14" t="n"/>
      <c r="L603" s="14" t="n"/>
      <c r="M603" s="14" t="n"/>
      <c r="N603" s="14" t="n"/>
      <c r="O603" s="14" t="n"/>
      <c r="P603" s="14" t="n"/>
      <c r="Q603" s="14" t="n"/>
      <c r="R603" s="14" t="n"/>
      <c r="S603" s="14" t="n"/>
      <c r="T603" s="14" t="n"/>
      <c r="U603" s="14" t="n"/>
      <c r="V603" s="14" t="n"/>
      <c r="W603" s="14" t="n"/>
      <c r="X603" s="14" t="n"/>
      <c r="Y603" s="14" t="n"/>
      <c r="Z603" s="14" t="n"/>
    </row>
    <row r="604" ht="15.75" customHeight="1" s="16">
      <c r="A604" s="13" t="inlineStr">
        <is>
          <t>엘그린</t>
        </is>
      </c>
      <c r="B604" s="14" t="n"/>
      <c r="C604" s="14" t="n"/>
      <c r="D604" s="14" t="n"/>
      <c r="E604" s="14" t="n"/>
      <c r="F604" s="14" t="n"/>
      <c r="G604" s="14" t="n"/>
      <c r="H604" s="14" t="n"/>
      <c r="I604" s="14" t="n"/>
      <c r="J604" s="14" t="n"/>
      <c r="K604" s="14" t="n"/>
      <c r="L604" s="14" t="n"/>
      <c r="M604" s="14" t="n"/>
      <c r="N604" s="14" t="n"/>
      <c r="O604" s="14" t="n"/>
      <c r="P604" s="14" t="n"/>
      <c r="Q604" s="14" t="n"/>
      <c r="R604" s="14" t="n"/>
      <c r="S604" s="14" t="n"/>
      <c r="T604" s="14" t="n"/>
      <c r="U604" s="14" t="n"/>
      <c r="V604" s="14" t="n"/>
      <c r="W604" s="14" t="n"/>
      <c r="X604" s="14" t="n"/>
      <c r="Y604" s="14" t="n"/>
      <c r="Z604" s="14" t="n"/>
    </row>
    <row r="605" ht="15.75" customHeight="1" s="16">
      <c r="A605" s="13" t="inlineStr">
        <is>
          <t>다크그레이매트네이비</t>
        </is>
      </c>
      <c r="B605" s="14" t="n"/>
      <c r="C605" s="14" t="n"/>
      <c r="D605" s="14" t="n"/>
      <c r="E605" s="14" t="n"/>
      <c r="F605" s="14" t="n"/>
      <c r="G605" s="14" t="n"/>
      <c r="H605" s="14" t="n"/>
      <c r="I605" s="14" t="n"/>
      <c r="J605" s="14" t="n"/>
      <c r="K605" s="14" t="n"/>
      <c r="L605" s="14" t="n"/>
      <c r="M605" s="14" t="n"/>
      <c r="N605" s="14" t="n"/>
      <c r="O605" s="14" t="n"/>
      <c r="P605" s="14" t="n"/>
      <c r="Q605" s="14" t="n"/>
      <c r="R605" s="14" t="n"/>
      <c r="S605" s="14" t="n"/>
      <c r="T605" s="14" t="n"/>
      <c r="U605" s="14" t="n"/>
      <c r="V605" s="14" t="n"/>
      <c r="W605" s="14" t="n"/>
      <c r="X605" s="14" t="n"/>
      <c r="Y605" s="14" t="n"/>
      <c r="Z605" s="14" t="n"/>
    </row>
    <row r="606" ht="15.75" customHeight="1" s="16">
      <c r="A606" s="13" t="inlineStr">
        <is>
          <t>매트블랙딥카키</t>
        </is>
      </c>
      <c r="B606" s="14" t="n"/>
      <c r="C606" s="14" t="n"/>
      <c r="D606" s="14" t="n"/>
      <c r="E606" s="14" t="n"/>
      <c r="F606" s="14" t="n"/>
      <c r="G606" s="14" t="n"/>
      <c r="H606" s="14" t="n"/>
      <c r="I606" s="14" t="n"/>
      <c r="J606" s="14" t="n"/>
      <c r="K606" s="14" t="n"/>
      <c r="L606" s="14" t="n"/>
      <c r="M606" s="14" t="n"/>
      <c r="N606" s="14" t="n"/>
      <c r="O606" s="14" t="n"/>
      <c r="P606" s="14" t="n"/>
      <c r="Q606" s="14" t="n"/>
      <c r="R606" s="14" t="n"/>
      <c r="S606" s="14" t="n"/>
      <c r="T606" s="14" t="n"/>
      <c r="U606" s="14" t="n"/>
      <c r="V606" s="14" t="n"/>
      <c r="W606" s="14" t="n"/>
      <c r="X606" s="14" t="n"/>
      <c r="Y606" s="14" t="n"/>
      <c r="Z606" s="14" t="n"/>
    </row>
    <row r="607" ht="15.75" customHeight="1" s="16">
      <c r="A607" s="13" t="inlineStr">
        <is>
          <t>베이지네이비</t>
        </is>
      </c>
      <c r="B607" s="14" t="n"/>
      <c r="C607" s="14" t="n"/>
      <c r="D607" s="14" t="n"/>
      <c r="E607" s="14" t="n"/>
      <c r="F607" s="14" t="n"/>
      <c r="G607" s="14" t="n"/>
      <c r="H607" s="14" t="n"/>
      <c r="I607" s="14" t="n"/>
      <c r="J607" s="14" t="n"/>
      <c r="K607" s="14" t="n"/>
      <c r="L607" s="14" t="n"/>
      <c r="M607" s="14" t="n"/>
      <c r="N607" s="14" t="n"/>
      <c r="O607" s="14" t="n"/>
      <c r="P607" s="14" t="n"/>
      <c r="Q607" s="14" t="n"/>
      <c r="R607" s="14" t="n"/>
      <c r="S607" s="14" t="n"/>
      <c r="T607" s="14" t="n"/>
      <c r="U607" s="14" t="n"/>
      <c r="V607" s="14" t="n"/>
      <c r="W607" s="14" t="n"/>
      <c r="X607" s="14" t="n"/>
      <c r="Y607" s="14" t="n"/>
      <c r="Z607" s="14" t="n"/>
    </row>
    <row r="608" ht="15.75" customHeight="1" s="16">
      <c r="A608" s="13" t="inlineStr">
        <is>
          <t>애쉬그레이</t>
        </is>
      </c>
      <c r="B608" s="14" t="n"/>
      <c r="C608" s="14" t="n"/>
      <c r="D608" s="14" t="n"/>
      <c r="E608" s="14" t="n"/>
      <c r="F608" s="14" t="n"/>
      <c r="G608" s="14" t="n"/>
      <c r="H608" s="14" t="n"/>
      <c r="I608" s="14" t="n"/>
      <c r="J608" s="14" t="n"/>
      <c r="K608" s="14" t="n"/>
      <c r="L608" s="14" t="n"/>
      <c r="M608" s="14" t="n"/>
      <c r="N608" s="14" t="n"/>
      <c r="O608" s="14" t="n"/>
      <c r="P608" s="14" t="n"/>
      <c r="Q608" s="14" t="n"/>
      <c r="R608" s="14" t="n"/>
      <c r="S608" s="14" t="n"/>
      <c r="T608" s="14" t="n"/>
      <c r="U608" s="14" t="n"/>
      <c r="V608" s="14" t="n"/>
      <c r="W608" s="14" t="n"/>
      <c r="X608" s="14" t="n"/>
      <c r="Y608" s="14" t="n"/>
      <c r="Z608" s="14" t="n"/>
    </row>
    <row r="609" ht="15.75" customHeight="1" s="16">
      <c r="A609" s="13" t="inlineStr">
        <is>
          <t>그레이블루</t>
        </is>
      </c>
      <c r="B609" s="14" t="n"/>
      <c r="C609" s="14" t="n"/>
      <c r="D609" s="14" t="n"/>
      <c r="E609" s="14" t="n"/>
      <c r="F609" s="14" t="n"/>
      <c r="G609" s="14" t="n"/>
      <c r="H609" s="14" t="n"/>
      <c r="I609" s="14" t="n"/>
      <c r="J609" s="14" t="n"/>
      <c r="K609" s="14" t="n"/>
      <c r="L609" s="14" t="n"/>
      <c r="M609" s="14" t="n"/>
      <c r="N609" s="14" t="n"/>
      <c r="O609" s="14" t="n"/>
      <c r="P609" s="14" t="n"/>
      <c r="Q609" s="14" t="n"/>
      <c r="R609" s="14" t="n"/>
      <c r="S609" s="14" t="n"/>
      <c r="T609" s="14" t="n"/>
      <c r="U609" s="14" t="n"/>
      <c r="V609" s="14" t="n"/>
      <c r="W609" s="14" t="n"/>
      <c r="X609" s="14" t="n"/>
      <c r="Y609" s="14" t="n"/>
      <c r="Z609" s="14" t="n"/>
    </row>
    <row r="610" ht="15.75" customHeight="1" s="16">
      <c r="A610" s="13" t="inlineStr">
        <is>
          <t>마리나블루</t>
        </is>
      </c>
      <c r="B610" s="14" t="n"/>
      <c r="C610" s="14" t="n"/>
      <c r="D610" s="14" t="n"/>
      <c r="E610" s="14" t="n"/>
      <c r="F610" s="14" t="n"/>
      <c r="G610" s="14" t="n"/>
      <c r="H610" s="14" t="n"/>
      <c r="I610" s="14" t="n"/>
      <c r="J610" s="14" t="n"/>
      <c r="K610" s="14" t="n"/>
      <c r="L610" s="14" t="n"/>
      <c r="M610" s="14" t="n"/>
      <c r="N610" s="14" t="n"/>
      <c r="O610" s="14" t="n"/>
      <c r="P610" s="14" t="n"/>
      <c r="Q610" s="14" t="n"/>
      <c r="R610" s="14" t="n"/>
      <c r="S610" s="14" t="n"/>
      <c r="T610" s="14" t="n"/>
      <c r="U610" s="14" t="n"/>
      <c r="V610" s="14" t="n"/>
      <c r="W610" s="14" t="n"/>
      <c r="X610" s="14" t="n"/>
      <c r="Y610" s="14" t="n"/>
      <c r="Z610" s="14" t="n"/>
    </row>
    <row r="611" ht="15.75" customHeight="1" s="16">
      <c r="A611" s="13" t="inlineStr">
        <is>
          <t>베릴그린</t>
        </is>
      </c>
      <c r="B611" s="14" t="n"/>
      <c r="C611" s="14" t="n"/>
      <c r="D611" s="14" t="n"/>
      <c r="E611" s="14" t="n"/>
      <c r="F611" s="14" t="n"/>
      <c r="G611" s="14" t="n"/>
      <c r="H611" s="14" t="n"/>
      <c r="I611" s="14" t="n"/>
      <c r="J611" s="14" t="n"/>
      <c r="K611" s="14" t="n"/>
      <c r="L611" s="14" t="n"/>
      <c r="M611" s="14" t="n"/>
      <c r="N611" s="14" t="n"/>
      <c r="O611" s="14" t="n"/>
      <c r="P611" s="14" t="n"/>
      <c r="Q611" s="14" t="n"/>
      <c r="R611" s="14" t="n"/>
      <c r="S611" s="14" t="n"/>
      <c r="T611" s="14" t="n"/>
      <c r="U611" s="14" t="n"/>
      <c r="V611" s="14" t="n"/>
      <c r="W611" s="14" t="n"/>
      <c r="X611" s="14" t="n"/>
      <c r="Y611" s="14" t="n"/>
      <c r="Z611" s="14" t="n"/>
    </row>
    <row r="612" ht="15.75" customHeight="1" s="16">
      <c r="A612" s="13" t="inlineStr">
        <is>
          <t>머스터드</t>
        </is>
      </c>
      <c r="B612" s="14" t="n"/>
      <c r="C612" s="14" t="n"/>
      <c r="D612" s="14" t="n"/>
      <c r="E612" s="14" t="n"/>
      <c r="F612" s="14" t="n"/>
      <c r="G612" s="14" t="n"/>
      <c r="H612" s="14" t="n"/>
      <c r="I612" s="14" t="n"/>
      <c r="J612" s="14" t="n"/>
      <c r="K612" s="14" t="n"/>
      <c r="L612" s="14" t="n"/>
      <c r="M612" s="14" t="n"/>
      <c r="N612" s="14" t="n"/>
      <c r="O612" s="14" t="n"/>
      <c r="P612" s="14" t="n"/>
      <c r="Q612" s="14" t="n"/>
      <c r="R612" s="14" t="n"/>
      <c r="S612" s="14" t="n"/>
      <c r="T612" s="14" t="n"/>
      <c r="U612" s="14" t="n"/>
      <c r="V612" s="14" t="n"/>
      <c r="W612" s="14" t="n"/>
      <c r="X612" s="14" t="n"/>
      <c r="Y612" s="14" t="n"/>
      <c r="Z612" s="14" t="n"/>
    </row>
    <row r="613" ht="15.75" customHeight="1" s="16">
      <c r="A613" s="13" t="inlineStr">
        <is>
          <t>아이리스오키드퍼플</t>
        </is>
      </c>
      <c r="B613" s="14" t="n"/>
      <c r="C613" s="14" t="n"/>
      <c r="D613" s="14" t="n"/>
      <c r="E613" s="14" t="n"/>
      <c r="F613" s="14" t="n"/>
      <c r="G613" s="14" t="n"/>
      <c r="H613" s="14" t="n"/>
      <c r="I613" s="14" t="n"/>
      <c r="J613" s="14" t="n"/>
      <c r="K613" s="14" t="n"/>
      <c r="L613" s="14" t="n"/>
      <c r="M613" s="14" t="n"/>
      <c r="N613" s="14" t="n"/>
      <c r="O613" s="14" t="n"/>
      <c r="P613" s="14" t="n"/>
      <c r="Q613" s="14" t="n"/>
      <c r="R613" s="14" t="n"/>
      <c r="S613" s="14" t="n"/>
      <c r="T613" s="14" t="n"/>
      <c r="U613" s="14" t="n"/>
      <c r="V613" s="14" t="n"/>
      <c r="W613" s="14" t="n"/>
      <c r="X613" s="14" t="n"/>
      <c r="Y613" s="14" t="n"/>
      <c r="Z613" s="14" t="n"/>
    </row>
    <row r="614" ht="15.75" customHeight="1" s="16">
      <c r="A614" s="13" t="inlineStr">
        <is>
          <t>베이비라벤더퍼플</t>
        </is>
      </c>
      <c r="B614" s="14" t="n"/>
      <c r="C614" s="14" t="n"/>
      <c r="D614" s="14" t="n"/>
      <c r="E614" s="14" t="n"/>
      <c r="F614" s="14" t="n"/>
      <c r="G614" s="14" t="n"/>
      <c r="H614" s="14" t="n"/>
      <c r="I614" s="14" t="n"/>
      <c r="J614" s="14" t="n"/>
      <c r="K614" s="14" t="n"/>
      <c r="L614" s="14" t="n"/>
      <c r="M614" s="14" t="n"/>
      <c r="N614" s="14" t="n"/>
      <c r="O614" s="14" t="n"/>
      <c r="P614" s="14" t="n"/>
      <c r="Q614" s="14" t="n"/>
      <c r="R614" s="14" t="n"/>
      <c r="S614" s="14" t="n"/>
      <c r="T614" s="14" t="n"/>
      <c r="U614" s="14" t="n"/>
      <c r="V614" s="14" t="n"/>
      <c r="W614" s="14" t="n"/>
      <c r="X614" s="14" t="n"/>
      <c r="Y614" s="14" t="n"/>
      <c r="Z614" s="14" t="n"/>
    </row>
    <row r="615" ht="15.75" customHeight="1" s="16">
      <c r="A615" s="13" t="inlineStr">
        <is>
          <t>에이션트워터블루</t>
        </is>
      </c>
      <c r="B615" s="14" t="n"/>
      <c r="C615" s="14" t="n"/>
      <c r="D615" s="14" t="n"/>
      <c r="E615" s="14" t="n"/>
      <c r="F615" s="14" t="n"/>
      <c r="G615" s="14" t="n"/>
      <c r="H615" s="14" t="n"/>
      <c r="I615" s="14" t="n"/>
      <c r="J615" s="14" t="n"/>
      <c r="K615" s="14" t="n"/>
      <c r="L615" s="14" t="n"/>
      <c r="M615" s="14" t="n"/>
      <c r="N615" s="14" t="n"/>
      <c r="O615" s="14" t="n"/>
      <c r="P615" s="14" t="n"/>
      <c r="Q615" s="14" t="n"/>
      <c r="R615" s="14" t="n"/>
      <c r="S615" s="14" t="n"/>
      <c r="T615" s="14" t="n"/>
      <c r="U615" s="14" t="n"/>
      <c r="V615" s="14" t="n"/>
      <c r="W615" s="14" t="n"/>
      <c r="X615" s="14" t="n"/>
      <c r="Y615" s="14" t="n"/>
      <c r="Z615" s="14" t="n"/>
    </row>
    <row r="616" ht="15.75" customHeight="1" s="16">
      <c r="A616" s="13" t="inlineStr">
        <is>
          <t>베이비블루</t>
        </is>
      </c>
      <c r="B616" s="14" t="n"/>
      <c r="C616" s="14" t="n"/>
      <c r="D616" s="14" t="n"/>
      <c r="E616" s="14" t="n"/>
      <c r="F616" s="14" t="n"/>
      <c r="G616" s="14" t="n"/>
      <c r="H616" s="14" t="n"/>
      <c r="I616" s="14" t="n"/>
      <c r="J616" s="14" t="n"/>
      <c r="K616" s="14" t="n"/>
      <c r="L616" s="14" t="n"/>
      <c r="M616" s="14" t="n"/>
      <c r="N616" s="14" t="n"/>
      <c r="O616" s="14" t="n"/>
      <c r="P616" s="14" t="n"/>
      <c r="Q616" s="14" t="n"/>
      <c r="R616" s="14" t="n"/>
      <c r="S616" s="14" t="n"/>
      <c r="T616" s="14" t="n"/>
      <c r="U616" s="14" t="n"/>
      <c r="V616" s="14" t="n"/>
      <c r="W616" s="14" t="n"/>
      <c r="X616" s="14" t="n"/>
      <c r="Y616" s="14" t="n"/>
      <c r="Z616" s="14" t="n"/>
    </row>
    <row r="617" ht="15.75" customHeight="1" s="16">
      <c r="A617" s="13" t="inlineStr">
        <is>
          <t>우드바이올렛</t>
        </is>
      </c>
      <c r="B617" s="14" t="n"/>
      <c r="C617" s="14" t="n"/>
      <c r="D617" s="14" t="n"/>
      <c r="E617" s="14" t="n"/>
      <c r="F617" s="14" t="n"/>
      <c r="G617" s="14" t="n"/>
      <c r="H617" s="14" t="n"/>
      <c r="I617" s="14" t="n"/>
      <c r="J617" s="14" t="n"/>
      <c r="K617" s="14" t="n"/>
      <c r="L617" s="14" t="n"/>
      <c r="M617" s="14" t="n"/>
      <c r="N617" s="14" t="n"/>
      <c r="O617" s="14" t="n"/>
      <c r="P617" s="14" t="n"/>
      <c r="Q617" s="14" t="n"/>
      <c r="R617" s="14" t="n"/>
      <c r="S617" s="14" t="n"/>
      <c r="T617" s="14" t="n"/>
      <c r="U617" s="14" t="n"/>
      <c r="V617" s="14" t="n"/>
      <c r="W617" s="14" t="n"/>
      <c r="X617" s="14" t="n"/>
      <c r="Y617" s="14" t="n"/>
      <c r="Z617" s="14" t="n"/>
    </row>
    <row r="618" ht="15.75" customHeight="1" s="16">
      <c r="A618" s="13" t="inlineStr">
        <is>
          <t>멜란지퍼플</t>
        </is>
      </c>
      <c r="B618" s="14" t="n"/>
      <c r="C618" s="14" t="n"/>
      <c r="D618" s="14" t="n"/>
      <c r="E618" s="14" t="n"/>
      <c r="F618" s="14" t="n"/>
      <c r="G618" s="14" t="n"/>
      <c r="H618" s="14" t="n"/>
      <c r="I618" s="14" t="n"/>
      <c r="J618" s="14" t="n"/>
      <c r="K618" s="14" t="n"/>
      <c r="L618" s="14" t="n"/>
      <c r="M618" s="14" t="n"/>
      <c r="N618" s="14" t="n"/>
      <c r="O618" s="14" t="n"/>
      <c r="P618" s="14" t="n"/>
      <c r="Q618" s="14" t="n"/>
      <c r="R618" s="14" t="n"/>
      <c r="S618" s="14" t="n"/>
      <c r="T618" s="14" t="n"/>
      <c r="U618" s="14" t="n"/>
      <c r="V618" s="14" t="n"/>
      <c r="W618" s="14" t="n"/>
      <c r="X618" s="14" t="n"/>
      <c r="Y618" s="14" t="n"/>
      <c r="Z618" s="14" t="n"/>
    </row>
    <row r="619" ht="15.75" customHeight="1" s="16">
      <c r="A619" s="13" t="inlineStr">
        <is>
          <t>핑크네이비</t>
        </is>
      </c>
      <c r="B619" s="14" t="n"/>
      <c r="C619" s="14" t="n"/>
      <c r="D619" s="14" t="n"/>
      <c r="E619" s="14" t="n"/>
      <c r="F619" s="14" t="n"/>
      <c r="G619" s="14" t="n"/>
      <c r="H619" s="14" t="n"/>
      <c r="I619" s="14" t="n"/>
      <c r="J619" s="14" t="n"/>
      <c r="K619" s="14" t="n"/>
      <c r="L619" s="14" t="n"/>
      <c r="M619" s="14" t="n"/>
      <c r="N619" s="14" t="n"/>
      <c r="O619" s="14" t="n"/>
      <c r="P619" s="14" t="n"/>
      <c r="Q619" s="14" t="n"/>
      <c r="R619" s="14" t="n"/>
      <c r="S619" s="14" t="n"/>
      <c r="T619" s="14" t="n"/>
      <c r="U619" s="14" t="n"/>
      <c r="V619" s="14" t="n"/>
      <c r="W619" s="14" t="n"/>
      <c r="X619" s="14" t="n"/>
      <c r="Y619" s="14" t="n"/>
      <c r="Z619" s="14" t="n"/>
    </row>
    <row r="620" ht="15.75" customHeight="1" s="16">
      <c r="A620" s="13" t="inlineStr">
        <is>
          <t>라이트라일락</t>
        </is>
      </c>
      <c r="B620" s="14" t="n"/>
      <c r="C620" s="14" t="n"/>
      <c r="D620" s="14" t="n"/>
      <c r="E620" s="14" t="n"/>
      <c r="F620" s="14" t="n"/>
      <c r="G620" s="14" t="n"/>
      <c r="H620" s="14" t="n"/>
      <c r="I620" s="14" t="n"/>
      <c r="J620" s="14" t="n"/>
      <c r="K620" s="14" t="n"/>
      <c r="L620" s="14" t="n"/>
      <c r="M620" s="14" t="n"/>
      <c r="N620" s="14" t="n"/>
      <c r="O620" s="14" t="n"/>
      <c r="P620" s="14" t="n"/>
      <c r="Q620" s="14" t="n"/>
      <c r="R620" s="14" t="n"/>
      <c r="S620" s="14" t="n"/>
      <c r="T620" s="14" t="n"/>
      <c r="U620" s="14" t="n"/>
      <c r="V620" s="14" t="n"/>
      <c r="W620" s="14" t="n"/>
      <c r="X620" s="14" t="n"/>
      <c r="Y620" s="14" t="n"/>
      <c r="Z620" s="14" t="n"/>
    </row>
    <row r="621" ht="15.75" customHeight="1" s="16">
      <c r="A621" s="13" t="inlineStr">
        <is>
          <t>블루그레이</t>
        </is>
      </c>
      <c r="B621" s="14" t="n"/>
      <c r="C621" s="14" t="n"/>
      <c r="D621" s="14" t="n"/>
      <c r="E621" s="14" t="n"/>
      <c r="F621" s="14" t="n"/>
      <c r="G621" s="14" t="n"/>
      <c r="H621" s="14" t="n"/>
      <c r="I621" s="14" t="n"/>
      <c r="J621" s="14" t="n"/>
      <c r="K621" s="14" t="n"/>
      <c r="L621" s="14" t="n"/>
      <c r="M621" s="14" t="n"/>
      <c r="N621" s="14" t="n"/>
      <c r="O621" s="14" t="n"/>
      <c r="P621" s="14" t="n"/>
      <c r="Q621" s="14" t="n"/>
      <c r="R621" s="14" t="n"/>
      <c r="S621" s="14" t="n"/>
      <c r="T621" s="14" t="n"/>
      <c r="U621" s="14" t="n"/>
      <c r="V621" s="14" t="n"/>
      <c r="W621" s="14" t="n"/>
      <c r="X621" s="14" t="n"/>
      <c r="Y621" s="14" t="n"/>
      <c r="Z621" s="14" t="n"/>
    </row>
    <row r="622" ht="15.75" customHeight="1" s="16">
      <c r="A622" s="13" t="inlineStr">
        <is>
          <t>레드아이보리</t>
        </is>
      </c>
      <c r="B622" s="14" t="n"/>
      <c r="C622" s="14" t="n"/>
      <c r="D622" s="14" t="n"/>
      <c r="E622" s="14" t="n"/>
      <c r="F622" s="14" t="n"/>
      <c r="G622" s="14" t="n"/>
      <c r="H622" s="14" t="n"/>
      <c r="I622" s="14" t="n"/>
      <c r="J622" s="14" t="n"/>
      <c r="K622" s="14" t="n"/>
      <c r="L622" s="14" t="n"/>
      <c r="M622" s="14" t="n"/>
      <c r="N622" s="14" t="n"/>
      <c r="O622" s="14" t="n"/>
      <c r="P622" s="14" t="n"/>
      <c r="Q622" s="14" t="n"/>
      <c r="R622" s="14" t="n"/>
      <c r="S622" s="14" t="n"/>
      <c r="T622" s="14" t="n"/>
      <c r="U622" s="14" t="n"/>
      <c r="V622" s="14" t="n"/>
      <c r="W622" s="14" t="n"/>
      <c r="X622" s="14" t="n"/>
      <c r="Y622" s="14" t="n"/>
      <c r="Z622" s="14" t="n"/>
    </row>
    <row r="623" ht="15.75" customHeight="1" s="16">
      <c r="A623" s="13" t="inlineStr">
        <is>
          <t>아이보리버건디</t>
        </is>
      </c>
      <c r="B623" s="14" t="n"/>
      <c r="C623" s="14" t="n"/>
      <c r="D623" s="14" t="n"/>
      <c r="E623" s="14" t="n"/>
      <c r="F623" s="14" t="n"/>
      <c r="G623" s="14" t="n"/>
      <c r="H623" s="14" t="n"/>
      <c r="I623" s="14" t="n"/>
      <c r="J623" s="14" t="n"/>
      <c r="K623" s="14" t="n"/>
      <c r="L623" s="14" t="n"/>
      <c r="M623" s="14" t="n"/>
      <c r="N623" s="14" t="n"/>
      <c r="O623" s="14" t="n"/>
      <c r="P623" s="14" t="n"/>
      <c r="Q623" s="14" t="n"/>
      <c r="R623" s="14" t="n"/>
      <c r="S623" s="14" t="n"/>
      <c r="T623" s="14" t="n"/>
      <c r="U623" s="14" t="n"/>
      <c r="V623" s="14" t="n"/>
      <c r="W623" s="14" t="n"/>
      <c r="X623" s="14" t="n"/>
      <c r="Y623" s="14" t="n"/>
      <c r="Z623" s="14" t="n"/>
    </row>
    <row r="624" ht="15.75" customHeight="1" s="16">
      <c r="A624" s="13" t="inlineStr">
        <is>
          <t>텐더터치핑크</t>
        </is>
      </c>
      <c r="B624" s="14" t="n"/>
      <c r="C624" s="14" t="n"/>
      <c r="D624" s="14" t="n"/>
      <c r="E624" s="14" t="n"/>
      <c r="F624" s="14" t="n"/>
      <c r="G624" s="14" t="n"/>
      <c r="H624" s="14" t="n"/>
      <c r="I624" s="14" t="n"/>
      <c r="J624" s="14" t="n"/>
      <c r="K624" s="14" t="n"/>
      <c r="L624" s="14" t="n"/>
      <c r="M624" s="14" t="n"/>
      <c r="N624" s="14" t="n"/>
      <c r="O624" s="14" t="n"/>
      <c r="P624" s="14" t="n"/>
      <c r="Q624" s="14" t="n"/>
      <c r="R624" s="14" t="n"/>
      <c r="S624" s="14" t="n"/>
      <c r="T624" s="14" t="n"/>
      <c r="U624" s="14" t="n"/>
      <c r="V624" s="14" t="n"/>
      <c r="W624" s="14" t="n"/>
      <c r="X624" s="14" t="n"/>
      <c r="Y624" s="14" t="n"/>
      <c r="Z624" s="14" t="n"/>
    </row>
    <row r="625" ht="15.75" customHeight="1" s="16">
      <c r="A625" s="13" t="inlineStr">
        <is>
          <t>플럼퍼펙트와인</t>
        </is>
      </c>
      <c r="B625" s="14" t="n"/>
      <c r="C625" s="14" t="n"/>
      <c r="D625" s="14" t="n"/>
      <c r="E625" s="14" t="n"/>
      <c r="F625" s="14" t="n"/>
      <c r="G625" s="14" t="n"/>
      <c r="H625" s="14" t="n"/>
      <c r="I625" s="14" t="n"/>
      <c r="J625" s="14" t="n"/>
      <c r="K625" s="14" t="n"/>
      <c r="L625" s="14" t="n"/>
      <c r="M625" s="14" t="n"/>
      <c r="N625" s="14" t="n"/>
      <c r="O625" s="14" t="n"/>
      <c r="P625" s="14" t="n"/>
      <c r="Q625" s="14" t="n"/>
      <c r="R625" s="14" t="n"/>
      <c r="S625" s="14" t="n"/>
      <c r="T625" s="14" t="n"/>
      <c r="U625" s="14" t="n"/>
      <c r="V625" s="14" t="n"/>
      <c r="W625" s="14" t="n"/>
      <c r="X625" s="14" t="n"/>
      <c r="Y625" s="14" t="n"/>
      <c r="Z625" s="14" t="n"/>
    </row>
    <row r="626" ht="15.75" customHeight="1" s="16">
      <c r="A626" s="13" t="inlineStr">
        <is>
          <t>스모키바이올렛</t>
        </is>
      </c>
      <c r="B626" s="14" t="n"/>
      <c r="C626" s="14" t="n"/>
      <c r="D626" s="14" t="n"/>
      <c r="E626" s="14" t="n"/>
      <c r="F626" s="14" t="n"/>
      <c r="G626" s="14" t="n"/>
      <c r="H626" s="14" t="n"/>
      <c r="I626" s="14" t="n"/>
      <c r="J626" s="14" t="n"/>
      <c r="K626" s="14" t="n"/>
      <c r="L626" s="14" t="n"/>
      <c r="M626" s="14" t="n"/>
      <c r="N626" s="14" t="n"/>
      <c r="O626" s="14" t="n"/>
      <c r="P626" s="14" t="n"/>
      <c r="Q626" s="14" t="n"/>
      <c r="R626" s="14" t="n"/>
      <c r="S626" s="14" t="n"/>
      <c r="T626" s="14" t="n"/>
      <c r="U626" s="14" t="n"/>
      <c r="V626" s="14" t="n"/>
      <c r="W626" s="14" t="n"/>
      <c r="X626" s="14" t="n"/>
      <c r="Y626" s="14" t="n"/>
      <c r="Z626" s="14" t="n"/>
    </row>
    <row r="627" ht="15.75" customHeight="1" s="16">
      <c r="A627" s="13" t="inlineStr">
        <is>
          <t>라이트핑크블랙</t>
        </is>
      </c>
      <c r="B627" s="14" t="n"/>
      <c r="C627" s="14" t="n"/>
      <c r="D627" s="14" t="n"/>
      <c r="E627" s="14" t="n"/>
      <c r="F627" s="14" t="n"/>
      <c r="G627" s="14" t="n"/>
      <c r="H627" s="14" t="n"/>
      <c r="I627" s="14" t="n"/>
      <c r="J627" s="14" t="n"/>
      <c r="K627" s="14" t="n"/>
      <c r="L627" s="14" t="n"/>
      <c r="M627" s="14" t="n"/>
      <c r="N627" s="14" t="n"/>
      <c r="O627" s="14" t="n"/>
      <c r="P627" s="14" t="n"/>
      <c r="Q627" s="14" t="n"/>
      <c r="R627" s="14" t="n"/>
      <c r="S627" s="14" t="n"/>
      <c r="T627" s="14" t="n"/>
      <c r="U627" s="14" t="n"/>
      <c r="V627" s="14" t="n"/>
      <c r="W627" s="14" t="n"/>
      <c r="X627" s="14" t="n"/>
      <c r="Y627" s="14" t="n"/>
      <c r="Z627" s="14" t="n"/>
    </row>
    <row r="628" ht="15.75" customHeight="1" s="16">
      <c r="A628" s="13" t="inlineStr">
        <is>
          <t>형광핑크블랙</t>
        </is>
      </c>
      <c r="B628" s="14" t="n"/>
      <c r="C628" s="14" t="n"/>
      <c r="D628" s="14" t="n"/>
      <c r="E628" s="14" t="n"/>
      <c r="F628" s="14" t="n"/>
      <c r="G628" s="14" t="n"/>
      <c r="H628" s="14" t="n"/>
      <c r="I628" s="14" t="n"/>
      <c r="J628" s="14" t="n"/>
      <c r="K628" s="14" t="n"/>
      <c r="L628" s="14" t="n"/>
      <c r="M628" s="14" t="n"/>
      <c r="N628" s="14" t="n"/>
      <c r="O628" s="14" t="n"/>
      <c r="P628" s="14" t="n"/>
      <c r="Q628" s="14" t="n"/>
      <c r="R628" s="14" t="n"/>
      <c r="S628" s="14" t="n"/>
      <c r="T628" s="14" t="n"/>
      <c r="U628" s="14" t="n"/>
      <c r="V628" s="14" t="n"/>
      <c r="W628" s="14" t="n"/>
      <c r="X628" s="14" t="n"/>
      <c r="Y628" s="14" t="n"/>
      <c r="Z628" s="14" t="n"/>
    </row>
    <row r="629" ht="15.75" customHeight="1" s="16">
      <c r="A629" s="13" t="inlineStr">
        <is>
          <t>네이비브라운</t>
        </is>
      </c>
      <c r="B629" s="14" t="n"/>
      <c r="C629" s="14" t="n"/>
      <c r="D629" s="14" t="n"/>
      <c r="E629" s="14" t="n"/>
      <c r="F629" s="14" t="n"/>
      <c r="G629" s="14" t="n"/>
      <c r="H629" s="14" t="n"/>
      <c r="I629" s="14" t="n"/>
      <c r="J629" s="14" t="n"/>
      <c r="K629" s="14" t="n"/>
      <c r="L629" s="14" t="n"/>
      <c r="M629" s="14" t="n"/>
      <c r="N629" s="14" t="n"/>
      <c r="O629" s="14" t="n"/>
      <c r="P629" s="14" t="n"/>
      <c r="Q629" s="14" t="n"/>
      <c r="R629" s="14" t="n"/>
      <c r="S629" s="14" t="n"/>
      <c r="T629" s="14" t="n"/>
      <c r="U629" s="14" t="n"/>
      <c r="V629" s="14" t="n"/>
      <c r="W629" s="14" t="n"/>
      <c r="X629" s="14" t="n"/>
      <c r="Y629" s="14" t="n"/>
      <c r="Z629" s="14" t="n"/>
    </row>
    <row r="630" ht="15.75" customHeight="1" s="16">
      <c r="A630" s="13" t="inlineStr">
        <is>
          <t>오트밀브라운</t>
        </is>
      </c>
      <c r="B630" s="14" t="n"/>
      <c r="C630" s="14" t="n"/>
      <c r="D630" s="14" t="n"/>
      <c r="E630" s="14" t="n"/>
      <c r="F630" s="14" t="n"/>
      <c r="G630" s="14" t="n"/>
      <c r="H630" s="14" t="n"/>
      <c r="I630" s="14" t="n"/>
      <c r="J630" s="14" t="n"/>
      <c r="K630" s="14" t="n"/>
      <c r="L630" s="14" t="n"/>
      <c r="M630" s="14" t="n"/>
      <c r="N630" s="14" t="n"/>
      <c r="O630" s="14" t="n"/>
      <c r="P630" s="14" t="n"/>
      <c r="Q630" s="14" t="n"/>
      <c r="R630" s="14" t="n"/>
      <c r="S630" s="14" t="n"/>
      <c r="T630" s="14" t="n"/>
      <c r="U630" s="14" t="n"/>
      <c r="V630" s="14" t="n"/>
      <c r="W630" s="14" t="n"/>
      <c r="X630" s="14" t="n"/>
      <c r="Y630" s="14" t="n"/>
      <c r="Z630" s="14" t="n"/>
    </row>
    <row r="631" ht="15.75" customHeight="1" s="16">
      <c r="A631" s="13" t="inlineStr">
        <is>
          <t>카키베이지</t>
        </is>
      </c>
      <c r="B631" s="14" t="n"/>
      <c r="C631" s="14" t="n"/>
      <c r="D631" s="14" t="n"/>
      <c r="E631" s="14" t="n"/>
      <c r="F631" s="14" t="n"/>
      <c r="G631" s="14" t="n"/>
      <c r="H631" s="14" t="n"/>
      <c r="I631" s="14" t="n"/>
      <c r="J631" s="14" t="n"/>
      <c r="K631" s="14" t="n"/>
      <c r="L631" s="14" t="n"/>
      <c r="M631" s="14" t="n"/>
      <c r="N631" s="14" t="n"/>
      <c r="O631" s="14" t="n"/>
      <c r="P631" s="14" t="n"/>
      <c r="Q631" s="14" t="n"/>
      <c r="R631" s="14" t="n"/>
      <c r="S631" s="14" t="n"/>
      <c r="T631" s="14" t="n"/>
      <c r="U631" s="14" t="n"/>
      <c r="V631" s="14" t="n"/>
      <c r="W631" s="14" t="n"/>
      <c r="X631" s="14" t="n"/>
      <c r="Y631" s="14" t="n"/>
      <c r="Z631" s="14" t="n"/>
    </row>
    <row r="632" ht="15.75" customHeight="1" s="16">
      <c r="A632" s="13" t="inlineStr">
        <is>
          <t>청록</t>
        </is>
      </c>
      <c r="B632" s="14" t="n"/>
      <c r="C632" s="14" t="n"/>
      <c r="D632" s="14" t="n"/>
      <c r="E632" s="14" t="n"/>
      <c r="F632" s="14" t="n"/>
      <c r="G632" s="14" t="n"/>
      <c r="H632" s="14" t="n"/>
      <c r="I632" s="14" t="n"/>
      <c r="J632" s="14" t="n"/>
      <c r="K632" s="14" t="n"/>
      <c r="L632" s="14" t="n"/>
      <c r="M632" s="14" t="n"/>
      <c r="N632" s="14" t="n"/>
      <c r="O632" s="14" t="n"/>
      <c r="P632" s="14" t="n"/>
      <c r="Q632" s="14" t="n"/>
      <c r="R632" s="14" t="n"/>
      <c r="S632" s="14" t="n"/>
      <c r="T632" s="14" t="n"/>
      <c r="U632" s="14" t="n"/>
      <c r="V632" s="14" t="n"/>
      <c r="W632" s="14" t="n"/>
      <c r="X632" s="14" t="n"/>
      <c r="Y632" s="14" t="n"/>
      <c r="Z632" s="14" t="n"/>
    </row>
    <row r="633" ht="15.75" customHeight="1" s="16">
      <c r="A633" s="13" t="inlineStr">
        <is>
          <t>레몬그린</t>
        </is>
      </c>
      <c r="B633" s="14" t="n"/>
      <c r="C633" s="14" t="n"/>
      <c r="D633" s="14" t="n"/>
      <c r="E633" s="14" t="n"/>
      <c r="F633" s="14" t="n"/>
      <c r="G633" s="14" t="n"/>
      <c r="H633" s="14" t="n"/>
      <c r="I633" s="14" t="n"/>
      <c r="J633" s="14" t="n"/>
      <c r="K633" s="14" t="n"/>
      <c r="L633" s="14" t="n"/>
      <c r="M633" s="14" t="n"/>
      <c r="N633" s="14" t="n"/>
      <c r="O633" s="14" t="n"/>
      <c r="P633" s="14" t="n"/>
      <c r="Q633" s="14" t="n"/>
      <c r="R633" s="14" t="n"/>
      <c r="S633" s="14" t="n"/>
      <c r="T633" s="14" t="n"/>
      <c r="U633" s="14" t="n"/>
      <c r="V633" s="14" t="n"/>
      <c r="W633" s="14" t="n"/>
      <c r="X633" s="14" t="n"/>
      <c r="Y633" s="14" t="n"/>
      <c r="Z633" s="14" t="n"/>
    </row>
    <row r="634" ht="15.75" customHeight="1" s="16">
      <c r="A634" s="13" t="inlineStr">
        <is>
          <t>브라운블랙</t>
        </is>
      </c>
      <c r="B634" s="14" t="n"/>
      <c r="C634" s="14" t="n"/>
      <c r="D634" s="14" t="n"/>
      <c r="E634" s="14" t="n"/>
      <c r="F634" s="14" t="n"/>
      <c r="G634" s="14" t="n"/>
      <c r="H634" s="14" t="n"/>
      <c r="I634" s="14" t="n"/>
      <c r="J634" s="14" t="n"/>
      <c r="K634" s="14" t="n"/>
      <c r="L634" s="14" t="n"/>
      <c r="M634" s="14" t="n"/>
      <c r="N634" s="14" t="n"/>
      <c r="O634" s="14" t="n"/>
      <c r="P634" s="14" t="n"/>
      <c r="Q634" s="14" t="n"/>
      <c r="R634" s="14" t="n"/>
      <c r="S634" s="14" t="n"/>
      <c r="T634" s="14" t="n"/>
      <c r="U634" s="14" t="n"/>
      <c r="V634" s="14" t="n"/>
      <c r="W634" s="14" t="n"/>
      <c r="X634" s="14" t="n"/>
      <c r="Y634" s="14" t="n"/>
      <c r="Z634" s="14" t="n"/>
    </row>
    <row r="635" ht="15.75" customHeight="1" s="16">
      <c r="A635" s="13" t="inlineStr">
        <is>
          <t>그린레드</t>
        </is>
      </c>
      <c r="B635" s="14" t="n"/>
      <c r="C635" s="14" t="n"/>
      <c r="D635" s="14" t="n"/>
      <c r="E635" s="14" t="n"/>
      <c r="F635" s="14" t="n"/>
      <c r="G635" s="14" t="n"/>
      <c r="H635" s="14" t="n"/>
      <c r="I635" s="14" t="n"/>
      <c r="J635" s="14" t="n"/>
      <c r="K635" s="14" t="n"/>
      <c r="L635" s="14" t="n"/>
      <c r="M635" s="14" t="n"/>
      <c r="N635" s="14" t="n"/>
      <c r="O635" s="14" t="n"/>
      <c r="P635" s="14" t="n"/>
      <c r="Q635" s="14" t="n"/>
      <c r="R635" s="14" t="n"/>
      <c r="S635" s="14" t="n"/>
      <c r="T635" s="14" t="n"/>
      <c r="U635" s="14" t="n"/>
      <c r="V635" s="14" t="n"/>
      <c r="W635" s="14" t="n"/>
      <c r="X635" s="14" t="n"/>
      <c r="Y635" s="14" t="n"/>
      <c r="Z635" s="14" t="n"/>
    </row>
    <row r="636" ht="15.75" customHeight="1" s="16">
      <c r="A636" s="13" t="inlineStr">
        <is>
          <t>릴렉스드블루</t>
        </is>
      </c>
      <c r="B636" s="14" t="n"/>
      <c r="C636" s="14" t="n"/>
      <c r="D636" s="14" t="n"/>
      <c r="E636" s="14" t="n"/>
      <c r="F636" s="14" t="n"/>
      <c r="G636" s="14" t="n"/>
      <c r="H636" s="14" t="n"/>
      <c r="I636" s="14" t="n"/>
      <c r="J636" s="14" t="n"/>
      <c r="K636" s="14" t="n"/>
      <c r="L636" s="14" t="n"/>
      <c r="M636" s="14" t="n"/>
      <c r="N636" s="14" t="n"/>
      <c r="O636" s="14" t="n"/>
      <c r="P636" s="14" t="n"/>
      <c r="Q636" s="14" t="n"/>
      <c r="R636" s="14" t="n"/>
      <c r="S636" s="14" t="n"/>
      <c r="T636" s="14" t="n"/>
      <c r="U636" s="14" t="n"/>
      <c r="V636" s="14" t="n"/>
      <c r="W636" s="14" t="n"/>
      <c r="X636" s="14" t="n"/>
      <c r="Y636" s="14" t="n"/>
      <c r="Z636" s="14" t="n"/>
    </row>
    <row r="637" ht="15.75" customHeight="1" s="16">
      <c r="A637" s="13" t="inlineStr">
        <is>
          <t>딥샌드베이지</t>
        </is>
      </c>
      <c r="B637" s="14" t="n"/>
      <c r="C637" s="14" t="n"/>
      <c r="D637" s="14" t="n"/>
      <c r="E637" s="14" t="n"/>
      <c r="F637" s="14" t="n"/>
      <c r="G637" s="14" t="n"/>
      <c r="H637" s="14" t="n"/>
      <c r="I637" s="14" t="n"/>
      <c r="J637" s="14" t="n"/>
      <c r="K637" s="14" t="n"/>
      <c r="L637" s="14" t="n"/>
      <c r="M637" s="14" t="n"/>
      <c r="N637" s="14" t="n"/>
      <c r="O637" s="14" t="n"/>
      <c r="P637" s="14" t="n"/>
      <c r="Q637" s="14" t="n"/>
      <c r="R637" s="14" t="n"/>
      <c r="S637" s="14" t="n"/>
      <c r="T637" s="14" t="n"/>
      <c r="U637" s="14" t="n"/>
      <c r="V637" s="14" t="n"/>
      <c r="W637" s="14" t="n"/>
      <c r="X637" s="14" t="n"/>
      <c r="Y637" s="14" t="n"/>
      <c r="Z637" s="14" t="n"/>
    </row>
    <row r="638" ht="15.75" customHeight="1" s="16">
      <c r="A638" s="13" t="inlineStr">
        <is>
          <t>펜넬씨드그린</t>
        </is>
      </c>
      <c r="B638" s="14" t="n"/>
      <c r="C638" s="14" t="n"/>
      <c r="D638" s="14" t="n"/>
      <c r="E638" s="14" t="n"/>
      <c r="F638" s="14" t="n"/>
      <c r="G638" s="14" t="n"/>
      <c r="H638" s="14" t="n"/>
      <c r="I638" s="14" t="n"/>
      <c r="J638" s="14" t="n"/>
      <c r="K638" s="14" t="n"/>
      <c r="L638" s="14" t="n"/>
      <c r="M638" s="14" t="n"/>
      <c r="N638" s="14" t="n"/>
      <c r="O638" s="14" t="n"/>
      <c r="P638" s="14" t="n"/>
      <c r="Q638" s="14" t="n"/>
      <c r="R638" s="14" t="n"/>
      <c r="S638" s="14" t="n"/>
      <c r="T638" s="14" t="n"/>
      <c r="U638" s="14" t="n"/>
      <c r="V638" s="14" t="n"/>
      <c r="W638" s="14" t="n"/>
      <c r="X638" s="14" t="n"/>
      <c r="Y638" s="14" t="n"/>
      <c r="Z638" s="14" t="n"/>
    </row>
    <row r="639" ht="15.75" customHeight="1" s="16">
      <c r="A639" s="13" t="inlineStr">
        <is>
          <t>미드나잇블루</t>
        </is>
      </c>
      <c r="B639" s="14" t="n"/>
      <c r="C639" s="14" t="n"/>
      <c r="D639" s="14" t="n"/>
      <c r="E639" s="14" t="n"/>
      <c r="F639" s="14" t="n"/>
      <c r="G639" s="14" t="n"/>
      <c r="H639" s="14" t="n"/>
      <c r="I639" s="14" t="n"/>
      <c r="J639" s="14" t="n"/>
      <c r="K639" s="14" t="n"/>
      <c r="L639" s="14" t="n"/>
      <c r="M639" s="14" t="n"/>
      <c r="N639" s="14" t="n"/>
      <c r="O639" s="14" t="n"/>
      <c r="P639" s="14" t="n"/>
      <c r="Q639" s="14" t="n"/>
      <c r="R639" s="14" t="n"/>
      <c r="S639" s="14" t="n"/>
      <c r="T639" s="14" t="n"/>
      <c r="U639" s="14" t="n"/>
      <c r="V639" s="14" t="n"/>
      <c r="W639" s="14" t="n"/>
      <c r="X639" s="14" t="n"/>
      <c r="Y639" s="14" t="n"/>
      <c r="Z639" s="14" t="n"/>
    </row>
    <row r="640" ht="15.75" customHeight="1" s="16">
      <c r="A640" s="13" t="inlineStr">
        <is>
          <t>베이지쉬그레이</t>
        </is>
      </c>
      <c r="B640" s="14" t="n"/>
      <c r="C640" s="14" t="n"/>
      <c r="D640" s="14" t="n"/>
      <c r="E640" s="14" t="n"/>
      <c r="F640" s="14" t="n"/>
      <c r="G640" s="14" t="n"/>
      <c r="H640" s="14" t="n"/>
      <c r="I640" s="14" t="n"/>
      <c r="J640" s="14" t="n"/>
      <c r="K640" s="14" t="n"/>
      <c r="L640" s="14" t="n"/>
      <c r="M640" s="14" t="n"/>
      <c r="N640" s="14" t="n"/>
      <c r="O640" s="14" t="n"/>
      <c r="P640" s="14" t="n"/>
      <c r="Q640" s="14" t="n"/>
      <c r="R640" s="14" t="n"/>
      <c r="S640" s="14" t="n"/>
      <c r="T640" s="14" t="n"/>
      <c r="U640" s="14" t="n"/>
      <c r="V640" s="14" t="n"/>
      <c r="W640" s="14" t="n"/>
      <c r="X640" s="14" t="n"/>
      <c r="Y640" s="14" t="n"/>
      <c r="Z640" s="14" t="n"/>
    </row>
    <row r="641" ht="15.75" customHeight="1" s="16">
      <c r="A641" s="13" t="inlineStr">
        <is>
          <t>멜란지미디움그레이</t>
        </is>
      </c>
      <c r="B641" s="14" t="n"/>
      <c r="C641" s="14" t="n"/>
      <c r="D641" s="14" t="n"/>
      <c r="E641" s="14" t="n"/>
      <c r="F641" s="14" t="n"/>
      <c r="G641" s="14" t="n"/>
      <c r="H641" s="14" t="n"/>
      <c r="I641" s="14" t="n"/>
      <c r="J641" s="14" t="n"/>
      <c r="K641" s="14" t="n"/>
      <c r="L641" s="14" t="n"/>
      <c r="M641" s="14" t="n"/>
      <c r="N641" s="14" t="n"/>
      <c r="O641" s="14" t="n"/>
      <c r="P641" s="14" t="n"/>
      <c r="Q641" s="14" t="n"/>
      <c r="R641" s="14" t="n"/>
      <c r="S641" s="14" t="n"/>
      <c r="T641" s="14" t="n"/>
      <c r="U641" s="14" t="n"/>
      <c r="V641" s="14" t="n"/>
      <c r="W641" s="14" t="n"/>
      <c r="X641" s="14" t="n"/>
      <c r="Y641" s="14" t="n"/>
      <c r="Z641" s="14" t="n"/>
    </row>
    <row r="642" ht="15.75" customHeight="1" s="16">
      <c r="A642" s="13" t="inlineStr">
        <is>
          <t>딥블루베리블루</t>
        </is>
      </c>
      <c r="B642" s="14" t="n"/>
      <c r="C642" s="14" t="n"/>
      <c r="D642" s="14" t="n"/>
      <c r="E642" s="14" t="n"/>
      <c r="F642" s="14" t="n"/>
      <c r="G642" s="14" t="n"/>
      <c r="H642" s="14" t="n"/>
      <c r="I642" s="14" t="n"/>
      <c r="J642" s="14" t="n"/>
      <c r="K642" s="14" t="n"/>
      <c r="L642" s="14" t="n"/>
      <c r="M642" s="14" t="n"/>
      <c r="N642" s="14" t="n"/>
      <c r="O642" s="14" t="n"/>
      <c r="P642" s="14" t="n"/>
      <c r="Q642" s="14" t="n"/>
      <c r="R642" s="14" t="n"/>
      <c r="S642" s="14" t="n"/>
      <c r="T642" s="14" t="n"/>
      <c r="U642" s="14" t="n"/>
      <c r="V642" s="14" t="n"/>
      <c r="W642" s="14" t="n"/>
      <c r="X642" s="14" t="n"/>
      <c r="Y642" s="14" t="n"/>
      <c r="Z642" s="14" t="n"/>
    </row>
    <row r="643" ht="15.75" customHeight="1" s="16">
      <c r="A643" s="13" t="inlineStr">
        <is>
          <t>샌드캐슬베이지</t>
        </is>
      </c>
      <c r="B643" s="14" t="n"/>
      <c r="C643" s="14" t="n"/>
      <c r="D643" s="14" t="n"/>
      <c r="E643" s="14" t="n"/>
      <c r="F643" s="14" t="n"/>
      <c r="G643" s="14" t="n"/>
      <c r="H643" s="14" t="n"/>
      <c r="I643" s="14" t="n"/>
      <c r="J643" s="14" t="n"/>
      <c r="K643" s="14" t="n"/>
      <c r="L643" s="14" t="n"/>
      <c r="M643" s="14" t="n"/>
      <c r="N643" s="14" t="n"/>
      <c r="O643" s="14" t="n"/>
      <c r="P643" s="14" t="n"/>
      <c r="Q643" s="14" t="n"/>
      <c r="R643" s="14" t="n"/>
      <c r="S643" s="14" t="n"/>
      <c r="T643" s="14" t="n"/>
      <c r="U643" s="14" t="n"/>
      <c r="V643" s="14" t="n"/>
      <c r="W643" s="14" t="n"/>
      <c r="X643" s="14" t="n"/>
      <c r="Y643" s="14" t="n"/>
      <c r="Z643" s="14" t="n"/>
    </row>
    <row r="644" ht="15.75" customHeight="1" s="16">
      <c r="A644" s="13" t="inlineStr">
        <is>
          <t>다크핑크넥타</t>
        </is>
      </c>
      <c r="B644" s="14" t="n"/>
      <c r="C644" s="14" t="n"/>
      <c r="D644" s="14" t="n"/>
      <c r="E644" s="14" t="n"/>
      <c r="F644" s="14" t="n"/>
      <c r="G644" s="14" t="n"/>
      <c r="H644" s="14" t="n"/>
      <c r="I644" s="14" t="n"/>
      <c r="J644" s="14" t="n"/>
      <c r="K644" s="14" t="n"/>
      <c r="L644" s="14" t="n"/>
      <c r="M644" s="14" t="n"/>
      <c r="N644" s="14" t="n"/>
      <c r="O644" s="14" t="n"/>
      <c r="P644" s="14" t="n"/>
      <c r="Q644" s="14" t="n"/>
      <c r="R644" s="14" t="n"/>
      <c r="S644" s="14" t="n"/>
      <c r="T644" s="14" t="n"/>
      <c r="U644" s="14" t="n"/>
      <c r="V644" s="14" t="n"/>
      <c r="W644" s="14" t="n"/>
      <c r="X644" s="14" t="n"/>
      <c r="Y644" s="14" t="n"/>
      <c r="Z644" s="14" t="n"/>
    </row>
    <row r="645" ht="15.75" customHeight="1" s="16">
      <c r="A645" s="13" t="inlineStr">
        <is>
          <t>로즈레드멜란지그레이</t>
        </is>
      </c>
      <c r="B645" s="14" t="n"/>
      <c r="C645" s="14" t="n"/>
      <c r="D645" s="14" t="n"/>
      <c r="E645" s="14" t="n"/>
      <c r="F645" s="14" t="n"/>
      <c r="G645" s="14" t="n"/>
      <c r="H645" s="14" t="n"/>
      <c r="I645" s="14" t="n"/>
      <c r="J645" s="14" t="n"/>
      <c r="K645" s="14" t="n"/>
      <c r="L645" s="14" t="n"/>
      <c r="M645" s="14" t="n"/>
      <c r="N645" s="14" t="n"/>
      <c r="O645" s="14" t="n"/>
      <c r="P645" s="14" t="n"/>
      <c r="Q645" s="14" t="n"/>
      <c r="R645" s="14" t="n"/>
      <c r="S645" s="14" t="n"/>
      <c r="T645" s="14" t="n"/>
      <c r="U645" s="14" t="n"/>
      <c r="V645" s="14" t="n"/>
      <c r="W645" s="14" t="n"/>
      <c r="X645" s="14" t="n"/>
      <c r="Y645" s="14" t="n"/>
      <c r="Z645" s="14" t="n"/>
    </row>
    <row r="646" ht="15.75" customHeight="1" s="16">
      <c r="A646" s="13" t="inlineStr">
        <is>
          <t>피치블러썸</t>
        </is>
      </c>
      <c r="B646" s="14" t="n"/>
      <c r="C646" s="14" t="n"/>
      <c r="D646" s="14" t="n"/>
      <c r="E646" s="14" t="n"/>
      <c r="F646" s="14" t="n"/>
      <c r="G646" s="14" t="n"/>
      <c r="H646" s="14" t="n"/>
      <c r="I646" s="14" t="n"/>
      <c r="J646" s="14" t="n"/>
      <c r="K646" s="14" t="n"/>
      <c r="L646" s="14" t="n"/>
      <c r="M646" s="14" t="n"/>
      <c r="N646" s="14" t="n"/>
      <c r="O646" s="14" t="n"/>
      <c r="P646" s="14" t="n"/>
      <c r="Q646" s="14" t="n"/>
      <c r="R646" s="14" t="n"/>
      <c r="S646" s="14" t="n"/>
      <c r="T646" s="14" t="n"/>
      <c r="U646" s="14" t="n"/>
      <c r="V646" s="14" t="n"/>
      <c r="W646" s="14" t="n"/>
      <c r="X646" s="14" t="n"/>
      <c r="Y646" s="14" t="n"/>
      <c r="Z646" s="14" t="n"/>
    </row>
    <row r="647" ht="15.75" customHeight="1" s="16">
      <c r="A647" s="13" t="inlineStr">
        <is>
          <t>파인그로브그린</t>
        </is>
      </c>
      <c r="B647" s="14" t="n"/>
      <c r="C647" s="14" t="n"/>
      <c r="D647" s="14" t="n"/>
      <c r="E647" s="14" t="n"/>
      <c r="F647" s="14" t="n"/>
      <c r="G647" s="14" t="n"/>
      <c r="H647" s="14" t="n"/>
      <c r="I647" s="14" t="n"/>
      <c r="J647" s="14" t="n"/>
      <c r="K647" s="14" t="n"/>
      <c r="L647" s="14" t="n"/>
      <c r="M647" s="14" t="n"/>
      <c r="N647" s="14" t="n"/>
      <c r="O647" s="14" t="n"/>
      <c r="P647" s="14" t="n"/>
      <c r="Q647" s="14" t="n"/>
      <c r="R647" s="14" t="n"/>
      <c r="S647" s="14" t="n"/>
      <c r="T647" s="14" t="n"/>
      <c r="U647" s="14" t="n"/>
      <c r="V647" s="14" t="n"/>
      <c r="W647" s="14" t="n"/>
      <c r="X647" s="14" t="n"/>
      <c r="Y647" s="14" t="n"/>
      <c r="Z647" s="14" t="n"/>
    </row>
    <row r="648" ht="15.75" customHeight="1" s="16">
      <c r="A648" s="13" t="inlineStr">
        <is>
          <t>리자드그린</t>
        </is>
      </c>
      <c r="B648" s="14" t="n"/>
      <c r="C648" s="14" t="n"/>
      <c r="D648" s="14" t="n"/>
      <c r="E648" s="14" t="n"/>
      <c r="F648" s="14" t="n"/>
      <c r="G648" s="14" t="n"/>
      <c r="H648" s="14" t="n"/>
      <c r="I648" s="14" t="n"/>
      <c r="J648" s="14" t="n"/>
      <c r="K648" s="14" t="n"/>
      <c r="L648" s="14" t="n"/>
      <c r="M648" s="14" t="n"/>
      <c r="N648" s="14" t="n"/>
      <c r="O648" s="14" t="n"/>
      <c r="P648" s="14" t="n"/>
      <c r="Q648" s="14" t="n"/>
      <c r="R648" s="14" t="n"/>
      <c r="S648" s="14" t="n"/>
      <c r="T648" s="14" t="n"/>
      <c r="U648" s="14" t="n"/>
      <c r="V648" s="14" t="n"/>
      <c r="W648" s="14" t="n"/>
      <c r="X648" s="14" t="n"/>
      <c r="Y648" s="14" t="n"/>
      <c r="Z648" s="14" t="n"/>
    </row>
    <row r="649" ht="15.75" customHeight="1" s="16">
      <c r="A649" s="13" t="inlineStr">
        <is>
          <t>퀼트블루</t>
        </is>
      </c>
      <c r="B649" s="14" t="n"/>
      <c r="C649" s="14" t="n"/>
      <c r="D649" s="14" t="n"/>
      <c r="E649" s="14" t="n"/>
      <c r="F649" s="14" t="n"/>
      <c r="G649" s="14" t="n"/>
      <c r="H649" s="14" t="n"/>
      <c r="I649" s="14" t="n"/>
      <c r="J649" s="14" t="n"/>
      <c r="K649" s="14" t="n"/>
      <c r="L649" s="14" t="n"/>
      <c r="M649" s="14" t="n"/>
      <c r="N649" s="14" t="n"/>
      <c r="O649" s="14" t="n"/>
      <c r="P649" s="14" t="n"/>
      <c r="Q649" s="14" t="n"/>
      <c r="R649" s="14" t="n"/>
      <c r="S649" s="14" t="n"/>
      <c r="T649" s="14" t="n"/>
      <c r="U649" s="14" t="n"/>
      <c r="V649" s="14" t="n"/>
      <c r="W649" s="14" t="n"/>
      <c r="X649" s="14" t="n"/>
      <c r="Y649" s="14" t="n"/>
      <c r="Z649" s="14" t="n"/>
    </row>
    <row r="650" ht="15.75" customHeight="1" s="16">
      <c r="A650" s="13" t="inlineStr">
        <is>
          <t>크리미오트밀</t>
        </is>
      </c>
      <c r="B650" s="14" t="n"/>
      <c r="C650" s="14" t="n"/>
      <c r="D650" s="14" t="n"/>
      <c r="E650" s="14" t="n"/>
      <c r="F650" s="14" t="n"/>
      <c r="G650" s="14" t="n"/>
      <c r="H650" s="14" t="n"/>
      <c r="I650" s="14" t="n"/>
      <c r="J650" s="14" t="n"/>
      <c r="K650" s="14" t="n"/>
      <c r="L650" s="14" t="n"/>
      <c r="M650" s="14" t="n"/>
      <c r="N650" s="14" t="n"/>
      <c r="O650" s="14" t="n"/>
      <c r="P650" s="14" t="n"/>
      <c r="Q650" s="14" t="n"/>
      <c r="R650" s="14" t="n"/>
      <c r="S650" s="14" t="n"/>
      <c r="T650" s="14" t="n"/>
      <c r="U650" s="14" t="n"/>
      <c r="V650" s="14" t="n"/>
      <c r="W650" s="14" t="n"/>
      <c r="X650" s="14" t="n"/>
      <c r="Y650" s="14" t="n"/>
      <c r="Z650" s="14" t="n"/>
    </row>
    <row r="651" ht="15.75" customHeight="1" s="16">
      <c r="A651" s="13" t="inlineStr">
        <is>
          <t>다크네이비아이보리</t>
        </is>
      </c>
      <c r="B651" s="14" t="n"/>
      <c r="C651" s="14" t="n"/>
      <c r="D651" s="14" t="n"/>
      <c r="E651" s="14" t="n"/>
      <c r="F651" s="14" t="n"/>
      <c r="G651" s="14" t="n"/>
      <c r="H651" s="14" t="n"/>
      <c r="I651" s="14" t="n"/>
      <c r="J651" s="14" t="n"/>
      <c r="K651" s="14" t="n"/>
      <c r="L651" s="14" t="n"/>
      <c r="M651" s="14" t="n"/>
      <c r="N651" s="14" t="n"/>
      <c r="O651" s="14" t="n"/>
      <c r="P651" s="14" t="n"/>
      <c r="Q651" s="14" t="n"/>
      <c r="R651" s="14" t="n"/>
      <c r="S651" s="14" t="n"/>
      <c r="T651" s="14" t="n"/>
      <c r="U651" s="14" t="n"/>
      <c r="V651" s="14" t="n"/>
      <c r="W651" s="14" t="n"/>
      <c r="X651" s="14" t="n"/>
      <c r="Y651" s="14" t="n"/>
      <c r="Z651" s="14" t="n"/>
    </row>
    <row r="652" ht="15.75" customHeight="1" s="16">
      <c r="A652" s="13" t="inlineStr">
        <is>
          <t>웜버건디</t>
        </is>
      </c>
      <c r="B652" s="14" t="n"/>
      <c r="C652" s="14" t="n"/>
      <c r="D652" s="14" t="n"/>
      <c r="E652" s="14" t="n"/>
      <c r="F652" s="14" t="n"/>
      <c r="G652" s="14" t="n"/>
      <c r="H652" s="14" t="n"/>
      <c r="I652" s="14" t="n"/>
      <c r="J652" s="14" t="n"/>
      <c r="K652" s="14" t="n"/>
      <c r="L652" s="14" t="n"/>
      <c r="M652" s="14" t="n"/>
      <c r="N652" s="14" t="n"/>
      <c r="O652" s="14" t="n"/>
      <c r="P652" s="14" t="n"/>
      <c r="Q652" s="14" t="n"/>
      <c r="R652" s="14" t="n"/>
      <c r="S652" s="14" t="n"/>
      <c r="T652" s="14" t="n"/>
      <c r="U652" s="14" t="n"/>
      <c r="V652" s="14" t="n"/>
      <c r="W652" s="14" t="n"/>
      <c r="X652" s="14" t="n"/>
      <c r="Y652" s="14" t="n"/>
      <c r="Z652" s="14" t="n"/>
    </row>
    <row r="653" ht="15.75" customHeight="1" s="16">
      <c r="A653" s="13" t="inlineStr">
        <is>
          <t>정글그린</t>
        </is>
      </c>
      <c r="B653" s="14" t="n"/>
      <c r="C653" s="14" t="n"/>
      <c r="D653" s="14" t="n"/>
      <c r="E653" s="14" t="n"/>
      <c r="F653" s="14" t="n"/>
      <c r="G653" s="14" t="n"/>
      <c r="H653" s="14" t="n"/>
      <c r="I653" s="14" t="n"/>
      <c r="J653" s="14" t="n"/>
      <c r="K653" s="14" t="n"/>
      <c r="L653" s="14" t="n"/>
      <c r="M653" s="14" t="n"/>
      <c r="N653" s="14" t="n"/>
      <c r="O653" s="14" t="n"/>
      <c r="P653" s="14" t="n"/>
      <c r="Q653" s="14" t="n"/>
      <c r="R653" s="14" t="n"/>
      <c r="S653" s="14" t="n"/>
      <c r="T653" s="14" t="n"/>
      <c r="U653" s="14" t="n"/>
      <c r="V653" s="14" t="n"/>
      <c r="W653" s="14" t="n"/>
      <c r="X653" s="14" t="n"/>
      <c r="Y653" s="14" t="n"/>
      <c r="Z653" s="14" t="n"/>
    </row>
    <row r="654" ht="15.75" customHeight="1" s="16">
      <c r="A654" s="13" t="inlineStr">
        <is>
          <t>제뉴어리포레스트블루</t>
        </is>
      </c>
      <c r="B654" s="14" t="n"/>
      <c r="C654" s="14" t="n"/>
      <c r="D654" s="14" t="n"/>
      <c r="E654" s="14" t="n"/>
      <c r="F654" s="14" t="n"/>
      <c r="G654" s="14" t="n"/>
      <c r="H654" s="14" t="n"/>
      <c r="I654" s="14" t="n"/>
      <c r="J654" s="14" t="n"/>
      <c r="K654" s="14" t="n"/>
      <c r="L654" s="14" t="n"/>
      <c r="M654" s="14" t="n"/>
      <c r="N654" s="14" t="n"/>
      <c r="O654" s="14" t="n"/>
      <c r="P654" s="14" t="n"/>
      <c r="Q654" s="14" t="n"/>
      <c r="R654" s="14" t="n"/>
      <c r="S654" s="14" t="n"/>
      <c r="T654" s="14" t="n"/>
      <c r="U654" s="14" t="n"/>
      <c r="V654" s="14" t="n"/>
      <c r="W654" s="14" t="n"/>
      <c r="X654" s="14" t="n"/>
      <c r="Y654" s="14" t="n"/>
      <c r="Z654" s="14" t="n"/>
    </row>
    <row r="655" ht="15.75" customHeight="1" s="16">
      <c r="A655" s="13" t="inlineStr">
        <is>
          <t>파스텔오렌지화이트</t>
        </is>
      </c>
      <c r="B655" s="14" t="n"/>
      <c r="C655" s="14" t="n"/>
      <c r="D655" s="14" t="n"/>
      <c r="E655" s="14" t="n"/>
      <c r="F655" s="14" t="n"/>
      <c r="G655" s="14" t="n"/>
      <c r="H655" s="14" t="n"/>
      <c r="I655" s="14" t="n"/>
      <c r="J655" s="14" t="n"/>
      <c r="K655" s="14" t="n"/>
      <c r="L655" s="14" t="n"/>
      <c r="M655" s="14" t="n"/>
      <c r="N655" s="14" t="n"/>
      <c r="O655" s="14" t="n"/>
      <c r="P655" s="14" t="n"/>
      <c r="Q655" s="14" t="n"/>
      <c r="R655" s="14" t="n"/>
      <c r="S655" s="14" t="n"/>
      <c r="T655" s="14" t="n"/>
      <c r="U655" s="14" t="n"/>
      <c r="V655" s="14" t="n"/>
      <c r="W655" s="14" t="n"/>
      <c r="X655" s="14" t="n"/>
      <c r="Y655" s="14" t="n"/>
      <c r="Z655" s="14" t="n"/>
    </row>
    <row r="656" ht="15.75" customHeight="1" s="16">
      <c r="A656" s="13" t="inlineStr">
        <is>
          <t>콘플라워블루다크네이비</t>
        </is>
      </c>
      <c r="B656" s="14" t="n"/>
      <c r="C656" s="14" t="n"/>
      <c r="D656" s="14" t="n"/>
      <c r="E656" s="14" t="n"/>
      <c r="F656" s="14" t="n"/>
      <c r="G656" s="14" t="n"/>
      <c r="H656" s="14" t="n"/>
      <c r="I656" s="14" t="n"/>
      <c r="J656" s="14" t="n"/>
      <c r="K656" s="14" t="n"/>
      <c r="L656" s="14" t="n"/>
      <c r="M656" s="14" t="n"/>
      <c r="N656" s="14" t="n"/>
      <c r="O656" s="14" t="n"/>
      <c r="P656" s="14" t="n"/>
      <c r="Q656" s="14" t="n"/>
      <c r="R656" s="14" t="n"/>
      <c r="S656" s="14" t="n"/>
      <c r="T656" s="14" t="n"/>
      <c r="U656" s="14" t="n"/>
      <c r="V656" s="14" t="n"/>
      <c r="W656" s="14" t="n"/>
      <c r="X656" s="14" t="n"/>
      <c r="Y656" s="14" t="n"/>
      <c r="Z656" s="14" t="n"/>
    </row>
    <row r="657" ht="15.75" customHeight="1" s="16">
      <c r="A657" s="13" t="inlineStr">
        <is>
          <t>딥그레이퍼플믹스</t>
        </is>
      </c>
      <c r="B657" s="14" t="n"/>
      <c r="C657" s="14" t="n"/>
      <c r="D657" s="14" t="n"/>
      <c r="E657" s="14" t="n"/>
      <c r="F657" s="14" t="n"/>
      <c r="G657" s="14" t="n"/>
      <c r="H657" s="14" t="n"/>
      <c r="I657" s="14" t="n"/>
      <c r="J657" s="14" t="n"/>
      <c r="K657" s="14" t="n"/>
      <c r="L657" s="14" t="n"/>
      <c r="M657" s="14" t="n"/>
      <c r="N657" s="14" t="n"/>
      <c r="O657" s="14" t="n"/>
      <c r="P657" s="14" t="n"/>
      <c r="Q657" s="14" t="n"/>
      <c r="R657" s="14" t="n"/>
      <c r="S657" s="14" t="n"/>
      <c r="T657" s="14" t="n"/>
      <c r="U657" s="14" t="n"/>
      <c r="V657" s="14" t="n"/>
      <c r="W657" s="14" t="n"/>
      <c r="X657" s="14" t="n"/>
      <c r="Y657" s="14" t="n"/>
      <c r="Z657" s="14" t="n"/>
    </row>
    <row r="658" ht="15.75" customHeight="1" s="16">
      <c r="A658" s="13" t="inlineStr">
        <is>
          <t>유광딥퍼플</t>
        </is>
      </c>
      <c r="B658" s="14" t="n"/>
      <c r="C658" s="14" t="n"/>
      <c r="D658" s="14" t="n"/>
      <c r="E658" s="14" t="n"/>
      <c r="F658" s="14" t="n"/>
      <c r="G658" s="14" t="n"/>
      <c r="H658" s="14" t="n"/>
      <c r="I658" s="14" t="n"/>
      <c r="J658" s="14" t="n"/>
      <c r="K658" s="14" t="n"/>
      <c r="L658" s="14" t="n"/>
      <c r="M658" s="14" t="n"/>
      <c r="N658" s="14" t="n"/>
      <c r="O658" s="14" t="n"/>
      <c r="P658" s="14" t="n"/>
      <c r="Q658" s="14" t="n"/>
      <c r="R658" s="14" t="n"/>
      <c r="S658" s="14" t="n"/>
      <c r="T658" s="14" t="n"/>
      <c r="U658" s="14" t="n"/>
      <c r="V658" s="14" t="n"/>
      <c r="W658" s="14" t="n"/>
      <c r="X658" s="14" t="n"/>
      <c r="Y658" s="14" t="n"/>
      <c r="Z658" s="14" t="n"/>
    </row>
    <row r="659" ht="15.75" customHeight="1" s="16">
      <c r="A659" s="13" t="inlineStr">
        <is>
          <t>울트라바이올렛</t>
        </is>
      </c>
      <c r="B659" s="14" t="n"/>
      <c r="C659" s="14" t="n"/>
      <c r="D659" s="14" t="n"/>
      <c r="E659" s="14" t="n"/>
      <c r="F659" s="14" t="n"/>
      <c r="G659" s="14" t="n"/>
      <c r="H659" s="14" t="n"/>
      <c r="I659" s="14" t="n"/>
      <c r="J659" s="14" t="n"/>
      <c r="K659" s="14" t="n"/>
      <c r="L659" s="14" t="n"/>
      <c r="M659" s="14" t="n"/>
      <c r="N659" s="14" t="n"/>
      <c r="O659" s="14" t="n"/>
      <c r="P659" s="14" t="n"/>
      <c r="Q659" s="14" t="n"/>
      <c r="R659" s="14" t="n"/>
      <c r="S659" s="14" t="n"/>
      <c r="T659" s="14" t="n"/>
      <c r="U659" s="14" t="n"/>
      <c r="V659" s="14" t="n"/>
      <c r="W659" s="14" t="n"/>
      <c r="X659" s="14" t="n"/>
      <c r="Y659" s="14" t="n"/>
      <c r="Z659" s="14" t="n"/>
    </row>
    <row r="660" ht="15.75" customHeight="1" s="16">
      <c r="A660" s="13" t="inlineStr">
        <is>
          <t>뱀파이어레드블랙</t>
        </is>
      </c>
      <c r="B660" s="14" t="n"/>
      <c r="C660" s="14" t="n"/>
      <c r="D660" s="14" t="n"/>
      <c r="E660" s="14" t="n"/>
      <c r="F660" s="14" t="n"/>
      <c r="G660" s="14" t="n"/>
      <c r="H660" s="14" t="n"/>
      <c r="I660" s="14" t="n"/>
      <c r="J660" s="14" t="n"/>
      <c r="K660" s="14" t="n"/>
      <c r="L660" s="14" t="n"/>
      <c r="M660" s="14" t="n"/>
      <c r="N660" s="14" t="n"/>
      <c r="O660" s="14" t="n"/>
      <c r="P660" s="14" t="n"/>
      <c r="Q660" s="14" t="n"/>
      <c r="R660" s="14" t="n"/>
      <c r="S660" s="14" t="n"/>
      <c r="T660" s="14" t="n"/>
      <c r="U660" s="14" t="n"/>
      <c r="V660" s="14" t="n"/>
      <c r="W660" s="14" t="n"/>
      <c r="X660" s="14" t="n"/>
      <c r="Y660" s="14" t="n"/>
      <c r="Z660" s="14" t="n"/>
    </row>
    <row r="661" ht="15.75" customHeight="1" s="16">
      <c r="A661" s="13" t="inlineStr">
        <is>
          <t>네온코랄</t>
        </is>
      </c>
      <c r="B661" s="14" t="n"/>
      <c r="C661" s="14" t="n"/>
      <c r="D661" s="14" t="n"/>
      <c r="E661" s="14" t="n"/>
      <c r="F661" s="14" t="n"/>
      <c r="G661" s="14" t="n"/>
      <c r="H661" s="14" t="n"/>
      <c r="I661" s="14" t="n"/>
      <c r="J661" s="14" t="n"/>
      <c r="K661" s="14" t="n"/>
      <c r="L661" s="14" t="n"/>
      <c r="M661" s="14" t="n"/>
      <c r="N661" s="14" t="n"/>
      <c r="O661" s="14" t="n"/>
      <c r="P661" s="14" t="n"/>
      <c r="Q661" s="14" t="n"/>
      <c r="R661" s="14" t="n"/>
      <c r="S661" s="14" t="n"/>
      <c r="T661" s="14" t="n"/>
      <c r="U661" s="14" t="n"/>
      <c r="V661" s="14" t="n"/>
      <c r="W661" s="14" t="n"/>
      <c r="X661" s="14" t="n"/>
      <c r="Y661" s="14" t="n"/>
      <c r="Z661" s="14" t="n"/>
    </row>
    <row r="662" ht="15.75" customHeight="1" s="16">
      <c r="A662" s="13" t="inlineStr">
        <is>
          <t>완더링리버블루</t>
        </is>
      </c>
      <c r="B662" s="14" t="n"/>
      <c r="C662" s="14" t="n"/>
      <c r="D662" s="14" t="n"/>
      <c r="E662" s="14" t="n"/>
      <c r="F662" s="14" t="n"/>
      <c r="G662" s="14" t="n"/>
      <c r="H662" s="14" t="n"/>
      <c r="I662" s="14" t="n"/>
      <c r="J662" s="14" t="n"/>
      <c r="K662" s="14" t="n"/>
      <c r="L662" s="14" t="n"/>
      <c r="M662" s="14" t="n"/>
      <c r="N662" s="14" t="n"/>
      <c r="O662" s="14" t="n"/>
      <c r="P662" s="14" t="n"/>
      <c r="Q662" s="14" t="n"/>
      <c r="R662" s="14" t="n"/>
      <c r="S662" s="14" t="n"/>
      <c r="T662" s="14" t="n"/>
      <c r="U662" s="14" t="n"/>
      <c r="V662" s="14" t="n"/>
      <c r="W662" s="14" t="n"/>
      <c r="X662" s="14" t="n"/>
      <c r="Y662" s="14" t="n"/>
      <c r="Z662" s="14" t="n"/>
    </row>
    <row r="663" ht="15.75" customHeight="1" s="16">
      <c r="A663" s="13" t="inlineStr">
        <is>
          <t>디어브라운</t>
        </is>
      </c>
      <c r="B663" s="14" t="n"/>
      <c r="C663" s="14" t="n"/>
      <c r="D663" s="14" t="n"/>
      <c r="E663" s="14" t="n"/>
      <c r="F663" s="14" t="n"/>
      <c r="G663" s="14" t="n"/>
      <c r="H663" s="14" t="n"/>
      <c r="I663" s="14" t="n"/>
      <c r="J663" s="14" t="n"/>
      <c r="K663" s="14" t="n"/>
      <c r="L663" s="14" t="n"/>
      <c r="M663" s="14" t="n"/>
      <c r="N663" s="14" t="n"/>
      <c r="O663" s="14" t="n"/>
      <c r="P663" s="14" t="n"/>
      <c r="Q663" s="14" t="n"/>
      <c r="R663" s="14" t="n"/>
      <c r="S663" s="14" t="n"/>
      <c r="T663" s="14" t="n"/>
      <c r="U663" s="14" t="n"/>
      <c r="V663" s="14" t="n"/>
      <c r="W663" s="14" t="n"/>
      <c r="X663" s="14" t="n"/>
      <c r="Y663" s="14" t="n"/>
      <c r="Z663" s="14" t="n"/>
    </row>
    <row r="664" ht="15.75" customHeight="1" s="16">
      <c r="A664" s="13" t="inlineStr">
        <is>
          <t>네온피치다크그레이</t>
        </is>
      </c>
      <c r="B664" s="14" t="n"/>
      <c r="C664" s="14" t="n"/>
      <c r="D664" s="14" t="n"/>
      <c r="E664" s="14" t="n"/>
      <c r="F664" s="14" t="n"/>
      <c r="G664" s="14" t="n"/>
      <c r="H664" s="14" t="n"/>
      <c r="I664" s="14" t="n"/>
      <c r="J664" s="14" t="n"/>
      <c r="K664" s="14" t="n"/>
      <c r="L664" s="14" t="n"/>
      <c r="M664" s="14" t="n"/>
      <c r="N664" s="14" t="n"/>
      <c r="O664" s="14" t="n"/>
      <c r="P664" s="14" t="n"/>
      <c r="Q664" s="14" t="n"/>
      <c r="R664" s="14" t="n"/>
      <c r="S664" s="14" t="n"/>
      <c r="T664" s="14" t="n"/>
      <c r="U664" s="14" t="n"/>
      <c r="V664" s="14" t="n"/>
      <c r="W664" s="14" t="n"/>
      <c r="X664" s="14" t="n"/>
      <c r="Y664" s="14" t="n"/>
      <c r="Z664" s="14" t="n"/>
    </row>
    <row r="665" ht="15.75" customHeight="1" s="16">
      <c r="A665" s="13" t="inlineStr">
        <is>
          <t>자주믹스</t>
        </is>
      </c>
      <c r="B665" s="14" t="n"/>
      <c r="C665" s="14" t="n"/>
      <c r="D665" s="14" t="n"/>
      <c r="E665" s="14" t="n"/>
      <c r="F665" s="14" t="n"/>
      <c r="G665" s="14" t="n"/>
      <c r="H665" s="14" t="n"/>
      <c r="I665" s="14" t="n"/>
      <c r="J665" s="14" t="n"/>
      <c r="K665" s="14" t="n"/>
      <c r="L665" s="14" t="n"/>
      <c r="M665" s="14" t="n"/>
      <c r="N665" s="14" t="n"/>
      <c r="O665" s="14" t="n"/>
      <c r="P665" s="14" t="n"/>
      <c r="Q665" s="14" t="n"/>
      <c r="R665" s="14" t="n"/>
      <c r="S665" s="14" t="n"/>
      <c r="T665" s="14" t="n"/>
      <c r="U665" s="14" t="n"/>
      <c r="V665" s="14" t="n"/>
      <c r="W665" s="14" t="n"/>
      <c r="X665" s="14" t="n"/>
      <c r="Y665" s="14" t="n"/>
      <c r="Z665" s="14" t="n"/>
    </row>
    <row r="666" ht="15.75" customHeight="1" s="16">
      <c r="A666" s="13" t="inlineStr">
        <is>
          <t>플라이어카이트블루</t>
        </is>
      </c>
      <c r="B666" s="14" t="n"/>
      <c r="C666" s="14" t="n"/>
      <c r="D666" s="14" t="n"/>
      <c r="E666" s="14" t="n"/>
      <c r="F666" s="14" t="n"/>
      <c r="G666" s="14" t="n"/>
      <c r="H666" s="14" t="n"/>
      <c r="I666" s="14" t="n"/>
      <c r="J666" s="14" t="n"/>
      <c r="K666" s="14" t="n"/>
      <c r="L666" s="14" t="n"/>
      <c r="M666" s="14" t="n"/>
      <c r="N666" s="14" t="n"/>
      <c r="O666" s="14" t="n"/>
      <c r="P666" s="14" t="n"/>
      <c r="Q666" s="14" t="n"/>
      <c r="R666" s="14" t="n"/>
      <c r="S666" s="14" t="n"/>
      <c r="T666" s="14" t="n"/>
      <c r="U666" s="14" t="n"/>
      <c r="V666" s="14" t="n"/>
      <c r="W666" s="14" t="n"/>
      <c r="X666" s="14" t="n"/>
      <c r="Y666" s="14" t="n"/>
      <c r="Z666" s="14" t="n"/>
    </row>
    <row r="667" ht="15.75" customHeight="1" s="16">
      <c r="A667" s="13" t="inlineStr">
        <is>
          <t>쉐도우그린</t>
        </is>
      </c>
      <c r="B667" s="14" t="n"/>
      <c r="C667" s="14" t="n"/>
      <c r="D667" s="14" t="n"/>
      <c r="E667" s="14" t="n"/>
      <c r="F667" s="14" t="n"/>
      <c r="G667" s="14" t="n"/>
      <c r="H667" s="14" t="n"/>
      <c r="I667" s="14" t="n"/>
      <c r="J667" s="14" t="n"/>
      <c r="K667" s="14" t="n"/>
      <c r="L667" s="14" t="n"/>
      <c r="M667" s="14" t="n"/>
      <c r="N667" s="14" t="n"/>
      <c r="O667" s="14" t="n"/>
      <c r="P667" s="14" t="n"/>
      <c r="Q667" s="14" t="n"/>
      <c r="R667" s="14" t="n"/>
      <c r="S667" s="14" t="n"/>
      <c r="T667" s="14" t="n"/>
      <c r="U667" s="14" t="n"/>
      <c r="V667" s="14" t="n"/>
      <c r="W667" s="14" t="n"/>
      <c r="X667" s="14" t="n"/>
      <c r="Y667" s="14" t="n"/>
      <c r="Z667" s="14" t="n"/>
    </row>
    <row r="668" ht="15.75" customHeight="1" s="16">
      <c r="A668" s="13" t="inlineStr">
        <is>
          <t>웜오렌지</t>
        </is>
      </c>
      <c r="B668" s="14" t="n"/>
      <c r="C668" s="14" t="n"/>
      <c r="D668" s="14" t="n"/>
      <c r="E668" s="14" t="n"/>
      <c r="F668" s="14" t="n"/>
      <c r="G668" s="14" t="n"/>
      <c r="H668" s="14" t="n"/>
      <c r="I668" s="14" t="n"/>
      <c r="J668" s="14" t="n"/>
      <c r="K668" s="14" t="n"/>
      <c r="L668" s="14" t="n"/>
      <c r="M668" s="14" t="n"/>
      <c r="N668" s="14" t="n"/>
      <c r="O668" s="14" t="n"/>
      <c r="P668" s="14" t="n"/>
      <c r="Q668" s="14" t="n"/>
      <c r="R668" s="14" t="n"/>
      <c r="S668" s="14" t="n"/>
      <c r="T668" s="14" t="n"/>
      <c r="U668" s="14" t="n"/>
      <c r="V668" s="14" t="n"/>
      <c r="W668" s="14" t="n"/>
      <c r="X668" s="14" t="n"/>
      <c r="Y668" s="14" t="n"/>
      <c r="Z668" s="14" t="n"/>
    </row>
    <row r="669" ht="15.75" customHeight="1" s="16">
      <c r="A669" s="13" t="inlineStr">
        <is>
          <t>아이보리코랄</t>
        </is>
      </c>
      <c r="B669" s="14" t="n"/>
      <c r="C669" s="14" t="n"/>
      <c r="D669" s="14" t="n"/>
      <c r="E669" s="14" t="n"/>
      <c r="F669" s="14" t="n"/>
      <c r="G669" s="14" t="n"/>
      <c r="H669" s="14" t="n"/>
      <c r="I669" s="14" t="n"/>
      <c r="J669" s="14" t="n"/>
      <c r="K669" s="14" t="n"/>
      <c r="L669" s="14" t="n"/>
      <c r="M669" s="14" t="n"/>
      <c r="N669" s="14" t="n"/>
      <c r="O669" s="14" t="n"/>
      <c r="P669" s="14" t="n"/>
      <c r="Q669" s="14" t="n"/>
      <c r="R669" s="14" t="n"/>
      <c r="S669" s="14" t="n"/>
      <c r="T669" s="14" t="n"/>
      <c r="U669" s="14" t="n"/>
      <c r="V669" s="14" t="n"/>
      <c r="W669" s="14" t="n"/>
      <c r="X669" s="14" t="n"/>
      <c r="Y669" s="14" t="n"/>
      <c r="Z669" s="14" t="n"/>
    </row>
    <row r="670" ht="15.75" customHeight="1" s="16">
      <c r="A670" s="13" t="inlineStr">
        <is>
          <t>에그노그아이보리</t>
        </is>
      </c>
      <c r="B670" s="14" t="n"/>
      <c r="C670" s="14" t="n"/>
      <c r="D670" s="14" t="n"/>
      <c r="E670" s="14" t="n"/>
      <c r="F670" s="14" t="n"/>
      <c r="G670" s="14" t="n"/>
      <c r="H670" s="14" t="n"/>
      <c r="I670" s="14" t="n"/>
      <c r="J670" s="14" t="n"/>
      <c r="K670" s="14" t="n"/>
      <c r="L670" s="14" t="n"/>
      <c r="M670" s="14" t="n"/>
      <c r="N670" s="14" t="n"/>
      <c r="O670" s="14" t="n"/>
      <c r="P670" s="14" t="n"/>
      <c r="Q670" s="14" t="n"/>
      <c r="R670" s="14" t="n"/>
      <c r="S670" s="14" t="n"/>
      <c r="T670" s="14" t="n"/>
      <c r="U670" s="14" t="n"/>
      <c r="V670" s="14" t="n"/>
      <c r="W670" s="14" t="n"/>
      <c r="X670" s="14" t="n"/>
      <c r="Y670" s="14" t="n"/>
      <c r="Z670" s="14" t="n"/>
    </row>
    <row r="671" ht="15.75" customHeight="1" s="16">
      <c r="A671" s="13" t="inlineStr">
        <is>
          <t>로베브라운</t>
        </is>
      </c>
      <c r="B671" s="14" t="n"/>
      <c r="C671" s="14" t="n"/>
      <c r="D671" s="14" t="n"/>
      <c r="E671" s="14" t="n"/>
      <c r="F671" s="14" t="n"/>
      <c r="G671" s="14" t="n"/>
      <c r="H671" s="14" t="n"/>
      <c r="I671" s="14" t="n"/>
      <c r="J671" s="14" t="n"/>
      <c r="K671" s="14" t="n"/>
      <c r="L671" s="14" t="n"/>
      <c r="M671" s="14" t="n"/>
      <c r="N671" s="14" t="n"/>
      <c r="O671" s="14" t="n"/>
      <c r="P671" s="14" t="n"/>
      <c r="Q671" s="14" t="n"/>
      <c r="R671" s="14" t="n"/>
      <c r="S671" s="14" t="n"/>
      <c r="T671" s="14" t="n"/>
      <c r="U671" s="14" t="n"/>
      <c r="V671" s="14" t="n"/>
      <c r="W671" s="14" t="n"/>
      <c r="X671" s="14" t="n"/>
      <c r="Y671" s="14" t="n"/>
      <c r="Z671" s="14" t="n"/>
    </row>
    <row r="672" ht="15.75" customHeight="1" s="16">
      <c r="A672" s="13" t="inlineStr">
        <is>
          <t>앤틱네이비</t>
        </is>
      </c>
      <c r="B672" s="14" t="n"/>
      <c r="C672" s="14" t="n"/>
      <c r="D672" s="14" t="n"/>
      <c r="E672" s="14" t="n"/>
      <c r="F672" s="14" t="n"/>
      <c r="G672" s="14" t="n"/>
      <c r="H672" s="14" t="n"/>
      <c r="I672" s="14" t="n"/>
      <c r="J672" s="14" t="n"/>
      <c r="K672" s="14" t="n"/>
      <c r="L672" s="14" t="n"/>
      <c r="M672" s="14" t="n"/>
      <c r="N672" s="14" t="n"/>
      <c r="O672" s="14" t="n"/>
      <c r="P672" s="14" t="n"/>
      <c r="Q672" s="14" t="n"/>
      <c r="R672" s="14" t="n"/>
      <c r="S672" s="14" t="n"/>
      <c r="T672" s="14" t="n"/>
      <c r="U672" s="14" t="n"/>
      <c r="V672" s="14" t="n"/>
      <c r="W672" s="14" t="n"/>
      <c r="X672" s="14" t="n"/>
      <c r="Y672" s="14" t="n"/>
      <c r="Z672" s="14" t="n"/>
    </row>
    <row r="673" ht="15.75" customHeight="1" s="16">
      <c r="A673" s="13" t="inlineStr">
        <is>
          <t>올드네이비</t>
        </is>
      </c>
      <c r="B673" s="14" t="n"/>
      <c r="C673" s="14" t="n"/>
      <c r="D673" s="14" t="n"/>
      <c r="E673" s="14" t="n"/>
      <c r="F673" s="14" t="n"/>
      <c r="G673" s="14" t="n"/>
      <c r="H673" s="14" t="n"/>
      <c r="I673" s="14" t="n"/>
      <c r="J673" s="14" t="n"/>
      <c r="K673" s="14" t="n"/>
      <c r="L673" s="14" t="n"/>
      <c r="M673" s="14" t="n"/>
      <c r="N673" s="14" t="n"/>
      <c r="O673" s="14" t="n"/>
      <c r="P673" s="14" t="n"/>
      <c r="Q673" s="14" t="n"/>
      <c r="R673" s="14" t="n"/>
      <c r="S673" s="14" t="n"/>
      <c r="T673" s="14" t="n"/>
      <c r="U673" s="14" t="n"/>
      <c r="V673" s="14" t="n"/>
      <c r="W673" s="14" t="n"/>
      <c r="X673" s="14" t="n"/>
      <c r="Y673" s="14" t="n"/>
      <c r="Z673" s="14" t="n"/>
    </row>
    <row r="674" ht="15.75" customHeight="1" s="16">
      <c r="A674" s="13" t="inlineStr">
        <is>
          <t>가든토피어리그린</t>
        </is>
      </c>
      <c r="B674" s="14" t="n"/>
      <c r="C674" s="14" t="n"/>
      <c r="D674" s="14" t="n"/>
      <c r="E674" s="14" t="n"/>
      <c r="F674" s="14" t="n"/>
      <c r="G674" s="14" t="n"/>
      <c r="H674" s="14" t="n"/>
      <c r="I674" s="14" t="n"/>
      <c r="J674" s="14" t="n"/>
      <c r="K674" s="14" t="n"/>
      <c r="L674" s="14" t="n"/>
      <c r="M674" s="14" t="n"/>
      <c r="N674" s="14" t="n"/>
      <c r="O674" s="14" t="n"/>
      <c r="P674" s="14" t="n"/>
      <c r="Q674" s="14" t="n"/>
      <c r="R674" s="14" t="n"/>
      <c r="S674" s="14" t="n"/>
      <c r="T674" s="14" t="n"/>
      <c r="U674" s="14" t="n"/>
      <c r="V674" s="14" t="n"/>
      <c r="W674" s="14" t="n"/>
      <c r="X674" s="14" t="n"/>
      <c r="Y674" s="14" t="n"/>
      <c r="Z674" s="14" t="n"/>
    </row>
    <row r="675" ht="15.75" customHeight="1" s="16">
      <c r="A675" s="13" t="inlineStr">
        <is>
          <t>퍼플레인</t>
        </is>
      </c>
      <c r="B675" s="14" t="n"/>
      <c r="C675" s="14" t="n"/>
      <c r="D675" s="14" t="n"/>
      <c r="E675" s="14" t="n"/>
      <c r="F675" s="14" t="n"/>
      <c r="G675" s="14" t="n"/>
      <c r="H675" s="14" t="n"/>
      <c r="I675" s="14" t="n"/>
      <c r="J675" s="14" t="n"/>
      <c r="K675" s="14" t="n"/>
      <c r="L675" s="14" t="n"/>
      <c r="M675" s="14" t="n"/>
      <c r="N675" s="14" t="n"/>
      <c r="O675" s="14" t="n"/>
      <c r="P675" s="14" t="n"/>
      <c r="Q675" s="14" t="n"/>
      <c r="R675" s="14" t="n"/>
      <c r="S675" s="14" t="n"/>
      <c r="T675" s="14" t="n"/>
      <c r="U675" s="14" t="n"/>
      <c r="V675" s="14" t="n"/>
      <c r="W675" s="14" t="n"/>
      <c r="X675" s="14" t="n"/>
      <c r="Y675" s="14" t="n"/>
      <c r="Z675" s="14" t="n"/>
    </row>
    <row r="676" ht="15.75" customHeight="1" s="16">
      <c r="A676" s="13" t="inlineStr">
        <is>
          <t>멜란지투톤그레이</t>
        </is>
      </c>
      <c r="B676" s="14" t="n"/>
      <c r="C676" s="14" t="n"/>
      <c r="D676" s="14" t="n"/>
      <c r="E676" s="14" t="n"/>
      <c r="F676" s="14" t="n"/>
      <c r="G676" s="14" t="n"/>
      <c r="H676" s="14" t="n"/>
      <c r="I676" s="14" t="n"/>
      <c r="J676" s="14" t="n"/>
      <c r="K676" s="14" t="n"/>
      <c r="L676" s="14" t="n"/>
      <c r="M676" s="14" t="n"/>
      <c r="N676" s="14" t="n"/>
      <c r="O676" s="14" t="n"/>
      <c r="P676" s="14" t="n"/>
      <c r="Q676" s="14" t="n"/>
      <c r="R676" s="14" t="n"/>
      <c r="S676" s="14" t="n"/>
      <c r="T676" s="14" t="n"/>
      <c r="U676" s="14" t="n"/>
      <c r="V676" s="14" t="n"/>
      <c r="W676" s="14" t="n"/>
      <c r="X676" s="14" t="n"/>
      <c r="Y676" s="14" t="n"/>
      <c r="Z676" s="14" t="n"/>
    </row>
    <row r="677" ht="15.75" customHeight="1" s="16">
      <c r="A677" s="13" t="inlineStr">
        <is>
          <t>딥실버</t>
        </is>
      </c>
      <c r="B677" s="14" t="n"/>
      <c r="C677" s="14" t="n"/>
      <c r="D677" s="14" t="n"/>
      <c r="E677" s="14" t="n"/>
      <c r="F677" s="14" t="n"/>
      <c r="G677" s="14" t="n"/>
      <c r="H677" s="14" t="n"/>
      <c r="I677" s="14" t="n"/>
      <c r="J677" s="14" t="n"/>
      <c r="K677" s="14" t="n"/>
      <c r="L677" s="14" t="n"/>
      <c r="M677" s="14" t="n"/>
      <c r="N677" s="14" t="n"/>
      <c r="O677" s="14" t="n"/>
      <c r="P677" s="14" t="n"/>
      <c r="Q677" s="14" t="n"/>
      <c r="R677" s="14" t="n"/>
      <c r="S677" s="14" t="n"/>
      <c r="T677" s="14" t="n"/>
      <c r="U677" s="14" t="n"/>
      <c r="V677" s="14" t="n"/>
      <c r="W677" s="14" t="n"/>
      <c r="X677" s="14" t="n"/>
      <c r="Y677" s="14" t="n"/>
      <c r="Z677" s="14" t="n"/>
    </row>
    <row r="678" ht="15.75" customHeight="1" s="16">
      <c r="A678" s="13" t="inlineStr">
        <is>
          <t>베이비핑크</t>
        </is>
      </c>
      <c r="B678" s="14" t="n"/>
      <c r="C678" s="14" t="n"/>
      <c r="D678" s="14" t="n"/>
      <c r="E678" s="14" t="n"/>
      <c r="F678" s="14" t="n"/>
      <c r="G678" s="14" t="n"/>
      <c r="H678" s="14" t="n"/>
      <c r="I678" s="14" t="n"/>
      <c r="J678" s="14" t="n"/>
      <c r="K678" s="14" t="n"/>
      <c r="L678" s="14" t="n"/>
      <c r="M678" s="14" t="n"/>
      <c r="N678" s="14" t="n"/>
      <c r="O678" s="14" t="n"/>
      <c r="P678" s="14" t="n"/>
      <c r="Q678" s="14" t="n"/>
      <c r="R678" s="14" t="n"/>
      <c r="S678" s="14" t="n"/>
      <c r="T678" s="14" t="n"/>
      <c r="U678" s="14" t="n"/>
      <c r="V678" s="14" t="n"/>
      <c r="W678" s="14" t="n"/>
      <c r="X678" s="14" t="n"/>
      <c r="Y678" s="14" t="n"/>
      <c r="Z678" s="14" t="n"/>
    </row>
    <row r="679" ht="15.75" customHeight="1" s="16">
      <c r="A679" s="13" t="inlineStr">
        <is>
          <t>핑크레모네이드</t>
        </is>
      </c>
      <c r="B679" s="14" t="n"/>
      <c r="C679" s="14" t="n"/>
      <c r="D679" s="14" t="n"/>
      <c r="E679" s="14" t="n"/>
      <c r="F679" s="14" t="n"/>
      <c r="G679" s="14" t="n"/>
      <c r="H679" s="14" t="n"/>
      <c r="I679" s="14" t="n"/>
      <c r="J679" s="14" t="n"/>
      <c r="K679" s="14" t="n"/>
      <c r="L679" s="14" t="n"/>
      <c r="M679" s="14" t="n"/>
      <c r="N679" s="14" t="n"/>
      <c r="O679" s="14" t="n"/>
      <c r="P679" s="14" t="n"/>
      <c r="Q679" s="14" t="n"/>
      <c r="R679" s="14" t="n"/>
      <c r="S679" s="14" t="n"/>
      <c r="T679" s="14" t="n"/>
      <c r="U679" s="14" t="n"/>
      <c r="V679" s="14" t="n"/>
      <c r="W679" s="14" t="n"/>
      <c r="X679" s="14" t="n"/>
      <c r="Y679" s="14" t="n"/>
      <c r="Z679" s="14" t="n"/>
    </row>
    <row r="680" ht="15.75" customHeight="1" s="16">
      <c r="A680" s="13" t="inlineStr">
        <is>
          <t>카멜리아핑크</t>
        </is>
      </c>
      <c r="B680" s="14" t="n"/>
      <c r="C680" s="14" t="n"/>
      <c r="D680" s="14" t="n"/>
      <c r="E680" s="14" t="n"/>
      <c r="F680" s="14" t="n"/>
      <c r="G680" s="14" t="n"/>
      <c r="H680" s="14" t="n"/>
      <c r="I680" s="14" t="n"/>
      <c r="J680" s="14" t="n"/>
      <c r="K680" s="14" t="n"/>
      <c r="L680" s="14" t="n"/>
      <c r="M680" s="14" t="n"/>
      <c r="N680" s="14" t="n"/>
      <c r="O680" s="14" t="n"/>
      <c r="P680" s="14" t="n"/>
      <c r="Q680" s="14" t="n"/>
      <c r="R680" s="14" t="n"/>
      <c r="S680" s="14" t="n"/>
      <c r="T680" s="14" t="n"/>
      <c r="U680" s="14" t="n"/>
      <c r="V680" s="14" t="n"/>
      <c r="W680" s="14" t="n"/>
      <c r="X680" s="14" t="n"/>
      <c r="Y680" s="14" t="n"/>
      <c r="Z680" s="14" t="n"/>
    </row>
    <row r="681" ht="15.75" customHeight="1" s="16">
      <c r="A681" s="13" t="inlineStr">
        <is>
          <t>파우더퍼프핑크</t>
        </is>
      </c>
      <c r="B681" s="14" t="n"/>
      <c r="C681" s="14" t="n"/>
      <c r="D681" s="14" t="n"/>
      <c r="E681" s="14" t="n"/>
      <c r="F681" s="14" t="n"/>
      <c r="G681" s="14" t="n"/>
      <c r="H681" s="14" t="n"/>
      <c r="I681" s="14" t="n"/>
      <c r="J681" s="14" t="n"/>
      <c r="K681" s="14" t="n"/>
      <c r="L681" s="14" t="n"/>
      <c r="M681" s="14" t="n"/>
      <c r="N681" s="14" t="n"/>
      <c r="O681" s="14" t="n"/>
      <c r="P681" s="14" t="n"/>
      <c r="Q681" s="14" t="n"/>
      <c r="R681" s="14" t="n"/>
      <c r="S681" s="14" t="n"/>
      <c r="T681" s="14" t="n"/>
      <c r="U681" s="14" t="n"/>
      <c r="V681" s="14" t="n"/>
      <c r="W681" s="14" t="n"/>
      <c r="X681" s="14" t="n"/>
      <c r="Y681" s="14" t="n"/>
      <c r="Z681" s="14" t="n"/>
    </row>
    <row r="682" ht="15.75" customHeight="1" s="16">
      <c r="A682" s="13" t="inlineStr">
        <is>
          <t>라이트와인</t>
        </is>
      </c>
      <c r="B682" s="14" t="n"/>
      <c r="C682" s="14" t="n"/>
      <c r="D682" s="14" t="n"/>
      <c r="E682" s="14" t="n"/>
      <c r="F682" s="14" t="n"/>
      <c r="G682" s="14" t="n"/>
      <c r="H682" s="14" t="n"/>
      <c r="I682" s="14" t="n"/>
      <c r="J682" s="14" t="n"/>
      <c r="K682" s="14" t="n"/>
      <c r="L682" s="14" t="n"/>
      <c r="M682" s="14" t="n"/>
      <c r="N682" s="14" t="n"/>
      <c r="O682" s="14" t="n"/>
      <c r="P682" s="14" t="n"/>
      <c r="Q682" s="14" t="n"/>
      <c r="R682" s="14" t="n"/>
      <c r="S682" s="14" t="n"/>
      <c r="T682" s="14" t="n"/>
      <c r="U682" s="14" t="n"/>
      <c r="V682" s="14" t="n"/>
      <c r="W682" s="14" t="n"/>
      <c r="X682" s="14" t="n"/>
      <c r="Y682" s="14" t="n"/>
      <c r="Z682" s="14" t="n"/>
    </row>
    <row r="683" ht="15.75" customHeight="1" s="16">
      <c r="A683" s="13" t="inlineStr">
        <is>
          <t>캔디레드쉐도우그레이</t>
        </is>
      </c>
      <c r="B683" s="14" t="n"/>
      <c r="C683" s="14" t="n"/>
      <c r="D683" s="14" t="n"/>
      <c r="E683" s="14" t="n"/>
      <c r="F683" s="14" t="n"/>
      <c r="G683" s="14" t="n"/>
      <c r="H683" s="14" t="n"/>
      <c r="I683" s="14" t="n"/>
      <c r="J683" s="14" t="n"/>
      <c r="K683" s="14" t="n"/>
      <c r="L683" s="14" t="n"/>
      <c r="M683" s="14" t="n"/>
      <c r="N683" s="14" t="n"/>
      <c r="O683" s="14" t="n"/>
      <c r="P683" s="14" t="n"/>
      <c r="Q683" s="14" t="n"/>
      <c r="R683" s="14" t="n"/>
      <c r="S683" s="14" t="n"/>
      <c r="T683" s="14" t="n"/>
      <c r="U683" s="14" t="n"/>
      <c r="V683" s="14" t="n"/>
      <c r="W683" s="14" t="n"/>
      <c r="X683" s="14" t="n"/>
      <c r="Y683" s="14" t="n"/>
      <c r="Z683" s="14" t="n"/>
    </row>
    <row r="684" ht="15.75" customHeight="1" s="16">
      <c r="A684" s="13" t="inlineStr">
        <is>
          <t>유광버건디</t>
        </is>
      </c>
      <c r="B684" s="14" t="n"/>
      <c r="C684" s="14" t="n"/>
      <c r="D684" s="14" t="n"/>
      <c r="E684" s="14" t="n"/>
      <c r="F684" s="14" t="n"/>
      <c r="G684" s="14" t="n"/>
      <c r="H684" s="14" t="n"/>
      <c r="I684" s="14" t="n"/>
      <c r="J684" s="14" t="n"/>
      <c r="K684" s="14" t="n"/>
      <c r="L684" s="14" t="n"/>
      <c r="M684" s="14" t="n"/>
      <c r="N684" s="14" t="n"/>
      <c r="O684" s="14" t="n"/>
      <c r="P684" s="14" t="n"/>
      <c r="Q684" s="14" t="n"/>
      <c r="R684" s="14" t="n"/>
      <c r="S684" s="14" t="n"/>
      <c r="T684" s="14" t="n"/>
      <c r="U684" s="14" t="n"/>
      <c r="V684" s="14" t="n"/>
      <c r="W684" s="14" t="n"/>
      <c r="X684" s="14" t="n"/>
      <c r="Y684" s="14" t="n"/>
      <c r="Z684" s="14" t="n"/>
    </row>
    <row r="685" ht="15.75" customHeight="1" s="16">
      <c r="A685" s="13" t="inlineStr">
        <is>
          <t>브라이트옐로우블랙</t>
        </is>
      </c>
      <c r="B685" s="14" t="n"/>
      <c r="C685" s="14" t="n"/>
      <c r="D685" s="14" t="n"/>
      <c r="E685" s="14" t="n"/>
      <c r="F685" s="14" t="n"/>
      <c r="G685" s="14" t="n"/>
      <c r="H685" s="14" t="n"/>
      <c r="I685" s="14" t="n"/>
      <c r="J685" s="14" t="n"/>
      <c r="K685" s="14" t="n"/>
      <c r="L685" s="14" t="n"/>
      <c r="M685" s="14" t="n"/>
      <c r="N685" s="14" t="n"/>
      <c r="O685" s="14" t="n"/>
      <c r="P685" s="14" t="n"/>
      <c r="Q685" s="14" t="n"/>
      <c r="R685" s="14" t="n"/>
      <c r="S685" s="14" t="n"/>
      <c r="T685" s="14" t="n"/>
      <c r="U685" s="14" t="n"/>
      <c r="V685" s="14" t="n"/>
      <c r="W685" s="14" t="n"/>
      <c r="X685" s="14" t="n"/>
      <c r="Y685" s="14" t="n"/>
      <c r="Z685" s="14" t="n"/>
    </row>
    <row r="686" ht="15.75" customHeight="1" s="16">
      <c r="A686" s="13" t="inlineStr">
        <is>
          <t>제이드그린블랙</t>
        </is>
      </c>
      <c r="B686" s="14" t="n"/>
      <c r="C686" s="14" t="n"/>
      <c r="D686" s="14" t="n"/>
      <c r="E686" s="14" t="n"/>
      <c r="F686" s="14" t="n"/>
      <c r="G686" s="14" t="n"/>
      <c r="H686" s="14" t="n"/>
      <c r="I686" s="14" t="n"/>
      <c r="J686" s="14" t="n"/>
      <c r="K686" s="14" t="n"/>
      <c r="L686" s="14" t="n"/>
      <c r="M686" s="14" t="n"/>
      <c r="N686" s="14" t="n"/>
      <c r="O686" s="14" t="n"/>
      <c r="P686" s="14" t="n"/>
      <c r="Q686" s="14" t="n"/>
      <c r="R686" s="14" t="n"/>
      <c r="S686" s="14" t="n"/>
      <c r="T686" s="14" t="n"/>
      <c r="U686" s="14" t="n"/>
      <c r="V686" s="14" t="n"/>
      <c r="W686" s="14" t="n"/>
      <c r="X686" s="14" t="n"/>
      <c r="Y686" s="14" t="n"/>
      <c r="Z686" s="14" t="n"/>
    </row>
    <row r="687" ht="15.75" customHeight="1" s="16">
      <c r="A687" s="13" t="inlineStr">
        <is>
          <t>블랙잉크네이비</t>
        </is>
      </c>
      <c r="B687" s="14" t="n"/>
      <c r="C687" s="14" t="n"/>
      <c r="D687" s="14" t="n"/>
      <c r="E687" s="14" t="n"/>
      <c r="F687" s="14" t="n"/>
      <c r="G687" s="14" t="n"/>
      <c r="H687" s="14" t="n"/>
      <c r="I687" s="14" t="n"/>
      <c r="J687" s="14" t="n"/>
      <c r="K687" s="14" t="n"/>
      <c r="L687" s="14" t="n"/>
      <c r="M687" s="14" t="n"/>
      <c r="N687" s="14" t="n"/>
      <c r="O687" s="14" t="n"/>
      <c r="P687" s="14" t="n"/>
      <c r="Q687" s="14" t="n"/>
      <c r="R687" s="14" t="n"/>
      <c r="S687" s="14" t="n"/>
      <c r="T687" s="14" t="n"/>
      <c r="U687" s="14" t="n"/>
      <c r="V687" s="14" t="n"/>
      <c r="W687" s="14" t="n"/>
      <c r="X687" s="14" t="n"/>
      <c r="Y687" s="14" t="n"/>
      <c r="Z687" s="14" t="n"/>
    </row>
    <row r="688" ht="15.75" customHeight="1" s="16">
      <c r="A688" s="13" t="inlineStr">
        <is>
          <t>버건디페일퍼플</t>
        </is>
      </c>
      <c r="B688" s="14" t="n"/>
      <c r="C688" s="14" t="n"/>
      <c r="D688" s="14" t="n"/>
      <c r="E688" s="14" t="n"/>
      <c r="F688" s="14" t="n"/>
      <c r="G688" s="14" t="n"/>
      <c r="H688" s="14" t="n"/>
      <c r="I688" s="14" t="n"/>
      <c r="J688" s="14" t="n"/>
      <c r="K688" s="14" t="n"/>
      <c r="L688" s="14" t="n"/>
      <c r="M688" s="14" t="n"/>
      <c r="N688" s="14" t="n"/>
      <c r="O688" s="14" t="n"/>
      <c r="P688" s="14" t="n"/>
      <c r="Q688" s="14" t="n"/>
      <c r="R688" s="14" t="n"/>
      <c r="S688" s="14" t="n"/>
      <c r="T688" s="14" t="n"/>
      <c r="U688" s="14" t="n"/>
      <c r="V688" s="14" t="n"/>
      <c r="W688" s="14" t="n"/>
      <c r="X688" s="14" t="n"/>
      <c r="Y688" s="14" t="n"/>
      <c r="Z688" s="14" t="n"/>
    </row>
    <row r="689" ht="15.75" customHeight="1" s="16">
      <c r="A689" s="13" t="inlineStr">
        <is>
          <t>다크오렌지그레이네이비</t>
        </is>
      </c>
      <c r="B689" s="14" t="n"/>
      <c r="C689" s="14" t="n"/>
      <c r="D689" s="14" t="n"/>
      <c r="E689" s="14" t="n"/>
      <c r="F689" s="14" t="n"/>
      <c r="G689" s="14" t="n"/>
      <c r="H689" s="14" t="n"/>
      <c r="I689" s="14" t="n"/>
      <c r="J689" s="14" t="n"/>
      <c r="K689" s="14" t="n"/>
      <c r="L689" s="14" t="n"/>
      <c r="M689" s="14" t="n"/>
      <c r="N689" s="14" t="n"/>
      <c r="O689" s="14" t="n"/>
      <c r="P689" s="14" t="n"/>
      <c r="Q689" s="14" t="n"/>
      <c r="R689" s="14" t="n"/>
      <c r="S689" s="14" t="n"/>
      <c r="T689" s="14" t="n"/>
      <c r="U689" s="14" t="n"/>
      <c r="V689" s="14" t="n"/>
      <c r="W689" s="14" t="n"/>
      <c r="X689" s="14" t="n"/>
      <c r="Y689" s="14" t="n"/>
      <c r="Z689" s="14" t="n"/>
    </row>
    <row r="690" ht="15.75" customHeight="1" s="16">
      <c r="A690" s="13" t="inlineStr">
        <is>
          <t>인디블루</t>
        </is>
      </c>
      <c r="B690" s="14" t="n"/>
      <c r="C690" s="14" t="n"/>
      <c r="D690" s="14" t="n"/>
      <c r="E690" s="14" t="n"/>
      <c r="F690" s="14" t="n"/>
      <c r="G690" s="14" t="n"/>
      <c r="H690" s="14" t="n"/>
      <c r="I690" s="14" t="n"/>
      <c r="J690" s="14" t="n"/>
      <c r="K690" s="14" t="n"/>
      <c r="L690" s="14" t="n"/>
      <c r="M690" s="14" t="n"/>
      <c r="N690" s="14" t="n"/>
      <c r="O690" s="14" t="n"/>
      <c r="P690" s="14" t="n"/>
      <c r="Q690" s="14" t="n"/>
      <c r="R690" s="14" t="n"/>
      <c r="S690" s="14" t="n"/>
      <c r="T690" s="14" t="n"/>
      <c r="U690" s="14" t="n"/>
      <c r="V690" s="14" t="n"/>
      <c r="W690" s="14" t="n"/>
      <c r="X690" s="14" t="n"/>
      <c r="Y690" s="14" t="n"/>
      <c r="Z690" s="14" t="n"/>
    </row>
    <row r="691" ht="15.75" customHeight="1" s="16">
      <c r="A691" s="13" t="inlineStr">
        <is>
          <t>오렌지퍼플</t>
        </is>
      </c>
      <c r="B691" s="14" t="n"/>
      <c r="C691" s="14" t="n"/>
      <c r="D691" s="14" t="n"/>
      <c r="E691" s="14" t="n"/>
      <c r="F691" s="14" t="n"/>
      <c r="G691" s="14" t="n"/>
      <c r="H691" s="14" t="n"/>
      <c r="I691" s="14" t="n"/>
      <c r="J691" s="14" t="n"/>
      <c r="K691" s="14" t="n"/>
      <c r="L691" s="14" t="n"/>
      <c r="M691" s="14" t="n"/>
      <c r="N691" s="14" t="n"/>
      <c r="O691" s="14" t="n"/>
      <c r="P691" s="14" t="n"/>
      <c r="Q691" s="14" t="n"/>
      <c r="R691" s="14" t="n"/>
      <c r="S691" s="14" t="n"/>
      <c r="T691" s="14" t="n"/>
      <c r="U691" s="14" t="n"/>
      <c r="V691" s="14" t="n"/>
      <c r="W691" s="14" t="n"/>
      <c r="X691" s="14" t="n"/>
      <c r="Y691" s="14" t="n"/>
      <c r="Z691" s="14" t="n"/>
    </row>
    <row r="692" ht="15.75" customHeight="1" s="16">
      <c r="A692" s="13" t="inlineStr">
        <is>
          <t>마더오브펄베이지</t>
        </is>
      </c>
      <c r="B692" s="14" t="n"/>
      <c r="C692" s="14" t="n"/>
      <c r="D692" s="14" t="n"/>
      <c r="E692" s="14" t="n"/>
      <c r="F692" s="14" t="n"/>
      <c r="G692" s="14" t="n"/>
      <c r="H692" s="14" t="n"/>
      <c r="I692" s="14" t="n"/>
      <c r="J692" s="14" t="n"/>
      <c r="K692" s="14" t="n"/>
      <c r="L692" s="14" t="n"/>
      <c r="M692" s="14" t="n"/>
      <c r="N692" s="14" t="n"/>
      <c r="O692" s="14" t="n"/>
      <c r="P692" s="14" t="n"/>
      <c r="Q692" s="14" t="n"/>
      <c r="R692" s="14" t="n"/>
      <c r="S692" s="14" t="n"/>
      <c r="T692" s="14" t="n"/>
      <c r="U692" s="14" t="n"/>
      <c r="V692" s="14" t="n"/>
      <c r="W692" s="14" t="n"/>
      <c r="X692" s="14" t="n"/>
      <c r="Y692" s="14" t="n"/>
      <c r="Z692" s="14" t="n"/>
    </row>
    <row r="693" ht="15.75" customHeight="1" s="16">
      <c r="A693" s="13" t="inlineStr">
        <is>
          <t>브라운라이스베이지</t>
        </is>
      </c>
      <c r="B693" s="14" t="n"/>
      <c r="C693" s="14" t="n"/>
      <c r="D693" s="14" t="n"/>
      <c r="E693" s="14" t="n"/>
      <c r="F693" s="14" t="n"/>
      <c r="G693" s="14" t="n"/>
      <c r="H693" s="14" t="n"/>
      <c r="I693" s="14" t="n"/>
      <c r="J693" s="14" t="n"/>
      <c r="K693" s="14" t="n"/>
      <c r="L693" s="14" t="n"/>
      <c r="M693" s="14" t="n"/>
      <c r="N693" s="14" t="n"/>
      <c r="O693" s="14" t="n"/>
      <c r="P693" s="14" t="n"/>
      <c r="Q693" s="14" t="n"/>
      <c r="R693" s="14" t="n"/>
      <c r="S693" s="14" t="n"/>
      <c r="T693" s="14" t="n"/>
      <c r="U693" s="14" t="n"/>
      <c r="V693" s="14" t="n"/>
      <c r="W693" s="14" t="n"/>
      <c r="X693" s="14" t="n"/>
      <c r="Y693" s="14" t="n"/>
      <c r="Z693" s="14" t="n"/>
    </row>
    <row r="694" ht="15.75" customHeight="1" s="16">
      <c r="A694" s="13" t="inlineStr">
        <is>
          <t>파우더스카이블루</t>
        </is>
      </c>
      <c r="B694" s="14" t="n"/>
      <c r="C694" s="14" t="n"/>
      <c r="D694" s="14" t="n"/>
      <c r="E694" s="14" t="n"/>
      <c r="F694" s="14" t="n"/>
      <c r="G694" s="14" t="n"/>
      <c r="H694" s="14" t="n"/>
      <c r="I694" s="14" t="n"/>
      <c r="J694" s="14" t="n"/>
      <c r="K694" s="14" t="n"/>
      <c r="L694" s="14" t="n"/>
      <c r="M694" s="14" t="n"/>
      <c r="N694" s="14" t="n"/>
      <c r="O694" s="14" t="n"/>
      <c r="P694" s="14" t="n"/>
      <c r="Q694" s="14" t="n"/>
      <c r="R694" s="14" t="n"/>
      <c r="S694" s="14" t="n"/>
      <c r="T694" s="14" t="n"/>
      <c r="U694" s="14" t="n"/>
      <c r="V694" s="14" t="n"/>
      <c r="W694" s="14" t="n"/>
      <c r="X694" s="14" t="n"/>
      <c r="Y694" s="14" t="n"/>
      <c r="Z694" s="14" t="n"/>
    </row>
    <row r="695" ht="15.75" customHeight="1" s="16">
      <c r="A695" s="13" t="inlineStr">
        <is>
          <t>아이보리핑크</t>
        </is>
      </c>
      <c r="B695" s="14" t="n"/>
      <c r="C695" s="14" t="n"/>
      <c r="D695" s="14" t="n"/>
      <c r="E695" s="14" t="n"/>
      <c r="F695" s="14" t="n"/>
      <c r="G695" s="14" t="n"/>
      <c r="H695" s="14" t="n"/>
      <c r="I695" s="14" t="n"/>
      <c r="J695" s="14" t="n"/>
      <c r="K695" s="14" t="n"/>
      <c r="L695" s="14" t="n"/>
      <c r="M695" s="14" t="n"/>
      <c r="N695" s="14" t="n"/>
      <c r="O695" s="14" t="n"/>
      <c r="P695" s="14" t="n"/>
      <c r="Q695" s="14" t="n"/>
      <c r="R695" s="14" t="n"/>
      <c r="S695" s="14" t="n"/>
      <c r="T695" s="14" t="n"/>
      <c r="U695" s="14" t="n"/>
      <c r="V695" s="14" t="n"/>
      <c r="W695" s="14" t="n"/>
      <c r="X695" s="14" t="n"/>
      <c r="Y695" s="14" t="n"/>
      <c r="Z695" s="14" t="n"/>
    </row>
    <row r="696" ht="15.75" customHeight="1" s="16">
      <c r="A696" s="13" t="inlineStr">
        <is>
          <t>버건디그린</t>
        </is>
      </c>
      <c r="B696" s="14" t="n"/>
      <c r="C696" s="14" t="n"/>
      <c r="D696" s="14" t="n"/>
      <c r="E696" s="14" t="n"/>
      <c r="F696" s="14" t="n"/>
      <c r="G696" s="14" t="n"/>
      <c r="H696" s="14" t="n"/>
      <c r="I696" s="14" t="n"/>
      <c r="J696" s="14" t="n"/>
      <c r="K696" s="14" t="n"/>
      <c r="L696" s="14" t="n"/>
      <c r="M696" s="14" t="n"/>
      <c r="N696" s="14" t="n"/>
      <c r="O696" s="14" t="n"/>
      <c r="P696" s="14" t="n"/>
      <c r="Q696" s="14" t="n"/>
      <c r="R696" s="14" t="n"/>
      <c r="S696" s="14" t="n"/>
      <c r="T696" s="14" t="n"/>
      <c r="U696" s="14" t="n"/>
      <c r="V696" s="14" t="n"/>
      <c r="W696" s="14" t="n"/>
      <c r="X696" s="14" t="n"/>
      <c r="Y696" s="14" t="n"/>
      <c r="Z696" s="14" t="n"/>
    </row>
    <row r="697" ht="15.75" customHeight="1" s="16">
      <c r="A697" s="13" t="inlineStr">
        <is>
          <t>오렌지아이보리</t>
        </is>
      </c>
      <c r="B697" s="14" t="n"/>
      <c r="C697" s="14" t="n"/>
      <c r="D697" s="14" t="n"/>
      <c r="E697" s="14" t="n"/>
      <c r="F697" s="14" t="n"/>
      <c r="G697" s="14" t="n"/>
      <c r="H697" s="14" t="n"/>
      <c r="I697" s="14" t="n"/>
      <c r="J697" s="14" t="n"/>
      <c r="K697" s="14" t="n"/>
      <c r="L697" s="14" t="n"/>
      <c r="M697" s="14" t="n"/>
      <c r="N697" s="14" t="n"/>
      <c r="O697" s="14" t="n"/>
      <c r="P697" s="14" t="n"/>
      <c r="Q697" s="14" t="n"/>
      <c r="R697" s="14" t="n"/>
      <c r="S697" s="14" t="n"/>
      <c r="T697" s="14" t="n"/>
      <c r="U697" s="14" t="n"/>
      <c r="V697" s="14" t="n"/>
      <c r="W697" s="14" t="n"/>
      <c r="X697" s="14" t="n"/>
      <c r="Y697" s="14" t="n"/>
      <c r="Z697" s="14" t="n"/>
    </row>
    <row r="698" ht="15.75" customHeight="1" s="16">
      <c r="A698" s="13" t="inlineStr">
        <is>
          <t>블랙핑크</t>
        </is>
      </c>
      <c r="B698" s="14" t="n"/>
      <c r="C698" s="14" t="n"/>
      <c r="D698" s="14" t="n"/>
      <c r="E698" s="14" t="n"/>
      <c r="F698" s="14" t="n"/>
      <c r="G698" s="14" t="n"/>
      <c r="H698" s="14" t="n"/>
      <c r="I698" s="14" t="n"/>
      <c r="J698" s="14" t="n"/>
      <c r="K698" s="14" t="n"/>
      <c r="L698" s="14" t="n"/>
      <c r="M698" s="14" t="n"/>
      <c r="N698" s="14" t="n"/>
      <c r="O698" s="14" t="n"/>
      <c r="P698" s="14" t="n"/>
      <c r="Q698" s="14" t="n"/>
      <c r="R698" s="14" t="n"/>
      <c r="S698" s="14" t="n"/>
      <c r="T698" s="14" t="n"/>
      <c r="U698" s="14" t="n"/>
      <c r="V698" s="14" t="n"/>
      <c r="W698" s="14" t="n"/>
      <c r="X698" s="14" t="n"/>
      <c r="Y698" s="14" t="n"/>
      <c r="Z698" s="14" t="n"/>
    </row>
    <row r="699" ht="15.75" customHeight="1" s="16">
      <c r="A699" s="13" t="inlineStr">
        <is>
          <t>그린옐로우</t>
        </is>
      </c>
      <c r="B699" s="14" t="n"/>
      <c r="C699" s="14" t="n"/>
      <c r="D699" s="14" t="n"/>
      <c r="E699" s="14" t="n"/>
      <c r="F699" s="14" t="n"/>
      <c r="G699" s="14" t="n"/>
      <c r="H699" s="14" t="n"/>
      <c r="I699" s="14" t="n"/>
      <c r="J699" s="14" t="n"/>
      <c r="K699" s="14" t="n"/>
      <c r="L699" s="14" t="n"/>
      <c r="M699" s="14" t="n"/>
      <c r="N699" s="14" t="n"/>
      <c r="O699" s="14" t="n"/>
      <c r="P699" s="14" t="n"/>
      <c r="Q699" s="14" t="n"/>
      <c r="R699" s="14" t="n"/>
      <c r="S699" s="14" t="n"/>
      <c r="T699" s="14" t="n"/>
      <c r="U699" s="14" t="n"/>
      <c r="V699" s="14" t="n"/>
      <c r="W699" s="14" t="n"/>
      <c r="X699" s="14" t="n"/>
      <c r="Y699" s="14" t="n"/>
      <c r="Z699" s="14" t="n"/>
    </row>
    <row r="700" ht="15.75" customHeight="1" s="16">
      <c r="A700" s="13" t="inlineStr">
        <is>
          <t>레몬옐로우</t>
        </is>
      </c>
      <c r="B700" s="14" t="n"/>
      <c r="C700" s="14" t="n"/>
      <c r="D700" s="14" t="n"/>
      <c r="E700" s="14" t="n"/>
      <c r="F700" s="14" t="n"/>
      <c r="G700" s="14" t="n"/>
      <c r="H700" s="14" t="n"/>
      <c r="I700" s="14" t="n"/>
      <c r="J700" s="14" t="n"/>
      <c r="K700" s="14" t="n"/>
      <c r="L700" s="14" t="n"/>
      <c r="M700" s="14" t="n"/>
      <c r="N700" s="14" t="n"/>
      <c r="O700" s="14" t="n"/>
      <c r="P700" s="14" t="n"/>
      <c r="Q700" s="14" t="n"/>
      <c r="R700" s="14" t="n"/>
      <c r="S700" s="14" t="n"/>
      <c r="T700" s="14" t="n"/>
      <c r="U700" s="14" t="n"/>
      <c r="V700" s="14" t="n"/>
      <c r="W700" s="14" t="n"/>
      <c r="X700" s="14" t="n"/>
      <c r="Y700" s="14" t="n"/>
      <c r="Z700" s="14" t="n"/>
    </row>
    <row r="701" ht="15.75" customHeight="1" s="16">
      <c r="A701" s="13" t="inlineStr">
        <is>
          <t>오트밀그레이</t>
        </is>
      </c>
      <c r="B701" s="14" t="n"/>
      <c r="C701" s="14" t="n"/>
      <c r="D701" s="14" t="n"/>
      <c r="E701" s="14" t="n"/>
      <c r="F701" s="14" t="n"/>
      <c r="G701" s="14" t="n"/>
      <c r="H701" s="14" t="n"/>
      <c r="I701" s="14" t="n"/>
      <c r="J701" s="14" t="n"/>
      <c r="K701" s="14" t="n"/>
      <c r="L701" s="14" t="n"/>
      <c r="M701" s="14" t="n"/>
      <c r="N701" s="14" t="n"/>
      <c r="O701" s="14" t="n"/>
      <c r="P701" s="14" t="n"/>
      <c r="Q701" s="14" t="n"/>
      <c r="R701" s="14" t="n"/>
      <c r="S701" s="14" t="n"/>
      <c r="T701" s="14" t="n"/>
      <c r="U701" s="14" t="n"/>
      <c r="V701" s="14" t="n"/>
      <c r="W701" s="14" t="n"/>
      <c r="X701" s="14" t="n"/>
      <c r="Y701" s="14" t="n"/>
      <c r="Z701" s="14" t="n"/>
    </row>
    <row r="702" ht="15.75" customHeight="1" s="16">
      <c r="A702" s="13" t="inlineStr">
        <is>
          <t>풀색</t>
        </is>
      </c>
      <c r="B702" s="14" t="n"/>
      <c r="C702" s="14" t="n"/>
      <c r="D702" s="14" t="n"/>
      <c r="E702" s="14" t="n"/>
      <c r="F702" s="14" t="n"/>
      <c r="G702" s="14" t="n"/>
      <c r="H702" s="14" t="n"/>
      <c r="I702" s="14" t="n"/>
      <c r="J702" s="14" t="n"/>
      <c r="K702" s="14" t="n"/>
      <c r="L702" s="14" t="n"/>
      <c r="M702" s="14" t="n"/>
      <c r="N702" s="14" t="n"/>
      <c r="O702" s="14" t="n"/>
      <c r="P702" s="14" t="n"/>
      <c r="Q702" s="14" t="n"/>
      <c r="R702" s="14" t="n"/>
      <c r="S702" s="14" t="n"/>
      <c r="T702" s="14" t="n"/>
      <c r="U702" s="14" t="n"/>
      <c r="V702" s="14" t="n"/>
      <c r="W702" s="14" t="n"/>
      <c r="X702" s="14" t="n"/>
      <c r="Y702" s="14" t="n"/>
      <c r="Z702" s="14" t="n"/>
    </row>
    <row r="703" ht="15.75" customHeight="1" s="16">
      <c r="A703" s="13" t="inlineStr">
        <is>
          <t>인디고</t>
        </is>
      </c>
      <c r="B703" s="14" t="n"/>
      <c r="C703" s="14" t="n"/>
      <c r="D703" s="14" t="n"/>
      <c r="E703" s="14" t="n"/>
      <c r="F703" s="14" t="n"/>
      <c r="G703" s="14" t="n"/>
      <c r="H703" s="14" t="n"/>
      <c r="I703" s="14" t="n"/>
      <c r="J703" s="14" t="n"/>
      <c r="K703" s="14" t="n"/>
      <c r="L703" s="14" t="n"/>
      <c r="M703" s="14" t="n"/>
      <c r="N703" s="14" t="n"/>
      <c r="O703" s="14" t="n"/>
      <c r="P703" s="14" t="n"/>
      <c r="Q703" s="14" t="n"/>
      <c r="R703" s="14" t="n"/>
      <c r="S703" s="14" t="n"/>
      <c r="T703" s="14" t="n"/>
      <c r="U703" s="14" t="n"/>
      <c r="V703" s="14" t="n"/>
      <c r="W703" s="14" t="n"/>
      <c r="X703" s="14" t="n"/>
      <c r="Y703" s="14" t="n"/>
      <c r="Z703" s="14" t="n"/>
    </row>
    <row r="704" ht="15.75" customHeight="1" s="16">
      <c r="A704" s="13" t="inlineStr">
        <is>
          <t>카키브라운</t>
        </is>
      </c>
      <c r="B704" s="14" t="n"/>
      <c r="C704" s="14" t="n"/>
      <c r="D704" s="14" t="n"/>
      <c r="E704" s="14" t="n"/>
      <c r="F704" s="14" t="n"/>
      <c r="G704" s="14" t="n"/>
      <c r="H704" s="14" t="n"/>
      <c r="I704" s="14" t="n"/>
      <c r="J704" s="14" t="n"/>
      <c r="K704" s="14" t="n"/>
      <c r="L704" s="14" t="n"/>
      <c r="M704" s="14" t="n"/>
      <c r="N704" s="14" t="n"/>
      <c r="O704" s="14" t="n"/>
      <c r="P704" s="14" t="n"/>
      <c r="Q704" s="14" t="n"/>
      <c r="R704" s="14" t="n"/>
      <c r="S704" s="14" t="n"/>
      <c r="T704" s="14" t="n"/>
      <c r="U704" s="14" t="n"/>
      <c r="V704" s="14" t="n"/>
      <c r="W704" s="14" t="n"/>
      <c r="X704" s="14" t="n"/>
      <c r="Y704" s="14" t="n"/>
      <c r="Z704" s="14" t="n"/>
    </row>
    <row r="705" ht="15.75" customHeight="1" s="16">
      <c r="A705" s="13" t="inlineStr">
        <is>
          <t>생지</t>
        </is>
      </c>
      <c r="B705" s="14" t="n"/>
      <c r="C705" s="14" t="n"/>
      <c r="D705" s="14" t="n"/>
      <c r="E705" s="14" t="n"/>
      <c r="F705" s="14" t="n"/>
      <c r="G705" s="14" t="n"/>
      <c r="H705" s="14" t="n"/>
      <c r="I705" s="14" t="n"/>
      <c r="J705" s="14" t="n"/>
      <c r="K705" s="14" t="n"/>
      <c r="L705" s="14" t="n"/>
      <c r="M705" s="14" t="n"/>
      <c r="N705" s="14" t="n"/>
      <c r="O705" s="14" t="n"/>
      <c r="P705" s="14" t="n"/>
      <c r="Q705" s="14" t="n"/>
      <c r="R705" s="14" t="n"/>
      <c r="S705" s="14" t="n"/>
      <c r="T705" s="14" t="n"/>
      <c r="U705" s="14" t="n"/>
      <c r="V705" s="14" t="n"/>
      <c r="W705" s="14" t="n"/>
      <c r="X705" s="14" t="n"/>
      <c r="Y705" s="14" t="n"/>
      <c r="Z705" s="14" t="n"/>
    </row>
    <row r="706" ht="15.75" customHeight="1" s="16">
      <c r="A706" s="13" t="inlineStr">
        <is>
          <t>아이보리카키</t>
        </is>
      </c>
      <c r="B706" s="14" t="n"/>
      <c r="C706" s="14" t="n"/>
      <c r="D706" s="14" t="n"/>
      <c r="E706" s="14" t="n"/>
      <c r="F706" s="14" t="n"/>
      <c r="G706" s="14" t="n"/>
      <c r="H706" s="14" t="n"/>
      <c r="I706" s="14" t="n"/>
      <c r="J706" s="14" t="n"/>
      <c r="K706" s="14" t="n"/>
      <c r="L706" s="14" t="n"/>
      <c r="M706" s="14" t="n"/>
      <c r="N706" s="14" t="n"/>
      <c r="O706" s="14" t="n"/>
      <c r="P706" s="14" t="n"/>
      <c r="Q706" s="14" t="n"/>
      <c r="R706" s="14" t="n"/>
      <c r="S706" s="14" t="n"/>
      <c r="T706" s="14" t="n"/>
      <c r="U706" s="14" t="n"/>
      <c r="V706" s="14" t="n"/>
      <c r="W706" s="14" t="n"/>
      <c r="X706" s="14" t="n"/>
      <c r="Y706" s="14" t="n"/>
      <c r="Z706" s="14" t="n"/>
    </row>
    <row r="707" ht="15.75" customHeight="1" s="16">
      <c r="A707" s="13" t="inlineStr">
        <is>
          <t>라싯브라운</t>
        </is>
      </c>
      <c r="B707" s="14" t="n"/>
      <c r="C707" s="14" t="n"/>
      <c r="D707" s="14" t="n"/>
      <c r="E707" s="14" t="n"/>
      <c r="F707" s="14" t="n"/>
      <c r="G707" s="14" t="n"/>
      <c r="H707" s="14" t="n"/>
      <c r="I707" s="14" t="n"/>
      <c r="J707" s="14" t="n"/>
      <c r="K707" s="14" t="n"/>
      <c r="L707" s="14" t="n"/>
      <c r="M707" s="14" t="n"/>
      <c r="N707" s="14" t="n"/>
      <c r="O707" s="14" t="n"/>
      <c r="P707" s="14" t="n"/>
      <c r="Q707" s="14" t="n"/>
      <c r="R707" s="14" t="n"/>
      <c r="S707" s="14" t="n"/>
      <c r="T707" s="14" t="n"/>
      <c r="U707" s="14" t="n"/>
      <c r="V707" s="14" t="n"/>
      <c r="W707" s="14" t="n"/>
      <c r="X707" s="14" t="n"/>
      <c r="Y707" s="14" t="n"/>
      <c r="Z707" s="14" t="n"/>
    </row>
    <row r="708" ht="15.75" customHeight="1" s="16">
      <c r="A708" s="13" t="inlineStr">
        <is>
          <t>핑크퍼플</t>
        </is>
      </c>
      <c r="B708" s="14" t="n"/>
      <c r="C708" s="14" t="n"/>
      <c r="D708" s="14" t="n"/>
      <c r="E708" s="14" t="n"/>
      <c r="F708" s="14" t="n"/>
      <c r="G708" s="14" t="n"/>
      <c r="H708" s="14" t="n"/>
      <c r="I708" s="14" t="n"/>
      <c r="J708" s="14" t="n"/>
      <c r="K708" s="14" t="n"/>
      <c r="L708" s="14" t="n"/>
      <c r="M708" s="14" t="n"/>
      <c r="N708" s="14" t="n"/>
      <c r="O708" s="14" t="n"/>
      <c r="P708" s="14" t="n"/>
      <c r="Q708" s="14" t="n"/>
      <c r="R708" s="14" t="n"/>
      <c r="S708" s="14" t="n"/>
      <c r="T708" s="14" t="n"/>
      <c r="U708" s="14" t="n"/>
      <c r="V708" s="14" t="n"/>
      <c r="W708" s="14" t="n"/>
      <c r="X708" s="14" t="n"/>
      <c r="Y708" s="14" t="n"/>
      <c r="Z708" s="14" t="n"/>
    </row>
    <row r="709" ht="15.75" customHeight="1" s="16">
      <c r="A709" s="13" t="inlineStr">
        <is>
          <t>시나몬스월브라운</t>
        </is>
      </c>
      <c r="B709" s="14" t="n"/>
      <c r="C709" s="14" t="n"/>
      <c r="D709" s="14" t="n"/>
      <c r="E709" s="14" t="n"/>
      <c r="F709" s="14" t="n"/>
      <c r="G709" s="14" t="n"/>
      <c r="H709" s="14" t="n"/>
      <c r="I709" s="14" t="n"/>
      <c r="J709" s="14" t="n"/>
      <c r="K709" s="14" t="n"/>
      <c r="L709" s="14" t="n"/>
      <c r="M709" s="14" t="n"/>
      <c r="N709" s="14" t="n"/>
      <c r="O709" s="14" t="n"/>
      <c r="P709" s="14" t="n"/>
      <c r="Q709" s="14" t="n"/>
      <c r="R709" s="14" t="n"/>
      <c r="S709" s="14" t="n"/>
      <c r="T709" s="14" t="n"/>
      <c r="U709" s="14" t="n"/>
      <c r="V709" s="14" t="n"/>
      <c r="W709" s="14" t="n"/>
      <c r="X709" s="14" t="n"/>
      <c r="Y709" s="14" t="n"/>
      <c r="Z709" s="14" t="n"/>
    </row>
    <row r="710" ht="15.75" customHeight="1" s="16">
      <c r="A710" s="13" t="inlineStr">
        <is>
          <t>퍼플옐로우</t>
        </is>
      </c>
      <c r="B710" s="14" t="n"/>
      <c r="C710" s="14" t="n"/>
      <c r="D710" s="14" t="n"/>
      <c r="E710" s="14" t="n"/>
      <c r="F710" s="14" t="n"/>
      <c r="G710" s="14" t="n"/>
      <c r="H710" s="14" t="n"/>
      <c r="I710" s="14" t="n"/>
      <c r="J710" s="14" t="n"/>
      <c r="K710" s="14" t="n"/>
      <c r="L710" s="14" t="n"/>
      <c r="M710" s="14" t="n"/>
      <c r="N710" s="14" t="n"/>
      <c r="O710" s="14" t="n"/>
      <c r="P710" s="14" t="n"/>
      <c r="Q710" s="14" t="n"/>
      <c r="R710" s="14" t="n"/>
      <c r="S710" s="14" t="n"/>
      <c r="T710" s="14" t="n"/>
      <c r="U710" s="14" t="n"/>
      <c r="V710" s="14" t="n"/>
      <c r="W710" s="14" t="n"/>
      <c r="X710" s="14" t="n"/>
      <c r="Y710" s="14" t="n"/>
      <c r="Z710" s="14" t="n"/>
    </row>
    <row r="711" ht="15.75" customHeight="1" s="16">
      <c r="A711" s="13" t="inlineStr">
        <is>
          <t>마우이블루</t>
        </is>
      </c>
      <c r="B711" s="14" t="n"/>
      <c r="C711" s="14" t="n"/>
      <c r="D711" s="14" t="n"/>
      <c r="E711" s="14" t="n"/>
      <c r="F711" s="14" t="n"/>
      <c r="G711" s="14" t="n"/>
      <c r="H711" s="14" t="n"/>
      <c r="I711" s="14" t="n"/>
      <c r="J711" s="14" t="n"/>
      <c r="K711" s="14" t="n"/>
      <c r="L711" s="14" t="n"/>
      <c r="M711" s="14" t="n"/>
      <c r="N711" s="14" t="n"/>
      <c r="O711" s="14" t="n"/>
      <c r="P711" s="14" t="n"/>
      <c r="Q711" s="14" t="n"/>
      <c r="R711" s="14" t="n"/>
      <c r="S711" s="14" t="n"/>
      <c r="T711" s="14" t="n"/>
      <c r="U711" s="14" t="n"/>
      <c r="V711" s="14" t="n"/>
      <c r="W711" s="14" t="n"/>
      <c r="X711" s="14" t="n"/>
      <c r="Y711" s="14" t="n"/>
      <c r="Z711" s="14" t="n"/>
    </row>
    <row r="712" ht="15.75" customHeight="1" s="16">
      <c r="A712" s="13" t="inlineStr">
        <is>
          <t>메사로즈핑크</t>
        </is>
      </c>
      <c r="B712" s="14" t="n"/>
      <c r="C712" s="14" t="n"/>
      <c r="D712" s="14" t="n"/>
      <c r="E712" s="14" t="n"/>
      <c r="F712" s="14" t="n"/>
      <c r="G712" s="14" t="n"/>
      <c r="H712" s="14" t="n"/>
      <c r="I712" s="14" t="n"/>
      <c r="J712" s="14" t="n"/>
      <c r="K712" s="14" t="n"/>
      <c r="L712" s="14" t="n"/>
      <c r="M712" s="14" t="n"/>
      <c r="N712" s="14" t="n"/>
      <c r="O712" s="14" t="n"/>
      <c r="P712" s="14" t="n"/>
      <c r="Q712" s="14" t="n"/>
      <c r="R712" s="14" t="n"/>
      <c r="S712" s="14" t="n"/>
      <c r="T712" s="14" t="n"/>
      <c r="U712" s="14" t="n"/>
      <c r="V712" s="14" t="n"/>
      <c r="W712" s="14" t="n"/>
      <c r="X712" s="14" t="n"/>
      <c r="Y712" s="14" t="n"/>
      <c r="Z712" s="14" t="n"/>
    </row>
    <row r="713" ht="15.75" customHeight="1" s="16">
      <c r="A713" s="13" t="inlineStr">
        <is>
          <t>스위트드림핑크</t>
        </is>
      </c>
      <c r="B713" s="14" t="n"/>
      <c r="C713" s="14" t="n"/>
      <c r="D713" s="14" t="n"/>
      <c r="E713" s="14" t="n"/>
      <c r="F713" s="14" t="n"/>
      <c r="G713" s="14" t="n"/>
      <c r="H713" s="14" t="n"/>
      <c r="I713" s="14" t="n"/>
      <c r="J713" s="14" t="n"/>
      <c r="K713" s="14" t="n"/>
      <c r="L713" s="14" t="n"/>
      <c r="M713" s="14" t="n"/>
      <c r="N713" s="14" t="n"/>
      <c r="O713" s="14" t="n"/>
      <c r="P713" s="14" t="n"/>
      <c r="Q713" s="14" t="n"/>
      <c r="R713" s="14" t="n"/>
      <c r="S713" s="14" t="n"/>
      <c r="T713" s="14" t="n"/>
      <c r="U713" s="14" t="n"/>
      <c r="V713" s="14" t="n"/>
      <c r="W713" s="14" t="n"/>
      <c r="X713" s="14" t="n"/>
      <c r="Y713" s="14" t="n"/>
      <c r="Z713" s="14" t="n"/>
    </row>
    <row r="714" ht="15.75" customHeight="1" s="16">
      <c r="A714" s="13" t="inlineStr">
        <is>
          <t>페이퍼그린</t>
        </is>
      </c>
      <c r="B714" s="14" t="n"/>
      <c r="C714" s="14" t="n"/>
      <c r="D714" s="14" t="n"/>
      <c r="E714" s="14" t="n"/>
      <c r="F714" s="14" t="n"/>
      <c r="G714" s="14" t="n"/>
      <c r="H714" s="14" t="n"/>
      <c r="I714" s="14" t="n"/>
      <c r="J714" s="14" t="n"/>
      <c r="K714" s="14" t="n"/>
      <c r="L714" s="14" t="n"/>
      <c r="M714" s="14" t="n"/>
      <c r="N714" s="14" t="n"/>
      <c r="O714" s="14" t="n"/>
      <c r="P714" s="14" t="n"/>
      <c r="Q714" s="14" t="n"/>
      <c r="R714" s="14" t="n"/>
      <c r="S714" s="14" t="n"/>
      <c r="T714" s="14" t="n"/>
      <c r="U714" s="14" t="n"/>
      <c r="V714" s="14" t="n"/>
      <c r="W714" s="14" t="n"/>
      <c r="X714" s="14" t="n"/>
      <c r="Y714" s="14" t="n"/>
      <c r="Z714" s="14" t="n"/>
    </row>
    <row r="715" ht="15.75" customHeight="1" s="16">
      <c r="A715" s="13" t="inlineStr">
        <is>
          <t>페스티벌블룸핑크</t>
        </is>
      </c>
      <c r="B715" s="14" t="n"/>
      <c r="C715" s="14" t="n"/>
      <c r="D715" s="14" t="n"/>
      <c r="E715" s="14" t="n"/>
      <c r="F715" s="14" t="n"/>
      <c r="G715" s="14" t="n"/>
      <c r="H715" s="14" t="n"/>
      <c r="I715" s="14" t="n"/>
      <c r="J715" s="14" t="n"/>
      <c r="K715" s="14" t="n"/>
      <c r="L715" s="14" t="n"/>
      <c r="M715" s="14" t="n"/>
      <c r="N715" s="14" t="n"/>
      <c r="O715" s="14" t="n"/>
      <c r="P715" s="14" t="n"/>
      <c r="Q715" s="14" t="n"/>
      <c r="R715" s="14" t="n"/>
      <c r="S715" s="14" t="n"/>
      <c r="T715" s="14" t="n"/>
      <c r="U715" s="14" t="n"/>
      <c r="V715" s="14" t="n"/>
      <c r="W715" s="14" t="n"/>
      <c r="X715" s="14" t="n"/>
      <c r="Y715" s="14" t="n"/>
      <c r="Z715" s="14" t="n"/>
    </row>
    <row r="716" ht="15.75" customHeight="1" s="16">
      <c r="A716" s="13" t="inlineStr">
        <is>
          <t>오키드아이스바이올렛</t>
        </is>
      </c>
      <c r="B716" s="14" t="n"/>
      <c r="C716" s="14" t="n"/>
      <c r="D716" s="14" t="n"/>
      <c r="E716" s="14" t="n"/>
      <c r="F716" s="14" t="n"/>
      <c r="G716" s="14" t="n"/>
      <c r="H716" s="14" t="n"/>
      <c r="I716" s="14" t="n"/>
      <c r="J716" s="14" t="n"/>
      <c r="K716" s="14" t="n"/>
      <c r="L716" s="14" t="n"/>
      <c r="M716" s="14" t="n"/>
      <c r="N716" s="14" t="n"/>
      <c r="O716" s="14" t="n"/>
      <c r="P716" s="14" t="n"/>
      <c r="Q716" s="14" t="n"/>
      <c r="R716" s="14" t="n"/>
      <c r="S716" s="14" t="n"/>
      <c r="T716" s="14" t="n"/>
      <c r="U716" s="14" t="n"/>
      <c r="V716" s="14" t="n"/>
      <c r="W716" s="14" t="n"/>
      <c r="X716" s="14" t="n"/>
      <c r="Y716" s="14" t="n"/>
      <c r="Z716" s="14" t="n"/>
    </row>
    <row r="717" ht="15.75" customHeight="1" s="16">
      <c r="A717" s="13" t="inlineStr">
        <is>
          <t>멜로우옐로우</t>
        </is>
      </c>
      <c r="B717" s="14" t="n"/>
      <c r="C717" s="14" t="n"/>
      <c r="D717" s="14" t="n"/>
      <c r="E717" s="14" t="n"/>
      <c r="F717" s="14" t="n"/>
      <c r="G717" s="14" t="n"/>
      <c r="H717" s="14" t="n"/>
      <c r="I717" s="14" t="n"/>
      <c r="J717" s="14" t="n"/>
      <c r="K717" s="14" t="n"/>
      <c r="L717" s="14" t="n"/>
      <c r="M717" s="14" t="n"/>
      <c r="N717" s="14" t="n"/>
      <c r="O717" s="14" t="n"/>
      <c r="P717" s="14" t="n"/>
      <c r="Q717" s="14" t="n"/>
      <c r="R717" s="14" t="n"/>
      <c r="S717" s="14" t="n"/>
      <c r="T717" s="14" t="n"/>
      <c r="U717" s="14" t="n"/>
      <c r="V717" s="14" t="n"/>
      <c r="W717" s="14" t="n"/>
      <c r="X717" s="14" t="n"/>
      <c r="Y717" s="14" t="n"/>
      <c r="Z717" s="14" t="n"/>
    </row>
    <row r="718" ht="15.75" customHeight="1" s="16">
      <c r="A718" s="13" t="inlineStr">
        <is>
          <t>다크청록색</t>
        </is>
      </c>
      <c r="B718" s="14" t="n"/>
      <c r="C718" s="14" t="n"/>
      <c r="D718" s="14" t="n"/>
      <c r="E718" s="14" t="n"/>
      <c r="F718" s="14" t="n"/>
      <c r="G718" s="14" t="n"/>
      <c r="H718" s="14" t="n"/>
      <c r="I718" s="14" t="n"/>
      <c r="J718" s="14" t="n"/>
      <c r="K718" s="14" t="n"/>
      <c r="L718" s="14" t="n"/>
      <c r="M718" s="14" t="n"/>
      <c r="N718" s="14" t="n"/>
      <c r="O718" s="14" t="n"/>
      <c r="P718" s="14" t="n"/>
      <c r="Q718" s="14" t="n"/>
      <c r="R718" s="14" t="n"/>
      <c r="S718" s="14" t="n"/>
      <c r="T718" s="14" t="n"/>
      <c r="U718" s="14" t="n"/>
      <c r="V718" s="14" t="n"/>
      <c r="W718" s="14" t="n"/>
      <c r="X718" s="14" t="n"/>
      <c r="Y718" s="14" t="n"/>
      <c r="Z718" s="14" t="n"/>
    </row>
    <row r="719" ht="15.75" customHeight="1" s="16">
      <c r="A719" s="13" t="inlineStr">
        <is>
          <t>다크멜란지그린</t>
        </is>
      </c>
      <c r="B719" s="14" t="n"/>
      <c r="C719" s="14" t="n"/>
      <c r="D719" s="14" t="n"/>
      <c r="E719" s="14" t="n"/>
      <c r="F719" s="14" t="n"/>
      <c r="G719" s="14" t="n"/>
      <c r="H719" s="14" t="n"/>
      <c r="I719" s="14" t="n"/>
      <c r="J719" s="14" t="n"/>
      <c r="K719" s="14" t="n"/>
      <c r="L719" s="14" t="n"/>
      <c r="M719" s="14" t="n"/>
      <c r="N719" s="14" t="n"/>
      <c r="O719" s="14" t="n"/>
      <c r="P719" s="14" t="n"/>
      <c r="Q719" s="14" t="n"/>
      <c r="R719" s="14" t="n"/>
      <c r="S719" s="14" t="n"/>
      <c r="T719" s="14" t="n"/>
      <c r="U719" s="14" t="n"/>
      <c r="V719" s="14" t="n"/>
      <c r="W719" s="14" t="n"/>
      <c r="X719" s="14" t="n"/>
      <c r="Y719" s="14" t="n"/>
      <c r="Z719" s="14" t="n"/>
    </row>
    <row r="720" ht="15.75" customHeight="1" s="16">
      <c r="A720" s="13" t="inlineStr">
        <is>
          <t>네이비아이보리</t>
        </is>
      </c>
      <c r="B720" s="14" t="n"/>
      <c r="C720" s="14" t="n"/>
      <c r="D720" s="14" t="n"/>
      <c r="E720" s="14" t="n"/>
      <c r="F720" s="14" t="n"/>
      <c r="G720" s="14" t="n"/>
      <c r="H720" s="14" t="n"/>
      <c r="I720" s="14" t="n"/>
      <c r="J720" s="14" t="n"/>
      <c r="K720" s="14" t="n"/>
      <c r="L720" s="14" t="n"/>
      <c r="M720" s="14" t="n"/>
      <c r="N720" s="14" t="n"/>
      <c r="O720" s="14" t="n"/>
      <c r="P720" s="14" t="n"/>
      <c r="Q720" s="14" t="n"/>
      <c r="R720" s="14" t="n"/>
      <c r="S720" s="14" t="n"/>
      <c r="T720" s="14" t="n"/>
      <c r="U720" s="14" t="n"/>
      <c r="V720" s="14" t="n"/>
      <c r="W720" s="14" t="n"/>
      <c r="X720" s="14" t="n"/>
      <c r="Y720" s="14" t="n"/>
      <c r="Z720" s="14" t="n"/>
    </row>
    <row r="721" ht="15.75" customHeight="1" s="16">
      <c r="A721" s="13" t="inlineStr">
        <is>
          <t>그린아이보리</t>
        </is>
      </c>
      <c r="B721" s="14" t="n"/>
      <c r="C721" s="14" t="n"/>
      <c r="D721" s="14" t="n"/>
      <c r="E721" s="14" t="n"/>
      <c r="F721" s="14" t="n"/>
      <c r="G721" s="14" t="n"/>
      <c r="H721" s="14" t="n"/>
      <c r="I721" s="14" t="n"/>
      <c r="J721" s="14" t="n"/>
      <c r="K721" s="14" t="n"/>
      <c r="L721" s="14" t="n"/>
      <c r="M721" s="14" t="n"/>
      <c r="N721" s="14" t="n"/>
      <c r="O721" s="14" t="n"/>
      <c r="P721" s="14" t="n"/>
      <c r="Q721" s="14" t="n"/>
      <c r="R721" s="14" t="n"/>
      <c r="S721" s="14" t="n"/>
      <c r="T721" s="14" t="n"/>
      <c r="U721" s="14" t="n"/>
      <c r="V721" s="14" t="n"/>
      <c r="W721" s="14" t="n"/>
      <c r="X721" s="14" t="n"/>
      <c r="Y721" s="14" t="n"/>
      <c r="Z721" s="14" t="n"/>
    </row>
    <row r="722" ht="15.75" customHeight="1" s="16">
      <c r="A722" s="13" t="inlineStr">
        <is>
          <t>페탈핑크</t>
        </is>
      </c>
      <c r="B722" s="14" t="n"/>
      <c r="C722" s="14" t="n"/>
      <c r="D722" s="14" t="n"/>
      <c r="E722" s="14" t="n"/>
      <c r="F722" s="14" t="n"/>
      <c r="G722" s="14" t="n"/>
      <c r="H722" s="14" t="n"/>
      <c r="I722" s="14" t="n"/>
      <c r="J722" s="14" t="n"/>
      <c r="K722" s="14" t="n"/>
      <c r="L722" s="14" t="n"/>
      <c r="M722" s="14" t="n"/>
      <c r="N722" s="14" t="n"/>
      <c r="O722" s="14" t="n"/>
      <c r="P722" s="14" t="n"/>
      <c r="Q722" s="14" t="n"/>
      <c r="R722" s="14" t="n"/>
      <c r="S722" s="14" t="n"/>
      <c r="T722" s="14" t="n"/>
      <c r="U722" s="14" t="n"/>
      <c r="V722" s="14" t="n"/>
      <c r="W722" s="14" t="n"/>
      <c r="X722" s="14" t="n"/>
      <c r="Y722" s="14" t="n"/>
      <c r="Z722" s="14" t="n"/>
    </row>
    <row r="723" ht="15.75" customHeight="1" s="16">
      <c r="A723" s="13" t="inlineStr">
        <is>
          <t>캘사이트바이올렛</t>
        </is>
      </c>
      <c r="B723" s="14" t="n"/>
      <c r="C723" s="14" t="n"/>
      <c r="D723" s="14" t="n"/>
      <c r="E723" s="14" t="n"/>
      <c r="F723" s="14" t="n"/>
      <c r="G723" s="14" t="n"/>
      <c r="H723" s="14" t="n"/>
      <c r="I723" s="14" t="n"/>
      <c r="J723" s="14" t="n"/>
      <c r="K723" s="14" t="n"/>
      <c r="L723" s="14" t="n"/>
      <c r="M723" s="14" t="n"/>
      <c r="N723" s="14" t="n"/>
      <c r="O723" s="14" t="n"/>
      <c r="P723" s="14" t="n"/>
      <c r="Q723" s="14" t="n"/>
      <c r="R723" s="14" t="n"/>
      <c r="S723" s="14" t="n"/>
      <c r="T723" s="14" t="n"/>
      <c r="U723" s="14" t="n"/>
      <c r="V723" s="14" t="n"/>
      <c r="W723" s="14" t="n"/>
      <c r="X723" s="14" t="n"/>
      <c r="Y723" s="14" t="n"/>
      <c r="Z723" s="14" t="n"/>
    </row>
    <row r="724" ht="15.75" customHeight="1" s="16">
      <c r="A724" s="13" t="inlineStr">
        <is>
          <t>코스믹스카이블루</t>
        </is>
      </c>
      <c r="B724" s="14" t="n"/>
      <c r="C724" s="14" t="n"/>
      <c r="D724" s="14" t="n"/>
      <c r="E724" s="14" t="n"/>
      <c r="F724" s="14" t="n"/>
      <c r="G724" s="14" t="n"/>
      <c r="H724" s="14" t="n"/>
      <c r="I724" s="14" t="n"/>
      <c r="J724" s="14" t="n"/>
      <c r="K724" s="14" t="n"/>
      <c r="L724" s="14" t="n"/>
      <c r="M724" s="14" t="n"/>
      <c r="N724" s="14" t="n"/>
      <c r="O724" s="14" t="n"/>
      <c r="P724" s="14" t="n"/>
      <c r="Q724" s="14" t="n"/>
      <c r="R724" s="14" t="n"/>
      <c r="S724" s="14" t="n"/>
      <c r="T724" s="14" t="n"/>
      <c r="U724" s="14" t="n"/>
      <c r="V724" s="14" t="n"/>
      <c r="W724" s="14" t="n"/>
      <c r="X724" s="14" t="n"/>
      <c r="Y724" s="14" t="n"/>
      <c r="Z724" s="14" t="n"/>
    </row>
    <row r="725" ht="15.75" customHeight="1" s="16">
      <c r="A725" s="13" t="inlineStr">
        <is>
          <t>스모크블루그린</t>
        </is>
      </c>
      <c r="B725" s="14" t="n"/>
      <c r="C725" s="14" t="n"/>
      <c r="D725" s="14" t="n"/>
      <c r="E725" s="14" t="n"/>
      <c r="F725" s="14" t="n"/>
      <c r="G725" s="14" t="n"/>
      <c r="H725" s="14" t="n"/>
      <c r="I725" s="14" t="n"/>
      <c r="J725" s="14" t="n"/>
      <c r="K725" s="14" t="n"/>
      <c r="L725" s="14" t="n"/>
      <c r="M725" s="14" t="n"/>
      <c r="N725" s="14" t="n"/>
      <c r="O725" s="14" t="n"/>
      <c r="P725" s="14" t="n"/>
      <c r="Q725" s="14" t="n"/>
      <c r="R725" s="14" t="n"/>
      <c r="S725" s="14" t="n"/>
      <c r="T725" s="14" t="n"/>
      <c r="U725" s="14" t="n"/>
      <c r="V725" s="14" t="n"/>
      <c r="W725" s="14" t="n"/>
      <c r="X725" s="14" t="n"/>
      <c r="Y725" s="14" t="n"/>
      <c r="Z725" s="14" t="n"/>
    </row>
    <row r="726" ht="15.75" customHeight="1" s="16">
      <c r="A726" s="13" t="inlineStr">
        <is>
          <t>비스케이베이그린</t>
        </is>
      </c>
      <c r="B726" s="14" t="n"/>
      <c r="C726" s="14" t="n"/>
      <c r="D726" s="14" t="n"/>
      <c r="E726" s="14" t="n"/>
      <c r="F726" s="14" t="n"/>
      <c r="G726" s="14" t="n"/>
      <c r="H726" s="14" t="n"/>
      <c r="I726" s="14" t="n"/>
      <c r="J726" s="14" t="n"/>
      <c r="K726" s="14" t="n"/>
      <c r="L726" s="14" t="n"/>
      <c r="M726" s="14" t="n"/>
      <c r="N726" s="14" t="n"/>
      <c r="O726" s="14" t="n"/>
      <c r="P726" s="14" t="n"/>
      <c r="Q726" s="14" t="n"/>
      <c r="R726" s="14" t="n"/>
      <c r="S726" s="14" t="n"/>
      <c r="T726" s="14" t="n"/>
      <c r="U726" s="14" t="n"/>
      <c r="V726" s="14" t="n"/>
      <c r="W726" s="14" t="n"/>
      <c r="X726" s="14" t="n"/>
      <c r="Y726" s="14" t="n"/>
      <c r="Z726" s="14" t="n"/>
    </row>
    <row r="727" ht="15.75" customHeight="1" s="16">
      <c r="A727" s="13" t="inlineStr">
        <is>
          <t>달리아모브핑크</t>
        </is>
      </c>
      <c r="B727" s="14" t="n"/>
      <c r="C727" s="14" t="n"/>
      <c r="D727" s="14" t="n"/>
      <c r="E727" s="14" t="n"/>
      <c r="F727" s="14" t="n"/>
      <c r="G727" s="14" t="n"/>
      <c r="H727" s="14" t="n"/>
      <c r="I727" s="14" t="n"/>
      <c r="J727" s="14" t="n"/>
      <c r="K727" s="14" t="n"/>
      <c r="L727" s="14" t="n"/>
      <c r="M727" s="14" t="n"/>
      <c r="N727" s="14" t="n"/>
      <c r="O727" s="14" t="n"/>
      <c r="P727" s="14" t="n"/>
      <c r="Q727" s="14" t="n"/>
      <c r="R727" s="14" t="n"/>
      <c r="S727" s="14" t="n"/>
      <c r="T727" s="14" t="n"/>
      <c r="U727" s="14" t="n"/>
      <c r="V727" s="14" t="n"/>
      <c r="W727" s="14" t="n"/>
      <c r="X727" s="14" t="n"/>
      <c r="Y727" s="14" t="n"/>
      <c r="Z727" s="14" t="n"/>
    </row>
    <row r="728" ht="15.75" customHeight="1" s="16">
      <c r="A728" s="13" t="inlineStr">
        <is>
          <t>캔디레드딥네이비</t>
        </is>
      </c>
      <c r="B728" s="14" t="n"/>
      <c r="C728" s="14" t="n"/>
      <c r="D728" s="14" t="n"/>
      <c r="E728" s="14" t="n"/>
      <c r="F728" s="14" t="n"/>
      <c r="G728" s="14" t="n"/>
      <c r="H728" s="14" t="n"/>
      <c r="I728" s="14" t="n"/>
      <c r="J728" s="14" t="n"/>
      <c r="K728" s="14" t="n"/>
      <c r="L728" s="14" t="n"/>
      <c r="M728" s="14" t="n"/>
      <c r="N728" s="14" t="n"/>
      <c r="O728" s="14" t="n"/>
      <c r="P728" s="14" t="n"/>
      <c r="Q728" s="14" t="n"/>
      <c r="R728" s="14" t="n"/>
      <c r="S728" s="14" t="n"/>
      <c r="T728" s="14" t="n"/>
      <c r="U728" s="14" t="n"/>
      <c r="V728" s="14" t="n"/>
      <c r="W728" s="14" t="n"/>
      <c r="X728" s="14" t="n"/>
      <c r="Y728" s="14" t="n"/>
      <c r="Z728" s="14" t="n"/>
    </row>
    <row r="729" ht="15.75" customHeight="1" s="16">
      <c r="A729" s="13" t="inlineStr">
        <is>
          <t>미디엄그레이</t>
        </is>
      </c>
      <c r="B729" s="14" t="n"/>
      <c r="C729" s="14" t="n"/>
      <c r="D729" s="14" t="n"/>
      <c r="E729" s="14" t="n"/>
      <c r="F729" s="14" t="n"/>
      <c r="G729" s="14" t="n"/>
      <c r="H729" s="14" t="n"/>
      <c r="I729" s="14" t="n"/>
      <c r="J729" s="14" t="n"/>
      <c r="K729" s="14" t="n"/>
      <c r="L729" s="14" t="n"/>
      <c r="M729" s="14" t="n"/>
      <c r="N729" s="14" t="n"/>
      <c r="O729" s="14" t="n"/>
      <c r="P729" s="14" t="n"/>
      <c r="Q729" s="14" t="n"/>
      <c r="R729" s="14" t="n"/>
      <c r="S729" s="14" t="n"/>
      <c r="T729" s="14" t="n"/>
      <c r="U729" s="14" t="n"/>
      <c r="V729" s="14" t="n"/>
      <c r="W729" s="14" t="n"/>
      <c r="X729" s="14" t="n"/>
      <c r="Y729" s="14" t="n"/>
      <c r="Z729" s="14" t="n"/>
    </row>
    <row r="730" ht="15.75" customHeight="1" s="16">
      <c r="A730" s="13" t="inlineStr">
        <is>
          <t>허니옐로우</t>
        </is>
      </c>
      <c r="B730" s="14" t="n"/>
      <c r="C730" s="14" t="n"/>
      <c r="D730" s="14" t="n"/>
      <c r="E730" s="14" t="n"/>
      <c r="F730" s="14" t="n"/>
      <c r="G730" s="14" t="n"/>
      <c r="H730" s="14" t="n"/>
      <c r="I730" s="14" t="n"/>
      <c r="J730" s="14" t="n"/>
      <c r="K730" s="14" t="n"/>
      <c r="L730" s="14" t="n"/>
      <c r="M730" s="14" t="n"/>
      <c r="N730" s="14" t="n"/>
      <c r="O730" s="14" t="n"/>
      <c r="P730" s="14" t="n"/>
      <c r="Q730" s="14" t="n"/>
      <c r="R730" s="14" t="n"/>
      <c r="S730" s="14" t="n"/>
      <c r="T730" s="14" t="n"/>
      <c r="U730" s="14" t="n"/>
      <c r="V730" s="14" t="n"/>
      <c r="W730" s="14" t="n"/>
      <c r="X730" s="14" t="n"/>
      <c r="Y730" s="14" t="n"/>
      <c r="Z730" s="14" t="n"/>
    </row>
    <row r="731" ht="15.75" customHeight="1" s="16">
      <c r="A731" s="13" t="inlineStr">
        <is>
          <t>블랙올드레드</t>
        </is>
      </c>
      <c r="B731" s="14" t="n"/>
      <c r="C731" s="14" t="n"/>
      <c r="D731" s="14" t="n"/>
      <c r="E731" s="14" t="n"/>
      <c r="F731" s="14" t="n"/>
      <c r="G731" s="14" t="n"/>
      <c r="H731" s="14" t="n"/>
      <c r="I731" s="14" t="n"/>
      <c r="J731" s="14" t="n"/>
      <c r="K731" s="14" t="n"/>
      <c r="L731" s="14" t="n"/>
      <c r="M731" s="14" t="n"/>
      <c r="N731" s="14" t="n"/>
      <c r="O731" s="14" t="n"/>
      <c r="P731" s="14" t="n"/>
      <c r="Q731" s="14" t="n"/>
      <c r="R731" s="14" t="n"/>
      <c r="S731" s="14" t="n"/>
      <c r="T731" s="14" t="n"/>
      <c r="U731" s="14" t="n"/>
      <c r="V731" s="14" t="n"/>
      <c r="W731" s="14" t="n"/>
      <c r="X731" s="14" t="n"/>
      <c r="Y731" s="14" t="n"/>
      <c r="Z731" s="14" t="n"/>
    </row>
    <row r="732" ht="15.75" customHeight="1" s="16">
      <c r="A732" s="13" t="inlineStr">
        <is>
          <t>피코크블루</t>
        </is>
      </c>
      <c r="B732" s="14" t="n"/>
      <c r="C732" s="14" t="n"/>
      <c r="D732" s="14" t="n"/>
      <c r="E732" s="14" t="n"/>
      <c r="F732" s="14" t="n"/>
      <c r="G732" s="14" t="n"/>
      <c r="H732" s="14" t="n"/>
      <c r="I732" s="14" t="n"/>
      <c r="J732" s="14" t="n"/>
      <c r="K732" s="14" t="n"/>
      <c r="L732" s="14" t="n"/>
      <c r="M732" s="14" t="n"/>
      <c r="N732" s="14" t="n"/>
      <c r="O732" s="14" t="n"/>
      <c r="P732" s="14" t="n"/>
      <c r="Q732" s="14" t="n"/>
      <c r="R732" s="14" t="n"/>
      <c r="S732" s="14" t="n"/>
      <c r="T732" s="14" t="n"/>
      <c r="U732" s="14" t="n"/>
      <c r="V732" s="14" t="n"/>
      <c r="W732" s="14" t="n"/>
      <c r="X732" s="14" t="n"/>
      <c r="Y732" s="14" t="n"/>
      <c r="Z732" s="14" t="n"/>
    </row>
    <row r="733" ht="15.75" customHeight="1" s="16">
      <c r="A733" s="13" t="inlineStr">
        <is>
          <t>심플리타우페브라운</t>
        </is>
      </c>
      <c r="B733" s="14" t="n"/>
      <c r="C733" s="14" t="n"/>
      <c r="D733" s="14" t="n"/>
      <c r="E733" s="14" t="n"/>
      <c r="F733" s="14" t="n"/>
      <c r="G733" s="14" t="n"/>
      <c r="H733" s="14" t="n"/>
      <c r="I733" s="14" t="n"/>
      <c r="J733" s="14" t="n"/>
      <c r="K733" s="14" t="n"/>
      <c r="L733" s="14" t="n"/>
      <c r="M733" s="14" t="n"/>
      <c r="N733" s="14" t="n"/>
      <c r="O733" s="14" t="n"/>
      <c r="P733" s="14" t="n"/>
      <c r="Q733" s="14" t="n"/>
      <c r="R733" s="14" t="n"/>
      <c r="S733" s="14" t="n"/>
      <c r="T733" s="14" t="n"/>
      <c r="U733" s="14" t="n"/>
      <c r="V733" s="14" t="n"/>
      <c r="W733" s="14" t="n"/>
      <c r="X733" s="14" t="n"/>
      <c r="Y733" s="14" t="n"/>
      <c r="Z733" s="14" t="n"/>
    </row>
    <row r="734" ht="15.75" customHeight="1" s="16">
      <c r="A734" s="13" t="inlineStr">
        <is>
          <t>샌드달러베이지</t>
        </is>
      </c>
      <c r="B734" s="14" t="n"/>
      <c r="C734" s="14" t="n"/>
      <c r="D734" s="14" t="n"/>
      <c r="E734" s="14" t="n"/>
      <c r="F734" s="14" t="n"/>
      <c r="G734" s="14" t="n"/>
      <c r="H734" s="14" t="n"/>
      <c r="I734" s="14" t="n"/>
      <c r="J734" s="14" t="n"/>
      <c r="K734" s="14" t="n"/>
      <c r="L734" s="14" t="n"/>
      <c r="M734" s="14" t="n"/>
      <c r="N734" s="14" t="n"/>
      <c r="O734" s="14" t="n"/>
      <c r="P734" s="14" t="n"/>
      <c r="Q734" s="14" t="n"/>
      <c r="R734" s="14" t="n"/>
      <c r="S734" s="14" t="n"/>
      <c r="T734" s="14" t="n"/>
      <c r="U734" s="14" t="n"/>
      <c r="V734" s="14" t="n"/>
      <c r="W734" s="14" t="n"/>
      <c r="X734" s="14" t="n"/>
      <c r="Y734" s="14" t="n"/>
      <c r="Z734" s="14" t="n"/>
    </row>
    <row r="735" ht="15.75" customHeight="1" s="16">
      <c r="A735" s="13" t="inlineStr">
        <is>
          <t>터쿼즈딥그린</t>
        </is>
      </c>
      <c r="B735" s="14" t="n"/>
      <c r="C735" s="14" t="n"/>
      <c r="D735" s="14" t="n"/>
      <c r="E735" s="14" t="n"/>
      <c r="F735" s="14" t="n"/>
      <c r="G735" s="14" t="n"/>
      <c r="H735" s="14" t="n"/>
      <c r="I735" s="14" t="n"/>
      <c r="J735" s="14" t="n"/>
      <c r="K735" s="14" t="n"/>
      <c r="L735" s="14" t="n"/>
      <c r="M735" s="14" t="n"/>
      <c r="N735" s="14" t="n"/>
      <c r="O735" s="14" t="n"/>
      <c r="P735" s="14" t="n"/>
      <c r="Q735" s="14" t="n"/>
      <c r="R735" s="14" t="n"/>
      <c r="S735" s="14" t="n"/>
      <c r="T735" s="14" t="n"/>
      <c r="U735" s="14" t="n"/>
      <c r="V735" s="14" t="n"/>
      <c r="W735" s="14" t="n"/>
      <c r="X735" s="14" t="n"/>
      <c r="Y735" s="14" t="n"/>
      <c r="Z735" s="14" t="n"/>
    </row>
    <row r="736" ht="15.75" customHeight="1" s="16">
      <c r="A736" s="13" t="inlineStr">
        <is>
          <t>더스티베이지</t>
        </is>
      </c>
      <c r="B736" s="14" t="n"/>
      <c r="C736" s="14" t="n"/>
      <c r="D736" s="14" t="n"/>
      <c r="E736" s="14" t="n"/>
      <c r="F736" s="14" t="n"/>
      <c r="G736" s="14" t="n"/>
      <c r="H736" s="14" t="n"/>
      <c r="I736" s="14" t="n"/>
      <c r="J736" s="14" t="n"/>
      <c r="K736" s="14" t="n"/>
      <c r="L736" s="14" t="n"/>
      <c r="M736" s="14" t="n"/>
      <c r="N736" s="14" t="n"/>
      <c r="O736" s="14" t="n"/>
      <c r="P736" s="14" t="n"/>
      <c r="Q736" s="14" t="n"/>
      <c r="R736" s="14" t="n"/>
      <c r="S736" s="14" t="n"/>
      <c r="T736" s="14" t="n"/>
      <c r="U736" s="14" t="n"/>
      <c r="V736" s="14" t="n"/>
      <c r="W736" s="14" t="n"/>
      <c r="X736" s="14" t="n"/>
      <c r="Y736" s="14" t="n"/>
      <c r="Z736" s="14" t="n"/>
    </row>
    <row r="737" ht="15.75" customHeight="1" s="16">
      <c r="A737" s="13" t="inlineStr">
        <is>
          <t>블랙다크그레이</t>
        </is>
      </c>
      <c r="B737" s="14" t="n"/>
      <c r="C737" s="14" t="n"/>
      <c r="D737" s="14" t="n"/>
      <c r="E737" s="14" t="n"/>
      <c r="F737" s="14" t="n"/>
      <c r="G737" s="14" t="n"/>
      <c r="H737" s="14" t="n"/>
      <c r="I737" s="14" t="n"/>
      <c r="J737" s="14" t="n"/>
      <c r="K737" s="14" t="n"/>
      <c r="L737" s="14" t="n"/>
      <c r="M737" s="14" t="n"/>
      <c r="N737" s="14" t="n"/>
      <c r="O737" s="14" t="n"/>
      <c r="P737" s="14" t="n"/>
      <c r="Q737" s="14" t="n"/>
      <c r="R737" s="14" t="n"/>
      <c r="S737" s="14" t="n"/>
      <c r="T737" s="14" t="n"/>
      <c r="U737" s="14" t="n"/>
      <c r="V737" s="14" t="n"/>
      <c r="W737" s="14" t="n"/>
      <c r="X737" s="14" t="n"/>
      <c r="Y737" s="14" t="n"/>
      <c r="Z737" s="14" t="n"/>
    </row>
    <row r="738" ht="15.75" customHeight="1" s="16">
      <c r="A738" s="13" t="inlineStr">
        <is>
          <t>페일레몬</t>
        </is>
      </c>
      <c r="B738" s="14" t="n"/>
      <c r="C738" s="14" t="n"/>
      <c r="D738" s="14" t="n"/>
      <c r="E738" s="14" t="n"/>
      <c r="F738" s="14" t="n"/>
      <c r="G738" s="14" t="n"/>
      <c r="H738" s="14" t="n"/>
      <c r="I738" s="14" t="n"/>
      <c r="J738" s="14" t="n"/>
      <c r="K738" s="14" t="n"/>
      <c r="L738" s="14" t="n"/>
      <c r="M738" s="14" t="n"/>
      <c r="N738" s="14" t="n"/>
      <c r="O738" s="14" t="n"/>
      <c r="P738" s="14" t="n"/>
      <c r="Q738" s="14" t="n"/>
      <c r="R738" s="14" t="n"/>
      <c r="S738" s="14" t="n"/>
      <c r="T738" s="14" t="n"/>
      <c r="U738" s="14" t="n"/>
      <c r="V738" s="14" t="n"/>
      <c r="W738" s="14" t="n"/>
      <c r="X738" s="14" t="n"/>
      <c r="Y738" s="14" t="n"/>
      <c r="Z738" s="14" t="n"/>
    </row>
    <row r="739" ht="15.75" customHeight="1" s="16">
      <c r="A739" s="13" t="inlineStr">
        <is>
          <t>포텐트퍼플</t>
        </is>
      </c>
      <c r="B739" s="14" t="n"/>
      <c r="C739" s="14" t="n"/>
      <c r="D739" s="14" t="n"/>
      <c r="E739" s="14" t="n"/>
      <c r="F739" s="14" t="n"/>
      <c r="G739" s="14" t="n"/>
      <c r="H739" s="14" t="n"/>
      <c r="I739" s="14" t="n"/>
      <c r="J739" s="14" t="n"/>
      <c r="K739" s="14" t="n"/>
      <c r="L739" s="14" t="n"/>
      <c r="M739" s="14" t="n"/>
      <c r="N739" s="14" t="n"/>
      <c r="O739" s="14" t="n"/>
      <c r="P739" s="14" t="n"/>
      <c r="Q739" s="14" t="n"/>
      <c r="R739" s="14" t="n"/>
      <c r="S739" s="14" t="n"/>
      <c r="T739" s="14" t="n"/>
      <c r="U739" s="14" t="n"/>
      <c r="V739" s="14" t="n"/>
      <c r="W739" s="14" t="n"/>
      <c r="X739" s="14" t="n"/>
      <c r="Y739" s="14" t="n"/>
      <c r="Z739" s="14" t="n"/>
    </row>
    <row r="740" ht="15.75" customHeight="1" s="16">
      <c r="A740" s="13" t="inlineStr">
        <is>
          <t>잉크네이비블루</t>
        </is>
      </c>
      <c r="B740" s="14" t="n"/>
      <c r="C740" s="14" t="n"/>
      <c r="D740" s="14" t="n"/>
      <c r="E740" s="14" t="n"/>
      <c r="F740" s="14" t="n"/>
      <c r="G740" s="14" t="n"/>
      <c r="H740" s="14" t="n"/>
      <c r="I740" s="14" t="n"/>
      <c r="J740" s="14" t="n"/>
      <c r="K740" s="14" t="n"/>
      <c r="L740" s="14" t="n"/>
      <c r="M740" s="14" t="n"/>
      <c r="N740" s="14" t="n"/>
      <c r="O740" s="14" t="n"/>
      <c r="P740" s="14" t="n"/>
      <c r="Q740" s="14" t="n"/>
      <c r="R740" s="14" t="n"/>
      <c r="S740" s="14" t="n"/>
      <c r="T740" s="14" t="n"/>
      <c r="U740" s="14" t="n"/>
      <c r="V740" s="14" t="n"/>
      <c r="W740" s="14" t="n"/>
      <c r="X740" s="14" t="n"/>
      <c r="Y740" s="14" t="n"/>
      <c r="Z740" s="14" t="n"/>
    </row>
    <row r="741" ht="15.75" customHeight="1" s="16">
      <c r="A741" s="13" t="inlineStr">
        <is>
          <t>옐로우페일오렌지</t>
        </is>
      </c>
      <c r="B741" s="14" t="n"/>
      <c r="C741" s="14" t="n"/>
      <c r="D741" s="14" t="n"/>
      <c r="E741" s="14" t="n"/>
      <c r="F741" s="14" t="n"/>
      <c r="G741" s="14" t="n"/>
      <c r="H741" s="14" t="n"/>
      <c r="I741" s="14" t="n"/>
      <c r="J741" s="14" t="n"/>
      <c r="K741" s="14" t="n"/>
      <c r="L741" s="14" t="n"/>
      <c r="M741" s="14" t="n"/>
      <c r="N741" s="14" t="n"/>
      <c r="O741" s="14" t="n"/>
      <c r="P741" s="14" t="n"/>
      <c r="Q741" s="14" t="n"/>
      <c r="R741" s="14" t="n"/>
      <c r="S741" s="14" t="n"/>
      <c r="T741" s="14" t="n"/>
      <c r="U741" s="14" t="n"/>
      <c r="V741" s="14" t="n"/>
      <c r="W741" s="14" t="n"/>
      <c r="X741" s="14" t="n"/>
      <c r="Y741" s="14" t="n"/>
      <c r="Z741" s="14" t="n"/>
    </row>
    <row r="742" ht="15.75" customHeight="1" s="16">
      <c r="A742" s="13" t="inlineStr">
        <is>
          <t>멜란지아일랜드뷰블루</t>
        </is>
      </c>
      <c r="B742" s="14" t="n"/>
      <c r="C742" s="14" t="n"/>
      <c r="D742" s="14" t="n"/>
      <c r="E742" s="14" t="n"/>
      <c r="F742" s="14" t="n"/>
      <c r="G742" s="14" t="n"/>
      <c r="H742" s="14" t="n"/>
      <c r="I742" s="14" t="n"/>
      <c r="J742" s="14" t="n"/>
      <c r="K742" s="14" t="n"/>
      <c r="L742" s="14" t="n"/>
      <c r="M742" s="14" t="n"/>
      <c r="N742" s="14" t="n"/>
      <c r="O742" s="14" t="n"/>
      <c r="P742" s="14" t="n"/>
      <c r="Q742" s="14" t="n"/>
      <c r="R742" s="14" t="n"/>
      <c r="S742" s="14" t="n"/>
      <c r="T742" s="14" t="n"/>
      <c r="U742" s="14" t="n"/>
      <c r="V742" s="14" t="n"/>
      <c r="W742" s="14" t="n"/>
      <c r="X742" s="14" t="n"/>
      <c r="Y742" s="14" t="n"/>
      <c r="Z742" s="14" t="n"/>
    </row>
    <row r="743" ht="15.75" customHeight="1" s="16">
      <c r="A743" s="13" t="inlineStr">
        <is>
          <t>블랙페일퍼플</t>
        </is>
      </c>
      <c r="B743" s="14" t="n"/>
      <c r="C743" s="14" t="n"/>
      <c r="D743" s="14" t="n"/>
      <c r="E743" s="14" t="n"/>
      <c r="F743" s="14" t="n"/>
      <c r="G743" s="14" t="n"/>
      <c r="H743" s="14" t="n"/>
      <c r="I743" s="14" t="n"/>
      <c r="J743" s="14" t="n"/>
      <c r="K743" s="14" t="n"/>
      <c r="L743" s="14" t="n"/>
      <c r="M743" s="14" t="n"/>
      <c r="N743" s="14" t="n"/>
      <c r="O743" s="14" t="n"/>
      <c r="P743" s="14" t="n"/>
      <c r="Q743" s="14" t="n"/>
      <c r="R743" s="14" t="n"/>
      <c r="S743" s="14" t="n"/>
      <c r="T743" s="14" t="n"/>
      <c r="U743" s="14" t="n"/>
      <c r="V743" s="14" t="n"/>
      <c r="W743" s="14" t="n"/>
      <c r="X743" s="14" t="n"/>
      <c r="Y743" s="14" t="n"/>
      <c r="Z743" s="14" t="n"/>
    </row>
    <row r="744" ht="15.75" customHeight="1" s="16">
      <c r="A744" s="13" t="inlineStr">
        <is>
          <t>멜란지그레이레드네이비</t>
        </is>
      </c>
      <c r="B744" s="14" t="n"/>
      <c r="C744" s="14" t="n"/>
      <c r="D744" s="14" t="n"/>
      <c r="E744" s="14" t="n"/>
      <c r="F744" s="14" t="n"/>
      <c r="G744" s="14" t="n"/>
      <c r="H744" s="14" t="n"/>
      <c r="I744" s="14" t="n"/>
      <c r="J744" s="14" t="n"/>
      <c r="K744" s="14" t="n"/>
      <c r="L744" s="14" t="n"/>
      <c r="M744" s="14" t="n"/>
      <c r="N744" s="14" t="n"/>
      <c r="O744" s="14" t="n"/>
      <c r="P744" s="14" t="n"/>
      <c r="Q744" s="14" t="n"/>
      <c r="R744" s="14" t="n"/>
      <c r="S744" s="14" t="n"/>
      <c r="T744" s="14" t="n"/>
      <c r="U744" s="14" t="n"/>
      <c r="V744" s="14" t="n"/>
      <c r="W744" s="14" t="n"/>
      <c r="X744" s="14" t="n"/>
      <c r="Y744" s="14" t="n"/>
      <c r="Z744" s="14" t="n"/>
    </row>
    <row r="745" ht="15.75" customHeight="1" s="16">
      <c r="A745" s="13" t="inlineStr">
        <is>
          <t>브라이트핑크</t>
        </is>
      </c>
      <c r="B745" s="14" t="n"/>
      <c r="C745" s="14" t="n"/>
      <c r="D745" s="14" t="n"/>
      <c r="E745" s="14" t="n"/>
      <c r="F745" s="14" t="n"/>
      <c r="G745" s="14" t="n"/>
      <c r="H745" s="14" t="n"/>
      <c r="I745" s="14" t="n"/>
      <c r="J745" s="14" t="n"/>
      <c r="K745" s="14" t="n"/>
      <c r="L745" s="14" t="n"/>
      <c r="M745" s="14" t="n"/>
      <c r="N745" s="14" t="n"/>
      <c r="O745" s="14" t="n"/>
      <c r="P745" s="14" t="n"/>
      <c r="Q745" s="14" t="n"/>
      <c r="R745" s="14" t="n"/>
      <c r="S745" s="14" t="n"/>
      <c r="T745" s="14" t="n"/>
      <c r="U745" s="14" t="n"/>
      <c r="V745" s="14" t="n"/>
      <c r="W745" s="14" t="n"/>
      <c r="X745" s="14" t="n"/>
      <c r="Y745" s="14" t="n"/>
      <c r="Z745" s="14" t="n"/>
    </row>
    <row r="746" ht="15.75" customHeight="1" s="16">
      <c r="A746" s="13" t="inlineStr">
        <is>
          <t>다크세이지그린</t>
        </is>
      </c>
      <c r="B746" s="14" t="n"/>
      <c r="C746" s="14" t="n"/>
      <c r="D746" s="14" t="n"/>
      <c r="E746" s="14" t="n"/>
      <c r="F746" s="14" t="n"/>
      <c r="G746" s="14" t="n"/>
      <c r="H746" s="14" t="n"/>
      <c r="I746" s="14" t="n"/>
      <c r="J746" s="14" t="n"/>
      <c r="K746" s="14" t="n"/>
      <c r="L746" s="14" t="n"/>
      <c r="M746" s="14" t="n"/>
      <c r="N746" s="14" t="n"/>
      <c r="O746" s="14" t="n"/>
      <c r="P746" s="14" t="n"/>
      <c r="Q746" s="14" t="n"/>
      <c r="R746" s="14" t="n"/>
      <c r="S746" s="14" t="n"/>
      <c r="T746" s="14" t="n"/>
      <c r="U746" s="14" t="n"/>
      <c r="V746" s="14" t="n"/>
      <c r="W746" s="14" t="n"/>
      <c r="X746" s="14" t="n"/>
      <c r="Y746" s="14" t="n"/>
      <c r="Z746" s="14" t="n"/>
    </row>
    <row r="747" ht="15.75" customHeight="1" s="16">
      <c r="A747" s="13" t="inlineStr">
        <is>
          <t>핑크앤슬릭</t>
        </is>
      </c>
      <c r="B747" s="14" t="n"/>
      <c r="C747" s="14" t="n"/>
      <c r="D747" s="14" t="n"/>
      <c r="E747" s="14" t="n"/>
      <c r="F747" s="14" t="n"/>
      <c r="G747" s="14" t="n"/>
      <c r="H747" s="14" t="n"/>
      <c r="I747" s="14" t="n"/>
      <c r="J747" s="14" t="n"/>
      <c r="K747" s="14" t="n"/>
      <c r="L747" s="14" t="n"/>
      <c r="M747" s="14" t="n"/>
      <c r="N747" s="14" t="n"/>
      <c r="O747" s="14" t="n"/>
      <c r="P747" s="14" t="n"/>
      <c r="Q747" s="14" t="n"/>
      <c r="R747" s="14" t="n"/>
      <c r="S747" s="14" t="n"/>
      <c r="T747" s="14" t="n"/>
      <c r="U747" s="14" t="n"/>
      <c r="V747" s="14" t="n"/>
      <c r="W747" s="14" t="n"/>
      <c r="X747" s="14" t="n"/>
      <c r="Y747" s="14" t="n"/>
      <c r="Z747" s="14" t="n"/>
    </row>
    <row r="748" ht="15.75" customHeight="1" s="16">
      <c r="A748" s="13" t="inlineStr">
        <is>
          <t>러브어페어핑크</t>
        </is>
      </c>
      <c r="B748" s="14" t="n"/>
      <c r="C748" s="14" t="n"/>
      <c r="D748" s="14" t="n"/>
      <c r="E748" s="14" t="n"/>
      <c r="F748" s="14" t="n"/>
      <c r="G748" s="14" t="n"/>
      <c r="H748" s="14" t="n"/>
      <c r="I748" s="14" t="n"/>
      <c r="J748" s="14" t="n"/>
      <c r="K748" s="14" t="n"/>
      <c r="L748" s="14" t="n"/>
      <c r="M748" s="14" t="n"/>
      <c r="N748" s="14" t="n"/>
      <c r="O748" s="14" t="n"/>
      <c r="P748" s="14" t="n"/>
      <c r="Q748" s="14" t="n"/>
      <c r="R748" s="14" t="n"/>
      <c r="S748" s="14" t="n"/>
      <c r="T748" s="14" t="n"/>
      <c r="U748" s="14" t="n"/>
      <c r="V748" s="14" t="n"/>
      <c r="W748" s="14" t="n"/>
      <c r="X748" s="14" t="n"/>
      <c r="Y748" s="14" t="n"/>
      <c r="Z748" s="14" t="n"/>
    </row>
    <row r="749" ht="15.75" customHeight="1" s="16">
      <c r="A749" s="13" t="inlineStr">
        <is>
          <t>프로스티드아몬드베이지</t>
        </is>
      </c>
      <c r="B749" s="14" t="n"/>
      <c r="C749" s="14" t="n"/>
      <c r="D749" s="14" t="n"/>
      <c r="E749" s="14" t="n"/>
      <c r="F749" s="14" t="n"/>
      <c r="G749" s="14" t="n"/>
      <c r="H749" s="14" t="n"/>
      <c r="I749" s="14" t="n"/>
      <c r="J749" s="14" t="n"/>
      <c r="K749" s="14" t="n"/>
      <c r="L749" s="14" t="n"/>
      <c r="M749" s="14" t="n"/>
      <c r="N749" s="14" t="n"/>
      <c r="O749" s="14" t="n"/>
      <c r="P749" s="14" t="n"/>
      <c r="Q749" s="14" t="n"/>
      <c r="R749" s="14" t="n"/>
      <c r="S749" s="14" t="n"/>
      <c r="T749" s="14" t="n"/>
      <c r="U749" s="14" t="n"/>
      <c r="V749" s="14" t="n"/>
      <c r="W749" s="14" t="n"/>
      <c r="X749" s="14" t="n"/>
      <c r="Y749" s="14" t="n"/>
      <c r="Z749" s="14" t="n"/>
    </row>
    <row r="750" ht="15.75" customHeight="1" s="16">
      <c r="A750" s="13" t="inlineStr">
        <is>
          <t>프림블루</t>
        </is>
      </c>
      <c r="B750" s="14" t="n"/>
      <c r="C750" s="14" t="n"/>
      <c r="D750" s="14" t="n"/>
      <c r="E750" s="14" t="n"/>
      <c r="F750" s="14" t="n"/>
      <c r="G750" s="14" t="n"/>
      <c r="H750" s="14" t="n"/>
      <c r="I750" s="14" t="n"/>
      <c r="J750" s="14" t="n"/>
      <c r="K750" s="14" t="n"/>
      <c r="L750" s="14" t="n"/>
      <c r="M750" s="14" t="n"/>
      <c r="N750" s="14" t="n"/>
      <c r="O750" s="14" t="n"/>
      <c r="P750" s="14" t="n"/>
      <c r="Q750" s="14" t="n"/>
      <c r="R750" s="14" t="n"/>
      <c r="S750" s="14" t="n"/>
      <c r="T750" s="14" t="n"/>
      <c r="U750" s="14" t="n"/>
      <c r="V750" s="14" t="n"/>
      <c r="W750" s="14" t="n"/>
      <c r="X750" s="14" t="n"/>
      <c r="Y750" s="14" t="n"/>
      <c r="Z750" s="14" t="n"/>
    </row>
    <row r="751" ht="15.75" customHeight="1" s="16">
      <c r="A751" s="13" t="inlineStr">
        <is>
          <t>브라이트옐로우연두</t>
        </is>
      </c>
      <c r="B751" s="14" t="n"/>
      <c r="C751" s="14" t="n"/>
      <c r="D751" s="14" t="n"/>
      <c r="E751" s="14" t="n"/>
      <c r="F751" s="14" t="n"/>
      <c r="G751" s="14" t="n"/>
      <c r="H751" s="14" t="n"/>
      <c r="I751" s="14" t="n"/>
      <c r="J751" s="14" t="n"/>
      <c r="K751" s="14" t="n"/>
      <c r="L751" s="14" t="n"/>
      <c r="M751" s="14" t="n"/>
      <c r="N751" s="14" t="n"/>
      <c r="O751" s="14" t="n"/>
      <c r="P751" s="14" t="n"/>
      <c r="Q751" s="14" t="n"/>
      <c r="R751" s="14" t="n"/>
      <c r="S751" s="14" t="n"/>
      <c r="T751" s="14" t="n"/>
      <c r="U751" s="14" t="n"/>
      <c r="V751" s="14" t="n"/>
      <c r="W751" s="14" t="n"/>
      <c r="X751" s="14" t="n"/>
      <c r="Y751" s="14" t="n"/>
      <c r="Z751" s="14" t="n"/>
    </row>
    <row r="752" ht="15.75" customHeight="1" s="16">
      <c r="A752" s="13" t="inlineStr">
        <is>
          <t>블루버드화이트</t>
        </is>
      </c>
      <c r="B752" s="14" t="n"/>
      <c r="C752" s="14" t="n"/>
      <c r="D752" s="14" t="n"/>
      <c r="E752" s="14" t="n"/>
      <c r="F752" s="14" t="n"/>
      <c r="G752" s="14" t="n"/>
      <c r="H752" s="14" t="n"/>
      <c r="I752" s="14" t="n"/>
      <c r="J752" s="14" t="n"/>
      <c r="K752" s="14" t="n"/>
      <c r="L752" s="14" t="n"/>
      <c r="M752" s="14" t="n"/>
      <c r="N752" s="14" t="n"/>
      <c r="O752" s="14" t="n"/>
      <c r="P752" s="14" t="n"/>
      <c r="Q752" s="14" t="n"/>
      <c r="R752" s="14" t="n"/>
      <c r="S752" s="14" t="n"/>
      <c r="T752" s="14" t="n"/>
      <c r="U752" s="14" t="n"/>
      <c r="V752" s="14" t="n"/>
      <c r="W752" s="14" t="n"/>
      <c r="X752" s="14" t="n"/>
      <c r="Y752" s="14" t="n"/>
      <c r="Z752" s="14" t="n"/>
    </row>
    <row r="753" ht="15.75" customHeight="1" s="16">
      <c r="A753" s="13" t="inlineStr">
        <is>
          <t>세일투더씨블루민트</t>
        </is>
      </c>
      <c r="B753" s="14" t="n"/>
      <c r="C753" s="14" t="n"/>
      <c r="D753" s="14" t="n"/>
      <c r="E753" s="14" t="n"/>
      <c r="F753" s="14" t="n"/>
      <c r="G753" s="14" t="n"/>
      <c r="H753" s="14" t="n"/>
      <c r="I753" s="14" t="n"/>
      <c r="J753" s="14" t="n"/>
      <c r="K753" s="14" t="n"/>
      <c r="L753" s="14" t="n"/>
      <c r="M753" s="14" t="n"/>
      <c r="N753" s="14" t="n"/>
      <c r="O753" s="14" t="n"/>
      <c r="P753" s="14" t="n"/>
      <c r="Q753" s="14" t="n"/>
      <c r="R753" s="14" t="n"/>
      <c r="S753" s="14" t="n"/>
      <c r="T753" s="14" t="n"/>
      <c r="U753" s="14" t="n"/>
      <c r="V753" s="14" t="n"/>
      <c r="W753" s="14" t="n"/>
      <c r="X753" s="14" t="n"/>
      <c r="Y753" s="14" t="n"/>
      <c r="Z753" s="14" t="n"/>
    </row>
    <row r="754" ht="15.75" customHeight="1" s="16">
      <c r="A754" s="13" t="inlineStr">
        <is>
          <t>블루쉬바이올렛</t>
        </is>
      </c>
      <c r="B754" s="14" t="n"/>
      <c r="C754" s="14" t="n"/>
      <c r="D754" s="14" t="n"/>
      <c r="E754" s="14" t="n"/>
      <c r="F754" s="14" t="n"/>
      <c r="G754" s="14" t="n"/>
      <c r="H754" s="14" t="n"/>
      <c r="I754" s="14" t="n"/>
      <c r="J754" s="14" t="n"/>
      <c r="K754" s="14" t="n"/>
      <c r="L754" s="14" t="n"/>
      <c r="M754" s="14" t="n"/>
      <c r="N754" s="14" t="n"/>
      <c r="O754" s="14" t="n"/>
      <c r="P754" s="14" t="n"/>
      <c r="Q754" s="14" t="n"/>
      <c r="R754" s="14" t="n"/>
      <c r="S754" s="14" t="n"/>
      <c r="T754" s="14" t="n"/>
      <c r="U754" s="14" t="n"/>
      <c r="V754" s="14" t="n"/>
      <c r="W754" s="14" t="n"/>
      <c r="X754" s="14" t="n"/>
      <c r="Y754" s="14" t="n"/>
      <c r="Z754" s="14" t="n"/>
    </row>
    <row r="755" ht="15.75" customHeight="1" s="16">
      <c r="A755" s="13" t="inlineStr">
        <is>
          <t>심플리타우페브라운아이보리</t>
        </is>
      </c>
      <c r="B755" s="14" t="n"/>
      <c r="C755" s="14" t="n"/>
      <c r="D755" s="14" t="n"/>
      <c r="E755" s="14" t="n"/>
      <c r="F755" s="14" t="n"/>
      <c r="G755" s="14" t="n"/>
      <c r="H755" s="14" t="n"/>
      <c r="I755" s="14" t="n"/>
      <c r="J755" s="14" t="n"/>
      <c r="K755" s="14" t="n"/>
      <c r="L755" s="14" t="n"/>
      <c r="M755" s="14" t="n"/>
      <c r="N755" s="14" t="n"/>
      <c r="O755" s="14" t="n"/>
      <c r="P755" s="14" t="n"/>
      <c r="Q755" s="14" t="n"/>
      <c r="R755" s="14" t="n"/>
      <c r="S755" s="14" t="n"/>
      <c r="T755" s="14" t="n"/>
      <c r="U755" s="14" t="n"/>
      <c r="V755" s="14" t="n"/>
      <c r="W755" s="14" t="n"/>
      <c r="X755" s="14" t="n"/>
      <c r="Y755" s="14" t="n"/>
      <c r="Z755" s="14" t="n"/>
    </row>
    <row r="756" ht="15.75" customHeight="1" s="16">
      <c r="A756" s="13" t="inlineStr">
        <is>
          <t>피코크블루네이비</t>
        </is>
      </c>
      <c r="B756" s="14" t="n"/>
      <c r="C756" s="14" t="n"/>
      <c r="D756" s="14" t="n"/>
      <c r="E756" s="14" t="n"/>
      <c r="F756" s="14" t="n"/>
      <c r="G756" s="14" t="n"/>
      <c r="H756" s="14" t="n"/>
      <c r="I756" s="14" t="n"/>
      <c r="J756" s="14" t="n"/>
      <c r="K756" s="14" t="n"/>
      <c r="L756" s="14" t="n"/>
      <c r="M756" s="14" t="n"/>
      <c r="N756" s="14" t="n"/>
      <c r="O756" s="14" t="n"/>
      <c r="P756" s="14" t="n"/>
      <c r="Q756" s="14" t="n"/>
      <c r="R756" s="14" t="n"/>
      <c r="S756" s="14" t="n"/>
      <c r="T756" s="14" t="n"/>
      <c r="U756" s="14" t="n"/>
      <c r="V756" s="14" t="n"/>
      <c r="W756" s="14" t="n"/>
      <c r="X756" s="14" t="n"/>
      <c r="Y756" s="14" t="n"/>
      <c r="Z756" s="14" t="n"/>
    </row>
    <row r="757" ht="15.75" customHeight="1" s="16">
      <c r="A757" s="13" t="inlineStr">
        <is>
          <t>멜란지딥그레이</t>
        </is>
      </c>
      <c r="B757" s="14" t="n"/>
      <c r="C757" s="14" t="n"/>
      <c r="D757" s="14" t="n"/>
      <c r="E757" s="14" t="n"/>
      <c r="F757" s="14" t="n"/>
      <c r="G757" s="14" t="n"/>
      <c r="H757" s="14" t="n"/>
      <c r="I757" s="14" t="n"/>
      <c r="J757" s="14" t="n"/>
      <c r="K757" s="14" t="n"/>
      <c r="L757" s="14" t="n"/>
      <c r="M757" s="14" t="n"/>
      <c r="N757" s="14" t="n"/>
      <c r="O757" s="14" t="n"/>
      <c r="P757" s="14" t="n"/>
      <c r="Q757" s="14" t="n"/>
      <c r="R757" s="14" t="n"/>
      <c r="S757" s="14" t="n"/>
      <c r="T757" s="14" t="n"/>
      <c r="U757" s="14" t="n"/>
      <c r="V757" s="14" t="n"/>
      <c r="W757" s="14" t="n"/>
      <c r="X757" s="14" t="n"/>
      <c r="Y757" s="14" t="n"/>
      <c r="Z757" s="14" t="n"/>
    </row>
    <row r="758" ht="15.75" customHeight="1" s="16">
      <c r="A758" s="13" t="inlineStr">
        <is>
          <t>헤이즐넛베이지브라운</t>
        </is>
      </c>
      <c r="B758" s="14" t="n"/>
      <c r="C758" s="14" t="n"/>
      <c r="D758" s="14" t="n"/>
      <c r="E758" s="14" t="n"/>
      <c r="F758" s="14" t="n"/>
      <c r="G758" s="14" t="n"/>
      <c r="H758" s="14" t="n"/>
      <c r="I758" s="14" t="n"/>
      <c r="J758" s="14" t="n"/>
      <c r="K758" s="14" t="n"/>
      <c r="L758" s="14" t="n"/>
      <c r="M758" s="14" t="n"/>
      <c r="N758" s="14" t="n"/>
      <c r="O758" s="14" t="n"/>
      <c r="P758" s="14" t="n"/>
      <c r="Q758" s="14" t="n"/>
      <c r="R758" s="14" t="n"/>
      <c r="S758" s="14" t="n"/>
      <c r="T758" s="14" t="n"/>
      <c r="U758" s="14" t="n"/>
      <c r="V758" s="14" t="n"/>
      <c r="W758" s="14" t="n"/>
      <c r="X758" s="14" t="n"/>
      <c r="Y758" s="14" t="n"/>
      <c r="Z758" s="14" t="n"/>
    </row>
    <row r="759" ht="15.75" customHeight="1" s="16">
      <c r="A759" s="13" t="inlineStr">
        <is>
          <t>클래식블루믹스</t>
        </is>
      </c>
      <c r="B759" s="14" t="n"/>
      <c r="C759" s="14" t="n"/>
      <c r="D759" s="14" t="n"/>
      <c r="E759" s="14" t="n"/>
      <c r="F759" s="14" t="n"/>
      <c r="G759" s="14" t="n"/>
      <c r="H759" s="14" t="n"/>
      <c r="I759" s="14" t="n"/>
      <c r="J759" s="14" t="n"/>
      <c r="K759" s="14" t="n"/>
      <c r="L759" s="14" t="n"/>
      <c r="M759" s="14" t="n"/>
      <c r="N759" s="14" t="n"/>
      <c r="O759" s="14" t="n"/>
      <c r="P759" s="14" t="n"/>
      <c r="Q759" s="14" t="n"/>
      <c r="R759" s="14" t="n"/>
      <c r="S759" s="14" t="n"/>
      <c r="T759" s="14" t="n"/>
      <c r="U759" s="14" t="n"/>
      <c r="V759" s="14" t="n"/>
      <c r="W759" s="14" t="n"/>
      <c r="X759" s="14" t="n"/>
      <c r="Y759" s="14" t="n"/>
      <c r="Z759" s="14" t="n"/>
    </row>
    <row r="760" ht="15.75" customHeight="1" s="16">
      <c r="A760" s="13" t="inlineStr">
        <is>
          <t>아크틱파라다이스블루</t>
        </is>
      </c>
      <c r="B760" s="14" t="n"/>
      <c r="C760" s="14" t="n"/>
      <c r="D760" s="14" t="n"/>
      <c r="E760" s="14" t="n"/>
      <c r="F760" s="14" t="n"/>
      <c r="G760" s="14" t="n"/>
      <c r="H760" s="14" t="n"/>
      <c r="I760" s="14" t="n"/>
      <c r="J760" s="14" t="n"/>
      <c r="K760" s="14" t="n"/>
      <c r="L760" s="14" t="n"/>
      <c r="M760" s="14" t="n"/>
      <c r="N760" s="14" t="n"/>
      <c r="O760" s="14" t="n"/>
      <c r="P760" s="14" t="n"/>
      <c r="Q760" s="14" t="n"/>
      <c r="R760" s="14" t="n"/>
      <c r="S760" s="14" t="n"/>
      <c r="T760" s="14" t="n"/>
      <c r="U760" s="14" t="n"/>
      <c r="V760" s="14" t="n"/>
      <c r="W760" s="14" t="n"/>
      <c r="X760" s="14" t="n"/>
      <c r="Y760" s="14" t="n"/>
      <c r="Z760" s="14" t="n"/>
    </row>
    <row r="761" ht="15.75" customHeight="1" s="16">
      <c r="A761" s="13" t="inlineStr">
        <is>
          <t>아이스그레이블루</t>
        </is>
      </c>
      <c r="B761" s="14" t="n"/>
      <c r="C761" s="14" t="n"/>
      <c r="D761" s="14" t="n"/>
      <c r="E761" s="14" t="n"/>
      <c r="F761" s="14" t="n"/>
      <c r="G761" s="14" t="n"/>
      <c r="H761" s="14" t="n"/>
      <c r="I761" s="14" t="n"/>
      <c r="J761" s="14" t="n"/>
      <c r="K761" s="14" t="n"/>
      <c r="L761" s="14" t="n"/>
      <c r="M761" s="14" t="n"/>
      <c r="N761" s="14" t="n"/>
      <c r="O761" s="14" t="n"/>
      <c r="P761" s="14" t="n"/>
      <c r="Q761" s="14" t="n"/>
      <c r="R761" s="14" t="n"/>
      <c r="S761" s="14" t="n"/>
      <c r="T761" s="14" t="n"/>
      <c r="U761" s="14" t="n"/>
      <c r="V761" s="14" t="n"/>
      <c r="W761" s="14" t="n"/>
      <c r="X761" s="14" t="n"/>
      <c r="Y761" s="14" t="n"/>
      <c r="Z761" s="14" t="n"/>
    </row>
    <row r="762" ht="15.75" customHeight="1" s="16">
      <c r="A762" s="13" t="inlineStr">
        <is>
          <t>멜란지오트밀그린</t>
        </is>
      </c>
      <c r="B762" s="14" t="n"/>
      <c r="C762" s="14" t="n"/>
      <c r="D762" s="14" t="n"/>
      <c r="E762" s="14" t="n"/>
      <c r="F762" s="14" t="n"/>
      <c r="G762" s="14" t="n"/>
      <c r="H762" s="14" t="n"/>
      <c r="I762" s="14" t="n"/>
      <c r="J762" s="14" t="n"/>
      <c r="K762" s="14" t="n"/>
      <c r="L762" s="14" t="n"/>
      <c r="M762" s="14" t="n"/>
      <c r="N762" s="14" t="n"/>
      <c r="O762" s="14" t="n"/>
      <c r="P762" s="14" t="n"/>
      <c r="Q762" s="14" t="n"/>
      <c r="R762" s="14" t="n"/>
      <c r="S762" s="14" t="n"/>
      <c r="T762" s="14" t="n"/>
      <c r="U762" s="14" t="n"/>
      <c r="V762" s="14" t="n"/>
      <c r="W762" s="14" t="n"/>
      <c r="X762" s="14" t="n"/>
      <c r="Y762" s="14" t="n"/>
      <c r="Z762" s="14" t="n"/>
    </row>
    <row r="763" ht="15.75" customHeight="1" s="16">
      <c r="A763" s="13" t="inlineStr">
        <is>
          <t>라이트페일핑크</t>
        </is>
      </c>
      <c r="B763" s="14" t="n"/>
      <c r="C763" s="14" t="n"/>
      <c r="D763" s="14" t="n"/>
      <c r="E763" s="14" t="n"/>
      <c r="F763" s="14" t="n"/>
      <c r="G763" s="14" t="n"/>
      <c r="H763" s="14" t="n"/>
      <c r="I763" s="14" t="n"/>
      <c r="J763" s="14" t="n"/>
      <c r="K763" s="14" t="n"/>
      <c r="L763" s="14" t="n"/>
      <c r="M763" s="14" t="n"/>
      <c r="N763" s="14" t="n"/>
      <c r="O763" s="14" t="n"/>
      <c r="P763" s="14" t="n"/>
      <c r="Q763" s="14" t="n"/>
      <c r="R763" s="14" t="n"/>
      <c r="S763" s="14" t="n"/>
      <c r="T763" s="14" t="n"/>
      <c r="U763" s="14" t="n"/>
      <c r="V763" s="14" t="n"/>
      <c r="W763" s="14" t="n"/>
      <c r="X763" s="14" t="n"/>
      <c r="Y763" s="14" t="n"/>
      <c r="Z763" s="14" t="n"/>
    </row>
    <row r="764" ht="15.75" customHeight="1" s="16">
      <c r="A764" s="13" t="inlineStr">
        <is>
          <t>클래식블루다크그레이</t>
        </is>
      </c>
      <c r="B764" s="14" t="n"/>
      <c r="C764" s="14" t="n"/>
      <c r="D764" s="14" t="n"/>
      <c r="E764" s="14" t="n"/>
      <c r="F764" s="14" t="n"/>
      <c r="G764" s="14" t="n"/>
      <c r="H764" s="14" t="n"/>
      <c r="I764" s="14" t="n"/>
      <c r="J764" s="14" t="n"/>
      <c r="K764" s="14" t="n"/>
      <c r="L764" s="14" t="n"/>
      <c r="M764" s="14" t="n"/>
      <c r="N764" s="14" t="n"/>
      <c r="O764" s="14" t="n"/>
      <c r="P764" s="14" t="n"/>
      <c r="Q764" s="14" t="n"/>
      <c r="R764" s="14" t="n"/>
      <c r="S764" s="14" t="n"/>
      <c r="T764" s="14" t="n"/>
      <c r="U764" s="14" t="n"/>
      <c r="V764" s="14" t="n"/>
      <c r="W764" s="14" t="n"/>
      <c r="X764" s="14" t="n"/>
      <c r="Y764" s="14" t="n"/>
      <c r="Z764" s="14" t="n"/>
    </row>
    <row r="765" ht="15.75" customHeight="1" s="16">
      <c r="A765" s="13" t="inlineStr">
        <is>
          <t>딥레드네이비</t>
        </is>
      </c>
      <c r="B765" s="14" t="n"/>
      <c r="C765" s="14" t="n"/>
      <c r="D765" s="14" t="n"/>
      <c r="E765" s="14" t="n"/>
      <c r="F765" s="14" t="n"/>
      <c r="G765" s="14" t="n"/>
      <c r="H765" s="14" t="n"/>
      <c r="I765" s="14" t="n"/>
      <c r="J765" s="14" t="n"/>
      <c r="K765" s="14" t="n"/>
      <c r="L765" s="14" t="n"/>
      <c r="M765" s="14" t="n"/>
      <c r="N765" s="14" t="n"/>
      <c r="O765" s="14" t="n"/>
      <c r="P765" s="14" t="n"/>
      <c r="Q765" s="14" t="n"/>
      <c r="R765" s="14" t="n"/>
      <c r="S765" s="14" t="n"/>
      <c r="T765" s="14" t="n"/>
      <c r="U765" s="14" t="n"/>
      <c r="V765" s="14" t="n"/>
      <c r="W765" s="14" t="n"/>
      <c r="X765" s="14" t="n"/>
      <c r="Y765" s="14" t="n"/>
      <c r="Z765" s="14" t="n"/>
    </row>
    <row r="766" ht="15.75" customHeight="1" s="16">
      <c r="A766" s="13" t="inlineStr">
        <is>
          <t>웜핑크</t>
        </is>
      </c>
      <c r="B766" s="14" t="n"/>
      <c r="C766" s="14" t="n"/>
      <c r="D766" s="14" t="n"/>
      <c r="E766" s="14" t="n"/>
      <c r="F766" s="14" t="n"/>
      <c r="G766" s="14" t="n"/>
      <c r="H766" s="14" t="n"/>
      <c r="I766" s="14" t="n"/>
      <c r="J766" s="14" t="n"/>
      <c r="K766" s="14" t="n"/>
      <c r="L766" s="14" t="n"/>
      <c r="M766" s="14" t="n"/>
      <c r="N766" s="14" t="n"/>
      <c r="O766" s="14" t="n"/>
      <c r="P766" s="14" t="n"/>
      <c r="Q766" s="14" t="n"/>
      <c r="R766" s="14" t="n"/>
      <c r="S766" s="14" t="n"/>
      <c r="T766" s="14" t="n"/>
      <c r="U766" s="14" t="n"/>
      <c r="V766" s="14" t="n"/>
      <c r="W766" s="14" t="n"/>
      <c r="X766" s="14" t="n"/>
      <c r="Y766" s="14" t="n"/>
      <c r="Z766" s="14" t="n"/>
    </row>
    <row r="767" ht="15.75" customHeight="1" s="16">
      <c r="A767" s="13" t="inlineStr">
        <is>
          <t>라이트안티초크그린브라운</t>
        </is>
      </c>
      <c r="B767" s="14" t="n"/>
      <c r="C767" s="14" t="n"/>
      <c r="D767" s="14" t="n"/>
      <c r="E767" s="14" t="n"/>
      <c r="F767" s="14" t="n"/>
      <c r="G767" s="14" t="n"/>
      <c r="H767" s="14" t="n"/>
      <c r="I767" s="14" t="n"/>
      <c r="J767" s="14" t="n"/>
      <c r="K767" s="14" t="n"/>
      <c r="L767" s="14" t="n"/>
      <c r="M767" s="14" t="n"/>
      <c r="N767" s="14" t="n"/>
      <c r="O767" s="14" t="n"/>
      <c r="P767" s="14" t="n"/>
      <c r="Q767" s="14" t="n"/>
      <c r="R767" s="14" t="n"/>
      <c r="S767" s="14" t="n"/>
      <c r="T767" s="14" t="n"/>
      <c r="U767" s="14" t="n"/>
      <c r="V767" s="14" t="n"/>
      <c r="W767" s="14" t="n"/>
      <c r="X767" s="14" t="n"/>
      <c r="Y767" s="14" t="n"/>
      <c r="Z767" s="14" t="n"/>
    </row>
    <row r="768" ht="15.75" customHeight="1" s="16">
      <c r="A768" s="13" t="inlineStr">
        <is>
          <t>오트밀다크카키</t>
        </is>
      </c>
      <c r="B768" s="14" t="n"/>
      <c r="C768" s="14" t="n"/>
      <c r="D768" s="14" t="n"/>
      <c r="E768" s="14" t="n"/>
      <c r="F768" s="14" t="n"/>
      <c r="G768" s="14" t="n"/>
      <c r="H768" s="14" t="n"/>
      <c r="I768" s="14" t="n"/>
      <c r="J768" s="14" t="n"/>
      <c r="K768" s="14" t="n"/>
      <c r="L768" s="14" t="n"/>
      <c r="M768" s="14" t="n"/>
      <c r="N768" s="14" t="n"/>
      <c r="O768" s="14" t="n"/>
      <c r="P768" s="14" t="n"/>
      <c r="Q768" s="14" t="n"/>
      <c r="R768" s="14" t="n"/>
      <c r="S768" s="14" t="n"/>
      <c r="T768" s="14" t="n"/>
      <c r="U768" s="14" t="n"/>
      <c r="V768" s="14" t="n"/>
      <c r="W768" s="14" t="n"/>
      <c r="X768" s="14" t="n"/>
      <c r="Y768" s="14" t="n"/>
      <c r="Z768" s="14" t="n"/>
    </row>
    <row r="769" ht="15.75" customHeight="1" s="16">
      <c r="A769" s="13" t="inlineStr">
        <is>
          <t>매트다크그레이</t>
        </is>
      </c>
      <c r="B769" s="14" t="n"/>
      <c r="C769" s="14" t="n"/>
      <c r="D769" s="14" t="n"/>
      <c r="E769" s="14" t="n"/>
      <c r="F769" s="14" t="n"/>
      <c r="G769" s="14" t="n"/>
      <c r="H769" s="14" t="n"/>
      <c r="I769" s="14" t="n"/>
      <c r="J769" s="14" t="n"/>
      <c r="K769" s="14" t="n"/>
      <c r="L769" s="14" t="n"/>
      <c r="M769" s="14" t="n"/>
      <c r="N769" s="14" t="n"/>
      <c r="O769" s="14" t="n"/>
      <c r="P769" s="14" t="n"/>
      <c r="Q769" s="14" t="n"/>
      <c r="R769" s="14" t="n"/>
      <c r="S769" s="14" t="n"/>
      <c r="T769" s="14" t="n"/>
      <c r="U769" s="14" t="n"/>
      <c r="V769" s="14" t="n"/>
      <c r="W769" s="14" t="n"/>
      <c r="X769" s="14" t="n"/>
      <c r="Y769" s="14" t="n"/>
      <c r="Z769" s="14" t="n"/>
    </row>
    <row r="770" ht="15.75" customHeight="1" s="16">
      <c r="A770" s="13" t="inlineStr">
        <is>
          <t>다크네이비딥그린</t>
        </is>
      </c>
      <c r="B770" s="14" t="n"/>
      <c r="C770" s="14" t="n"/>
      <c r="D770" s="14" t="n"/>
      <c r="E770" s="14" t="n"/>
      <c r="F770" s="14" t="n"/>
      <c r="G770" s="14" t="n"/>
      <c r="H770" s="14" t="n"/>
      <c r="I770" s="14" t="n"/>
      <c r="J770" s="14" t="n"/>
      <c r="K770" s="14" t="n"/>
      <c r="L770" s="14" t="n"/>
      <c r="M770" s="14" t="n"/>
      <c r="N770" s="14" t="n"/>
      <c r="O770" s="14" t="n"/>
      <c r="P770" s="14" t="n"/>
      <c r="Q770" s="14" t="n"/>
      <c r="R770" s="14" t="n"/>
      <c r="S770" s="14" t="n"/>
      <c r="T770" s="14" t="n"/>
      <c r="U770" s="14" t="n"/>
      <c r="V770" s="14" t="n"/>
      <c r="W770" s="14" t="n"/>
      <c r="X770" s="14" t="n"/>
      <c r="Y770" s="14" t="n"/>
      <c r="Z770" s="14" t="n"/>
    </row>
    <row r="771" ht="15.75" customHeight="1" s="16">
      <c r="A771" s="13" t="inlineStr">
        <is>
          <t>코발트블루딥네이비</t>
        </is>
      </c>
      <c r="B771" s="14" t="n"/>
      <c r="C771" s="14" t="n"/>
      <c r="D771" s="14" t="n"/>
      <c r="E771" s="14" t="n"/>
      <c r="F771" s="14" t="n"/>
      <c r="G771" s="14" t="n"/>
      <c r="H771" s="14" t="n"/>
      <c r="I771" s="14" t="n"/>
      <c r="J771" s="14" t="n"/>
      <c r="K771" s="14" t="n"/>
      <c r="L771" s="14" t="n"/>
      <c r="M771" s="14" t="n"/>
      <c r="N771" s="14" t="n"/>
      <c r="O771" s="14" t="n"/>
      <c r="P771" s="14" t="n"/>
      <c r="Q771" s="14" t="n"/>
      <c r="R771" s="14" t="n"/>
      <c r="S771" s="14" t="n"/>
      <c r="T771" s="14" t="n"/>
      <c r="U771" s="14" t="n"/>
      <c r="V771" s="14" t="n"/>
      <c r="W771" s="14" t="n"/>
      <c r="X771" s="14" t="n"/>
      <c r="Y771" s="14" t="n"/>
      <c r="Z771" s="14" t="n"/>
    </row>
    <row r="772" ht="15.75" customHeight="1" s="16">
      <c r="A772" s="13" t="inlineStr">
        <is>
          <t>코발트블루네이비</t>
        </is>
      </c>
      <c r="B772" s="14" t="n"/>
      <c r="C772" s="14" t="n"/>
      <c r="D772" s="14" t="n"/>
      <c r="E772" s="14" t="n"/>
      <c r="F772" s="14" t="n"/>
      <c r="G772" s="14" t="n"/>
      <c r="H772" s="14" t="n"/>
      <c r="I772" s="14" t="n"/>
      <c r="J772" s="14" t="n"/>
      <c r="K772" s="14" t="n"/>
      <c r="L772" s="14" t="n"/>
      <c r="M772" s="14" t="n"/>
      <c r="N772" s="14" t="n"/>
      <c r="O772" s="14" t="n"/>
      <c r="P772" s="14" t="n"/>
      <c r="Q772" s="14" t="n"/>
      <c r="R772" s="14" t="n"/>
      <c r="S772" s="14" t="n"/>
      <c r="T772" s="14" t="n"/>
      <c r="U772" s="14" t="n"/>
      <c r="V772" s="14" t="n"/>
      <c r="W772" s="14" t="n"/>
      <c r="X772" s="14" t="n"/>
      <c r="Y772" s="14" t="n"/>
      <c r="Z772" s="14" t="n"/>
    </row>
    <row r="773" ht="15.75" customHeight="1" s="16">
      <c r="A773" s="13" t="inlineStr">
        <is>
          <t>블루큐옐로우</t>
        </is>
      </c>
      <c r="B773" s="14" t="n"/>
      <c r="C773" s="14" t="n"/>
      <c r="D773" s="14" t="n"/>
      <c r="E773" s="14" t="n"/>
      <c r="F773" s="14" t="n"/>
      <c r="G773" s="14" t="n"/>
      <c r="H773" s="14" t="n"/>
      <c r="I773" s="14" t="n"/>
      <c r="J773" s="14" t="n"/>
      <c r="K773" s="14" t="n"/>
      <c r="L773" s="14" t="n"/>
      <c r="M773" s="14" t="n"/>
      <c r="N773" s="14" t="n"/>
      <c r="O773" s="14" t="n"/>
      <c r="P773" s="14" t="n"/>
      <c r="Q773" s="14" t="n"/>
      <c r="R773" s="14" t="n"/>
      <c r="S773" s="14" t="n"/>
      <c r="T773" s="14" t="n"/>
      <c r="U773" s="14" t="n"/>
      <c r="V773" s="14" t="n"/>
      <c r="W773" s="14" t="n"/>
      <c r="X773" s="14" t="n"/>
      <c r="Y773" s="14" t="n"/>
      <c r="Z773" s="14" t="n"/>
    </row>
    <row r="774" ht="15.75" customHeight="1" s="16">
      <c r="A774" s="13" t="inlineStr">
        <is>
          <t>그레이믹스</t>
        </is>
      </c>
      <c r="B774" s="14" t="n"/>
      <c r="C774" s="14" t="n"/>
      <c r="D774" s="14" t="n"/>
      <c r="E774" s="14" t="n"/>
      <c r="F774" s="14" t="n"/>
      <c r="G774" s="14" t="n"/>
      <c r="H774" s="14" t="n"/>
      <c r="I774" s="14" t="n"/>
      <c r="J774" s="14" t="n"/>
      <c r="K774" s="14" t="n"/>
      <c r="L774" s="14" t="n"/>
      <c r="M774" s="14" t="n"/>
      <c r="N774" s="14" t="n"/>
      <c r="O774" s="14" t="n"/>
      <c r="P774" s="14" t="n"/>
      <c r="Q774" s="14" t="n"/>
      <c r="R774" s="14" t="n"/>
      <c r="S774" s="14" t="n"/>
      <c r="T774" s="14" t="n"/>
      <c r="U774" s="14" t="n"/>
      <c r="V774" s="14" t="n"/>
      <c r="W774" s="14" t="n"/>
      <c r="X774" s="14" t="n"/>
      <c r="Y774" s="14" t="n"/>
      <c r="Z774" s="14" t="n"/>
    </row>
    <row r="775" ht="15.75" customHeight="1" s="16">
      <c r="A775" s="13" t="inlineStr">
        <is>
          <t>브라우니쉬그레이</t>
        </is>
      </c>
      <c r="B775" s="14" t="n"/>
      <c r="C775" s="14" t="n"/>
      <c r="D775" s="14" t="n"/>
      <c r="E775" s="14" t="n"/>
      <c r="F775" s="14" t="n"/>
      <c r="G775" s="14" t="n"/>
      <c r="H775" s="14" t="n"/>
      <c r="I775" s="14" t="n"/>
      <c r="J775" s="14" t="n"/>
      <c r="K775" s="14" t="n"/>
      <c r="L775" s="14" t="n"/>
      <c r="M775" s="14" t="n"/>
      <c r="N775" s="14" t="n"/>
      <c r="O775" s="14" t="n"/>
      <c r="P775" s="14" t="n"/>
      <c r="Q775" s="14" t="n"/>
      <c r="R775" s="14" t="n"/>
      <c r="S775" s="14" t="n"/>
      <c r="T775" s="14" t="n"/>
      <c r="U775" s="14" t="n"/>
      <c r="V775" s="14" t="n"/>
      <c r="W775" s="14" t="n"/>
      <c r="X775" s="14" t="n"/>
      <c r="Y775" s="14" t="n"/>
      <c r="Z775" s="14" t="n"/>
    </row>
    <row r="776" ht="15.75" customHeight="1" s="16">
      <c r="A776" s="13" t="inlineStr">
        <is>
          <t>루비레드</t>
        </is>
      </c>
      <c r="B776" s="14" t="n"/>
      <c r="C776" s="14" t="n"/>
      <c r="D776" s="14" t="n"/>
      <c r="E776" s="14" t="n"/>
      <c r="F776" s="14" t="n"/>
      <c r="G776" s="14" t="n"/>
      <c r="H776" s="14" t="n"/>
      <c r="I776" s="14" t="n"/>
      <c r="J776" s="14" t="n"/>
      <c r="K776" s="14" t="n"/>
      <c r="L776" s="14" t="n"/>
      <c r="M776" s="14" t="n"/>
      <c r="N776" s="14" t="n"/>
      <c r="O776" s="14" t="n"/>
      <c r="P776" s="14" t="n"/>
      <c r="Q776" s="14" t="n"/>
      <c r="R776" s="14" t="n"/>
      <c r="S776" s="14" t="n"/>
      <c r="T776" s="14" t="n"/>
      <c r="U776" s="14" t="n"/>
      <c r="V776" s="14" t="n"/>
      <c r="W776" s="14" t="n"/>
      <c r="X776" s="14" t="n"/>
      <c r="Y776" s="14" t="n"/>
      <c r="Z776" s="14" t="n"/>
    </row>
    <row r="777" ht="15.75" customHeight="1" s="16">
      <c r="A777" s="13" t="inlineStr">
        <is>
          <t>웜레드핫핑크</t>
        </is>
      </c>
      <c r="B777" s="14" t="n"/>
      <c r="C777" s="14" t="n"/>
      <c r="D777" s="14" t="n"/>
      <c r="E777" s="14" t="n"/>
      <c r="F777" s="14" t="n"/>
      <c r="G777" s="14" t="n"/>
      <c r="H777" s="14" t="n"/>
      <c r="I777" s="14" t="n"/>
      <c r="J777" s="14" t="n"/>
      <c r="K777" s="14" t="n"/>
      <c r="L777" s="14" t="n"/>
      <c r="M777" s="14" t="n"/>
      <c r="N777" s="14" t="n"/>
      <c r="O777" s="14" t="n"/>
      <c r="P777" s="14" t="n"/>
      <c r="Q777" s="14" t="n"/>
      <c r="R777" s="14" t="n"/>
      <c r="S777" s="14" t="n"/>
      <c r="T777" s="14" t="n"/>
      <c r="U777" s="14" t="n"/>
      <c r="V777" s="14" t="n"/>
      <c r="W777" s="14" t="n"/>
      <c r="X777" s="14" t="n"/>
      <c r="Y777" s="14" t="n"/>
      <c r="Z777" s="14" t="n"/>
    </row>
    <row r="778" ht="15.75" customHeight="1" s="16">
      <c r="A778" s="13" t="inlineStr">
        <is>
          <t>웜크리스탈핑크</t>
        </is>
      </c>
      <c r="B778" s="14" t="n"/>
      <c r="C778" s="14" t="n"/>
      <c r="D778" s="14" t="n"/>
      <c r="E778" s="14" t="n"/>
      <c r="F778" s="14" t="n"/>
      <c r="G778" s="14" t="n"/>
      <c r="H778" s="14" t="n"/>
      <c r="I778" s="14" t="n"/>
      <c r="J778" s="14" t="n"/>
      <c r="K778" s="14" t="n"/>
      <c r="L778" s="14" t="n"/>
      <c r="M778" s="14" t="n"/>
      <c r="N778" s="14" t="n"/>
      <c r="O778" s="14" t="n"/>
      <c r="P778" s="14" t="n"/>
      <c r="Q778" s="14" t="n"/>
      <c r="R778" s="14" t="n"/>
      <c r="S778" s="14" t="n"/>
      <c r="T778" s="14" t="n"/>
      <c r="U778" s="14" t="n"/>
      <c r="V778" s="14" t="n"/>
      <c r="W778" s="14" t="n"/>
      <c r="X778" s="14" t="n"/>
      <c r="Y778" s="14" t="n"/>
      <c r="Z778" s="14" t="n"/>
    </row>
    <row r="779" ht="15.75" customHeight="1" s="16">
      <c r="A779" s="13" t="inlineStr">
        <is>
          <t>실버</t>
        </is>
      </c>
      <c r="B779" s="14" t="n"/>
      <c r="C779" s="14" t="n"/>
      <c r="D779" s="14" t="n"/>
      <c r="E779" s="14" t="n"/>
      <c r="F779" s="14" t="n"/>
      <c r="G779" s="14" t="n"/>
      <c r="H779" s="14" t="n"/>
      <c r="I779" s="14" t="n"/>
      <c r="J779" s="14" t="n"/>
      <c r="K779" s="14" t="n"/>
      <c r="L779" s="14" t="n"/>
      <c r="M779" s="14" t="n"/>
      <c r="N779" s="14" t="n"/>
      <c r="O779" s="14" t="n"/>
      <c r="P779" s="14" t="n"/>
      <c r="Q779" s="14" t="n"/>
      <c r="R779" s="14" t="n"/>
      <c r="S779" s="14" t="n"/>
      <c r="T779" s="14" t="n"/>
      <c r="U779" s="14" t="n"/>
      <c r="V779" s="14" t="n"/>
      <c r="W779" s="14" t="n"/>
      <c r="X779" s="14" t="n"/>
      <c r="Y779" s="14" t="n"/>
      <c r="Z779" s="14" t="n"/>
    </row>
    <row r="780" ht="15.75" customHeight="1" s="16">
      <c r="A780" s="13" t="inlineStr">
        <is>
          <t>아이보리베이지</t>
        </is>
      </c>
      <c r="B780" s="14" t="n"/>
      <c r="C780" s="14" t="n"/>
      <c r="D780" s="14" t="n"/>
      <c r="E780" s="14" t="n"/>
      <c r="F780" s="14" t="n"/>
      <c r="G780" s="14" t="n"/>
      <c r="H780" s="14" t="n"/>
      <c r="I780" s="14" t="n"/>
      <c r="J780" s="14" t="n"/>
      <c r="K780" s="14" t="n"/>
      <c r="L780" s="14" t="n"/>
      <c r="M780" s="14" t="n"/>
      <c r="N780" s="14" t="n"/>
      <c r="O780" s="14" t="n"/>
      <c r="P780" s="14" t="n"/>
      <c r="Q780" s="14" t="n"/>
      <c r="R780" s="14" t="n"/>
      <c r="S780" s="14" t="n"/>
      <c r="T780" s="14" t="n"/>
      <c r="U780" s="14" t="n"/>
      <c r="V780" s="14" t="n"/>
      <c r="W780" s="14" t="n"/>
      <c r="X780" s="14" t="n"/>
      <c r="Y780" s="14" t="n"/>
      <c r="Z780" s="14" t="n"/>
    </row>
    <row r="781" ht="15.75" customHeight="1" s="16">
      <c r="A781" s="13" t="inlineStr">
        <is>
          <t>쿨화이트</t>
        </is>
      </c>
      <c r="B781" s="14" t="n"/>
      <c r="C781" s="14" t="n"/>
      <c r="D781" s="14" t="n"/>
      <c r="E781" s="14" t="n"/>
      <c r="F781" s="14" t="n"/>
      <c r="G781" s="14" t="n"/>
      <c r="H781" s="14" t="n"/>
      <c r="I781" s="14" t="n"/>
      <c r="J781" s="14" t="n"/>
      <c r="K781" s="14" t="n"/>
      <c r="L781" s="14" t="n"/>
      <c r="M781" s="14" t="n"/>
      <c r="N781" s="14" t="n"/>
      <c r="O781" s="14" t="n"/>
      <c r="P781" s="14" t="n"/>
      <c r="Q781" s="14" t="n"/>
      <c r="R781" s="14" t="n"/>
      <c r="S781" s="14" t="n"/>
      <c r="T781" s="14" t="n"/>
      <c r="U781" s="14" t="n"/>
      <c r="V781" s="14" t="n"/>
      <c r="W781" s="14" t="n"/>
      <c r="X781" s="14" t="n"/>
      <c r="Y781" s="14" t="n"/>
      <c r="Z781" s="14" t="n"/>
    </row>
    <row r="782" ht="15.75" customHeight="1" s="16">
      <c r="A782" s="13" t="inlineStr">
        <is>
          <t>디저트로즈핑크</t>
        </is>
      </c>
      <c r="B782" s="14" t="n"/>
      <c r="C782" s="14" t="n"/>
      <c r="D782" s="14" t="n"/>
      <c r="E782" s="14" t="n"/>
      <c r="F782" s="14" t="n"/>
      <c r="G782" s="14" t="n"/>
      <c r="H782" s="14" t="n"/>
      <c r="I782" s="14" t="n"/>
      <c r="J782" s="14" t="n"/>
      <c r="K782" s="14" t="n"/>
      <c r="L782" s="14" t="n"/>
      <c r="M782" s="14" t="n"/>
      <c r="N782" s="14" t="n"/>
      <c r="O782" s="14" t="n"/>
      <c r="P782" s="14" t="n"/>
      <c r="Q782" s="14" t="n"/>
      <c r="R782" s="14" t="n"/>
      <c r="S782" s="14" t="n"/>
      <c r="T782" s="14" t="n"/>
      <c r="U782" s="14" t="n"/>
      <c r="V782" s="14" t="n"/>
      <c r="W782" s="14" t="n"/>
      <c r="X782" s="14" t="n"/>
      <c r="Y782" s="14" t="n"/>
      <c r="Z782" s="14" t="n"/>
    </row>
    <row r="783" ht="15.75" customHeight="1" s="16">
      <c r="A783" s="13" t="inlineStr">
        <is>
          <t>딥러시안그린</t>
        </is>
      </c>
      <c r="B783" s="14" t="n"/>
      <c r="C783" s="14" t="n"/>
      <c r="D783" s="14" t="n"/>
      <c r="E783" s="14" t="n"/>
      <c r="F783" s="14" t="n"/>
      <c r="G783" s="14" t="n"/>
      <c r="H783" s="14" t="n"/>
      <c r="I783" s="14" t="n"/>
      <c r="J783" s="14" t="n"/>
      <c r="K783" s="14" t="n"/>
      <c r="L783" s="14" t="n"/>
      <c r="M783" s="14" t="n"/>
      <c r="N783" s="14" t="n"/>
      <c r="O783" s="14" t="n"/>
      <c r="P783" s="14" t="n"/>
      <c r="Q783" s="14" t="n"/>
      <c r="R783" s="14" t="n"/>
      <c r="S783" s="14" t="n"/>
      <c r="T783" s="14" t="n"/>
      <c r="U783" s="14" t="n"/>
      <c r="V783" s="14" t="n"/>
      <c r="W783" s="14" t="n"/>
      <c r="X783" s="14" t="n"/>
      <c r="Y783" s="14" t="n"/>
      <c r="Z783" s="14" t="n"/>
    </row>
    <row r="784" ht="15.75" customHeight="1" s="16">
      <c r="A784" s="13" t="inlineStr">
        <is>
          <t>네이비옐로우</t>
        </is>
      </c>
      <c r="B784" s="14" t="n"/>
      <c r="C784" s="14" t="n"/>
      <c r="D784" s="14" t="n"/>
      <c r="E784" s="14" t="n"/>
      <c r="F784" s="14" t="n"/>
      <c r="G784" s="14" t="n"/>
      <c r="H784" s="14" t="n"/>
      <c r="I784" s="14" t="n"/>
      <c r="J784" s="14" t="n"/>
      <c r="K784" s="14" t="n"/>
      <c r="L784" s="14" t="n"/>
      <c r="M784" s="14" t="n"/>
      <c r="N784" s="14" t="n"/>
      <c r="O784" s="14" t="n"/>
      <c r="P784" s="14" t="n"/>
      <c r="Q784" s="14" t="n"/>
      <c r="R784" s="14" t="n"/>
      <c r="S784" s="14" t="n"/>
      <c r="T784" s="14" t="n"/>
      <c r="U784" s="14" t="n"/>
      <c r="V784" s="14" t="n"/>
      <c r="W784" s="14" t="n"/>
      <c r="X784" s="14" t="n"/>
      <c r="Y784" s="14" t="n"/>
      <c r="Z784" s="14" t="n"/>
    </row>
    <row r="785" ht="15.75" customHeight="1" s="16">
      <c r="A785" s="13" t="inlineStr">
        <is>
          <t>아이보리그레이</t>
        </is>
      </c>
      <c r="B785" s="14" t="n"/>
      <c r="C785" s="14" t="n"/>
      <c r="D785" s="14" t="n"/>
      <c r="E785" s="14" t="n"/>
      <c r="F785" s="14" t="n"/>
      <c r="G785" s="14" t="n"/>
      <c r="H785" s="14" t="n"/>
      <c r="I785" s="14" t="n"/>
      <c r="J785" s="14" t="n"/>
      <c r="K785" s="14" t="n"/>
      <c r="L785" s="14" t="n"/>
      <c r="M785" s="14" t="n"/>
      <c r="N785" s="14" t="n"/>
      <c r="O785" s="14" t="n"/>
      <c r="P785" s="14" t="n"/>
      <c r="Q785" s="14" t="n"/>
      <c r="R785" s="14" t="n"/>
      <c r="S785" s="14" t="n"/>
      <c r="T785" s="14" t="n"/>
      <c r="U785" s="14" t="n"/>
      <c r="V785" s="14" t="n"/>
      <c r="W785" s="14" t="n"/>
      <c r="X785" s="14" t="n"/>
      <c r="Y785" s="14" t="n"/>
      <c r="Z785" s="14" t="n"/>
    </row>
    <row r="786" ht="15.75" customHeight="1" s="16">
      <c r="A786" s="13" t="inlineStr">
        <is>
          <t>범블비옐로우</t>
        </is>
      </c>
      <c r="B786" s="14" t="n"/>
      <c r="C786" s="14" t="n"/>
      <c r="D786" s="14" t="n"/>
      <c r="E786" s="14" t="n"/>
      <c r="F786" s="14" t="n"/>
      <c r="G786" s="14" t="n"/>
      <c r="H786" s="14" t="n"/>
      <c r="I786" s="14" t="n"/>
      <c r="J786" s="14" t="n"/>
      <c r="K786" s="14" t="n"/>
      <c r="L786" s="14" t="n"/>
      <c r="M786" s="14" t="n"/>
      <c r="N786" s="14" t="n"/>
      <c r="O786" s="14" t="n"/>
      <c r="P786" s="14" t="n"/>
      <c r="Q786" s="14" t="n"/>
      <c r="R786" s="14" t="n"/>
      <c r="S786" s="14" t="n"/>
      <c r="T786" s="14" t="n"/>
      <c r="U786" s="14" t="n"/>
      <c r="V786" s="14" t="n"/>
      <c r="W786" s="14" t="n"/>
      <c r="X786" s="14" t="n"/>
      <c r="Y786" s="14" t="n"/>
      <c r="Z786" s="14" t="n"/>
    </row>
    <row r="787" ht="15.75" customHeight="1" s="16">
      <c r="A787" s="13" t="inlineStr">
        <is>
          <t>오렌지블랙</t>
        </is>
      </c>
      <c r="B787" s="14" t="n"/>
      <c r="C787" s="14" t="n"/>
      <c r="D787" s="14" t="n"/>
      <c r="E787" s="14" t="n"/>
      <c r="F787" s="14" t="n"/>
      <c r="G787" s="14" t="n"/>
      <c r="H787" s="14" t="n"/>
      <c r="I787" s="14" t="n"/>
      <c r="J787" s="14" t="n"/>
      <c r="K787" s="14" t="n"/>
      <c r="L787" s="14" t="n"/>
      <c r="M787" s="14" t="n"/>
      <c r="N787" s="14" t="n"/>
      <c r="O787" s="14" t="n"/>
      <c r="P787" s="14" t="n"/>
      <c r="Q787" s="14" t="n"/>
      <c r="R787" s="14" t="n"/>
      <c r="S787" s="14" t="n"/>
      <c r="T787" s="14" t="n"/>
      <c r="U787" s="14" t="n"/>
      <c r="V787" s="14" t="n"/>
      <c r="W787" s="14" t="n"/>
      <c r="X787" s="14" t="n"/>
      <c r="Y787" s="14" t="n"/>
      <c r="Z787" s="14" t="n"/>
    </row>
    <row r="788" ht="15.75" customHeight="1" s="16">
      <c r="A788" s="13" t="inlineStr">
        <is>
          <t>다크그레이네이비</t>
        </is>
      </c>
      <c r="B788" s="14" t="n"/>
      <c r="C788" s="14" t="n"/>
      <c r="D788" s="14" t="n"/>
      <c r="E788" s="14" t="n"/>
      <c r="F788" s="14" t="n"/>
      <c r="G788" s="14" t="n"/>
      <c r="H788" s="14" t="n"/>
      <c r="I788" s="14" t="n"/>
      <c r="J788" s="14" t="n"/>
      <c r="K788" s="14" t="n"/>
      <c r="L788" s="14" t="n"/>
      <c r="M788" s="14" t="n"/>
      <c r="N788" s="14" t="n"/>
      <c r="O788" s="14" t="n"/>
      <c r="P788" s="14" t="n"/>
      <c r="Q788" s="14" t="n"/>
      <c r="R788" s="14" t="n"/>
      <c r="S788" s="14" t="n"/>
      <c r="T788" s="14" t="n"/>
      <c r="U788" s="14" t="n"/>
      <c r="V788" s="14" t="n"/>
      <c r="W788" s="14" t="n"/>
      <c r="X788" s="14" t="n"/>
      <c r="Y788" s="14" t="n"/>
      <c r="Z788" s="14" t="n"/>
    </row>
    <row r="789" ht="15.75" customHeight="1" s="16">
      <c r="A789" s="13" t="inlineStr">
        <is>
          <t>라이트그레이핑크</t>
        </is>
      </c>
      <c r="B789" s="14" t="n"/>
      <c r="C789" s="14" t="n"/>
      <c r="D789" s="14" t="n"/>
      <c r="E789" s="14" t="n"/>
      <c r="F789" s="14" t="n"/>
      <c r="G789" s="14" t="n"/>
      <c r="H789" s="14" t="n"/>
      <c r="I789" s="14" t="n"/>
      <c r="J789" s="14" t="n"/>
      <c r="K789" s="14" t="n"/>
      <c r="L789" s="14" t="n"/>
      <c r="M789" s="14" t="n"/>
      <c r="N789" s="14" t="n"/>
      <c r="O789" s="14" t="n"/>
      <c r="P789" s="14" t="n"/>
      <c r="Q789" s="14" t="n"/>
      <c r="R789" s="14" t="n"/>
      <c r="S789" s="14" t="n"/>
      <c r="T789" s="14" t="n"/>
      <c r="U789" s="14" t="n"/>
      <c r="V789" s="14" t="n"/>
      <c r="W789" s="14" t="n"/>
      <c r="X789" s="14" t="n"/>
      <c r="Y789" s="14" t="n"/>
      <c r="Z789" s="14" t="n"/>
    </row>
    <row r="790" ht="15.75" customHeight="1" s="16">
      <c r="A790" s="13" t="inlineStr">
        <is>
          <t>형광핑크블루</t>
        </is>
      </c>
      <c r="B790" s="14" t="n"/>
      <c r="C790" s="14" t="n"/>
      <c r="D790" s="14" t="n"/>
      <c r="E790" s="14" t="n"/>
      <c r="F790" s="14" t="n"/>
      <c r="G790" s="14" t="n"/>
      <c r="H790" s="14" t="n"/>
      <c r="I790" s="14" t="n"/>
      <c r="J790" s="14" t="n"/>
      <c r="K790" s="14" t="n"/>
      <c r="L790" s="14" t="n"/>
      <c r="M790" s="14" t="n"/>
      <c r="N790" s="14" t="n"/>
      <c r="O790" s="14" t="n"/>
      <c r="P790" s="14" t="n"/>
      <c r="Q790" s="14" t="n"/>
      <c r="R790" s="14" t="n"/>
      <c r="S790" s="14" t="n"/>
      <c r="T790" s="14" t="n"/>
      <c r="U790" s="14" t="n"/>
      <c r="V790" s="14" t="n"/>
      <c r="W790" s="14" t="n"/>
      <c r="X790" s="14" t="n"/>
      <c r="Y790" s="14" t="n"/>
      <c r="Z790" s="14" t="n"/>
    </row>
    <row r="791" ht="15.75" customHeight="1" s="16">
      <c r="A791" s="13" t="inlineStr">
        <is>
          <t>블루화이트</t>
        </is>
      </c>
      <c r="B791" s="14" t="n"/>
      <c r="C791" s="14" t="n"/>
      <c r="D791" s="14" t="n"/>
      <c r="E791" s="14" t="n"/>
      <c r="F791" s="14" t="n"/>
      <c r="G791" s="14" t="n"/>
      <c r="H791" s="14" t="n"/>
      <c r="I791" s="14" t="n"/>
      <c r="J791" s="14" t="n"/>
      <c r="K791" s="14" t="n"/>
      <c r="L791" s="14" t="n"/>
      <c r="M791" s="14" t="n"/>
      <c r="N791" s="14" t="n"/>
      <c r="O791" s="14" t="n"/>
      <c r="P791" s="14" t="n"/>
      <c r="Q791" s="14" t="n"/>
      <c r="R791" s="14" t="n"/>
      <c r="S791" s="14" t="n"/>
      <c r="T791" s="14" t="n"/>
      <c r="U791" s="14" t="n"/>
      <c r="V791" s="14" t="n"/>
      <c r="W791" s="14" t="n"/>
      <c r="X791" s="14" t="n"/>
      <c r="Y791" s="14" t="n"/>
      <c r="Z791" s="14" t="n"/>
    </row>
    <row r="792" ht="15.75" customHeight="1" s="16">
      <c r="A792" s="13" t="inlineStr">
        <is>
          <t>브라이트메리골드오렌지</t>
        </is>
      </c>
      <c r="B792" s="14" t="n"/>
      <c r="C792" s="14" t="n"/>
      <c r="D792" s="14" t="n"/>
      <c r="E792" s="14" t="n"/>
      <c r="F792" s="14" t="n"/>
      <c r="G792" s="14" t="n"/>
      <c r="H792" s="14" t="n"/>
      <c r="I792" s="14" t="n"/>
      <c r="J792" s="14" t="n"/>
      <c r="K792" s="14" t="n"/>
      <c r="L792" s="14" t="n"/>
      <c r="M792" s="14" t="n"/>
      <c r="N792" s="14" t="n"/>
      <c r="O792" s="14" t="n"/>
      <c r="P792" s="14" t="n"/>
      <c r="Q792" s="14" t="n"/>
      <c r="R792" s="14" t="n"/>
      <c r="S792" s="14" t="n"/>
      <c r="T792" s="14" t="n"/>
      <c r="U792" s="14" t="n"/>
      <c r="V792" s="14" t="n"/>
      <c r="W792" s="14" t="n"/>
      <c r="X792" s="14" t="n"/>
      <c r="Y792" s="14" t="n"/>
      <c r="Z792" s="14" t="n"/>
    </row>
    <row r="793" ht="15.75" customHeight="1" s="16">
      <c r="A793" s="13" t="inlineStr">
        <is>
          <t>그레이민트</t>
        </is>
      </c>
      <c r="B793" s="14" t="n"/>
      <c r="C793" s="14" t="n"/>
      <c r="D793" s="14" t="n"/>
      <c r="E793" s="14" t="n"/>
      <c r="F793" s="14" t="n"/>
      <c r="G793" s="14" t="n"/>
      <c r="H793" s="14" t="n"/>
      <c r="I793" s="14" t="n"/>
      <c r="J793" s="14" t="n"/>
      <c r="K793" s="14" t="n"/>
      <c r="L793" s="14" t="n"/>
      <c r="M793" s="14" t="n"/>
      <c r="N793" s="14" t="n"/>
      <c r="O793" s="14" t="n"/>
      <c r="P793" s="14" t="n"/>
      <c r="Q793" s="14" t="n"/>
      <c r="R793" s="14" t="n"/>
      <c r="S793" s="14" t="n"/>
      <c r="T793" s="14" t="n"/>
      <c r="U793" s="14" t="n"/>
      <c r="V793" s="14" t="n"/>
      <c r="W793" s="14" t="n"/>
      <c r="X793" s="14" t="n"/>
      <c r="Y793" s="14" t="n"/>
      <c r="Z793" s="14" t="n"/>
    </row>
    <row r="794" ht="15.75" customHeight="1" s="16">
      <c r="A794" s="13" t="inlineStr">
        <is>
          <t>커세어그린</t>
        </is>
      </c>
      <c r="B794" s="14" t="n"/>
      <c r="C794" s="14" t="n"/>
      <c r="D794" s="14" t="n"/>
      <c r="E794" s="14" t="n"/>
      <c r="F794" s="14" t="n"/>
      <c r="G794" s="14" t="n"/>
      <c r="H794" s="14" t="n"/>
      <c r="I794" s="14" t="n"/>
      <c r="J794" s="14" t="n"/>
      <c r="K794" s="14" t="n"/>
      <c r="L794" s="14" t="n"/>
      <c r="M794" s="14" t="n"/>
      <c r="N794" s="14" t="n"/>
      <c r="O794" s="14" t="n"/>
      <c r="P794" s="14" t="n"/>
      <c r="Q794" s="14" t="n"/>
      <c r="R794" s="14" t="n"/>
      <c r="S794" s="14" t="n"/>
      <c r="T794" s="14" t="n"/>
      <c r="U794" s="14" t="n"/>
      <c r="V794" s="14" t="n"/>
      <c r="W794" s="14" t="n"/>
      <c r="X794" s="14" t="n"/>
      <c r="Y794" s="14" t="n"/>
      <c r="Z794" s="14" t="n"/>
    </row>
    <row r="795" ht="15.75" customHeight="1" s="16">
      <c r="A795" s="13" t="inlineStr">
        <is>
          <t>블랙그레이</t>
        </is>
      </c>
      <c r="B795" s="14" t="n"/>
      <c r="C795" s="14" t="n"/>
      <c r="D795" s="14" t="n"/>
      <c r="E795" s="14" t="n"/>
      <c r="F795" s="14" t="n"/>
      <c r="G795" s="14" t="n"/>
      <c r="H795" s="14" t="n"/>
      <c r="I795" s="14" t="n"/>
      <c r="J795" s="14" t="n"/>
      <c r="K795" s="14" t="n"/>
      <c r="L795" s="14" t="n"/>
      <c r="M795" s="14" t="n"/>
      <c r="N795" s="14" t="n"/>
      <c r="O795" s="14" t="n"/>
      <c r="P795" s="14" t="n"/>
      <c r="Q795" s="14" t="n"/>
      <c r="R795" s="14" t="n"/>
      <c r="S795" s="14" t="n"/>
      <c r="T795" s="14" t="n"/>
      <c r="U795" s="14" t="n"/>
      <c r="V795" s="14" t="n"/>
      <c r="W795" s="14" t="n"/>
      <c r="X795" s="14" t="n"/>
      <c r="Y795" s="14" t="n"/>
      <c r="Z795" s="14" t="n"/>
    </row>
    <row r="796" ht="15.75" customHeight="1" s="16">
      <c r="A796" s="13" t="inlineStr">
        <is>
          <t>차콜레드</t>
        </is>
      </c>
      <c r="B796" s="14" t="n"/>
      <c r="C796" s="14" t="n"/>
      <c r="D796" s="14" t="n"/>
      <c r="E796" s="14" t="n"/>
      <c r="F796" s="14" t="n"/>
      <c r="G796" s="14" t="n"/>
      <c r="H796" s="14" t="n"/>
      <c r="I796" s="14" t="n"/>
      <c r="J796" s="14" t="n"/>
      <c r="K796" s="14" t="n"/>
      <c r="L796" s="14" t="n"/>
      <c r="M796" s="14" t="n"/>
      <c r="N796" s="14" t="n"/>
      <c r="O796" s="14" t="n"/>
      <c r="P796" s="14" t="n"/>
      <c r="Q796" s="14" t="n"/>
      <c r="R796" s="14" t="n"/>
      <c r="S796" s="14" t="n"/>
      <c r="T796" s="14" t="n"/>
      <c r="U796" s="14" t="n"/>
      <c r="V796" s="14" t="n"/>
      <c r="W796" s="14" t="n"/>
      <c r="X796" s="14" t="n"/>
      <c r="Y796" s="14" t="n"/>
      <c r="Z796" s="14" t="n"/>
    </row>
    <row r="797" ht="15.75" customHeight="1" s="16">
      <c r="A797" s="13" t="inlineStr">
        <is>
          <t>프레리샌드브라운</t>
        </is>
      </c>
      <c r="B797" s="14" t="n"/>
      <c r="C797" s="14" t="n"/>
      <c r="D797" s="14" t="n"/>
      <c r="E797" s="14" t="n"/>
      <c r="F797" s="14" t="n"/>
      <c r="G797" s="14" t="n"/>
      <c r="H797" s="14" t="n"/>
      <c r="I797" s="14" t="n"/>
      <c r="J797" s="14" t="n"/>
      <c r="K797" s="14" t="n"/>
      <c r="L797" s="14" t="n"/>
      <c r="M797" s="14" t="n"/>
      <c r="N797" s="14" t="n"/>
      <c r="O797" s="14" t="n"/>
      <c r="P797" s="14" t="n"/>
      <c r="Q797" s="14" t="n"/>
      <c r="R797" s="14" t="n"/>
      <c r="S797" s="14" t="n"/>
      <c r="T797" s="14" t="n"/>
      <c r="U797" s="14" t="n"/>
      <c r="V797" s="14" t="n"/>
      <c r="W797" s="14" t="n"/>
      <c r="X797" s="14" t="n"/>
      <c r="Y797" s="14" t="n"/>
      <c r="Z797" s="14" t="n"/>
    </row>
    <row r="798" ht="15.75" customHeight="1" s="16">
      <c r="A798" s="13" t="inlineStr">
        <is>
          <t>솔라파워옐로우</t>
        </is>
      </c>
      <c r="B798" s="14" t="n"/>
      <c r="C798" s="14" t="n"/>
      <c r="D798" s="14" t="n"/>
      <c r="E798" s="14" t="n"/>
      <c r="F798" s="14" t="n"/>
      <c r="G798" s="14" t="n"/>
      <c r="H798" s="14" t="n"/>
      <c r="I798" s="14" t="n"/>
      <c r="J798" s="14" t="n"/>
      <c r="K798" s="14" t="n"/>
      <c r="L798" s="14" t="n"/>
      <c r="M798" s="14" t="n"/>
      <c r="N798" s="14" t="n"/>
      <c r="O798" s="14" t="n"/>
      <c r="P798" s="14" t="n"/>
      <c r="Q798" s="14" t="n"/>
      <c r="R798" s="14" t="n"/>
      <c r="S798" s="14" t="n"/>
      <c r="T798" s="14" t="n"/>
      <c r="U798" s="14" t="n"/>
      <c r="V798" s="14" t="n"/>
      <c r="W798" s="14" t="n"/>
      <c r="X798" s="14" t="n"/>
      <c r="Y798" s="14" t="n"/>
      <c r="Z798" s="14" t="n"/>
    </row>
    <row r="799" ht="15.75" customHeight="1" s="16">
      <c r="A799" s="13" t="inlineStr">
        <is>
          <t>그레이카키</t>
        </is>
      </c>
      <c r="B799" s="14" t="n"/>
      <c r="C799" s="14" t="n"/>
      <c r="D799" s="14" t="n"/>
      <c r="E799" s="14" t="n"/>
      <c r="F799" s="14" t="n"/>
      <c r="G799" s="14" t="n"/>
      <c r="H799" s="14" t="n"/>
      <c r="I799" s="14" t="n"/>
      <c r="J799" s="14" t="n"/>
      <c r="K799" s="14" t="n"/>
      <c r="L799" s="14" t="n"/>
      <c r="M799" s="14" t="n"/>
      <c r="N799" s="14" t="n"/>
      <c r="O799" s="14" t="n"/>
      <c r="P799" s="14" t="n"/>
      <c r="Q799" s="14" t="n"/>
      <c r="R799" s="14" t="n"/>
      <c r="S799" s="14" t="n"/>
      <c r="T799" s="14" t="n"/>
      <c r="U799" s="14" t="n"/>
      <c r="V799" s="14" t="n"/>
      <c r="W799" s="14" t="n"/>
      <c r="X799" s="14" t="n"/>
      <c r="Y799" s="14" t="n"/>
      <c r="Z799" s="14" t="n"/>
    </row>
    <row r="800" ht="15.75" customHeight="1" s="16">
      <c r="A800" s="13" t="inlineStr">
        <is>
          <t>빈티지블루</t>
        </is>
      </c>
      <c r="B800" s="14" t="n"/>
      <c r="C800" s="14" t="n"/>
      <c r="D800" s="14" t="n"/>
      <c r="E800" s="14" t="n"/>
      <c r="F800" s="14" t="n"/>
      <c r="G800" s="14" t="n"/>
      <c r="H800" s="14" t="n"/>
      <c r="I800" s="14" t="n"/>
      <c r="J800" s="14" t="n"/>
      <c r="K800" s="14" t="n"/>
      <c r="L800" s="14" t="n"/>
      <c r="M800" s="14" t="n"/>
      <c r="N800" s="14" t="n"/>
      <c r="O800" s="14" t="n"/>
      <c r="P800" s="14" t="n"/>
      <c r="Q800" s="14" t="n"/>
      <c r="R800" s="14" t="n"/>
      <c r="S800" s="14" t="n"/>
      <c r="T800" s="14" t="n"/>
      <c r="U800" s="14" t="n"/>
      <c r="V800" s="14" t="n"/>
      <c r="W800" s="14" t="n"/>
      <c r="X800" s="14" t="n"/>
      <c r="Y800" s="14" t="n"/>
      <c r="Z800" s="14" t="n"/>
    </row>
    <row r="801" ht="15.75" customHeight="1" s="16">
      <c r="A801" s="14" t="n"/>
      <c r="B801" s="14" t="n"/>
      <c r="C801" s="14" t="n"/>
      <c r="D801" s="14" t="n"/>
      <c r="E801" s="14" t="n"/>
      <c r="F801" s="14" t="n"/>
      <c r="G801" s="14" t="n"/>
      <c r="H801" s="14" t="n"/>
      <c r="I801" s="14" t="n"/>
      <c r="J801" s="14" t="n"/>
      <c r="K801" s="14" t="n"/>
      <c r="L801" s="14" t="n"/>
      <c r="M801" s="14" t="n"/>
      <c r="N801" s="14" t="n"/>
      <c r="O801" s="14" t="n"/>
      <c r="P801" s="14" t="n"/>
      <c r="Q801" s="14" t="n"/>
      <c r="R801" s="14" t="n"/>
      <c r="S801" s="14" t="n"/>
      <c r="T801" s="14" t="n"/>
      <c r="U801" s="14" t="n"/>
      <c r="V801" s="14" t="n"/>
      <c r="W801" s="14" t="n"/>
      <c r="X801" s="14" t="n"/>
      <c r="Y801" s="14" t="n"/>
      <c r="Z801" s="14" t="n"/>
    </row>
    <row r="802" ht="15.75" customHeight="1" s="16">
      <c r="A802" s="14" t="n"/>
      <c r="B802" s="14" t="n"/>
      <c r="C802" s="14" t="n"/>
      <c r="D802" s="14" t="n"/>
      <c r="E802" s="14" t="n"/>
      <c r="F802" s="14" t="n"/>
      <c r="G802" s="14" t="n"/>
      <c r="H802" s="14" t="n"/>
      <c r="I802" s="14" t="n"/>
      <c r="J802" s="14" t="n"/>
      <c r="K802" s="14" t="n"/>
      <c r="L802" s="14" t="n"/>
      <c r="M802" s="14" t="n"/>
      <c r="N802" s="14" t="n"/>
      <c r="O802" s="14" t="n"/>
      <c r="P802" s="14" t="n"/>
      <c r="Q802" s="14" t="n"/>
      <c r="R802" s="14" t="n"/>
      <c r="S802" s="14" t="n"/>
      <c r="T802" s="14" t="n"/>
      <c r="U802" s="14" t="n"/>
      <c r="V802" s="14" t="n"/>
      <c r="W802" s="14" t="n"/>
      <c r="X802" s="14" t="n"/>
      <c r="Y802" s="14" t="n"/>
      <c r="Z802" s="14" t="n"/>
    </row>
    <row r="803" ht="15.75" customHeight="1" s="16">
      <c r="A803" s="14" t="n"/>
      <c r="B803" s="14" t="n"/>
      <c r="C803" s="14" t="n"/>
      <c r="D803" s="14" t="n"/>
      <c r="E803" s="14" t="n"/>
      <c r="F803" s="14" t="n"/>
      <c r="G803" s="14" t="n"/>
      <c r="H803" s="14" t="n"/>
      <c r="I803" s="14" t="n"/>
      <c r="J803" s="14" t="n"/>
      <c r="K803" s="14" t="n"/>
      <c r="L803" s="14" t="n"/>
      <c r="M803" s="14" t="n"/>
      <c r="N803" s="14" t="n"/>
      <c r="O803" s="14" t="n"/>
      <c r="P803" s="14" t="n"/>
      <c r="Q803" s="14" t="n"/>
      <c r="R803" s="14" t="n"/>
      <c r="S803" s="14" t="n"/>
      <c r="T803" s="14" t="n"/>
      <c r="U803" s="14" t="n"/>
      <c r="V803" s="14" t="n"/>
      <c r="W803" s="14" t="n"/>
      <c r="X803" s="14" t="n"/>
      <c r="Y803" s="14" t="n"/>
      <c r="Z803" s="14" t="n"/>
    </row>
    <row r="804" ht="15.75" customHeight="1" s="16">
      <c r="A804" s="14" t="n"/>
      <c r="B804" s="14" t="n"/>
      <c r="C804" s="14" t="n"/>
      <c r="D804" s="14" t="n"/>
      <c r="E804" s="14" t="n"/>
      <c r="F804" s="14" t="n"/>
      <c r="G804" s="14" t="n"/>
      <c r="H804" s="14" t="n"/>
      <c r="I804" s="14" t="n"/>
      <c r="J804" s="14" t="n"/>
      <c r="K804" s="14" t="n"/>
      <c r="L804" s="14" t="n"/>
      <c r="M804" s="14" t="n"/>
      <c r="N804" s="14" t="n"/>
      <c r="O804" s="14" t="n"/>
      <c r="P804" s="14" t="n"/>
      <c r="Q804" s="14" t="n"/>
      <c r="R804" s="14" t="n"/>
      <c r="S804" s="14" t="n"/>
      <c r="T804" s="14" t="n"/>
      <c r="U804" s="14" t="n"/>
      <c r="V804" s="14" t="n"/>
      <c r="W804" s="14" t="n"/>
      <c r="X804" s="14" t="n"/>
      <c r="Y804" s="14" t="n"/>
      <c r="Z804" s="14" t="n"/>
    </row>
    <row r="805" ht="15.75" customHeight="1" s="16">
      <c r="A805" s="14" t="n"/>
      <c r="B805" s="14" t="n"/>
      <c r="C805" s="14" t="n"/>
      <c r="D805" s="14" t="n"/>
      <c r="E805" s="14" t="n"/>
      <c r="F805" s="14" t="n"/>
      <c r="G805" s="14" t="n"/>
      <c r="H805" s="14" t="n"/>
      <c r="I805" s="14" t="n"/>
      <c r="J805" s="14" t="n"/>
      <c r="K805" s="14" t="n"/>
      <c r="L805" s="14" t="n"/>
      <c r="M805" s="14" t="n"/>
      <c r="N805" s="14" t="n"/>
      <c r="O805" s="14" t="n"/>
      <c r="P805" s="14" t="n"/>
      <c r="Q805" s="14" t="n"/>
      <c r="R805" s="14" t="n"/>
      <c r="S805" s="14" t="n"/>
      <c r="T805" s="14" t="n"/>
      <c r="U805" s="14" t="n"/>
      <c r="V805" s="14" t="n"/>
      <c r="W805" s="14" t="n"/>
      <c r="X805" s="14" t="n"/>
      <c r="Y805" s="14" t="n"/>
      <c r="Z805" s="14" t="n"/>
    </row>
    <row r="806" ht="15.75" customHeight="1" s="16">
      <c r="A806" s="14" t="n"/>
      <c r="B806" s="14" t="n"/>
      <c r="C806" s="14" t="n"/>
      <c r="D806" s="14" t="n"/>
      <c r="E806" s="14" t="n"/>
      <c r="F806" s="14" t="n"/>
      <c r="G806" s="14" t="n"/>
      <c r="H806" s="14" t="n"/>
      <c r="I806" s="14" t="n"/>
      <c r="J806" s="14" t="n"/>
      <c r="K806" s="14" t="n"/>
      <c r="L806" s="14" t="n"/>
      <c r="M806" s="14" t="n"/>
      <c r="N806" s="14" t="n"/>
      <c r="O806" s="14" t="n"/>
      <c r="P806" s="14" t="n"/>
      <c r="Q806" s="14" t="n"/>
      <c r="R806" s="14" t="n"/>
      <c r="S806" s="14" t="n"/>
      <c r="T806" s="14" t="n"/>
      <c r="U806" s="14" t="n"/>
      <c r="V806" s="14" t="n"/>
      <c r="W806" s="14" t="n"/>
      <c r="X806" s="14" t="n"/>
      <c r="Y806" s="14" t="n"/>
      <c r="Z806" s="14" t="n"/>
    </row>
    <row r="807" ht="15.75" customHeight="1" s="16">
      <c r="A807" s="14" t="n"/>
      <c r="B807" s="14" t="n"/>
      <c r="C807" s="14" t="n"/>
      <c r="D807" s="14" t="n"/>
      <c r="E807" s="14" t="n"/>
      <c r="F807" s="14" t="n"/>
      <c r="G807" s="14" t="n"/>
      <c r="H807" s="14" t="n"/>
      <c r="I807" s="14" t="n"/>
      <c r="J807" s="14" t="n"/>
      <c r="K807" s="14" t="n"/>
      <c r="L807" s="14" t="n"/>
      <c r="M807" s="14" t="n"/>
      <c r="N807" s="14" t="n"/>
      <c r="O807" s="14" t="n"/>
      <c r="P807" s="14" t="n"/>
      <c r="Q807" s="14" t="n"/>
      <c r="R807" s="14" t="n"/>
      <c r="S807" s="14" t="n"/>
      <c r="T807" s="14" t="n"/>
      <c r="U807" s="14" t="n"/>
      <c r="V807" s="14" t="n"/>
      <c r="W807" s="14" t="n"/>
      <c r="X807" s="14" t="n"/>
      <c r="Y807" s="14" t="n"/>
      <c r="Z807" s="14" t="n"/>
    </row>
    <row r="808" ht="15.75" customHeight="1" s="16">
      <c r="A808" s="14" t="n"/>
      <c r="B808" s="14" t="n"/>
      <c r="C808" s="14" t="n"/>
      <c r="D808" s="14" t="n"/>
      <c r="E808" s="14" t="n"/>
      <c r="F808" s="14" t="n"/>
      <c r="G808" s="14" t="n"/>
      <c r="H808" s="14" t="n"/>
      <c r="I808" s="14" t="n"/>
      <c r="J808" s="14" t="n"/>
      <c r="K808" s="14" t="n"/>
      <c r="L808" s="14" t="n"/>
      <c r="M808" s="14" t="n"/>
      <c r="N808" s="14" t="n"/>
      <c r="O808" s="14" t="n"/>
      <c r="P808" s="14" t="n"/>
      <c r="Q808" s="14" t="n"/>
      <c r="R808" s="14" t="n"/>
      <c r="S808" s="14" t="n"/>
      <c r="T808" s="14" t="n"/>
      <c r="U808" s="14" t="n"/>
      <c r="V808" s="14" t="n"/>
      <c r="W808" s="14" t="n"/>
      <c r="X808" s="14" t="n"/>
      <c r="Y808" s="14" t="n"/>
      <c r="Z808" s="14" t="n"/>
    </row>
    <row r="809" ht="15.75" customHeight="1" s="16">
      <c r="A809" s="14" t="n"/>
      <c r="B809" s="14" t="n"/>
      <c r="C809" s="14" t="n"/>
      <c r="D809" s="14" t="n"/>
      <c r="E809" s="14" t="n"/>
      <c r="F809" s="14" t="n"/>
      <c r="G809" s="14" t="n"/>
      <c r="H809" s="14" t="n"/>
      <c r="I809" s="14" t="n"/>
      <c r="J809" s="14" t="n"/>
      <c r="K809" s="14" t="n"/>
      <c r="L809" s="14" t="n"/>
      <c r="M809" s="14" t="n"/>
      <c r="N809" s="14" t="n"/>
      <c r="O809" s="14" t="n"/>
      <c r="P809" s="14" t="n"/>
      <c r="Q809" s="14" t="n"/>
      <c r="R809" s="14" t="n"/>
      <c r="S809" s="14" t="n"/>
      <c r="T809" s="14" t="n"/>
      <c r="U809" s="14" t="n"/>
      <c r="V809" s="14" t="n"/>
      <c r="W809" s="14" t="n"/>
      <c r="X809" s="14" t="n"/>
      <c r="Y809" s="14" t="n"/>
      <c r="Z809" s="14" t="n"/>
    </row>
    <row r="810" ht="15.75" customHeight="1" s="16">
      <c r="A810" s="14" t="n"/>
      <c r="B810" s="14" t="n"/>
      <c r="C810" s="14" t="n"/>
      <c r="D810" s="14" t="n"/>
      <c r="E810" s="14" t="n"/>
      <c r="F810" s="14" t="n"/>
      <c r="G810" s="14" t="n"/>
      <c r="H810" s="14" t="n"/>
      <c r="I810" s="14" t="n"/>
      <c r="J810" s="14" t="n"/>
      <c r="K810" s="14" t="n"/>
      <c r="L810" s="14" t="n"/>
      <c r="M810" s="14" t="n"/>
      <c r="N810" s="14" t="n"/>
      <c r="O810" s="14" t="n"/>
      <c r="P810" s="14" t="n"/>
      <c r="Q810" s="14" t="n"/>
      <c r="R810" s="14" t="n"/>
      <c r="S810" s="14" t="n"/>
      <c r="T810" s="14" t="n"/>
      <c r="U810" s="14" t="n"/>
      <c r="V810" s="14" t="n"/>
      <c r="W810" s="14" t="n"/>
      <c r="X810" s="14" t="n"/>
      <c r="Y810" s="14" t="n"/>
      <c r="Z810" s="14" t="n"/>
    </row>
    <row r="811" ht="15.75" customHeight="1" s="16">
      <c r="A811" s="14" t="n"/>
      <c r="B811" s="14" t="n"/>
      <c r="C811" s="14" t="n"/>
      <c r="D811" s="14" t="n"/>
      <c r="E811" s="14" t="n"/>
      <c r="F811" s="14" t="n"/>
      <c r="G811" s="14" t="n"/>
      <c r="H811" s="14" t="n"/>
      <c r="I811" s="14" t="n"/>
      <c r="J811" s="14" t="n"/>
      <c r="K811" s="14" t="n"/>
      <c r="L811" s="14" t="n"/>
      <c r="M811" s="14" t="n"/>
      <c r="N811" s="14" t="n"/>
      <c r="O811" s="14" t="n"/>
      <c r="P811" s="14" t="n"/>
      <c r="Q811" s="14" t="n"/>
      <c r="R811" s="14" t="n"/>
      <c r="S811" s="14" t="n"/>
      <c r="T811" s="14" t="n"/>
      <c r="U811" s="14" t="n"/>
      <c r="V811" s="14" t="n"/>
      <c r="W811" s="14" t="n"/>
      <c r="X811" s="14" t="n"/>
      <c r="Y811" s="14" t="n"/>
      <c r="Z811" s="14" t="n"/>
    </row>
    <row r="812" ht="15.75" customHeight="1" s="16">
      <c r="A812" s="14" t="n"/>
      <c r="B812" s="14" t="n"/>
      <c r="C812" s="14" t="n"/>
      <c r="D812" s="14" t="n"/>
      <c r="E812" s="14" t="n"/>
      <c r="F812" s="14" t="n"/>
      <c r="G812" s="14" t="n"/>
      <c r="H812" s="14" t="n"/>
      <c r="I812" s="14" t="n"/>
      <c r="J812" s="14" t="n"/>
      <c r="K812" s="14" t="n"/>
      <c r="L812" s="14" t="n"/>
      <c r="M812" s="14" t="n"/>
      <c r="N812" s="14" t="n"/>
      <c r="O812" s="14" t="n"/>
      <c r="P812" s="14" t="n"/>
      <c r="Q812" s="14" t="n"/>
      <c r="R812" s="14" t="n"/>
      <c r="S812" s="14" t="n"/>
      <c r="T812" s="14" t="n"/>
      <c r="U812" s="14" t="n"/>
      <c r="V812" s="14" t="n"/>
      <c r="W812" s="14" t="n"/>
      <c r="X812" s="14" t="n"/>
      <c r="Y812" s="14" t="n"/>
      <c r="Z812" s="14" t="n"/>
    </row>
    <row r="813" ht="15.75" customHeight="1" s="16">
      <c r="A813" s="14" t="n"/>
      <c r="B813" s="14" t="n"/>
      <c r="C813" s="14" t="n"/>
      <c r="D813" s="14" t="n"/>
      <c r="E813" s="14" t="n"/>
      <c r="F813" s="14" t="n"/>
      <c r="G813" s="14" t="n"/>
      <c r="H813" s="14" t="n"/>
      <c r="I813" s="14" t="n"/>
      <c r="J813" s="14" t="n"/>
      <c r="K813" s="14" t="n"/>
      <c r="L813" s="14" t="n"/>
      <c r="M813" s="14" t="n"/>
      <c r="N813" s="14" t="n"/>
      <c r="O813" s="14" t="n"/>
      <c r="P813" s="14" t="n"/>
      <c r="Q813" s="14" t="n"/>
      <c r="R813" s="14" t="n"/>
      <c r="S813" s="14" t="n"/>
      <c r="T813" s="14" t="n"/>
      <c r="U813" s="14" t="n"/>
      <c r="V813" s="14" t="n"/>
      <c r="W813" s="14" t="n"/>
      <c r="X813" s="14" t="n"/>
      <c r="Y813" s="14" t="n"/>
      <c r="Z813" s="14" t="n"/>
    </row>
    <row r="814" ht="15.75" customHeight="1" s="16">
      <c r="A814" s="14" t="n"/>
      <c r="B814" s="14" t="n"/>
      <c r="C814" s="14" t="n"/>
      <c r="D814" s="14" t="n"/>
      <c r="E814" s="14" t="n"/>
      <c r="F814" s="14" t="n"/>
      <c r="G814" s="14" t="n"/>
      <c r="H814" s="14" t="n"/>
      <c r="I814" s="14" t="n"/>
      <c r="J814" s="14" t="n"/>
      <c r="K814" s="14" t="n"/>
      <c r="L814" s="14" t="n"/>
      <c r="M814" s="14" t="n"/>
      <c r="N814" s="14" t="n"/>
      <c r="O814" s="14" t="n"/>
      <c r="P814" s="14" t="n"/>
      <c r="Q814" s="14" t="n"/>
      <c r="R814" s="14" t="n"/>
      <c r="S814" s="14" t="n"/>
      <c r="T814" s="14" t="n"/>
      <c r="U814" s="14" t="n"/>
      <c r="V814" s="14" t="n"/>
      <c r="W814" s="14" t="n"/>
      <c r="X814" s="14" t="n"/>
      <c r="Y814" s="14" t="n"/>
      <c r="Z814" s="14" t="n"/>
    </row>
    <row r="815" ht="15.75" customHeight="1" s="16">
      <c r="A815" s="14" t="n"/>
      <c r="B815" s="14" t="n"/>
      <c r="C815" s="14" t="n"/>
      <c r="D815" s="14" t="n"/>
      <c r="E815" s="14" t="n"/>
      <c r="F815" s="14" t="n"/>
      <c r="G815" s="14" t="n"/>
      <c r="H815" s="14" t="n"/>
      <c r="I815" s="14" t="n"/>
      <c r="J815" s="14" t="n"/>
      <c r="K815" s="14" t="n"/>
      <c r="L815" s="14" t="n"/>
      <c r="M815" s="14" t="n"/>
      <c r="N815" s="14" t="n"/>
      <c r="O815" s="14" t="n"/>
      <c r="P815" s="14" t="n"/>
      <c r="Q815" s="14" t="n"/>
      <c r="R815" s="14" t="n"/>
      <c r="S815" s="14" t="n"/>
      <c r="T815" s="14" t="n"/>
      <c r="U815" s="14" t="n"/>
      <c r="V815" s="14" t="n"/>
      <c r="W815" s="14" t="n"/>
      <c r="X815" s="14" t="n"/>
      <c r="Y815" s="14" t="n"/>
      <c r="Z815" s="14" t="n"/>
    </row>
    <row r="816" ht="15.75" customHeight="1" s="16">
      <c r="A816" s="14" t="n"/>
      <c r="B816" s="14" t="n"/>
      <c r="C816" s="14" t="n"/>
      <c r="D816" s="14" t="n"/>
      <c r="E816" s="14" t="n"/>
      <c r="F816" s="14" t="n"/>
      <c r="G816" s="14" t="n"/>
      <c r="H816" s="14" t="n"/>
      <c r="I816" s="14" t="n"/>
      <c r="J816" s="14" t="n"/>
      <c r="K816" s="14" t="n"/>
      <c r="L816" s="14" t="n"/>
      <c r="M816" s="14" t="n"/>
      <c r="N816" s="14" t="n"/>
      <c r="O816" s="14" t="n"/>
      <c r="P816" s="14" t="n"/>
      <c r="Q816" s="14" t="n"/>
      <c r="R816" s="14" t="n"/>
      <c r="S816" s="14" t="n"/>
      <c r="T816" s="14" t="n"/>
      <c r="U816" s="14" t="n"/>
      <c r="V816" s="14" t="n"/>
      <c r="W816" s="14" t="n"/>
      <c r="X816" s="14" t="n"/>
      <c r="Y816" s="14" t="n"/>
      <c r="Z816" s="14" t="n"/>
    </row>
    <row r="817" ht="15.75" customHeight="1" s="16">
      <c r="A817" s="14" t="n"/>
      <c r="B817" s="14" t="n"/>
      <c r="C817" s="14" t="n"/>
      <c r="D817" s="14" t="n"/>
      <c r="E817" s="14" t="n"/>
      <c r="F817" s="14" t="n"/>
      <c r="G817" s="14" t="n"/>
      <c r="H817" s="14" t="n"/>
      <c r="I817" s="14" t="n"/>
      <c r="J817" s="14" t="n"/>
      <c r="K817" s="14" t="n"/>
      <c r="L817" s="14" t="n"/>
      <c r="M817" s="14" t="n"/>
      <c r="N817" s="14" t="n"/>
      <c r="O817" s="14" t="n"/>
      <c r="P817" s="14" t="n"/>
      <c r="Q817" s="14" t="n"/>
      <c r="R817" s="14" t="n"/>
      <c r="S817" s="14" t="n"/>
      <c r="T817" s="14" t="n"/>
      <c r="U817" s="14" t="n"/>
      <c r="V817" s="14" t="n"/>
      <c r="W817" s="14" t="n"/>
      <c r="X817" s="14" t="n"/>
      <c r="Y817" s="14" t="n"/>
      <c r="Z817" s="14" t="n"/>
    </row>
    <row r="818" ht="15.75" customHeight="1" s="16">
      <c r="A818" s="14" t="n"/>
      <c r="B818" s="14" t="n"/>
      <c r="C818" s="14" t="n"/>
      <c r="D818" s="14" t="n"/>
      <c r="E818" s="14" t="n"/>
      <c r="F818" s="14" t="n"/>
      <c r="G818" s="14" t="n"/>
      <c r="H818" s="14" t="n"/>
      <c r="I818" s="14" t="n"/>
      <c r="J818" s="14" t="n"/>
      <c r="K818" s="14" t="n"/>
      <c r="L818" s="14" t="n"/>
      <c r="M818" s="14" t="n"/>
      <c r="N818" s="14" t="n"/>
      <c r="O818" s="14" t="n"/>
      <c r="P818" s="14" t="n"/>
      <c r="Q818" s="14" t="n"/>
      <c r="R818" s="14" t="n"/>
      <c r="S818" s="14" t="n"/>
      <c r="T818" s="14" t="n"/>
      <c r="U818" s="14" t="n"/>
      <c r="V818" s="14" t="n"/>
      <c r="W818" s="14" t="n"/>
      <c r="X818" s="14" t="n"/>
      <c r="Y818" s="14" t="n"/>
      <c r="Z818" s="14" t="n"/>
    </row>
    <row r="819" ht="15.75" customHeight="1" s="16">
      <c r="A819" s="14" t="n"/>
      <c r="B819" s="14" t="n"/>
      <c r="C819" s="14" t="n"/>
      <c r="D819" s="14" t="n"/>
      <c r="E819" s="14" t="n"/>
      <c r="F819" s="14" t="n"/>
      <c r="G819" s="14" t="n"/>
      <c r="H819" s="14" t="n"/>
      <c r="I819" s="14" t="n"/>
      <c r="J819" s="14" t="n"/>
      <c r="K819" s="14" t="n"/>
      <c r="L819" s="14" t="n"/>
      <c r="M819" s="14" t="n"/>
      <c r="N819" s="14" t="n"/>
      <c r="O819" s="14" t="n"/>
      <c r="P819" s="14" t="n"/>
      <c r="Q819" s="14" t="n"/>
      <c r="R819" s="14" t="n"/>
      <c r="S819" s="14" t="n"/>
      <c r="T819" s="14" t="n"/>
      <c r="U819" s="14" t="n"/>
      <c r="V819" s="14" t="n"/>
      <c r="W819" s="14" t="n"/>
      <c r="X819" s="14" t="n"/>
      <c r="Y819" s="14" t="n"/>
      <c r="Z819" s="14" t="n"/>
    </row>
    <row r="820" ht="15.75" customHeight="1" s="16">
      <c r="A820" s="14" t="n"/>
      <c r="B820" s="14" t="n"/>
      <c r="C820" s="14" t="n"/>
      <c r="D820" s="14" t="n"/>
      <c r="E820" s="14" t="n"/>
      <c r="F820" s="14" t="n"/>
      <c r="G820" s="14" t="n"/>
      <c r="H820" s="14" t="n"/>
      <c r="I820" s="14" t="n"/>
      <c r="J820" s="14" t="n"/>
      <c r="K820" s="14" t="n"/>
      <c r="L820" s="14" t="n"/>
      <c r="M820" s="14" t="n"/>
      <c r="N820" s="14" t="n"/>
      <c r="O820" s="14" t="n"/>
      <c r="P820" s="14" t="n"/>
      <c r="Q820" s="14" t="n"/>
      <c r="R820" s="14" t="n"/>
      <c r="S820" s="14" t="n"/>
      <c r="T820" s="14" t="n"/>
      <c r="U820" s="14" t="n"/>
      <c r="V820" s="14" t="n"/>
      <c r="W820" s="14" t="n"/>
      <c r="X820" s="14" t="n"/>
      <c r="Y820" s="14" t="n"/>
      <c r="Z820" s="14" t="n"/>
    </row>
    <row r="821" ht="15.75" customHeight="1" s="16">
      <c r="A821" s="14" t="n"/>
      <c r="B821" s="14" t="n"/>
      <c r="C821" s="14" t="n"/>
      <c r="D821" s="14" t="n"/>
      <c r="E821" s="14" t="n"/>
      <c r="F821" s="14" t="n"/>
      <c r="G821" s="14" t="n"/>
      <c r="H821" s="14" t="n"/>
      <c r="I821" s="14" t="n"/>
      <c r="J821" s="14" t="n"/>
      <c r="K821" s="14" t="n"/>
      <c r="L821" s="14" t="n"/>
      <c r="M821" s="14" t="n"/>
      <c r="N821" s="14" t="n"/>
      <c r="O821" s="14" t="n"/>
      <c r="P821" s="14" t="n"/>
      <c r="Q821" s="14" t="n"/>
      <c r="R821" s="14" t="n"/>
      <c r="S821" s="14" t="n"/>
      <c r="T821" s="14" t="n"/>
      <c r="U821" s="14" t="n"/>
      <c r="V821" s="14" t="n"/>
      <c r="W821" s="14" t="n"/>
      <c r="X821" s="14" t="n"/>
      <c r="Y821" s="14" t="n"/>
      <c r="Z821" s="14" t="n"/>
    </row>
    <row r="822" ht="15.75" customHeight="1" s="16">
      <c r="A822" s="14" t="n"/>
      <c r="B822" s="14" t="n"/>
      <c r="C822" s="14" t="n"/>
      <c r="D822" s="14" t="n"/>
      <c r="E822" s="14" t="n"/>
      <c r="F822" s="14" t="n"/>
      <c r="G822" s="14" t="n"/>
      <c r="H822" s="14" t="n"/>
      <c r="I822" s="14" t="n"/>
      <c r="J822" s="14" t="n"/>
      <c r="K822" s="14" t="n"/>
      <c r="L822" s="14" t="n"/>
      <c r="M822" s="14" t="n"/>
      <c r="N822" s="14" t="n"/>
      <c r="O822" s="14" t="n"/>
      <c r="P822" s="14" t="n"/>
      <c r="Q822" s="14" t="n"/>
      <c r="R822" s="14" t="n"/>
      <c r="S822" s="14" t="n"/>
      <c r="T822" s="14" t="n"/>
      <c r="U822" s="14" t="n"/>
      <c r="V822" s="14" t="n"/>
      <c r="W822" s="14" t="n"/>
      <c r="X822" s="14" t="n"/>
      <c r="Y822" s="14" t="n"/>
      <c r="Z822" s="14" t="n"/>
    </row>
    <row r="823" ht="15.75" customHeight="1" s="16">
      <c r="A823" s="14" t="n"/>
      <c r="B823" s="14" t="n"/>
      <c r="C823" s="14" t="n"/>
      <c r="D823" s="14" t="n"/>
      <c r="E823" s="14" t="n"/>
      <c r="F823" s="14" t="n"/>
      <c r="G823" s="14" t="n"/>
      <c r="H823" s="14" t="n"/>
      <c r="I823" s="14" t="n"/>
      <c r="J823" s="14" t="n"/>
      <c r="K823" s="14" t="n"/>
      <c r="L823" s="14" t="n"/>
      <c r="M823" s="14" t="n"/>
      <c r="N823" s="14" t="n"/>
      <c r="O823" s="14" t="n"/>
      <c r="P823" s="14" t="n"/>
      <c r="Q823" s="14" t="n"/>
      <c r="R823" s="14" t="n"/>
      <c r="S823" s="14" t="n"/>
      <c r="T823" s="14" t="n"/>
      <c r="U823" s="14" t="n"/>
      <c r="V823" s="14" t="n"/>
      <c r="W823" s="14" t="n"/>
      <c r="X823" s="14" t="n"/>
      <c r="Y823" s="14" t="n"/>
      <c r="Z823" s="14" t="n"/>
    </row>
    <row r="824" ht="15.75" customHeight="1" s="16">
      <c r="A824" s="14" t="n"/>
      <c r="B824" s="14" t="n"/>
      <c r="C824" s="14" t="n"/>
      <c r="D824" s="14" t="n"/>
      <c r="E824" s="14" t="n"/>
      <c r="F824" s="14" t="n"/>
      <c r="G824" s="14" t="n"/>
      <c r="H824" s="14" t="n"/>
      <c r="I824" s="14" t="n"/>
      <c r="J824" s="14" t="n"/>
      <c r="K824" s="14" t="n"/>
      <c r="L824" s="14" t="n"/>
      <c r="M824" s="14" t="n"/>
      <c r="N824" s="14" t="n"/>
      <c r="O824" s="14" t="n"/>
      <c r="P824" s="14" t="n"/>
      <c r="Q824" s="14" t="n"/>
      <c r="R824" s="14" t="n"/>
      <c r="S824" s="14" t="n"/>
      <c r="T824" s="14" t="n"/>
      <c r="U824" s="14" t="n"/>
      <c r="V824" s="14" t="n"/>
      <c r="W824" s="14" t="n"/>
      <c r="X824" s="14" t="n"/>
      <c r="Y824" s="14" t="n"/>
      <c r="Z824" s="14" t="n"/>
    </row>
    <row r="825" ht="15.75" customHeight="1" s="16">
      <c r="A825" s="14" t="n"/>
      <c r="B825" s="14" t="n"/>
      <c r="C825" s="14" t="n"/>
      <c r="D825" s="14" t="n"/>
      <c r="E825" s="14" t="n"/>
      <c r="F825" s="14" t="n"/>
      <c r="G825" s="14" t="n"/>
      <c r="H825" s="14" t="n"/>
      <c r="I825" s="14" t="n"/>
      <c r="J825" s="14" t="n"/>
      <c r="K825" s="14" t="n"/>
      <c r="L825" s="14" t="n"/>
      <c r="M825" s="14" t="n"/>
      <c r="N825" s="14" t="n"/>
      <c r="O825" s="14" t="n"/>
      <c r="P825" s="14" t="n"/>
      <c r="Q825" s="14" t="n"/>
      <c r="R825" s="14" t="n"/>
      <c r="S825" s="14" t="n"/>
      <c r="T825" s="14" t="n"/>
      <c r="U825" s="14" t="n"/>
      <c r="V825" s="14" t="n"/>
      <c r="W825" s="14" t="n"/>
      <c r="X825" s="14" t="n"/>
      <c r="Y825" s="14" t="n"/>
      <c r="Z825" s="14" t="n"/>
    </row>
    <row r="826" ht="15.75" customHeight="1" s="16">
      <c r="A826" s="14" t="n"/>
      <c r="B826" s="14" t="n"/>
      <c r="C826" s="14" t="n"/>
      <c r="D826" s="14" t="n"/>
      <c r="E826" s="14" t="n"/>
      <c r="F826" s="14" t="n"/>
      <c r="G826" s="14" t="n"/>
      <c r="H826" s="14" t="n"/>
      <c r="I826" s="14" t="n"/>
      <c r="J826" s="14" t="n"/>
      <c r="K826" s="14" t="n"/>
      <c r="L826" s="14" t="n"/>
      <c r="M826" s="14" t="n"/>
      <c r="N826" s="14" t="n"/>
      <c r="O826" s="14" t="n"/>
      <c r="P826" s="14" t="n"/>
      <c r="Q826" s="14" t="n"/>
      <c r="R826" s="14" t="n"/>
      <c r="S826" s="14" t="n"/>
      <c r="T826" s="14" t="n"/>
      <c r="U826" s="14" t="n"/>
      <c r="V826" s="14" t="n"/>
      <c r="W826" s="14" t="n"/>
      <c r="X826" s="14" t="n"/>
      <c r="Y826" s="14" t="n"/>
      <c r="Z826" s="14" t="n"/>
    </row>
    <row r="827" ht="15.75" customHeight="1" s="16">
      <c r="A827" s="14" t="n"/>
      <c r="B827" s="14" t="n"/>
      <c r="C827" s="14" t="n"/>
      <c r="D827" s="14" t="n"/>
      <c r="E827" s="14" t="n"/>
      <c r="F827" s="14" t="n"/>
      <c r="G827" s="14" t="n"/>
      <c r="H827" s="14" t="n"/>
      <c r="I827" s="14" t="n"/>
      <c r="J827" s="14" t="n"/>
      <c r="K827" s="14" t="n"/>
      <c r="L827" s="14" t="n"/>
      <c r="M827" s="14" t="n"/>
      <c r="N827" s="14" t="n"/>
      <c r="O827" s="14" t="n"/>
      <c r="P827" s="14" t="n"/>
      <c r="Q827" s="14" t="n"/>
      <c r="R827" s="14" t="n"/>
      <c r="S827" s="14" t="n"/>
      <c r="T827" s="14" t="n"/>
      <c r="U827" s="14" t="n"/>
      <c r="V827" s="14" t="n"/>
      <c r="W827" s="14" t="n"/>
      <c r="X827" s="14" t="n"/>
      <c r="Y827" s="14" t="n"/>
      <c r="Z827" s="14" t="n"/>
    </row>
    <row r="828" ht="15.75" customHeight="1" s="16">
      <c r="A828" s="14" t="n"/>
      <c r="B828" s="14" t="n"/>
      <c r="C828" s="14" t="n"/>
      <c r="D828" s="14" t="n"/>
      <c r="E828" s="14" t="n"/>
      <c r="F828" s="14" t="n"/>
      <c r="G828" s="14" t="n"/>
      <c r="H828" s="14" t="n"/>
      <c r="I828" s="14" t="n"/>
      <c r="J828" s="14" t="n"/>
      <c r="K828" s="14" t="n"/>
      <c r="L828" s="14" t="n"/>
      <c r="M828" s="14" t="n"/>
      <c r="N828" s="14" t="n"/>
      <c r="O828" s="14" t="n"/>
      <c r="P828" s="14" t="n"/>
      <c r="Q828" s="14" t="n"/>
      <c r="R828" s="14" t="n"/>
      <c r="S828" s="14" t="n"/>
      <c r="T828" s="14" t="n"/>
      <c r="U828" s="14" t="n"/>
      <c r="V828" s="14" t="n"/>
      <c r="W828" s="14" t="n"/>
      <c r="X828" s="14" t="n"/>
      <c r="Y828" s="14" t="n"/>
      <c r="Z828" s="14" t="n"/>
    </row>
    <row r="829" ht="15.75" customHeight="1" s="16">
      <c r="A829" s="14" t="n"/>
      <c r="B829" s="14" t="n"/>
      <c r="C829" s="14" t="n"/>
      <c r="D829" s="14" t="n"/>
      <c r="E829" s="14" t="n"/>
      <c r="F829" s="14" t="n"/>
      <c r="G829" s="14" t="n"/>
      <c r="H829" s="14" t="n"/>
      <c r="I829" s="14" t="n"/>
      <c r="J829" s="14" t="n"/>
      <c r="K829" s="14" t="n"/>
      <c r="L829" s="14" t="n"/>
      <c r="M829" s="14" t="n"/>
      <c r="N829" s="14" t="n"/>
      <c r="O829" s="14" t="n"/>
      <c r="P829" s="14" t="n"/>
      <c r="Q829" s="14" t="n"/>
      <c r="R829" s="14" t="n"/>
      <c r="S829" s="14" t="n"/>
      <c r="T829" s="14" t="n"/>
      <c r="U829" s="14" t="n"/>
      <c r="V829" s="14" t="n"/>
      <c r="W829" s="14" t="n"/>
      <c r="X829" s="14" t="n"/>
      <c r="Y829" s="14" t="n"/>
      <c r="Z829" s="14" t="n"/>
    </row>
    <row r="830" ht="15.75" customHeight="1" s="16">
      <c r="A830" s="14" t="n"/>
      <c r="B830" s="14" t="n"/>
      <c r="C830" s="14" t="n"/>
      <c r="D830" s="14" t="n"/>
      <c r="E830" s="14" t="n"/>
      <c r="F830" s="14" t="n"/>
      <c r="G830" s="14" t="n"/>
      <c r="H830" s="14" t="n"/>
      <c r="I830" s="14" t="n"/>
      <c r="J830" s="14" t="n"/>
      <c r="K830" s="14" t="n"/>
      <c r="L830" s="14" t="n"/>
      <c r="M830" s="14" t="n"/>
      <c r="N830" s="14" t="n"/>
      <c r="O830" s="14" t="n"/>
      <c r="P830" s="14" t="n"/>
      <c r="Q830" s="14" t="n"/>
      <c r="R830" s="14" t="n"/>
      <c r="S830" s="14" t="n"/>
      <c r="T830" s="14" t="n"/>
      <c r="U830" s="14" t="n"/>
      <c r="V830" s="14" t="n"/>
      <c r="W830" s="14" t="n"/>
      <c r="X830" s="14" t="n"/>
      <c r="Y830" s="14" t="n"/>
      <c r="Z830" s="14" t="n"/>
    </row>
    <row r="831" ht="15.75" customHeight="1" s="16">
      <c r="A831" s="14" t="n"/>
      <c r="B831" s="14" t="n"/>
      <c r="C831" s="14" t="n"/>
      <c r="D831" s="14" t="n"/>
      <c r="E831" s="14" t="n"/>
      <c r="F831" s="14" t="n"/>
      <c r="G831" s="14" t="n"/>
      <c r="H831" s="14" t="n"/>
      <c r="I831" s="14" t="n"/>
      <c r="J831" s="14" t="n"/>
      <c r="K831" s="14" t="n"/>
      <c r="L831" s="14" t="n"/>
      <c r="M831" s="14" t="n"/>
      <c r="N831" s="14" t="n"/>
      <c r="O831" s="14" t="n"/>
      <c r="P831" s="14" t="n"/>
      <c r="Q831" s="14" t="n"/>
      <c r="R831" s="14" t="n"/>
      <c r="S831" s="14" t="n"/>
      <c r="T831" s="14" t="n"/>
      <c r="U831" s="14" t="n"/>
      <c r="V831" s="14" t="n"/>
      <c r="W831" s="14" t="n"/>
      <c r="X831" s="14" t="n"/>
      <c r="Y831" s="14" t="n"/>
      <c r="Z831" s="14" t="n"/>
    </row>
    <row r="832" ht="15.75" customHeight="1" s="16">
      <c r="A832" s="14" t="n"/>
      <c r="B832" s="14" t="n"/>
      <c r="C832" s="14" t="n"/>
      <c r="D832" s="14" t="n"/>
      <c r="E832" s="14" t="n"/>
      <c r="F832" s="14" t="n"/>
      <c r="G832" s="14" t="n"/>
      <c r="H832" s="14" t="n"/>
      <c r="I832" s="14" t="n"/>
      <c r="J832" s="14" t="n"/>
      <c r="K832" s="14" t="n"/>
      <c r="L832" s="14" t="n"/>
      <c r="M832" s="14" t="n"/>
      <c r="N832" s="14" t="n"/>
      <c r="O832" s="14" t="n"/>
      <c r="P832" s="14" t="n"/>
      <c r="Q832" s="14" t="n"/>
      <c r="R832" s="14" t="n"/>
      <c r="S832" s="14" t="n"/>
      <c r="T832" s="14" t="n"/>
      <c r="U832" s="14" t="n"/>
      <c r="V832" s="14" t="n"/>
      <c r="W832" s="14" t="n"/>
      <c r="X832" s="14" t="n"/>
      <c r="Y832" s="14" t="n"/>
      <c r="Z832" s="14" t="n"/>
    </row>
    <row r="833" ht="15.75" customHeight="1" s="16">
      <c r="A833" s="14" t="n"/>
      <c r="B833" s="14" t="n"/>
      <c r="C833" s="14" t="n"/>
      <c r="D833" s="14" t="n"/>
      <c r="E833" s="14" t="n"/>
      <c r="F833" s="14" t="n"/>
      <c r="G833" s="14" t="n"/>
      <c r="H833" s="14" t="n"/>
      <c r="I833" s="14" t="n"/>
      <c r="J833" s="14" t="n"/>
      <c r="K833" s="14" t="n"/>
      <c r="L833" s="14" t="n"/>
      <c r="M833" s="14" t="n"/>
      <c r="N833" s="14" t="n"/>
      <c r="O833" s="14" t="n"/>
      <c r="P833" s="14" t="n"/>
      <c r="Q833" s="14" t="n"/>
      <c r="R833" s="14" t="n"/>
      <c r="S833" s="14" t="n"/>
      <c r="T833" s="14" t="n"/>
      <c r="U833" s="14" t="n"/>
      <c r="V833" s="14" t="n"/>
      <c r="W833" s="14" t="n"/>
      <c r="X833" s="14" t="n"/>
      <c r="Y833" s="14" t="n"/>
      <c r="Z833" s="14" t="n"/>
    </row>
    <row r="834" ht="15.75" customHeight="1" s="16">
      <c r="A834" s="14" t="n"/>
      <c r="B834" s="14" t="n"/>
      <c r="C834" s="14" t="n"/>
      <c r="D834" s="14" t="n"/>
      <c r="E834" s="14" t="n"/>
      <c r="F834" s="14" t="n"/>
      <c r="G834" s="14" t="n"/>
      <c r="H834" s="14" t="n"/>
      <c r="I834" s="14" t="n"/>
      <c r="J834" s="14" t="n"/>
      <c r="K834" s="14" t="n"/>
      <c r="L834" s="14" t="n"/>
      <c r="M834" s="14" t="n"/>
      <c r="N834" s="14" t="n"/>
      <c r="O834" s="14" t="n"/>
      <c r="P834" s="14" t="n"/>
      <c r="Q834" s="14" t="n"/>
      <c r="R834" s="14" t="n"/>
      <c r="S834" s="14" t="n"/>
      <c r="T834" s="14" t="n"/>
      <c r="U834" s="14" t="n"/>
      <c r="V834" s="14" t="n"/>
      <c r="W834" s="14" t="n"/>
      <c r="X834" s="14" t="n"/>
      <c r="Y834" s="14" t="n"/>
      <c r="Z834" s="14" t="n"/>
    </row>
    <row r="835" ht="15.75" customHeight="1" s="16">
      <c r="A835" s="14" t="n"/>
      <c r="B835" s="14" t="n"/>
      <c r="C835" s="14" t="n"/>
      <c r="D835" s="14" t="n"/>
      <c r="E835" s="14" t="n"/>
      <c r="F835" s="14" t="n"/>
      <c r="G835" s="14" t="n"/>
      <c r="H835" s="14" t="n"/>
      <c r="I835" s="14" t="n"/>
      <c r="J835" s="14" t="n"/>
      <c r="K835" s="14" t="n"/>
      <c r="L835" s="14" t="n"/>
      <c r="M835" s="14" t="n"/>
      <c r="N835" s="14" t="n"/>
      <c r="O835" s="14" t="n"/>
      <c r="P835" s="14" t="n"/>
      <c r="Q835" s="14" t="n"/>
      <c r="R835" s="14" t="n"/>
      <c r="S835" s="14" t="n"/>
      <c r="T835" s="14" t="n"/>
      <c r="U835" s="14" t="n"/>
      <c r="V835" s="14" t="n"/>
      <c r="W835" s="14" t="n"/>
      <c r="X835" s="14" t="n"/>
      <c r="Y835" s="14" t="n"/>
      <c r="Z835" s="14" t="n"/>
    </row>
    <row r="836" ht="15.75" customHeight="1" s="16">
      <c r="A836" s="14" t="n"/>
      <c r="B836" s="14" t="n"/>
      <c r="C836" s="14" t="n"/>
      <c r="D836" s="14" t="n"/>
      <c r="E836" s="14" t="n"/>
      <c r="F836" s="14" t="n"/>
      <c r="G836" s="14" t="n"/>
      <c r="H836" s="14" t="n"/>
      <c r="I836" s="14" t="n"/>
      <c r="J836" s="14" t="n"/>
      <c r="K836" s="14" t="n"/>
      <c r="L836" s="14" t="n"/>
      <c r="M836" s="14" t="n"/>
      <c r="N836" s="14" t="n"/>
      <c r="O836" s="14" t="n"/>
      <c r="P836" s="14" t="n"/>
      <c r="Q836" s="14" t="n"/>
      <c r="R836" s="14" t="n"/>
      <c r="S836" s="14" t="n"/>
      <c r="T836" s="14" t="n"/>
      <c r="U836" s="14" t="n"/>
      <c r="V836" s="14" t="n"/>
      <c r="W836" s="14" t="n"/>
      <c r="X836" s="14" t="n"/>
      <c r="Y836" s="14" t="n"/>
      <c r="Z836" s="14" t="n"/>
    </row>
    <row r="837" ht="15.75" customHeight="1" s="16">
      <c r="A837" s="14" t="n"/>
      <c r="B837" s="14" t="n"/>
      <c r="C837" s="14" t="n"/>
      <c r="D837" s="14" t="n"/>
      <c r="E837" s="14" t="n"/>
      <c r="F837" s="14" t="n"/>
      <c r="G837" s="14" t="n"/>
      <c r="H837" s="14" t="n"/>
      <c r="I837" s="14" t="n"/>
      <c r="J837" s="14" t="n"/>
      <c r="K837" s="14" t="n"/>
      <c r="L837" s="14" t="n"/>
      <c r="M837" s="14" t="n"/>
      <c r="N837" s="14" t="n"/>
      <c r="O837" s="14" t="n"/>
      <c r="P837" s="14" t="n"/>
      <c r="Q837" s="14" t="n"/>
      <c r="R837" s="14" t="n"/>
      <c r="S837" s="14" t="n"/>
      <c r="T837" s="14" t="n"/>
      <c r="U837" s="14" t="n"/>
      <c r="V837" s="14" t="n"/>
      <c r="W837" s="14" t="n"/>
      <c r="X837" s="14" t="n"/>
      <c r="Y837" s="14" t="n"/>
      <c r="Z837" s="14" t="n"/>
    </row>
    <row r="838" ht="15.75" customHeight="1" s="16">
      <c r="A838" s="14" t="n"/>
      <c r="B838" s="14" t="n"/>
      <c r="C838" s="14" t="n"/>
      <c r="D838" s="14" t="n"/>
      <c r="E838" s="14" t="n"/>
      <c r="F838" s="14" t="n"/>
      <c r="G838" s="14" t="n"/>
      <c r="H838" s="14" t="n"/>
      <c r="I838" s="14" t="n"/>
      <c r="J838" s="14" t="n"/>
      <c r="K838" s="14" t="n"/>
      <c r="L838" s="14" t="n"/>
      <c r="M838" s="14" t="n"/>
      <c r="N838" s="14" t="n"/>
      <c r="O838" s="14" t="n"/>
      <c r="P838" s="14" t="n"/>
      <c r="Q838" s="14" t="n"/>
      <c r="R838" s="14" t="n"/>
      <c r="S838" s="14" t="n"/>
      <c r="T838" s="14" t="n"/>
      <c r="U838" s="14" t="n"/>
      <c r="V838" s="14" t="n"/>
      <c r="W838" s="14" t="n"/>
      <c r="X838" s="14" t="n"/>
      <c r="Y838" s="14" t="n"/>
      <c r="Z838" s="14" t="n"/>
    </row>
    <row r="839" ht="15.75" customHeight="1" s="16">
      <c r="A839" s="14" t="n"/>
      <c r="B839" s="14" t="n"/>
      <c r="C839" s="14" t="n"/>
      <c r="D839" s="14" t="n"/>
      <c r="E839" s="14" t="n"/>
      <c r="F839" s="14" t="n"/>
      <c r="G839" s="14" t="n"/>
      <c r="H839" s="14" t="n"/>
      <c r="I839" s="14" t="n"/>
      <c r="J839" s="14" t="n"/>
      <c r="K839" s="14" t="n"/>
      <c r="L839" s="14" t="n"/>
      <c r="M839" s="14" t="n"/>
      <c r="N839" s="14" t="n"/>
      <c r="O839" s="14" t="n"/>
      <c r="P839" s="14" t="n"/>
      <c r="Q839" s="14" t="n"/>
      <c r="R839" s="14" t="n"/>
      <c r="S839" s="14" t="n"/>
      <c r="T839" s="14" t="n"/>
      <c r="U839" s="14" t="n"/>
      <c r="V839" s="14" t="n"/>
      <c r="W839" s="14" t="n"/>
      <c r="X839" s="14" t="n"/>
      <c r="Y839" s="14" t="n"/>
      <c r="Z839" s="14" t="n"/>
    </row>
    <row r="840" ht="15.75" customHeight="1" s="16">
      <c r="A840" s="14" t="n"/>
      <c r="B840" s="14" t="n"/>
      <c r="C840" s="14" t="n"/>
      <c r="D840" s="14" t="n"/>
      <c r="E840" s="14" t="n"/>
      <c r="F840" s="14" t="n"/>
      <c r="G840" s="14" t="n"/>
      <c r="H840" s="14" t="n"/>
      <c r="I840" s="14" t="n"/>
      <c r="J840" s="14" t="n"/>
      <c r="K840" s="14" t="n"/>
      <c r="L840" s="14" t="n"/>
      <c r="M840" s="14" t="n"/>
      <c r="N840" s="14" t="n"/>
      <c r="O840" s="14" t="n"/>
      <c r="P840" s="14" t="n"/>
      <c r="Q840" s="14" t="n"/>
      <c r="R840" s="14" t="n"/>
      <c r="S840" s="14" t="n"/>
      <c r="T840" s="14" t="n"/>
      <c r="U840" s="14" t="n"/>
      <c r="V840" s="14" t="n"/>
      <c r="W840" s="14" t="n"/>
      <c r="X840" s="14" t="n"/>
      <c r="Y840" s="14" t="n"/>
      <c r="Z840" s="14" t="n"/>
    </row>
    <row r="841" ht="15.75" customHeight="1" s="16">
      <c r="A841" s="14" t="n"/>
      <c r="B841" s="14" t="n"/>
      <c r="C841" s="14" t="n"/>
      <c r="D841" s="14" t="n"/>
      <c r="E841" s="14" t="n"/>
      <c r="F841" s="14" t="n"/>
      <c r="G841" s="14" t="n"/>
      <c r="H841" s="14" t="n"/>
      <c r="I841" s="14" t="n"/>
      <c r="J841" s="14" t="n"/>
      <c r="K841" s="14" t="n"/>
      <c r="L841" s="14" t="n"/>
      <c r="M841" s="14" t="n"/>
      <c r="N841" s="14" t="n"/>
      <c r="O841" s="14" t="n"/>
      <c r="P841" s="14" t="n"/>
      <c r="Q841" s="14" t="n"/>
      <c r="R841" s="14" t="n"/>
      <c r="S841" s="14" t="n"/>
      <c r="T841" s="14" t="n"/>
      <c r="U841" s="14" t="n"/>
      <c r="V841" s="14" t="n"/>
      <c r="W841" s="14" t="n"/>
      <c r="X841" s="14" t="n"/>
      <c r="Y841" s="14" t="n"/>
      <c r="Z841" s="14" t="n"/>
    </row>
    <row r="842" ht="15.75" customHeight="1" s="16">
      <c r="A842" s="14" t="n"/>
      <c r="B842" s="14" t="n"/>
      <c r="C842" s="14" t="n"/>
      <c r="D842" s="14" t="n"/>
      <c r="E842" s="14" t="n"/>
      <c r="F842" s="14" t="n"/>
      <c r="G842" s="14" t="n"/>
      <c r="H842" s="14" t="n"/>
      <c r="I842" s="14" t="n"/>
      <c r="J842" s="14" t="n"/>
      <c r="K842" s="14" t="n"/>
      <c r="L842" s="14" t="n"/>
      <c r="M842" s="14" t="n"/>
      <c r="N842" s="14" t="n"/>
      <c r="O842" s="14" t="n"/>
      <c r="P842" s="14" t="n"/>
      <c r="Q842" s="14" t="n"/>
      <c r="R842" s="14" t="n"/>
      <c r="S842" s="14" t="n"/>
      <c r="T842" s="14" t="n"/>
      <c r="U842" s="14" t="n"/>
      <c r="V842" s="14" t="n"/>
      <c r="W842" s="14" t="n"/>
      <c r="X842" s="14" t="n"/>
      <c r="Y842" s="14" t="n"/>
      <c r="Z842" s="14" t="n"/>
    </row>
    <row r="843" ht="15.75" customHeight="1" s="16">
      <c r="A843" s="14" t="n"/>
      <c r="B843" s="14" t="n"/>
      <c r="C843" s="14" t="n"/>
      <c r="D843" s="14" t="n"/>
      <c r="E843" s="14" t="n"/>
      <c r="F843" s="14" t="n"/>
      <c r="G843" s="14" t="n"/>
      <c r="H843" s="14" t="n"/>
      <c r="I843" s="14" t="n"/>
      <c r="J843" s="14" t="n"/>
      <c r="K843" s="14" t="n"/>
      <c r="L843" s="14" t="n"/>
      <c r="M843" s="14" t="n"/>
      <c r="N843" s="14" t="n"/>
      <c r="O843" s="14" t="n"/>
      <c r="P843" s="14" t="n"/>
      <c r="Q843" s="14" t="n"/>
      <c r="R843" s="14" t="n"/>
      <c r="S843" s="14" t="n"/>
      <c r="T843" s="14" t="n"/>
      <c r="U843" s="14" t="n"/>
      <c r="V843" s="14" t="n"/>
      <c r="W843" s="14" t="n"/>
      <c r="X843" s="14" t="n"/>
      <c r="Y843" s="14" t="n"/>
      <c r="Z843" s="14" t="n"/>
    </row>
    <row r="844" ht="15.75" customHeight="1" s="16">
      <c r="A844" s="14" t="n"/>
      <c r="B844" s="14" t="n"/>
      <c r="C844" s="14" t="n"/>
      <c r="D844" s="14" t="n"/>
      <c r="E844" s="14" t="n"/>
      <c r="F844" s="14" t="n"/>
      <c r="G844" s="14" t="n"/>
      <c r="H844" s="14" t="n"/>
      <c r="I844" s="14" t="n"/>
      <c r="J844" s="14" t="n"/>
      <c r="K844" s="14" t="n"/>
      <c r="L844" s="14" t="n"/>
      <c r="M844" s="14" t="n"/>
      <c r="N844" s="14" t="n"/>
      <c r="O844" s="14" t="n"/>
      <c r="P844" s="14" t="n"/>
      <c r="Q844" s="14" t="n"/>
      <c r="R844" s="14" t="n"/>
      <c r="S844" s="14" t="n"/>
      <c r="T844" s="14" t="n"/>
      <c r="U844" s="14" t="n"/>
      <c r="V844" s="14" t="n"/>
      <c r="W844" s="14" t="n"/>
      <c r="X844" s="14" t="n"/>
      <c r="Y844" s="14" t="n"/>
      <c r="Z844" s="14" t="n"/>
    </row>
    <row r="845" ht="15.75" customHeight="1" s="16">
      <c r="A845" s="14" t="n"/>
      <c r="B845" s="14" t="n"/>
      <c r="C845" s="14" t="n"/>
      <c r="D845" s="14" t="n"/>
      <c r="E845" s="14" t="n"/>
      <c r="F845" s="14" t="n"/>
      <c r="G845" s="14" t="n"/>
      <c r="H845" s="14" t="n"/>
      <c r="I845" s="14" t="n"/>
      <c r="J845" s="14" t="n"/>
      <c r="K845" s="14" t="n"/>
      <c r="L845" s="14" t="n"/>
      <c r="M845" s="14" t="n"/>
      <c r="N845" s="14" t="n"/>
      <c r="O845" s="14" t="n"/>
      <c r="P845" s="14" t="n"/>
      <c r="Q845" s="14" t="n"/>
      <c r="R845" s="14" t="n"/>
      <c r="S845" s="14" t="n"/>
      <c r="T845" s="14" t="n"/>
      <c r="U845" s="14" t="n"/>
      <c r="V845" s="14" t="n"/>
      <c r="W845" s="14" t="n"/>
      <c r="X845" s="14" t="n"/>
      <c r="Y845" s="14" t="n"/>
      <c r="Z845" s="14" t="n"/>
    </row>
    <row r="846" ht="15.75" customHeight="1" s="16">
      <c r="A846" s="14" t="n"/>
      <c r="B846" s="14" t="n"/>
      <c r="C846" s="14" t="n"/>
      <c r="D846" s="14" t="n"/>
      <c r="E846" s="14" t="n"/>
      <c r="F846" s="14" t="n"/>
      <c r="G846" s="14" t="n"/>
      <c r="H846" s="14" t="n"/>
      <c r="I846" s="14" t="n"/>
      <c r="J846" s="14" t="n"/>
      <c r="K846" s="14" t="n"/>
      <c r="L846" s="14" t="n"/>
      <c r="M846" s="14" t="n"/>
      <c r="N846" s="14" t="n"/>
      <c r="O846" s="14" t="n"/>
      <c r="P846" s="14" t="n"/>
      <c r="Q846" s="14" t="n"/>
      <c r="R846" s="14" t="n"/>
      <c r="S846" s="14" t="n"/>
      <c r="T846" s="14" t="n"/>
      <c r="U846" s="14" t="n"/>
      <c r="V846" s="14" t="n"/>
      <c r="W846" s="14" t="n"/>
      <c r="X846" s="14" t="n"/>
      <c r="Y846" s="14" t="n"/>
      <c r="Z846" s="14" t="n"/>
    </row>
    <row r="847" ht="15.75" customHeight="1" s="16">
      <c r="A847" s="14" t="n"/>
      <c r="B847" s="14" t="n"/>
      <c r="C847" s="14" t="n"/>
      <c r="D847" s="14" t="n"/>
      <c r="E847" s="14" t="n"/>
      <c r="F847" s="14" t="n"/>
      <c r="G847" s="14" t="n"/>
      <c r="H847" s="14" t="n"/>
      <c r="I847" s="14" t="n"/>
      <c r="J847" s="14" t="n"/>
      <c r="K847" s="14" t="n"/>
      <c r="L847" s="14" t="n"/>
      <c r="M847" s="14" t="n"/>
      <c r="N847" s="14" t="n"/>
      <c r="O847" s="14" t="n"/>
      <c r="P847" s="14" t="n"/>
      <c r="Q847" s="14" t="n"/>
      <c r="R847" s="14" t="n"/>
      <c r="S847" s="14" t="n"/>
      <c r="T847" s="14" t="n"/>
      <c r="U847" s="14" t="n"/>
      <c r="V847" s="14" t="n"/>
      <c r="W847" s="14" t="n"/>
      <c r="X847" s="14" t="n"/>
      <c r="Y847" s="14" t="n"/>
      <c r="Z847" s="14" t="n"/>
    </row>
    <row r="848" ht="15.75" customHeight="1" s="16">
      <c r="A848" s="14" t="n"/>
      <c r="B848" s="14" t="n"/>
      <c r="C848" s="14" t="n"/>
      <c r="D848" s="14" t="n"/>
      <c r="E848" s="14" t="n"/>
      <c r="F848" s="14" t="n"/>
      <c r="G848" s="14" t="n"/>
      <c r="H848" s="14" t="n"/>
      <c r="I848" s="14" t="n"/>
      <c r="J848" s="14" t="n"/>
      <c r="K848" s="14" t="n"/>
      <c r="L848" s="14" t="n"/>
      <c r="M848" s="14" t="n"/>
      <c r="N848" s="14" t="n"/>
      <c r="O848" s="14" t="n"/>
      <c r="P848" s="14" t="n"/>
      <c r="Q848" s="14" t="n"/>
      <c r="R848" s="14" t="n"/>
      <c r="S848" s="14" t="n"/>
      <c r="T848" s="14" t="n"/>
      <c r="U848" s="14" t="n"/>
      <c r="V848" s="14" t="n"/>
      <c r="W848" s="14" t="n"/>
      <c r="X848" s="14" t="n"/>
      <c r="Y848" s="14" t="n"/>
      <c r="Z848" s="14" t="n"/>
    </row>
    <row r="849" ht="15.75" customHeight="1" s="16">
      <c r="A849" s="14" t="n"/>
      <c r="B849" s="14" t="n"/>
      <c r="C849" s="14" t="n"/>
      <c r="D849" s="14" t="n"/>
      <c r="E849" s="14" t="n"/>
      <c r="F849" s="14" t="n"/>
      <c r="G849" s="14" t="n"/>
      <c r="H849" s="14" t="n"/>
      <c r="I849" s="14" t="n"/>
      <c r="J849" s="14" t="n"/>
      <c r="K849" s="14" t="n"/>
      <c r="L849" s="14" t="n"/>
      <c r="M849" s="14" t="n"/>
      <c r="N849" s="14" t="n"/>
      <c r="O849" s="14" t="n"/>
      <c r="P849" s="14" t="n"/>
      <c r="Q849" s="14" t="n"/>
      <c r="R849" s="14" t="n"/>
      <c r="S849" s="14" t="n"/>
      <c r="T849" s="14" t="n"/>
      <c r="U849" s="14" t="n"/>
      <c r="V849" s="14" t="n"/>
      <c r="W849" s="14" t="n"/>
      <c r="X849" s="14" t="n"/>
      <c r="Y849" s="14" t="n"/>
      <c r="Z849" s="14" t="n"/>
    </row>
    <row r="850" ht="15.75" customHeight="1" s="16">
      <c r="A850" s="14" t="n"/>
      <c r="B850" s="14" t="n"/>
      <c r="C850" s="14" t="n"/>
      <c r="D850" s="14" t="n"/>
      <c r="E850" s="14" t="n"/>
      <c r="F850" s="14" t="n"/>
      <c r="G850" s="14" t="n"/>
      <c r="H850" s="14" t="n"/>
      <c r="I850" s="14" t="n"/>
      <c r="J850" s="14" t="n"/>
      <c r="K850" s="14" t="n"/>
      <c r="L850" s="14" t="n"/>
      <c r="M850" s="14" t="n"/>
      <c r="N850" s="14" t="n"/>
      <c r="O850" s="14" t="n"/>
      <c r="P850" s="14" t="n"/>
      <c r="Q850" s="14" t="n"/>
      <c r="R850" s="14" t="n"/>
      <c r="S850" s="14" t="n"/>
      <c r="T850" s="14" t="n"/>
      <c r="U850" s="14" t="n"/>
      <c r="V850" s="14" t="n"/>
      <c r="W850" s="14" t="n"/>
      <c r="X850" s="14" t="n"/>
      <c r="Y850" s="14" t="n"/>
      <c r="Z850" s="14" t="n"/>
    </row>
    <row r="851" ht="15.75" customHeight="1" s="16">
      <c r="A851" s="14" t="n"/>
      <c r="B851" s="14" t="n"/>
      <c r="C851" s="14" t="n"/>
      <c r="D851" s="14" t="n"/>
      <c r="E851" s="14" t="n"/>
      <c r="F851" s="14" t="n"/>
      <c r="G851" s="14" t="n"/>
      <c r="H851" s="14" t="n"/>
      <c r="I851" s="14" t="n"/>
      <c r="J851" s="14" t="n"/>
      <c r="K851" s="14" t="n"/>
      <c r="L851" s="14" t="n"/>
      <c r="M851" s="14" t="n"/>
      <c r="N851" s="14" t="n"/>
      <c r="O851" s="14" t="n"/>
      <c r="P851" s="14" t="n"/>
      <c r="Q851" s="14" t="n"/>
      <c r="R851" s="14" t="n"/>
      <c r="S851" s="14" t="n"/>
      <c r="T851" s="14" t="n"/>
      <c r="U851" s="14" t="n"/>
      <c r="V851" s="14" t="n"/>
      <c r="W851" s="14" t="n"/>
      <c r="X851" s="14" t="n"/>
      <c r="Y851" s="14" t="n"/>
      <c r="Z851" s="14" t="n"/>
    </row>
    <row r="852" ht="15.75" customHeight="1" s="16">
      <c r="A852" s="14" t="n"/>
      <c r="B852" s="14" t="n"/>
      <c r="C852" s="14" t="n"/>
      <c r="D852" s="14" t="n"/>
      <c r="E852" s="14" t="n"/>
      <c r="F852" s="14" t="n"/>
      <c r="G852" s="14" t="n"/>
      <c r="H852" s="14" t="n"/>
      <c r="I852" s="14" t="n"/>
      <c r="J852" s="14" t="n"/>
      <c r="K852" s="14" t="n"/>
      <c r="L852" s="14" t="n"/>
      <c r="M852" s="14" t="n"/>
      <c r="N852" s="14" t="n"/>
      <c r="O852" s="14" t="n"/>
      <c r="P852" s="14" t="n"/>
      <c r="Q852" s="14" t="n"/>
      <c r="R852" s="14" t="n"/>
      <c r="S852" s="14" t="n"/>
      <c r="T852" s="14" t="n"/>
      <c r="U852" s="14" t="n"/>
      <c r="V852" s="14" t="n"/>
      <c r="W852" s="14" t="n"/>
      <c r="X852" s="14" t="n"/>
      <c r="Y852" s="14" t="n"/>
      <c r="Z852" s="14" t="n"/>
    </row>
    <row r="853" ht="15.75" customHeight="1" s="16">
      <c r="A853" s="14" t="n"/>
      <c r="B853" s="14" t="n"/>
      <c r="C853" s="14" t="n"/>
      <c r="D853" s="14" t="n"/>
      <c r="E853" s="14" t="n"/>
      <c r="F853" s="14" t="n"/>
      <c r="G853" s="14" t="n"/>
      <c r="H853" s="14" t="n"/>
      <c r="I853" s="14" t="n"/>
      <c r="J853" s="14" t="n"/>
      <c r="K853" s="14" t="n"/>
      <c r="L853" s="14" t="n"/>
      <c r="M853" s="14" t="n"/>
      <c r="N853" s="14" t="n"/>
      <c r="O853" s="14" t="n"/>
      <c r="P853" s="14" t="n"/>
      <c r="Q853" s="14" t="n"/>
      <c r="R853" s="14" t="n"/>
      <c r="S853" s="14" t="n"/>
      <c r="T853" s="14" t="n"/>
      <c r="U853" s="14" t="n"/>
      <c r="V853" s="14" t="n"/>
      <c r="W853" s="14" t="n"/>
      <c r="X853" s="14" t="n"/>
      <c r="Y853" s="14" t="n"/>
      <c r="Z853" s="14" t="n"/>
    </row>
    <row r="854" ht="15.75" customHeight="1" s="16">
      <c r="A854" s="14" t="n"/>
      <c r="B854" s="14" t="n"/>
      <c r="C854" s="14" t="n"/>
      <c r="D854" s="14" t="n"/>
      <c r="E854" s="14" t="n"/>
      <c r="F854" s="14" t="n"/>
      <c r="G854" s="14" t="n"/>
      <c r="H854" s="14" t="n"/>
      <c r="I854" s="14" t="n"/>
      <c r="J854" s="14" t="n"/>
      <c r="K854" s="14" t="n"/>
      <c r="L854" s="14" t="n"/>
      <c r="M854" s="14" t="n"/>
      <c r="N854" s="14" t="n"/>
      <c r="O854" s="14" t="n"/>
      <c r="P854" s="14" t="n"/>
      <c r="Q854" s="14" t="n"/>
      <c r="R854" s="14" t="n"/>
      <c r="S854" s="14" t="n"/>
      <c r="T854" s="14" t="n"/>
      <c r="U854" s="14" t="n"/>
      <c r="V854" s="14" t="n"/>
      <c r="W854" s="14" t="n"/>
      <c r="X854" s="14" t="n"/>
      <c r="Y854" s="14" t="n"/>
      <c r="Z854" s="14" t="n"/>
    </row>
    <row r="855" ht="15.75" customHeight="1" s="16">
      <c r="A855" s="14" t="n"/>
      <c r="B855" s="14" t="n"/>
      <c r="C855" s="14" t="n"/>
      <c r="D855" s="14" t="n"/>
      <c r="E855" s="14" t="n"/>
      <c r="F855" s="14" t="n"/>
      <c r="G855" s="14" t="n"/>
      <c r="H855" s="14" t="n"/>
      <c r="I855" s="14" t="n"/>
      <c r="J855" s="14" t="n"/>
      <c r="K855" s="14" t="n"/>
      <c r="L855" s="14" t="n"/>
      <c r="M855" s="14" t="n"/>
      <c r="N855" s="14" t="n"/>
      <c r="O855" s="14" t="n"/>
      <c r="P855" s="14" t="n"/>
      <c r="Q855" s="14" t="n"/>
      <c r="R855" s="14" t="n"/>
      <c r="S855" s="14" t="n"/>
      <c r="T855" s="14" t="n"/>
      <c r="U855" s="14" t="n"/>
      <c r="V855" s="14" t="n"/>
      <c r="W855" s="14" t="n"/>
      <c r="X855" s="14" t="n"/>
      <c r="Y855" s="14" t="n"/>
      <c r="Z855" s="14" t="n"/>
    </row>
    <row r="856" ht="15.75" customHeight="1" s="16">
      <c r="A856" s="14" t="n"/>
      <c r="B856" s="14" t="n"/>
      <c r="C856" s="14" t="n"/>
      <c r="D856" s="14" t="n"/>
      <c r="E856" s="14" t="n"/>
      <c r="F856" s="14" t="n"/>
      <c r="G856" s="14" t="n"/>
      <c r="H856" s="14" t="n"/>
      <c r="I856" s="14" t="n"/>
      <c r="J856" s="14" t="n"/>
      <c r="K856" s="14" t="n"/>
      <c r="L856" s="14" t="n"/>
      <c r="M856" s="14" t="n"/>
      <c r="N856" s="14" t="n"/>
      <c r="O856" s="14" t="n"/>
      <c r="P856" s="14" t="n"/>
      <c r="Q856" s="14" t="n"/>
      <c r="R856" s="14" t="n"/>
      <c r="S856" s="14" t="n"/>
      <c r="T856" s="14" t="n"/>
      <c r="U856" s="14" t="n"/>
      <c r="V856" s="14" t="n"/>
      <c r="W856" s="14" t="n"/>
      <c r="X856" s="14" t="n"/>
      <c r="Y856" s="14" t="n"/>
      <c r="Z856" s="14" t="n"/>
    </row>
    <row r="857" ht="15.75" customHeight="1" s="16">
      <c r="A857" s="14" t="n"/>
      <c r="B857" s="14" t="n"/>
      <c r="C857" s="14" t="n"/>
      <c r="D857" s="14" t="n"/>
      <c r="E857" s="14" t="n"/>
      <c r="F857" s="14" t="n"/>
      <c r="G857" s="14" t="n"/>
      <c r="H857" s="14" t="n"/>
      <c r="I857" s="14" t="n"/>
      <c r="J857" s="14" t="n"/>
      <c r="K857" s="14" t="n"/>
      <c r="L857" s="14" t="n"/>
      <c r="M857" s="14" t="n"/>
      <c r="N857" s="14" t="n"/>
      <c r="O857" s="14" t="n"/>
      <c r="P857" s="14" t="n"/>
      <c r="Q857" s="14" t="n"/>
      <c r="R857" s="14" t="n"/>
      <c r="S857" s="14" t="n"/>
      <c r="T857" s="14" t="n"/>
      <c r="U857" s="14" t="n"/>
      <c r="V857" s="14" t="n"/>
      <c r="W857" s="14" t="n"/>
      <c r="X857" s="14" t="n"/>
      <c r="Y857" s="14" t="n"/>
      <c r="Z857" s="14" t="n"/>
    </row>
    <row r="858" ht="15.75" customHeight="1" s="16">
      <c r="A858" s="14" t="n"/>
      <c r="B858" s="14" t="n"/>
      <c r="C858" s="14" t="n"/>
      <c r="D858" s="14" t="n"/>
      <c r="E858" s="14" t="n"/>
      <c r="F858" s="14" t="n"/>
      <c r="G858" s="14" t="n"/>
      <c r="H858" s="14" t="n"/>
      <c r="I858" s="14" t="n"/>
      <c r="J858" s="14" t="n"/>
      <c r="K858" s="14" t="n"/>
      <c r="L858" s="14" t="n"/>
      <c r="M858" s="14" t="n"/>
      <c r="N858" s="14" t="n"/>
      <c r="O858" s="14" t="n"/>
      <c r="P858" s="14" t="n"/>
      <c r="Q858" s="14" t="n"/>
      <c r="R858" s="14" t="n"/>
      <c r="S858" s="14" t="n"/>
      <c r="T858" s="14" t="n"/>
      <c r="U858" s="14" t="n"/>
      <c r="V858" s="14" t="n"/>
      <c r="W858" s="14" t="n"/>
      <c r="X858" s="14" t="n"/>
      <c r="Y858" s="14" t="n"/>
      <c r="Z858" s="14" t="n"/>
    </row>
    <row r="859" ht="15.75" customHeight="1" s="16">
      <c r="A859" s="14" t="n"/>
      <c r="B859" s="14" t="n"/>
      <c r="C859" s="14" t="n"/>
      <c r="D859" s="14" t="n"/>
      <c r="E859" s="14" t="n"/>
      <c r="F859" s="14" t="n"/>
      <c r="G859" s="14" t="n"/>
      <c r="H859" s="14" t="n"/>
      <c r="I859" s="14" t="n"/>
      <c r="J859" s="14" t="n"/>
      <c r="K859" s="14" t="n"/>
      <c r="L859" s="14" t="n"/>
      <c r="M859" s="14" t="n"/>
      <c r="N859" s="14" t="n"/>
      <c r="O859" s="14" t="n"/>
      <c r="P859" s="14" t="n"/>
      <c r="Q859" s="14" t="n"/>
      <c r="R859" s="14" t="n"/>
      <c r="S859" s="14" t="n"/>
      <c r="T859" s="14" t="n"/>
      <c r="U859" s="14" t="n"/>
      <c r="V859" s="14" t="n"/>
      <c r="W859" s="14" t="n"/>
      <c r="X859" s="14" t="n"/>
      <c r="Y859" s="14" t="n"/>
      <c r="Z859" s="14" t="n"/>
    </row>
    <row r="860" ht="15.75" customHeight="1" s="16">
      <c r="A860" s="14" t="n"/>
      <c r="B860" s="14" t="n"/>
      <c r="C860" s="14" t="n"/>
      <c r="D860" s="14" t="n"/>
      <c r="E860" s="14" t="n"/>
      <c r="F860" s="14" t="n"/>
      <c r="G860" s="14" t="n"/>
      <c r="H860" s="14" t="n"/>
      <c r="I860" s="14" t="n"/>
      <c r="J860" s="14" t="n"/>
      <c r="K860" s="14" t="n"/>
      <c r="L860" s="14" t="n"/>
      <c r="M860" s="14" t="n"/>
      <c r="N860" s="14" t="n"/>
      <c r="O860" s="14" t="n"/>
      <c r="P860" s="14" t="n"/>
      <c r="Q860" s="14" t="n"/>
      <c r="R860" s="14" t="n"/>
      <c r="S860" s="14" t="n"/>
      <c r="T860" s="14" t="n"/>
      <c r="U860" s="14" t="n"/>
      <c r="V860" s="14" t="n"/>
      <c r="W860" s="14" t="n"/>
      <c r="X860" s="14" t="n"/>
      <c r="Y860" s="14" t="n"/>
      <c r="Z860" s="14" t="n"/>
    </row>
    <row r="861" ht="15.75" customHeight="1" s="16">
      <c r="A861" s="14" t="n"/>
      <c r="B861" s="14" t="n"/>
      <c r="C861" s="14" t="n"/>
      <c r="D861" s="14" t="n"/>
      <c r="E861" s="14" t="n"/>
      <c r="F861" s="14" t="n"/>
      <c r="G861" s="14" t="n"/>
      <c r="H861" s="14" t="n"/>
      <c r="I861" s="14" t="n"/>
      <c r="J861" s="14" t="n"/>
      <c r="K861" s="14" t="n"/>
      <c r="L861" s="14" t="n"/>
      <c r="M861" s="14" t="n"/>
      <c r="N861" s="14" t="n"/>
      <c r="O861" s="14" t="n"/>
      <c r="P861" s="14" t="n"/>
      <c r="Q861" s="14" t="n"/>
      <c r="R861" s="14" t="n"/>
      <c r="S861" s="14" t="n"/>
      <c r="T861" s="14" t="n"/>
      <c r="U861" s="14" t="n"/>
      <c r="V861" s="14" t="n"/>
      <c r="W861" s="14" t="n"/>
      <c r="X861" s="14" t="n"/>
      <c r="Y861" s="14" t="n"/>
      <c r="Z861" s="14" t="n"/>
    </row>
    <row r="862" ht="15.75" customHeight="1" s="16">
      <c r="A862" s="14" t="n"/>
      <c r="B862" s="14" t="n"/>
      <c r="C862" s="14" t="n"/>
      <c r="D862" s="14" t="n"/>
      <c r="E862" s="14" t="n"/>
      <c r="F862" s="14" t="n"/>
      <c r="G862" s="14" t="n"/>
      <c r="H862" s="14" t="n"/>
      <c r="I862" s="14" t="n"/>
      <c r="J862" s="14" t="n"/>
      <c r="K862" s="14" t="n"/>
      <c r="L862" s="14" t="n"/>
      <c r="M862" s="14" t="n"/>
      <c r="N862" s="14" t="n"/>
      <c r="O862" s="14" t="n"/>
      <c r="P862" s="14" t="n"/>
      <c r="Q862" s="14" t="n"/>
      <c r="R862" s="14" t="n"/>
      <c r="S862" s="14" t="n"/>
      <c r="T862" s="14" t="n"/>
      <c r="U862" s="14" t="n"/>
      <c r="V862" s="14" t="n"/>
      <c r="W862" s="14" t="n"/>
      <c r="X862" s="14" t="n"/>
      <c r="Y862" s="14" t="n"/>
      <c r="Z862" s="14" t="n"/>
    </row>
    <row r="863" ht="15.75" customHeight="1" s="16">
      <c r="A863" s="14" t="n"/>
      <c r="B863" s="14" t="n"/>
      <c r="C863" s="14" t="n"/>
      <c r="D863" s="14" t="n"/>
      <c r="E863" s="14" t="n"/>
      <c r="F863" s="14" t="n"/>
      <c r="G863" s="14" t="n"/>
      <c r="H863" s="14" t="n"/>
      <c r="I863" s="14" t="n"/>
      <c r="J863" s="14" t="n"/>
      <c r="K863" s="14" t="n"/>
      <c r="L863" s="14" t="n"/>
      <c r="M863" s="14" t="n"/>
      <c r="N863" s="14" t="n"/>
      <c r="O863" s="14" t="n"/>
      <c r="P863" s="14" t="n"/>
      <c r="Q863" s="14" t="n"/>
      <c r="R863" s="14" t="n"/>
      <c r="S863" s="14" t="n"/>
      <c r="T863" s="14" t="n"/>
      <c r="U863" s="14" t="n"/>
      <c r="V863" s="14" t="n"/>
      <c r="W863" s="14" t="n"/>
      <c r="X863" s="14" t="n"/>
      <c r="Y863" s="14" t="n"/>
      <c r="Z863" s="14" t="n"/>
    </row>
    <row r="864" ht="15.75" customHeight="1" s="16">
      <c r="A864" s="14" t="n"/>
      <c r="B864" s="14" t="n"/>
      <c r="C864" s="14" t="n"/>
      <c r="D864" s="14" t="n"/>
      <c r="E864" s="14" t="n"/>
      <c r="F864" s="14" t="n"/>
      <c r="G864" s="14" t="n"/>
      <c r="H864" s="14" t="n"/>
      <c r="I864" s="14" t="n"/>
      <c r="J864" s="14" t="n"/>
      <c r="K864" s="14" t="n"/>
      <c r="L864" s="14" t="n"/>
      <c r="M864" s="14" t="n"/>
      <c r="N864" s="14" t="n"/>
      <c r="O864" s="14" t="n"/>
      <c r="P864" s="14" t="n"/>
      <c r="Q864" s="14" t="n"/>
      <c r="R864" s="14" t="n"/>
      <c r="S864" s="14" t="n"/>
      <c r="T864" s="14" t="n"/>
      <c r="U864" s="14" t="n"/>
      <c r="V864" s="14" t="n"/>
      <c r="W864" s="14" t="n"/>
      <c r="X864" s="14" t="n"/>
      <c r="Y864" s="14" t="n"/>
      <c r="Z864" s="14" t="n"/>
    </row>
    <row r="865" ht="15.75" customHeight="1" s="16">
      <c r="A865" s="14" t="n"/>
      <c r="B865" s="14" t="n"/>
      <c r="C865" s="14" t="n"/>
      <c r="D865" s="14" t="n"/>
      <c r="E865" s="14" t="n"/>
      <c r="F865" s="14" t="n"/>
      <c r="G865" s="14" t="n"/>
      <c r="H865" s="14" t="n"/>
      <c r="I865" s="14" t="n"/>
      <c r="J865" s="14" t="n"/>
      <c r="K865" s="14" t="n"/>
      <c r="L865" s="14" t="n"/>
      <c r="M865" s="14" t="n"/>
      <c r="N865" s="14" t="n"/>
      <c r="O865" s="14" t="n"/>
      <c r="P865" s="14" t="n"/>
      <c r="Q865" s="14" t="n"/>
      <c r="R865" s="14" t="n"/>
      <c r="S865" s="14" t="n"/>
      <c r="T865" s="14" t="n"/>
      <c r="U865" s="14" t="n"/>
      <c r="V865" s="14" t="n"/>
      <c r="W865" s="14" t="n"/>
      <c r="X865" s="14" t="n"/>
      <c r="Y865" s="14" t="n"/>
      <c r="Z865" s="14" t="n"/>
    </row>
    <row r="866" ht="15.75" customHeight="1" s="16">
      <c r="A866" s="14" t="n"/>
      <c r="B866" s="14" t="n"/>
      <c r="C866" s="14" t="n"/>
      <c r="D866" s="14" t="n"/>
      <c r="E866" s="14" t="n"/>
      <c r="F866" s="14" t="n"/>
      <c r="G866" s="14" t="n"/>
      <c r="H866" s="14" t="n"/>
      <c r="I866" s="14" t="n"/>
      <c r="J866" s="14" t="n"/>
      <c r="K866" s="14" t="n"/>
      <c r="L866" s="14" t="n"/>
      <c r="M866" s="14" t="n"/>
      <c r="N866" s="14" t="n"/>
      <c r="O866" s="14" t="n"/>
      <c r="P866" s="14" t="n"/>
      <c r="Q866" s="14" t="n"/>
      <c r="R866" s="14" t="n"/>
      <c r="S866" s="14" t="n"/>
      <c r="T866" s="14" t="n"/>
      <c r="U866" s="14" t="n"/>
      <c r="V866" s="14" t="n"/>
      <c r="W866" s="14" t="n"/>
      <c r="X866" s="14" t="n"/>
      <c r="Y866" s="14" t="n"/>
      <c r="Z866" s="14" t="n"/>
    </row>
    <row r="867" ht="15.75" customHeight="1" s="16">
      <c r="A867" s="14" t="n"/>
      <c r="B867" s="14" t="n"/>
      <c r="C867" s="14" t="n"/>
      <c r="D867" s="14" t="n"/>
      <c r="E867" s="14" t="n"/>
      <c r="F867" s="14" t="n"/>
      <c r="G867" s="14" t="n"/>
      <c r="H867" s="14" t="n"/>
      <c r="I867" s="14" t="n"/>
      <c r="J867" s="14" t="n"/>
      <c r="K867" s="14" t="n"/>
      <c r="L867" s="14" t="n"/>
      <c r="M867" s="14" t="n"/>
      <c r="N867" s="14" t="n"/>
      <c r="O867" s="14" t="n"/>
      <c r="P867" s="14" t="n"/>
      <c r="Q867" s="14" t="n"/>
      <c r="R867" s="14" t="n"/>
      <c r="S867" s="14" t="n"/>
      <c r="T867" s="14" t="n"/>
      <c r="U867" s="14" t="n"/>
      <c r="V867" s="14" t="n"/>
      <c r="W867" s="14" t="n"/>
      <c r="X867" s="14" t="n"/>
      <c r="Y867" s="14" t="n"/>
      <c r="Z867" s="14" t="n"/>
    </row>
    <row r="868" ht="15.75" customHeight="1" s="16">
      <c r="A868" s="14" t="n"/>
      <c r="B868" s="14" t="n"/>
      <c r="C868" s="14" t="n"/>
      <c r="D868" s="14" t="n"/>
      <c r="E868" s="14" t="n"/>
      <c r="F868" s="14" t="n"/>
      <c r="G868" s="14" t="n"/>
      <c r="H868" s="14" t="n"/>
      <c r="I868" s="14" t="n"/>
      <c r="J868" s="14" t="n"/>
      <c r="K868" s="14" t="n"/>
      <c r="L868" s="14" t="n"/>
      <c r="M868" s="14" t="n"/>
      <c r="N868" s="14" t="n"/>
      <c r="O868" s="14" t="n"/>
      <c r="P868" s="14" t="n"/>
      <c r="Q868" s="14" t="n"/>
      <c r="R868" s="14" t="n"/>
      <c r="S868" s="14" t="n"/>
      <c r="T868" s="14" t="n"/>
      <c r="U868" s="14" t="n"/>
      <c r="V868" s="14" t="n"/>
      <c r="W868" s="14" t="n"/>
      <c r="X868" s="14" t="n"/>
      <c r="Y868" s="14" t="n"/>
      <c r="Z868" s="14" t="n"/>
    </row>
    <row r="869" ht="15.75" customHeight="1" s="16">
      <c r="A869" s="14" t="n"/>
      <c r="B869" s="14" t="n"/>
      <c r="C869" s="14" t="n"/>
      <c r="D869" s="14" t="n"/>
      <c r="E869" s="14" t="n"/>
      <c r="F869" s="14" t="n"/>
      <c r="G869" s="14" t="n"/>
      <c r="H869" s="14" t="n"/>
      <c r="I869" s="14" t="n"/>
      <c r="J869" s="14" t="n"/>
      <c r="K869" s="14" t="n"/>
      <c r="L869" s="14" t="n"/>
      <c r="M869" s="14" t="n"/>
      <c r="N869" s="14" t="n"/>
      <c r="O869" s="14" t="n"/>
      <c r="P869" s="14" t="n"/>
      <c r="Q869" s="14" t="n"/>
      <c r="R869" s="14" t="n"/>
      <c r="S869" s="14" t="n"/>
      <c r="T869" s="14" t="n"/>
      <c r="U869" s="14" t="n"/>
      <c r="V869" s="14" t="n"/>
      <c r="W869" s="14" t="n"/>
      <c r="X869" s="14" t="n"/>
      <c r="Y869" s="14" t="n"/>
      <c r="Z869" s="14" t="n"/>
    </row>
    <row r="870" ht="15.75" customHeight="1" s="16">
      <c r="A870" s="14" t="n"/>
      <c r="B870" s="14" t="n"/>
      <c r="C870" s="14" t="n"/>
      <c r="D870" s="14" t="n"/>
      <c r="E870" s="14" t="n"/>
      <c r="F870" s="14" t="n"/>
      <c r="G870" s="14" t="n"/>
      <c r="H870" s="14" t="n"/>
      <c r="I870" s="14" t="n"/>
      <c r="J870" s="14" t="n"/>
      <c r="K870" s="14" t="n"/>
      <c r="L870" s="14" t="n"/>
      <c r="M870" s="14" t="n"/>
      <c r="N870" s="14" t="n"/>
      <c r="O870" s="14" t="n"/>
      <c r="P870" s="14" t="n"/>
      <c r="Q870" s="14" t="n"/>
      <c r="R870" s="14" t="n"/>
      <c r="S870" s="14" t="n"/>
      <c r="T870" s="14" t="n"/>
      <c r="U870" s="14" t="n"/>
      <c r="V870" s="14" t="n"/>
      <c r="W870" s="14" t="n"/>
      <c r="X870" s="14" t="n"/>
      <c r="Y870" s="14" t="n"/>
      <c r="Z870" s="14" t="n"/>
    </row>
    <row r="871" ht="15.75" customHeight="1" s="16">
      <c r="A871" s="14" t="n"/>
      <c r="B871" s="14" t="n"/>
      <c r="C871" s="14" t="n"/>
      <c r="D871" s="14" t="n"/>
      <c r="E871" s="14" t="n"/>
      <c r="F871" s="14" t="n"/>
      <c r="G871" s="14" t="n"/>
      <c r="H871" s="14" t="n"/>
      <c r="I871" s="14" t="n"/>
      <c r="J871" s="14" t="n"/>
      <c r="K871" s="14" t="n"/>
      <c r="L871" s="14" t="n"/>
      <c r="M871" s="14" t="n"/>
      <c r="N871" s="14" t="n"/>
      <c r="O871" s="14" t="n"/>
      <c r="P871" s="14" t="n"/>
      <c r="Q871" s="14" t="n"/>
      <c r="R871" s="14" t="n"/>
      <c r="S871" s="14" t="n"/>
      <c r="T871" s="14" t="n"/>
      <c r="U871" s="14" t="n"/>
      <c r="V871" s="14" t="n"/>
      <c r="W871" s="14" t="n"/>
      <c r="X871" s="14" t="n"/>
      <c r="Y871" s="14" t="n"/>
      <c r="Z871" s="14" t="n"/>
    </row>
    <row r="872" ht="15.75" customHeight="1" s="16">
      <c r="A872" s="14" t="n"/>
      <c r="B872" s="14" t="n"/>
      <c r="C872" s="14" t="n"/>
      <c r="D872" s="14" t="n"/>
      <c r="E872" s="14" t="n"/>
      <c r="F872" s="14" t="n"/>
      <c r="G872" s="14" t="n"/>
      <c r="H872" s="14" t="n"/>
      <c r="I872" s="14" t="n"/>
      <c r="J872" s="14" t="n"/>
      <c r="K872" s="14" t="n"/>
      <c r="L872" s="14" t="n"/>
      <c r="M872" s="14" t="n"/>
      <c r="N872" s="14" t="n"/>
      <c r="O872" s="14" t="n"/>
      <c r="P872" s="14" t="n"/>
      <c r="Q872" s="14" t="n"/>
      <c r="R872" s="14" t="n"/>
      <c r="S872" s="14" t="n"/>
      <c r="T872" s="14" t="n"/>
      <c r="U872" s="14" t="n"/>
      <c r="V872" s="14" t="n"/>
      <c r="W872" s="14" t="n"/>
      <c r="X872" s="14" t="n"/>
      <c r="Y872" s="14" t="n"/>
      <c r="Z872" s="14" t="n"/>
    </row>
    <row r="873" ht="15.75" customHeight="1" s="16">
      <c r="A873" s="14" t="n"/>
      <c r="B873" s="14" t="n"/>
      <c r="C873" s="14" t="n"/>
      <c r="D873" s="14" t="n"/>
      <c r="E873" s="14" t="n"/>
      <c r="F873" s="14" t="n"/>
      <c r="G873" s="14" t="n"/>
      <c r="H873" s="14" t="n"/>
      <c r="I873" s="14" t="n"/>
      <c r="J873" s="14" t="n"/>
      <c r="K873" s="14" t="n"/>
      <c r="L873" s="14" t="n"/>
      <c r="M873" s="14" t="n"/>
      <c r="N873" s="14" t="n"/>
      <c r="O873" s="14" t="n"/>
      <c r="P873" s="14" t="n"/>
      <c r="Q873" s="14" t="n"/>
      <c r="R873" s="14" t="n"/>
      <c r="S873" s="14" t="n"/>
      <c r="T873" s="14" t="n"/>
      <c r="U873" s="14" t="n"/>
      <c r="V873" s="14" t="n"/>
      <c r="W873" s="14" t="n"/>
      <c r="X873" s="14" t="n"/>
      <c r="Y873" s="14" t="n"/>
      <c r="Z873" s="14" t="n"/>
    </row>
    <row r="874" ht="15.75" customHeight="1" s="16">
      <c r="A874" s="14" t="n"/>
      <c r="B874" s="14" t="n"/>
      <c r="C874" s="14" t="n"/>
      <c r="D874" s="14" t="n"/>
      <c r="E874" s="14" t="n"/>
      <c r="F874" s="14" t="n"/>
      <c r="G874" s="14" t="n"/>
      <c r="H874" s="14" t="n"/>
      <c r="I874" s="14" t="n"/>
      <c r="J874" s="14" t="n"/>
      <c r="K874" s="14" t="n"/>
      <c r="L874" s="14" t="n"/>
      <c r="M874" s="14" t="n"/>
      <c r="N874" s="14" t="n"/>
      <c r="O874" s="14" t="n"/>
      <c r="P874" s="14" t="n"/>
      <c r="Q874" s="14" t="n"/>
      <c r="R874" s="14" t="n"/>
      <c r="S874" s="14" t="n"/>
      <c r="T874" s="14" t="n"/>
      <c r="U874" s="14" t="n"/>
      <c r="V874" s="14" t="n"/>
      <c r="W874" s="14" t="n"/>
      <c r="X874" s="14" t="n"/>
      <c r="Y874" s="14" t="n"/>
      <c r="Z874" s="14" t="n"/>
    </row>
    <row r="875" ht="15.75" customHeight="1" s="16">
      <c r="A875" s="14" t="n"/>
      <c r="B875" s="14" t="n"/>
      <c r="C875" s="14" t="n"/>
      <c r="D875" s="14" t="n"/>
      <c r="E875" s="14" t="n"/>
      <c r="F875" s="14" t="n"/>
      <c r="G875" s="14" t="n"/>
      <c r="H875" s="14" t="n"/>
      <c r="I875" s="14" t="n"/>
      <c r="J875" s="14" t="n"/>
      <c r="K875" s="14" t="n"/>
      <c r="L875" s="14" t="n"/>
      <c r="M875" s="14" t="n"/>
      <c r="N875" s="14" t="n"/>
      <c r="O875" s="14" t="n"/>
      <c r="P875" s="14" t="n"/>
      <c r="Q875" s="14" t="n"/>
      <c r="R875" s="14" t="n"/>
      <c r="S875" s="14" t="n"/>
      <c r="T875" s="14" t="n"/>
      <c r="U875" s="14" t="n"/>
      <c r="V875" s="14" t="n"/>
      <c r="W875" s="14" t="n"/>
      <c r="X875" s="14" t="n"/>
      <c r="Y875" s="14" t="n"/>
      <c r="Z875" s="14" t="n"/>
    </row>
    <row r="876" ht="15.75" customHeight="1" s="16">
      <c r="A876" s="14" t="n"/>
      <c r="B876" s="14" t="n"/>
      <c r="C876" s="14" t="n"/>
      <c r="D876" s="14" t="n"/>
      <c r="E876" s="14" t="n"/>
      <c r="F876" s="14" t="n"/>
      <c r="G876" s="14" t="n"/>
      <c r="H876" s="14" t="n"/>
      <c r="I876" s="14" t="n"/>
      <c r="J876" s="14" t="n"/>
      <c r="K876" s="14" t="n"/>
      <c r="L876" s="14" t="n"/>
      <c r="M876" s="14" t="n"/>
      <c r="N876" s="14" t="n"/>
      <c r="O876" s="14" t="n"/>
      <c r="P876" s="14" t="n"/>
      <c r="Q876" s="14" t="n"/>
      <c r="R876" s="14" t="n"/>
      <c r="S876" s="14" t="n"/>
      <c r="T876" s="14" t="n"/>
      <c r="U876" s="14" t="n"/>
      <c r="V876" s="14" t="n"/>
      <c r="W876" s="14" t="n"/>
      <c r="X876" s="14" t="n"/>
      <c r="Y876" s="14" t="n"/>
      <c r="Z876" s="14" t="n"/>
    </row>
    <row r="877" ht="15.75" customHeight="1" s="16">
      <c r="A877" s="14" t="n"/>
      <c r="B877" s="14" t="n"/>
      <c r="C877" s="14" t="n"/>
      <c r="D877" s="14" t="n"/>
      <c r="E877" s="14" t="n"/>
      <c r="F877" s="14" t="n"/>
      <c r="G877" s="14" t="n"/>
      <c r="H877" s="14" t="n"/>
      <c r="I877" s="14" t="n"/>
      <c r="J877" s="14" t="n"/>
      <c r="K877" s="14" t="n"/>
      <c r="L877" s="14" t="n"/>
      <c r="M877" s="14" t="n"/>
      <c r="N877" s="14" t="n"/>
      <c r="O877" s="14" t="n"/>
      <c r="P877" s="14" t="n"/>
      <c r="Q877" s="14" t="n"/>
      <c r="R877" s="14" t="n"/>
      <c r="S877" s="14" t="n"/>
      <c r="T877" s="14" t="n"/>
      <c r="U877" s="14" t="n"/>
      <c r="V877" s="14" t="n"/>
      <c r="W877" s="14" t="n"/>
      <c r="X877" s="14" t="n"/>
      <c r="Y877" s="14" t="n"/>
      <c r="Z877" s="14" t="n"/>
    </row>
    <row r="878" ht="15.75" customHeight="1" s="16">
      <c r="A878" s="14" t="n"/>
      <c r="B878" s="14" t="n"/>
      <c r="C878" s="14" t="n"/>
      <c r="D878" s="14" t="n"/>
      <c r="E878" s="14" t="n"/>
      <c r="F878" s="14" t="n"/>
      <c r="G878" s="14" t="n"/>
      <c r="H878" s="14" t="n"/>
      <c r="I878" s="14" t="n"/>
      <c r="J878" s="14" t="n"/>
      <c r="K878" s="14" t="n"/>
      <c r="L878" s="14" t="n"/>
      <c r="M878" s="14" t="n"/>
      <c r="N878" s="14" t="n"/>
      <c r="O878" s="14" t="n"/>
      <c r="P878" s="14" t="n"/>
      <c r="Q878" s="14" t="n"/>
      <c r="R878" s="14" t="n"/>
      <c r="S878" s="14" t="n"/>
      <c r="T878" s="14" t="n"/>
      <c r="U878" s="14" t="n"/>
      <c r="V878" s="14" t="n"/>
      <c r="W878" s="14" t="n"/>
      <c r="X878" s="14" t="n"/>
      <c r="Y878" s="14" t="n"/>
      <c r="Z878" s="14" t="n"/>
    </row>
    <row r="879" ht="15.75" customHeight="1" s="16">
      <c r="A879" s="14" t="n"/>
      <c r="B879" s="14" t="n"/>
      <c r="C879" s="14" t="n"/>
      <c r="D879" s="14" t="n"/>
      <c r="E879" s="14" t="n"/>
      <c r="F879" s="14" t="n"/>
      <c r="G879" s="14" t="n"/>
      <c r="H879" s="14" t="n"/>
      <c r="I879" s="14" t="n"/>
      <c r="J879" s="14" t="n"/>
      <c r="K879" s="14" t="n"/>
      <c r="L879" s="14" t="n"/>
      <c r="M879" s="14" t="n"/>
      <c r="N879" s="14" t="n"/>
      <c r="O879" s="14" t="n"/>
      <c r="P879" s="14" t="n"/>
      <c r="Q879" s="14" t="n"/>
      <c r="R879" s="14" t="n"/>
      <c r="S879" s="14" t="n"/>
      <c r="T879" s="14" t="n"/>
      <c r="U879" s="14" t="n"/>
      <c r="V879" s="14" t="n"/>
      <c r="W879" s="14" t="n"/>
      <c r="X879" s="14" t="n"/>
      <c r="Y879" s="14" t="n"/>
      <c r="Z879" s="14" t="n"/>
    </row>
    <row r="880" ht="15.75" customHeight="1" s="16">
      <c r="A880" s="14" t="n"/>
      <c r="B880" s="14" t="n"/>
      <c r="C880" s="14" t="n"/>
      <c r="D880" s="14" t="n"/>
      <c r="E880" s="14" t="n"/>
      <c r="F880" s="14" t="n"/>
      <c r="G880" s="14" t="n"/>
      <c r="H880" s="14" t="n"/>
      <c r="I880" s="14" t="n"/>
      <c r="J880" s="14" t="n"/>
      <c r="K880" s="14" t="n"/>
      <c r="L880" s="14" t="n"/>
      <c r="M880" s="14" t="n"/>
      <c r="N880" s="14" t="n"/>
      <c r="O880" s="14" t="n"/>
      <c r="P880" s="14" t="n"/>
      <c r="Q880" s="14" t="n"/>
      <c r="R880" s="14" t="n"/>
      <c r="S880" s="14" t="n"/>
      <c r="T880" s="14" t="n"/>
      <c r="U880" s="14" t="n"/>
      <c r="V880" s="14" t="n"/>
      <c r="W880" s="14" t="n"/>
      <c r="X880" s="14" t="n"/>
      <c r="Y880" s="14" t="n"/>
      <c r="Z880" s="14" t="n"/>
    </row>
    <row r="881" ht="15.75" customHeight="1" s="16">
      <c r="A881" s="14" t="n"/>
      <c r="B881" s="14" t="n"/>
      <c r="C881" s="14" t="n"/>
      <c r="D881" s="14" t="n"/>
      <c r="E881" s="14" t="n"/>
      <c r="F881" s="14" t="n"/>
      <c r="G881" s="14" t="n"/>
      <c r="H881" s="14" t="n"/>
      <c r="I881" s="14" t="n"/>
      <c r="J881" s="14" t="n"/>
      <c r="K881" s="14" t="n"/>
      <c r="L881" s="14" t="n"/>
      <c r="M881" s="14" t="n"/>
      <c r="N881" s="14" t="n"/>
      <c r="O881" s="14" t="n"/>
      <c r="P881" s="14" t="n"/>
      <c r="Q881" s="14" t="n"/>
      <c r="R881" s="14" t="n"/>
      <c r="S881" s="14" t="n"/>
      <c r="T881" s="14" t="n"/>
      <c r="U881" s="14" t="n"/>
      <c r="V881" s="14" t="n"/>
      <c r="W881" s="14" t="n"/>
      <c r="X881" s="14" t="n"/>
      <c r="Y881" s="14" t="n"/>
      <c r="Z881" s="14" t="n"/>
    </row>
    <row r="882" ht="15.75" customHeight="1" s="16">
      <c r="A882" s="14" t="n"/>
      <c r="B882" s="14" t="n"/>
      <c r="C882" s="14" t="n"/>
      <c r="D882" s="14" t="n"/>
      <c r="E882" s="14" t="n"/>
      <c r="F882" s="14" t="n"/>
      <c r="G882" s="14" t="n"/>
      <c r="H882" s="14" t="n"/>
      <c r="I882" s="14" t="n"/>
      <c r="J882" s="14" t="n"/>
      <c r="K882" s="14" t="n"/>
      <c r="L882" s="14" t="n"/>
      <c r="M882" s="14" t="n"/>
      <c r="N882" s="14" t="n"/>
      <c r="O882" s="14" t="n"/>
      <c r="P882" s="14" t="n"/>
      <c r="Q882" s="14" t="n"/>
      <c r="R882" s="14" t="n"/>
      <c r="S882" s="14" t="n"/>
      <c r="T882" s="14" t="n"/>
      <c r="U882" s="14" t="n"/>
      <c r="V882" s="14" t="n"/>
      <c r="W882" s="14" t="n"/>
      <c r="X882" s="14" t="n"/>
      <c r="Y882" s="14" t="n"/>
      <c r="Z882" s="14" t="n"/>
    </row>
    <row r="883" ht="15.75" customHeight="1" s="16">
      <c r="A883" s="14" t="n"/>
      <c r="B883" s="14" t="n"/>
      <c r="C883" s="14" t="n"/>
      <c r="D883" s="14" t="n"/>
      <c r="E883" s="14" t="n"/>
      <c r="F883" s="14" t="n"/>
      <c r="G883" s="14" t="n"/>
      <c r="H883" s="14" t="n"/>
      <c r="I883" s="14" t="n"/>
      <c r="J883" s="14" t="n"/>
      <c r="K883" s="14" t="n"/>
      <c r="L883" s="14" t="n"/>
      <c r="M883" s="14" t="n"/>
      <c r="N883" s="14" t="n"/>
      <c r="O883" s="14" t="n"/>
      <c r="P883" s="14" t="n"/>
      <c r="Q883" s="14" t="n"/>
      <c r="R883" s="14" t="n"/>
      <c r="S883" s="14" t="n"/>
      <c r="T883" s="14" t="n"/>
      <c r="U883" s="14" t="n"/>
      <c r="V883" s="14" t="n"/>
      <c r="W883" s="14" t="n"/>
      <c r="X883" s="14" t="n"/>
      <c r="Y883" s="14" t="n"/>
      <c r="Z883" s="14" t="n"/>
    </row>
    <row r="884" ht="15.75" customHeight="1" s="16">
      <c r="A884" s="14" t="n"/>
      <c r="B884" s="14" t="n"/>
      <c r="C884" s="14" t="n"/>
      <c r="D884" s="14" t="n"/>
      <c r="E884" s="14" t="n"/>
      <c r="F884" s="14" t="n"/>
      <c r="G884" s="14" t="n"/>
      <c r="H884" s="14" t="n"/>
      <c r="I884" s="14" t="n"/>
      <c r="J884" s="14" t="n"/>
      <c r="K884" s="14" t="n"/>
      <c r="L884" s="14" t="n"/>
      <c r="M884" s="14" t="n"/>
      <c r="N884" s="14" t="n"/>
      <c r="O884" s="14" t="n"/>
      <c r="P884" s="14" t="n"/>
      <c r="Q884" s="14" t="n"/>
      <c r="R884" s="14" t="n"/>
      <c r="S884" s="14" t="n"/>
      <c r="T884" s="14" t="n"/>
      <c r="U884" s="14" t="n"/>
      <c r="V884" s="14" t="n"/>
      <c r="W884" s="14" t="n"/>
      <c r="X884" s="14" t="n"/>
      <c r="Y884" s="14" t="n"/>
      <c r="Z884" s="14" t="n"/>
    </row>
    <row r="885" ht="15.75" customHeight="1" s="16">
      <c r="A885" s="14" t="n"/>
      <c r="B885" s="14" t="n"/>
      <c r="C885" s="14" t="n"/>
      <c r="D885" s="14" t="n"/>
      <c r="E885" s="14" t="n"/>
      <c r="F885" s="14" t="n"/>
      <c r="G885" s="14" t="n"/>
      <c r="H885" s="14" t="n"/>
      <c r="I885" s="14" t="n"/>
      <c r="J885" s="14" t="n"/>
      <c r="K885" s="14" t="n"/>
      <c r="L885" s="14" t="n"/>
      <c r="M885" s="14" t="n"/>
      <c r="N885" s="14" t="n"/>
      <c r="O885" s="14" t="n"/>
      <c r="P885" s="14" t="n"/>
      <c r="Q885" s="14" t="n"/>
      <c r="R885" s="14" t="n"/>
      <c r="S885" s="14" t="n"/>
      <c r="T885" s="14" t="n"/>
      <c r="U885" s="14" t="n"/>
      <c r="V885" s="14" t="n"/>
      <c r="W885" s="14" t="n"/>
      <c r="X885" s="14" t="n"/>
      <c r="Y885" s="14" t="n"/>
      <c r="Z885" s="14" t="n"/>
    </row>
    <row r="886" ht="15.75" customHeight="1" s="16">
      <c r="A886" s="14" t="n"/>
      <c r="B886" s="14" t="n"/>
      <c r="C886" s="14" t="n"/>
      <c r="D886" s="14" t="n"/>
      <c r="E886" s="14" t="n"/>
      <c r="F886" s="14" t="n"/>
      <c r="G886" s="14" t="n"/>
      <c r="H886" s="14" t="n"/>
      <c r="I886" s="14" t="n"/>
      <c r="J886" s="14" t="n"/>
      <c r="K886" s="14" t="n"/>
      <c r="L886" s="14" t="n"/>
      <c r="M886" s="14" t="n"/>
      <c r="N886" s="14" t="n"/>
      <c r="O886" s="14" t="n"/>
      <c r="P886" s="14" t="n"/>
      <c r="Q886" s="14" t="n"/>
      <c r="R886" s="14" t="n"/>
      <c r="S886" s="14" t="n"/>
      <c r="T886" s="14" t="n"/>
      <c r="U886" s="14" t="n"/>
      <c r="V886" s="14" t="n"/>
      <c r="W886" s="14" t="n"/>
      <c r="X886" s="14" t="n"/>
      <c r="Y886" s="14" t="n"/>
      <c r="Z886" s="14" t="n"/>
    </row>
    <row r="887" ht="15.75" customHeight="1" s="16">
      <c r="A887" s="14" t="n"/>
      <c r="B887" s="14" t="n"/>
      <c r="C887" s="14" t="n"/>
      <c r="D887" s="14" t="n"/>
      <c r="E887" s="14" t="n"/>
      <c r="F887" s="14" t="n"/>
      <c r="G887" s="14" t="n"/>
      <c r="H887" s="14" t="n"/>
      <c r="I887" s="14" t="n"/>
      <c r="J887" s="14" t="n"/>
      <c r="K887" s="14" t="n"/>
      <c r="L887" s="14" t="n"/>
      <c r="M887" s="14" t="n"/>
      <c r="N887" s="14" t="n"/>
      <c r="O887" s="14" t="n"/>
      <c r="P887" s="14" t="n"/>
      <c r="Q887" s="14" t="n"/>
      <c r="R887" s="14" t="n"/>
      <c r="S887" s="14" t="n"/>
      <c r="T887" s="14" t="n"/>
      <c r="U887" s="14" t="n"/>
      <c r="V887" s="14" t="n"/>
      <c r="W887" s="14" t="n"/>
      <c r="X887" s="14" t="n"/>
      <c r="Y887" s="14" t="n"/>
      <c r="Z887" s="14" t="n"/>
    </row>
    <row r="888" ht="15.75" customHeight="1" s="16">
      <c r="A888" s="14" t="n"/>
      <c r="B888" s="14" t="n"/>
      <c r="C888" s="14" t="n"/>
      <c r="D888" s="14" t="n"/>
      <c r="E888" s="14" t="n"/>
      <c r="F888" s="14" t="n"/>
      <c r="G888" s="14" t="n"/>
      <c r="H888" s="14" t="n"/>
      <c r="I888" s="14" t="n"/>
      <c r="J888" s="14" t="n"/>
      <c r="K888" s="14" t="n"/>
      <c r="L888" s="14" t="n"/>
      <c r="M888" s="14" t="n"/>
      <c r="N888" s="14" t="n"/>
      <c r="O888" s="14" t="n"/>
      <c r="P888" s="14" t="n"/>
      <c r="Q888" s="14" t="n"/>
      <c r="R888" s="14" t="n"/>
      <c r="S888" s="14" t="n"/>
      <c r="T888" s="14" t="n"/>
      <c r="U888" s="14" t="n"/>
      <c r="V888" s="14" t="n"/>
      <c r="W888" s="14" t="n"/>
      <c r="X888" s="14" t="n"/>
      <c r="Y888" s="14" t="n"/>
      <c r="Z888" s="14" t="n"/>
    </row>
    <row r="889" ht="15.75" customHeight="1" s="16">
      <c r="A889" s="14" t="n"/>
      <c r="B889" s="14" t="n"/>
      <c r="C889" s="14" t="n"/>
      <c r="D889" s="14" t="n"/>
      <c r="E889" s="14" t="n"/>
      <c r="F889" s="14" t="n"/>
      <c r="G889" s="14" t="n"/>
      <c r="H889" s="14" t="n"/>
      <c r="I889" s="14" t="n"/>
      <c r="J889" s="14" t="n"/>
      <c r="K889" s="14" t="n"/>
      <c r="L889" s="14" t="n"/>
      <c r="M889" s="14" t="n"/>
      <c r="N889" s="14" t="n"/>
      <c r="O889" s="14" t="n"/>
      <c r="P889" s="14" t="n"/>
      <c r="Q889" s="14" t="n"/>
      <c r="R889" s="14" t="n"/>
      <c r="S889" s="14" t="n"/>
      <c r="T889" s="14" t="n"/>
      <c r="U889" s="14" t="n"/>
      <c r="V889" s="14" t="n"/>
      <c r="W889" s="14" t="n"/>
      <c r="X889" s="14" t="n"/>
      <c r="Y889" s="14" t="n"/>
      <c r="Z889" s="14" t="n"/>
    </row>
    <row r="890" ht="15.75" customHeight="1" s="16">
      <c r="A890" s="14" t="n"/>
      <c r="B890" s="14" t="n"/>
      <c r="C890" s="14" t="n"/>
      <c r="D890" s="14" t="n"/>
      <c r="E890" s="14" t="n"/>
      <c r="F890" s="14" t="n"/>
      <c r="G890" s="14" t="n"/>
      <c r="H890" s="14" t="n"/>
      <c r="I890" s="14" t="n"/>
      <c r="J890" s="14" t="n"/>
      <c r="K890" s="14" t="n"/>
      <c r="L890" s="14" t="n"/>
      <c r="M890" s="14" t="n"/>
      <c r="N890" s="14" t="n"/>
      <c r="O890" s="14" t="n"/>
      <c r="P890" s="14" t="n"/>
      <c r="Q890" s="14" t="n"/>
      <c r="R890" s="14" t="n"/>
      <c r="S890" s="14" t="n"/>
      <c r="T890" s="14" t="n"/>
      <c r="U890" s="14" t="n"/>
      <c r="V890" s="14" t="n"/>
      <c r="W890" s="14" t="n"/>
      <c r="X890" s="14" t="n"/>
      <c r="Y890" s="14" t="n"/>
      <c r="Z890" s="14" t="n"/>
    </row>
    <row r="891" ht="15.75" customHeight="1" s="16">
      <c r="A891" s="14" t="n"/>
      <c r="B891" s="14" t="n"/>
      <c r="C891" s="14" t="n"/>
      <c r="D891" s="14" t="n"/>
      <c r="E891" s="14" t="n"/>
      <c r="F891" s="14" t="n"/>
      <c r="G891" s="14" t="n"/>
      <c r="H891" s="14" t="n"/>
      <c r="I891" s="14" t="n"/>
      <c r="J891" s="14" t="n"/>
      <c r="K891" s="14" t="n"/>
      <c r="L891" s="14" t="n"/>
      <c r="M891" s="14" t="n"/>
      <c r="N891" s="14" t="n"/>
      <c r="O891" s="14" t="n"/>
      <c r="P891" s="14" t="n"/>
      <c r="Q891" s="14" t="n"/>
      <c r="R891" s="14" t="n"/>
      <c r="S891" s="14" t="n"/>
      <c r="T891" s="14" t="n"/>
      <c r="U891" s="14" t="n"/>
      <c r="V891" s="14" t="n"/>
      <c r="W891" s="14" t="n"/>
      <c r="X891" s="14" t="n"/>
      <c r="Y891" s="14" t="n"/>
      <c r="Z891" s="14" t="n"/>
    </row>
    <row r="892" ht="15.75" customHeight="1" s="16">
      <c r="A892" s="14" t="n"/>
      <c r="B892" s="14" t="n"/>
      <c r="C892" s="14" t="n"/>
      <c r="D892" s="14" t="n"/>
      <c r="E892" s="14" t="n"/>
      <c r="F892" s="14" t="n"/>
      <c r="G892" s="14" t="n"/>
      <c r="H892" s="14" t="n"/>
      <c r="I892" s="14" t="n"/>
      <c r="J892" s="14" t="n"/>
      <c r="K892" s="14" t="n"/>
      <c r="L892" s="14" t="n"/>
      <c r="M892" s="14" t="n"/>
      <c r="N892" s="14" t="n"/>
      <c r="O892" s="14" t="n"/>
      <c r="P892" s="14" t="n"/>
      <c r="Q892" s="14" t="n"/>
      <c r="R892" s="14" t="n"/>
      <c r="S892" s="14" t="n"/>
      <c r="T892" s="14" t="n"/>
      <c r="U892" s="14" t="n"/>
      <c r="V892" s="14" t="n"/>
      <c r="W892" s="14" t="n"/>
      <c r="X892" s="14" t="n"/>
      <c r="Y892" s="14" t="n"/>
      <c r="Z892" s="14" t="n"/>
    </row>
    <row r="893" ht="15.75" customHeight="1" s="16">
      <c r="A893" s="14" t="n"/>
      <c r="B893" s="14" t="n"/>
      <c r="C893" s="14" t="n"/>
      <c r="D893" s="14" t="n"/>
      <c r="E893" s="14" t="n"/>
      <c r="F893" s="14" t="n"/>
      <c r="G893" s="14" t="n"/>
      <c r="H893" s="14" t="n"/>
      <c r="I893" s="14" t="n"/>
      <c r="J893" s="14" t="n"/>
      <c r="K893" s="14" t="n"/>
      <c r="L893" s="14" t="n"/>
      <c r="M893" s="14" t="n"/>
      <c r="N893" s="14" t="n"/>
      <c r="O893" s="14" t="n"/>
      <c r="P893" s="14" t="n"/>
      <c r="Q893" s="14" t="n"/>
      <c r="R893" s="14" t="n"/>
      <c r="S893" s="14" t="n"/>
      <c r="T893" s="14" t="n"/>
      <c r="U893" s="14" t="n"/>
      <c r="V893" s="14" t="n"/>
      <c r="W893" s="14" t="n"/>
      <c r="X893" s="14" t="n"/>
      <c r="Y893" s="14" t="n"/>
      <c r="Z893" s="14" t="n"/>
    </row>
    <row r="894" ht="15.75" customHeight="1" s="16">
      <c r="A894" s="14" t="n"/>
      <c r="B894" s="14" t="n"/>
      <c r="C894" s="14" t="n"/>
      <c r="D894" s="14" t="n"/>
      <c r="E894" s="14" t="n"/>
      <c r="F894" s="14" t="n"/>
      <c r="G894" s="14" t="n"/>
      <c r="H894" s="14" t="n"/>
      <c r="I894" s="14" t="n"/>
      <c r="J894" s="14" t="n"/>
      <c r="K894" s="14" t="n"/>
      <c r="L894" s="14" t="n"/>
      <c r="M894" s="14" t="n"/>
      <c r="N894" s="14" t="n"/>
      <c r="O894" s="14" t="n"/>
      <c r="P894" s="14" t="n"/>
      <c r="Q894" s="14" t="n"/>
      <c r="R894" s="14" t="n"/>
      <c r="S894" s="14" t="n"/>
      <c r="T894" s="14" t="n"/>
      <c r="U894" s="14" t="n"/>
      <c r="V894" s="14" t="n"/>
      <c r="W894" s="14" t="n"/>
      <c r="X894" s="14" t="n"/>
      <c r="Y894" s="14" t="n"/>
      <c r="Z894" s="14" t="n"/>
    </row>
    <row r="895" ht="15.75" customHeight="1" s="16">
      <c r="A895" s="14" t="n"/>
      <c r="B895" s="14" t="n"/>
      <c r="C895" s="14" t="n"/>
      <c r="D895" s="14" t="n"/>
      <c r="E895" s="14" t="n"/>
      <c r="F895" s="14" t="n"/>
      <c r="G895" s="14" t="n"/>
      <c r="H895" s="14" t="n"/>
      <c r="I895" s="14" t="n"/>
      <c r="J895" s="14" t="n"/>
      <c r="K895" s="14" t="n"/>
      <c r="L895" s="14" t="n"/>
      <c r="M895" s="14" t="n"/>
      <c r="N895" s="14" t="n"/>
      <c r="O895" s="14" t="n"/>
      <c r="P895" s="14" t="n"/>
      <c r="Q895" s="14" t="n"/>
      <c r="R895" s="14" t="n"/>
      <c r="S895" s="14" t="n"/>
      <c r="T895" s="14" t="n"/>
      <c r="U895" s="14" t="n"/>
      <c r="V895" s="14" t="n"/>
      <c r="W895" s="14" t="n"/>
      <c r="X895" s="14" t="n"/>
      <c r="Y895" s="14" t="n"/>
      <c r="Z895" s="14" t="n"/>
    </row>
    <row r="896" ht="15.75" customHeight="1" s="16">
      <c r="A896" s="14" t="n"/>
      <c r="B896" s="14" t="n"/>
      <c r="C896" s="14" t="n"/>
      <c r="D896" s="14" t="n"/>
      <c r="E896" s="14" t="n"/>
      <c r="F896" s="14" t="n"/>
      <c r="G896" s="14" t="n"/>
      <c r="H896" s="14" t="n"/>
      <c r="I896" s="14" t="n"/>
      <c r="J896" s="14" t="n"/>
      <c r="K896" s="14" t="n"/>
      <c r="L896" s="14" t="n"/>
      <c r="M896" s="14" t="n"/>
      <c r="N896" s="14" t="n"/>
      <c r="O896" s="14" t="n"/>
      <c r="P896" s="14" t="n"/>
      <c r="Q896" s="14" t="n"/>
      <c r="R896" s="14" t="n"/>
      <c r="S896" s="14" t="n"/>
      <c r="T896" s="14" t="n"/>
      <c r="U896" s="14" t="n"/>
      <c r="V896" s="14" t="n"/>
      <c r="W896" s="14" t="n"/>
      <c r="X896" s="14" t="n"/>
      <c r="Y896" s="14" t="n"/>
      <c r="Z896" s="14" t="n"/>
    </row>
    <row r="897" ht="15.75" customHeight="1" s="16">
      <c r="A897" s="14" t="n"/>
      <c r="B897" s="14" t="n"/>
      <c r="C897" s="14" t="n"/>
      <c r="D897" s="14" t="n"/>
      <c r="E897" s="14" t="n"/>
      <c r="F897" s="14" t="n"/>
      <c r="G897" s="14" t="n"/>
      <c r="H897" s="14" t="n"/>
      <c r="I897" s="14" t="n"/>
      <c r="J897" s="14" t="n"/>
      <c r="K897" s="14" t="n"/>
      <c r="L897" s="14" t="n"/>
      <c r="M897" s="14" t="n"/>
      <c r="N897" s="14" t="n"/>
      <c r="O897" s="14" t="n"/>
      <c r="P897" s="14" t="n"/>
      <c r="Q897" s="14" t="n"/>
      <c r="R897" s="14" t="n"/>
      <c r="S897" s="14" t="n"/>
      <c r="T897" s="14" t="n"/>
      <c r="U897" s="14" t="n"/>
      <c r="V897" s="14" t="n"/>
      <c r="W897" s="14" t="n"/>
      <c r="X897" s="14" t="n"/>
      <c r="Y897" s="14" t="n"/>
      <c r="Z897" s="14" t="n"/>
    </row>
    <row r="898" ht="15.75" customHeight="1" s="16">
      <c r="A898" s="14" t="n"/>
      <c r="B898" s="14" t="n"/>
      <c r="C898" s="14" t="n"/>
      <c r="D898" s="14" t="n"/>
      <c r="E898" s="14" t="n"/>
      <c r="F898" s="14" t="n"/>
      <c r="G898" s="14" t="n"/>
      <c r="H898" s="14" t="n"/>
      <c r="I898" s="14" t="n"/>
      <c r="J898" s="14" t="n"/>
      <c r="K898" s="14" t="n"/>
      <c r="L898" s="14" t="n"/>
      <c r="M898" s="14" t="n"/>
      <c r="N898" s="14" t="n"/>
      <c r="O898" s="14" t="n"/>
      <c r="P898" s="14" t="n"/>
      <c r="Q898" s="14" t="n"/>
      <c r="R898" s="14" t="n"/>
      <c r="S898" s="14" t="n"/>
      <c r="T898" s="14" t="n"/>
      <c r="U898" s="14" t="n"/>
      <c r="V898" s="14" t="n"/>
      <c r="W898" s="14" t="n"/>
      <c r="X898" s="14" t="n"/>
      <c r="Y898" s="14" t="n"/>
      <c r="Z898" s="14" t="n"/>
    </row>
    <row r="899" ht="15.75" customHeight="1" s="16">
      <c r="A899" s="14" t="n"/>
      <c r="B899" s="14" t="n"/>
      <c r="C899" s="14" t="n"/>
      <c r="D899" s="14" t="n"/>
      <c r="E899" s="14" t="n"/>
      <c r="F899" s="14" t="n"/>
      <c r="G899" s="14" t="n"/>
      <c r="H899" s="14" t="n"/>
      <c r="I899" s="14" t="n"/>
      <c r="J899" s="14" t="n"/>
      <c r="K899" s="14" t="n"/>
      <c r="L899" s="14" t="n"/>
      <c r="M899" s="14" t="n"/>
      <c r="N899" s="14" t="n"/>
      <c r="O899" s="14" t="n"/>
      <c r="P899" s="14" t="n"/>
      <c r="Q899" s="14" t="n"/>
      <c r="R899" s="14" t="n"/>
      <c r="S899" s="14" t="n"/>
      <c r="T899" s="14" t="n"/>
      <c r="U899" s="14" t="n"/>
      <c r="V899" s="14" t="n"/>
      <c r="W899" s="14" t="n"/>
      <c r="X899" s="14" t="n"/>
      <c r="Y899" s="14" t="n"/>
      <c r="Z899" s="14" t="n"/>
    </row>
    <row r="900" ht="15.75" customHeight="1" s="16">
      <c r="A900" s="14" t="n"/>
      <c r="B900" s="14" t="n"/>
      <c r="C900" s="14" t="n"/>
      <c r="D900" s="14" t="n"/>
      <c r="E900" s="14" t="n"/>
      <c r="F900" s="14" t="n"/>
      <c r="G900" s="14" t="n"/>
      <c r="H900" s="14" t="n"/>
      <c r="I900" s="14" t="n"/>
      <c r="J900" s="14" t="n"/>
      <c r="K900" s="14" t="n"/>
      <c r="L900" s="14" t="n"/>
      <c r="M900" s="14" t="n"/>
      <c r="N900" s="14" t="n"/>
      <c r="O900" s="14" t="n"/>
      <c r="P900" s="14" t="n"/>
      <c r="Q900" s="14" t="n"/>
      <c r="R900" s="14" t="n"/>
      <c r="S900" s="14" t="n"/>
      <c r="T900" s="14" t="n"/>
      <c r="U900" s="14" t="n"/>
      <c r="V900" s="14" t="n"/>
      <c r="W900" s="14" t="n"/>
      <c r="X900" s="14" t="n"/>
      <c r="Y900" s="14" t="n"/>
      <c r="Z900" s="14" t="n"/>
    </row>
    <row r="901" ht="15.75" customHeight="1" s="16">
      <c r="A901" s="14" t="n"/>
      <c r="B901" s="14" t="n"/>
      <c r="C901" s="14" t="n"/>
      <c r="D901" s="14" t="n"/>
      <c r="E901" s="14" t="n"/>
      <c r="F901" s="14" t="n"/>
      <c r="G901" s="14" t="n"/>
      <c r="H901" s="14" t="n"/>
      <c r="I901" s="14" t="n"/>
      <c r="J901" s="14" t="n"/>
      <c r="K901" s="14" t="n"/>
      <c r="L901" s="14" t="n"/>
      <c r="M901" s="14" t="n"/>
      <c r="N901" s="14" t="n"/>
      <c r="O901" s="14" t="n"/>
      <c r="P901" s="14" t="n"/>
      <c r="Q901" s="14" t="n"/>
      <c r="R901" s="14" t="n"/>
      <c r="S901" s="14" t="n"/>
      <c r="T901" s="14" t="n"/>
      <c r="U901" s="14" t="n"/>
      <c r="V901" s="14" t="n"/>
      <c r="W901" s="14" t="n"/>
      <c r="X901" s="14" t="n"/>
      <c r="Y901" s="14" t="n"/>
      <c r="Z901" s="14" t="n"/>
    </row>
    <row r="902" ht="15.75" customHeight="1" s="16">
      <c r="A902" s="14" t="n"/>
      <c r="B902" s="14" t="n"/>
      <c r="C902" s="14" t="n"/>
      <c r="D902" s="14" t="n"/>
      <c r="E902" s="14" t="n"/>
      <c r="F902" s="14" t="n"/>
      <c r="G902" s="14" t="n"/>
      <c r="H902" s="14" t="n"/>
      <c r="I902" s="14" t="n"/>
      <c r="J902" s="14" t="n"/>
      <c r="K902" s="14" t="n"/>
      <c r="L902" s="14" t="n"/>
      <c r="M902" s="14" t="n"/>
      <c r="N902" s="14" t="n"/>
      <c r="O902" s="14" t="n"/>
      <c r="P902" s="14" t="n"/>
      <c r="Q902" s="14" t="n"/>
      <c r="R902" s="14" t="n"/>
      <c r="S902" s="14" t="n"/>
      <c r="T902" s="14" t="n"/>
      <c r="U902" s="14" t="n"/>
      <c r="V902" s="14" t="n"/>
      <c r="W902" s="14" t="n"/>
      <c r="X902" s="14" t="n"/>
      <c r="Y902" s="14" t="n"/>
      <c r="Z902" s="14" t="n"/>
    </row>
    <row r="903" ht="15.75" customHeight="1" s="16">
      <c r="A903" s="14" t="n"/>
      <c r="B903" s="14" t="n"/>
      <c r="C903" s="14" t="n"/>
      <c r="D903" s="14" t="n"/>
      <c r="E903" s="14" t="n"/>
      <c r="F903" s="14" t="n"/>
      <c r="G903" s="14" t="n"/>
      <c r="H903" s="14" t="n"/>
      <c r="I903" s="14" t="n"/>
      <c r="J903" s="14" t="n"/>
      <c r="K903" s="14" t="n"/>
      <c r="L903" s="14" t="n"/>
      <c r="M903" s="14" t="n"/>
      <c r="N903" s="14" t="n"/>
      <c r="O903" s="14" t="n"/>
      <c r="P903" s="14" t="n"/>
      <c r="Q903" s="14" t="n"/>
      <c r="R903" s="14" t="n"/>
      <c r="S903" s="14" t="n"/>
      <c r="T903" s="14" t="n"/>
      <c r="U903" s="14" t="n"/>
      <c r="V903" s="14" t="n"/>
      <c r="W903" s="14" t="n"/>
      <c r="X903" s="14" t="n"/>
      <c r="Y903" s="14" t="n"/>
      <c r="Z903" s="14" t="n"/>
    </row>
    <row r="904" ht="15.75" customHeight="1" s="16">
      <c r="A904" s="14" t="n"/>
      <c r="B904" s="14" t="n"/>
      <c r="C904" s="14" t="n"/>
      <c r="D904" s="14" t="n"/>
      <c r="E904" s="14" t="n"/>
      <c r="F904" s="14" t="n"/>
      <c r="G904" s="14" t="n"/>
      <c r="H904" s="14" t="n"/>
      <c r="I904" s="14" t="n"/>
      <c r="J904" s="14" t="n"/>
      <c r="K904" s="14" t="n"/>
      <c r="L904" s="14" t="n"/>
      <c r="M904" s="14" t="n"/>
      <c r="N904" s="14" t="n"/>
      <c r="O904" s="14" t="n"/>
      <c r="P904" s="14" t="n"/>
      <c r="Q904" s="14" t="n"/>
      <c r="R904" s="14" t="n"/>
      <c r="S904" s="14" t="n"/>
      <c r="T904" s="14" t="n"/>
      <c r="U904" s="14" t="n"/>
      <c r="V904" s="14" t="n"/>
      <c r="W904" s="14" t="n"/>
      <c r="X904" s="14" t="n"/>
      <c r="Y904" s="14" t="n"/>
      <c r="Z904" s="14" t="n"/>
    </row>
    <row r="905" ht="15.75" customHeight="1" s="16">
      <c r="A905" s="14" t="n"/>
      <c r="B905" s="14" t="n"/>
      <c r="C905" s="14" t="n"/>
      <c r="D905" s="14" t="n"/>
      <c r="E905" s="14" t="n"/>
      <c r="F905" s="14" t="n"/>
      <c r="G905" s="14" t="n"/>
      <c r="H905" s="14" t="n"/>
      <c r="I905" s="14" t="n"/>
      <c r="J905" s="14" t="n"/>
      <c r="K905" s="14" t="n"/>
      <c r="L905" s="14" t="n"/>
      <c r="M905" s="14" t="n"/>
      <c r="N905" s="14" t="n"/>
      <c r="O905" s="14" t="n"/>
      <c r="P905" s="14" t="n"/>
      <c r="Q905" s="14" t="n"/>
      <c r="R905" s="14" t="n"/>
      <c r="S905" s="14" t="n"/>
      <c r="T905" s="14" t="n"/>
      <c r="U905" s="14" t="n"/>
      <c r="V905" s="14" t="n"/>
      <c r="W905" s="14" t="n"/>
      <c r="X905" s="14" t="n"/>
      <c r="Y905" s="14" t="n"/>
      <c r="Z905" s="14" t="n"/>
    </row>
    <row r="906" ht="15.75" customHeight="1" s="16">
      <c r="A906" s="14" t="n"/>
      <c r="B906" s="14" t="n"/>
      <c r="C906" s="14" t="n"/>
      <c r="D906" s="14" t="n"/>
      <c r="E906" s="14" t="n"/>
      <c r="F906" s="14" t="n"/>
      <c r="G906" s="14" t="n"/>
      <c r="H906" s="14" t="n"/>
      <c r="I906" s="14" t="n"/>
      <c r="J906" s="14" t="n"/>
      <c r="K906" s="14" t="n"/>
      <c r="L906" s="14" t="n"/>
      <c r="M906" s="14" t="n"/>
      <c r="N906" s="14" t="n"/>
      <c r="O906" s="14" t="n"/>
      <c r="P906" s="14" t="n"/>
      <c r="Q906" s="14" t="n"/>
      <c r="R906" s="14" t="n"/>
      <c r="S906" s="14" t="n"/>
      <c r="T906" s="14" t="n"/>
      <c r="U906" s="14" t="n"/>
      <c r="V906" s="14" t="n"/>
      <c r="W906" s="14" t="n"/>
      <c r="X906" s="14" t="n"/>
      <c r="Y906" s="14" t="n"/>
      <c r="Z906" s="14" t="n"/>
    </row>
    <row r="907" ht="15.75" customHeight="1" s="16">
      <c r="A907" s="14" t="n"/>
      <c r="B907" s="14" t="n"/>
      <c r="C907" s="14" t="n"/>
      <c r="D907" s="14" t="n"/>
      <c r="E907" s="14" t="n"/>
      <c r="F907" s="14" t="n"/>
      <c r="G907" s="14" t="n"/>
      <c r="H907" s="14" t="n"/>
      <c r="I907" s="14" t="n"/>
      <c r="J907" s="14" t="n"/>
      <c r="K907" s="14" t="n"/>
      <c r="L907" s="14" t="n"/>
      <c r="M907" s="14" t="n"/>
      <c r="N907" s="14" t="n"/>
      <c r="O907" s="14" t="n"/>
      <c r="P907" s="14" t="n"/>
      <c r="Q907" s="14" t="n"/>
      <c r="R907" s="14" t="n"/>
      <c r="S907" s="14" t="n"/>
      <c r="T907" s="14" t="n"/>
      <c r="U907" s="14" t="n"/>
      <c r="V907" s="14" t="n"/>
      <c r="W907" s="14" t="n"/>
      <c r="X907" s="14" t="n"/>
      <c r="Y907" s="14" t="n"/>
      <c r="Z907" s="14" t="n"/>
    </row>
    <row r="908" ht="15.75" customHeight="1" s="16">
      <c r="A908" s="14" t="n"/>
      <c r="B908" s="14" t="n"/>
      <c r="C908" s="14" t="n"/>
      <c r="D908" s="14" t="n"/>
      <c r="E908" s="14" t="n"/>
      <c r="F908" s="14" t="n"/>
      <c r="G908" s="14" t="n"/>
      <c r="H908" s="14" t="n"/>
      <c r="I908" s="14" t="n"/>
      <c r="J908" s="14" t="n"/>
      <c r="K908" s="14" t="n"/>
      <c r="L908" s="14" t="n"/>
      <c r="M908" s="14" t="n"/>
      <c r="N908" s="14" t="n"/>
      <c r="O908" s="14" t="n"/>
      <c r="P908" s="14" t="n"/>
      <c r="Q908" s="14" t="n"/>
      <c r="R908" s="14" t="n"/>
      <c r="S908" s="14" t="n"/>
      <c r="T908" s="14" t="n"/>
      <c r="U908" s="14" t="n"/>
      <c r="V908" s="14" t="n"/>
      <c r="W908" s="14" t="n"/>
      <c r="X908" s="14" t="n"/>
      <c r="Y908" s="14" t="n"/>
      <c r="Z908" s="14" t="n"/>
    </row>
    <row r="909" ht="15.75" customHeight="1" s="16">
      <c r="A909" s="14" t="n"/>
      <c r="B909" s="14" t="n"/>
      <c r="C909" s="14" t="n"/>
      <c r="D909" s="14" t="n"/>
      <c r="E909" s="14" t="n"/>
      <c r="F909" s="14" t="n"/>
      <c r="G909" s="14" t="n"/>
      <c r="H909" s="14" t="n"/>
      <c r="I909" s="14" t="n"/>
      <c r="J909" s="14" t="n"/>
      <c r="K909" s="14" t="n"/>
      <c r="L909" s="14" t="n"/>
      <c r="M909" s="14" t="n"/>
      <c r="N909" s="14" t="n"/>
      <c r="O909" s="14" t="n"/>
      <c r="P909" s="14" t="n"/>
      <c r="Q909" s="14" t="n"/>
      <c r="R909" s="14" t="n"/>
      <c r="S909" s="14" t="n"/>
      <c r="T909" s="14" t="n"/>
      <c r="U909" s="14" t="n"/>
      <c r="V909" s="14" t="n"/>
      <c r="W909" s="14" t="n"/>
      <c r="X909" s="14" t="n"/>
      <c r="Y909" s="14" t="n"/>
      <c r="Z909" s="14" t="n"/>
    </row>
    <row r="910" ht="15.75" customHeight="1" s="16">
      <c r="A910" s="14" t="n"/>
      <c r="B910" s="14" t="n"/>
      <c r="C910" s="14" t="n"/>
      <c r="D910" s="14" t="n"/>
      <c r="E910" s="14" t="n"/>
      <c r="F910" s="14" t="n"/>
      <c r="G910" s="14" t="n"/>
      <c r="H910" s="14" t="n"/>
      <c r="I910" s="14" t="n"/>
      <c r="J910" s="14" t="n"/>
      <c r="K910" s="14" t="n"/>
      <c r="L910" s="14" t="n"/>
      <c r="M910" s="14" t="n"/>
      <c r="N910" s="14" t="n"/>
      <c r="O910" s="14" t="n"/>
      <c r="P910" s="14" t="n"/>
      <c r="Q910" s="14" t="n"/>
      <c r="R910" s="14" t="n"/>
      <c r="S910" s="14" t="n"/>
      <c r="T910" s="14" t="n"/>
      <c r="U910" s="14" t="n"/>
      <c r="V910" s="14" t="n"/>
      <c r="W910" s="14" t="n"/>
      <c r="X910" s="14" t="n"/>
      <c r="Y910" s="14" t="n"/>
      <c r="Z910" s="14" t="n"/>
    </row>
    <row r="911" ht="15.75" customHeight="1" s="16">
      <c r="A911" s="14" t="n"/>
      <c r="B911" s="14" t="n"/>
      <c r="C911" s="14" t="n"/>
      <c r="D911" s="14" t="n"/>
      <c r="E911" s="14" t="n"/>
      <c r="F911" s="14" t="n"/>
      <c r="G911" s="14" t="n"/>
      <c r="H911" s="14" t="n"/>
      <c r="I911" s="14" t="n"/>
      <c r="J911" s="14" t="n"/>
      <c r="K911" s="14" t="n"/>
      <c r="L911" s="14" t="n"/>
      <c r="M911" s="14" t="n"/>
      <c r="N911" s="14" t="n"/>
      <c r="O911" s="14" t="n"/>
      <c r="P911" s="14" t="n"/>
      <c r="Q911" s="14" t="n"/>
      <c r="R911" s="14" t="n"/>
      <c r="S911" s="14" t="n"/>
      <c r="T911" s="14" t="n"/>
      <c r="U911" s="14" t="n"/>
      <c r="V911" s="14" t="n"/>
      <c r="W911" s="14" t="n"/>
      <c r="X911" s="14" t="n"/>
      <c r="Y911" s="14" t="n"/>
      <c r="Z911" s="14" t="n"/>
    </row>
    <row r="912" ht="15.75" customHeight="1" s="16">
      <c r="A912" s="14" t="n"/>
      <c r="B912" s="14" t="n"/>
      <c r="C912" s="14" t="n"/>
      <c r="D912" s="14" t="n"/>
      <c r="E912" s="14" t="n"/>
      <c r="F912" s="14" t="n"/>
      <c r="G912" s="14" t="n"/>
      <c r="H912" s="14" t="n"/>
      <c r="I912" s="14" t="n"/>
      <c r="J912" s="14" t="n"/>
      <c r="K912" s="14" t="n"/>
      <c r="L912" s="14" t="n"/>
      <c r="M912" s="14" t="n"/>
      <c r="N912" s="14" t="n"/>
      <c r="O912" s="14" t="n"/>
      <c r="P912" s="14" t="n"/>
      <c r="Q912" s="14" t="n"/>
      <c r="R912" s="14" t="n"/>
      <c r="S912" s="14" t="n"/>
      <c r="T912" s="14" t="n"/>
      <c r="U912" s="14" t="n"/>
      <c r="V912" s="14" t="n"/>
      <c r="W912" s="14" t="n"/>
      <c r="X912" s="14" t="n"/>
      <c r="Y912" s="14" t="n"/>
      <c r="Z912" s="14" t="n"/>
    </row>
    <row r="913" ht="15.75" customHeight="1" s="16">
      <c r="A913" s="14" t="n"/>
      <c r="B913" s="14" t="n"/>
      <c r="C913" s="14" t="n"/>
      <c r="D913" s="14" t="n"/>
      <c r="E913" s="14" t="n"/>
      <c r="F913" s="14" t="n"/>
      <c r="G913" s="14" t="n"/>
      <c r="H913" s="14" t="n"/>
      <c r="I913" s="14" t="n"/>
      <c r="J913" s="14" t="n"/>
      <c r="K913" s="14" t="n"/>
      <c r="L913" s="14" t="n"/>
      <c r="M913" s="14" t="n"/>
      <c r="N913" s="14" t="n"/>
      <c r="O913" s="14" t="n"/>
      <c r="P913" s="14" t="n"/>
      <c r="Q913" s="14" t="n"/>
      <c r="R913" s="14" t="n"/>
      <c r="S913" s="14" t="n"/>
      <c r="T913" s="14" t="n"/>
      <c r="U913" s="14" t="n"/>
      <c r="V913" s="14" t="n"/>
      <c r="W913" s="14" t="n"/>
      <c r="X913" s="14" t="n"/>
      <c r="Y913" s="14" t="n"/>
      <c r="Z913" s="14" t="n"/>
    </row>
    <row r="914" ht="15.75" customHeight="1" s="16">
      <c r="A914" s="14" t="n"/>
      <c r="B914" s="14" t="n"/>
      <c r="C914" s="14" t="n"/>
      <c r="D914" s="14" t="n"/>
      <c r="E914" s="14" t="n"/>
      <c r="F914" s="14" t="n"/>
      <c r="G914" s="14" t="n"/>
      <c r="H914" s="14" t="n"/>
      <c r="I914" s="14" t="n"/>
      <c r="J914" s="14" t="n"/>
      <c r="K914" s="14" t="n"/>
      <c r="L914" s="14" t="n"/>
      <c r="M914" s="14" t="n"/>
      <c r="N914" s="14" t="n"/>
      <c r="O914" s="14" t="n"/>
      <c r="P914" s="14" t="n"/>
      <c r="Q914" s="14" t="n"/>
      <c r="R914" s="14" t="n"/>
      <c r="S914" s="14" t="n"/>
      <c r="T914" s="14" t="n"/>
      <c r="U914" s="14" t="n"/>
      <c r="V914" s="14" t="n"/>
      <c r="W914" s="14" t="n"/>
      <c r="X914" s="14" t="n"/>
      <c r="Y914" s="14" t="n"/>
      <c r="Z914" s="14" t="n"/>
    </row>
    <row r="915" ht="15.75" customHeight="1" s="16">
      <c r="A915" s="14" t="n"/>
      <c r="B915" s="14" t="n"/>
      <c r="C915" s="14" t="n"/>
      <c r="D915" s="14" t="n"/>
      <c r="E915" s="14" t="n"/>
      <c r="F915" s="14" t="n"/>
      <c r="G915" s="14" t="n"/>
      <c r="H915" s="14" t="n"/>
      <c r="I915" s="14" t="n"/>
      <c r="J915" s="14" t="n"/>
      <c r="K915" s="14" t="n"/>
      <c r="L915" s="14" t="n"/>
      <c r="M915" s="14" t="n"/>
      <c r="N915" s="14" t="n"/>
      <c r="O915" s="14" t="n"/>
      <c r="P915" s="14" t="n"/>
      <c r="Q915" s="14" t="n"/>
      <c r="R915" s="14" t="n"/>
      <c r="S915" s="14" t="n"/>
      <c r="T915" s="14" t="n"/>
      <c r="U915" s="14" t="n"/>
      <c r="V915" s="14" t="n"/>
      <c r="W915" s="14" t="n"/>
      <c r="X915" s="14" t="n"/>
      <c r="Y915" s="14" t="n"/>
      <c r="Z915" s="14" t="n"/>
    </row>
    <row r="916" ht="15.75" customHeight="1" s="16">
      <c r="A916" s="14" t="n"/>
      <c r="B916" s="14" t="n"/>
      <c r="C916" s="14" t="n"/>
      <c r="D916" s="14" t="n"/>
      <c r="E916" s="14" t="n"/>
      <c r="F916" s="14" t="n"/>
      <c r="G916" s="14" t="n"/>
      <c r="H916" s="14" t="n"/>
      <c r="I916" s="14" t="n"/>
      <c r="J916" s="14" t="n"/>
      <c r="K916" s="14" t="n"/>
      <c r="L916" s="14" t="n"/>
      <c r="M916" s="14" t="n"/>
      <c r="N916" s="14" t="n"/>
      <c r="O916" s="14" t="n"/>
      <c r="P916" s="14" t="n"/>
      <c r="Q916" s="14" t="n"/>
      <c r="R916" s="14" t="n"/>
      <c r="S916" s="14" t="n"/>
      <c r="T916" s="14" t="n"/>
      <c r="U916" s="14" t="n"/>
      <c r="V916" s="14" t="n"/>
      <c r="W916" s="14" t="n"/>
      <c r="X916" s="14" t="n"/>
      <c r="Y916" s="14" t="n"/>
      <c r="Z916" s="14" t="n"/>
    </row>
    <row r="917" ht="15.75" customHeight="1" s="16">
      <c r="A917" s="14" t="n"/>
      <c r="B917" s="14" t="n"/>
      <c r="C917" s="14" t="n"/>
      <c r="D917" s="14" t="n"/>
      <c r="E917" s="14" t="n"/>
      <c r="F917" s="14" t="n"/>
      <c r="G917" s="14" t="n"/>
      <c r="H917" s="14" t="n"/>
      <c r="I917" s="14" t="n"/>
      <c r="J917" s="14" t="n"/>
      <c r="K917" s="14" t="n"/>
      <c r="L917" s="14" t="n"/>
      <c r="M917" s="14" t="n"/>
      <c r="N917" s="14" t="n"/>
      <c r="O917" s="14" t="n"/>
      <c r="P917" s="14" t="n"/>
      <c r="Q917" s="14" t="n"/>
      <c r="R917" s="14" t="n"/>
      <c r="S917" s="14" t="n"/>
      <c r="T917" s="14" t="n"/>
      <c r="U917" s="14" t="n"/>
      <c r="V917" s="14" t="n"/>
      <c r="W917" s="14" t="n"/>
      <c r="X917" s="14" t="n"/>
      <c r="Y917" s="14" t="n"/>
      <c r="Z917" s="14" t="n"/>
    </row>
    <row r="918" ht="15.75" customHeight="1" s="16">
      <c r="A918" s="14" t="n"/>
      <c r="B918" s="14" t="n"/>
      <c r="C918" s="14" t="n"/>
      <c r="D918" s="14" t="n"/>
      <c r="E918" s="14" t="n"/>
      <c r="F918" s="14" t="n"/>
      <c r="G918" s="14" t="n"/>
      <c r="H918" s="14" t="n"/>
      <c r="I918" s="14" t="n"/>
      <c r="J918" s="14" t="n"/>
      <c r="K918" s="14" t="n"/>
      <c r="L918" s="14" t="n"/>
      <c r="M918" s="14" t="n"/>
      <c r="N918" s="14" t="n"/>
      <c r="O918" s="14" t="n"/>
      <c r="P918" s="14" t="n"/>
      <c r="Q918" s="14" t="n"/>
      <c r="R918" s="14" t="n"/>
      <c r="S918" s="14" t="n"/>
      <c r="T918" s="14" t="n"/>
      <c r="U918" s="14" t="n"/>
      <c r="V918" s="14" t="n"/>
      <c r="W918" s="14" t="n"/>
      <c r="X918" s="14" t="n"/>
      <c r="Y918" s="14" t="n"/>
      <c r="Z918" s="14" t="n"/>
    </row>
    <row r="919" ht="15.75" customHeight="1" s="16">
      <c r="A919" s="14" t="n"/>
      <c r="B919" s="14" t="n"/>
      <c r="C919" s="14" t="n"/>
      <c r="D919" s="14" t="n"/>
      <c r="E919" s="14" t="n"/>
      <c r="F919" s="14" t="n"/>
      <c r="G919" s="14" t="n"/>
      <c r="H919" s="14" t="n"/>
      <c r="I919" s="14" t="n"/>
      <c r="J919" s="14" t="n"/>
      <c r="K919" s="14" t="n"/>
      <c r="L919" s="14" t="n"/>
      <c r="M919" s="14" t="n"/>
      <c r="N919" s="14" t="n"/>
      <c r="O919" s="14" t="n"/>
      <c r="P919" s="14" t="n"/>
      <c r="Q919" s="14" t="n"/>
      <c r="R919" s="14" t="n"/>
      <c r="S919" s="14" t="n"/>
      <c r="T919" s="14" t="n"/>
      <c r="U919" s="14" t="n"/>
      <c r="V919" s="14" t="n"/>
      <c r="W919" s="14" t="n"/>
      <c r="X919" s="14" t="n"/>
      <c r="Y919" s="14" t="n"/>
      <c r="Z919" s="14" t="n"/>
    </row>
    <row r="920" ht="15.75" customHeight="1" s="16">
      <c r="A920" s="14" t="n"/>
      <c r="B920" s="14" t="n"/>
      <c r="C920" s="14" t="n"/>
      <c r="D920" s="14" t="n"/>
      <c r="E920" s="14" t="n"/>
      <c r="F920" s="14" t="n"/>
      <c r="G920" s="14" t="n"/>
      <c r="H920" s="14" t="n"/>
      <c r="I920" s="14" t="n"/>
      <c r="J920" s="14" t="n"/>
      <c r="K920" s="14" t="n"/>
      <c r="L920" s="14" t="n"/>
      <c r="M920" s="14" t="n"/>
      <c r="N920" s="14" t="n"/>
      <c r="O920" s="14" t="n"/>
      <c r="P920" s="14" t="n"/>
      <c r="Q920" s="14" t="n"/>
      <c r="R920" s="14" t="n"/>
      <c r="S920" s="14" t="n"/>
      <c r="T920" s="14" t="n"/>
      <c r="U920" s="14" t="n"/>
      <c r="V920" s="14" t="n"/>
      <c r="W920" s="14" t="n"/>
      <c r="X920" s="14" t="n"/>
      <c r="Y920" s="14" t="n"/>
      <c r="Z920" s="14" t="n"/>
    </row>
    <row r="921" ht="15.75" customHeight="1" s="16">
      <c r="A921" s="14" t="n"/>
      <c r="B921" s="14" t="n"/>
      <c r="C921" s="14" t="n"/>
      <c r="D921" s="14" t="n"/>
      <c r="E921" s="14" t="n"/>
      <c r="F921" s="14" t="n"/>
      <c r="G921" s="14" t="n"/>
      <c r="H921" s="14" t="n"/>
      <c r="I921" s="14" t="n"/>
      <c r="J921" s="14" t="n"/>
      <c r="K921" s="14" t="n"/>
      <c r="L921" s="14" t="n"/>
      <c r="M921" s="14" t="n"/>
      <c r="N921" s="14" t="n"/>
      <c r="O921" s="14" t="n"/>
      <c r="P921" s="14" t="n"/>
      <c r="Q921" s="14" t="n"/>
      <c r="R921" s="14" t="n"/>
      <c r="S921" s="14" t="n"/>
      <c r="T921" s="14" t="n"/>
      <c r="U921" s="14" t="n"/>
      <c r="V921" s="14" t="n"/>
      <c r="W921" s="14" t="n"/>
      <c r="X921" s="14" t="n"/>
      <c r="Y921" s="14" t="n"/>
      <c r="Z921" s="14" t="n"/>
    </row>
    <row r="922" ht="15.75" customHeight="1" s="16">
      <c r="A922" s="14" t="n"/>
      <c r="B922" s="14" t="n"/>
      <c r="C922" s="14" t="n"/>
      <c r="D922" s="14" t="n"/>
      <c r="E922" s="14" t="n"/>
      <c r="F922" s="14" t="n"/>
      <c r="G922" s="14" t="n"/>
      <c r="H922" s="14" t="n"/>
      <c r="I922" s="14" t="n"/>
      <c r="J922" s="14" t="n"/>
      <c r="K922" s="14" t="n"/>
      <c r="L922" s="14" t="n"/>
      <c r="M922" s="14" t="n"/>
      <c r="N922" s="14" t="n"/>
      <c r="O922" s="14" t="n"/>
      <c r="P922" s="14" t="n"/>
      <c r="Q922" s="14" t="n"/>
      <c r="R922" s="14" t="n"/>
      <c r="S922" s="14" t="n"/>
      <c r="T922" s="14" t="n"/>
      <c r="U922" s="14" t="n"/>
      <c r="V922" s="14" t="n"/>
      <c r="W922" s="14" t="n"/>
      <c r="X922" s="14" t="n"/>
      <c r="Y922" s="14" t="n"/>
      <c r="Z922" s="14" t="n"/>
    </row>
    <row r="923" ht="15.75" customHeight="1" s="16">
      <c r="A923" s="14" t="n"/>
      <c r="B923" s="14" t="n"/>
      <c r="C923" s="14" t="n"/>
      <c r="D923" s="14" t="n"/>
      <c r="E923" s="14" t="n"/>
      <c r="F923" s="14" t="n"/>
      <c r="G923" s="14" t="n"/>
      <c r="H923" s="14" t="n"/>
      <c r="I923" s="14" t="n"/>
      <c r="J923" s="14" t="n"/>
      <c r="K923" s="14" t="n"/>
      <c r="L923" s="14" t="n"/>
      <c r="M923" s="14" t="n"/>
      <c r="N923" s="14" t="n"/>
      <c r="O923" s="14" t="n"/>
      <c r="P923" s="14" t="n"/>
      <c r="Q923" s="14" t="n"/>
      <c r="R923" s="14" t="n"/>
      <c r="S923" s="14" t="n"/>
      <c r="T923" s="14" t="n"/>
      <c r="U923" s="14" t="n"/>
      <c r="V923" s="14" t="n"/>
      <c r="W923" s="14" t="n"/>
      <c r="X923" s="14" t="n"/>
      <c r="Y923" s="14" t="n"/>
      <c r="Z923" s="14" t="n"/>
    </row>
    <row r="924" ht="15.75" customHeight="1" s="16">
      <c r="A924" s="14" t="n"/>
      <c r="B924" s="14" t="n"/>
      <c r="C924" s="14" t="n"/>
      <c r="D924" s="14" t="n"/>
      <c r="E924" s="14" t="n"/>
      <c r="F924" s="14" t="n"/>
      <c r="G924" s="14" t="n"/>
      <c r="H924" s="14" t="n"/>
      <c r="I924" s="14" t="n"/>
      <c r="J924" s="14" t="n"/>
      <c r="K924" s="14" t="n"/>
      <c r="L924" s="14" t="n"/>
      <c r="M924" s="14" t="n"/>
      <c r="N924" s="14" t="n"/>
      <c r="O924" s="14" t="n"/>
      <c r="P924" s="14" t="n"/>
      <c r="Q924" s="14" t="n"/>
      <c r="R924" s="14" t="n"/>
      <c r="S924" s="14" t="n"/>
      <c r="T924" s="14" t="n"/>
      <c r="U924" s="14" t="n"/>
      <c r="V924" s="14" t="n"/>
      <c r="W924" s="14" t="n"/>
      <c r="X924" s="14" t="n"/>
      <c r="Y924" s="14" t="n"/>
      <c r="Z924" s="14" t="n"/>
    </row>
    <row r="925" ht="15.75" customHeight="1" s="16">
      <c r="A925" s="14" t="n"/>
      <c r="B925" s="14" t="n"/>
      <c r="C925" s="14" t="n"/>
      <c r="D925" s="14" t="n"/>
      <c r="E925" s="14" t="n"/>
      <c r="F925" s="14" t="n"/>
      <c r="G925" s="14" t="n"/>
      <c r="H925" s="14" t="n"/>
      <c r="I925" s="14" t="n"/>
      <c r="J925" s="14" t="n"/>
      <c r="K925" s="14" t="n"/>
      <c r="L925" s="14" t="n"/>
      <c r="M925" s="14" t="n"/>
      <c r="N925" s="14" t="n"/>
      <c r="O925" s="14" t="n"/>
      <c r="P925" s="14" t="n"/>
      <c r="Q925" s="14" t="n"/>
      <c r="R925" s="14" t="n"/>
      <c r="S925" s="14" t="n"/>
      <c r="T925" s="14" t="n"/>
      <c r="U925" s="14" t="n"/>
      <c r="V925" s="14" t="n"/>
      <c r="W925" s="14" t="n"/>
      <c r="X925" s="14" t="n"/>
      <c r="Y925" s="14" t="n"/>
      <c r="Z925" s="14" t="n"/>
    </row>
    <row r="926" ht="15.75" customHeight="1" s="16">
      <c r="A926" s="14" t="n"/>
      <c r="B926" s="14" t="n"/>
      <c r="C926" s="14" t="n"/>
      <c r="D926" s="14" t="n"/>
      <c r="E926" s="14" t="n"/>
      <c r="F926" s="14" t="n"/>
      <c r="G926" s="14" t="n"/>
      <c r="H926" s="14" t="n"/>
      <c r="I926" s="14" t="n"/>
      <c r="J926" s="14" t="n"/>
      <c r="K926" s="14" t="n"/>
      <c r="L926" s="14" t="n"/>
      <c r="M926" s="14" t="n"/>
      <c r="N926" s="14" t="n"/>
      <c r="O926" s="14" t="n"/>
      <c r="P926" s="14" t="n"/>
      <c r="Q926" s="14" t="n"/>
      <c r="R926" s="14" t="n"/>
      <c r="S926" s="14" t="n"/>
      <c r="T926" s="14" t="n"/>
      <c r="U926" s="14" t="n"/>
      <c r="V926" s="14" t="n"/>
      <c r="W926" s="14" t="n"/>
      <c r="X926" s="14" t="n"/>
      <c r="Y926" s="14" t="n"/>
      <c r="Z926" s="14" t="n"/>
    </row>
    <row r="927" ht="15.75" customHeight="1" s="16">
      <c r="A927" s="14" t="n"/>
      <c r="B927" s="14" t="n"/>
      <c r="C927" s="14" t="n"/>
      <c r="D927" s="14" t="n"/>
      <c r="E927" s="14" t="n"/>
      <c r="F927" s="14" t="n"/>
      <c r="G927" s="14" t="n"/>
      <c r="H927" s="14" t="n"/>
      <c r="I927" s="14" t="n"/>
      <c r="J927" s="14" t="n"/>
      <c r="K927" s="14" t="n"/>
      <c r="L927" s="14" t="n"/>
      <c r="M927" s="14" t="n"/>
      <c r="N927" s="14" t="n"/>
      <c r="O927" s="14" t="n"/>
      <c r="P927" s="14" t="n"/>
      <c r="Q927" s="14" t="n"/>
      <c r="R927" s="14" t="n"/>
      <c r="S927" s="14" t="n"/>
      <c r="T927" s="14" t="n"/>
      <c r="U927" s="14" t="n"/>
      <c r="V927" s="14" t="n"/>
      <c r="W927" s="14" t="n"/>
      <c r="X927" s="14" t="n"/>
      <c r="Y927" s="14" t="n"/>
      <c r="Z927" s="14" t="n"/>
    </row>
    <row r="928" ht="15.75" customHeight="1" s="16">
      <c r="A928" s="14" t="n"/>
      <c r="B928" s="14" t="n"/>
      <c r="C928" s="14" t="n"/>
      <c r="D928" s="14" t="n"/>
      <c r="E928" s="14" t="n"/>
      <c r="F928" s="14" t="n"/>
      <c r="G928" s="14" t="n"/>
      <c r="H928" s="14" t="n"/>
      <c r="I928" s="14" t="n"/>
      <c r="J928" s="14" t="n"/>
      <c r="K928" s="14" t="n"/>
      <c r="L928" s="14" t="n"/>
      <c r="M928" s="14" t="n"/>
      <c r="N928" s="14" t="n"/>
      <c r="O928" s="14" t="n"/>
      <c r="P928" s="14" t="n"/>
      <c r="Q928" s="14" t="n"/>
      <c r="R928" s="14" t="n"/>
      <c r="S928" s="14" t="n"/>
      <c r="T928" s="14" t="n"/>
      <c r="U928" s="14" t="n"/>
      <c r="V928" s="14" t="n"/>
      <c r="W928" s="14" t="n"/>
      <c r="X928" s="14" t="n"/>
      <c r="Y928" s="14" t="n"/>
      <c r="Z928" s="14" t="n"/>
    </row>
    <row r="929" ht="15.75" customHeight="1" s="16">
      <c r="A929" s="14" t="n"/>
      <c r="B929" s="14" t="n"/>
      <c r="C929" s="14" t="n"/>
      <c r="D929" s="14" t="n"/>
      <c r="E929" s="14" t="n"/>
      <c r="F929" s="14" t="n"/>
      <c r="G929" s="14" t="n"/>
      <c r="H929" s="14" t="n"/>
      <c r="I929" s="14" t="n"/>
      <c r="J929" s="14" t="n"/>
      <c r="K929" s="14" t="n"/>
      <c r="L929" s="14" t="n"/>
      <c r="M929" s="14" t="n"/>
      <c r="N929" s="14" t="n"/>
      <c r="O929" s="14" t="n"/>
      <c r="P929" s="14" t="n"/>
      <c r="Q929" s="14" t="n"/>
      <c r="R929" s="14" t="n"/>
      <c r="S929" s="14" t="n"/>
      <c r="T929" s="14" t="n"/>
      <c r="U929" s="14" t="n"/>
      <c r="V929" s="14" t="n"/>
      <c r="W929" s="14" t="n"/>
      <c r="X929" s="14" t="n"/>
      <c r="Y929" s="14" t="n"/>
      <c r="Z929" s="14" t="n"/>
    </row>
    <row r="930" ht="15.75" customHeight="1" s="16">
      <c r="A930" s="14" t="n"/>
      <c r="B930" s="14" t="n"/>
      <c r="C930" s="14" t="n"/>
      <c r="D930" s="14" t="n"/>
      <c r="E930" s="14" t="n"/>
      <c r="F930" s="14" t="n"/>
      <c r="G930" s="14" t="n"/>
      <c r="H930" s="14" t="n"/>
      <c r="I930" s="14" t="n"/>
      <c r="J930" s="14" t="n"/>
      <c r="K930" s="14" t="n"/>
      <c r="L930" s="14" t="n"/>
      <c r="M930" s="14" t="n"/>
      <c r="N930" s="14" t="n"/>
      <c r="O930" s="14" t="n"/>
      <c r="P930" s="14" t="n"/>
      <c r="Q930" s="14" t="n"/>
      <c r="R930" s="14" t="n"/>
      <c r="S930" s="14" t="n"/>
      <c r="T930" s="14" t="n"/>
      <c r="U930" s="14" t="n"/>
      <c r="V930" s="14" t="n"/>
      <c r="W930" s="14" t="n"/>
      <c r="X930" s="14" t="n"/>
      <c r="Y930" s="14" t="n"/>
      <c r="Z930" s="14" t="n"/>
    </row>
    <row r="931" ht="15.75" customHeight="1" s="16">
      <c r="A931" s="14" t="n"/>
      <c r="B931" s="14" t="n"/>
      <c r="C931" s="14" t="n"/>
      <c r="D931" s="14" t="n"/>
      <c r="E931" s="14" t="n"/>
      <c r="F931" s="14" t="n"/>
      <c r="G931" s="14" t="n"/>
      <c r="H931" s="14" t="n"/>
      <c r="I931" s="14" t="n"/>
      <c r="J931" s="14" t="n"/>
      <c r="K931" s="14" t="n"/>
      <c r="L931" s="14" t="n"/>
      <c r="M931" s="14" t="n"/>
      <c r="N931" s="14" t="n"/>
      <c r="O931" s="14" t="n"/>
      <c r="P931" s="14" t="n"/>
      <c r="Q931" s="14" t="n"/>
      <c r="R931" s="14" t="n"/>
      <c r="S931" s="14" t="n"/>
      <c r="T931" s="14" t="n"/>
      <c r="U931" s="14" t="n"/>
      <c r="V931" s="14" t="n"/>
      <c r="W931" s="14" t="n"/>
      <c r="X931" s="14" t="n"/>
      <c r="Y931" s="14" t="n"/>
      <c r="Z931" s="14" t="n"/>
    </row>
    <row r="932" ht="15.75" customHeight="1" s="16">
      <c r="A932" s="14" t="n"/>
      <c r="B932" s="14" t="n"/>
      <c r="C932" s="14" t="n"/>
      <c r="D932" s="14" t="n"/>
      <c r="E932" s="14" t="n"/>
      <c r="F932" s="14" t="n"/>
      <c r="G932" s="14" t="n"/>
      <c r="H932" s="14" t="n"/>
      <c r="I932" s="14" t="n"/>
      <c r="J932" s="14" t="n"/>
      <c r="K932" s="14" t="n"/>
      <c r="L932" s="14" t="n"/>
      <c r="M932" s="14" t="n"/>
      <c r="N932" s="14" t="n"/>
      <c r="O932" s="14" t="n"/>
      <c r="P932" s="14" t="n"/>
      <c r="Q932" s="14" t="n"/>
      <c r="R932" s="14" t="n"/>
      <c r="S932" s="14" t="n"/>
      <c r="T932" s="14" t="n"/>
      <c r="U932" s="14" t="n"/>
      <c r="V932" s="14" t="n"/>
      <c r="W932" s="14" t="n"/>
      <c r="X932" s="14" t="n"/>
      <c r="Y932" s="14" t="n"/>
      <c r="Z932" s="14" t="n"/>
    </row>
    <row r="933" ht="15.75" customHeight="1" s="16">
      <c r="A933" s="14" t="n"/>
      <c r="B933" s="14" t="n"/>
      <c r="C933" s="14" t="n"/>
      <c r="D933" s="14" t="n"/>
      <c r="E933" s="14" t="n"/>
      <c r="F933" s="14" t="n"/>
      <c r="G933" s="14" t="n"/>
      <c r="H933" s="14" t="n"/>
      <c r="I933" s="14" t="n"/>
      <c r="J933" s="14" t="n"/>
      <c r="K933" s="14" t="n"/>
      <c r="L933" s="14" t="n"/>
      <c r="M933" s="14" t="n"/>
      <c r="N933" s="14" t="n"/>
      <c r="O933" s="14" t="n"/>
      <c r="P933" s="14" t="n"/>
      <c r="Q933" s="14" t="n"/>
      <c r="R933" s="14" t="n"/>
      <c r="S933" s="14" t="n"/>
      <c r="T933" s="14" t="n"/>
      <c r="U933" s="14" t="n"/>
      <c r="V933" s="14" t="n"/>
      <c r="W933" s="14" t="n"/>
      <c r="X933" s="14" t="n"/>
      <c r="Y933" s="14" t="n"/>
      <c r="Z933" s="14" t="n"/>
    </row>
    <row r="934" ht="15.75" customHeight="1" s="16">
      <c r="A934" s="14" t="n"/>
      <c r="B934" s="14" t="n"/>
      <c r="C934" s="14" t="n"/>
      <c r="D934" s="14" t="n"/>
      <c r="E934" s="14" t="n"/>
      <c r="F934" s="14" t="n"/>
      <c r="G934" s="14" t="n"/>
      <c r="H934" s="14" t="n"/>
      <c r="I934" s="14" t="n"/>
      <c r="J934" s="14" t="n"/>
      <c r="K934" s="14" t="n"/>
      <c r="L934" s="14" t="n"/>
      <c r="M934" s="14" t="n"/>
      <c r="N934" s="14" t="n"/>
      <c r="O934" s="14" t="n"/>
      <c r="P934" s="14" t="n"/>
      <c r="Q934" s="14" t="n"/>
      <c r="R934" s="14" t="n"/>
      <c r="S934" s="14" t="n"/>
      <c r="T934" s="14" t="n"/>
      <c r="U934" s="14" t="n"/>
      <c r="V934" s="14" t="n"/>
      <c r="W934" s="14" t="n"/>
      <c r="X934" s="14" t="n"/>
      <c r="Y934" s="14" t="n"/>
      <c r="Z934" s="14" t="n"/>
    </row>
    <row r="935" ht="15.75" customHeight="1" s="16">
      <c r="A935" s="14" t="n"/>
      <c r="B935" s="14" t="n"/>
      <c r="C935" s="14" t="n"/>
      <c r="D935" s="14" t="n"/>
      <c r="E935" s="14" t="n"/>
      <c r="F935" s="14" t="n"/>
      <c r="G935" s="14" t="n"/>
      <c r="H935" s="14" t="n"/>
      <c r="I935" s="14" t="n"/>
      <c r="J935" s="14" t="n"/>
      <c r="K935" s="14" t="n"/>
      <c r="L935" s="14" t="n"/>
      <c r="M935" s="14" t="n"/>
      <c r="N935" s="14" t="n"/>
      <c r="O935" s="14" t="n"/>
      <c r="P935" s="14" t="n"/>
      <c r="Q935" s="14" t="n"/>
      <c r="R935" s="14" t="n"/>
      <c r="S935" s="14" t="n"/>
      <c r="T935" s="14" t="n"/>
      <c r="U935" s="14" t="n"/>
      <c r="V935" s="14" t="n"/>
      <c r="W935" s="14" t="n"/>
      <c r="X935" s="14" t="n"/>
      <c r="Y935" s="14" t="n"/>
      <c r="Z935" s="14" t="n"/>
    </row>
    <row r="936" ht="15.75" customHeight="1" s="16">
      <c r="A936" s="14" t="n"/>
      <c r="B936" s="14" t="n"/>
      <c r="C936" s="14" t="n"/>
      <c r="D936" s="14" t="n"/>
      <c r="E936" s="14" t="n"/>
      <c r="F936" s="14" t="n"/>
      <c r="G936" s="14" t="n"/>
      <c r="H936" s="14" t="n"/>
      <c r="I936" s="14" t="n"/>
      <c r="J936" s="14" t="n"/>
      <c r="K936" s="14" t="n"/>
      <c r="L936" s="14" t="n"/>
      <c r="M936" s="14" t="n"/>
      <c r="N936" s="14" t="n"/>
      <c r="O936" s="14" t="n"/>
      <c r="P936" s="14" t="n"/>
      <c r="Q936" s="14" t="n"/>
      <c r="R936" s="14" t="n"/>
      <c r="S936" s="14" t="n"/>
      <c r="T936" s="14" t="n"/>
      <c r="U936" s="14" t="n"/>
      <c r="V936" s="14" t="n"/>
      <c r="W936" s="14" t="n"/>
      <c r="X936" s="14" t="n"/>
      <c r="Y936" s="14" t="n"/>
      <c r="Z936" s="14" t="n"/>
    </row>
    <row r="937" ht="15.75" customHeight="1" s="16">
      <c r="A937" s="14" t="n"/>
      <c r="B937" s="14" t="n"/>
      <c r="C937" s="14" t="n"/>
      <c r="D937" s="14" t="n"/>
      <c r="E937" s="14" t="n"/>
      <c r="F937" s="14" t="n"/>
      <c r="G937" s="14" t="n"/>
      <c r="H937" s="14" t="n"/>
      <c r="I937" s="14" t="n"/>
      <c r="J937" s="14" t="n"/>
      <c r="K937" s="14" t="n"/>
      <c r="L937" s="14" t="n"/>
      <c r="M937" s="14" t="n"/>
      <c r="N937" s="14" t="n"/>
      <c r="O937" s="14" t="n"/>
      <c r="P937" s="14" t="n"/>
      <c r="Q937" s="14" t="n"/>
      <c r="R937" s="14" t="n"/>
      <c r="S937" s="14" t="n"/>
      <c r="T937" s="14" t="n"/>
      <c r="U937" s="14" t="n"/>
      <c r="V937" s="14" t="n"/>
      <c r="W937" s="14" t="n"/>
      <c r="X937" s="14" t="n"/>
      <c r="Y937" s="14" t="n"/>
      <c r="Z937" s="14" t="n"/>
    </row>
    <row r="938" ht="15.75" customHeight="1" s="16">
      <c r="A938" s="14" t="n"/>
      <c r="B938" s="14" t="n"/>
      <c r="C938" s="14" t="n"/>
      <c r="D938" s="14" t="n"/>
      <c r="E938" s="14" t="n"/>
      <c r="F938" s="14" t="n"/>
      <c r="G938" s="14" t="n"/>
      <c r="H938" s="14" t="n"/>
      <c r="I938" s="14" t="n"/>
      <c r="J938" s="14" t="n"/>
      <c r="K938" s="14" t="n"/>
      <c r="L938" s="14" t="n"/>
      <c r="M938" s="14" t="n"/>
      <c r="N938" s="14" t="n"/>
      <c r="O938" s="14" t="n"/>
      <c r="P938" s="14" t="n"/>
      <c r="Q938" s="14" t="n"/>
      <c r="R938" s="14" t="n"/>
      <c r="S938" s="14" t="n"/>
      <c r="T938" s="14" t="n"/>
      <c r="U938" s="14" t="n"/>
      <c r="V938" s="14" t="n"/>
      <c r="W938" s="14" t="n"/>
      <c r="X938" s="14" t="n"/>
      <c r="Y938" s="14" t="n"/>
      <c r="Z938" s="14" t="n"/>
    </row>
    <row r="939" ht="15.75" customHeight="1" s="16">
      <c r="A939" s="14" t="n"/>
      <c r="B939" s="14" t="n"/>
      <c r="C939" s="14" t="n"/>
      <c r="D939" s="14" t="n"/>
      <c r="E939" s="14" t="n"/>
      <c r="F939" s="14" t="n"/>
      <c r="G939" s="14" t="n"/>
      <c r="H939" s="14" t="n"/>
      <c r="I939" s="14" t="n"/>
      <c r="J939" s="14" t="n"/>
      <c r="K939" s="14" t="n"/>
      <c r="L939" s="14" t="n"/>
      <c r="M939" s="14" t="n"/>
      <c r="N939" s="14" t="n"/>
      <c r="O939" s="14" t="n"/>
      <c r="P939" s="14" t="n"/>
      <c r="Q939" s="14" t="n"/>
      <c r="R939" s="14" t="n"/>
      <c r="S939" s="14" t="n"/>
      <c r="T939" s="14" t="n"/>
      <c r="U939" s="14" t="n"/>
      <c r="V939" s="14" t="n"/>
      <c r="W939" s="14" t="n"/>
      <c r="X939" s="14" t="n"/>
      <c r="Y939" s="14" t="n"/>
      <c r="Z939" s="14" t="n"/>
    </row>
    <row r="940" ht="15.75" customHeight="1" s="16">
      <c r="A940" s="14" t="n"/>
      <c r="B940" s="14" t="n"/>
      <c r="C940" s="14" t="n"/>
      <c r="D940" s="14" t="n"/>
      <c r="E940" s="14" t="n"/>
      <c r="F940" s="14" t="n"/>
      <c r="G940" s="14" t="n"/>
      <c r="H940" s="14" t="n"/>
      <c r="I940" s="14" t="n"/>
      <c r="J940" s="14" t="n"/>
      <c r="K940" s="14" t="n"/>
      <c r="L940" s="14" t="n"/>
      <c r="M940" s="14" t="n"/>
      <c r="N940" s="14" t="n"/>
      <c r="O940" s="14" t="n"/>
      <c r="P940" s="14" t="n"/>
      <c r="Q940" s="14" t="n"/>
      <c r="R940" s="14" t="n"/>
      <c r="S940" s="14" t="n"/>
      <c r="T940" s="14" t="n"/>
      <c r="U940" s="14" t="n"/>
      <c r="V940" s="14" t="n"/>
      <c r="W940" s="14" t="n"/>
      <c r="X940" s="14" t="n"/>
      <c r="Y940" s="14" t="n"/>
      <c r="Z940" s="14" t="n"/>
    </row>
    <row r="941" ht="15.75" customHeight="1" s="16">
      <c r="A941" s="14" t="n"/>
      <c r="B941" s="14" t="n"/>
      <c r="C941" s="14" t="n"/>
      <c r="D941" s="14" t="n"/>
      <c r="E941" s="14" t="n"/>
      <c r="F941" s="14" t="n"/>
      <c r="G941" s="14" t="n"/>
      <c r="H941" s="14" t="n"/>
      <c r="I941" s="14" t="n"/>
      <c r="J941" s="14" t="n"/>
      <c r="K941" s="14" t="n"/>
      <c r="L941" s="14" t="n"/>
      <c r="M941" s="14" t="n"/>
      <c r="N941" s="14" t="n"/>
      <c r="O941" s="14" t="n"/>
      <c r="P941" s="14" t="n"/>
      <c r="Q941" s="14" t="n"/>
      <c r="R941" s="14" t="n"/>
      <c r="S941" s="14" t="n"/>
      <c r="T941" s="14" t="n"/>
      <c r="U941" s="14" t="n"/>
      <c r="V941" s="14" t="n"/>
      <c r="W941" s="14" t="n"/>
      <c r="X941" s="14" t="n"/>
      <c r="Y941" s="14" t="n"/>
      <c r="Z941" s="14" t="n"/>
    </row>
    <row r="942" ht="15.75" customHeight="1" s="16">
      <c r="A942" s="14" t="n"/>
      <c r="B942" s="14" t="n"/>
      <c r="C942" s="14" t="n"/>
      <c r="D942" s="14" t="n"/>
      <c r="E942" s="14" t="n"/>
      <c r="F942" s="14" t="n"/>
      <c r="G942" s="14" t="n"/>
      <c r="H942" s="14" t="n"/>
      <c r="I942" s="14" t="n"/>
      <c r="J942" s="14" t="n"/>
      <c r="K942" s="14" t="n"/>
      <c r="L942" s="14" t="n"/>
      <c r="M942" s="14" t="n"/>
      <c r="N942" s="14" t="n"/>
      <c r="O942" s="14" t="n"/>
      <c r="P942" s="14" t="n"/>
      <c r="Q942" s="14" t="n"/>
      <c r="R942" s="14" t="n"/>
      <c r="S942" s="14" t="n"/>
      <c r="T942" s="14" t="n"/>
      <c r="U942" s="14" t="n"/>
      <c r="V942" s="14" t="n"/>
      <c r="W942" s="14" t="n"/>
      <c r="X942" s="14" t="n"/>
      <c r="Y942" s="14" t="n"/>
      <c r="Z942" s="14" t="n"/>
    </row>
    <row r="943" ht="15.75" customHeight="1" s="16">
      <c r="A943" s="14" t="n"/>
      <c r="B943" s="14" t="n"/>
      <c r="C943" s="14" t="n"/>
      <c r="D943" s="14" t="n"/>
      <c r="E943" s="14" t="n"/>
      <c r="F943" s="14" t="n"/>
      <c r="G943" s="14" t="n"/>
      <c r="H943" s="14" t="n"/>
      <c r="I943" s="14" t="n"/>
      <c r="J943" s="14" t="n"/>
      <c r="K943" s="14" t="n"/>
      <c r="L943" s="14" t="n"/>
      <c r="M943" s="14" t="n"/>
      <c r="N943" s="14" t="n"/>
      <c r="O943" s="14" t="n"/>
      <c r="P943" s="14" t="n"/>
      <c r="Q943" s="14" t="n"/>
      <c r="R943" s="14" t="n"/>
      <c r="S943" s="14" t="n"/>
      <c r="T943" s="14" t="n"/>
      <c r="U943" s="14" t="n"/>
      <c r="V943" s="14" t="n"/>
      <c r="W943" s="14" t="n"/>
      <c r="X943" s="14" t="n"/>
      <c r="Y943" s="14" t="n"/>
      <c r="Z943" s="14" t="n"/>
    </row>
    <row r="944" ht="15.75" customHeight="1" s="16">
      <c r="A944" s="14" t="n"/>
      <c r="B944" s="14" t="n"/>
      <c r="C944" s="14" t="n"/>
      <c r="D944" s="14" t="n"/>
      <c r="E944" s="14" t="n"/>
      <c r="F944" s="14" t="n"/>
      <c r="G944" s="14" t="n"/>
      <c r="H944" s="14" t="n"/>
      <c r="I944" s="14" t="n"/>
      <c r="J944" s="14" t="n"/>
      <c r="K944" s="14" t="n"/>
      <c r="L944" s="14" t="n"/>
      <c r="M944" s="14" t="n"/>
      <c r="N944" s="14" t="n"/>
      <c r="O944" s="14" t="n"/>
      <c r="P944" s="14" t="n"/>
      <c r="Q944" s="14" t="n"/>
      <c r="R944" s="14" t="n"/>
      <c r="S944" s="14" t="n"/>
      <c r="T944" s="14" t="n"/>
      <c r="U944" s="14" t="n"/>
      <c r="V944" s="14" t="n"/>
      <c r="W944" s="14" t="n"/>
      <c r="X944" s="14" t="n"/>
      <c r="Y944" s="14" t="n"/>
      <c r="Z944" s="14" t="n"/>
    </row>
    <row r="945" ht="15.75" customHeight="1" s="16">
      <c r="A945" s="14" t="n"/>
      <c r="B945" s="14" t="n"/>
      <c r="C945" s="14" t="n"/>
      <c r="D945" s="14" t="n"/>
      <c r="E945" s="14" t="n"/>
      <c r="F945" s="14" t="n"/>
      <c r="G945" s="14" t="n"/>
      <c r="H945" s="14" t="n"/>
      <c r="I945" s="14" t="n"/>
      <c r="J945" s="14" t="n"/>
      <c r="K945" s="14" t="n"/>
      <c r="L945" s="14" t="n"/>
      <c r="M945" s="14" t="n"/>
      <c r="N945" s="14" t="n"/>
      <c r="O945" s="14" t="n"/>
      <c r="P945" s="14" t="n"/>
      <c r="Q945" s="14" t="n"/>
      <c r="R945" s="14" t="n"/>
      <c r="S945" s="14" t="n"/>
      <c r="T945" s="14" t="n"/>
      <c r="U945" s="14" t="n"/>
      <c r="V945" s="14" t="n"/>
      <c r="W945" s="14" t="n"/>
      <c r="X945" s="14" t="n"/>
      <c r="Y945" s="14" t="n"/>
      <c r="Z945" s="14" t="n"/>
    </row>
    <row r="946" ht="15.75" customHeight="1" s="16">
      <c r="A946" s="14" t="n"/>
      <c r="B946" s="14" t="n"/>
      <c r="C946" s="14" t="n"/>
      <c r="D946" s="14" t="n"/>
      <c r="E946" s="14" t="n"/>
      <c r="F946" s="14" t="n"/>
      <c r="G946" s="14" t="n"/>
      <c r="H946" s="14" t="n"/>
      <c r="I946" s="14" t="n"/>
      <c r="J946" s="14" t="n"/>
      <c r="K946" s="14" t="n"/>
      <c r="L946" s="14" t="n"/>
      <c r="M946" s="14" t="n"/>
      <c r="N946" s="14" t="n"/>
      <c r="O946" s="14" t="n"/>
      <c r="P946" s="14" t="n"/>
      <c r="Q946" s="14" t="n"/>
      <c r="R946" s="14" t="n"/>
      <c r="S946" s="14" t="n"/>
      <c r="T946" s="14" t="n"/>
      <c r="U946" s="14" t="n"/>
      <c r="V946" s="14" t="n"/>
      <c r="W946" s="14" t="n"/>
      <c r="X946" s="14" t="n"/>
      <c r="Y946" s="14" t="n"/>
      <c r="Z946" s="14" t="n"/>
    </row>
    <row r="947" ht="15.75" customHeight="1" s="16">
      <c r="A947" s="14" t="n"/>
      <c r="B947" s="14" t="n"/>
      <c r="C947" s="14" t="n"/>
      <c r="D947" s="14" t="n"/>
      <c r="E947" s="14" t="n"/>
      <c r="F947" s="14" t="n"/>
      <c r="G947" s="14" t="n"/>
      <c r="H947" s="14" t="n"/>
      <c r="I947" s="14" t="n"/>
      <c r="J947" s="14" t="n"/>
      <c r="K947" s="14" t="n"/>
      <c r="L947" s="14" t="n"/>
      <c r="M947" s="14" t="n"/>
      <c r="N947" s="14" t="n"/>
      <c r="O947" s="14" t="n"/>
      <c r="P947" s="14" t="n"/>
      <c r="Q947" s="14" t="n"/>
      <c r="R947" s="14" t="n"/>
      <c r="S947" s="14" t="n"/>
      <c r="T947" s="14" t="n"/>
      <c r="U947" s="14" t="n"/>
      <c r="V947" s="14" t="n"/>
      <c r="W947" s="14" t="n"/>
      <c r="X947" s="14" t="n"/>
      <c r="Y947" s="14" t="n"/>
      <c r="Z947" s="14" t="n"/>
    </row>
    <row r="948" ht="15.75" customHeight="1" s="16">
      <c r="A948" s="14" t="n"/>
      <c r="B948" s="14" t="n"/>
      <c r="C948" s="14" t="n"/>
      <c r="D948" s="14" t="n"/>
      <c r="E948" s="14" t="n"/>
      <c r="F948" s="14" t="n"/>
      <c r="G948" s="14" t="n"/>
      <c r="H948" s="14" t="n"/>
      <c r="I948" s="14" t="n"/>
      <c r="J948" s="14" t="n"/>
      <c r="K948" s="14" t="n"/>
      <c r="L948" s="14" t="n"/>
      <c r="M948" s="14" t="n"/>
      <c r="N948" s="14" t="n"/>
      <c r="O948" s="14" t="n"/>
      <c r="P948" s="14" t="n"/>
      <c r="Q948" s="14" t="n"/>
      <c r="R948" s="14" t="n"/>
      <c r="S948" s="14" t="n"/>
      <c r="T948" s="14" t="n"/>
      <c r="U948" s="14" t="n"/>
      <c r="V948" s="14" t="n"/>
      <c r="W948" s="14" t="n"/>
      <c r="X948" s="14" t="n"/>
      <c r="Y948" s="14" t="n"/>
      <c r="Z948" s="14" t="n"/>
    </row>
    <row r="949" ht="15.75" customHeight="1" s="16">
      <c r="A949" s="14" t="n"/>
      <c r="B949" s="14" t="n"/>
      <c r="C949" s="14" t="n"/>
      <c r="D949" s="14" t="n"/>
      <c r="E949" s="14" t="n"/>
      <c r="F949" s="14" t="n"/>
      <c r="G949" s="14" t="n"/>
      <c r="H949" s="14" t="n"/>
      <c r="I949" s="14" t="n"/>
      <c r="J949" s="14" t="n"/>
      <c r="K949" s="14" t="n"/>
      <c r="L949" s="14" t="n"/>
      <c r="M949" s="14" t="n"/>
      <c r="N949" s="14" t="n"/>
      <c r="O949" s="14" t="n"/>
      <c r="P949" s="14" t="n"/>
      <c r="Q949" s="14" t="n"/>
      <c r="R949" s="14" t="n"/>
      <c r="S949" s="14" t="n"/>
      <c r="T949" s="14" t="n"/>
      <c r="U949" s="14" t="n"/>
      <c r="V949" s="14" t="n"/>
      <c r="W949" s="14" t="n"/>
      <c r="X949" s="14" t="n"/>
      <c r="Y949" s="14" t="n"/>
      <c r="Z949" s="14" t="n"/>
    </row>
    <row r="950" ht="15.75" customHeight="1" s="16">
      <c r="A950" s="14" t="n"/>
      <c r="B950" s="14" t="n"/>
      <c r="C950" s="14" t="n"/>
      <c r="D950" s="14" t="n"/>
      <c r="E950" s="14" t="n"/>
      <c r="F950" s="14" t="n"/>
      <c r="G950" s="14" t="n"/>
      <c r="H950" s="14" t="n"/>
      <c r="I950" s="14" t="n"/>
      <c r="J950" s="14" t="n"/>
      <c r="K950" s="14" t="n"/>
      <c r="L950" s="14" t="n"/>
      <c r="M950" s="14" t="n"/>
      <c r="N950" s="14" t="n"/>
      <c r="O950" s="14" t="n"/>
      <c r="P950" s="14" t="n"/>
      <c r="Q950" s="14" t="n"/>
      <c r="R950" s="14" t="n"/>
      <c r="S950" s="14" t="n"/>
      <c r="T950" s="14" t="n"/>
      <c r="U950" s="14" t="n"/>
      <c r="V950" s="14" t="n"/>
      <c r="W950" s="14" t="n"/>
      <c r="X950" s="14" t="n"/>
      <c r="Y950" s="14" t="n"/>
      <c r="Z950" s="14" t="n"/>
    </row>
    <row r="951" ht="15.75" customHeight="1" s="16">
      <c r="A951" s="14" t="n"/>
      <c r="B951" s="14" t="n"/>
      <c r="C951" s="14" t="n"/>
      <c r="D951" s="14" t="n"/>
      <c r="E951" s="14" t="n"/>
      <c r="F951" s="14" t="n"/>
      <c r="G951" s="14" t="n"/>
      <c r="H951" s="14" t="n"/>
      <c r="I951" s="14" t="n"/>
      <c r="J951" s="14" t="n"/>
      <c r="K951" s="14" t="n"/>
      <c r="L951" s="14" t="n"/>
      <c r="M951" s="14" t="n"/>
      <c r="N951" s="14" t="n"/>
      <c r="O951" s="14" t="n"/>
      <c r="P951" s="14" t="n"/>
      <c r="Q951" s="14" t="n"/>
      <c r="R951" s="14" t="n"/>
      <c r="S951" s="14" t="n"/>
      <c r="T951" s="14" t="n"/>
      <c r="U951" s="14" t="n"/>
      <c r="V951" s="14" t="n"/>
      <c r="W951" s="14" t="n"/>
      <c r="X951" s="14" t="n"/>
      <c r="Y951" s="14" t="n"/>
      <c r="Z951" s="14" t="n"/>
    </row>
    <row r="952" ht="15.75" customHeight="1" s="16">
      <c r="A952" s="14" t="n"/>
      <c r="B952" s="14" t="n"/>
      <c r="C952" s="14" t="n"/>
      <c r="D952" s="14" t="n"/>
      <c r="E952" s="14" t="n"/>
      <c r="F952" s="14" t="n"/>
      <c r="G952" s="14" t="n"/>
      <c r="H952" s="14" t="n"/>
      <c r="I952" s="14" t="n"/>
      <c r="J952" s="14" t="n"/>
      <c r="K952" s="14" t="n"/>
      <c r="L952" s="14" t="n"/>
      <c r="M952" s="14" t="n"/>
      <c r="N952" s="14" t="n"/>
      <c r="O952" s="14" t="n"/>
      <c r="P952" s="14" t="n"/>
      <c r="Q952" s="14" t="n"/>
      <c r="R952" s="14" t="n"/>
      <c r="S952" s="14" t="n"/>
      <c r="T952" s="14" t="n"/>
      <c r="U952" s="14" t="n"/>
      <c r="V952" s="14" t="n"/>
      <c r="W952" s="14" t="n"/>
      <c r="X952" s="14" t="n"/>
      <c r="Y952" s="14" t="n"/>
      <c r="Z952" s="14" t="n"/>
    </row>
    <row r="953" ht="15.75" customHeight="1" s="16">
      <c r="A953" s="14" t="n"/>
      <c r="B953" s="14" t="n"/>
      <c r="C953" s="14" t="n"/>
      <c r="D953" s="14" t="n"/>
      <c r="E953" s="14" t="n"/>
      <c r="F953" s="14" t="n"/>
      <c r="G953" s="14" t="n"/>
      <c r="H953" s="14" t="n"/>
      <c r="I953" s="14" t="n"/>
      <c r="J953" s="14" t="n"/>
      <c r="K953" s="14" t="n"/>
      <c r="L953" s="14" t="n"/>
      <c r="M953" s="14" t="n"/>
      <c r="N953" s="14" t="n"/>
      <c r="O953" s="14" t="n"/>
      <c r="P953" s="14" t="n"/>
      <c r="Q953" s="14" t="n"/>
      <c r="R953" s="14" t="n"/>
      <c r="S953" s="14" t="n"/>
      <c r="T953" s="14" t="n"/>
      <c r="U953" s="14" t="n"/>
      <c r="V953" s="14" t="n"/>
      <c r="W953" s="14" t="n"/>
      <c r="X953" s="14" t="n"/>
      <c r="Y953" s="14" t="n"/>
      <c r="Z953" s="14" t="n"/>
    </row>
    <row r="954" ht="15.75" customHeight="1" s="16">
      <c r="A954" s="14" t="n"/>
      <c r="B954" s="14" t="n"/>
      <c r="C954" s="14" t="n"/>
      <c r="D954" s="14" t="n"/>
      <c r="E954" s="14" t="n"/>
      <c r="F954" s="14" t="n"/>
      <c r="G954" s="14" t="n"/>
      <c r="H954" s="14" t="n"/>
      <c r="I954" s="14" t="n"/>
      <c r="J954" s="14" t="n"/>
      <c r="K954" s="14" t="n"/>
      <c r="L954" s="14" t="n"/>
      <c r="M954" s="14" t="n"/>
      <c r="N954" s="14" t="n"/>
      <c r="O954" s="14" t="n"/>
      <c r="P954" s="14" t="n"/>
      <c r="Q954" s="14" t="n"/>
      <c r="R954" s="14" t="n"/>
      <c r="S954" s="14" t="n"/>
      <c r="T954" s="14" t="n"/>
      <c r="U954" s="14" t="n"/>
      <c r="V954" s="14" t="n"/>
      <c r="W954" s="14" t="n"/>
      <c r="X954" s="14" t="n"/>
      <c r="Y954" s="14" t="n"/>
      <c r="Z954" s="14" t="n"/>
    </row>
    <row r="955" ht="15.75" customHeight="1" s="16">
      <c r="A955" s="14" t="n"/>
      <c r="B955" s="14" t="n"/>
      <c r="C955" s="14" t="n"/>
      <c r="D955" s="14" t="n"/>
      <c r="E955" s="14" t="n"/>
      <c r="F955" s="14" t="n"/>
      <c r="G955" s="14" t="n"/>
      <c r="H955" s="14" t="n"/>
      <c r="I955" s="14" t="n"/>
      <c r="J955" s="14" t="n"/>
      <c r="K955" s="14" t="n"/>
      <c r="L955" s="14" t="n"/>
      <c r="M955" s="14" t="n"/>
      <c r="N955" s="14" t="n"/>
      <c r="O955" s="14" t="n"/>
      <c r="P955" s="14" t="n"/>
      <c r="Q955" s="14" t="n"/>
      <c r="R955" s="14" t="n"/>
      <c r="S955" s="14" t="n"/>
      <c r="T955" s="14" t="n"/>
      <c r="U955" s="14" t="n"/>
      <c r="V955" s="14" t="n"/>
      <c r="W955" s="14" t="n"/>
      <c r="X955" s="14" t="n"/>
      <c r="Y955" s="14" t="n"/>
      <c r="Z955" s="14" t="n"/>
    </row>
    <row r="956" ht="15.75" customHeight="1" s="16">
      <c r="A956" s="14" t="n"/>
      <c r="B956" s="14" t="n"/>
      <c r="C956" s="14" t="n"/>
      <c r="D956" s="14" t="n"/>
      <c r="E956" s="14" t="n"/>
      <c r="F956" s="14" t="n"/>
      <c r="G956" s="14" t="n"/>
      <c r="H956" s="14" t="n"/>
      <c r="I956" s="14" t="n"/>
      <c r="J956" s="14" t="n"/>
      <c r="K956" s="14" t="n"/>
      <c r="L956" s="14" t="n"/>
      <c r="M956" s="14" t="n"/>
      <c r="N956" s="14" t="n"/>
      <c r="O956" s="14" t="n"/>
      <c r="P956" s="14" t="n"/>
      <c r="Q956" s="14" t="n"/>
      <c r="R956" s="14" t="n"/>
      <c r="S956" s="14" t="n"/>
      <c r="T956" s="14" t="n"/>
      <c r="U956" s="14" t="n"/>
      <c r="V956" s="14" t="n"/>
      <c r="W956" s="14" t="n"/>
      <c r="X956" s="14" t="n"/>
      <c r="Y956" s="14" t="n"/>
      <c r="Z956" s="14" t="n"/>
    </row>
    <row r="957" ht="15.75" customHeight="1" s="16">
      <c r="A957" s="14" t="n"/>
      <c r="B957" s="14" t="n"/>
      <c r="C957" s="14" t="n"/>
      <c r="D957" s="14" t="n"/>
      <c r="E957" s="14" t="n"/>
      <c r="F957" s="14" t="n"/>
      <c r="G957" s="14" t="n"/>
      <c r="H957" s="14" t="n"/>
      <c r="I957" s="14" t="n"/>
      <c r="J957" s="14" t="n"/>
      <c r="K957" s="14" t="n"/>
      <c r="L957" s="14" t="n"/>
      <c r="M957" s="14" t="n"/>
      <c r="N957" s="14" t="n"/>
      <c r="O957" s="14" t="n"/>
      <c r="P957" s="14" t="n"/>
      <c r="Q957" s="14" t="n"/>
      <c r="R957" s="14" t="n"/>
      <c r="S957" s="14" t="n"/>
      <c r="T957" s="14" t="n"/>
      <c r="U957" s="14" t="n"/>
      <c r="V957" s="14" t="n"/>
      <c r="W957" s="14" t="n"/>
      <c r="X957" s="14" t="n"/>
      <c r="Y957" s="14" t="n"/>
      <c r="Z957" s="14" t="n"/>
    </row>
    <row r="958" ht="15.75" customHeight="1" s="16">
      <c r="A958" s="14" t="n"/>
      <c r="B958" s="14" t="n"/>
      <c r="C958" s="14" t="n"/>
      <c r="D958" s="14" t="n"/>
      <c r="E958" s="14" t="n"/>
      <c r="F958" s="14" t="n"/>
      <c r="G958" s="14" t="n"/>
      <c r="H958" s="14" t="n"/>
      <c r="I958" s="14" t="n"/>
      <c r="J958" s="14" t="n"/>
      <c r="K958" s="14" t="n"/>
      <c r="L958" s="14" t="n"/>
      <c r="M958" s="14" t="n"/>
      <c r="N958" s="14" t="n"/>
      <c r="O958" s="14" t="n"/>
      <c r="P958" s="14" t="n"/>
      <c r="Q958" s="14" t="n"/>
      <c r="R958" s="14" t="n"/>
      <c r="S958" s="14" t="n"/>
      <c r="T958" s="14" t="n"/>
      <c r="U958" s="14" t="n"/>
      <c r="V958" s="14" t="n"/>
      <c r="W958" s="14" t="n"/>
      <c r="X958" s="14" t="n"/>
      <c r="Y958" s="14" t="n"/>
      <c r="Z958" s="14" t="n"/>
    </row>
    <row r="959" ht="15.75" customHeight="1" s="16">
      <c r="A959" s="14" t="n"/>
      <c r="B959" s="14" t="n"/>
      <c r="C959" s="14" t="n"/>
      <c r="D959" s="14" t="n"/>
      <c r="E959" s="14" t="n"/>
      <c r="F959" s="14" t="n"/>
      <c r="G959" s="14" t="n"/>
      <c r="H959" s="14" t="n"/>
      <c r="I959" s="14" t="n"/>
      <c r="J959" s="14" t="n"/>
      <c r="K959" s="14" t="n"/>
      <c r="L959" s="14" t="n"/>
      <c r="M959" s="14" t="n"/>
      <c r="N959" s="14" t="n"/>
      <c r="O959" s="14" t="n"/>
      <c r="P959" s="14" t="n"/>
      <c r="Q959" s="14" t="n"/>
      <c r="R959" s="14" t="n"/>
      <c r="S959" s="14" t="n"/>
      <c r="T959" s="14" t="n"/>
      <c r="U959" s="14" t="n"/>
      <c r="V959" s="14" t="n"/>
      <c r="W959" s="14" t="n"/>
      <c r="X959" s="14" t="n"/>
      <c r="Y959" s="14" t="n"/>
      <c r="Z959" s="14" t="n"/>
    </row>
    <row r="960" ht="15.75" customHeight="1" s="16">
      <c r="A960" s="14" t="n"/>
      <c r="B960" s="14" t="n"/>
      <c r="C960" s="14" t="n"/>
      <c r="D960" s="14" t="n"/>
      <c r="E960" s="14" t="n"/>
      <c r="F960" s="14" t="n"/>
      <c r="G960" s="14" t="n"/>
      <c r="H960" s="14" t="n"/>
      <c r="I960" s="14" t="n"/>
      <c r="J960" s="14" t="n"/>
      <c r="K960" s="14" t="n"/>
      <c r="L960" s="14" t="n"/>
      <c r="M960" s="14" t="n"/>
      <c r="N960" s="14" t="n"/>
      <c r="O960" s="14" t="n"/>
      <c r="P960" s="14" t="n"/>
      <c r="Q960" s="14" t="n"/>
      <c r="R960" s="14" t="n"/>
      <c r="S960" s="14" t="n"/>
      <c r="T960" s="14" t="n"/>
      <c r="U960" s="14" t="n"/>
      <c r="V960" s="14" t="n"/>
      <c r="W960" s="14" t="n"/>
      <c r="X960" s="14" t="n"/>
      <c r="Y960" s="14" t="n"/>
      <c r="Z960" s="14" t="n"/>
    </row>
    <row r="961" ht="15.75" customHeight="1" s="16">
      <c r="A961" s="14" t="n"/>
      <c r="B961" s="14" t="n"/>
      <c r="C961" s="14" t="n"/>
      <c r="D961" s="14" t="n"/>
      <c r="E961" s="14" t="n"/>
      <c r="F961" s="14" t="n"/>
      <c r="G961" s="14" t="n"/>
      <c r="H961" s="14" t="n"/>
      <c r="I961" s="14" t="n"/>
      <c r="J961" s="14" t="n"/>
      <c r="K961" s="14" t="n"/>
      <c r="L961" s="14" t="n"/>
      <c r="M961" s="14" t="n"/>
      <c r="N961" s="14" t="n"/>
      <c r="O961" s="14" t="n"/>
      <c r="P961" s="14" t="n"/>
      <c r="Q961" s="14" t="n"/>
      <c r="R961" s="14" t="n"/>
      <c r="S961" s="14" t="n"/>
      <c r="T961" s="14" t="n"/>
      <c r="U961" s="14" t="n"/>
      <c r="V961" s="14" t="n"/>
      <c r="W961" s="14" t="n"/>
      <c r="X961" s="14" t="n"/>
      <c r="Y961" s="14" t="n"/>
      <c r="Z961" s="14" t="n"/>
    </row>
    <row r="962" ht="15.75" customHeight="1" s="16">
      <c r="A962" s="14" t="n"/>
      <c r="B962" s="14" t="n"/>
      <c r="C962" s="14" t="n"/>
      <c r="D962" s="14" t="n"/>
      <c r="E962" s="14" t="n"/>
      <c r="F962" s="14" t="n"/>
      <c r="G962" s="14" t="n"/>
      <c r="H962" s="14" t="n"/>
      <c r="I962" s="14" t="n"/>
      <c r="J962" s="14" t="n"/>
      <c r="K962" s="14" t="n"/>
      <c r="L962" s="14" t="n"/>
      <c r="M962" s="14" t="n"/>
      <c r="N962" s="14" t="n"/>
      <c r="O962" s="14" t="n"/>
      <c r="P962" s="14" t="n"/>
      <c r="Q962" s="14" t="n"/>
      <c r="R962" s="14" t="n"/>
      <c r="S962" s="14" t="n"/>
      <c r="T962" s="14" t="n"/>
      <c r="U962" s="14" t="n"/>
      <c r="V962" s="14" t="n"/>
      <c r="W962" s="14" t="n"/>
      <c r="X962" s="14" t="n"/>
      <c r="Y962" s="14" t="n"/>
      <c r="Z962" s="14" t="n"/>
    </row>
    <row r="963" ht="15.75" customHeight="1" s="16">
      <c r="A963" s="14" t="n"/>
      <c r="B963" s="14" t="n"/>
      <c r="C963" s="14" t="n"/>
      <c r="D963" s="14" t="n"/>
      <c r="E963" s="14" t="n"/>
      <c r="F963" s="14" t="n"/>
      <c r="G963" s="14" t="n"/>
      <c r="H963" s="14" t="n"/>
      <c r="I963" s="14" t="n"/>
      <c r="J963" s="14" t="n"/>
      <c r="K963" s="14" t="n"/>
      <c r="L963" s="14" t="n"/>
      <c r="M963" s="14" t="n"/>
      <c r="N963" s="14" t="n"/>
      <c r="O963" s="14" t="n"/>
      <c r="P963" s="14" t="n"/>
      <c r="Q963" s="14" t="n"/>
      <c r="R963" s="14" t="n"/>
      <c r="S963" s="14" t="n"/>
      <c r="T963" s="14" t="n"/>
      <c r="U963" s="14" t="n"/>
      <c r="V963" s="14" t="n"/>
      <c r="W963" s="14" t="n"/>
      <c r="X963" s="14" t="n"/>
      <c r="Y963" s="14" t="n"/>
      <c r="Z963" s="14" t="n"/>
    </row>
    <row r="964" ht="15.75" customHeight="1" s="16">
      <c r="A964" s="14" t="n"/>
      <c r="B964" s="14" t="n"/>
      <c r="C964" s="14" t="n"/>
      <c r="D964" s="14" t="n"/>
      <c r="E964" s="14" t="n"/>
      <c r="F964" s="14" t="n"/>
      <c r="G964" s="14" t="n"/>
      <c r="H964" s="14" t="n"/>
      <c r="I964" s="14" t="n"/>
      <c r="J964" s="14" t="n"/>
      <c r="K964" s="14" t="n"/>
      <c r="L964" s="14" t="n"/>
      <c r="M964" s="14" t="n"/>
      <c r="N964" s="14" t="n"/>
      <c r="O964" s="14" t="n"/>
      <c r="P964" s="14" t="n"/>
      <c r="Q964" s="14" t="n"/>
      <c r="R964" s="14" t="n"/>
      <c r="S964" s="14" t="n"/>
      <c r="T964" s="14" t="n"/>
      <c r="U964" s="14" t="n"/>
      <c r="V964" s="14" t="n"/>
      <c r="W964" s="14" t="n"/>
      <c r="X964" s="14" t="n"/>
      <c r="Y964" s="14" t="n"/>
      <c r="Z964" s="14" t="n"/>
    </row>
    <row r="965" ht="15.75" customHeight="1" s="16">
      <c r="A965" s="14" t="n"/>
      <c r="B965" s="14" t="n"/>
      <c r="C965" s="14" t="n"/>
      <c r="D965" s="14" t="n"/>
      <c r="E965" s="14" t="n"/>
      <c r="F965" s="14" t="n"/>
      <c r="G965" s="14" t="n"/>
      <c r="H965" s="14" t="n"/>
      <c r="I965" s="14" t="n"/>
      <c r="J965" s="14" t="n"/>
      <c r="K965" s="14" t="n"/>
      <c r="L965" s="14" t="n"/>
      <c r="M965" s="14" t="n"/>
      <c r="N965" s="14" t="n"/>
      <c r="O965" s="14" t="n"/>
      <c r="P965" s="14" t="n"/>
      <c r="Q965" s="14" t="n"/>
      <c r="R965" s="14" t="n"/>
      <c r="S965" s="14" t="n"/>
      <c r="T965" s="14" t="n"/>
      <c r="U965" s="14" t="n"/>
      <c r="V965" s="14" t="n"/>
      <c r="W965" s="14" t="n"/>
      <c r="X965" s="14" t="n"/>
      <c r="Y965" s="14" t="n"/>
      <c r="Z965" s="14" t="n"/>
    </row>
    <row r="966" ht="15.75" customHeight="1" s="16">
      <c r="A966" s="14" t="n"/>
      <c r="B966" s="14" t="n"/>
      <c r="C966" s="14" t="n"/>
      <c r="D966" s="14" t="n"/>
      <c r="E966" s="14" t="n"/>
      <c r="F966" s="14" t="n"/>
      <c r="G966" s="14" t="n"/>
      <c r="H966" s="14" t="n"/>
      <c r="I966" s="14" t="n"/>
      <c r="J966" s="14" t="n"/>
      <c r="K966" s="14" t="n"/>
      <c r="L966" s="14" t="n"/>
      <c r="M966" s="14" t="n"/>
      <c r="N966" s="14" t="n"/>
      <c r="O966" s="14" t="n"/>
      <c r="P966" s="14" t="n"/>
      <c r="Q966" s="14" t="n"/>
      <c r="R966" s="14" t="n"/>
      <c r="S966" s="14" t="n"/>
      <c r="T966" s="14" t="n"/>
      <c r="U966" s="14" t="n"/>
      <c r="V966" s="14" t="n"/>
      <c r="W966" s="14" t="n"/>
      <c r="X966" s="14" t="n"/>
      <c r="Y966" s="14" t="n"/>
      <c r="Z966" s="14" t="n"/>
    </row>
    <row r="967" ht="15.75" customHeight="1" s="16">
      <c r="A967" s="14" t="n"/>
      <c r="B967" s="14" t="n"/>
      <c r="C967" s="14" t="n"/>
      <c r="D967" s="14" t="n"/>
      <c r="E967" s="14" t="n"/>
      <c r="F967" s="14" t="n"/>
      <c r="G967" s="14" t="n"/>
      <c r="H967" s="14" t="n"/>
      <c r="I967" s="14" t="n"/>
      <c r="J967" s="14" t="n"/>
      <c r="K967" s="14" t="n"/>
      <c r="L967" s="14" t="n"/>
      <c r="M967" s="14" t="n"/>
      <c r="N967" s="14" t="n"/>
      <c r="O967" s="14" t="n"/>
      <c r="P967" s="14" t="n"/>
      <c r="Q967" s="14" t="n"/>
      <c r="R967" s="14" t="n"/>
      <c r="S967" s="14" t="n"/>
      <c r="T967" s="14" t="n"/>
      <c r="U967" s="14" t="n"/>
      <c r="V967" s="14" t="n"/>
      <c r="W967" s="14" t="n"/>
      <c r="X967" s="14" t="n"/>
      <c r="Y967" s="14" t="n"/>
      <c r="Z967" s="14" t="n"/>
    </row>
    <row r="968" ht="15.75" customHeight="1" s="16">
      <c r="A968" s="14" t="n"/>
      <c r="B968" s="14" t="n"/>
      <c r="C968" s="14" t="n"/>
      <c r="D968" s="14" t="n"/>
      <c r="E968" s="14" t="n"/>
      <c r="F968" s="14" t="n"/>
      <c r="G968" s="14" t="n"/>
      <c r="H968" s="14" t="n"/>
      <c r="I968" s="14" t="n"/>
      <c r="J968" s="14" t="n"/>
      <c r="K968" s="14" t="n"/>
      <c r="L968" s="14" t="n"/>
      <c r="M968" s="14" t="n"/>
      <c r="N968" s="14" t="n"/>
      <c r="O968" s="14" t="n"/>
      <c r="P968" s="14" t="n"/>
      <c r="Q968" s="14" t="n"/>
      <c r="R968" s="14" t="n"/>
      <c r="S968" s="14" t="n"/>
      <c r="T968" s="14" t="n"/>
      <c r="U968" s="14" t="n"/>
      <c r="V968" s="14" t="n"/>
      <c r="W968" s="14" t="n"/>
      <c r="X968" s="14" t="n"/>
      <c r="Y968" s="14" t="n"/>
      <c r="Z968" s="14" t="n"/>
    </row>
    <row r="969" ht="15.75" customHeight="1" s="16">
      <c r="A969" s="14" t="n"/>
      <c r="B969" s="14" t="n"/>
      <c r="C969" s="14" t="n"/>
      <c r="D969" s="14" t="n"/>
      <c r="E969" s="14" t="n"/>
      <c r="F969" s="14" t="n"/>
      <c r="G969" s="14" t="n"/>
      <c r="H969" s="14" t="n"/>
      <c r="I969" s="14" t="n"/>
      <c r="J969" s="14" t="n"/>
      <c r="K969" s="14" t="n"/>
      <c r="L969" s="14" t="n"/>
      <c r="M969" s="14" t="n"/>
      <c r="N969" s="14" t="n"/>
      <c r="O969" s="14" t="n"/>
      <c r="P969" s="14" t="n"/>
      <c r="Q969" s="14" t="n"/>
      <c r="R969" s="14" t="n"/>
      <c r="S969" s="14" t="n"/>
      <c r="T969" s="14" t="n"/>
      <c r="U969" s="14" t="n"/>
      <c r="V969" s="14" t="n"/>
      <c r="W969" s="14" t="n"/>
      <c r="X969" s="14" t="n"/>
      <c r="Y969" s="14" t="n"/>
      <c r="Z969" s="14" t="n"/>
    </row>
    <row r="970" ht="15.75" customHeight="1" s="16">
      <c r="A970" s="14" t="n"/>
      <c r="B970" s="14" t="n"/>
      <c r="C970" s="14" t="n"/>
      <c r="D970" s="14" t="n"/>
      <c r="E970" s="14" t="n"/>
      <c r="F970" s="14" t="n"/>
      <c r="G970" s="14" t="n"/>
      <c r="H970" s="14" t="n"/>
      <c r="I970" s="14" t="n"/>
      <c r="J970" s="14" t="n"/>
      <c r="K970" s="14" t="n"/>
      <c r="L970" s="14" t="n"/>
      <c r="M970" s="14" t="n"/>
      <c r="N970" s="14" t="n"/>
      <c r="O970" s="14" t="n"/>
      <c r="P970" s="14" t="n"/>
      <c r="Q970" s="14" t="n"/>
      <c r="R970" s="14" t="n"/>
      <c r="S970" s="14" t="n"/>
      <c r="T970" s="14" t="n"/>
      <c r="U970" s="14" t="n"/>
      <c r="V970" s="14" t="n"/>
      <c r="W970" s="14" t="n"/>
      <c r="X970" s="14" t="n"/>
      <c r="Y970" s="14" t="n"/>
      <c r="Z970" s="14" t="n"/>
    </row>
    <row r="971" ht="15.75" customHeight="1" s="16">
      <c r="A971" s="14" t="n"/>
      <c r="B971" s="14" t="n"/>
      <c r="C971" s="14" t="n"/>
      <c r="D971" s="14" t="n"/>
      <c r="E971" s="14" t="n"/>
      <c r="F971" s="14" t="n"/>
      <c r="G971" s="14" t="n"/>
      <c r="H971" s="14" t="n"/>
      <c r="I971" s="14" t="n"/>
      <c r="J971" s="14" t="n"/>
      <c r="K971" s="14" t="n"/>
      <c r="L971" s="14" t="n"/>
      <c r="M971" s="14" t="n"/>
      <c r="N971" s="14" t="n"/>
      <c r="O971" s="14" t="n"/>
      <c r="P971" s="14" t="n"/>
      <c r="Q971" s="14" t="n"/>
      <c r="R971" s="14" t="n"/>
      <c r="S971" s="14" t="n"/>
      <c r="T971" s="14" t="n"/>
      <c r="U971" s="14" t="n"/>
      <c r="V971" s="14" t="n"/>
      <c r="W971" s="14" t="n"/>
      <c r="X971" s="14" t="n"/>
      <c r="Y971" s="14" t="n"/>
      <c r="Z971" s="14" t="n"/>
    </row>
    <row r="972" ht="15.75" customHeight="1" s="16">
      <c r="A972" s="14" t="n"/>
      <c r="B972" s="14" t="n"/>
      <c r="C972" s="14" t="n"/>
      <c r="D972" s="14" t="n"/>
      <c r="E972" s="14" t="n"/>
      <c r="F972" s="14" t="n"/>
      <c r="G972" s="14" t="n"/>
      <c r="H972" s="14" t="n"/>
      <c r="I972" s="14" t="n"/>
      <c r="J972" s="14" t="n"/>
      <c r="K972" s="14" t="n"/>
      <c r="L972" s="14" t="n"/>
      <c r="M972" s="14" t="n"/>
      <c r="N972" s="14" t="n"/>
      <c r="O972" s="14" t="n"/>
      <c r="P972" s="14" t="n"/>
      <c r="Q972" s="14" t="n"/>
      <c r="R972" s="14" t="n"/>
      <c r="S972" s="14" t="n"/>
      <c r="T972" s="14" t="n"/>
      <c r="U972" s="14" t="n"/>
      <c r="V972" s="14" t="n"/>
      <c r="W972" s="14" t="n"/>
      <c r="X972" s="14" t="n"/>
      <c r="Y972" s="14" t="n"/>
      <c r="Z972" s="14" t="n"/>
    </row>
    <row r="973" ht="15.75" customHeight="1" s="16">
      <c r="A973" s="14" t="n"/>
      <c r="B973" s="14" t="n"/>
      <c r="C973" s="14" t="n"/>
      <c r="D973" s="14" t="n"/>
      <c r="E973" s="14" t="n"/>
      <c r="F973" s="14" t="n"/>
      <c r="G973" s="14" t="n"/>
      <c r="H973" s="14" t="n"/>
      <c r="I973" s="14" t="n"/>
      <c r="J973" s="14" t="n"/>
      <c r="K973" s="14" t="n"/>
      <c r="L973" s="14" t="n"/>
      <c r="M973" s="14" t="n"/>
      <c r="N973" s="14" t="n"/>
      <c r="O973" s="14" t="n"/>
      <c r="P973" s="14" t="n"/>
      <c r="Q973" s="14" t="n"/>
      <c r="R973" s="14" t="n"/>
      <c r="S973" s="14" t="n"/>
      <c r="T973" s="14" t="n"/>
      <c r="U973" s="14" t="n"/>
      <c r="V973" s="14" t="n"/>
      <c r="W973" s="14" t="n"/>
      <c r="X973" s="14" t="n"/>
      <c r="Y973" s="14" t="n"/>
      <c r="Z973" s="14" t="n"/>
    </row>
    <row r="974" ht="15.75" customHeight="1" s="16">
      <c r="A974" s="14" t="n"/>
      <c r="B974" s="14" t="n"/>
      <c r="C974" s="14" t="n"/>
      <c r="D974" s="14" t="n"/>
      <c r="E974" s="14" t="n"/>
      <c r="F974" s="14" t="n"/>
      <c r="G974" s="14" t="n"/>
      <c r="H974" s="14" t="n"/>
      <c r="I974" s="14" t="n"/>
      <c r="J974" s="14" t="n"/>
      <c r="K974" s="14" t="n"/>
      <c r="L974" s="14" t="n"/>
      <c r="M974" s="14" t="n"/>
      <c r="N974" s="14" t="n"/>
      <c r="O974" s="14" t="n"/>
      <c r="P974" s="14" t="n"/>
      <c r="Q974" s="14" t="n"/>
      <c r="R974" s="14" t="n"/>
      <c r="S974" s="14" t="n"/>
      <c r="T974" s="14" t="n"/>
      <c r="U974" s="14" t="n"/>
      <c r="V974" s="14" t="n"/>
      <c r="W974" s="14" t="n"/>
      <c r="X974" s="14" t="n"/>
      <c r="Y974" s="14" t="n"/>
      <c r="Z974" s="14" t="n"/>
    </row>
    <row r="975" ht="15.75" customHeight="1" s="16">
      <c r="A975" s="14" t="n"/>
      <c r="B975" s="14" t="n"/>
      <c r="C975" s="14" t="n"/>
      <c r="D975" s="14" t="n"/>
      <c r="E975" s="14" t="n"/>
      <c r="F975" s="14" t="n"/>
      <c r="G975" s="14" t="n"/>
      <c r="H975" s="14" t="n"/>
      <c r="I975" s="14" t="n"/>
      <c r="J975" s="14" t="n"/>
      <c r="K975" s="14" t="n"/>
      <c r="L975" s="14" t="n"/>
      <c r="M975" s="14" t="n"/>
      <c r="N975" s="14" t="n"/>
      <c r="O975" s="14" t="n"/>
      <c r="P975" s="14" t="n"/>
      <c r="Q975" s="14" t="n"/>
      <c r="R975" s="14" t="n"/>
      <c r="S975" s="14" t="n"/>
      <c r="T975" s="14" t="n"/>
      <c r="U975" s="14" t="n"/>
      <c r="V975" s="14" t="n"/>
      <c r="W975" s="14" t="n"/>
      <c r="X975" s="14" t="n"/>
      <c r="Y975" s="14" t="n"/>
      <c r="Z975" s="14" t="n"/>
    </row>
    <row r="976" ht="15.75" customHeight="1" s="16">
      <c r="A976" s="14" t="n"/>
      <c r="B976" s="14" t="n"/>
      <c r="C976" s="14" t="n"/>
      <c r="D976" s="14" t="n"/>
      <c r="E976" s="14" t="n"/>
      <c r="F976" s="14" t="n"/>
      <c r="G976" s="14" t="n"/>
      <c r="H976" s="14" t="n"/>
      <c r="I976" s="14" t="n"/>
      <c r="J976" s="14" t="n"/>
      <c r="K976" s="14" t="n"/>
      <c r="L976" s="14" t="n"/>
      <c r="M976" s="14" t="n"/>
      <c r="N976" s="14" t="n"/>
      <c r="O976" s="14" t="n"/>
      <c r="P976" s="14" t="n"/>
      <c r="Q976" s="14" t="n"/>
      <c r="R976" s="14" t="n"/>
      <c r="S976" s="14" t="n"/>
      <c r="T976" s="14" t="n"/>
      <c r="U976" s="14" t="n"/>
      <c r="V976" s="14" t="n"/>
      <c r="W976" s="14" t="n"/>
      <c r="X976" s="14" t="n"/>
      <c r="Y976" s="14" t="n"/>
      <c r="Z976" s="14" t="n"/>
    </row>
    <row r="977" ht="15.75" customHeight="1" s="16">
      <c r="A977" s="14" t="n"/>
      <c r="B977" s="14" t="n"/>
      <c r="C977" s="14" t="n"/>
      <c r="D977" s="14" t="n"/>
      <c r="E977" s="14" t="n"/>
      <c r="F977" s="14" t="n"/>
      <c r="G977" s="14" t="n"/>
      <c r="H977" s="14" t="n"/>
      <c r="I977" s="14" t="n"/>
      <c r="J977" s="14" t="n"/>
      <c r="K977" s="14" t="n"/>
      <c r="L977" s="14" t="n"/>
      <c r="M977" s="14" t="n"/>
      <c r="N977" s="14" t="n"/>
      <c r="O977" s="14" t="n"/>
      <c r="P977" s="14" t="n"/>
      <c r="Q977" s="14" t="n"/>
      <c r="R977" s="14" t="n"/>
      <c r="S977" s="14" t="n"/>
      <c r="T977" s="14" t="n"/>
      <c r="U977" s="14" t="n"/>
      <c r="V977" s="14" t="n"/>
      <c r="W977" s="14" t="n"/>
      <c r="X977" s="14" t="n"/>
      <c r="Y977" s="14" t="n"/>
      <c r="Z977" s="14" t="n"/>
    </row>
    <row r="978" ht="15.75" customHeight="1" s="16">
      <c r="A978" s="14" t="n"/>
      <c r="B978" s="14" t="n"/>
      <c r="C978" s="14" t="n"/>
      <c r="D978" s="14" t="n"/>
      <c r="E978" s="14" t="n"/>
      <c r="F978" s="14" t="n"/>
      <c r="G978" s="14" t="n"/>
      <c r="H978" s="14" t="n"/>
      <c r="I978" s="14" t="n"/>
      <c r="J978" s="14" t="n"/>
      <c r="K978" s="14" t="n"/>
      <c r="L978" s="14" t="n"/>
      <c r="M978" s="14" t="n"/>
      <c r="N978" s="14" t="n"/>
      <c r="O978" s="14" t="n"/>
      <c r="P978" s="14" t="n"/>
      <c r="Q978" s="14" t="n"/>
      <c r="R978" s="14" t="n"/>
      <c r="S978" s="14" t="n"/>
      <c r="T978" s="14" t="n"/>
      <c r="U978" s="14" t="n"/>
      <c r="V978" s="14" t="n"/>
      <c r="W978" s="14" t="n"/>
      <c r="X978" s="14" t="n"/>
      <c r="Y978" s="14" t="n"/>
      <c r="Z978" s="14" t="n"/>
    </row>
    <row r="979" ht="15.75" customHeight="1" s="16">
      <c r="A979" s="14" t="n"/>
      <c r="B979" s="14" t="n"/>
      <c r="C979" s="14" t="n"/>
      <c r="D979" s="14" t="n"/>
      <c r="E979" s="14" t="n"/>
      <c r="F979" s="14" t="n"/>
      <c r="G979" s="14" t="n"/>
      <c r="H979" s="14" t="n"/>
      <c r="I979" s="14" t="n"/>
      <c r="J979" s="14" t="n"/>
      <c r="K979" s="14" t="n"/>
      <c r="L979" s="14" t="n"/>
      <c r="M979" s="14" t="n"/>
      <c r="N979" s="14" t="n"/>
      <c r="O979" s="14" t="n"/>
      <c r="P979" s="14" t="n"/>
      <c r="Q979" s="14" t="n"/>
      <c r="R979" s="14" t="n"/>
      <c r="S979" s="14" t="n"/>
      <c r="T979" s="14" t="n"/>
      <c r="U979" s="14" t="n"/>
      <c r="V979" s="14" t="n"/>
      <c r="W979" s="14" t="n"/>
      <c r="X979" s="14" t="n"/>
      <c r="Y979" s="14" t="n"/>
      <c r="Z979" s="14" t="n"/>
    </row>
    <row r="980" ht="15.75" customHeight="1" s="16">
      <c r="A980" s="14" t="n"/>
      <c r="B980" s="14" t="n"/>
      <c r="C980" s="14" t="n"/>
      <c r="D980" s="14" t="n"/>
      <c r="E980" s="14" t="n"/>
      <c r="F980" s="14" t="n"/>
      <c r="G980" s="14" t="n"/>
      <c r="H980" s="14" t="n"/>
      <c r="I980" s="14" t="n"/>
      <c r="J980" s="14" t="n"/>
      <c r="K980" s="14" t="n"/>
      <c r="L980" s="14" t="n"/>
      <c r="M980" s="14" t="n"/>
      <c r="N980" s="14" t="n"/>
      <c r="O980" s="14" t="n"/>
      <c r="P980" s="14" t="n"/>
      <c r="Q980" s="14" t="n"/>
      <c r="R980" s="14" t="n"/>
      <c r="S980" s="14" t="n"/>
      <c r="T980" s="14" t="n"/>
      <c r="U980" s="14" t="n"/>
      <c r="V980" s="14" t="n"/>
      <c r="W980" s="14" t="n"/>
      <c r="X980" s="14" t="n"/>
      <c r="Y980" s="14" t="n"/>
      <c r="Z980" s="14" t="n"/>
    </row>
    <row r="981" ht="15.75" customHeight="1" s="16">
      <c r="A981" s="14" t="n"/>
      <c r="B981" s="14" t="n"/>
      <c r="C981" s="14" t="n"/>
      <c r="D981" s="14" t="n"/>
      <c r="E981" s="14" t="n"/>
      <c r="F981" s="14" t="n"/>
      <c r="G981" s="14" t="n"/>
      <c r="H981" s="14" t="n"/>
      <c r="I981" s="14" t="n"/>
      <c r="J981" s="14" t="n"/>
      <c r="K981" s="14" t="n"/>
      <c r="L981" s="14" t="n"/>
      <c r="M981" s="14" t="n"/>
      <c r="N981" s="14" t="n"/>
      <c r="O981" s="14" t="n"/>
      <c r="P981" s="14" t="n"/>
      <c r="Q981" s="14" t="n"/>
      <c r="R981" s="14" t="n"/>
      <c r="S981" s="14" t="n"/>
      <c r="T981" s="14" t="n"/>
      <c r="U981" s="14" t="n"/>
      <c r="V981" s="14" t="n"/>
      <c r="W981" s="14" t="n"/>
      <c r="X981" s="14" t="n"/>
      <c r="Y981" s="14" t="n"/>
      <c r="Z981" s="14" t="n"/>
    </row>
    <row r="982" ht="15.75" customHeight="1" s="16">
      <c r="A982" s="14" t="n"/>
      <c r="B982" s="14" t="n"/>
      <c r="C982" s="14" t="n"/>
      <c r="D982" s="14" t="n"/>
      <c r="E982" s="14" t="n"/>
      <c r="F982" s="14" t="n"/>
      <c r="G982" s="14" t="n"/>
      <c r="H982" s="14" t="n"/>
      <c r="I982" s="14" t="n"/>
      <c r="J982" s="14" t="n"/>
      <c r="K982" s="14" t="n"/>
      <c r="L982" s="14" t="n"/>
      <c r="M982" s="14" t="n"/>
      <c r="N982" s="14" t="n"/>
      <c r="O982" s="14" t="n"/>
      <c r="P982" s="14" t="n"/>
      <c r="Q982" s="14" t="n"/>
      <c r="R982" s="14" t="n"/>
      <c r="S982" s="14" t="n"/>
      <c r="T982" s="14" t="n"/>
      <c r="U982" s="14" t="n"/>
      <c r="V982" s="14" t="n"/>
      <c r="W982" s="14" t="n"/>
      <c r="X982" s="14" t="n"/>
      <c r="Y982" s="14" t="n"/>
      <c r="Z982" s="14" t="n"/>
    </row>
    <row r="983" ht="15.75" customHeight="1" s="16">
      <c r="A983" s="14" t="n"/>
      <c r="B983" s="14" t="n"/>
      <c r="C983" s="14" t="n"/>
      <c r="D983" s="14" t="n"/>
      <c r="E983" s="14" t="n"/>
      <c r="F983" s="14" t="n"/>
      <c r="G983" s="14" t="n"/>
      <c r="H983" s="14" t="n"/>
      <c r="I983" s="14" t="n"/>
      <c r="J983" s="14" t="n"/>
      <c r="K983" s="14" t="n"/>
      <c r="L983" s="14" t="n"/>
      <c r="M983" s="14" t="n"/>
      <c r="N983" s="14" t="n"/>
      <c r="O983" s="14" t="n"/>
      <c r="P983" s="14" t="n"/>
      <c r="Q983" s="14" t="n"/>
      <c r="R983" s="14" t="n"/>
      <c r="S983" s="14" t="n"/>
      <c r="T983" s="14" t="n"/>
      <c r="U983" s="14" t="n"/>
      <c r="V983" s="14" t="n"/>
      <c r="W983" s="14" t="n"/>
      <c r="X983" s="14" t="n"/>
      <c r="Y983" s="14" t="n"/>
      <c r="Z983" s="14" t="n"/>
    </row>
    <row r="984" ht="15.75" customHeight="1" s="16">
      <c r="A984" s="14" t="n"/>
      <c r="B984" s="14" t="n"/>
      <c r="C984" s="14" t="n"/>
      <c r="D984" s="14" t="n"/>
      <c r="E984" s="14" t="n"/>
      <c r="F984" s="14" t="n"/>
      <c r="G984" s="14" t="n"/>
      <c r="H984" s="14" t="n"/>
      <c r="I984" s="14" t="n"/>
      <c r="J984" s="14" t="n"/>
      <c r="K984" s="14" t="n"/>
      <c r="L984" s="14" t="n"/>
      <c r="M984" s="14" t="n"/>
      <c r="N984" s="14" t="n"/>
      <c r="O984" s="14" t="n"/>
      <c r="P984" s="14" t="n"/>
      <c r="Q984" s="14" t="n"/>
      <c r="R984" s="14" t="n"/>
      <c r="S984" s="14" t="n"/>
      <c r="T984" s="14" t="n"/>
      <c r="U984" s="14" t="n"/>
      <c r="V984" s="14" t="n"/>
      <c r="W984" s="14" t="n"/>
      <c r="X984" s="14" t="n"/>
      <c r="Y984" s="14" t="n"/>
      <c r="Z984" s="14" t="n"/>
    </row>
    <row r="985" ht="15.75" customHeight="1" s="16">
      <c r="A985" s="14" t="n"/>
      <c r="B985" s="14" t="n"/>
      <c r="C985" s="14" t="n"/>
      <c r="D985" s="14" t="n"/>
      <c r="E985" s="14" t="n"/>
      <c r="F985" s="14" t="n"/>
      <c r="G985" s="14" t="n"/>
      <c r="H985" s="14" t="n"/>
      <c r="I985" s="14" t="n"/>
      <c r="J985" s="14" t="n"/>
      <c r="K985" s="14" t="n"/>
      <c r="L985" s="14" t="n"/>
      <c r="M985" s="14" t="n"/>
      <c r="N985" s="14" t="n"/>
      <c r="O985" s="14" t="n"/>
      <c r="P985" s="14" t="n"/>
      <c r="Q985" s="14" t="n"/>
      <c r="R985" s="14" t="n"/>
      <c r="S985" s="14" t="n"/>
      <c r="T985" s="14" t="n"/>
      <c r="U985" s="14" t="n"/>
      <c r="V985" s="14" t="n"/>
      <c r="W985" s="14" t="n"/>
      <c r="X985" s="14" t="n"/>
      <c r="Y985" s="14" t="n"/>
      <c r="Z985" s="14" t="n"/>
    </row>
    <row r="986" ht="15.75" customHeight="1" s="16">
      <c r="A986" s="14" t="n"/>
      <c r="B986" s="14" t="n"/>
      <c r="C986" s="14" t="n"/>
      <c r="D986" s="14" t="n"/>
      <c r="E986" s="14" t="n"/>
      <c r="F986" s="14" t="n"/>
      <c r="G986" s="14" t="n"/>
      <c r="H986" s="14" t="n"/>
      <c r="I986" s="14" t="n"/>
      <c r="J986" s="14" t="n"/>
      <c r="K986" s="14" t="n"/>
      <c r="L986" s="14" t="n"/>
      <c r="M986" s="14" t="n"/>
      <c r="N986" s="14" t="n"/>
      <c r="O986" s="14" t="n"/>
      <c r="P986" s="14" t="n"/>
      <c r="Q986" s="14" t="n"/>
      <c r="R986" s="14" t="n"/>
      <c r="S986" s="14" t="n"/>
      <c r="T986" s="14" t="n"/>
      <c r="U986" s="14" t="n"/>
      <c r="V986" s="14" t="n"/>
      <c r="W986" s="14" t="n"/>
      <c r="X986" s="14" t="n"/>
      <c r="Y986" s="14" t="n"/>
      <c r="Z986" s="14" t="n"/>
    </row>
    <row r="987" ht="15.75" customHeight="1" s="16">
      <c r="A987" s="14" t="n"/>
      <c r="B987" s="14" t="n"/>
      <c r="C987" s="14" t="n"/>
      <c r="D987" s="14" t="n"/>
      <c r="E987" s="14" t="n"/>
      <c r="F987" s="14" t="n"/>
      <c r="G987" s="14" t="n"/>
      <c r="H987" s="14" t="n"/>
      <c r="I987" s="14" t="n"/>
      <c r="J987" s="14" t="n"/>
      <c r="K987" s="14" t="n"/>
      <c r="L987" s="14" t="n"/>
      <c r="M987" s="14" t="n"/>
      <c r="N987" s="14" t="n"/>
      <c r="O987" s="14" t="n"/>
      <c r="P987" s="14" t="n"/>
      <c r="Q987" s="14" t="n"/>
      <c r="R987" s="14" t="n"/>
      <c r="S987" s="14" t="n"/>
      <c r="T987" s="14" t="n"/>
      <c r="U987" s="14" t="n"/>
      <c r="V987" s="14" t="n"/>
      <c r="W987" s="14" t="n"/>
      <c r="X987" s="14" t="n"/>
      <c r="Y987" s="14" t="n"/>
      <c r="Z987" s="14" t="n"/>
    </row>
    <row r="988" ht="15.75" customHeight="1" s="16">
      <c r="A988" s="14" t="n"/>
      <c r="B988" s="14" t="n"/>
      <c r="C988" s="14" t="n"/>
      <c r="D988" s="14" t="n"/>
      <c r="E988" s="14" t="n"/>
      <c r="F988" s="14" t="n"/>
      <c r="G988" s="14" t="n"/>
      <c r="H988" s="14" t="n"/>
      <c r="I988" s="14" t="n"/>
      <c r="J988" s="14" t="n"/>
      <c r="K988" s="14" t="n"/>
      <c r="L988" s="14" t="n"/>
      <c r="M988" s="14" t="n"/>
      <c r="N988" s="14" t="n"/>
      <c r="O988" s="14" t="n"/>
      <c r="P988" s="14" t="n"/>
      <c r="Q988" s="14" t="n"/>
      <c r="R988" s="14" t="n"/>
      <c r="S988" s="14" t="n"/>
      <c r="T988" s="14" t="n"/>
      <c r="U988" s="14" t="n"/>
      <c r="V988" s="14" t="n"/>
      <c r="W988" s="14" t="n"/>
      <c r="X988" s="14" t="n"/>
      <c r="Y988" s="14" t="n"/>
      <c r="Z988" s="14" t="n"/>
    </row>
    <row r="989" ht="15.75" customHeight="1" s="16">
      <c r="A989" s="14" t="n"/>
      <c r="B989" s="14" t="n"/>
      <c r="C989" s="14" t="n"/>
      <c r="D989" s="14" t="n"/>
      <c r="E989" s="14" t="n"/>
      <c r="F989" s="14" t="n"/>
      <c r="G989" s="14" t="n"/>
      <c r="H989" s="14" t="n"/>
      <c r="I989" s="14" t="n"/>
      <c r="J989" s="14" t="n"/>
      <c r="K989" s="14" t="n"/>
      <c r="L989" s="14" t="n"/>
      <c r="M989" s="14" t="n"/>
      <c r="N989" s="14" t="n"/>
      <c r="O989" s="14" t="n"/>
      <c r="P989" s="14" t="n"/>
      <c r="Q989" s="14" t="n"/>
      <c r="R989" s="14" t="n"/>
      <c r="S989" s="14" t="n"/>
      <c r="T989" s="14" t="n"/>
      <c r="U989" s="14" t="n"/>
      <c r="V989" s="14" t="n"/>
      <c r="W989" s="14" t="n"/>
      <c r="X989" s="14" t="n"/>
      <c r="Y989" s="14" t="n"/>
      <c r="Z989" s="14" t="n"/>
    </row>
    <row r="990" ht="15.75" customHeight="1" s="16">
      <c r="A990" s="14" t="n"/>
      <c r="B990" s="14" t="n"/>
      <c r="C990" s="14" t="n"/>
      <c r="D990" s="14" t="n"/>
      <c r="E990" s="14" t="n"/>
      <c r="F990" s="14" t="n"/>
      <c r="G990" s="14" t="n"/>
      <c r="H990" s="14" t="n"/>
      <c r="I990" s="14" t="n"/>
      <c r="J990" s="14" t="n"/>
      <c r="K990" s="14" t="n"/>
      <c r="L990" s="14" t="n"/>
      <c r="M990" s="14" t="n"/>
      <c r="N990" s="14" t="n"/>
      <c r="O990" s="14" t="n"/>
      <c r="P990" s="14" t="n"/>
      <c r="Q990" s="14" t="n"/>
      <c r="R990" s="14" t="n"/>
      <c r="S990" s="14" t="n"/>
      <c r="T990" s="14" t="n"/>
      <c r="U990" s="14" t="n"/>
      <c r="V990" s="14" t="n"/>
      <c r="W990" s="14" t="n"/>
      <c r="X990" s="14" t="n"/>
      <c r="Y990" s="14" t="n"/>
      <c r="Z990" s="14" t="n"/>
    </row>
    <row r="991" ht="15.75" customHeight="1" s="16">
      <c r="A991" s="14" t="n"/>
      <c r="B991" s="14" t="n"/>
      <c r="C991" s="14" t="n"/>
      <c r="D991" s="14" t="n"/>
      <c r="E991" s="14" t="n"/>
      <c r="F991" s="14" t="n"/>
      <c r="G991" s="14" t="n"/>
      <c r="H991" s="14" t="n"/>
      <c r="I991" s="14" t="n"/>
      <c r="J991" s="14" t="n"/>
      <c r="K991" s="14" t="n"/>
      <c r="L991" s="14" t="n"/>
      <c r="M991" s="14" t="n"/>
      <c r="N991" s="14" t="n"/>
      <c r="O991" s="14" t="n"/>
      <c r="P991" s="14" t="n"/>
      <c r="Q991" s="14" t="n"/>
      <c r="R991" s="14" t="n"/>
      <c r="S991" s="14" t="n"/>
      <c r="T991" s="14" t="n"/>
      <c r="U991" s="14" t="n"/>
      <c r="V991" s="14" t="n"/>
      <c r="W991" s="14" t="n"/>
      <c r="X991" s="14" t="n"/>
      <c r="Y991" s="14" t="n"/>
      <c r="Z991" s="14" t="n"/>
    </row>
    <row r="992" ht="15.75" customHeight="1" s="16">
      <c r="A992" s="14" t="n"/>
      <c r="B992" s="14" t="n"/>
      <c r="C992" s="14" t="n"/>
      <c r="D992" s="14" t="n"/>
      <c r="E992" s="14" t="n"/>
      <c r="F992" s="14" t="n"/>
      <c r="G992" s="14" t="n"/>
      <c r="H992" s="14" t="n"/>
      <c r="I992" s="14" t="n"/>
      <c r="J992" s="14" t="n"/>
      <c r="K992" s="14" t="n"/>
      <c r="L992" s="14" t="n"/>
      <c r="M992" s="14" t="n"/>
      <c r="N992" s="14" t="n"/>
      <c r="O992" s="14" t="n"/>
      <c r="P992" s="14" t="n"/>
      <c r="Q992" s="14" t="n"/>
      <c r="R992" s="14" t="n"/>
      <c r="S992" s="14" t="n"/>
      <c r="T992" s="14" t="n"/>
      <c r="U992" s="14" t="n"/>
      <c r="V992" s="14" t="n"/>
      <c r="W992" s="14" t="n"/>
      <c r="X992" s="14" t="n"/>
      <c r="Y992" s="14" t="n"/>
      <c r="Z992" s="14" t="n"/>
    </row>
    <row r="993" ht="15.75" customHeight="1" s="16">
      <c r="A993" s="14" t="n"/>
      <c r="B993" s="14" t="n"/>
      <c r="C993" s="14" t="n"/>
      <c r="D993" s="14" t="n"/>
      <c r="E993" s="14" t="n"/>
      <c r="F993" s="14" t="n"/>
      <c r="G993" s="14" t="n"/>
      <c r="H993" s="14" t="n"/>
      <c r="I993" s="14" t="n"/>
      <c r="J993" s="14" t="n"/>
      <c r="K993" s="14" t="n"/>
      <c r="L993" s="14" t="n"/>
      <c r="M993" s="14" t="n"/>
      <c r="N993" s="14" t="n"/>
      <c r="O993" s="14" t="n"/>
      <c r="P993" s="14" t="n"/>
      <c r="Q993" s="14" t="n"/>
      <c r="R993" s="14" t="n"/>
      <c r="S993" s="14" t="n"/>
      <c r="T993" s="14" t="n"/>
      <c r="U993" s="14" t="n"/>
      <c r="V993" s="14" t="n"/>
      <c r="W993" s="14" t="n"/>
      <c r="X993" s="14" t="n"/>
      <c r="Y993" s="14" t="n"/>
      <c r="Z993" s="14" t="n"/>
    </row>
    <row r="994" ht="15.75" customHeight="1" s="16">
      <c r="A994" s="14" t="n"/>
      <c r="B994" s="14" t="n"/>
      <c r="C994" s="14" t="n"/>
      <c r="D994" s="14" t="n"/>
      <c r="E994" s="14" t="n"/>
      <c r="F994" s="14" t="n"/>
      <c r="G994" s="14" t="n"/>
      <c r="H994" s="14" t="n"/>
      <c r="I994" s="14" t="n"/>
      <c r="J994" s="14" t="n"/>
      <c r="K994" s="14" t="n"/>
      <c r="L994" s="14" t="n"/>
      <c r="M994" s="14" t="n"/>
      <c r="N994" s="14" t="n"/>
      <c r="O994" s="14" t="n"/>
      <c r="P994" s="14" t="n"/>
      <c r="Q994" s="14" t="n"/>
      <c r="R994" s="14" t="n"/>
      <c r="S994" s="14" t="n"/>
      <c r="T994" s="14" t="n"/>
      <c r="U994" s="14" t="n"/>
      <c r="V994" s="14" t="n"/>
      <c r="W994" s="14" t="n"/>
      <c r="X994" s="14" t="n"/>
      <c r="Y994" s="14" t="n"/>
      <c r="Z994" s="14" t="n"/>
    </row>
    <row r="995" ht="15.75" customHeight="1" s="16">
      <c r="A995" s="14" t="n"/>
      <c r="B995" s="14" t="n"/>
      <c r="C995" s="14" t="n"/>
      <c r="D995" s="14" t="n"/>
      <c r="E995" s="14" t="n"/>
      <c r="F995" s="14" t="n"/>
      <c r="G995" s="14" t="n"/>
      <c r="H995" s="14" t="n"/>
      <c r="I995" s="14" t="n"/>
      <c r="J995" s="14" t="n"/>
      <c r="K995" s="14" t="n"/>
      <c r="L995" s="14" t="n"/>
      <c r="M995" s="14" t="n"/>
      <c r="N995" s="14" t="n"/>
      <c r="O995" s="14" t="n"/>
      <c r="P995" s="14" t="n"/>
      <c r="Q995" s="14" t="n"/>
      <c r="R995" s="14" t="n"/>
      <c r="S995" s="14" t="n"/>
      <c r="T995" s="14" t="n"/>
      <c r="U995" s="14" t="n"/>
      <c r="V995" s="14" t="n"/>
      <c r="W995" s="14" t="n"/>
      <c r="X995" s="14" t="n"/>
      <c r="Y995" s="14" t="n"/>
      <c r="Z995" s="14" t="n"/>
    </row>
    <row r="996" ht="15.75" customHeight="1" s="16">
      <c r="A996" s="14" t="n"/>
      <c r="B996" s="14" t="n"/>
      <c r="C996" s="14" t="n"/>
      <c r="D996" s="14" t="n"/>
      <c r="E996" s="14" t="n"/>
      <c r="F996" s="14" t="n"/>
      <c r="G996" s="14" t="n"/>
      <c r="H996" s="14" t="n"/>
      <c r="I996" s="14" t="n"/>
      <c r="J996" s="14" t="n"/>
      <c r="K996" s="14" t="n"/>
      <c r="L996" s="14" t="n"/>
      <c r="M996" s="14" t="n"/>
      <c r="N996" s="14" t="n"/>
      <c r="O996" s="14" t="n"/>
      <c r="P996" s="14" t="n"/>
      <c r="Q996" s="14" t="n"/>
      <c r="R996" s="14" t="n"/>
      <c r="S996" s="14" t="n"/>
      <c r="T996" s="14" t="n"/>
      <c r="U996" s="14" t="n"/>
      <c r="V996" s="14" t="n"/>
      <c r="W996" s="14" t="n"/>
      <c r="X996" s="14" t="n"/>
      <c r="Y996" s="14" t="n"/>
      <c r="Z996" s="14" t="n"/>
    </row>
    <row r="997" ht="15.75" customHeight="1" s="16">
      <c r="A997" s="14" t="n"/>
      <c r="B997" s="14" t="n"/>
      <c r="C997" s="14" t="n"/>
      <c r="D997" s="14" t="n"/>
      <c r="E997" s="14" t="n"/>
      <c r="F997" s="14" t="n"/>
      <c r="G997" s="14" t="n"/>
      <c r="H997" s="14" t="n"/>
      <c r="I997" s="14" t="n"/>
      <c r="J997" s="14" t="n"/>
      <c r="K997" s="14" t="n"/>
      <c r="L997" s="14" t="n"/>
      <c r="M997" s="14" t="n"/>
      <c r="N997" s="14" t="n"/>
      <c r="O997" s="14" t="n"/>
      <c r="P997" s="14" t="n"/>
      <c r="Q997" s="14" t="n"/>
      <c r="R997" s="14" t="n"/>
      <c r="S997" s="14" t="n"/>
      <c r="T997" s="14" t="n"/>
      <c r="U997" s="14" t="n"/>
      <c r="V997" s="14" t="n"/>
      <c r="W997" s="14" t="n"/>
      <c r="X997" s="14" t="n"/>
      <c r="Y997" s="14" t="n"/>
      <c r="Z997" s="14" t="n"/>
    </row>
    <row r="998" ht="15.75" customHeight="1" s="16">
      <c r="A998" s="14" t="n"/>
      <c r="B998" s="14" t="n"/>
      <c r="C998" s="14" t="n"/>
      <c r="D998" s="14" t="n"/>
      <c r="E998" s="14" t="n"/>
      <c r="F998" s="14" t="n"/>
      <c r="G998" s="14" t="n"/>
      <c r="H998" s="14" t="n"/>
      <c r="I998" s="14" t="n"/>
      <c r="J998" s="14" t="n"/>
      <c r="K998" s="14" t="n"/>
      <c r="L998" s="14" t="n"/>
      <c r="M998" s="14" t="n"/>
      <c r="N998" s="14" t="n"/>
      <c r="O998" s="14" t="n"/>
      <c r="P998" s="14" t="n"/>
      <c r="Q998" s="14" t="n"/>
      <c r="R998" s="14" t="n"/>
      <c r="S998" s="14" t="n"/>
      <c r="T998" s="14" t="n"/>
      <c r="U998" s="14" t="n"/>
      <c r="V998" s="14" t="n"/>
      <c r="W998" s="14" t="n"/>
      <c r="X998" s="14" t="n"/>
      <c r="Y998" s="14" t="n"/>
      <c r="Z998" s="14" t="n"/>
    </row>
    <row r="999" ht="15.75" customHeight="1" s="16">
      <c r="A999" s="14" t="n"/>
      <c r="B999" s="14" t="n"/>
      <c r="C999" s="14" t="n"/>
      <c r="D999" s="14" t="n"/>
      <c r="E999" s="14" t="n"/>
      <c r="F999" s="14" t="n"/>
      <c r="G999" s="14" t="n"/>
      <c r="H999" s="14" t="n"/>
      <c r="I999" s="14" t="n"/>
      <c r="J999" s="14" t="n"/>
      <c r="K999" s="14" t="n"/>
      <c r="L999" s="14" t="n"/>
      <c r="M999" s="14" t="n"/>
      <c r="N999" s="14" t="n"/>
      <c r="O999" s="14" t="n"/>
      <c r="P999" s="14" t="n"/>
      <c r="Q999" s="14" t="n"/>
      <c r="R999" s="14" t="n"/>
      <c r="S999" s="14" t="n"/>
      <c r="T999" s="14" t="n"/>
      <c r="U999" s="14" t="n"/>
      <c r="V999" s="14" t="n"/>
      <c r="W999" s="14" t="n"/>
      <c r="X999" s="14" t="n"/>
      <c r="Y999" s="14" t="n"/>
      <c r="Z999" s="14" t="n"/>
    </row>
    <row r="1000" ht="15.75" customHeight="1" s="16">
      <c r="A1000" s="14" t="n"/>
      <c r="B1000" s="14" t="n"/>
      <c r="C1000" s="14" t="n"/>
      <c r="D1000" s="14" t="n"/>
      <c r="E1000" s="14" t="n"/>
      <c r="F1000" s="14" t="n"/>
      <c r="G1000" s="14" t="n"/>
      <c r="H1000" s="14" t="n"/>
      <c r="I1000" s="14" t="n"/>
      <c r="J1000" s="14" t="n"/>
      <c r="K1000" s="14" t="n"/>
      <c r="L1000" s="14" t="n"/>
      <c r="M1000" s="14" t="n"/>
      <c r="N1000" s="14" t="n"/>
      <c r="O1000" s="14" t="n"/>
      <c r="P1000" s="14" t="n"/>
      <c r="Q1000" s="14" t="n"/>
      <c r="R1000" s="14" t="n"/>
      <c r="S1000" s="14" t="n"/>
      <c r="T1000" s="14" t="n"/>
      <c r="U1000" s="14" t="n"/>
      <c r="V1000" s="14" t="n"/>
      <c r="W1000" s="14" t="n"/>
      <c r="X1000" s="14" t="n"/>
      <c r="Y1000" s="14" t="n"/>
      <c r="Z1000" s="14" t="n"/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20" customWidth="1" style="16" min="1" max="1"/>
    <col width="15.86" customWidth="1" style="16" min="2" max="2"/>
    <col width="13.71" customWidth="1" style="16" min="3" max="3"/>
    <col width="20" customWidth="1" style="16" min="4" max="4"/>
    <col width="37.86" customWidth="1" style="16" min="5" max="5"/>
    <col width="8.710000000000001" customWidth="1" style="16" min="6" max="6"/>
  </cols>
  <sheetData>
    <row r="1">
      <c r="A1" s="7" t="inlineStr">
        <is>
          <t>원본</t>
        </is>
      </c>
      <c r="B1" s="7" t="inlineStr">
        <is>
          <t>유의어1</t>
        </is>
      </c>
      <c r="C1" s="7" t="inlineStr">
        <is>
          <t>유의어2</t>
        </is>
      </c>
      <c r="D1" s="7" t="inlineStr">
        <is>
          <t>유의어3</t>
        </is>
      </c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</row>
    <row r="2">
      <c r="A2" s="7" t="inlineStr">
        <is>
          <t>무지</t>
        </is>
      </c>
      <c r="B2" s="14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</row>
    <row r="3">
      <c r="A3" s="13" t="inlineStr">
        <is>
          <t>꽈배기패턴</t>
        </is>
      </c>
      <c r="B3" s="7">
        <f>IFERROR(__xludf.DUMMYFUNCTION("SPLIT(E3, "","")"),"케이블짜임")</f>
        <v/>
      </c>
      <c r="C3" s="7">
        <f>IFERROR(__xludf.DUMMYFUNCTION("""COMPUTED_VALUE"""),"꼬임니트")</f>
        <v/>
      </c>
      <c r="D3" s="7">
        <f>IFERROR(__xludf.DUMMYFUNCTION("""COMPUTED_VALUE"""),"트위스트니트")</f>
        <v/>
      </c>
      <c r="E3" s="8" t="inlineStr">
        <is>
          <t>케이블짜임,꼬임니트,트위스트니트</t>
        </is>
      </c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</row>
    <row r="4">
      <c r="A4" s="13" t="inlineStr">
        <is>
          <t>도트무늬</t>
        </is>
      </c>
      <c r="B4" s="7">
        <f>IFERROR(__xludf.DUMMYFUNCTION("SPLIT(E4, "","")"),"땡땡이")</f>
        <v/>
      </c>
      <c r="C4" s="8">
        <f>IFERROR(__xludf.DUMMYFUNCTION("""COMPUTED_VALUE"""),"물방울")</f>
        <v/>
      </c>
      <c r="D4" s="8">
        <f>IFERROR(__xludf.DUMMYFUNCTION("""COMPUTED_VALUE"""),"폴카")</f>
        <v/>
      </c>
      <c r="E4" s="8" t="inlineStr">
        <is>
          <t>땡땡이,물방울,폴카</t>
        </is>
      </c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  <c r="Z4" s="14" t="n"/>
    </row>
    <row r="5">
      <c r="A5" s="13" t="inlineStr">
        <is>
          <t>체크</t>
        </is>
      </c>
      <c r="B5" s="7">
        <f>IFERROR(__xludf.DUMMYFUNCTION("SPLIT(E5, "","")"),"플래드")</f>
        <v/>
      </c>
      <c r="C5" s="8">
        <f>IFERROR(__xludf.DUMMYFUNCTION("""COMPUTED_VALUE"""),"격자")</f>
        <v/>
      </c>
      <c r="D5" s="8">
        <f>IFERROR(__xludf.DUMMYFUNCTION("""COMPUTED_VALUE"""),"바둑판")</f>
        <v/>
      </c>
      <c r="E5" s="8" t="inlineStr">
        <is>
          <t>플래드,격자,바둑판</t>
        </is>
      </c>
      <c r="F5" s="14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4" t="n"/>
    </row>
    <row r="6">
      <c r="A6" s="13" t="inlineStr">
        <is>
          <t>플라워패턴</t>
        </is>
      </c>
      <c r="B6" s="7">
        <f>IFERROR(__xludf.DUMMYFUNCTION("SPLIT(E6, "","")"),"꽃장식")</f>
        <v/>
      </c>
      <c r="C6" s="8">
        <f>IFERROR(__xludf.DUMMYFUNCTION("""COMPUTED_VALUE"""),"플로럴")</f>
        <v/>
      </c>
      <c r="D6" s="8">
        <f>IFERROR(__xludf.DUMMYFUNCTION("""COMPUTED_VALUE"""),"꽃디자인")</f>
        <v/>
      </c>
      <c r="E6" s="8" t="inlineStr">
        <is>
          <t>꽃장식,플로럴,꽃디자인</t>
        </is>
      </c>
      <c r="F6" s="14" t="n"/>
      <c r="G6" s="14" t="n"/>
      <c r="H6" s="14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</row>
    <row r="7">
      <c r="A7" s="13" t="inlineStr">
        <is>
          <t>프린팅</t>
        </is>
      </c>
      <c r="B7" s="7">
        <f>IFERROR(__xludf.DUMMYFUNCTION("SPLIT(E7, "","")"),"인쇄")</f>
        <v/>
      </c>
      <c r="C7" s="8">
        <f>IFERROR(__xludf.DUMMYFUNCTION("""COMPUTED_VALUE"""),"날염")</f>
        <v/>
      </c>
      <c r="D7" s="8">
        <f>IFERROR(__xludf.DUMMYFUNCTION("""COMPUTED_VALUE"""),"전사")</f>
        <v/>
      </c>
      <c r="E7" s="8" t="inlineStr">
        <is>
          <t>인쇄,날염,전사</t>
        </is>
      </c>
      <c r="F7" s="14" t="n"/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  <c r="Z7" s="14" t="n"/>
    </row>
    <row r="8">
      <c r="A8" s="13" t="inlineStr">
        <is>
          <t>스트라이프</t>
        </is>
      </c>
      <c r="B8" s="7">
        <f>IFERROR(__xludf.DUMMYFUNCTION("SPLIT(E8, "","")"),"줄무늬")</f>
        <v/>
      </c>
      <c r="C8" s="8">
        <f>IFERROR(__xludf.DUMMYFUNCTION("""COMPUTED_VALUE"""),"선무늬")</f>
        <v/>
      </c>
      <c r="D8" s="8">
        <f>IFERROR(__xludf.DUMMYFUNCTION("""COMPUTED_VALUE"""),"라인")</f>
        <v/>
      </c>
      <c r="E8" s="8" t="inlineStr">
        <is>
          <t>줄무늬,선무늬,라인</t>
        </is>
      </c>
      <c r="F8" s="14" t="n"/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</row>
    <row r="9">
      <c r="A9" s="13" t="inlineStr">
        <is>
          <t>도트패턴</t>
        </is>
      </c>
      <c r="B9" s="7">
        <f>IFERROR(__xludf.DUMMYFUNCTION("SPLIT(E9, "","")"),"땡땡이")</f>
        <v/>
      </c>
      <c r="C9" s="8">
        <f>IFERROR(__xludf.DUMMYFUNCTION("""COMPUTED_VALUE"""),"물방울")</f>
        <v/>
      </c>
      <c r="D9" s="8">
        <f>IFERROR(__xludf.DUMMYFUNCTION("""COMPUTED_VALUE"""),"폴카")</f>
        <v/>
      </c>
      <c r="E9" s="8" t="inlineStr">
        <is>
          <t>땡땡이,물방울,폴카</t>
        </is>
      </c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  <c r="Z9" s="14" t="n"/>
    </row>
    <row r="10">
      <c r="A10" s="13" t="inlineStr">
        <is>
          <t>도형패턴</t>
        </is>
      </c>
      <c r="B10" s="7">
        <f>IFERROR(__xludf.DUMMYFUNCTION("SPLIT(E10, "","")"),"기하학")</f>
        <v/>
      </c>
      <c r="C10" s="8">
        <f>IFERROR(__xludf.DUMMYFUNCTION("""COMPUTED_VALUE"""),"지오메트릭")</f>
        <v/>
      </c>
      <c r="D10" s="8">
        <f>IFERROR(__xludf.DUMMYFUNCTION("""COMPUTED_VALUE"""),"형상")</f>
        <v/>
      </c>
      <c r="E10" s="8" t="inlineStr">
        <is>
          <t>기하학,지오메트릭,형상</t>
        </is>
      </c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  <c r="Z10" s="14" t="n"/>
    </row>
    <row r="11">
      <c r="A11" s="13" t="inlineStr">
        <is>
          <t>그래픽</t>
        </is>
      </c>
      <c r="B11" s="7">
        <f>IFERROR(__xludf.DUMMYFUNCTION("SPLIT(E11, "","")"),"일러스트")</f>
        <v/>
      </c>
      <c r="C11" s="8">
        <f>IFERROR(__xludf.DUMMYFUNCTION("""COMPUTED_VALUE"""),"삽화")</f>
        <v/>
      </c>
      <c r="D11" s="8">
        <f>IFERROR(__xludf.DUMMYFUNCTION("""COMPUTED_VALUE"""),"디자인")</f>
        <v/>
      </c>
      <c r="E11" s="8" t="inlineStr">
        <is>
          <t>일러스트,삽화,디자인</t>
        </is>
      </c>
      <c r="F11" s="14" t="n"/>
      <c r="G11" s="14" t="n"/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  <c r="Y11" s="14" t="n"/>
      <c r="Z11" s="14" t="n"/>
    </row>
    <row r="12">
      <c r="A12" s="13" t="inlineStr">
        <is>
          <t>프린팅스트라이프</t>
        </is>
      </c>
      <c r="B12" s="7">
        <f>IFERROR(__xludf.DUMMYFUNCTION("SPLIT(E12, "","")"),"날염줄무늬")</f>
        <v/>
      </c>
      <c r="C12" s="8">
        <f>IFERROR(__xludf.DUMMYFUNCTION("""COMPUTED_VALUE"""),"전사줄무늬")</f>
        <v/>
      </c>
      <c r="D12" s="8">
        <f>IFERROR(__xludf.DUMMYFUNCTION("""COMPUTED_VALUE"""),"인쇄라인")</f>
        <v/>
      </c>
      <c r="E12" s="8" t="inlineStr">
        <is>
          <t>날염줄무늬,전사줄무늬,인쇄라인</t>
        </is>
      </c>
      <c r="F12" s="14" t="n"/>
      <c r="G12" s="14" t="n"/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  <c r="Z12" s="14" t="n"/>
    </row>
    <row r="13">
      <c r="A13" s="13" t="inlineStr">
        <is>
          <t>프린트</t>
        </is>
      </c>
      <c r="B13" s="7">
        <f>IFERROR(__xludf.DUMMYFUNCTION("SPLIT(E13, "","")"),"인쇄")</f>
        <v/>
      </c>
      <c r="C13" s="8">
        <f>IFERROR(__xludf.DUMMYFUNCTION("""COMPUTED_VALUE"""),"날염")</f>
        <v/>
      </c>
      <c r="D13" s="8">
        <f>IFERROR(__xludf.DUMMYFUNCTION("""COMPUTED_VALUE"""),"전사")</f>
        <v/>
      </c>
      <c r="E13" s="8" t="inlineStr">
        <is>
          <t>인쇄,날염,전사</t>
        </is>
      </c>
      <c r="F13" s="14" t="n"/>
      <c r="G13" s="14" t="n"/>
      <c r="H13" s="14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  <c r="Z13" s="14" t="n"/>
    </row>
    <row r="14">
      <c r="A14" s="13" t="inlineStr">
        <is>
          <t>브러쉬스트라이프</t>
        </is>
      </c>
      <c r="B14" s="7">
        <f>IFERROR(__xludf.DUMMYFUNCTION("SPLIT(E14, "","")"),"터치줄무늬")</f>
        <v/>
      </c>
      <c r="C14" s="8">
        <f>IFERROR(__xludf.DUMMYFUNCTION("""COMPUTED_VALUE"""),"페인트줄무늬")</f>
        <v/>
      </c>
      <c r="D14" s="8">
        <f>IFERROR(__xludf.DUMMYFUNCTION("""COMPUTED_VALUE"""),"손그림줄무늬")</f>
        <v/>
      </c>
      <c r="E14" s="8" t="inlineStr">
        <is>
          <t>터치줄무늬,페인트줄무늬,손그림줄무늬</t>
        </is>
      </c>
      <c r="F14" s="14" t="n"/>
      <c r="G14" s="14" t="n"/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4" t="n"/>
    </row>
    <row r="15">
      <c r="A15" s="13" t="inlineStr">
        <is>
          <t>시스루스트라이프</t>
        </is>
      </c>
      <c r="B15" s="7">
        <f>IFERROR(__xludf.DUMMYFUNCTION("SPLIT(E15, "","")"),"비침줄")</f>
        <v/>
      </c>
      <c r="C15" s="8">
        <f>IFERROR(__xludf.DUMMYFUNCTION("""COMPUTED_VALUE"""),"반투명줄")</f>
        <v/>
      </c>
      <c r="D15" s="8">
        <f>IFERROR(__xludf.DUMMYFUNCTION("""COMPUTED_VALUE"""),"속비침줄")</f>
        <v/>
      </c>
      <c r="E15" s="8" t="inlineStr">
        <is>
          <t>비침줄,반투명줄,속비침줄</t>
        </is>
      </c>
      <c r="F15" s="14" t="n"/>
      <c r="G15" s="14" t="n"/>
      <c r="H15" s="14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  <c r="Z15" s="14" t="n"/>
    </row>
    <row r="16">
      <c r="A16" s="13" t="inlineStr">
        <is>
          <t>시스루</t>
        </is>
      </c>
      <c r="B16" s="7">
        <f>IFERROR(__xludf.DUMMYFUNCTION("SPLIT(E16, "","")"),"비침")</f>
        <v/>
      </c>
      <c r="C16" s="8">
        <f>IFERROR(__xludf.DUMMYFUNCTION("""COMPUTED_VALUE"""),"속비침")</f>
        <v/>
      </c>
      <c r="D16" s="8">
        <f>IFERROR(__xludf.DUMMYFUNCTION("""COMPUTED_VALUE"""),"시어")</f>
        <v/>
      </c>
      <c r="E16" s="8" t="inlineStr">
        <is>
          <t>비침,속비침,시어</t>
        </is>
      </c>
      <c r="F16" s="14" t="n"/>
      <c r="G16" s="14" t="n"/>
      <c r="H16" s="14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  <c r="Z16" s="14" t="n"/>
    </row>
    <row r="17">
      <c r="A17" s="13" t="inlineStr">
        <is>
          <t>페이즐리</t>
        </is>
      </c>
      <c r="B17" s="7">
        <f>IFERROR(__xludf.DUMMYFUNCTION("SPLIT(E17, "","")"),"동양곡선")</f>
        <v/>
      </c>
      <c r="C17" s="8">
        <f>IFERROR(__xludf.DUMMYFUNCTION("""COMPUTED_VALUE"""),"터키곡선")</f>
        <v/>
      </c>
      <c r="D17" s="8">
        <f>IFERROR(__xludf.DUMMYFUNCTION("""COMPUTED_VALUE"""),"잉어눈문양")</f>
        <v/>
      </c>
      <c r="E17" s="8" t="inlineStr">
        <is>
          <t>동양곡선,터키곡선,잉어눈문양</t>
        </is>
      </c>
      <c r="F17" s="14" t="n"/>
      <c r="G17" s="14" t="n"/>
      <c r="H17" s="14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  <c r="Z17" s="14" t="n"/>
    </row>
    <row r="18">
      <c r="A18" s="13" t="inlineStr">
        <is>
          <t>패턴</t>
        </is>
      </c>
      <c r="B18" s="7">
        <f>IFERROR(__xludf.DUMMYFUNCTION("SPLIT(E18, "","")"),"무늬")</f>
        <v/>
      </c>
      <c r="C18" s="8">
        <f>IFERROR(__xludf.DUMMYFUNCTION("""COMPUTED_VALUE"""),"문양")</f>
        <v/>
      </c>
      <c r="D18" s="8">
        <f>IFERROR(__xludf.DUMMYFUNCTION("""COMPUTED_VALUE"""),"디자인")</f>
        <v/>
      </c>
      <c r="E18" s="8" t="inlineStr">
        <is>
          <t>무늬,문양,디자인</t>
        </is>
      </c>
      <c r="F18" s="14" t="n"/>
      <c r="G18" s="14" t="n"/>
      <c r="H18" s="14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4" t="n"/>
    </row>
    <row r="19">
      <c r="A19" s="13" t="inlineStr">
        <is>
          <t>도트</t>
        </is>
      </c>
      <c r="B19" s="7">
        <f>IFERROR(__xludf.DUMMYFUNCTION("SPLIT(E19, "","")"),"땡땡이")</f>
        <v/>
      </c>
      <c r="C19" s="8">
        <f>IFERROR(__xludf.DUMMYFUNCTION("""COMPUTED_VALUE"""),"물방울")</f>
        <v/>
      </c>
      <c r="D19" s="8">
        <f>IFERROR(__xludf.DUMMYFUNCTION("""COMPUTED_VALUE"""),"폴카")</f>
        <v/>
      </c>
      <c r="E19" s="8" t="inlineStr">
        <is>
          <t>땡땡이,물방울,폴카</t>
        </is>
      </c>
      <c r="F19" s="14" t="n"/>
      <c r="G19" s="14" t="n"/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4" t="n"/>
    </row>
    <row r="20">
      <c r="A20" s="13" t="inlineStr">
        <is>
          <t>방파제패턴</t>
        </is>
      </c>
      <c r="B20" s="7">
        <f>IFERROR(__xludf.DUMMYFUNCTION("SPLIT(E20, "","")"),"테트라포드")</f>
        <v/>
      </c>
      <c r="C20" s="8">
        <f>IFERROR(__xludf.DUMMYFUNCTION("""COMPUTED_VALUE"""),"소파블록")</f>
        <v/>
      </c>
      <c r="D20" s="8">
        <f>IFERROR(__xludf.DUMMYFUNCTION("""COMPUTED_VALUE"""),"방조블록")</f>
        <v/>
      </c>
      <c r="E20" s="8" t="inlineStr">
        <is>
          <t>테트라포드,소파블록,방조블록</t>
        </is>
      </c>
      <c r="F20" s="14" t="n"/>
      <c r="G20" s="14" t="n"/>
      <c r="H20" s="14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  <c r="Y20" s="14" t="n"/>
      <c r="Z20" s="14" t="n"/>
    </row>
    <row r="21" ht="15.75" customHeight="1" s="16">
      <c r="A21" s="13" t="inlineStr">
        <is>
          <t>스몰도트</t>
        </is>
      </c>
      <c r="B21" s="7">
        <f>IFERROR(__xludf.DUMMYFUNCTION("SPLIT(E21, "","")"),"작은땡땡이")</f>
        <v/>
      </c>
      <c r="C21" s="8">
        <f>IFERROR(__xludf.DUMMYFUNCTION("""COMPUTED_VALUE"""),"미니물방울")</f>
        <v/>
      </c>
      <c r="D21" s="8">
        <f>IFERROR(__xludf.DUMMYFUNCTION("""COMPUTED_VALUE"""),"잔땡땡이")</f>
        <v/>
      </c>
      <c r="E21" s="8" t="inlineStr">
        <is>
          <t>작은땡땡이,미니물방울,잔땡땡이</t>
        </is>
      </c>
      <c r="F21" s="14" t="n"/>
      <c r="G21" s="14" t="n"/>
      <c r="H21" s="14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  <c r="Y21" s="14" t="n"/>
      <c r="Z21" s="14" t="n"/>
    </row>
    <row r="22" ht="15.75" customHeight="1" s="16">
      <c r="A22" s="13" t="inlineStr">
        <is>
          <t>헤링본체크</t>
        </is>
      </c>
      <c r="B22" s="7">
        <f>IFERROR(__xludf.DUMMYFUNCTION("SPLIT(E22, "","")"),"청어뼈격자")</f>
        <v/>
      </c>
      <c r="C22" s="8">
        <f>IFERROR(__xludf.DUMMYFUNCTION("""COMPUTED_VALUE"""),"물고기뼈격자")</f>
        <v/>
      </c>
      <c r="D22" s="8">
        <f>IFERROR(__xludf.DUMMYFUNCTION("""COMPUTED_VALUE"""),"지그재그격자")</f>
        <v/>
      </c>
      <c r="E22" s="8" t="inlineStr">
        <is>
          <t>청어뼈격자,물고기뼈격자,지그재그격자</t>
        </is>
      </c>
      <c r="F22" s="14" t="n"/>
      <c r="G22" s="14" t="n"/>
      <c r="H22" s="1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  <c r="Z22" s="14" t="n"/>
    </row>
    <row r="23" ht="15.75" customHeight="1" s="16">
      <c r="A23" s="13" t="inlineStr">
        <is>
          <t>하프체크패턴</t>
        </is>
      </c>
      <c r="B23" s="7">
        <f>IFERROR(__xludf.DUMMYFUNCTION("SPLIT(E23, "","")"),"반격자")</f>
        <v/>
      </c>
      <c r="C23" s="8">
        <f>IFERROR(__xludf.DUMMYFUNCTION("""COMPUTED_VALUE"""),"부분격자")</f>
        <v/>
      </c>
      <c r="D23" s="8">
        <f>IFERROR(__xludf.DUMMYFUNCTION("""COMPUTED_VALUE"""),"어긋난격자")</f>
        <v/>
      </c>
      <c r="E23" s="8" t="inlineStr">
        <is>
          <t>반격자,부분격자,어긋난격자</t>
        </is>
      </c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  <c r="Y23" s="14" t="n"/>
      <c r="Z23" s="14" t="n"/>
    </row>
    <row r="24" ht="15.75" customHeight="1" s="16">
      <c r="A24" s="13" t="inlineStr">
        <is>
          <t>닻도트패턴</t>
        </is>
      </c>
      <c r="B24" s="7">
        <f>IFERROR(__xludf.DUMMYFUNCTION("SPLIT(E24, "","")"),"앵커땡땡이")</f>
        <v/>
      </c>
      <c r="C24" s="8">
        <f>IFERROR(__xludf.DUMMYFUNCTION("""COMPUTED_VALUE"""),"선박물방울")</f>
        <v/>
      </c>
      <c r="D24" s="8">
        <f>IFERROR(__xludf.DUMMYFUNCTION("""COMPUTED_VALUE"""),"마린물방울")</f>
        <v/>
      </c>
      <c r="E24" s="8" t="inlineStr">
        <is>
          <t>앵커땡땡이,선박물방울,마린물방울</t>
        </is>
      </c>
      <c r="F24" s="14" t="n"/>
      <c r="G24" s="14" t="n"/>
      <c r="H24" s="14" t="n"/>
      <c r="I24" s="14" t="n"/>
      <c r="J24" s="14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4" t="n"/>
      <c r="T24" s="14" t="n"/>
      <c r="U24" s="14" t="n"/>
      <c r="V24" s="14" t="n"/>
      <c r="W24" s="14" t="n"/>
      <c r="X24" s="14" t="n"/>
      <c r="Y24" s="14" t="n"/>
      <c r="Z24" s="14" t="n"/>
    </row>
    <row r="25" ht="15.75" customHeight="1" s="16">
      <c r="A25" s="13" t="inlineStr">
        <is>
          <t>점자다이아몬드패턴</t>
        </is>
      </c>
      <c r="B25" s="7">
        <f>IFERROR(__xludf.DUMMYFUNCTION("SPLIT(E25, "","")"),"돌기마름모")</f>
        <v/>
      </c>
      <c r="C25" s="8">
        <f>IFERROR(__xludf.DUMMYFUNCTION("""COMPUTED_VALUE"""),"돌출마름모")</f>
        <v/>
      </c>
      <c r="D25" s="8">
        <f>IFERROR(__xludf.DUMMYFUNCTION("""COMPUTED_VALUE"""),"엠보마름모")</f>
        <v/>
      </c>
      <c r="E25" s="8" t="inlineStr">
        <is>
          <t>돌기마름모,돌출마름모,엠보마름모</t>
        </is>
      </c>
      <c r="F25" s="14" t="n"/>
      <c r="G25" s="14" t="n"/>
      <c r="H25" s="14" t="n"/>
      <c r="I25" s="14" t="n"/>
      <c r="J25" s="14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14" t="n"/>
      <c r="T25" s="14" t="n"/>
      <c r="U25" s="14" t="n"/>
      <c r="V25" s="14" t="n"/>
      <c r="W25" s="14" t="n"/>
      <c r="X25" s="14" t="n"/>
      <c r="Y25" s="14" t="n"/>
      <c r="Z25" s="14" t="n"/>
    </row>
    <row r="26" ht="15.75" customHeight="1" s="16">
      <c r="A26" s="13" t="inlineStr">
        <is>
          <t>문양체크</t>
        </is>
      </c>
      <c r="B26" s="7">
        <f>IFERROR(__xludf.DUMMYFUNCTION("SPLIT(E26, "","")"),"장식격자")</f>
        <v/>
      </c>
      <c r="C26" s="8">
        <f>IFERROR(__xludf.DUMMYFUNCTION("""COMPUTED_VALUE"""),"그림격자")</f>
        <v/>
      </c>
      <c r="D26" s="8">
        <f>IFERROR(__xludf.DUMMYFUNCTION("""COMPUTED_VALUE"""),"예술격자")</f>
        <v/>
      </c>
      <c r="E26" s="8" t="inlineStr">
        <is>
          <t>장식격자,그림격자,예술격자</t>
        </is>
      </c>
      <c r="F26" s="14" t="n"/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4" t="n"/>
      <c r="T26" s="14" t="n"/>
      <c r="U26" s="14" t="n"/>
      <c r="V26" s="14" t="n"/>
      <c r="W26" s="14" t="n"/>
      <c r="X26" s="14" t="n"/>
      <c r="Y26" s="14" t="n"/>
      <c r="Z26" s="14" t="n"/>
    </row>
    <row r="27" ht="15.75" customHeight="1" s="16">
      <c r="A27" s="13" t="inlineStr">
        <is>
          <t>로고프린팅</t>
        </is>
      </c>
      <c r="B27" s="7">
        <f>IFERROR(__xludf.DUMMYFUNCTION("SPLIT(E27, "","")"),"브랜드인쇄")</f>
        <v/>
      </c>
      <c r="C27" s="8">
        <f>IFERROR(__xludf.DUMMYFUNCTION("""COMPUTED_VALUE"""),"상표날염")</f>
        <v/>
      </c>
      <c r="D27" s="8">
        <f>IFERROR(__xludf.DUMMYFUNCTION("""COMPUTED_VALUE"""),"심벌전사")</f>
        <v/>
      </c>
      <c r="E27" s="8" t="inlineStr">
        <is>
          <t>브랜드인쇄,상표날염,심벌전사</t>
        </is>
      </c>
      <c r="F27" s="14" t="n"/>
      <c r="G27" s="14" t="n"/>
      <c r="H27" s="14" t="n"/>
      <c r="I27" s="14" t="n"/>
      <c r="J27" s="14" t="n"/>
      <c r="K27" s="14" t="n"/>
      <c r="L27" s="14" t="n"/>
      <c r="M27" s="14" t="n"/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  <c r="Y27" s="14" t="n"/>
      <c r="Z27" s="14" t="n"/>
    </row>
    <row r="28" ht="15.75" customHeight="1" s="16">
      <c r="A28" s="13" t="inlineStr">
        <is>
          <t>잔체크</t>
        </is>
      </c>
      <c r="B28" s="7">
        <f>IFERROR(__xludf.DUMMYFUNCTION("SPLIT(E28, "","")"),"미니격자")</f>
        <v/>
      </c>
      <c r="C28" s="8">
        <f>IFERROR(__xludf.DUMMYFUNCTION("""COMPUTED_VALUE"""),"작은격자")</f>
        <v/>
      </c>
      <c r="D28" s="8">
        <f>IFERROR(__xludf.DUMMYFUNCTION("""COMPUTED_VALUE"""),"스몰격자")</f>
        <v/>
      </c>
      <c r="E28" s="8" t="inlineStr">
        <is>
          <t>미니격자,작은격자,스몰격자</t>
        </is>
      </c>
      <c r="F28" s="14" t="n"/>
      <c r="G28" s="14" t="n"/>
      <c r="H28" s="14" t="n"/>
      <c r="I28" s="14" t="n"/>
      <c r="J28" s="14" t="n"/>
      <c r="K28" s="14" t="n"/>
      <c r="L28" s="14" t="n"/>
      <c r="M28" s="14" t="n"/>
      <c r="N28" s="14" t="n"/>
      <c r="O28" s="14" t="n"/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  <c r="Y28" s="14" t="n"/>
      <c r="Z28" s="14" t="n"/>
    </row>
    <row r="29" ht="15.75" customHeight="1" s="16">
      <c r="A29" s="13" t="inlineStr">
        <is>
          <t>라운드스퀘어패턴</t>
        </is>
      </c>
      <c r="B29" s="7">
        <f>IFERROR(__xludf.DUMMYFUNCTION("SPLIT(E29, "","")"),"둥근사각")</f>
        <v/>
      </c>
      <c r="C29" s="8">
        <f>IFERROR(__xludf.DUMMYFUNCTION("""COMPUTED_VALUE"""),"곡선사각")</f>
        <v/>
      </c>
      <c r="D29" s="8">
        <f>IFERROR(__xludf.DUMMYFUNCTION("""COMPUTED_VALUE"""),"완만사각")</f>
        <v/>
      </c>
      <c r="E29" s="8" t="inlineStr">
        <is>
          <t>둥근사각,곡선사각,완만사각</t>
        </is>
      </c>
      <c r="F29" s="14" t="n"/>
      <c r="G29" s="14" t="n"/>
      <c r="H29" s="14" t="n"/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  <c r="Z29" s="14" t="n"/>
    </row>
    <row r="30" ht="15.75" customHeight="1" s="16">
      <c r="A30" s="13" t="inlineStr">
        <is>
          <t>시스루플라워패턴</t>
        </is>
      </c>
      <c r="B30" s="7">
        <f>IFERROR(__xludf.DUMMYFUNCTION("SPLIT(E30, "","")"),"비침꽃")</f>
        <v/>
      </c>
      <c r="C30" s="8">
        <f>IFERROR(__xludf.DUMMYFUNCTION("""COMPUTED_VALUE"""),"반투명꽃")</f>
        <v/>
      </c>
      <c r="D30" s="8">
        <f>IFERROR(__xludf.DUMMYFUNCTION("""COMPUTED_VALUE"""),"시어블로썸")</f>
        <v/>
      </c>
      <c r="E30" s="8" t="inlineStr">
        <is>
          <t>비침꽃,반투명꽃,시어블로썸</t>
        </is>
      </c>
      <c r="F30" s="14" t="n"/>
      <c r="G30" s="14" t="n"/>
      <c r="H30" s="14" t="n"/>
      <c r="I30" s="14" t="n"/>
      <c r="J30" s="14" t="n"/>
      <c r="K30" s="14" t="n"/>
      <c r="L30" s="14" t="n"/>
      <c r="M30" s="14" t="n"/>
      <c r="N30" s="14" t="n"/>
      <c r="O30" s="14" t="n"/>
      <c r="P30" s="14" t="n"/>
      <c r="Q30" s="14" t="n"/>
      <c r="R30" s="14" t="n"/>
      <c r="S30" s="14" t="n"/>
      <c r="T30" s="14" t="n"/>
      <c r="U30" s="14" t="n"/>
      <c r="V30" s="14" t="n"/>
      <c r="W30" s="14" t="n"/>
      <c r="X30" s="14" t="n"/>
      <c r="Y30" s="14" t="n"/>
      <c r="Z30" s="14" t="n"/>
    </row>
    <row r="31" ht="15.75" customHeight="1" s="16">
      <c r="A31" s="13" t="inlineStr">
        <is>
          <t>보트패턴</t>
        </is>
      </c>
      <c r="B31" s="7">
        <f>IFERROR(__xludf.DUMMYFUNCTION("SPLIT(E31, "","")"),"선박무늬")</f>
        <v/>
      </c>
      <c r="C31" s="8">
        <f>IFERROR(__xludf.DUMMYFUNCTION("""COMPUTED_VALUE"""),"배문양")</f>
        <v/>
      </c>
      <c r="D31" s="8">
        <f>IFERROR(__xludf.DUMMYFUNCTION("""COMPUTED_VALUE"""),"요트디자인")</f>
        <v/>
      </c>
      <c r="E31" s="8" t="inlineStr">
        <is>
          <t>선박무늬,배문양,요트디자인</t>
        </is>
      </c>
      <c r="F31" s="14" t="n"/>
      <c r="G31" s="14" t="n"/>
      <c r="H31" s="14" t="n"/>
      <c r="I31" s="14" t="n"/>
      <c r="J31" s="14" t="n"/>
      <c r="K31" s="14" t="n"/>
      <c r="L31" s="14" t="n"/>
      <c r="M31" s="14" t="n"/>
      <c r="N31" s="14" t="n"/>
      <c r="O31" s="14" t="n"/>
      <c r="P31" s="14" t="n"/>
      <c r="Q31" s="14" t="n"/>
      <c r="R31" s="14" t="n"/>
      <c r="S31" s="14" t="n"/>
      <c r="T31" s="14" t="n"/>
      <c r="U31" s="14" t="n"/>
      <c r="V31" s="14" t="n"/>
      <c r="W31" s="14" t="n"/>
      <c r="X31" s="14" t="n"/>
      <c r="Y31" s="14" t="n"/>
      <c r="Z31" s="14" t="n"/>
    </row>
    <row r="32" ht="15.75" customHeight="1" s="16">
      <c r="A32" s="13" t="inlineStr">
        <is>
          <t>꽈배기스트라이프</t>
        </is>
      </c>
      <c r="B32" s="7">
        <f>IFERROR(__xludf.DUMMYFUNCTION("SPLIT(E32, "","")"),"케이블줄")</f>
        <v/>
      </c>
      <c r="C32" s="8">
        <f>IFERROR(__xludf.DUMMYFUNCTION("""COMPUTED_VALUE"""),"꼬임줄")</f>
        <v/>
      </c>
      <c r="D32" s="8">
        <f>IFERROR(__xludf.DUMMYFUNCTION("""COMPUTED_VALUE"""),"트위스트줄")</f>
        <v/>
      </c>
      <c r="E32" s="8" t="inlineStr">
        <is>
          <t>케이블줄,꼬임줄,트위스트줄</t>
        </is>
      </c>
      <c r="F32" s="14" t="n"/>
      <c r="G32" s="14" t="n"/>
      <c r="H32" s="14" t="n"/>
      <c r="I32" s="14" t="n"/>
      <c r="J32" s="14" t="n"/>
      <c r="K32" s="14" t="n"/>
      <c r="L32" s="14" t="n"/>
      <c r="M32" s="14" t="n"/>
      <c r="N32" s="14" t="n"/>
      <c r="O32" s="14" t="n"/>
      <c r="P32" s="14" t="n"/>
      <c r="Q32" s="14" t="n"/>
      <c r="R32" s="14" t="n"/>
      <c r="S32" s="14" t="n"/>
      <c r="T32" s="14" t="n"/>
      <c r="U32" s="14" t="n"/>
      <c r="V32" s="14" t="n"/>
      <c r="W32" s="14" t="n"/>
      <c r="X32" s="14" t="n"/>
      <c r="Y32" s="14" t="n"/>
      <c r="Z32" s="14" t="n"/>
    </row>
    <row r="33" ht="15.75" customHeight="1" s="16">
      <c r="A33" s="13" t="inlineStr">
        <is>
          <t>스트라이프도트</t>
        </is>
      </c>
      <c r="B33" s="7">
        <f>IFERROR(__xludf.DUMMYFUNCTION("SPLIT(E33, "","")"),"줄땡땡이")</f>
        <v/>
      </c>
      <c r="C33" s="8">
        <f>IFERROR(__xludf.DUMMYFUNCTION("""COMPUTED_VALUE"""),"선물방울")</f>
        <v/>
      </c>
      <c r="D33" s="8">
        <f>IFERROR(__xludf.DUMMYFUNCTION("""COMPUTED_VALUE"""),"라인땡땡이")</f>
        <v/>
      </c>
      <c r="E33" s="8" t="inlineStr">
        <is>
          <t>줄땡땡이,선물방울,라인땡땡이</t>
        </is>
      </c>
      <c r="F33" s="14" t="n"/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  <c r="Y33" s="14" t="n"/>
      <c r="Z33" s="14" t="n"/>
    </row>
    <row r="34" ht="15.75" customHeight="1" s="16">
      <c r="A34" s="13" t="inlineStr">
        <is>
          <t>점자스트라이프</t>
        </is>
      </c>
      <c r="B34" s="7">
        <f>IFERROR(__xludf.DUMMYFUNCTION("SPLIT(E34, "","")"),"돌출줄")</f>
        <v/>
      </c>
      <c r="C34" s="8">
        <f>IFERROR(__xludf.DUMMYFUNCTION("""COMPUTED_VALUE"""),"엠보줄")</f>
        <v/>
      </c>
      <c r="D34" s="8">
        <f>IFERROR(__xludf.DUMMYFUNCTION("""COMPUTED_VALUE"""),"돌기줄")</f>
        <v/>
      </c>
      <c r="E34" s="8" t="inlineStr">
        <is>
          <t>돌출줄,엠보줄,돌기줄</t>
        </is>
      </c>
      <c r="F34" s="14" t="n"/>
      <c r="G34" s="14" t="n"/>
      <c r="H34" s="14" t="n"/>
      <c r="I34" s="14" t="n"/>
      <c r="J34" s="14" t="n"/>
      <c r="K34" s="14" t="n"/>
      <c r="L34" s="14" t="n"/>
      <c r="M34" s="14" t="n"/>
      <c r="N34" s="14" t="n"/>
      <c r="O34" s="14" t="n"/>
      <c r="P34" s="14" t="n"/>
      <c r="Q34" s="14" t="n"/>
      <c r="R34" s="14" t="n"/>
      <c r="S34" s="14" t="n"/>
      <c r="T34" s="14" t="n"/>
      <c r="U34" s="14" t="n"/>
      <c r="V34" s="14" t="n"/>
      <c r="W34" s="14" t="n"/>
      <c r="X34" s="14" t="n"/>
      <c r="Y34" s="14" t="n"/>
      <c r="Z34" s="14" t="n"/>
    </row>
    <row r="35" ht="15.75" customHeight="1" s="16">
      <c r="A35" s="13" t="inlineStr">
        <is>
          <t>얼룩도트</t>
        </is>
      </c>
      <c r="B35" s="7">
        <f>IFERROR(__xludf.DUMMYFUNCTION("SPLIT(E35, "","")"),"블러땡땡이")</f>
        <v/>
      </c>
      <c r="C35" s="8">
        <f>IFERROR(__xludf.DUMMYFUNCTION("""COMPUTED_VALUE"""),"번짐땡땡이")</f>
        <v/>
      </c>
      <c r="D35" s="8">
        <f>IFERROR(__xludf.DUMMYFUNCTION("""COMPUTED_VALUE"""),"스머지땡땡이")</f>
        <v/>
      </c>
      <c r="E35" s="8" t="inlineStr">
        <is>
          <t>블러땡땡이,번짐땡땡이,스머지땡땡이</t>
        </is>
      </c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  <c r="U35" s="14" t="n"/>
      <c r="V35" s="14" t="n"/>
      <c r="W35" s="14" t="n"/>
      <c r="X35" s="14" t="n"/>
      <c r="Y35" s="14" t="n"/>
      <c r="Z35" s="14" t="n"/>
    </row>
    <row r="36" ht="15.75" customHeight="1" s="16">
      <c r="A36" s="13" t="inlineStr">
        <is>
          <t>헤링본패턴</t>
        </is>
      </c>
      <c r="B36" s="7">
        <f>IFERROR(__xludf.DUMMYFUNCTION("SPLIT(E36, "","")"),"청어뼈무늬")</f>
        <v/>
      </c>
      <c r="C36" s="8">
        <f>IFERROR(__xludf.DUMMYFUNCTION("""COMPUTED_VALUE"""),"물고기뼈무늬")</f>
        <v/>
      </c>
      <c r="D36" s="8">
        <f>IFERROR(__xludf.DUMMYFUNCTION("""COMPUTED_VALUE"""),"지그재그직조")</f>
        <v/>
      </c>
      <c r="E36" s="8" t="inlineStr">
        <is>
          <t>청어뼈무늬,물고기뼈무늬,지그재그직조</t>
        </is>
      </c>
      <c r="F36" s="14" t="n"/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  <c r="U36" s="14" t="n"/>
      <c r="V36" s="14" t="n"/>
      <c r="W36" s="14" t="n"/>
      <c r="X36" s="14" t="n"/>
      <c r="Y36" s="14" t="n"/>
      <c r="Z36" s="14" t="n"/>
    </row>
    <row r="37" ht="15.75" customHeight="1" s="16">
      <c r="A37" s="13" t="inlineStr">
        <is>
          <t>닻패턴</t>
        </is>
      </c>
      <c r="B37" s="14" t="n"/>
      <c r="C37" s="14" t="n"/>
      <c r="D37" s="14" t="n"/>
      <c r="E37" s="14" t="n"/>
      <c r="F37" s="14" t="n"/>
      <c r="G37" s="14" t="n"/>
      <c r="H37" s="14" t="n"/>
      <c r="I37" s="14" t="n"/>
      <c r="J37" s="14" t="n"/>
      <c r="K37" s="14" t="n"/>
      <c r="L37" s="14" t="n"/>
      <c r="M37" s="14" t="n"/>
      <c r="N37" s="14" t="n"/>
      <c r="O37" s="14" t="n"/>
      <c r="P37" s="14" t="n"/>
      <c r="Q37" s="14" t="n"/>
      <c r="R37" s="14" t="n"/>
      <c r="S37" s="14" t="n"/>
      <c r="T37" s="14" t="n"/>
      <c r="U37" s="14" t="n"/>
      <c r="V37" s="14" t="n"/>
      <c r="W37" s="14" t="n"/>
      <c r="X37" s="14" t="n"/>
      <c r="Y37" s="14" t="n"/>
      <c r="Z37" s="14" t="n"/>
    </row>
    <row r="38" ht="15.75" customHeight="1" s="16">
      <c r="A38" s="13" t="inlineStr">
        <is>
          <t>로고패턴</t>
        </is>
      </c>
      <c r="B38" s="14" t="n"/>
      <c r="C38" s="14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4" t="n"/>
      <c r="U38" s="14" t="n"/>
      <c r="V38" s="14" t="n"/>
      <c r="W38" s="14" t="n"/>
      <c r="X38" s="14" t="n"/>
      <c r="Y38" s="14" t="n"/>
      <c r="Z38" s="14" t="n"/>
    </row>
    <row r="39" ht="15.75" customHeight="1" s="16">
      <c r="A39" s="13" t="inlineStr">
        <is>
          <t>벌집패턴</t>
        </is>
      </c>
      <c r="B39" s="14" t="n"/>
      <c r="C39" s="14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14" t="n"/>
      <c r="Y39" s="14" t="n"/>
      <c r="Z39" s="14" t="n"/>
    </row>
    <row r="40" ht="15.75" customHeight="1" s="16">
      <c r="A40" s="13" t="inlineStr">
        <is>
          <t>하운드체크</t>
        </is>
      </c>
      <c r="B40" s="14" t="n"/>
      <c r="C40" s="14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4" t="n"/>
      <c r="T40" s="14" t="n"/>
      <c r="U40" s="14" t="n"/>
      <c r="V40" s="14" t="n"/>
      <c r="W40" s="14" t="n"/>
      <c r="X40" s="14" t="n"/>
      <c r="Y40" s="14" t="n"/>
      <c r="Z40" s="14" t="n"/>
    </row>
    <row r="41" ht="15.75" customHeight="1" s="16">
      <c r="A41" s="13" t="inlineStr">
        <is>
          <t>사선스트라이프</t>
        </is>
      </c>
      <c r="B41" s="14" t="n"/>
      <c r="C41" s="14" t="n"/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  <c r="Y41" s="14" t="n"/>
      <c r="Z41" s="14" t="n"/>
    </row>
    <row r="42" ht="15.75" customHeight="1" s="16">
      <c r="A42" s="13" t="inlineStr">
        <is>
          <t>레오파드</t>
        </is>
      </c>
      <c r="B42" s="14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  <c r="V42" s="14" t="n"/>
      <c r="W42" s="14" t="n"/>
      <c r="X42" s="14" t="n"/>
      <c r="Y42" s="14" t="n"/>
      <c r="Z42" s="14" t="n"/>
    </row>
    <row r="43" ht="15.75" customHeight="1" s="16">
      <c r="A43" s="13" t="inlineStr">
        <is>
          <t>카모플라쥬</t>
        </is>
      </c>
      <c r="B43" s="14" t="n"/>
      <c r="C43" s="14" t="n"/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4" t="n"/>
      <c r="T43" s="14" t="n"/>
      <c r="U43" s="14" t="n"/>
      <c r="V43" s="14" t="n"/>
      <c r="W43" s="14" t="n"/>
      <c r="X43" s="14" t="n"/>
      <c r="Y43" s="14" t="n"/>
      <c r="Z43" s="14" t="n"/>
    </row>
    <row r="44" ht="15.75" customHeight="1" s="16">
      <c r="A44" s="13" t="inlineStr">
        <is>
          <t>뱀피패턴</t>
        </is>
      </c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4" t="n"/>
      <c r="T44" s="14" t="n"/>
      <c r="U44" s="14" t="n"/>
      <c r="V44" s="14" t="n"/>
      <c r="W44" s="14" t="n"/>
      <c r="X44" s="14" t="n"/>
      <c r="Y44" s="14" t="n"/>
      <c r="Z44" s="14" t="n"/>
    </row>
    <row r="45" ht="15.75" customHeight="1" s="16">
      <c r="A45" s="13" t="inlineStr">
        <is>
          <t>별자수스트라이프</t>
        </is>
      </c>
      <c r="B45" s="14" t="n"/>
      <c r="C45" s="14" t="n"/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4" t="n"/>
      <c r="T45" s="14" t="n"/>
      <c r="U45" s="14" t="n"/>
      <c r="V45" s="14" t="n"/>
      <c r="W45" s="14" t="n"/>
      <c r="X45" s="14" t="n"/>
      <c r="Y45" s="14" t="n"/>
      <c r="Z45" s="14" t="n"/>
    </row>
    <row r="46" ht="15.75" customHeight="1" s="16">
      <c r="A46" s="13" t="inlineStr">
        <is>
          <t>점자패턴</t>
        </is>
      </c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4" t="n"/>
      <c r="T46" s="14" t="n"/>
      <c r="U46" s="14" t="n"/>
      <c r="V46" s="14" t="n"/>
      <c r="W46" s="14" t="n"/>
      <c r="X46" s="14" t="n"/>
      <c r="Y46" s="14" t="n"/>
      <c r="Z46" s="14" t="n"/>
    </row>
    <row r="47" ht="15.75" customHeight="1" s="16">
      <c r="A47" s="13" t="inlineStr">
        <is>
          <t>세모패턴</t>
        </is>
      </c>
      <c r="B47" s="14" t="n"/>
      <c r="C47" s="14" t="n"/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  <c r="U47" s="14" t="n"/>
      <c r="V47" s="14" t="n"/>
      <c r="W47" s="14" t="n"/>
      <c r="X47" s="14" t="n"/>
      <c r="Y47" s="14" t="n"/>
      <c r="Z47" s="14" t="n"/>
    </row>
    <row r="48" ht="15.75" customHeight="1" s="16">
      <c r="A48" s="13" t="inlineStr">
        <is>
          <t>헤링본</t>
        </is>
      </c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  <c r="U48" s="14" t="n"/>
      <c r="V48" s="14" t="n"/>
      <c r="W48" s="14" t="n"/>
      <c r="X48" s="14" t="n"/>
      <c r="Y48" s="14" t="n"/>
      <c r="Z48" s="14" t="n"/>
    </row>
    <row r="49" ht="15.75" customHeight="1" s="16">
      <c r="A49" s="13" t="inlineStr">
        <is>
          <t>영문로고패턴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  <c r="U49" s="14" t="n"/>
      <c r="V49" s="14" t="n"/>
      <c r="W49" s="14" t="n"/>
      <c r="X49" s="14" t="n"/>
      <c r="Y49" s="14" t="n"/>
      <c r="Z49" s="14" t="n"/>
    </row>
    <row r="50" ht="15.75" customHeight="1" s="16">
      <c r="A50" s="13" t="inlineStr">
        <is>
          <t>눈꽃노르딕패턴</t>
        </is>
      </c>
      <c r="B50" s="14" t="n"/>
      <c r="C50" s="14" t="n"/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  <c r="Y50" s="14" t="n"/>
      <c r="Z50" s="14" t="n"/>
    </row>
    <row r="51" ht="15.75" customHeight="1" s="16">
      <c r="A51" s="13" t="inlineStr">
        <is>
          <t>이염패턴</t>
        </is>
      </c>
      <c r="B51" s="14" t="n"/>
      <c r="C51" s="14" t="n"/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4" t="n"/>
      <c r="T51" s="14" t="n"/>
      <c r="U51" s="14" t="n"/>
      <c r="V51" s="14" t="n"/>
      <c r="W51" s="14" t="n"/>
      <c r="X51" s="14" t="n"/>
      <c r="Y51" s="14" t="n"/>
      <c r="Z51" s="14" t="n"/>
    </row>
    <row r="52" ht="15.75" customHeight="1" s="16">
      <c r="A52" s="13" t="inlineStr">
        <is>
          <t>기하학패턴</t>
        </is>
      </c>
      <c r="B52" s="14" t="n"/>
      <c r="C52" s="14" t="n"/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4" t="n"/>
      <c r="T52" s="14" t="n"/>
      <c r="U52" s="14" t="n"/>
      <c r="V52" s="14" t="n"/>
      <c r="W52" s="14" t="n"/>
      <c r="X52" s="14" t="n"/>
      <c r="Y52" s="14" t="n"/>
      <c r="Z52" s="14" t="n"/>
    </row>
    <row r="53" ht="15.75" customHeight="1" s="16">
      <c r="A53" s="13" t="inlineStr">
        <is>
          <t>강아지로고패턴</t>
        </is>
      </c>
      <c r="B53" s="14" t="n"/>
      <c r="C53" s="14" t="n"/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4" t="n"/>
      <c r="T53" s="14" t="n"/>
      <c r="U53" s="14" t="n"/>
      <c r="V53" s="14" t="n"/>
      <c r="W53" s="14" t="n"/>
      <c r="X53" s="14" t="n"/>
      <c r="Y53" s="14" t="n"/>
      <c r="Z53" s="14" t="n"/>
    </row>
    <row r="54" ht="15.75" customHeight="1" s="16">
      <c r="A54" s="13" t="inlineStr">
        <is>
          <t>야자수패턴</t>
        </is>
      </c>
      <c r="B54" s="14" t="n"/>
      <c r="C54" s="14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  <c r="U54" s="14" t="n"/>
      <c r="V54" s="14" t="n"/>
      <c r="W54" s="14" t="n"/>
      <c r="X54" s="14" t="n"/>
      <c r="Y54" s="14" t="n"/>
      <c r="Z54" s="14" t="n"/>
    </row>
    <row r="55" ht="15.75" customHeight="1" s="16">
      <c r="A55" s="13" t="inlineStr">
        <is>
          <t>나뭇잎패턴</t>
        </is>
      </c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  <c r="U55" s="14" t="n"/>
      <c r="V55" s="14" t="n"/>
      <c r="W55" s="14" t="n"/>
      <c r="X55" s="14" t="n"/>
      <c r="Y55" s="14" t="n"/>
      <c r="Z55" s="14" t="n"/>
    </row>
    <row r="56" ht="15.75" customHeight="1" s="16">
      <c r="A56" s="13" t="inlineStr">
        <is>
          <t>앵무새야자수패턴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  <c r="U56" s="14" t="n"/>
      <c r="V56" s="14" t="n"/>
      <c r="W56" s="14" t="n"/>
      <c r="X56" s="14" t="n"/>
      <c r="Y56" s="14" t="n"/>
      <c r="Z56" s="14" t="n"/>
    </row>
    <row r="57" ht="15.75" customHeight="1" s="16">
      <c r="A57" s="13" t="inlineStr">
        <is>
          <t>시스루야자수패턴</t>
        </is>
      </c>
      <c r="B57" s="14" t="n"/>
      <c r="C57" s="14" t="n"/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4" t="n"/>
      <c r="T57" s="14" t="n"/>
      <c r="U57" s="14" t="n"/>
      <c r="V57" s="14" t="n"/>
      <c r="W57" s="14" t="n"/>
      <c r="X57" s="14" t="n"/>
      <c r="Y57" s="14" t="n"/>
      <c r="Z57" s="14" t="n"/>
    </row>
    <row r="58" ht="15.75" customHeight="1" s="16">
      <c r="A58" s="13" t="inlineStr">
        <is>
          <t>시스루플라워</t>
        </is>
      </c>
      <c r="B58" s="14" t="n"/>
      <c r="C58" s="14" t="n"/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4" t="n"/>
      <c r="T58" s="14" t="n"/>
      <c r="U58" s="14" t="n"/>
      <c r="V58" s="14" t="n"/>
      <c r="W58" s="14" t="n"/>
      <c r="X58" s="14" t="n"/>
      <c r="Y58" s="14" t="n"/>
      <c r="Z58" s="14" t="n"/>
    </row>
    <row r="59" ht="15.75" customHeight="1" s="16">
      <c r="A59" s="13" t="inlineStr">
        <is>
          <t>트로피컬패턴</t>
        </is>
      </c>
      <c r="B59" s="14" t="n"/>
      <c r="C59" s="14" t="n"/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4" t="n"/>
      <c r="T59" s="14" t="n"/>
      <c r="U59" s="14" t="n"/>
      <c r="V59" s="14" t="n"/>
      <c r="W59" s="14" t="n"/>
      <c r="X59" s="14" t="n"/>
      <c r="Y59" s="14" t="n"/>
      <c r="Z59" s="14" t="n"/>
    </row>
    <row r="60" ht="15.75" customHeight="1" s="16">
      <c r="A60" s="13" t="inlineStr">
        <is>
          <t>캐릭터자수패턴</t>
        </is>
      </c>
      <c r="B60" s="14" t="n"/>
      <c r="C60" s="14" t="n"/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4" t="n"/>
      <c r="T60" s="14" t="n"/>
      <c r="U60" s="14" t="n"/>
      <c r="V60" s="14" t="n"/>
      <c r="W60" s="14" t="n"/>
      <c r="X60" s="14" t="n"/>
      <c r="Y60" s="14" t="n"/>
      <c r="Z60" s="14" t="n"/>
    </row>
    <row r="61" ht="15.75" customHeight="1" s="16">
      <c r="A61" s="13" t="inlineStr">
        <is>
          <t>플라워레이스패턴</t>
        </is>
      </c>
      <c r="B61" s="14" t="n"/>
      <c r="C61" s="14" t="n"/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4" t="n"/>
      <c r="T61" s="14" t="n"/>
      <c r="U61" s="14" t="n"/>
      <c r="V61" s="14" t="n"/>
      <c r="W61" s="14" t="n"/>
      <c r="X61" s="14" t="n"/>
      <c r="Y61" s="14" t="n"/>
      <c r="Z61" s="14" t="n"/>
    </row>
    <row r="62" ht="15.75" customHeight="1" s="16">
      <c r="A62" s="13" t="inlineStr">
        <is>
          <t>바나나패턴</t>
        </is>
      </c>
      <c r="B62" s="14" t="n"/>
      <c r="C62" s="14" t="n"/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4" t="n"/>
      <c r="T62" s="14" t="n"/>
      <c r="U62" s="14" t="n"/>
      <c r="V62" s="14" t="n"/>
      <c r="W62" s="14" t="n"/>
      <c r="X62" s="14" t="n"/>
      <c r="Y62" s="14" t="n"/>
      <c r="Z62" s="14" t="n"/>
    </row>
    <row r="63" ht="15.75" customHeight="1" s="16">
      <c r="A63" s="13" t="inlineStr">
        <is>
          <t>별패턴</t>
        </is>
      </c>
      <c r="B63" s="14" t="n"/>
      <c r="C63" s="14" t="n"/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4" t="n"/>
      <c r="T63" s="14" t="n"/>
      <c r="U63" s="14" t="n"/>
      <c r="V63" s="14" t="n"/>
      <c r="W63" s="14" t="n"/>
      <c r="X63" s="14" t="n"/>
      <c r="Y63" s="14" t="n"/>
      <c r="Z63" s="14" t="n"/>
    </row>
    <row r="64" ht="15.75" customHeight="1" s="16">
      <c r="A64" s="13" t="inlineStr">
        <is>
          <t>화살멀티패턴</t>
        </is>
      </c>
      <c r="B64" s="14" t="n"/>
      <c r="C64" s="14" t="n"/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4" t="n"/>
      <c r="T64" s="14" t="n"/>
      <c r="U64" s="14" t="n"/>
      <c r="V64" s="14" t="n"/>
      <c r="W64" s="14" t="n"/>
      <c r="X64" s="14" t="n"/>
      <c r="Y64" s="14" t="n"/>
      <c r="Z64" s="14" t="n"/>
    </row>
    <row r="65" ht="15.75" customHeight="1" s="16">
      <c r="A65" s="13" t="inlineStr">
        <is>
          <t>물감패턴</t>
        </is>
      </c>
      <c r="B65" s="14" t="n"/>
      <c r="C65" s="14" t="n"/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4" t="n"/>
      <c r="T65" s="14" t="n"/>
      <c r="U65" s="14" t="n"/>
      <c r="V65" s="14" t="n"/>
      <c r="W65" s="14" t="n"/>
      <c r="X65" s="14" t="n"/>
      <c r="Y65" s="14" t="n"/>
      <c r="Z65" s="14" t="n"/>
    </row>
    <row r="66" ht="15.75" customHeight="1" s="16">
      <c r="A66" s="13" t="inlineStr">
        <is>
          <t>레터링프린팅</t>
        </is>
      </c>
      <c r="B66" s="14" t="n"/>
      <c r="C66" s="14" t="n"/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4" t="n"/>
      <c r="T66" s="14" t="n"/>
      <c r="U66" s="14" t="n"/>
      <c r="V66" s="14" t="n"/>
      <c r="W66" s="14" t="n"/>
      <c r="X66" s="14" t="n"/>
      <c r="Y66" s="14" t="n"/>
      <c r="Z66" s="14" t="n"/>
    </row>
    <row r="67" ht="15.75" customHeight="1" s="16">
      <c r="A67" s="13" t="inlineStr">
        <is>
          <t>기하학워싱패턴</t>
        </is>
      </c>
      <c r="B67" s="14" t="n"/>
      <c r="C67" s="14" t="n"/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4" t="n"/>
      <c r="T67" s="14" t="n"/>
      <c r="U67" s="14" t="n"/>
      <c r="V67" s="14" t="n"/>
      <c r="W67" s="14" t="n"/>
      <c r="X67" s="14" t="n"/>
      <c r="Y67" s="14" t="n"/>
      <c r="Z67" s="14" t="n"/>
    </row>
    <row r="68" ht="15.75" customHeight="1" s="16">
      <c r="A68" s="13" t="inlineStr">
        <is>
          <t>물결자수패턴</t>
        </is>
      </c>
      <c r="B68" s="14" t="n"/>
      <c r="C68" s="14" t="n"/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4" t="n"/>
      <c r="T68" s="14" t="n"/>
      <c r="U68" s="14" t="n"/>
      <c r="V68" s="14" t="n"/>
      <c r="W68" s="14" t="n"/>
      <c r="X68" s="14" t="n"/>
      <c r="Y68" s="14" t="n"/>
      <c r="Z68" s="14" t="n"/>
    </row>
    <row r="69" ht="15.75" customHeight="1" s="16">
      <c r="A69" s="13" t="inlineStr">
        <is>
          <t>불꽃체크</t>
        </is>
      </c>
      <c r="B69" s="14" t="n"/>
      <c r="C69" s="14" t="n"/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4" t="n"/>
      <c r="T69" s="14" t="n"/>
      <c r="U69" s="14" t="n"/>
      <c r="V69" s="14" t="n"/>
      <c r="W69" s="14" t="n"/>
      <c r="X69" s="14" t="n"/>
      <c r="Y69" s="14" t="n"/>
      <c r="Z69" s="14" t="n"/>
    </row>
    <row r="70" ht="15.75" customHeight="1" s="16">
      <c r="A70" s="13" t="inlineStr">
        <is>
          <t>아비가일</t>
        </is>
      </c>
      <c r="B70" s="14" t="n"/>
      <c r="C70" s="14" t="n"/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4" t="n"/>
      <c r="T70" s="14" t="n"/>
      <c r="U70" s="14" t="n"/>
      <c r="V70" s="14" t="n"/>
      <c r="W70" s="14" t="n"/>
      <c r="X70" s="14" t="n"/>
      <c r="Y70" s="14" t="n"/>
      <c r="Z70" s="14" t="n"/>
    </row>
    <row r="71" ht="15.75" customHeight="1" s="16">
      <c r="A71" s="13" t="inlineStr">
        <is>
          <t>지브라패턴</t>
        </is>
      </c>
      <c r="B71" s="14" t="n"/>
      <c r="C71" s="14" t="n"/>
      <c r="D71" s="14" t="n"/>
      <c r="E71" s="14" t="n"/>
      <c r="F71" s="14" t="n"/>
      <c r="G71" s="14" t="n"/>
      <c r="H71" s="14" t="n"/>
      <c r="I71" s="14" t="n"/>
      <c r="J71" s="14" t="n"/>
      <c r="K71" s="14" t="n"/>
      <c r="L71" s="14" t="n"/>
      <c r="M71" s="14" t="n"/>
      <c r="N71" s="14" t="n"/>
      <c r="O71" s="14" t="n"/>
      <c r="P71" s="14" t="n"/>
      <c r="Q71" s="14" t="n"/>
      <c r="R71" s="14" t="n"/>
      <c r="S71" s="14" t="n"/>
      <c r="T71" s="14" t="n"/>
      <c r="U71" s="14" t="n"/>
      <c r="V71" s="14" t="n"/>
      <c r="W71" s="14" t="n"/>
      <c r="X71" s="14" t="n"/>
      <c r="Y71" s="14" t="n"/>
      <c r="Z71" s="14" t="n"/>
    </row>
    <row r="72" ht="15.75" customHeight="1" s="16">
      <c r="A72" s="13" t="inlineStr">
        <is>
          <t>호피무늬</t>
        </is>
      </c>
      <c r="B72" s="14" t="n"/>
      <c r="C72" s="14" t="n"/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14" t="n"/>
      <c r="S72" s="14" t="n"/>
      <c r="T72" s="14" t="n"/>
      <c r="U72" s="14" t="n"/>
      <c r="V72" s="14" t="n"/>
      <c r="W72" s="14" t="n"/>
      <c r="X72" s="14" t="n"/>
      <c r="Y72" s="14" t="n"/>
      <c r="Z72" s="14" t="n"/>
    </row>
    <row r="73" ht="15.75" customHeight="1" s="16">
      <c r="A73" s="13" t="inlineStr">
        <is>
          <t>캐릭터패턴</t>
        </is>
      </c>
      <c r="B73" s="14" t="n"/>
      <c r="C73" s="14" t="n"/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4" t="n"/>
      <c r="T73" s="14" t="n"/>
      <c r="U73" s="14" t="n"/>
      <c r="V73" s="14" t="n"/>
      <c r="W73" s="14" t="n"/>
      <c r="X73" s="14" t="n"/>
      <c r="Y73" s="14" t="n"/>
      <c r="Z73" s="14" t="n"/>
    </row>
    <row r="74" ht="15.75" customHeight="1" s="16">
      <c r="A74" s="13" t="inlineStr">
        <is>
          <t>스몰마름모패턴</t>
        </is>
      </c>
      <c r="B74" s="14" t="n"/>
      <c r="C74" s="14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4" t="n"/>
      <c r="T74" s="14" t="n"/>
      <c r="U74" s="14" t="n"/>
      <c r="V74" s="14" t="n"/>
      <c r="W74" s="14" t="n"/>
      <c r="X74" s="14" t="n"/>
      <c r="Y74" s="14" t="n"/>
      <c r="Z74" s="14" t="n"/>
    </row>
    <row r="75" ht="15.75" customHeight="1" s="16">
      <c r="A75" s="13" t="inlineStr">
        <is>
          <t>기하학스트라이프</t>
        </is>
      </c>
      <c r="B75" s="14" t="n"/>
      <c r="C75" s="14" t="n"/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4" t="n"/>
      <c r="T75" s="14" t="n"/>
      <c r="U75" s="14" t="n"/>
      <c r="V75" s="14" t="n"/>
      <c r="W75" s="14" t="n"/>
      <c r="X75" s="14" t="n"/>
      <c r="Y75" s="14" t="n"/>
      <c r="Z75" s="14" t="n"/>
    </row>
    <row r="76" ht="15.75" customHeight="1" s="16">
      <c r="A76" s="13" t="inlineStr">
        <is>
          <t>멀티체크</t>
        </is>
      </c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  <c r="U76" s="14" t="n"/>
      <c r="V76" s="14" t="n"/>
      <c r="W76" s="14" t="n"/>
      <c r="X76" s="14" t="n"/>
      <c r="Y76" s="14" t="n"/>
      <c r="Z76" s="14" t="n"/>
    </row>
    <row r="77" ht="15.75" customHeight="1" s="16">
      <c r="A77" s="13" t="inlineStr">
        <is>
          <t>다이아몬드패턴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  <c r="U77" s="14" t="n"/>
      <c r="V77" s="14" t="n"/>
      <c r="W77" s="14" t="n"/>
      <c r="X77" s="14" t="n"/>
      <c r="Y77" s="14" t="n"/>
      <c r="Z77" s="14" t="n"/>
    </row>
    <row r="78" ht="15.75" customHeight="1" s="16">
      <c r="A78" s="13" t="inlineStr">
        <is>
          <t>물번짐패턴</t>
        </is>
      </c>
      <c r="B78" s="14" t="n"/>
      <c r="C78" s="14" t="n"/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4" t="n"/>
      <c r="T78" s="14" t="n"/>
      <c r="U78" s="14" t="n"/>
      <c r="V78" s="14" t="n"/>
      <c r="W78" s="14" t="n"/>
      <c r="X78" s="14" t="n"/>
      <c r="Y78" s="14" t="n"/>
      <c r="Z78" s="14" t="n"/>
    </row>
    <row r="79" ht="15.75" customHeight="1" s="16">
      <c r="A79" s="13" t="inlineStr">
        <is>
          <t>기하학도트패턴</t>
        </is>
      </c>
      <c r="B79" s="14" t="n"/>
      <c r="C79" s="14" t="n"/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4" t="n"/>
      <c r="T79" s="14" t="n"/>
      <c r="U79" s="14" t="n"/>
      <c r="V79" s="14" t="n"/>
      <c r="W79" s="14" t="n"/>
      <c r="X79" s="14" t="n"/>
      <c r="Y79" s="14" t="n"/>
      <c r="Z79" s="14" t="n"/>
    </row>
    <row r="80" ht="15.75" customHeight="1" s="16">
      <c r="A80" s="13" t="inlineStr">
        <is>
          <t>돛단배패턴</t>
        </is>
      </c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  <c r="U80" s="14" t="n"/>
      <c r="V80" s="14" t="n"/>
      <c r="W80" s="14" t="n"/>
      <c r="X80" s="14" t="n"/>
      <c r="Y80" s="14" t="n"/>
      <c r="Z80" s="14" t="n"/>
    </row>
    <row r="81" ht="15.75" customHeight="1" s="16">
      <c r="A81" s="13" t="inlineStr">
        <is>
          <t>잔스트라이프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  <c r="U81" s="14" t="n"/>
      <c r="V81" s="14" t="n"/>
      <c r="W81" s="14" t="n"/>
      <c r="X81" s="14" t="n"/>
      <c r="Y81" s="14" t="n"/>
      <c r="Z81" s="14" t="n"/>
    </row>
    <row r="82" ht="15.75" customHeight="1" s="16">
      <c r="A82" s="13" t="inlineStr">
        <is>
          <t>로고레터링프린팅</t>
        </is>
      </c>
      <c r="B82" s="14" t="n"/>
      <c r="C82" s="14" t="n"/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4" t="n"/>
      <c r="T82" s="14" t="n"/>
      <c r="U82" s="14" t="n"/>
      <c r="V82" s="14" t="n"/>
      <c r="W82" s="14" t="n"/>
      <c r="X82" s="14" t="n"/>
      <c r="Y82" s="14" t="n"/>
      <c r="Z82" s="14" t="n"/>
    </row>
    <row r="83" ht="15.75" customHeight="1" s="16">
      <c r="A83" s="13" t="inlineStr">
        <is>
          <t>노르딕스트라이프</t>
        </is>
      </c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  <c r="U83" s="14" t="n"/>
      <c r="V83" s="14" t="n"/>
      <c r="W83" s="14" t="n"/>
      <c r="X83" s="14" t="n"/>
      <c r="Y83" s="14" t="n"/>
      <c r="Z83" s="14" t="n"/>
    </row>
    <row r="84" ht="15.75" customHeight="1" s="16">
      <c r="A84" s="13" t="inlineStr">
        <is>
          <t>번짐패턴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  <c r="U84" s="14" t="n"/>
      <c r="V84" s="14" t="n"/>
      <c r="W84" s="14" t="n"/>
      <c r="X84" s="14" t="n"/>
      <c r="Y84" s="14" t="n"/>
      <c r="Z84" s="14" t="n"/>
    </row>
    <row r="85" ht="15.75" customHeight="1" s="16">
      <c r="A85" s="13" t="inlineStr">
        <is>
          <t>카모</t>
        </is>
      </c>
      <c r="B85" s="14" t="n"/>
      <c r="C85" s="14" t="n"/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4" t="n"/>
      <c r="T85" s="14" t="n"/>
      <c r="U85" s="14" t="n"/>
      <c r="V85" s="14" t="n"/>
      <c r="W85" s="14" t="n"/>
      <c r="X85" s="14" t="n"/>
      <c r="Y85" s="14" t="n"/>
      <c r="Z85" s="14" t="n"/>
    </row>
    <row r="86" ht="15.75" customHeight="1" s="16">
      <c r="A86" s="13" t="inlineStr">
        <is>
          <t>로즈패턴</t>
        </is>
      </c>
      <c r="B86" s="14" t="n"/>
      <c r="C86" s="14" t="n"/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4" t="n"/>
      <c r="T86" s="14" t="n"/>
      <c r="U86" s="14" t="n"/>
      <c r="V86" s="14" t="n"/>
      <c r="W86" s="14" t="n"/>
      <c r="X86" s="14" t="n"/>
      <c r="Y86" s="14" t="n"/>
      <c r="Z86" s="14" t="n"/>
    </row>
    <row r="87" ht="15.75" customHeight="1" s="16">
      <c r="A87" s="13" t="inlineStr">
        <is>
          <t>마름모도트패턴</t>
        </is>
      </c>
      <c r="B87" s="14" t="n"/>
      <c r="C87" s="14" t="n"/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4" t="n"/>
      <c r="T87" s="14" t="n"/>
      <c r="U87" s="14" t="n"/>
      <c r="V87" s="14" t="n"/>
      <c r="W87" s="14" t="n"/>
      <c r="X87" s="14" t="n"/>
      <c r="Y87" s="14" t="n"/>
      <c r="Z87" s="14" t="n"/>
    </row>
    <row r="88" ht="15.75" customHeight="1" s="16">
      <c r="A88" s="13" t="inlineStr">
        <is>
          <t>자수상어패턴</t>
        </is>
      </c>
      <c r="B88" s="14" t="n"/>
      <c r="C88" s="14" t="n"/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4" t="n"/>
      <c r="T88" s="14" t="n"/>
      <c r="U88" s="14" t="n"/>
      <c r="V88" s="14" t="n"/>
      <c r="W88" s="14" t="n"/>
      <c r="X88" s="14" t="n"/>
      <c r="Y88" s="14" t="n"/>
      <c r="Z88" s="14" t="n"/>
    </row>
    <row r="89" ht="15.75" customHeight="1" s="16">
      <c r="A89" s="13" t="inlineStr">
        <is>
          <t>도트체크</t>
        </is>
      </c>
      <c r="B89" s="14" t="n"/>
      <c r="C89" s="14" t="n"/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4" t="n"/>
      <c r="T89" s="14" t="n"/>
      <c r="U89" s="14" t="n"/>
      <c r="V89" s="14" t="n"/>
      <c r="W89" s="14" t="n"/>
      <c r="X89" s="14" t="n"/>
      <c r="Y89" s="14" t="n"/>
      <c r="Z89" s="14" t="n"/>
    </row>
    <row r="90" ht="15.75" customHeight="1" s="16">
      <c r="A90" s="13" t="inlineStr">
        <is>
          <t>노르딕패턴</t>
        </is>
      </c>
      <c r="B90" s="14" t="n"/>
      <c r="C90" s="14" t="n"/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4" t="n"/>
      <c r="T90" s="14" t="n"/>
      <c r="U90" s="14" t="n"/>
      <c r="V90" s="14" t="n"/>
      <c r="W90" s="14" t="n"/>
      <c r="X90" s="14" t="n"/>
      <c r="Y90" s="14" t="n"/>
      <c r="Z90" s="14" t="n"/>
    </row>
    <row r="91" ht="15.75" customHeight="1" s="16">
      <c r="A91" s="13" t="inlineStr">
        <is>
          <t>아가일스트라이프</t>
        </is>
      </c>
      <c r="B91" s="14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</row>
    <row r="92" ht="15.75" customHeight="1" s="16">
      <c r="A92" s="13" t="inlineStr">
        <is>
          <t>밀리터리</t>
        </is>
      </c>
      <c r="B92" s="14" t="n"/>
      <c r="C92" s="14" t="n"/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4" t="n"/>
      <c r="T92" s="14" t="n"/>
      <c r="U92" s="14" t="n"/>
      <c r="V92" s="14" t="n"/>
      <c r="W92" s="14" t="n"/>
      <c r="X92" s="14" t="n"/>
      <c r="Y92" s="14" t="n"/>
      <c r="Z92" s="14" t="n"/>
    </row>
    <row r="93" ht="15.75" customHeight="1" s="16">
      <c r="A93" s="13" t="inlineStr">
        <is>
          <t>격자무늬</t>
        </is>
      </c>
      <c r="B93" s="14" t="n"/>
      <c r="C93" s="14" t="n"/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4" t="n"/>
      <c r="T93" s="14" t="n"/>
      <c r="U93" s="14" t="n"/>
      <c r="V93" s="14" t="n"/>
      <c r="W93" s="14" t="n"/>
      <c r="X93" s="14" t="n"/>
      <c r="Y93" s="14" t="n"/>
      <c r="Z93" s="14" t="n"/>
    </row>
    <row r="94" ht="15.75" customHeight="1" s="16">
      <c r="A94" s="13" t="inlineStr">
        <is>
          <t>호리병퀼트패턴</t>
        </is>
      </c>
      <c r="B94" s="14" t="n"/>
      <c r="C94" s="14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4" t="n"/>
      <c r="T94" s="14" t="n"/>
      <c r="U94" s="14" t="n"/>
      <c r="V94" s="14" t="n"/>
      <c r="W94" s="14" t="n"/>
      <c r="X94" s="14" t="n"/>
      <c r="Y94" s="14" t="n"/>
      <c r="Z94" s="14" t="n"/>
    </row>
    <row r="95" ht="15.75" customHeight="1" s="16">
      <c r="A95" s="13" t="inlineStr">
        <is>
          <t>자수패치패턴</t>
        </is>
      </c>
      <c r="B95" s="14" t="n"/>
      <c r="C95" s="14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4" t="n"/>
      <c r="T95" s="14" t="n"/>
      <c r="U95" s="14" t="n"/>
      <c r="V95" s="14" t="n"/>
      <c r="W95" s="14" t="n"/>
      <c r="X95" s="14" t="n"/>
      <c r="Y95" s="14" t="n"/>
      <c r="Z95" s="14" t="n"/>
    </row>
    <row r="96" ht="15.75" customHeight="1" s="16">
      <c r="A96" s="13" t="inlineStr">
        <is>
          <t>지그재그패턴</t>
        </is>
      </c>
      <c r="B96" s="14" t="n"/>
      <c r="C96" s="14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4" t="n"/>
      <c r="T96" s="14" t="n"/>
      <c r="U96" s="14" t="n"/>
      <c r="V96" s="14" t="n"/>
      <c r="W96" s="14" t="n"/>
      <c r="X96" s="14" t="n"/>
      <c r="Y96" s="14" t="n"/>
      <c r="Z96" s="14" t="n"/>
    </row>
    <row r="97" ht="15.75" customHeight="1" s="16">
      <c r="A97" s="13" t="inlineStr">
        <is>
          <t>아가일패턴</t>
        </is>
      </c>
      <c r="B97" s="14" t="n"/>
      <c r="C97" s="14" t="n"/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4" t="n"/>
      <c r="T97" s="14" t="n"/>
      <c r="U97" s="14" t="n"/>
      <c r="V97" s="14" t="n"/>
      <c r="W97" s="14" t="n"/>
      <c r="X97" s="14" t="n"/>
      <c r="Y97" s="14" t="n"/>
      <c r="Z97" s="14" t="n"/>
    </row>
    <row r="98" ht="15.75" customHeight="1" s="16">
      <c r="A98" s="13" t="inlineStr">
        <is>
          <t>트라이앵글패턴</t>
        </is>
      </c>
      <c r="B98" s="14" t="n"/>
      <c r="C98" s="14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4" t="n"/>
      <c r="T98" s="14" t="n"/>
      <c r="U98" s="14" t="n"/>
      <c r="V98" s="14" t="n"/>
      <c r="W98" s="14" t="n"/>
      <c r="X98" s="14" t="n"/>
      <c r="Y98" s="14" t="n"/>
      <c r="Z98" s="14" t="n"/>
    </row>
    <row r="99" ht="15.75" customHeight="1" s="16">
      <c r="A99" s="13" t="inlineStr">
        <is>
          <t>니트물결패턴</t>
        </is>
      </c>
      <c r="B99" s="14" t="n"/>
      <c r="C99" s="14" t="n"/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4" t="n"/>
      <c r="T99" s="14" t="n"/>
      <c r="U99" s="14" t="n"/>
      <c r="V99" s="14" t="n"/>
      <c r="W99" s="14" t="n"/>
      <c r="X99" s="14" t="n"/>
      <c r="Y99" s="14" t="n"/>
      <c r="Z99" s="14" t="n"/>
    </row>
    <row r="100" ht="15.75" customHeight="1" s="16">
      <c r="A100" s="13" t="inlineStr">
        <is>
          <t>멀티꽈배기패턴</t>
        </is>
      </c>
      <c r="B100" s="14" t="n"/>
      <c r="C100" s="14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4" t="n"/>
      <c r="T100" s="14" t="n"/>
      <c r="U100" s="14" t="n"/>
      <c r="V100" s="14" t="n"/>
      <c r="W100" s="14" t="n"/>
      <c r="X100" s="14" t="n"/>
      <c r="Y100" s="14" t="n"/>
      <c r="Z100" s="14" t="n"/>
    </row>
    <row r="101" ht="15.75" customHeight="1" s="16">
      <c r="A101" s="13" t="inlineStr">
        <is>
          <t>도트스트라이프</t>
        </is>
      </c>
      <c r="B101" s="14" t="n"/>
      <c r="C101" s="14" t="n"/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4" t="n"/>
      <c r="T101" s="14" t="n"/>
      <c r="U101" s="14" t="n"/>
      <c r="V101" s="14" t="n"/>
      <c r="W101" s="14" t="n"/>
      <c r="X101" s="14" t="n"/>
      <c r="Y101" s="14" t="n"/>
      <c r="Z101" s="14" t="n"/>
    </row>
    <row r="102" ht="15.75" customHeight="1" s="16">
      <c r="A102" s="13" t="inlineStr">
        <is>
          <t>언발란스체크</t>
        </is>
      </c>
      <c r="B102" s="14" t="n"/>
      <c r="C102" s="14" t="n"/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4" t="n"/>
      <c r="T102" s="14" t="n"/>
      <c r="U102" s="14" t="n"/>
      <c r="V102" s="14" t="n"/>
      <c r="W102" s="14" t="n"/>
      <c r="X102" s="14" t="n"/>
      <c r="Y102" s="14" t="n"/>
      <c r="Z102" s="14" t="n"/>
    </row>
    <row r="103" ht="15.75" customHeight="1" s="16">
      <c r="A103" s="13" t="inlineStr">
        <is>
          <t>크랙패턴</t>
        </is>
      </c>
      <c r="B103" s="14" t="n"/>
      <c r="C103" s="14" t="n"/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4" t="n"/>
      <c r="T103" s="14" t="n"/>
      <c r="U103" s="14" t="n"/>
      <c r="V103" s="14" t="n"/>
      <c r="W103" s="14" t="n"/>
      <c r="X103" s="14" t="n"/>
      <c r="Y103" s="14" t="n"/>
      <c r="Z103" s="14" t="n"/>
    </row>
    <row r="104" ht="15.75" customHeight="1" s="16">
      <c r="A104" s="13" t="inlineStr">
        <is>
          <t>다이아몬드퀼팅패턴</t>
        </is>
      </c>
      <c r="B104" s="14" t="n"/>
      <c r="C104" s="14" t="n"/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4" t="n"/>
      <c r="T104" s="14" t="n"/>
      <c r="U104" s="14" t="n"/>
      <c r="V104" s="14" t="n"/>
      <c r="W104" s="14" t="n"/>
      <c r="X104" s="14" t="n"/>
      <c r="Y104" s="14" t="n"/>
      <c r="Z104" s="14" t="n"/>
    </row>
    <row r="105" ht="15.75" customHeight="1" s="16">
      <c r="A105" s="13" t="inlineStr">
        <is>
          <t>프린팅체크</t>
        </is>
      </c>
      <c r="B105" s="14" t="n"/>
      <c r="C105" s="14" t="n"/>
      <c r="D105" s="14" t="n"/>
      <c r="E105" s="14" t="n"/>
      <c r="F105" s="14" t="n"/>
      <c r="G105" s="14" t="n"/>
      <c r="H105" s="14" t="n"/>
      <c r="I105" s="14" t="n"/>
      <c r="J105" s="14" t="n"/>
      <c r="K105" s="14" t="n"/>
      <c r="L105" s="14" t="n"/>
      <c r="M105" s="14" t="n"/>
      <c r="N105" s="14" t="n"/>
      <c r="O105" s="14" t="n"/>
      <c r="P105" s="14" t="n"/>
      <c r="Q105" s="14" t="n"/>
      <c r="R105" s="14" t="n"/>
      <c r="S105" s="14" t="n"/>
      <c r="T105" s="14" t="n"/>
      <c r="U105" s="14" t="n"/>
      <c r="V105" s="14" t="n"/>
      <c r="W105" s="14" t="n"/>
      <c r="X105" s="14" t="n"/>
      <c r="Y105" s="14" t="n"/>
      <c r="Z105" s="14" t="n"/>
    </row>
    <row r="106" ht="15.75" customHeight="1" s="16">
      <c r="A106" s="13" t="inlineStr">
        <is>
          <t>도형사선패턴</t>
        </is>
      </c>
      <c r="B106" s="14" t="n"/>
      <c r="C106" s="14" t="n"/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14" t="n"/>
      <c r="S106" s="14" t="n"/>
      <c r="T106" s="14" t="n"/>
      <c r="U106" s="14" t="n"/>
      <c r="V106" s="14" t="n"/>
      <c r="W106" s="14" t="n"/>
      <c r="X106" s="14" t="n"/>
      <c r="Y106" s="14" t="n"/>
      <c r="Z106" s="14" t="n"/>
    </row>
    <row r="107" ht="15.75" customHeight="1" s="16">
      <c r="A107" s="13" t="inlineStr">
        <is>
          <t>잔꽃패턴</t>
        </is>
      </c>
      <c r="B107" s="14" t="n"/>
      <c r="C107" s="14" t="n"/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4" t="n"/>
      <c r="T107" s="14" t="n"/>
      <c r="U107" s="14" t="n"/>
      <c r="V107" s="14" t="n"/>
      <c r="W107" s="14" t="n"/>
      <c r="X107" s="14" t="n"/>
      <c r="Y107" s="14" t="n"/>
      <c r="Z107" s="14" t="n"/>
    </row>
    <row r="108" ht="15.75" customHeight="1" s="16">
      <c r="A108" s="13" t="inlineStr">
        <is>
          <t>도트카모플라쥬</t>
        </is>
      </c>
      <c r="B108" s="14" t="n"/>
      <c r="C108" s="14" t="n"/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4" t="n"/>
      <c r="T108" s="14" t="n"/>
      <c r="U108" s="14" t="n"/>
      <c r="V108" s="14" t="n"/>
      <c r="W108" s="14" t="n"/>
      <c r="X108" s="14" t="n"/>
      <c r="Y108" s="14" t="n"/>
      <c r="Z108" s="14" t="n"/>
    </row>
    <row r="109" ht="15.75" customHeight="1" s="16">
      <c r="A109" s="13" t="inlineStr">
        <is>
          <t>테트리스자수</t>
        </is>
      </c>
      <c r="B109" s="14" t="n"/>
      <c r="C109" s="14" t="n"/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4" t="n"/>
      <c r="T109" s="14" t="n"/>
      <c r="U109" s="14" t="n"/>
      <c r="V109" s="14" t="n"/>
      <c r="W109" s="14" t="n"/>
      <c r="X109" s="14" t="n"/>
      <c r="Y109" s="14" t="n"/>
      <c r="Z109" s="14" t="n"/>
    </row>
    <row r="110" ht="15.75" customHeight="1" s="16">
      <c r="A110" s="13" t="inlineStr">
        <is>
          <t>골지</t>
        </is>
      </c>
      <c r="B110" s="14" t="n"/>
      <c r="C110" s="14" t="n"/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4" t="n"/>
      <c r="T110" s="14" t="n"/>
      <c r="U110" s="14" t="n"/>
      <c r="V110" s="14" t="n"/>
      <c r="W110" s="14" t="n"/>
      <c r="X110" s="14" t="n"/>
      <c r="Y110" s="14" t="n"/>
      <c r="Z110" s="14" t="n"/>
    </row>
    <row r="111" ht="15.75" customHeight="1" s="16">
      <c r="A111" s="13" t="inlineStr">
        <is>
          <t>다이아체크</t>
        </is>
      </c>
      <c r="B111" s="14" t="n"/>
      <c r="C111" s="14" t="n"/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4" t="n"/>
      <c r="T111" s="14" t="n"/>
      <c r="U111" s="14" t="n"/>
      <c r="V111" s="14" t="n"/>
      <c r="W111" s="14" t="n"/>
      <c r="X111" s="14" t="n"/>
      <c r="Y111" s="14" t="n"/>
      <c r="Z111" s="14" t="n"/>
    </row>
    <row r="112" ht="15.75" customHeight="1" s="16">
      <c r="A112" s="13" t="inlineStr">
        <is>
          <t>잔꽈배기패턴</t>
        </is>
      </c>
      <c r="B112" s="14" t="n"/>
      <c r="C112" s="14" t="n"/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4" t="n"/>
      <c r="T112" s="14" t="n"/>
      <c r="U112" s="14" t="n"/>
      <c r="V112" s="14" t="n"/>
      <c r="W112" s="14" t="n"/>
      <c r="X112" s="14" t="n"/>
      <c r="Y112" s="14" t="n"/>
      <c r="Z112" s="14" t="n"/>
    </row>
    <row r="113" ht="15.75" customHeight="1" s="16">
      <c r="A113" s="13" t="inlineStr">
        <is>
          <t>하운드스트라이프</t>
        </is>
      </c>
      <c r="B113" s="14" t="n"/>
      <c r="C113" s="14" t="n"/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4" t="n"/>
      <c r="T113" s="14" t="n"/>
      <c r="U113" s="14" t="n"/>
      <c r="V113" s="14" t="n"/>
      <c r="W113" s="14" t="n"/>
      <c r="X113" s="14" t="n"/>
      <c r="Y113" s="14" t="n"/>
      <c r="Z113" s="14" t="n"/>
    </row>
    <row r="114" ht="15.75" customHeight="1" s="16">
      <c r="A114" s="13" t="inlineStr">
        <is>
          <t>잔꽈배기</t>
        </is>
      </c>
      <c r="B114" s="14" t="n"/>
      <c r="C114" s="14" t="n"/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4" t="n"/>
      <c r="T114" s="14" t="n"/>
      <c r="U114" s="14" t="n"/>
      <c r="V114" s="14" t="n"/>
      <c r="W114" s="14" t="n"/>
      <c r="X114" s="14" t="n"/>
      <c r="Y114" s="14" t="n"/>
      <c r="Z114" s="14" t="n"/>
    </row>
    <row r="115" ht="15.75" customHeight="1" s="16">
      <c r="A115" s="13" t="inlineStr">
        <is>
          <t>꽈배기사슬패턴</t>
        </is>
      </c>
      <c r="B115" s="14" t="n"/>
      <c r="C115" s="14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4" t="n"/>
      <c r="T115" s="14" t="n"/>
      <c r="U115" s="14" t="n"/>
      <c r="V115" s="14" t="n"/>
      <c r="W115" s="14" t="n"/>
      <c r="X115" s="14" t="n"/>
      <c r="Y115" s="14" t="n"/>
      <c r="Z115" s="14" t="n"/>
    </row>
    <row r="116" ht="15.75" customHeight="1" s="16">
      <c r="A116" s="13" t="inlineStr">
        <is>
          <t>아가일체크</t>
        </is>
      </c>
      <c r="B116" s="14" t="n"/>
      <c r="C116" s="14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4" t="n"/>
      <c r="T116" s="14" t="n"/>
      <c r="U116" s="14" t="n"/>
      <c r="V116" s="14" t="n"/>
      <c r="W116" s="14" t="n"/>
      <c r="X116" s="14" t="n"/>
      <c r="Y116" s="14" t="n"/>
      <c r="Z116" s="14" t="n"/>
    </row>
    <row r="117" ht="15.75" customHeight="1" s="16">
      <c r="A117" s="13" t="inlineStr">
        <is>
          <t>점선스트라이프</t>
        </is>
      </c>
      <c r="B117" s="14" t="n"/>
      <c r="C117" s="14" t="n"/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4" t="n"/>
      <c r="T117" s="14" t="n"/>
      <c r="U117" s="14" t="n"/>
      <c r="V117" s="14" t="n"/>
      <c r="W117" s="14" t="n"/>
      <c r="X117" s="14" t="n"/>
      <c r="Y117" s="14" t="n"/>
      <c r="Z117" s="14" t="n"/>
    </row>
    <row r="118" ht="15.75" customHeight="1" s="16">
      <c r="A118" s="13" t="inlineStr">
        <is>
          <t>기하학카모플라쥬</t>
        </is>
      </c>
      <c r="B118" s="14" t="n"/>
      <c r="C118" s="14" t="n"/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4" t="n"/>
      <c r="T118" s="14" t="n"/>
      <c r="U118" s="14" t="n"/>
      <c r="V118" s="14" t="n"/>
      <c r="W118" s="14" t="n"/>
      <c r="X118" s="14" t="n"/>
      <c r="Y118" s="14" t="n"/>
      <c r="Z118" s="14" t="n"/>
    </row>
    <row r="119" ht="15.75" customHeight="1" s="16">
      <c r="A119" s="13" t="inlineStr">
        <is>
          <t>마름모패턴</t>
        </is>
      </c>
      <c r="B119" s="14" t="n"/>
      <c r="C119" s="14" t="n"/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4" t="n"/>
      <c r="T119" s="14" t="n"/>
      <c r="U119" s="14" t="n"/>
      <c r="V119" s="14" t="n"/>
      <c r="W119" s="14" t="n"/>
      <c r="X119" s="14" t="n"/>
      <c r="Y119" s="14" t="n"/>
      <c r="Z119" s="14" t="n"/>
    </row>
    <row r="120" ht="15.75" customHeight="1" s="16">
      <c r="A120" s="13" t="inlineStr">
        <is>
          <t>체크패턴</t>
        </is>
      </c>
      <c r="B120" s="14" t="n"/>
      <c r="C120" s="14" t="n"/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4" t="n"/>
      <c r="T120" s="14" t="n"/>
      <c r="U120" s="14" t="n"/>
      <c r="V120" s="14" t="n"/>
      <c r="W120" s="14" t="n"/>
      <c r="X120" s="14" t="n"/>
      <c r="Y120" s="14" t="n"/>
      <c r="Z120" s="14" t="n"/>
    </row>
    <row r="121" ht="15.75" customHeight="1" s="16">
      <c r="A121" s="13" t="inlineStr">
        <is>
          <t>알파벳패턴</t>
        </is>
      </c>
      <c r="B121" s="14" t="n"/>
      <c r="C121" s="14" t="n"/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4" t="n"/>
      <c r="T121" s="14" t="n"/>
      <c r="U121" s="14" t="n"/>
      <c r="V121" s="14" t="n"/>
      <c r="W121" s="14" t="n"/>
      <c r="X121" s="14" t="n"/>
      <c r="Y121" s="14" t="n"/>
      <c r="Z121" s="14" t="n"/>
    </row>
    <row r="122" ht="15.75" customHeight="1" s="16">
      <c r="A122" s="13" t="inlineStr">
        <is>
          <t>띠패턴</t>
        </is>
      </c>
      <c r="B122" s="14" t="n"/>
      <c r="C122" s="14" t="n"/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4" t="n"/>
      <c r="T122" s="14" t="n"/>
      <c r="U122" s="14" t="n"/>
      <c r="V122" s="14" t="n"/>
      <c r="W122" s="14" t="n"/>
      <c r="X122" s="14" t="n"/>
      <c r="Y122" s="14" t="n"/>
      <c r="Z122" s="14" t="n"/>
    </row>
    <row r="123" ht="15.75" customHeight="1" s="16">
      <c r="A123" s="13" t="inlineStr">
        <is>
          <t>플라워자수패턴</t>
        </is>
      </c>
      <c r="B123" s="14" t="n"/>
      <c r="C123" s="14" t="n"/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4" t="n"/>
      <c r="T123" s="14" t="n"/>
      <c r="U123" s="14" t="n"/>
      <c r="V123" s="14" t="n"/>
      <c r="W123" s="14" t="n"/>
      <c r="X123" s="14" t="n"/>
      <c r="Y123" s="14" t="n"/>
      <c r="Z123" s="14" t="n"/>
    </row>
    <row r="124" ht="15.75" customHeight="1" s="16">
      <c r="A124" s="13" t="inlineStr">
        <is>
          <t>빅꽈배기패턴</t>
        </is>
      </c>
      <c r="B124" s="14" t="n"/>
      <c r="C124" s="14" t="n"/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4" t="n"/>
      <c r="T124" s="14" t="n"/>
      <c r="U124" s="14" t="n"/>
      <c r="V124" s="14" t="n"/>
      <c r="W124" s="14" t="n"/>
      <c r="X124" s="14" t="n"/>
      <c r="Y124" s="14" t="n"/>
      <c r="Z124" s="14" t="n"/>
    </row>
    <row r="125" ht="15.75" customHeight="1" s="16">
      <c r="A125" s="13" t="inlineStr">
        <is>
          <t>핀스트라이프</t>
        </is>
      </c>
      <c r="B125" s="14" t="n"/>
      <c r="C125" s="14" t="n"/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4" t="n"/>
      <c r="T125" s="14" t="n"/>
      <c r="U125" s="14" t="n"/>
      <c r="V125" s="14" t="n"/>
      <c r="W125" s="14" t="n"/>
      <c r="X125" s="14" t="n"/>
      <c r="Y125" s="14" t="n"/>
      <c r="Z125" s="14" t="n"/>
    </row>
    <row r="126" ht="15.75" customHeight="1" s="16">
      <c r="A126" s="13" t="inlineStr">
        <is>
          <t>더블핀스트라이프</t>
        </is>
      </c>
      <c r="B126" s="14" t="n"/>
      <c r="C126" s="14" t="n"/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4" t="n"/>
      <c r="T126" s="14" t="n"/>
      <c r="U126" s="14" t="n"/>
      <c r="V126" s="14" t="n"/>
      <c r="W126" s="14" t="n"/>
      <c r="X126" s="14" t="n"/>
      <c r="Y126" s="14" t="n"/>
      <c r="Z126" s="14" t="n"/>
    </row>
    <row r="127" ht="15.75" customHeight="1" s="16">
      <c r="A127" s="13" t="inlineStr">
        <is>
          <t>빅아가일패턴</t>
        </is>
      </c>
      <c r="B127" s="14" t="n"/>
      <c r="C127" s="14" t="n"/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4" t="n"/>
      <c r="T127" s="14" t="n"/>
      <c r="U127" s="14" t="n"/>
      <c r="V127" s="14" t="n"/>
      <c r="W127" s="14" t="n"/>
      <c r="X127" s="14" t="n"/>
      <c r="Y127" s="14" t="n"/>
      <c r="Z127" s="14" t="n"/>
    </row>
    <row r="128" ht="15.75" customHeight="1" s="16">
      <c r="A128" s="13" t="inlineStr">
        <is>
          <t>뱀피무늬</t>
        </is>
      </c>
      <c r="B128" s="14" t="n"/>
      <c r="C128" s="14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4" t="n"/>
      <c r="T128" s="14" t="n"/>
      <c r="U128" s="14" t="n"/>
      <c r="V128" s="14" t="n"/>
      <c r="W128" s="14" t="n"/>
      <c r="X128" s="14" t="n"/>
      <c r="Y128" s="14" t="n"/>
      <c r="Z128" s="14" t="n"/>
    </row>
    <row r="129" ht="15.75" customHeight="1" s="16">
      <c r="A129" s="13" t="inlineStr">
        <is>
          <t>점선네모패턴</t>
        </is>
      </c>
      <c r="B129" s="14" t="n"/>
      <c r="C129" s="14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4" t="n"/>
      <c r="T129" s="14" t="n"/>
      <c r="U129" s="14" t="n"/>
      <c r="V129" s="14" t="n"/>
      <c r="W129" s="14" t="n"/>
      <c r="X129" s="14" t="n"/>
      <c r="Y129" s="14" t="n"/>
      <c r="Z129" s="14" t="n"/>
    </row>
    <row r="130" ht="15.75" customHeight="1" s="16">
      <c r="A130" s="13" t="inlineStr">
        <is>
          <t>자수도트</t>
        </is>
      </c>
      <c r="B130" s="14" t="n"/>
      <c r="C130" s="14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4" t="n"/>
      <c r="T130" s="14" t="n"/>
      <c r="U130" s="14" t="n"/>
      <c r="V130" s="14" t="n"/>
      <c r="W130" s="14" t="n"/>
      <c r="X130" s="14" t="n"/>
      <c r="Y130" s="14" t="n"/>
      <c r="Z130" s="14" t="n"/>
    </row>
    <row r="131" ht="15.75" customHeight="1" s="16">
      <c r="A131" s="13" t="inlineStr">
        <is>
          <t>해골프린팅</t>
        </is>
      </c>
      <c r="B131" s="14" t="n"/>
      <c r="C131" s="14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4" t="n"/>
      <c r="T131" s="14" t="n"/>
      <c r="U131" s="14" t="n"/>
      <c r="V131" s="14" t="n"/>
      <c r="W131" s="14" t="n"/>
      <c r="X131" s="14" t="n"/>
      <c r="Y131" s="14" t="n"/>
      <c r="Z131" s="14" t="n"/>
    </row>
    <row r="132" ht="15.75" customHeight="1" s="16">
      <c r="A132" s="13" t="inlineStr">
        <is>
          <t>추상패턴</t>
        </is>
      </c>
      <c r="B132" s="14" t="n"/>
      <c r="C132" s="14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4" t="n"/>
      <c r="T132" s="14" t="n"/>
      <c r="U132" s="14" t="n"/>
      <c r="V132" s="14" t="n"/>
      <c r="W132" s="14" t="n"/>
      <c r="X132" s="14" t="n"/>
      <c r="Y132" s="14" t="n"/>
      <c r="Z132" s="14" t="n"/>
    </row>
    <row r="133" ht="15.75" customHeight="1" s="16">
      <c r="A133" s="13" t="inlineStr">
        <is>
          <t>로고레터링패턴</t>
        </is>
      </c>
      <c r="B133" s="14" t="n"/>
      <c r="C133" s="14" t="n"/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4" t="n"/>
      <c r="T133" s="14" t="n"/>
      <c r="U133" s="14" t="n"/>
      <c r="V133" s="14" t="n"/>
      <c r="W133" s="14" t="n"/>
      <c r="X133" s="14" t="n"/>
      <c r="Y133" s="14" t="n"/>
      <c r="Z133" s="14" t="n"/>
    </row>
    <row r="134" ht="15.75" customHeight="1" s="16">
      <c r="A134" s="14" t="n"/>
      <c r="B134" s="14" t="n"/>
      <c r="C134" s="14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4" t="n"/>
      <c r="T134" s="14" t="n"/>
      <c r="U134" s="14" t="n"/>
      <c r="V134" s="14" t="n"/>
      <c r="W134" s="14" t="n"/>
      <c r="X134" s="14" t="n"/>
      <c r="Y134" s="14" t="n"/>
      <c r="Z134" s="14" t="n"/>
    </row>
    <row r="135" ht="15.75" customHeight="1" s="16">
      <c r="A135" s="14" t="n"/>
      <c r="B135" s="14" t="n"/>
      <c r="C135" s="14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4" t="n"/>
      <c r="T135" s="14" t="n"/>
      <c r="U135" s="14" t="n"/>
      <c r="V135" s="14" t="n"/>
      <c r="W135" s="14" t="n"/>
      <c r="X135" s="14" t="n"/>
      <c r="Y135" s="14" t="n"/>
      <c r="Z135" s="14" t="n"/>
    </row>
    <row r="136" ht="15.75" customHeight="1" s="16">
      <c r="A136" s="14" t="n"/>
      <c r="B136" s="14" t="n"/>
      <c r="C136" s="14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4" t="n"/>
      <c r="T136" s="14" t="n"/>
      <c r="U136" s="14" t="n"/>
      <c r="V136" s="14" t="n"/>
      <c r="W136" s="14" t="n"/>
      <c r="X136" s="14" t="n"/>
      <c r="Y136" s="14" t="n"/>
      <c r="Z136" s="14" t="n"/>
    </row>
    <row r="137" ht="15.75" customHeight="1" s="16">
      <c r="A137" s="14" t="n"/>
      <c r="B137" s="14" t="n"/>
      <c r="C137" s="14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4" t="n"/>
      <c r="T137" s="14" t="n"/>
      <c r="U137" s="14" t="n"/>
      <c r="V137" s="14" t="n"/>
      <c r="W137" s="14" t="n"/>
      <c r="X137" s="14" t="n"/>
      <c r="Y137" s="14" t="n"/>
      <c r="Z137" s="14" t="n"/>
    </row>
    <row r="138" ht="15.75" customHeight="1" s="16">
      <c r="A138" s="14" t="n"/>
      <c r="B138" s="14" t="n"/>
      <c r="C138" s="14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4" t="n"/>
      <c r="T138" s="14" t="n"/>
      <c r="U138" s="14" t="n"/>
      <c r="V138" s="14" t="n"/>
      <c r="W138" s="14" t="n"/>
      <c r="X138" s="14" t="n"/>
      <c r="Y138" s="14" t="n"/>
      <c r="Z138" s="14" t="n"/>
    </row>
    <row r="139" ht="15.75" customHeight="1" s="16">
      <c r="A139" s="14" t="n"/>
      <c r="B139" s="14" t="n"/>
      <c r="C139" s="14" t="n"/>
      <c r="D139" s="14" t="n"/>
      <c r="E139" s="14" t="n"/>
      <c r="F139" s="14" t="n"/>
      <c r="G139" s="14" t="n"/>
      <c r="H139" s="14" t="n"/>
      <c r="I139" s="14" t="n"/>
      <c r="J139" s="14" t="n"/>
      <c r="K139" s="14" t="n"/>
      <c r="L139" s="14" t="n"/>
      <c r="M139" s="14" t="n"/>
      <c r="N139" s="14" t="n"/>
      <c r="O139" s="14" t="n"/>
      <c r="P139" s="14" t="n"/>
      <c r="Q139" s="14" t="n"/>
      <c r="R139" s="14" t="n"/>
      <c r="S139" s="14" t="n"/>
      <c r="T139" s="14" t="n"/>
      <c r="U139" s="14" t="n"/>
      <c r="V139" s="14" t="n"/>
      <c r="W139" s="14" t="n"/>
      <c r="X139" s="14" t="n"/>
      <c r="Y139" s="14" t="n"/>
      <c r="Z139" s="14" t="n"/>
    </row>
    <row r="140" ht="15.75" customHeight="1" s="16">
      <c r="A140" s="14" t="n"/>
      <c r="B140" s="14" t="n"/>
      <c r="C140" s="14" t="n"/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14" t="n"/>
      <c r="S140" s="14" t="n"/>
      <c r="T140" s="14" t="n"/>
      <c r="U140" s="14" t="n"/>
      <c r="V140" s="14" t="n"/>
      <c r="W140" s="14" t="n"/>
      <c r="X140" s="14" t="n"/>
      <c r="Y140" s="14" t="n"/>
      <c r="Z140" s="14" t="n"/>
    </row>
    <row r="141" ht="15.75" customHeight="1" s="16">
      <c r="A141" s="14" t="n"/>
      <c r="B141" s="14" t="n"/>
      <c r="C141" s="14" t="n"/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4" t="n"/>
      <c r="T141" s="14" t="n"/>
      <c r="U141" s="14" t="n"/>
      <c r="V141" s="14" t="n"/>
      <c r="W141" s="14" t="n"/>
      <c r="X141" s="14" t="n"/>
      <c r="Y141" s="14" t="n"/>
      <c r="Z141" s="14" t="n"/>
    </row>
    <row r="142" ht="15.75" customHeight="1" s="16">
      <c r="A142" s="14" t="n"/>
      <c r="B142" s="14" t="n"/>
      <c r="C142" s="14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4" t="n"/>
      <c r="T142" s="14" t="n"/>
      <c r="U142" s="14" t="n"/>
      <c r="V142" s="14" t="n"/>
      <c r="W142" s="14" t="n"/>
      <c r="X142" s="14" t="n"/>
      <c r="Y142" s="14" t="n"/>
      <c r="Z142" s="14" t="n"/>
    </row>
    <row r="143" ht="15.75" customHeight="1" s="16">
      <c r="A143" s="14" t="n"/>
      <c r="B143" s="14" t="n"/>
      <c r="C143" s="14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4" t="n"/>
      <c r="T143" s="14" t="n"/>
      <c r="U143" s="14" t="n"/>
      <c r="V143" s="14" t="n"/>
      <c r="W143" s="14" t="n"/>
      <c r="X143" s="14" t="n"/>
      <c r="Y143" s="14" t="n"/>
      <c r="Z143" s="14" t="n"/>
    </row>
    <row r="144" ht="15.75" customHeight="1" s="16">
      <c r="A144" s="14" t="n"/>
      <c r="B144" s="14" t="n"/>
      <c r="C144" s="14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4" t="n"/>
      <c r="T144" s="14" t="n"/>
      <c r="U144" s="14" t="n"/>
      <c r="V144" s="14" t="n"/>
      <c r="W144" s="14" t="n"/>
      <c r="X144" s="14" t="n"/>
      <c r="Y144" s="14" t="n"/>
      <c r="Z144" s="14" t="n"/>
    </row>
    <row r="145" ht="15.75" customHeight="1" s="16">
      <c r="A145" s="14" t="n"/>
      <c r="B145" s="14" t="n"/>
      <c r="C145" s="14" t="n"/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4" t="n"/>
      <c r="T145" s="14" t="n"/>
      <c r="U145" s="14" t="n"/>
      <c r="V145" s="14" t="n"/>
      <c r="W145" s="14" t="n"/>
      <c r="X145" s="14" t="n"/>
      <c r="Y145" s="14" t="n"/>
      <c r="Z145" s="14" t="n"/>
    </row>
    <row r="146" ht="15.75" customHeight="1" s="16">
      <c r="A146" s="14" t="n"/>
      <c r="B146" s="14" t="n"/>
      <c r="C146" s="14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4" t="n"/>
      <c r="T146" s="14" t="n"/>
      <c r="U146" s="14" t="n"/>
      <c r="V146" s="14" t="n"/>
      <c r="W146" s="14" t="n"/>
      <c r="X146" s="14" t="n"/>
      <c r="Y146" s="14" t="n"/>
      <c r="Z146" s="14" t="n"/>
    </row>
    <row r="147" ht="15.75" customHeight="1" s="16">
      <c r="A147" s="14" t="n"/>
      <c r="B147" s="14" t="n"/>
      <c r="C147" s="14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4" t="n"/>
      <c r="T147" s="14" t="n"/>
      <c r="U147" s="14" t="n"/>
      <c r="V147" s="14" t="n"/>
      <c r="W147" s="14" t="n"/>
      <c r="X147" s="14" t="n"/>
      <c r="Y147" s="14" t="n"/>
      <c r="Z147" s="14" t="n"/>
    </row>
    <row r="148" ht="15.75" customHeight="1" s="16">
      <c r="A148" s="14" t="n"/>
      <c r="B148" s="14" t="n"/>
      <c r="C148" s="14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4" t="n"/>
      <c r="T148" s="14" t="n"/>
      <c r="U148" s="14" t="n"/>
      <c r="V148" s="14" t="n"/>
      <c r="W148" s="14" t="n"/>
      <c r="X148" s="14" t="n"/>
      <c r="Y148" s="14" t="n"/>
      <c r="Z148" s="14" t="n"/>
    </row>
    <row r="149" ht="15.75" customHeight="1" s="16">
      <c r="A149" s="14" t="n"/>
      <c r="B149" s="14" t="n"/>
      <c r="C149" s="14" t="n"/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4" t="n"/>
      <c r="T149" s="14" t="n"/>
      <c r="U149" s="14" t="n"/>
      <c r="V149" s="14" t="n"/>
      <c r="W149" s="14" t="n"/>
      <c r="X149" s="14" t="n"/>
      <c r="Y149" s="14" t="n"/>
      <c r="Z149" s="14" t="n"/>
    </row>
    <row r="150" ht="15.75" customHeight="1" s="16">
      <c r="A150" s="14" t="n"/>
      <c r="B150" s="14" t="n"/>
      <c r="C150" s="14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4" t="n"/>
      <c r="T150" s="14" t="n"/>
      <c r="U150" s="14" t="n"/>
      <c r="V150" s="14" t="n"/>
      <c r="W150" s="14" t="n"/>
      <c r="X150" s="14" t="n"/>
      <c r="Y150" s="14" t="n"/>
      <c r="Z150" s="14" t="n"/>
    </row>
    <row r="151" ht="15.75" customHeight="1" s="16">
      <c r="A151" s="14" t="n"/>
      <c r="B151" s="14" t="n"/>
      <c r="C151" s="14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4" t="n"/>
      <c r="T151" s="14" t="n"/>
      <c r="U151" s="14" t="n"/>
      <c r="V151" s="14" t="n"/>
      <c r="W151" s="14" t="n"/>
      <c r="X151" s="14" t="n"/>
      <c r="Y151" s="14" t="n"/>
      <c r="Z151" s="14" t="n"/>
    </row>
    <row r="152" ht="15.75" customHeight="1" s="16">
      <c r="A152" s="14" t="n"/>
      <c r="B152" s="14" t="n"/>
      <c r="C152" s="14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4" t="n"/>
      <c r="T152" s="14" t="n"/>
      <c r="U152" s="14" t="n"/>
      <c r="V152" s="14" t="n"/>
      <c r="W152" s="14" t="n"/>
      <c r="X152" s="14" t="n"/>
      <c r="Y152" s="14" t="n"/>
      <c r="Z152" s="14" t="n"/>
    </row>
    <row r="153" ht="15.75" customHeight="1" s="16">
      <c r="A153" s="14" t="n"/>
      <c r="B153" s="14" t="n"/>
      <c r="C153" s="14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4" t="n"/>
      <c r="T153" s="14" t="n"/>
      <c r="U153" s="14" t="n"/>
      <c r="V153" s="14" t="n"/>
      <c r="W153" s="14" t="n"/>
      <c r="X153" s="14" t="n"/>
      <c r="Y153" s="14" t="n"/>
      <c r="Z153" s="14" t="n"/>
    </row>
    <row r="154" ht="15.75" customHeight="1" s="16">
      <c r="A154" s="14" t="n"/>
      <c r="B154" s="14" t="n"/>
      <c r="C154" s="14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4" t="n"/>
      <c r="T154" s="14" t="n"/>
      <c r="U154" s="14" t="n"/>
      <c r="V154" s="14" t="n"/>
      <c r="W154" s="14" t="n"/>
      <c r="X154" s="14" t="n"/>
      <c r="Y154" s="14" t="n"/>
      <c r="Z154" s="14" t="n"/>
    </row>
    <row r="155" ht="15.75" customHeight="1" s="16">
      <c r="A155" s="14" t="n"/>
      <c r="B155" s="14" t="n"/>
      <c r="C155" s="14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4" t="n"/>
      <c r="T155" s="14" t="n"/>
      <c r="U155" s="14" t="n"/>
      <c r="V155" s="14" t="n"/>
      <c r="W155" s="14" t="n"/>
      <c r="X155" s="14" t="n"/>
      <c r="Y155" s="14" t="n"/>
      <c r="Z155" s="14" t="n"/>
    </row>
    <row r="156" ht="15.75" customHeight="1" s="16">
      <c r="A156" s="14" t="n"/>
      <c r="B156" s="14" t="n"/>
      <c r="C156" s="14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4" t="n"/>
      <c r="T156" s="14" t="n"/>
      <c r="U156" s="14" t="n"/>
      <c r="V156" s="14" t="n"/>
      <c r="W156" s="14" t="n"/>
      <c r="X156" s="14" t="n"/>
      <c r="Y156" s="14" t="n"/>
      <c r="Z156" s="14" t="n"/>
    </row>
    <row r="157" ht="15.75" customHeight="1" s="16">
      <c r="A157" s="14" t="n"/>
      <c r="B157" s="14" t="n"/>
      <c r="C157" s="14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4" t="n"/>
      <c r="T157" s="14" t="n"/>
      <c r="U157" s="14" t="n"/>
      <c r="V157" s="14" t="n"/>
      <c r="W157" s="14" t="n"/>
      <c r="X157" s="14" t="n"/>
      <c r="Y157" s="14" t="n"/>
      <c r="Z157" s="14" t="n"/>
    </row>
    <row r="158" ht="15.75" customHeight="1" s="16">
      <c r="A158" s="14" t="n"/>
      <c r="B158" s="14" t="n"/>
      <c r="C158" s="14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4" t="n"/>
      <c r="T158" s="14" t="n"/>
      <c r="U158" s="14" t="n"/>
      <c r="V158" s="14" t="n"/>
      <c r="W158" s="14" t="n"/>
      <c r="X158" s="14" t="n"/>
      <c r="Y158" s="14" t="n"/>
      <c r="Z158" s="14" t="n"/>
    </row>
    <row r="159" ht="15.75" customHeight="1" s="16">
      <c r="A159" s="14" t="n"/>
      <c r="B159" s="14" t="n"/>
      <c r="C159" s="14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4" t="n"/>
      <c r="T159" s="14" t="n"/>
      <c r="U159" s="14" t="n"/>
      <c r="V159" s="14" t="n"/>
      <c r="W159" s="14" t="n"/>
      <c r="X159" s="14" t="n"/>
      <c r="Y159" s="14" t="n"/>
      <c r="Z159" s="14" t="n"/>
    </row>
    <row r="160" ht="15.75" customHeight="1" s="16">
      <c r="A160" s="14" t="n"/>
      <c r="B160" s="14" t="n"/>
      <c r="C160" s="14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4" t="n"/>
      <c r="T160" s="14" t="n"/>
      <c r="U160" s="14" t="n"/>
      <c r="V160" s="14" t="n"/>
      <c r="W160" s="14" t="n"/>
      <c r="X160" s="14" t="n"/>
      <c r="Y160" s="14" t="n"/>
      <c r="Z160" s="14" t="n"/>
    </row>
    <row r="161" ht="15.75" customHeight="1" s="16">
      <c r="A161" s="14" t="n"/>
      <c r="B161" s="14" t="n"/>
      <c r="C161" s="14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4" t="n"/>
      <c r="T161" s="14" t="n"/>
      <c r="U161" s="14" t="n"/>
      <c r="V161" s="14" t="n"/>
      <c r="W161" s="14" t="n"/>
      <c r="X161" s="14" t="n"/>
      <c r="Y161" s="14" t="n"/>
      <c r="Z161" s="14" t="n"/>
    </row>
    <row r="162" ht="15.75" customHeight="1" s="16">
      <c r="A162" s="14" t="n"/>
      <c r="B162" s="14" t="n"/>
      <c r="C162" s="14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4" t="n"/>
      <c r="T162" s="14" t="n"/>
      <c r="U162" s="14" t="n"/>
      <c r="V162" s="14" t="n"/>
      <c r="W162" s="14" t="n"/>
      <c r="X162" s="14" t="n"/>
      <c r="Y162" s="14" t="n"/>
      <c r="Z162" s="14" t="n"/>
    </row>
    <row r="163" ht="15.75" customHeight="1" s="16">
      <c r="A163" s="14" t="n"/>
      <c r="B163" s="14" t="n"/>
      <c r="C163" s="14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4" t="n"/>
      <c r="T163" s="14" t="n"/>
      <c r="U163" s="14" t="n"/>
      <c r="V163" s="14" t="n"/>
      <c r="W163" s="14" t="n"/>
      <c r="X163" s="14" t="n"/>
      <c r="Y163" s="14" t="n"/>
      <c r="Z163" s="14" t="n"/>
    </row>
    <row r="164" ht="15.75" customHeight="1" s="16">
      <c r="A164" s="14" t="n"/>
      <c r="B164" s="14" t="n"/>
      <c r="C164" s="14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4" t="n"/>
      <c r="T164" s="14" t="n"/>
      <c r="U164" s="14" t="n"/>
      <c r="V164" s="14" t="n"/>
      <c r="W164" s="14" t="n"/>
      <c r="X164" s="14" t="n"/>
      <c r="Y164" s="14" t="n"/>
      <c r="Z164" s="14" t="n"/>
    </row>
    <row r="165" ht="15.75" customHeight="1" s="16">
      <c r="A165" s="14" t="n"/>
      <c r="B165" s="14" t="n"/>
      <c r="C165" s="14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4" t="n"/>
      <c r="T165" s="14" t="n"/>
      <c r="U165" s="14" t="n"/>
      <c r="V165" s="14" t="n"/>
      <c r="W165" s="14" t="n"/>
      <c r="X165" s="14" t="n"/>
      <c r="Y165" s="14" t="n"/>
      <c r="Z165" s="14" t="n"/>
    </row>
    <row r="166" ht="15.75" customHeight="1" s="16">
      <c r="A166" s="14" t="n"/>
      <c r="B166" s="14" t="n"/>
      <c r="C166" s="14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4" t="n"/>
      <c r="T166" s="14" t="n"/>
      <c r="U166" s="14" t="n"/>
      <c r="V166" s="14" t="n"/>
      <c r="W166" s="14" t="n"/>
      <c r="X166" s="14" t="n"/>
      <c r="Y166" s="14" t="n"/>
      <c r="Z166" s="14" t="n"/>
    </row>
    <row r="167" ht="15.75" customHeight="1" s="16">
      <c r="A167" s="14" t="n"/>
      <c r="B167" s="14" t="n"/>
      <c r="C167" s="14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4" t="n"/>
      <c r="T167" s="14" t="n"/>
      <c r="U167" s="14" t="n"/>
      <c r="V167" s="14" t="n"/>
      <c r="W167" s="14" t="n"/>
      <c r="X167" s="14" t="n"/>
      <c r="Y167" s="14" t="n"/>
      <c r="Z167" s="14" t="n"/>
    </row>
    <row r="168" ht="15.75" customHeight="1" s="16">
      <c r="A168" s="14" t="n"/>
      <c r="B168" s="14" t="n"/>
      <c r="C168" s="14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4" t="n"/>
      <c r="T168" s="14" t="n"/>
      <c r="U168" s="14" t="n"/>
      <c r="V168" s="14" t="n"/>
      <c r="W168" s="14" t="n"/>
      <c r="X168" s="14" t="n"/>
      <c r="Y168" s="14" t="n"/>
      <c r="Z168" s="14" t="n"/>
    </row>
    <row r="169" ht="15.75" customHeight="1" s="16">
      <c r="A169" s="14" t="n"/>
      <c r="B169" s="14" t="n"/>
      <c r="C169" s="14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4" t="n"/>
      <c r="T169" s="14" t="n"/>
      <c r="U169" s="14" t="n"/>
      <c r="V169" s="14" t="n"/>
      <c r="W169" s="14" t="n"/>
      <c r="X169" s="14" t="n"/>
      <c r="Y169" s="14" t="n"/>
      <c r="Z169" s="14" t="n"/>
    </row>
    <row r="170" ht="15.75" customHeight="1" s="16">
      <c r="A170" s="14" t="n"/>
      <c r="B170" s="14" t="n"/>
      <c r="C170" s="14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4" t="n"/>
      <c r="T170" s="14" t="n"/>
      <c r="U170" s="14" t="n"/>
      <c r="V170" s="14" t="n"/>
      <c r="W170" s="14" t="n"/>
      <c r="X170" s="14" t="n"/>
      <c r="Y170" s="14" t="n"/>
      <c r="Z170" s="14" t="n"/>
    </row>
    <row r="171" ht="15.75" customHeight="1" s="16">
      <c r="A171" s="14" t="n"/>
      <c r="B171" s="14" t="n"/>
      <c r="C171" s="14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4" t="n"/>
      <c r="T171" s="14" t="n"/>
      <c r="U171" s="14" t="n"/>
      <c r="V171" s="14" t="n"/>
      <c r="W171" s="14" t="n"/>
      <c r="X171" s="14" t="n"/>
      <c r="Y171" s="14" t="n"/>
      <c r="Z171" s="14" t="n"/>
    </row>
    <row r="172" ht="15.75" customHeight="1" s="16">
      <c r="A172" s="14" t="n"/>
      <c r="B172" s="14" t="n"/>
      <c r="C172" s="14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4" t="n"/>
      <c r="T172" s="14" t="n"/>
      <c r="U172" s="14" t="n"/>
      <c r="V172" s="14" t="n"/>
      <c r="W172" s="14" t="n"/>
      <c r="X172" s="14" t="n"/>
      <c r="Y172" s="14" t="n"/>
      <c r="Z172" s="14" t="n"/>
    </row>
    <row r="173" ht="15.75" customHeight="1" s="16">
      <c r="A173" s="14" t="n"/>
      <c r="B173" s="14" t="n"/>
      <c r="C173" s="14" t="n"/>
      <c r="D173" s="14" t="n"/>
      <c r="E173" s="14" t="n"/>
      <c r="F173" s="14" t="n"/>
      <c r="G173" s="14" t="n"/>
      <c r="H173" s="14" t="n"/>
      <c r="I173" s="14" t="n"/>
      <c r="J173" s="14" t="n"/>
      <c r="K173" s="14" t="n"/>
      <c r="L173" s="14" t="n"/>
      <c r="M173" s="14" t="n"/>
      <c r="N173" s="14" t="n"/>
      <c r="O173" s="14" t="n"/>
      <c r="P173" s="14" t="n"/>
      <c r="Q173" s="14" t="n"/>
      <c r="R173" s="14" t="n"/>
      <c r="S173" s="14" t="n"/>
      <c r="T173" s="14" t="n"/>
      <c r="U173" s="14" t="n"/>
      <c r="V173" s="14" t="n"/>
      <c r="W173" s="14" t="n"/>
      <c r="X173" s="14" t="n"/>
      <c r="Y173" s="14" t="n"/>
      <c r="Z173" s="14" t="n"/>
    </row>
    <row r="174" ht="15.75" customHeight="1" s="16">
      <c r="A174" s="14" t="n"/>
      <c r="B174" s="14" t="n"/>
      <c r="C174" s="14" t="n"/>
      <c r="D174" s="14" t="n"/>
      <c r="E174" s="14" t="n"/>
      <c r="F174" s="14" t="n"/>
      <c r="G174" s="14" t="n"/>
      <c r="H174" s="14" t="n"/>
      <c r="I174" s="14" t="n"/>
      <c r="J174" s="14" t="n"/>
      <c r="K174" s="14" t="n"/>
      <c r="L174" s="14" t="n"/>
      <c r="M174" s="14" t="n"/>
      <c r="N174" s="14" t="n"/>
      <c r="O174" s="14" t="n"/>
      <c r="P174" s="14" t="n"/>
      <c r="Q174" s="14" t="n"/>
      <c r="R174" s="14" t="n"/>
      <c r="S174" s="14" t="n"/>
      <c r="T174" s="14" t="n"/>
      <c r="U174" s="14" t="n"/>
      <c r="V174" s="14" t="n"/>
      <c r="W174" s="14" t="n"/>
      <c r="X174" s="14" t="n"/>
      <c r="Y174" s="14" t="n"/>
      <c r="Z174" s="14" t="n"/>
    </row>
    <row r="175" ht="15.75" customHeight="1" s="16">
      <c r="A175" s="14" t="n"/>
      <c r="B175" s="14" t="n"/>
      <c r="C175" s="14" t="n"/>
      <c r="D175" s="14" t="n"/>
      <c r="E175" s="14" t="n"/>
      <c r="F175" s="14" t="n"/>
      <c r="G175" s="14" t="n"/>
      <c r="H175" s="14" t="n"/>
      <c r="I175" s="14" t="n"/>
      <c r="J175" s="14" t="n"/>
      <c r="K175" s="14" t="n"/>
      <c r="L175" s="14" t="n"/>
      <c r="M175" s="14" t="n"/>
      <c r="N175" s="14" t="n"/>
      <c r="O175" s="14" t="n"/>
      <c r="P175" s="14" t="n"/>
      <c r="Q175" s="14" t="n"/>
      <c r="R175" s="14" t="n"/>
      <c r="S175" s="14" t="n"/>
      <c r="T175" s="14" t="n"/>
      <c r="U175" s="14" t="n"/>
      <c r="V175" s="14" t="n"/>
      <c r="W175" s="14" t="n"/>
      <c r="X175" s="14" t="n"/>
      <c r="Y175" s="14" t="n"/>
      <c r="Z175" s="14" t="n"/>
    </row>
    <row r="176" ht="15.75" customHeight="1" s="16">
      <c r="A176" s="14" t="n"/>
      <c r="B176" s="14" t="n"/>
      <c r="C176" s="14" t="n"/>
      <c r="D176" s="14" t="n"/>
      <c r="E176" s="14" t="n"/>
      <c r="F176" s="14" t="n"/>
      <c r="G176" s="14" t="n"/>
      <c r="H176" s="14" t="n"/>
      <c r="I176" s="14" t="n"/>
      <c r="J176" s="14" t="n"/>
      <c r="K176" s="14" t="n"/>
      <c r="L176" s="14" t="n"/>
      <c r="M176" s="14" t="n"/>
      <c r="N176" s="14" t="n"/>
      <c r="O176" s="14" t="n"/>
      <c r="P176" s="14" t="n"/>
      <c r="Q176" s="14" t="n"/>
      <c r="R176" s="14" t="n"/>
      <c r="S176" s="14" t="n"/>
      <c r="T176" s="14" t="n"/>
      <c r="U176" s="14" t="n"/>
      <c r="V176" s="14" t="n"/>
      <c r="W176" s="14" t="n"/>
      <c r="X176" s="14" t="n"/>
      <c r="Y176" s="14" t="n"/>
      <c r="Z176" s="14" t="n"/>
    </row>
    <row r="177" ht="15.75" customHeight="1" s="16">
      <c r="A177" s="14" t="n"/>
      <c r="B177" s="14" t="n"/>
      <c r="C177" s="14" t="n"/>
      <c r="D177" s="14" t="n"/>
      <c r="E177" s="14" t="n"/>
      <c r="F177" s="14" t="n"/>
      <c r="G177" s="14" t="n"/>
      <c r="H177" s="14" t="n"/>
      <c r="I177" s="14" t="n"/>
      <c r="J177" s="14" t="n"/>
      <c r="K177" s="14" t="n"/>
      <c r="L177" s="14" t="n"/>
      <c r="M177" s="14" t="n"/>
      <c r="N177" s="14" t="n"/>
      <c r="O177" s="14" t="n"/>
      <c r="P177" s="14" t="n"/>
      <c r="Q177" s="14" t="n"/>
      <c r="R177" s="14" t="n"/>
      <c r="S177" s="14" t="n"/>
      <c r="T177" s="14" t="n"/>
      <c r="U177" s="14" t="n"/>
      <c r="V177" s="14" t="n"/>
      <c r="W177" s="14" t="n"/>
      <c r="X177" s="14" t="n"/>
      <c r="Y177" s="14" t="n"/>
      <c r="Z177" s="14" t="n"/>
    </row>
    <row r="178" ht="15.75" customHeight="1" s="16">
      <c r="A178" s="14" t="n"/>
      <c r="B178" s="14" t="n"/>
      <c r="C178" s="14" t="n"/>
      <c r="D178" s="14" t="n"/>
      <c r="E178" s="14" t="n"/>
      <c r="F178" s="14" t="n"/>
      <c r="G178" s="14" t="n"/>
      <c r="H178" s="14" t="n"/>
      <c r="I178" s="14" t="n"/>
      <c r="J178" s="14" t="n"/>
      <c r="K178" s="14" t="n"/>
      <c r="L178" s="14" t="n"/>
      <c r="M178" s="14" t="n"/>
      <c r="N178" s="14" t="n"/>
      <c r="O178" s="14" t="n"/>
      <c r="P178" s="14" t="n"/>
      <c r="Q178" s="14" t="n"/>
      <c r="R178" s="14" t="n"/>
      <c r="S178" s="14" t="n"/>
      <c r="T178" s="14" t="n"/>
      <c r="U178" s="14" t="n"/>
      <c r="V178" s="14" t="n"/>
      <c r="W178" s="14" t="n"/>
      <c r="X178" s="14" t="n"/>
      <c r="Y178" s="14" t="n"/>
      <c r="Z178" s="14" t="n"/>
    </row>
    <row r="179" ht="15.75" customHeight="1" s="16">
      <c r="A179" s="14" t="n"/>
      <c r="B179" s="14" t="n"/>
      <c r="C179" s="14" t="n"/>
      <c r="D179" s="14" t="n"/>
      <c r="E179" s="14" t="n"/>
      <c r="F179" s="14" t="n"/>
      <c r="G179" s="14" t="n"/>
      <c r="H179" s="14" t="n"/>
      <c r="I179" s="14" t="n"/>
      <c r="J179" s="14" t="n"/>
      <c r="K179" s="14" t="n"/>
      <c r="L179" s="14" t="n"/>
      <c r="M179" s="14" t="n"/>
      <c r="N179" s="14" t="n"/>
      <c r="O179" s="14" t="n"/>
      <c r="P179" s="14" t="n"/>
      <c r="Q179" s="14" t="n"/>
      <c r="R179" s="14" t="n"/>
      <c r="S179" s="14" t="n"/>
      <c r="T179" s="14" t="n"/>
      <c r="U179" s="14" t="n"/>
      <c r="V179" s="14" t="n"/>
      <c r="W179" s="14" t="n"/>
      <c r="X179" s="14" t="n"/>
      <c r="Y179" s="14" t="n"/>
      <c r="Z179" s="14" t="n"/>
    </row>
    <row r="180" ht="15.75" customHeight="1" s="16">
      <c r="A180" s="14" t="n"/>
      <c r="B180" s="14" t="n"/>
      <c r="C180" s="14" t="n"/>
      <c r="D180" s="14" t="n"/>
      <c r="E180" s="14" t="n"/>
      <c r="F180" s="14" t="n"/>
      <c r="G180" s="14" t="n"/>
      <c r="H180" s="14" t="n"/>
      <c r="I180" s="14" t="n"/>
      <c r="J180" s="14" t="n"/>
      <c r="K180" s="14" t="n"/>
      <c r="L180" s="14" t="n"/>
      <c r="M180" s="14" t="n"/>
      <c r="N180" s="14" t="n"/>
      <c r="O180" s="14" t="n"/>
      <c r="P180" s="14" t="n"/>
      <c r="Q180" s="14" t="n"/>
      <c r="R180" s="14" t="n"/>
      <c r="S180" s="14" t="n"/>
      <c r="T180" s="14" t="n"/>
      <c r="U180" s="14" t="n"/>
      <c r="V180" s="14" t="n"/>
      <c r="W180" s="14" t="n"/>
      <c r="X180" s="14" t="n"/>
      <c r="Y180" s="14" t="n"/>
      <c r="Z180" s="14" t="n"/>
    </row>
    <row r="181" ht="15.75" customHeight="1" s="16">
      <c r="A181" s="14" t="n"/>
      <c r="B181" s="14" t="n"/>
      <c r="C181" s="14" t="n"/>
      <c r="D181" s="14" t="n"/>
      <c r="E181" s="14" t="n"/>
      <c r="F181" s="14" t="n"/>
      <c r="G181" s="14" t="n"/>
      <c r="H181" s="14" t="n"/>
      <c r="I181" s="14" t="n"/>
      <c r="J181" s="14" t="n"/>
      <c r="K181" s="14" t="n"/>
      <c r="L181" s="14" t="n"/>
      <c r="M181" s="14" t="n"/>
      <c r="N181" s="14" t="n"/>
      <c r="O181" s="14" t="n"/>
      <c r="P181" s="14" t="n"/>
      <c r="Q181" s="14" t="n"/>
      <c r="R181" s="14" t="n"/>
      <c r="S181" s="14" t="n"/>
      <c r="T181" s="14" t="n"/>
      <c r="U181" s="14" t="n"/>
      <c r="V181" s="14" t="n"/>
      <c r="W181" s="14" t="n"/>
      <c r="X181" s="14" t="n"/>
      <c r="Y181" s="14" t="n"/>
      <c r="Z181" s="14" t="n"/>
    </row>
    <row r="182" ht="15.75" customHeight="1" s="16">
      <c r="A182" s="14" t="n"/>
      <c r="B182" s="14" t="n"/>
      <c r="C182" s="14" t="n"/>
      <c r="D182" s="14" t="n"/>
      <c r="E182" s="14" t="n"/>
      <c r="F182" s="14" t="n"/>
      <c r="G182" s="14" t="n"/>
      <c r="H182" s="14" t="n"/>
      <c r="I182" s="14" t="n"/>
      <c r="J182" s="14" t="n"/>
      <c r="K182" s="14" t="n"/>
      <c r="L182" s="14" t="n"/>
      <c r="M182" s="14" t="n"/>
      <c r="N182" s="14" t="n"/>
      <c r="O182" s="14" t="n"/>
      <c r="P182" s="14" t="n"/>
      <c r="Q182" s="14" t="n"/>
      <c r="R182" s="14" t="n"/>
      <c r="S182" s="14" t="n"/>
      <c r="T182" s="14" t="n"/>
      <c r="U182" s="14" t="n"/>
      <c r="V182" s="14" t="n"/>
      <c r="W182" s="14" t="n"/>
      <c r="X182" s="14" t="n"/>
      <c r="Y182" s="14" t="n"/>
      <c r="Z182" s="14" t="n"/>
    </row>
    <row r="183" ht="15.75" customHeight="1" s="16">
      <c r="A183" s="14" t="n"/>
      <c r="B183" s="14" t="n"/>
      <c r="C183" s="14" t="n"/>
      <c r="D183" s="14" t="n"/>
      <c r="E183" s="14" t="n"/>
      <c r="F183" s="14" t="n"/>
      <c r="G183" s="14" t="n"/>
      <c r="H183" s="14" t="n"/>
      <c r="I183" s="14" t="n"/>
      <c r="J183" s="14" t="n"/>
      <c r="K183" s="14" t="n"/>
      <c r="L183" s="14" t="n"/>
      <c r="M183" s="14" t="n"/>
      <c r="N183" s="14" t="n"/>
      <c r="O183" s="14" t="n"/>
      <c r="P183" s="14" t="n"/>
      <c r="Q183" s="14" t="n"/>
      <c r="R183" s="14" t="n"/>
      <c r="S183" s="14" t="n"/>
      <c r="T183" s="14" t="n"/>
      <c r="U183" s="14" t="n"/>
      <c r="V183" s="14" t="n"/>
      <c r="W183" s="14" t="n"/>
      <c r="X183" s="14" t="n"/>
      <c r="Y183" s="14" t="n"/>
      <c r="Z183" s="14" t="n"/>
    </row>
    <row r="184" ht="15.75" customHeight="1" s="16">
      <c r="A184" s="14" t="n"/>
      <c r="B184" s="14" t="n"/>
      <c r="C184" s="14" t="n"/>
      <c r="D184" s="14" t="n"/>
      <c r="E184" s="14" t="n"/>
      <c r="F184" s="14" t="n"/>
      <c r="G184" s="14" t="n"/>
      <c r="H184" s="14" t="n"/>
      <c r="I184" s="14" t="n"/>
      <c r="J184" s="14" t="n"/>
      <c r="K184" s="14" t="n"/>
      <c r="L184" s="14" t="n"/>
      <c r="M184" s="14" t="n"/>
      <c r="N184" s="14" t="n"/>
      <c r="O184" s="14" t="n"/>
      <c r="P184" s="14" t="n"/>
      <c r="Q184" s="14" t="n"/>
      <c r="R184" s="14" t="n"/>
      <c r="S184" s="14" t="n"/>
      <c r="T184" s="14" t="n"/>
      <c r="U184" s="14" t="n"/>
      <c r="V184" s="14" t="n"/>
      <c r="W184" s="14" t="n"/>
      <c r="X184" s="14" t="n"/>
      <c r="Y184" s="14" t="n"/>
      <c r="Z184" s="14" t="n"/>
    </row>
    <row r="185" ht="15.75" customHeight="1" s="16">
      <c r="A185" s="14" t="n"/>
      <c r="B185" s="14" t="n"/>
      <c r="C185" s="14" t="n"/>
      <c r="D185" s="14" t="n"/>
      <c r="E185" s="14" t="n"/>
      <c r="F185" s="14" t="n"/>
      <c r="G185" s="14" t="n"/>
      <c r="H185" s="14" t="n"/>
      <c r="I185" s="14" t="n"/>
      <c r="J185" s="14" t="n"/>
      <c r="K185" s="14" t="n"/>
      <c r="L185" s="14" t="n"/>
      <c r="M185" s="14" t="n"/>
      <c r="N185" s="14" t="n"/>
      <c r="O185" s="14" t="n"/>
      <c r="P185" s="14" t="n"/>
      <c r="Q185" s="14" t="n"/>
      <c r="R185" s="14" t="n"/>
      <c r="S185" s="14" t="n"/>
      <c r="T185" s="14" t="n"/>
      <c r="U185" s="14" t="n"/>
      <c r="V185" s="14" t="n"/>
      <c r="W185" s="14" t="n"/>
      <c r="X185" s="14" t="n"/>
      <c r="Y185" s="14" t="n"/>
      <c r="Z185" s="14" t="n"/>
    </row>
    <row r="186" ht="15.75" customHeight="1" s="16">
      <c r="A186" s="14" t="n"/>
      <c r="B186" s="14" t="n"/>
      <c r="C186" s="14" t="n"/>
      <c r="D186" s="14" t="n"/>
      <c r="E186" s="14" t="n"/>
      <c r="F186" s="14" t="n"/>
      <c r="G186" s="14" t="n"/>
      <c r="H186" s="14" t="n"/>
      <c r="I186" s="14" t="n"/>
      <c r="J186" s="14" t="n"/>
      <c r="K186" s="14" t="n"/>
      <c r="L186" s="14" t="n"/>
      <c r="M186" s="14" t="n"/>
      <c r="N186" s="14" t="n"/>
      <c r="O186" s="14" t="n"/>
      <c r="P186" s="14" t="n"/>
      <c r="Q186" s="14" t="n"/>
      <c r="R186" s="14" t="n"/>
      <c r="S186" s="14" t="n"/>
      <c r="T186" s="14" t="n"/>
      <c r="U186" s="14" t="n"/>
      <c r="V186" s="14" t="n"/>
      <c r="W186" s="14" t="n"/>
      <c r="X186" s="14" t="n"/>
      <c r="Y186" s="14" t="n"/>
      <c r="Z186" s="14" t="n"/>
    </row>
    <row r="187" ht="15.75" customHeight="1" s="16">
      <c r="A187" s="14" t="n"/>
      <c r="B187" s="14" t="n"/>
      <c r="C187" s="14" t="n"/>
      <c r="D187" s="14" t="n"/>
      <c r="E187" s="14" t="n"/>
      <c r="F187" s="14" t="n"/>
      <c r="G187" s="14" t="n"/>
      <c r="H187" s="14" t="n"/>
      <c r="I187" s="14" t="n"/>
      <c r="J187" s="14" t="n"/>
      <c r="K187" s="14" t="n"/>
      <c r="L187" s="14" t="n"/>
      <c r="M187" s="14" t="n"/>
      <c r="N187" s="14" t="n"/>
      <c r="O187" s="14" t="n"/>
      <c r="P187" s="14" t="n"/>
      <c r="Q187" s="14" t="n"/>
      <c r="R187" s="14" t="n"/>
      <c r="S187" s="14" t="n"/>
      <c r="T187" s="14" t="n"/>
      <c r="U187" s="14" t="n"/>
      <c r="V187" s="14" t="n"/>
      <c r="W187" s="14" t="n"/>
      <c r="X187" s="14" t="n"/>
      <c r="Y187" s="14" t="n"/>
      <c r="Z187" s="14" t="n"/>
    </row>
    <row r="188" ht="15.75" customHeight="1" s="16">
      <c r="A188" s="14" t="n"/>
      <c r="B188" s="14" t="n"/>
      <c r="C188" s="14" t="n"/>
      <c r="D188" s="14" t="n"/>
      <c r="E188" s="14" t="n"/>
      <c r="F188" s="14" t="n"/>
      <c r="G188" s="14" t="n"/>
      <c r="H188" s="14" t="n"/>
      <c r="I188" s="14" t="n"/>
      <c r="J188" s="14" t="n"/>
      <c r="K188" s="14" t="n"/>
      <c r="L188" s="14" t="n"/>
      <c r="M188" s="14" t="n"/>
      <c r="N188" s="14" t="n"/>
      <c r="O188" s="14" t="n"/>
      <c r="P188" s="14" t="n"/>
      <c r="Q188" s="14" t="n"/>
      <c r="R188" s="14" t="n"/>
      <c r="S188" s="14" t="n"/>
      <c r="T188" s="14" t="n"/>
      <c r="U188" s="14" t="n"/>
      <c r="V188" s="14" t="n"/>
      <c r="W188" s="14" t="n"/>
      <c r="X188" s="14" t="n"/>
      <c r="Y188" s="14" t="n"/>
      <c r="Z188" s="14" t="n"/>
    </row>
    <row r="189" ht="15.75" customHeight="1" s="16">
      <c r="A189" s="14" t="n"/>
      <c r="B189" s="14" t="n"/>
      <c r="C189" s="14" t="n"/>
      <c r="D189" s="14" t="n"/>
      <c r="E189" s="14" t="n"/>
      <c r="F189" s="14" t="n"/>
      <c r="G189" s="14" t="n"/>
      <c r="H189" s="14" t="n"/>
      <c r="I189" s="14" t="n"/>
      <c r="J189" s="14" t="n"/>
      <c r="K189" s="14" t="n"/>
      <c r="L189" s="14" t="n"/>
      <c r="M189" s="14" t="n"/>
      <c r="N189" s="14" t="n"/>
      <c r="O189" s="14" t="n"/>
      <c r="P189" s="14" t="n"/>
      <c r="Q189" s="14" t="n"/>
      <c r="R189" s="14" t="n"/>
      <c r="S189" s="14" t="n"/>
      <c r="T189" s="14" t="n"/>
      <c r="U189" s="14" t="n"/>
      <c r="V189" s="14" t="n"/>
      <c r="W189" s="14" t="n"/>
      <c r="X189" s="14" t="n"/>
      <c r="Y189" s="14" t="n"/>
      <c r="Z189" s="14" t="n"/>
    </row>
    <row r="190" ht="15.75" customHeight="1" s="16">
      <c r="A190" s="14" t="n"/>
      <c r="B190" s="14" t="n"/>
      <c r="C190" s="14" t="n"/>
      <c r="D190" s="14" t="n"/>
      <c r="E190" s="14" t="n"/>
      <c r="F190" s="14" t="n"/>
      <c r="G190" s="14" t="n"/>
      <c r="H190" s="14" t="n"/>
      <c r="I190" s="14" t="n"/>
      <c r="J190" s="14" t="n"/>
      <c r="K190" s="14" t="n"/>
      <c r="L190" s="14" t="n"/>
      <c r="M190" s="14" t="n"/>
      <c r="N190" s="14" t="n"/>
      <c r="O190" s="14" t="n"/>
      <c r="P190" s="14" t="n"/>
      <c r="Q190" s="14" t="n"/>
      <c r="R190" s="14" t="n"/>
      <c r="S190" s="14" t="n"/>
      <c r="T190" s="14" t="n"/>
      <c r="U190" s="14" t="n"/>
      <c r="V190" s="14" t="n"/>
      <c r="W190" s="14" t="n"/>
      <c r="X190" s="14" t="n"/>
      <c r="Y190" s="14" t="n"/>
      <c r="Z190" s="14" t="n"/>
    </row>
    <row r="191" ht="15.75" customHeight="1" s="16">
      <c r="A191" s="14" t="n"/>
      <c r="B191" s="14" t="n"/>
      <c r="C191" s="14" t="n"/>
      <c r="D191" s="14" t="n"/>
      <c r="E191" s="14" t="n"/>
      <c r="F191" s="14" t="n"/>
      <c r="G191" s="14" t="n"/>
      <c r="H191" s="14" t="n"/>
      <c r="I191" s="14" t="n"/>
      <c r="J191" s="14" t="n"/>
      <c r="K191" s="14" t="n"/>
      <c r="L191" s="14" t="n"/>
      <c r="M191" s="14" t="n"/>
      <c r="N191" s="14" t="n"/>
      <c r="O191" s="14" t="n"/>
      <c r="P191" s="14" t="n"/>
      <c r="Q191" s="14" t="n"/>
      <c r="R191" s="14" t="n"/>
      <c r="S191" s="14" t="n"/>
      <c r="T191" s="14" t="n"/>
      <c r="U191" s="14" t="n"/>
      <c r="V191" s="14" t="n"/>
      <c r="W191" s="14" t="n"/>
      <c r="X191" s="14" t="n"/>
      <c r="Y191" s="14" t="n"/>
      <c r="Z191" s="14" t="n"/>
    </row>
    <row r="192" ht="15.75" customHeight="1" s="16">
      <c r="A192" s="14" t="n"/>
      <c r="B192" s="14" t="n"/>
      <c r="C192" s="14" t="n"/>
      <c r="D192" s="14" t="n"/>
      <c r="E192" s="14" t="n"/>
      <c r="F192" s="14" t="n"/>
      <c r="G192" s="14" t="n"/>
      <c r="H192" s="14" t="n"/>
      <c r="I192" s="14" t="n"/>
      <c r="J192" s="14" t="n"/>
      <c r="K192" s="14" t="n"/>
      <c r="L192" s="14" t="n"/>
      <c r="M192" s="14" t="n"/>
      <c r="N192" s="14" t="n"/>
      <c r="O192" s="14" t="n"/>
      <c r="P192" s="14" t="n"/>
      <c r="Q192" s="14" t="n"/>
      <c r="R192" s="14" t="n"/>
      <c r="S192" s="14" t="n"/>
      <c r="T192" s="14" t="n"/>
      <c r="U192" s="14" t="n"/>
      <c r="V192" s="14" t="n"/>
      <c r="W192" s="14" t="n"/>
      <c r="X192" s="14" t="n"/>
      <c r="Y192" s="14" t="n"/>
      <c r="Z192" s="14" t="n"/>
    </row>
    <row r="193" ht="15.75" customHeight="1" s="16">
      <c r="A193" s="14" t="n"/>
      <c r="B193" s="14" t="n"/>
      <c r="C193" s="14" t="n"/>
      <c r="D193" s="14" t="n"/>
      <c r="E193" s="14" t="n"/>
      <c r="F193" s="14" t="n"/>
      <c r="G193" s="14" t="n"/>
      <c r="H193" s="14" t="n"/>
      <c r="I193" s="14" t="n"/>
      <c r="J193" s="14" t="n"/>
      <c r="K193" s="14" t="n"/>
      <c r="L193" s="14" t="n"/>
      <c r="M193" s="14" t="n"/>
      <c r="N193" s="14" t="n"/>
      <c r="O193" s="14" t="n"/>
      <c r="P193" s="14" t="n"/>
      <c r="Q193" s="14" t="n"/>
      <c r="R193" s="14" t="n"/>
      <c r="S193" s="14" t="n"/>
      <c r="T193" s="14" t="n"/>
      <c r="U193" s="14" t="n"/>
      <c r="V193" s="14" t="n"/>
      <c r="W193" s="14" t="n"/>
      <c r="X193" s="14" t="n"/>
      <c r="Y193" s="14" t="n"/>
      <c r="Z193" s="14" t="n"/>
    </row>
    <row r="194" ht="15.75" customHeight="1" s="16">
      <c r="A194" s="14" t="n"/>
      <c r="B194" s="14" t="n"/>
      <c r="C194" s="14" t="n"/>
      <c r="D194" s="14" t="n"/>
      <c r="E194" s="14" t="n"/>
      <c r="F194" s="14" t="n"/>
      <c r="G194" s="14" t="n"/>
      <c r="H194" s="14" t="n"/>
      <c r="I194" s="14" t="n"/>
      <c r="J194" s="14" t="n"/>
      <c r="K194" s="14" t="n"/>
      <c r="L194" s="14" t="n"/>
      <c r="M194" s="14" t="n"/>
      <c r="N194" s="14" t="n"/>
      <c r="O194" s="14" t="n"/>
      <c r="P194" s="14" t="n"/>
      <c r="Q194" s="14" t="n"/>
      <c r="R194" s="14" t="n"/>
      <c r="S194" s="14" t="n"/>
      <c r="T194" s="14" t="n"/>
      <c r="U194" s="14" t="n"/>
      <c r="V194" s="14" t="n"/>
      <c r="W194" s="14" t="n"/>
      <c r="X194" s="14" t="n"/>
      <c r="Y194" s="14" t="n"/>
      <c r="Z194" s="14" t="n"/>
    </row>
    <row r="195" ht="15.75" customHeight="1" s="16">
      <c r="A195" s="14" t="n"/>
      <c r="B195" s="14" t="n"/>
      <c r="C195" s="14" t="n"/>
      <c r="D195" s="14" t="n"/>
      <c r="E195" s="14" t="n"/>
      <c r="F195" s="14" t="n"/>
      <c r="G195" s="14" t="n"/>
      <c r="H195" s="14" t="n"/>
      <c r="I195" s="14" t="n"/>
      <c r="J195" s="14" t="n"/>
      <c r="K195" s="14" t="n"/>
      <c r="L195" s="14" t="n"/>
      <c r="M195" s="14" t="n"/>
      <c r="N195" s="14" t="n"/>
      <c r="O195" s="14" t="n"/>
      <c r="P195" s="14" t="n"/>
      <c r="Q195" s="14" t="n"/>
      <c r="R195" s="14" t="n"/>
      <c r="S195" s="14" t="n"/>
      <c r="T195" s="14" t="n"/>
      <c r="U195" s="14" t="n"/>
      <c r="V195" s="14" t="n"/>
      <c r="W195" s="14" t="n"/>
      <c r="X195" s="14" t="n"/>
      <c r="Y195" s="14" t="n"/>
      <c r="Z195" s="14" t="n"/>
    </row>
    <row r="196" ht="15.75" customHeight="1" s="16">
      <c r="A196" s="14" t="n"/>
      <c r="B196" s="14" t="n"/>
      <c r="C196" s="14" t="n"/>
      <c r="D196" s="14" t="n"/>
      <c r="E196" s="14" t="n"/>
      <c r="F196" s="14" t="n"/>
      <c r="G196" s="14" t="n"/>
      <c r="H196" s="14" t="n"/>
      <c r="I196" s="14" t="n"/>
      <c r="J196" s="14" t="n"/>
      <c r="K196" s="14" t="n"/>
      <c r="L196" s="14" t="n"/>
      <c r="M196" s="14" t="n"/>
      <c r="N196" s="14" t="n"/>
      <c r="O196" s="14" t="n"/>
      <c r="P196" s="14" t="n"/>
      <c r="Q196" s="14" t="n"/>
      <c r="R196" s="14" t="n"/>
      <c r="S196" s="14" t="n"/>
      <c r="T196" s="14" t="n"/>
      <c r="U196" s="14" t="n"/>
      <c r="V196" s="14" t="n"/>
      <c r="W196" s="14" t="n"/>
      <c r="X196" s="14" t="n"/>
      <c r="Y196" s="14" t="n"/>
      <c r="Z196" s="14" t="n"/>
    </row>
    <row r="197" ht="15.75" customHeight="1" s="16">
      <c r="A197" s="14" t="n"/>
      <c r="B197" s="14" t="n"/>
      <c r="C197" s="14" t="n"/>
      <c r="D197" s="14" t="n"/>
      <c r="E197" s="14" t="n"/>
      <c r="F197" s="14" t="n"/>
      <c r="G197" s="14" t="n"/>
      <c r="H197" s="14" t="n"/>
      <c r="I197" s="14" t="n"/>
      <c r="J197" s="14" t="n"/>
      <c r="K197" s="14" t="n"/>
      <c r="L197" s="14" t="n"/>
      <c r="M197" s="14" t="n"/>
      <c r="N197" s="14" t="n"/>
      <c r="O197" s="14" t="n"/>
      <c r="P197" s="14" t="n"/>
      <c r="Q197" s="14" t="n"/>
      <c r="R197" s="14" t="n"/>
      <c r="S197" s="14" t="n"/>
      <c r="T197" s="14" t="n"/>
      <c r="U197" s="14" t="n"/>
      <c r="V197" s="14" t="n"/>
      <c r="W197" s="14" t="n"/>
      <c r="X197" s="14" t="n"/>
      <c r="Y197" s="14" t="n"/>
      <c r="Z197" s="14" t="n"/>
    </row>
    <row r="198" ht="15.75" customHeight="1" s="16">
      <c r="A198" s="14" t="n"/>
      <c r="B198" s="14" t="n"/>
      <c r="C198" s="14" t="n"/>
      <c r="D198" s="14" t="n"/>
      <c r="E198" s="14" t="n"/>
      <c r="F198" s="14" t="n"/>
      <c r="G198" s="14" t="n"/>
      <c r="H198" s="14" t="n"/>
      <c r="I198" s="14" t="n"/>
      <c r="J198" s="14" t="n"/>
      <c r="K198" s="14" t="n"/>
      <c r="L198" s="14" t="n"/>
      <c r="M198" s="14" t="n"/>
      <c r="N198" s="14" t="n"/>
      <c r="O198" s="14" t="n"/>
      <c r="P198" s="14" t="n"/>
      <c r="Q198" s="14" t="n"/>
      <c r="R198" s="14" t="n"/>
      <c r="S198" s="14" t="n"/>
      <c r="T198" s="14" t="n"/>
      <c r="U198" s="14" t="n"/>
      <c r="V198" s="14" t="n"/>
      <c r="W198" s="14" t="n"/>
      <c r="X198" s="14" t="n"/>
      <c r="Y198" s="14" t="n"/>
      <c r="Z198" s="14" t="n"/>
    </row>
    <row r="199" ht="15.75" customHeight="1" s="16">
      <c r="A199" s="14" t="n"/>
      <c r="B199" s="14" t="n"/>
      <c r="C199" s="14" t="n"/>
      <c r="D199" s="14" t="n"/>
      <c r="E199" s="14" t="n"/>
      <c r="F199" s="14" t="n"/>
      <c r="G199" s="14" t="n"/>
      <c r="H199" s="14" t="n"/>
      <c r="I199" s="14" t="n"/>
      <c r="J199" s="14" t="n"/>
      <c r="K199" s="14" t="n"/>
      <c r="L199" s="14" t="n"/>
      <c r="M199" s="14" t="n"/>
      <c r="N199" s="14" t="n"/>
      <c r="O199" s="14" t="n"/>
      <c r="P199" s="14" t="n"/>
      <c r="Q199" s="14" t="n"/>
      <c r="R199" s="14" t="n"/>
      <c r="S199" s="14" t="n"/>
      <c r="T199" s="14" t="n"/>
      <c r="U199" s="14" t="n"/>
      <c r="V199" s="14" t="n"/>
      <c r="W199" s="14" t="n"/>
      <c r="X199" s="14" t="n"/>
      <c r="Y199" s="14" t="n"/>
      <c r="Z199" s="14" t="n"/>
    </row>
    <row r="200" ht="15.75" customHeight="1" s="16">
      <c r="A200" s="14" t="n"/>
      <c r="B200" s="14" t="n"/>
      <c r="C200" s="14" t="n"/>
      <c r="D200" s="14" t="n"/>
      <c r="E200" s="14" t="n"/>
      <c r="F200" s="14" t="n"/>
      <c r="G200" s="14" t="n"/>
      <c r="H200" s="14" t="n"/>
      <c r="I200" s="14" t="n"/>
      <c r="J200" s="14" t="n"/>
      <c r="K200" s="14" t="n"/>
      <c r="L200" s="14" t="n"/>
      <c r="M200" s="14" t="n"/>
      <c r="N200" s="14" t="n"/>
      <c r="O200" s="14" t="n"/>
      <c r="P200" s="14" t="n"/>
      <c r="Q200" s="14" t="n"/>
      <c r="R200" s="14" t="n"/>
      <c r="S200" s="14" t="n"/>
      <c r="T200" s="14" t="n"/>
      <c r="U200" s="14" t="n"/>
      <c r="V200" s="14" t="n"/>
      <c r="W200" s="14" t="n"/>
      <c r="X200" s="14" t="n"/>
      <c r="Y200" s="14" t="n"/>
      <c r="Z200" s="14" t="n"/>
    </row>
    <row r="201" ht="15.75" customHeight="1" s="16">
      <c r="A201" s="14" t="n"/>
      <c r="B201" s="14" t="n"/>
      <c r="C201" s="14" t="n"/>
      <c r="D201" s="14" t="n"/>
      <c r="E201" s="14" t="n"/>
      <c r="F201" s="14" t="n"/>
      <c r="G201" s="14" t="n"/>
      <c r="H201" s="14" t="n"/>
      <c r="I201" s="14" t="n"/>
      <c r="J201" s="14" t="n"/>
      <c r="K201" s="14" t="n"/>
      <c r="L201" s="14" t="n"/>
      <c r="M201" s="14" t="n"/>
      <c r="N201" s="14" t="n"/>
      <c r="O201" s="14" t="n"/>
      <c r="P201" s="14" t="n"/>
      <c r="Q201" s="14" t="n"/>
      <c r="R201" s="14" t="n"/>
      <c r="S201" s="14" t="n"/>
      <c r="T201" s="14" t="n"/>
      <c r="U201" s="14" t="n"/>
      <c r="V201" s="14" t="n"/>
      <c r="W201" s="14" t="n"/>
      <c r="X201" s="14" t="n"/>
      <c r="Y201" s="14" t="n"/>
      <c r="Z201" s="14" t="n"/>
    </row>
    <row r="202" ht="15.75" customHeight="1" s="16">
      <c r="A202" s="14" t="n"/>
      <c r="B202" s="14" t="n"/>
      <c r="C202" s="14" t="n"/>
      <c r="D202" s="14" t="n"/>
      <c r="E202" s="14" t="n"/>
      <c r="F202" s="14" t="n"/>
      <c r="G202" s="14" t="n"/>
      <c r="H202" s="14" t="n"/>
      <c r="I202" s="14" t="n"/>
      <c r="J202" s="14" t="n"/>
      <c r="K202" s="14" t="n"/>
      <c r="L202" s="14" t="n"/>
      <c r="M202" s="14" t="n"/>
      <c r="N202" s="14" t="n"/>
      <c r="O202" s="14" t="n"/>
      <c r="P202" s="14" t="n"/>
      <c r="Q202" s="14" t="n"/>
      <c r="R202" s="14" t="n"/>
      <c r="S202" s="14" t="n"/>
      <c r="T202" s="14" t="n"/>
      <c r="U202" s="14" t="n"/>
      <c r="V202" s="14" t="n"/>
      <c r="W202" s="14" t="n"/>
      <c r="X202" s="14" t="n"/>
      <c r="Y202" s="14" t="n"/>
      <c r="Z202" s="14" t="n"/>
    </row>
    <row r="203" ht="15.75" customHeight="1" s="16">
      <c r="A203" s="14" t="n"/>
      <c r="B203" s="14" t="n"/>
      <c r="C203" s="14" t="n"/>
      <c r="D203" s="14" t="n"/>
      <c r="E203" s="14" t="n"/>
      <c r="F203" s="14" t="n"/>
      <c r="G203" s="14" t="n"/>
      <c r="H203" s="14" t="n"/>
      <c r="I203" s="14" t="n"/>
      <c r="J203" s="14" t="n"/>
      <c r="K203" s="14" t="n"/>
      <c r="L203" s="14" t="n"/>
      <c r="M203" s="14" t="n"/>
      <c r="N203" s="14" t="n"/>
      <c r="O203" s="14" t="n"/>
      <c r="P203" s="14" t="n"/>
      <c r="Q203" s="14" t="n"/>
      <c r="R203" s="14" t="n"/>
      <c r="S203" s="14" t="n"/>
      <c r="T203" s="14" t="n"/>
      <c r="U203" s="14" t="n"/>
      <c r="V203" s="14" t="n"/>
      <c r="W203" s="14" t="n"/>
      <c r="X203" s="14" t="n"/>
      <c r="Y203" s="14" t="n"/>
      <c r="Z203" s="14" t="n"/>
    </row>
    <row r="204" ht="15.75" customHeight="1" s="16">
      <c r="A204" s="14" t="n"/>
      <c r="B204" s="14" t="n"/>
      <c r="C204" s="14" t="n"/>
      <c r="D204" s="14" t="n"/>
      <c r="E204" s="14" t="n"/>
      <c r="F204" s="14" t="n"/>
      <c r="G204" s="14" t="n"/>
      <c r="H204" s="14" t="n"/>
      <c r="I204" s="14" t="n"/>
      <c r="J204" s="14" t="n"/>
      <c r="K204" s="14" t="n"/>
      <c r="L204" s="14" t="n"/>
      <c r="M204" s="14" t="n"/>
      <c r="N204" s="14" t="n"/>
      <c r="O204" s="14" t="n"/>
      <c r="P204" s="14" t="n"/>
      <c r="Q204" s="14" t="n"/>
      <c r="R204" s="14" t="n"/>
      <c r="S204" s="14" t="n"/>
      <c r="T204" s="14" t="n"/>
      <c r="U204" s="14" t="n"/>
      <c r="V204" s="14" t="n"/>
      <c r="W204" s="14" t="n"/>
      <c r="X204" s="14" t="n"/>
      <c r="Y204" s="14" t="n"/>
      <c r="Z204" s="14" t="n"/>
    </row>
    <row r="205" ht="15.75" customHeight="1" s="16">
      <c r="A205" s="14" t="n"/>
      <c r="B205" s="14" t="n"/>
      <c r="C205" s="14" t="n"/>
      <c r="D205" s="14" t="n"/>
      <c r="E205" s="14" t="n"/>
      <c r="F205" s="14" t="n"/>
      <c r="G205" s="14" t="n"/>
      <c r="H205" s="14" t="n"/>
      <c r="I205" s="14" t="n"/>
      <c r="J205" s="14" t="n"/>
      <c r="K205" s="14" t="n"/>
      <c r="L205" s="14" t="n"/>
      <c r="M205" s="14" t="n"/>
      <c r="N205" s="14" t="n"/>
      <c r="O205" s="14" t="n"/>
      <c r="P205" s="14" t="n"/>
      <c r="Q205" s="14" t="n"/>
      <c r="R205" s="14" t="n"/>
      <c r="S205" s="14" t="n"/>
      <c r="T205" s="14" t="n"/>
      <c r="U205" s="14" t="n"/>
      <c r="V205" s="14" t="n"/>
      <c r="W205" s="14" t="n"/>
      <c r="X205" s="14" t="n"/>
      <c r="Y205" s="14" t="n"/>
      <c r="Z205" s="14" t="n"/>
    </row>
    <row r="206" ht="15.75" customHeight="1" s="16">
      <c r="A206" s="14" t="n"/>
      <c r="B206" s="14" t="n"/>
      <c r="C206" s="14" t="n"/>
      <c r="D206" s="14" t="n"/>
      <c r="E206" s="14" t="n"/>
      <c r="F206" s="14" t="n"/>
      <c r="G206" s="14" t="n"/>
      <c r="H206" s="14" t="n"/>
      <c r="I206" s="14" t="n"/>
      <c r="J206" s="14" t="n"/>
      <c r="K206" s="14" t="n"/>
      <c r="L206" s="14" t="n"/>
      <c r="M206" s="14" t="n"/>
      <c r="N206" s="14" t="n"/>
      <c r="O206" s="14" t="n"/>
      <c r="P206" s="14" t="n"/>
      <c r="Q206" s="14" t="n"/>
      <c r="R206" s="14" t="n"/>
      <c r="S206" s="14" t="n"/>
      <c r="T206" s="14" t="n"/>
      <c r="U206" s="14" t="n"/>
      <c r="V206" s="14" t="n"/>
      <c r="W206" s="14" t="n"/>
      <c r="X206" s="14" t="n"/>
      <c r="Y206" s="14" t="n"/>
      <c r="Z206" s="14" t="n"/>
    </row>
    <row r="207" ht="15.75" customHeight="1" s="16">
      <c r="A207" s="14" t="n"/>
      <c r="B207" s="14" t="n"/>
      <c r="C207" s="14" t="n"/>
      <c r="D207" s="14" t="n"/>
      <c r="E207" s="14" t="n"/>
      <c r="F207" s="14" t="n"/>
      <c r="G207" s="14" t="n"/>
      <c r="H207" s="14" t="n"/>
      <c r="I207" s="14" t="n"/>
      <c r="J207" s="14" t="n"/>
      <c r="K207" s="14" t="n"/>
      <c r="L207" s="14" t="n"/>
      <c r="M207" s="14" t="n"/>
      <c r="N207" s="14" t="n"/>
      <c r="O207" s="14" t="n"/>
      <c r="P207" s="14" t="n"/>
      <c r="Q207" s="14" t="n"/>
      <c r="R207" s="14" t="n"/>
      <c r="S207" s="14" t="n"/>
      <c r="T207" s="14" t="n"/>
      <c r="U207" s="14" t="n"/>
      <c r="V207" s="14" t="n"/>
      <c r="W207" s="14" t="n"/>
      <c r="X207" s="14" t="n"/>
      <c r="Y207" s="14" t="n"/>
      <c r="Z207" s="14" t="n"/>
    </row>
    <row r="208" ht="15.75" customHeight="1" s="16">
      <c r="A208" s="14" t="n"/>
      <c r="B208" s="14" t="n"/>
      <c r="C208" s="14" t="n"/>
      <c r="D208" s="14" t="n"/>
      <c r="E208" s="14" t="n"/>
      <c r="F208" s="14" t="n"/>
      <c r="G208" s="14" t="n"/>
      <c r="H208" s="14" t="n"/>
      <c r="I208" s="14" t="n"/>
      <c r="J208" s="14" t="n"/>
      <c r="K208" s="14" t="n"/>
      <c r="L208" s="14" t="n"/>
      <c r="M208" s="14" t="n"/>
      <c r="N208" s="14" t="n"/>
      <c r="O208" s="14" t="n"/>
      <c r="P208" s="14" t="n"/>
      <c r="Q208" s="14" t="n"/>
      <c r="R208" s="14" t="n"/>
      <c r="S208" s="14" t="n"/>
      <c r="T208" s="14" t="n"/>
      <c r="U208" s="14" t="n"/>
      <c r="V208" s="14" t="n"/>
      <c r="W208" s="14" t="n"/>
      <c r="X208" s="14" t="n"/>
      <c r="Y208" s="14" t="n"/>
      <c r="Z208" s="14" t="n"/>
    </row>
    <row r="209" ht="15.75" customHeight="1" s="16">
      <c r="A209" s="14" t="n"/>
      <c r="B209" s="14" t="n"/>
      <c r="C209" s="14" t="n"/>
      <c r="D209" s="14" t="n"/>
      <c r="E209" s="14" t="n"/>
      <c r="F209" s="14" t="n"/>
      <c r="G209" s="14" t="n"/>
      <c r="H209" s="14" t="n"/>
      <c r="I209" s="14" t="n"/>
      <c r="J209" s="14" t="n"/>
      <c r="K209" s="14" t="n"/>
      <c r="L209" s="14" t="n"/>
      <c r="M209" s="14" t="n"/>
      <c r="N209" s="14" t="n"/>
      <c r="O209" s="14" t="n"/>
      <c r="P209" s="14" t="n"/>
      <c r="Q209" s="14" t="n"/>
      <c r="R209" s="14" t="n"/>
      <c r="S209" s="14" t="n"/>
      <c r="T209" s="14" t="n"/>
      <c r="U209" s="14" t="n"/>
      <c r="V209" s="14" t="n"/>
      <c r="W209" s="14" t="n"/>
      <c r="X209" s="14" t="n"/>
      <c r="Y209" s="14" t="n"/>
      <c r="Z209" s="14" t="n"/>
    </row>
    <row r="210" ht="15.75" customHeight="1" s="16">
      <c r="A210" s="14" t="n"/>
      <c r="B210" s="14" t="n"/>
      <c r="C210" s="14" t="n"/>
      <c r="D210" s="14" t="n"/>
      <c r="E210" s="14" t="n"/>
      <c r="F210" s="14" t="n"/>
      <c r="G210" s="14" t="n"/>
      <c r="H210" s="14" t="n"/>
      <c r="I210" s="14" t="n"/>
      <c r="J210" s="14" t="n"/>
      <c r="K210" s="14" t="n"/>
      <c r="L210" s="14" t="n"/>
      <c r="M210" s="14" t="n"/>
      <c r="N210" s="14" t="n"/>
      <c r="O210" s="14" t="n"/>
      <c r="P210" s="14" t="n"/>
      <c r="Q210" s="14" t="n"/>
      <c r="R210" s="14" t="n"/>
      <c r="S210" s="14" t="n"/>
      <c r="T210" s="14" t="n"/>
      <c r="U210" s="14" t="n"/>
      <c r="V210" s="14" t="n"/>
      <c r="W210" s="14" t="n"/>
      <c r="X210" s="14" t="n"/>
      <c r="Y210" s="14" t="n"/>
      <c r="Z210" s="14" t="n"/>
    </row>
    <row r="211" ht="15.75" customHeight="1" s="16">
      <c r="A211" s="14" t="n"/>
      <c r="B211" s="14" t="n"/>
      <c r="C211" s="14" t="n"/>
      <c r="D211" s="14" t="n"/>
      <c r="E211" s="14" t="n"/>
      <c r="F211" s="14" t="n"/>
      <c r="G211" s="14" t="n"/>
      <c r="H211" s="14" t="n"/>
      <c r="I211" s="14" t="n"/>
      <c r="J211" s="14" t="n"/>
      <c r="K211" s="14" t="n"/>
      <c r="L211" s="14" t="n"/>
      <c r="M211" s="14" t="n"/>
      <c r="N211" s="14" t="n"/>
      <c r="O211" s="14" t="n"/>
      <c r="P211" s="14" t="n"/>
      <c r="Q211" s="14" t="n"/>
      <c r="R211" s="14" t="n"/>
      <c r="S211" s="14" t="n"/>
      <c r="T211" s="14" t="n"/>
      <c r="U211" s="14" t="n"/>
      <c r="V211" s="14" t="n"/>
      <c r="W211" s="14" t="n"/>
      <c r="X211" s="14" t="n"/>
      <c r="Y211" s="14" t="n"/>
      <c r="Z211" s="14" t="n"/>
    </row>
    <row r="212" ht="15.75" customHeight="1" s="16">
      <c r="A212" s="14" t="n"/>
      <c r="B212" s="14" t="n"/>
      <c r="C212" s="14" t="n"/>
      <c r="D212" s="14" t="n"/>
      <c r="E212" s="14" t="n"/>
      <c r="F212" s="14" t="n"/>
      <c r="G212" s="14" t="n"/>
      <c r="H212" s="14" t="n"/>
      <c r="I212" s="14" t="n"/>
      <c r="J212" s="14" t="n"/>
      <c r="K212" s="14" t="n"/>
      <c r="L212" s="14" t="n"/>
      <c r="M212" s="14" t="n"/>
      <c r="N212" s="14" t="n"/>
      <c r="O212" s="14" t="n"/>
      <c r="P212" s="14" t="n"/>
      <c r="Q212" s="14" t="n"/>
      <c r="R212" s="14" t="n"/>
      <c r="S212" s="14" t="n"/>
      <c r="T212" s="14" t="n"/>
      <c r="U212" s="14" t="n"/>
      <c r="V212" s="14" t="n"/>
      <c r="W212" s="14" t="n"/>
      <c r="X212" s="14" t="n"/>
      <c r="Y212" s="14" t="n"/>
      <c r="Z212" s="14" t="n"/>
    </row>
    <row r="213" ht="15.75" customHeight="1" s="16">
      <c r="A213" s="14" t="n"/>
      <c r="B213" s="14" t="n"/>
      <c r="C213" s="14" t="n"/>
      <c r="D213" s="14" t="n"/>
      <c r="E213" s="14" t="n"/>
      <c r="F213" s="14" t="n"/>
      <c r="G213" s="14" t="n"/>
      <c r="H213" s="14" t="n"/>
      <c r="I213" s="14" t="n"/>
      <c r="J213" s="14" t="n"/>
      <c r="K213" s="14" t="n"/>
      <c r="L213" s="14" t="n"/>
      <c r="M213" s="14" t="n"/>
      <c r="N213" s="14" t="n"/>
      <c r="O213" s="14" t="n"/>
      <c r="P213" s="14" t="n"/>
      <c r="Q213" s="14" t="n"/>
      <c r="R213" s="14" t="n"/>
      <c r="S213" s="14" t="n"/>
      <c r="T213" s="14" t="n"/>
      <c r="U213" s="14" t="n"/>
      <c r="V213" s="14" t="n"/>
      <c r="W213" s="14" t="n"/>
      <c r="X213" s="14" t="n"/>
      <c r="Y213" s="14" t="n"/>
      <c r="Z213" s="14" t="n"/>
    </row>
    <row r="214" ht="15.75" customHeight="1" s="16">
      <c r="A214" s="14" t="n"/>
      <c r="B214" s="14" t="n"/>
      <c r="C214" s="14" t="n"/>
      <c r="D214" s="14" t="n"/>
      <c r="E214" s="14" t="n"/>
      <c r="F214" s="14" t="n"/>
      <c r="G214" s="14" t="n"/>
      <c r="H214" s="14" t="n"/>
      <c r="I214" s="14" t="n"/>
      <c r="J214" s="14" t="n"/>
      <c r="K214" s="14" t="n"/>
      <c r="L214" s="14" t="n"/>
      <c r="M214" s="14" t="n"/>
      <c r="N214" s="14" t="n"/>
      <c r="O214" s="14" t="n"/>
      <c r="P214" s="14" t="n"/>
      <c r="Q214" s="14" t="n"/>
      <c r="R214" s="14" t="n"/>
      <c r="S214" s="14" t="n"/>
      <c r="T214" s="14" t="n"/>
      <c r="U214" s="14" t="n"/>
      <c r="V214" s="14" t="n"/>
      <c r="W214" s="14" t="n"/>
      <c r="X214" s="14" t="n"/>
      <c r="Y214" s="14" t="n"/>
      <c r="Z214" s="14" t="n"/>
    </row>
    <row r="215" ht="15.75" customHeight="1" s="16">
      <c r="A215" s="14" t="n"/>
      <c r="B215" s="14" t="n"/>
      <c r="C215" s="14" t="n"/>
      <c r="D215" s="14" t="n"/>
      <c r="E215" s="14" t="n"/>
      <c r="F215" s="14" t="n"/>
      <c r="G215" s="14" t="n"/>
      <c r="H215" s="14" t="n"/>
      <c r="I215" s="14" t="n"/>
      <c r="J215" s="14" t="n"/>
      <c r="K215" s="14" t="n"/>
      <c r="L215" s="14" t="n"/>
      <c r="M215" s="14" t="n"/>
      <c r="N215" s="14" t="n"/>
      <c r="O215" s="14" t="n"/>
      <c r="P215" s="14" t="n"/>
      <c r="Q215" s="14" t="n"/>
      <c r="R215" s="14" t="n"/>
      <c r="S215" s="14" t="n"/>
      <c r="T215" s="14" t="n"/>
      <c r="U215" s="14" t="n"/>
      <c r="V215" s="14" t="n"/>
      <c r="W215" s="14" t="n"/>
      <c r="X215" s="14" t="n"/>
      <c r="Y215" s="14" t="n"/>
      <c r="Z215" s="14" t="n"/>
    </row>
    <row r="216" ht="15.75" customHeight="1" s="16">
      <c r="A216" s="14" t="n"/>
      <c r="B216" s="14" t="n"/>
      <c r="C216" s="14" t="n"/>
      <c r="D216" s="14" t="n"/>
      <c r="E216" s="14" t="n"/>
      <c r="F216" s="14" t="n"/>
      <c r="G216" s="14" t="n"/>
      <c r="H216" s="14" t="n"/>
      <c r="I216" s="14" t="n"/>
      <c r="J216" s="14" t="n"/>
      <c r="K216" s="14" t="n"/>
      <c r="L216" s="14" t="n"/>
      <c r="M216" s="14" t="n"/>
      <c r="N216" s="14" t="n"/>
      <c r="O216" s="14" t="n"/>
      <c r="P216" s="14" t="n"/>
      <c r="Q216" s="14" t="n"/>
      <c r="R216" s="14" t="n"/>
      <c r="S216" s="14" t="n"/>
      <c r="T216" s="14" t="n"/>
      <c r="U216" s="14" t="n"/>
      <c r="V216" s="14" t="n"/>
      <c r="W216" s="14" t="n"/>
      <c r="X216" s="14" t="n"/>
      <c r="Y216" s="14" t="n"/>
      <c r="Z216" s="14" t="n"/>
    </row>
    <row r="217" ht="15.75" customHeight="1" s="16">
      <c r="A217" s="14" t="n"/>
      <c r="B217" s="14" t="n"/>
      <c r="C217" s="14" t="n"/>
      <c r="D217" s="14" t="n"/>
      <c r="E217" s="14" t="n"/>
      <c r="F217" s="14" t="n"/>
      <c r="G217" s="14" t="n"/>
      <c r="H217" s="14" t="n"/>
      <c r="I217" s="14" t="n"/>
      <c r="J217" s="14" t="n"/>
      <c r="K217" s="14" t="n"/>
      <c r="L217" s="14" t="n"/>
      <c r="M217" s="14" t="n"/>
      <c r="N217" s="14" t="n"/>
      <c r="O217" s="14" t="n"/>
      <c r="P217" s="14" t="n"/>
      <c r="Q217" s="14" t="n"/>
      <c r="R217" s="14" t="n"/>
      <c r="S217" s="14" t="n"/>
      <c r="T217" s="14" t="n"/>
      <c r="U217" s="14" t="n"/>
      <c r="V217" s="14" t="n"/>
      <c r="W217" s="14" t="n"/>
      <c r="X217" s="14" t="n"/>
      <c r="Y217" s="14" t="n"/>
      <c r="Z217" s="14" t="n"/>
    </row>
    <row r="218" ht="15.75" customHeight="1" s="16">
      <c r="A218" s="14" t="n"/>
      <c r="B218" s="14" t="n"/>
      <c r="C218" s="14" t="n"/>
      <c r="D218" s="14" t="n"/>
      <c r="E218" s="14" t="n"/>
      <c r="F218" s="14" t="n"/>
      <c r="G218" s="14" t="n"/>
      <c r="H218" s="14" t="n"/>
      <c r="I218" s="14" t="n"/>
      <c r="J218" s="14" t="n"/>
      <c r="K218" s="14" t="n"/>
      <c r="L218" s="14" t="n"/>
      <c r="M218" s="14" t="n"/>
      <c r="N218" s="14" t="n"/>
      <c r="O218" s="14" t="n"/>
      <c r="P218" s="14" t="n"/>
      <c r="Q218" s="14" t="n"/>
      <c r="R218" s="14" t="n"/>
      <c r="S218" s="14" t="n"/>
      <c r="T218" s="14" t="n"/>
      <c r="U218" s="14" t="n"/>
      <c r="V218" s="14" t="n"/>
      <c r="W218" s="14" t="n"/>
      <c r="X218" s="14" t="n"/>
      <c r="Y218" s="14" t="n"/>
      <c r="Z218" s="14" t="n"/>
    </row>
    <row r="219" ht="15.75" customHeight="1" s="16">
      <c r="A219" s="14" t="n"/>
      <c r="B219" s="14" t="n"/>
      <c r="C219" s="14" t="n"/>
      <c r="D219" s="14" t="n"/>
      <c r="E219" s="14" t="n"/>
      <c r="F219" s="14" t="n"/>
      <c r="G219" s="14" t="n"/>
      <c r="H219" s="14" t="n"/>
      <c r="I219" s="14" t="n"/>
      <c r="J219" s="14" t="n"/>
      <c r="K219" s="14" t="n"/>
      <c r="L219" s="14" t="n"/>
      <c r="M219" s="14" t="n"/>
      <c r="N219" s="14" t="n"/>
      <c r="O219" s="14" t="n"/>
      <c r="P219" s="14" t="n"/>
      <c r="Q219" s="14" t="n"/>
      <c r="R219" s="14" t="n"/>
      <c r="S219" s="14" t="n"/>
      <c r="T219" s="14" t="n"/>
      <c r="U219" s="14" t="n"/>
      <c r="V219" s="14" t="n"/>
      <c r="W219" s="14" t="n"/>
      <c r="X219" s="14" t="n"/>
      <c r="Y219" s="14" t="n"/>
      <c r="Z219" s="14" t="n"/>
    </row>
    <row r="220" ht="15.75" customHeight="1" s="16">
      <c r="A220" s="14" t="n"/>
      <c r="B220" s="14" t="n"/>
      <c r="C220" s="14" t="n"/>
      <c r="D220" s="14" t="n"/>
      <c r="E220" s="14" t="n"/>
      <c r="F220" s="14" t="n"/>
      <c r="G220" s="14" t="n"/>
      <c r="H220" s="14" t="n"/>
      <c r="I220" s="14" t="n"/>
      <c r="J220" s="14" t="n"/>
      <c r="K220" s="14" t="n"/>
      <c r="L220" s="14" t="n"/>
      <c r="M220" s="14" t="n"/>
      <c r="N220" s="14" t="n"/>
      <c r="O220" s="14" t="n"/>
      <c r="P220" s="14" t="n"/>
      <c r="Q220" s="14" t="n"/>
      <c r="R220" s="14" t="n"/>
      <c r="S220" s="14" t="n"/>
      <c r="T220" s="14" t="n"/>
      <c r="U220" s="14" t="n"/>
      <c r="V220" s="14" t="n"/>
      <c r="W220" s="14" t="n"/>
      <c r="X220" s="14" t="n"/>
      <c r="Y220" s="14" t="n"/>
      <c r="Z220" s="14" t="n"/>
    </row>
    <row r="221" ht="15.75" customHeight="1" s="16">
      <c r="A221" s="14" t="n"/>
      <c r="B221" s="14" t="n"/>
      <c r="C221" s="14" t="n"/>
      <c r="D221" s="14" t="n"/>
      <c r="E221" s="14" t="n"/>
      <c r="F221" s="14" t="n"/>
      <c r="G221" s="14" t="n"/>
      <c r="H221" s="14" t="n"/>
      <c r="I221" s="14" t="n"/>
      <c r="J221" s="14" t="n"/>
      <c r="K221" s="14" t="n"/>
      <c r="L221" s="14" t="n"/>
      <c r="M221" s="14" t="n"/>
      <c r="N221" s="14" t="n"/>
      <c r="O221" s="14" t="n"/>
      <c r="P221" s="14" t="n"/>
      <c r="Q221" s="14" t="n"/>
      <c r="R221" s="14" t="n"/>
      <c r="S221" s="14" t="n"/>
      <c r="T221" s="14" t="n"/>
      <c r="U221" s="14" t="n"/>
      <c r="V221" s="14" t="n"/>
      <c r="W221" s="14" t="n"/>
      <c r="X221" s="14" t="n"/>
      <c r="Y221" s="14" t="n"/>
      <c r="Z221" s="14" t="n"/>
    </row>
    <row r="222" ht="15.75" customHeight="1" s="16">
      <c r="A222" s="14" t="n"/>
      <c r="B222" s="14" t="n"/>
      <c r="C222" s="14" t="n"/>
      <c r="D222" s="14" t="n"/>
      <c r="E222" s="14" t="n"/>
      <c r="F222" s="14" t="n"/>
      <c r="G222" s="14" t="n"/>
      <c r="H222" s="14" t="n"/>
      <c r="I222" s="14" t="n"/>
      <c r="J222" s="14" t="n"/>
      <c r="K222" s="14" t="n"/>
      <c r="L222" s="14" t="n"/>
      <c r="M222" s="14" t="n"/>
      <c r="N222" s="14" t="n"/>
      <c r="O222" s="14" t="n"/>
      <c r="P222" s="14" t="n"/>
      <c r="Q222" s="14" t="n"/>
      <c r="R222" s="14" t="n"/>
      <c r="S222" s="14" t="n"/>
      <c r="T222" s="14" t="n"/>
      <c r="U222" s="14" t="n"/>
      <c r="V222" s="14" t="n"/>
      <c r="W222" s="14" t="n"/>
      <c r="X222" s="14" t="n"/>
      <c r="Y222" s="14" t="n"/>
      <c r="Z222" s="14" t="n"/>
    </row>
    <row r="223" ht="15.75" customHeight="1" s="16">
      <c r="A223" s="14" t="n"/>
      <c r="B223" s="14" t="n"/>
      <c r="C223" s="14" t="n"/>
      <c r="D223" s="14" t="n"/>
      <c r="E223" s="14" t="n"/>
      <c r="F223" s="14" t="n"/>
      <c r="G223" s="14" t="n"/>
      <c r="H223" s="14" t="n"/>
      <c r="I223" s="14" t="n"/>
      <c r="J223" s="14" t="n"/>
      <c r="K223" s="14" t="n"/>
      <c r="L223" s="14" t="n"/>
      <c r="M223" s="14" t="n"/>
      <c r="N223" s="14" t="n"/>
      <c r="O223" s="14" t="n"/>
      <c r="P223" s="14" t="n"/>
      <c r="Q223" s="14" t="n"/>
      <c r="R223" s="14" t="n"/>
      <c r="S223" s="14" t="n"/>
      <c r="T223" s="14" t="n"/>
      <c r="U223" s="14" t="n"/>
      <c r="V223" s="14" t="n"/>
      <c r="W223" s="14" t="n"/>
      <c r="X223" s="14" t="n"/>
      <c r="Y223" s="14" t="n"/>
      <c r="Z223" s="14" t="n"/>
    </row>
    <row r="224" ht="15.75" customHeight="1" s="16">
      <c r="A224" s="14" t="n"/>
      <c r="B224" s="14" t="n"/>
      <c r="C224" s="14" t="n"/>
      <c r="D224" s="14" t="n"/>
      <c r="E224" s="14" t="n"/>
      <c r="F224" s="14" t="n"/>
      <c r="G224" s="14" t="n"/>
      <c r="H224" s="14" t="n"/>
      <c r="I224" s="14" t="n"/>
      <c r="J224" s="14" t="n"/>
      <c r="K224" s="14" t="n"/>
      <c r="L224" s="14" t="n"/>
      <c r="M224" s="14" t="n"/>
      <c r="N224" s="14" t="n"/>
      <c r="O224" s="14" t="n"/>
      <c r="P224" s="14" t="n"/>
      <c r="Q224" s="14" t="n"/>
      <c r="R224" s="14" t="n"/>
      <c r="S224" s="14" t="n"/>
      <c r="T224" s="14" t="n"/>
      <c r="U224" s="14" t="n"/>
      <c r="V224" s="14" t="n"/>
      <c r="W224" s="14" t="n"/>
      <c r="X224" s="14" t="n"/>
      <c r="Y224" s="14" t="n"/>
      <c r="Z224" s="14" t="n"/>
    </row>
    <row r="225" ht="15.75" customHeight="1" s="16">
      <c r="A225" s="14" t="n"/>
      <c r="B225" s="14" t="n"/>
      <c r="C225" s="14" t="n"/>
      <c r="D225" s="14" t="n"/>
      <c r="E225" s="14" t="n"/>
      <c r="F225" s="14" t="n"/>
      <c r="G225" s="14" t="n"/>
      <c r="H225" s="14" t="n"/>
      <c r="I225" s="14" t="n"/>
      <c r="J225" s="14" t="n"/>
      <c r="K225" s="14" t="n"/>
      <c r="L225" s="14" t="n"/>
      <c r="M225" s="14" t="n"/>
      <c r="N225" s="14" t="n"/>
      <c r="O225" s="14" t="n"/>
      <c r="P225" s="14" t="n"/>
      <c r="Q225" s="14" t="n"/>
      <c r="R225" s="14" t="n"/>
      <c r="S225" s="14" t="n"/>
      <c r="T225" s="14" t="n"/>
      <c r="U225" s="14" t="n"/>
      <c r="V225" s="14" t="n"/>
      <c r="W225" s="14" t="n"/>
      <c r="X225" s="14" t="n"/>
      <c r="Y225" s="14" t="n"/>
      <c r="Z225" s="14" t="n"/>
    </row>
    <row r="226" ht="15.75" customHeight="1" s="16">
      <c r="A226" s="14" t="n"/>
      <c r="B226" s="14" t="n"/>
      <c r="C226" s="14" t="n"/>
      <c r="D226" s="14" t="n"/>
      <c r="E226" s="14" t="n"/>
      <c r="F226" s="14" t="n"/>
      <c r="G226" s="14" t="n"/>
      <c r="H226" s="14" t="n"/>
      <c r="I226" s="14" t="n"/>
      <c r="J226" s="14" t="n"/>
      <c r="K226" s="14" t="n"/>
      <c r="L226" s="14" t="n"/>
      <c r="M226" s="14" t="n"/>
      <c r="N226" s="14" t="n"/>
      <c r="O226" s="14" t="n"/>
      <c r="P226" s="14" t="n"/>
      <c r="Q226" s="14" t="n"/>
      <c r="R226" s="14" t="n"/>
      <c r="S226" s="14" t="n"/>
      <c r="T226" s="14" t="n"/>
      <c r="U226" s="14" t="n"/>
      <c r="V226" s="14" t="n"/>
      <c r="W226" s="14" t="n"/>
      <c r="X226" s="14" t="n"/>
      <c r="Y226" s="14" t="n"/>
      <c r="Z226" s="14" t="n"/>
    </row>
    <row r="227" ht="15.75" customHeight="1" s="16">
      <c r="A227" s="14" t="n"/>
      <c r="B227" s="14" t="n"/>
      <c r="C227" s="14" t="n"/>
      <c r="D227" s="14" t="n"/>
      <c r="E227" s="14" t="n"/>
      <c r="F227" s="14" t="n"/>
      <c r="G227" s="14" t="n"/>
      <c r="H227" s="14" t="n"/>
      <c r="I227" s="14" t="n"/>
      <c r="J227" s="14" t="n"/>
      <c r="K227" s="14" t="n"/>
      <c r="L227" s="14" t="n"/>
      <c r="M227" s="14" t="n"/>
      <c r="N227" s="14" t="n"/>
      <c r="O227" s="14" t="n"/>
      <c r="P227" s="14" t="n"/>
      <c r="Q227" s="14" t="n"/>
      <c r="R227" s="14" t="n"/>
      <c r="S227" s="14" t="n"/>
      <c r="T227" s="14" t="n"/>
      <c r="U227" s="14" t="n"/>
      <c r="V227" s="14" t="n"/>
      <c r="W227" s="14" t="n"/>
      <c r="X227" s="14" t="n"/>
      <c r="Y227" s="14" t="n"/>
      <c r="Z227" s="14" t="n"/>
    </row>
    <row r="228" ht="15.75" customHeight="1" s="16">
      <c r="A228" s="14" t="n"/>
      <c r="B228" s="14" t="n"/>
      <c r="C228" s="14" t="n"/>
      <c r="D228" s="14" t="n"/>
      <c r="E228" s="14" t="n"/>
      <c r="F228" s="14" t="n"/>
      <c r="G228" s="14" t="n"/>
      <c r="H228" s="14" t="n"/>
      <c r="I228" s="14" t="n"/>
      <c r="J228" s="14" t="n"/>
      <c r="K228" s="14" t="n"/>
      <c r="L228" s="14" t="n"/>
      <c r="M228" s="14" t="n"/>
      <c r="N228" s="14" t="n"/>
      <c r="O228" s="14" t="n"/>
      <c r="P228" s="14" t="n"/>
      <c r="Q228" s="14" t="n"/>
      <c r="R228" s="14" t="n"/>
      <c r="S228" s="14" t="n"/>
      <c r="T228" s="14" t="n"/>
      <c r="U228" s="14" t="n"/>
      <c r="V228" s="14" t="n"/>
      <c r="W228" s="14" t="n"/>
      <c r="X228" s="14" t="n"/>
      <c r="Y228" s="14" t="n"/>
      <c r="Z228" s="14" t="n"/>
    </row>
    <row r="229" ht="15.75" customHeight="1" s="16">
      <c r="A229" s="14" t="n"/>
      <c r="B229" s="14" t="n"/>
      <c r="C229" s="14" t="n"/>
      <c r="D229" s="14" t="n"/>
      <c r="E229" s="14" t="n"/>
      <c r="F229" s="14" t="n"/>
      <c r="G229" s="14" t="n"/>
      <c r="H229" s="14" t="n"/>
      <c r="I229" s="14" t="n"/>
      <c r="J229" s="14" t="n"/>
      <c r="K229" s="14" t="n"/>
      <c r="L229" s="14" t="n"/>
      <c r="M229" s="14" t="n"/>
      <c r="N229" s="14" t="n"/>
      <c r="O229" s="14" t="n"/>
      <c r="P229" s="14" t="n"/>
      <c r="Q229" s="14" t="n"/>
      <c r="R229" s="14" t="n"/>
      <c r="S229" s="14" t="n"/>
      <c r="T229" s="14" t="n"/>
      <c r="U229" s="14" t="n"/>
      <c r="V229" s="14" t="n"/>
      <c r="W229" s="14" t="n"/>
      <c r="X229" s="14" t="n"/>
      <c r="Y229" s="14" t="n"/>
      <c r="Z229" s="14" t="n"/>
    </row>
    <row r="230" ht="15.75" customHeight="1" s="16">
      <c r="A230" s="14" t="n"/>
      <c r="B230" s="14" t="n"/>
      <c r="C230" s="14" t="n"/>
      <c r="D230" s="14" t="n"/>
      <c r="E230" s="14" t="n"/>
      <c r="F230" s="14" t="n"/>
      <c r="G230" s="14" t="n"/>
      <c r="H230" s="14" t="n"/>
      <c r="I230" s="14" t="n"/>
      <c r="J230" s="14" t="n"/>
      <c r="K230" s="14" t="n"/>
      <c r="L230" s="14" t="n"/>
      <c r="M230" s="14" t="n"/>
      <c r="N230" s="14" t="n"/>
      <c r="O230" s="14" t="n"/>
      <c r="P230" s="14" t="n"/>
      <c r="Q230" s="14" t="n"/>
      <c r="R230" s="14" t="n"/>
      <c r="S230" s="14" t="n"/>
      <c r="T230" s="14" t="n"/>
      <c r="U230" s="14" t="n"/>
      <c r="V230" s="14" t="n"/>
      <c r="W230" s="14" t="n"/>
      <c r="X230" s="14" t="n"/>
      <c r="Y230" s="14" t="n"/>
      <c r="Z230" s="14" t="n"/>
    </row>
    <row r="231" ht="15.75" customHeight="1" s="16">
      <c r="A231" s="14" t="n"/>
      <c r="B231" s="14" t="n"/>
      <c r="C231" s="14" t="n"/>
      <c r="D231" s="14" t="n"/>
      <c r="E231" s="14" t="n"/>
      <c r="F231" s="14" t="n"/>
      <c r="G231" s="14" t="n"/>
      <c r="H231" s="14" t="n"/>
      <c r="I231" s="14" t="n"/>
      <c r="J231" s="14" t="n"/>
      <c r="K231" s="14" t="n"/>
      <c r="L231" s="14" t="n"/>
      <c r="M231" s="14" t="n"/>
      <c r="N231" s="14" t="n"/>
      <c r="O231" s="14" t="n"/>
      <c r="P231" s="14" t="n"/>
      <c r="Q231" s="14" t="n"/>
      <c r="R231" s="14" t="n"/>
      <c r="S231" s="14" t="n"/>
      <c r="T231" s="14" t="n"/>
      <c r="U231" s="14" t="n"/>
      <c r="V231" s="14" t="n"/>
      <c r="W231" s="14" t="n"/>
      <c r="X231" s="14" t="n"/>
      <c r="Y231" s="14" t="n"/>
      <c r="Z231" s="14" t="n"/>
    </row>
    <row r="232" ht="15.75" customHeight="1" s="16">
      <c r="A232" s="14" t="n"/>
      <c r="B232" s="14" t="n"/>
      <c r="C232" s="14" t="n"/>
      <c r="D232" s="14" t="n"/>
      <c r="E232" s="14" t="n"/>
      <c r="F232" s="14" t="n"/>
      <c r="G232" s="14" t="n"/>
      <c r="H232" s="14" t="n"/>
      <c r="I232" s="14" t="n"/>
      <c r="J232" s="14" t="n"/>
      <c r="K232" s="14" t="n"/>
      <c r="L232" s="14" t="n"/>
      <c r="M232" s="14" t="n"/>
      <c r="N232" s="14" t="n"/>
      <c r="O232" s="14" t="n"/>
      <c r="P232" s="14" t="n"/>
      <c r="Q232" s="14" t="n"/>
      <c r="R232" s="14" t="n"/>
      <c r="S232" s="14" t="n"/>
      <c r="T232" s="14" t="n"/>
      <c r="U232" s="14" t="n"/>
      <c r="V232" s="14" t="n"/>
      <c r="W232" s="14" t="n"/>
      <c r="X232" s="14" t="n"/>
      <c r="Y232" s="14" t="n"/>
      <c r="Z232" s="14" t="n"/>
    </row>
    <row r="233" ht="15.75" customHeight="1" s="16">
      <c r="A233" s="14" t="n"/>
      <c r="B233" s="14" t="n"/>
      <c r="C233" s="14" t="n"/>
      <c r="D233" s="14" t="n"/>
      <c r="E233" s="14" t="n"/>
      <c r="F233" s="14" t="n"/>
      <c r="G233" s="14" t="n"/>
      <c r="H233" s="14" t="n"/>
      <c r="I233" s="14" t="n"/>
      <c r="J233" s="14" t="n"/>
      <c r="K233" s="14" t="n"/>
      <c r="L233" s="14" t="n"/>
      <c r="M233" s="14" t="n"/>
      <c r="N233" s="14" t="n"/>
      <c r="O233" s="14" t="n"/>
      <c r="P233" s="14" t="n"/>
      <c r="Q233" s="14" t="n"/>
      <c r="R233" s="14" t="n"/>
      <c r="S233" s="14" t="n"/>
      <c r="T233" s="14" t="n"/>
      <c r="U233" s="14" t="n"/>
      <c r="V233" s="14" t="n"/>
      <c r="W233" s="14" t="n"/>
      <c r="X233" s="14" t="n"/>
      <c r="Y233" s="14" t="n"/>
      <c r="Z233" s="14" t="n"/>
    </row>
    <row r="234" ht="15.75" customHeight="1" s="16">
      <c r="A234" s="14" t="n"/>
      <c r="B234" s="14" t="n"/>
      <c r="C234" s="14" t="n"/>
      <c r="D234" s="14" t="n"/>
      <c r="E234" s="14" t="n"/>
      <c r="F234" s="14" t="n"/>
      <c r="G234" s="14" t="n"/>
      <c r="H234" s="14" t="n"/>
      <c r="I234" s="14" t="n"/>
      <c r="J234" s="14" t="n"/>
      <c r="K234" s="14" t="n"/>
      <c r="L234" s="14" t="n"/>
      <c r="M234" s="14" t="n"/>
      <c r="N234" s="14" t="n"/>
      <c r="O234" s="14" t="n"/>
      <c r="P234" s="14" t="n"/>
      <c r="Q234" s="14" t="n"/>
      <c r="R234" s="14" t="n"/>
      <c r="S234" s="14" t="n"/>
      <c r="T234" s="14" t="n"/>
      <c r="U234" s="14" t="n"/>
      <c r="V234" s="14" t="n"/>
      <c r="W234" s="14" t="n"/>
      <c r="X234" s="14" t="n"/>
      <c r="Y234" s="14" t="n"/>
      <c r="Z234" s="14" t="n"/>
    </row>
    <row r="235" ht="15.75" customHeight="1" s="16">
      <c r="A235" s="14" t="n"/>
      <c r="B235" s="14" t="n"/>
      <c r="C235" s="14" t="n"/>
      <c r="D235" s="14" t="n"/>
      <c r="E235" s="14" t="n"/>
      <c r="F235" s="14" t="n"/>
      <c r="G235" s="14" t="n"/>
      <c r="H235" s="14" t="n"/>
      <c r="I235" s="14" t="n"/>
      <c r="J235" s="14" t="n"/>
      <c r="K235" s="14" t="n"/>
      <c r="L235" s="14" t="n"/>
      <c r="M235" s="14" t="n"/>
      <c r="N235" s="14" t="n"/>
      <c r="O235" s="14" t="n"/>
      <c r="P235" s="14" t="n"/>
      <c r="Q235" s="14" t="n"/>
      <c r="R235" s="14" t="n"/>
      <c r="S235" s="14" t="n"/>
      <c r="T235" s="14" t="n"/>
      <c r="U235" s="14" t="n"/>
      <c r="V235" s="14" t="n"/>
      <c r="W235" s="14" t="n"/>
      <c r="X235" s="14" t="n"/>
      <c r="Y235" s="14" t="n"/>
      <c r="Z235" s="14" t="n"/>
    </row>
    <row r="236" ht="15.75" customHeight="1" s="16">
      <c r="A236" s="14" t="n"/>
      <c r="B236" s="14" t="n"/>
      <c r="C236" s="14" t="n"/>
      <c r="D236" s="14" t="n"/>
      <c r="E236" s="14" t="n"/>
      <c r="F236" s="14" t="n"/>
      <c r="G236" s="14" t="n"/>
      <c r="H236" s="14" t="n"/>
      <c r="I236" s="14" t="n"/>
      <c r="J236" s="14" t="n"/>
      <c r="K236" s="14" t="n"/>
      <c r="L236" s="14" t="n"/>
      <c r="M236" s="14" t="n"/>
      <c r="N236" s="14" t="n"/>
      <c r="O236" s="14" t="n"/>
      <c r="P236" s="14" t="n"/>
      <c r="Q236" s="14" t="n"/>
      <c r="R236" s="14" t="n"/>
      <c r="S236" s="14" t="n"/>
      <c r="T236" s="14" t="n"/>
      <c r="U236" s="14" t="n"/>
      <c r="V236" s="14" t="n"/>
      <c r="W236" s="14" t="n"/>
      <c r="X236" s="14" t="n"/>
      <c r="Y236" s="14" t="n"/>
      <c r="Z236" s="14" t="n"/>
    </row>
    <row r="237" ht="15.75" customHeight="1" s="16">
      <c r="A237" s="14" t="n"/>
      <c r="B237" s="14" t="n"/>
      <c r="C237" s="14" t="n"/>
      <c r="D237" s="14" t="n"/>
      <c r="E237" s="14" t="n"/>
      <c r="F237" s="14" t="n"/>
      <c r="G237" s="14" t="n"/>
      <c r="H237" s="14" t="n"/>
      <c r="I237" s="14" t="n"/>
      <c r="J237" s="14" t="n"/>
      <c r="K237" s="14" t="n"/>
      <c r="L237" s="14" t="n"/>
      <c r="M237" s="14" t="n"/>
      <c r="N237" s="14" t="n"/>
      <c r="O237" s="14" t="n"/>
      <c r="P237" s="14" t="n"/>
      <c r="Q237" s="14" t="n"/>
      <c r="R237" s="14" t="n"/>
      <c r="S237" s="14" t="n"/>
      <c r="T237" s="14" t="n"/>
      <c r="U237" s="14" t="n"/>
      <c r="V237" s="14" t="n"/>
      <c r="W237" s="14" t="n"/>
      <c r="X237" s="14" t="n"/>
      <c r="Y237" s="14" t="n"/>
      <c r="Z237" s="14" t="n"/>
    </row>
    <row r="238" ht="15.75" customHeight="1" s="16">
      <c r="A238" s="14" t="n"/>
      <c r="B238" s="14" t="n"/>
      <c r="C238" s="14" t="n"/>
      <c r="D238" s="14" t="n"/>
      <c r="E238" s="14" t="n"/>
      <c r="F238" s="14" t="n"/>
      <c r="G238" s="14" t="n"/>
      <c r="H238" s="14" t="n"/>
      <c r="I238" s="14" t="n"/>
      <c r="J238" s="14" t="n"/>
      <c r="K238" s="14" t="n"/>
      <c r="L238" s="14" t="n"/>
      <c r="M238" s="14" t="n"/>
      <c r="N238" s="14" t="n"/>
      <c r="O238" s="14" t="n"/>
      <c r="P238" s="14" t="n"/>
      <c r="Q238" s="14" t="n"/>
      <c r="R238" s="14" t="n"/>
      <c r="S238" s="14" t="n"/>
      <c r="T238" s="14" t="n"/>
      <c r="U238" s="14" t="n"/>
      <c r="V238" s="14" t="n"/>
      <c r="W238" s="14" t="n"/>
      <c r="X238" s="14" t="n"/>
      <c r="Y238" s="14" t="n"/>
      <c r="Z238" s="14" t="n"/>
    </row>
    <row r="239" ht="15.75" customHeight="1" s="16">
      <c r="A239" s="14" t="n"/>
      <c r="B239" s="14" t="n"/>
      <c r="C239" s="14" t="n"/>
      <c r="D239" s="14" t="n"/>
      <c r="E239" s="14" t="n"/>
      <c r="F239" s="14" t="n"/>
      <c r="G239" s="14" t="n"/>
      <c r="H239" s="14" t="n"/>
      <c r="I239" s="14" t="n"/>
      <c r="J239" s="14" t="n"/>
      <c r="K239" s="14" t="n"/>
      <c r="L239" s="14" t="n"/>
      <c r="M239" s="14" t="n"/>
      <c r="N239" s="14" t="n"/>
      <c r="O239" s="14" t="n"/>
      <c r="P239" s="14" t="n"/>
      <c r="Q239" s="14" t="n"/>
      <c r="R239" s="14" t="n"/>
      <c r="S239" s="14" t="n"/>
      <c r="T239" s="14" t="n"/>
      <c r="U239" s="14" t="n"/>
      <c r="V239" s="14" t="n"/>
      <c r="W239" s="14" t="n"/>
      <c r="X239" s="14" t="n"/>
      <c r="Y239" s="14" t="n"/>
      <c r="Z239" s="14" t="n"/>
    </row>
    <row r="240" ht="15.75" customHeight="1" s="16">
      <c r="A240" s="14" t="n"/>
      <c r="B240" s="14" t="n"/>
      <c r="C240" s="14" t="n"/>
      <c r="D240" s="14" t="n"/>
      <c r="E240" s="14" t="n"/>
      <c r="F240" s="14" t="n"/>
      <c r="G240" s="14" t="n"/>
      <c r="H240" s="14" t="n"/>
      <c r="I240" s="14" t="n"/>
      <c r="J240" s="14" t="n"/>
      <c r="K240" s="14" t="n"/>
      <c r="L240" s="14" t="n"/>
      <c r="M240" s="14" t="n"/>
      <c r="N240" s="14" t="n"/>
      <c r="O240" s="14" t="n"/>
      <c r="P240" s="14" t="n"/>
      <c r="Q240" s="14" t="n"/>
      <c r="R240" s="14" t="n"/>
      <c r="S240" s="14" t="n"/>
      <c r="T240" s="14" t="n"/>
      <c r="U240" s="14" t="n"/>
      <c r="V240" s="14" t="n"/>
      <c r="W240" s="14" t="n"/>
      <c r="X240" s="14" t="n"/>
      <c r="Y240" s="14" t="n"/>
      <c r="Z240" s="14" t="n"/>
    </row>
    <row r="241" ht="15.75" customHeight="1" s="16">
      <c r="A241" s="14" t="n"/>
      <c r="B241" s="14" t="n"/>
      <c r="C241" s="14" t="n"/>
      <c r="D241" s="14" t="n"/>
      <c r="E241" s="14" t="n"/>
      <c r="F241" s="14" t="n"/>
      <c r="G241" s="14" t="n"/>
      <c r="H241" s="14" t="n"/>
      <c r="I241" s="14" t="n"/>
      <c r="J241" s="14" t="n"/>
      <c r="K241" s="14" t="n"/>
      <c r="L241" s="14" t="n"/>
      <c r="M241" s="14" t="n"/>
      <c r="N241" s="14" t="n"/>
      <c r="O241" s="14" t="n"/>
      <c r="P241" s="14" t="n"/>
      <c r="Q241" s="14" t="n"/>
      <c r="R241" s="14" t="n"/>
      <c r="S241" s="14" t="n"/>
      <c r="T241" s="14" t="n"/>
      <c r="U241" s="14" t="n"/>
      <c r="V241" s="14" t="n"/>
      <c r="W241" s="14" t="n"/>
      <c r="X241" s="14" t="n"/>
      <c r="Y241" s="14" t="n"/>
      <c r="Z241" s="14" t="n"/>
    </row>
    <row r="242" ht="15.75" customHeight="1" s="16">
      <c r="A242" s="14" t="n"/>
      <c r="B242" s="14" t="n"/>
      <c r="C242" s="14" t="n"/>
      <c r="D242" s="14" t="n"/>
      <c r="E242" s="14" t="n"/>
      <c r="F242" s="14" t="n"/>
      <c r="G242" s="14" t="n"/>
      <c r="H242" s="14" t="n"/>
      <c r="I242" s="14" t="n"/>
      <c r="J242" s="14" t="n"/>
      <c r="K242" s="14" t="n"/>
      <c r="L242" s="14" t="n"/>
      <c r="M242" s="14" t="n"/>
      <c r="N242" s="14" t="n"/>
      <c r="O242" s="14" t="n"/>
      <c r="P242" s="14" t="n"/>
      <c r="Q242" s="14" t="n"/>
      <c r="R242" s="14" t="n"/>
      <c r="S242" s="14" t="n"/>
      <c r="T242" s="14" t="n"/>
      <c r="U242" s="14" t="n"/>
      <c r="V242" s="14" t="n"/>
      <c r="W242" s="14" t="n"/>
      <c r="X242" s="14" t="n"/>
      <c r="Y242" s="14" t="n"/>
      <c r="Z242" s="14" t="n"/>
    </row>
    <row r="243" ht="15.75" customHeight="1" s="16">
      <c r="A243" s="14" t="n"/>
      <c r="B243" s="14" t="n"/>
      <c r="C243" s="14" t="n"/>
      <c r="D243" s="14" t="n"/>
      <c r="E243" s="14" t="n"/>
      <c r="F243" s="14" t="n"/>
      <c r="G243" s="14" t="n"/>
      <c r="H243" s="14" t="n"/>
      <c r="I243" s="14" t="n"/>
      <c r="J243" s="14" t="n"/>
      <c r="K243" s="14" t="n"/>
      <c r="L243" s="14" t="n"/>
      <c r="M243" s="14" t="n"/>
      <c r="N243" s="14" t="n"/>
      <c r="O243" s="14" t="n"/>
      <c r="P243" s="14" t="n"/>
      <c r="Q243" s="14" t="n"/>
      <c r="R243" s="14" t="n"/>
      <c r="S243" s="14" t="n"/>
      <c r="T243" s="14" t="n"/>
      <c r="U243" s="14" t="n"/>
      <c r="V243" s="14" t="n"/>
      <c r="W243" s="14" t="n"/>
      <c r="X243" s="14" t="n"/>
      <c r="Y243" s="14" t="n"/>
      <c r="Z243" s="14" t="n"/>
    </row>
    <row r="244" ht="15.75" customHeight="1" s="16">
      <c r="A244" s="14" t="n"/>
      <c r="B244" s="14" t="n"/>
      <c r="C244" s="14" t="n"/>
      <c r="D244" s="14" t="n"/>
      <c r="E244" s="14" t="n"/>
      <c r="F244" s="14" t="n"/>
      <c r="G244" s="14" t="n"/>
      <c r="H244" s="14" t="n"/>
      <c r="I244" s="14" t="n"/>
      <c r="J244" s="14" t="n"/>
      <c r="K244" s="14" t="n"/>
      <c r="L244" s="14" t="n"/>
      <c r="M244" s="14" t="n"/>
      <c r="N244" s="14" t="n"/>
      <c r="O244" s="14" t="n"/>
      <c r="P244" s="14" t="n"/>
      <c r="Q244" s="14" t="n"/>
      <c r="R244" s="14" t="n"/>
      <c r="S244" s="14" t="n"/>
      <c r="T244" s="14" t="n"/>
      <c r="U244" s="14" t="n"/>
      <c r="V244" s="14" t="n"/>
      <c r="W244" s="14" t="n"/>
      <c r="X244" s="14" t="n"/>
      <c r="Y244" s="14" t="n"/>
      <c r="Z244" s="14" t="n"/>
    </row>
    <row r="245" ht="15.75" customHeight="1" s="16">
      <c r="A245" s="14" t="n"/>
      <c r="B245" s="14" t="n"/>
      <c r="C245" s="14" t="n"/>
      <c r="D245" s="14" t="n"/>
      <c r="E245" s="14" t="n"/>
      <c r="F245" s="14" t="n"/>
      <c r="G245" s="14" t="n"/>
      <c r="H245" s="14" t="n"/>
      <c r="I245" s="14" t="n"/>
      <c r="J245" s="14" t="n"/>
      <c r="K245" s="14" t="n"/>
      <c r="L245" s="14" t="n"/>
      <c r="M245" s="14" t="n"/>
      <c r="N245" s="14" t="n"/>
      <c r="O245" s="14" t="n"/>
      <c r="P245" s="14" t="n"/>
      <c r="Q245" s="14" t="n"/>
      <c r="R245" s="14" t="n"/>
      <c r="S245" s="14" t="n"/>
      <c r="T245" s="14" t="n"/>
      <c r="U245" s="14" t="n"/>
      <c r="V245" s="14" t="n"/>
      <c r="W245" s="14" t="n"/>
      <c r="X245" s="14" t="n"/>
      <c r="Y245" s="14" t="n"/>
      <c r="Z245" s="14" t="n"/>
    </row>
    <row r="246" ht="15.75" customHeight="1" s="16">
      <c r="A246" s="14" t="n"/>
      <c r="B246" s="14" t="n"/>
      <c r="C246" s="14" t="n"/>
      <c r="D246" s="14" t="n"/>
      <c r="E246" s="14" t="n"/>
      <c r="F246" s="14" t="n"/>
      <c r="G246" s="14" t="n"/>
      <c r="H246" s="14" t="n"/>
      <c r="I246" s="14" t="n"/>
      <c r="J246" s="14" t="n"/>
      <c r="K246" s="14" t="n"/>
      <c r="L246" s="14" t="n"/>
      <c r="M246" s="14" t="n"/>
      <c r="N246" s="14" t="n"/>
      <c r="O246" s="14" t="n"/>
      <c r="P246" s="14" t="n"/>
      <c r="Q246" s="14" t="n"/>
      <c r="R246" s="14" t="n"/>
      <c r="S246" s="14" t="n"/>
      <c r="T246" s="14" t="n"/>
      <c r="U246" s="14" t="n"/>
      <c r="V246" s="14" t="n"/>
      <c r="W246" s="14" t="n"/>
      <c r="X246" s="14" t="n"/>
      <c r="Y246" s="14" t="n"/>
      <c r="Z246" s="14" t="n"/>
    </row>
    <row r="247" ht="15.75" customHeight="1" s="16">
      <c r="A247" s="14" t="n"/>
      <c r="B247" s="14" t="n"/>
      <c r="C247" s="14" t="n"/>
      <c r="D247" s="14" t="n"/>
      <c r="E247" s="14" t="n"/>
      <c r="F247" s="14" t="n"/>
      <c r="G247" s="14" t="n"/>
      <c r="H247" s="14" t="n"/>
      <c r="I247" s="14" t="n"/>
      <c r="J247" s="14" t="n"/>
      <c r="K247" s="14" t="n"/>
      <c r="L247" s="14" t="n"/>
      <c r="M247" s="14" t="n"/>
      <c r="N247" s="14" t="n"/>
      <c r="O247" s="14" t="n"/>
      <c r="P247" s="14" t="n"/>
      <c r="Q247" s="14" t="n"/>
      <c r="R247" s="14" t="n"/>
      <c r="S247" s="14" t="n"/>
      <c r="T247" s="14" t="n"/>
      <c r="U247" s="14" t="n"/>
      <c r="V247" s="14" t="n"/>
      <c r="W247" s="14" t="n"/>
      <c r="X247" s="14" t="n"/>
      <c r="Y247" s="14" t="n"/>
      <c r="Z247" s="14" t="n"/>
    </row>
    <row r="248" ht="15.75" customHeight="1" s="16">
      <c r="A248" s="14" t="n"/>
      <c r="B248" s="14" t="n"/>
      <c r="C248" s="14" t="n"/>
      <c r="D248" s="14" t="n"/>
      <c r="E248" s="14" t="n"/>
      <c r="F248" s="14" t="n"/>
      <c r="G248" s="14" t="n"/>
      <c r="H248" s="14" t="n"/>
      <c r="I248" s="14" t="n"/>
      <c r="J248" s="14" t="n"/>
      <c r="K248" s="14" t="n"/>
      <c r="L248" s="14" t="n"/>
      <c r="M248" s="14" t="n"/>
      <c r="N248" s="14" t="n"/>
      <c r="O248" s="14" t="n"/>
      <c r="P248" s="14" t="n"/>
      <c r="Q248" s="14" t="n"/>
      <c r="R248" s="14" t="n"/>
      <c r="S248" s="14" t="n"/>
      <c r="T248" s="14" t="n"/>
      <c r="U248" s="14" t="n"/>
      <c r="V248" s="14" t="n"/>
      <c r="W248" s="14" t="n"/>
      <c r="X248" s="14" t="n"/>
      <c r="Y248" s="14" t="n"/>
      <c r="Z248" s="14" t="n"/>
    </row>
    <row r="249" ht="15.75" customHeight="1" s="16">
      <c r="A249" s="14" t="n"/>
      <c r="B249" s="14" t="n"/>
      <c r="C249" s="14" t="n"/>
      <c r="D249" s="14" t="n"/>
      <c r="E249" s="14" t="n"/>
      <c r="F249" s="14" t="n"/>
      <c r="G249" s="14" t="n"/>
      <c r="H249" s="14" t="n"/>
      <c r="I249" s="14" t="n"/>
      <c r="J249" s="14" t="n"/>
      <c r="K249" s="14" t="n"/>
      <c r="L249" s="14" t="n"/>
      <c r="M249" s="14" t="n"/>
      <c r="N249" s="14" t="n"/>
      <c r="O249" s="14" t="n"/>
      <c r="P249" s="14" t="n"/>
      <c r="Q249" s="14" t="n"/>
      <c r="R249" s="14" t="n"/>
      <c r="S249" s="14" t="n"/>
      <c r="T249" s="14" t="n"/>
      <c r="U249" s="14" t="n"/>
      <c r="V249" s="14" t="n"/>
      <c r="W249" s="14" t="n"/>
      <c r="X249" s="14" t="n"/>
      <c r="Y249" s="14" t="n"/>
      <c r="Z249" s="14" t="n"/>
    </row>
    <row r="250" ht="15.75" customHeight="1" s="16">
      <c r="A250" s="14" t="n"/>
      <c r="B250" s="14" t="n"/>
      <c r="C250" s="14" t="n"/>
      <c r="D250" s="14" t="n"/>
      <c r="E250" s="14" t="n"/>
      <c r="F250" s="14" t="n"/>
      <c r="G250" s="14" t="n"/>
      <c r="H250" s="14" t="n"/>
      <c r="I250" s="14" t="n"/>
      <c r="J250" s="14" t="n"/>
      <c r="K250" s="14" t="n"/>
      <c r="L250" s="14" t="n"/>
      <c r="M250" s="14" t="n"/>
      <c r="N250" s="14" t="n"/>
      <c r="O250" s="14" t="n"/>
      <c r="P250" s="14" t="n"/>
      <c r="Q250" s="14" t="n"/>
      <c r="R250" s="14" t="n"/>
      <c r="S250" s="14" t="n"/>
      <c r="T250" s="14" t="n"/>
      <c r="U250" s="14" t="n"/>
      <c r="V250" s="14" t="n"/>
      <c r="W250" s="14" t="n"/>
      <c r="X250" s="14" t="n"/>
      <c r="Y250" s="14" t="n"/>
      <c r="Z250" s="14" t="n"/>
    </row>
    <row r="251" ht="15.75" customHeight="1" s="16">
      <c r="A251" s="14" t="n"/>
      <c r="B251" s="14" t="n"/>
      <c r="C251" s="14" t="n"/>
      <c r="D251" s="14" t="n"/>
      <c r="E251" s="14" t="n"/>
      <c r="F251" s="14" t="n"/>
      <c r="G251" s="14" t="n"/>
      <c r="H251" s="14" t="n"/>
      <c r="I251" s="14" t="n"/>
      <c r="J251" s="14" t="n"/>
      <c r="K251" s="14" t="n"/>
      <c r="L251" s="14" t="n"/>
      <c r="M251" s="14" t="n"/>
      <c r="N251" s="14" t="n"/>
      <c r="O251" s="14" t="n"/>
      <c r="P251" s="14" t="n"/>
      <c r="Q251" s="14" t="n"/>
      <c r="R251" s="14" t="n"/>
      <c r="S251" s="14" t="n"/>
      <c r="T251" s="14" t="n"/>
      <c r="U251" s="14" t="n"/>
      <c r="V251" s="14" t="n"/>
      <c r="W251" s="14" t="n"/>
      <c r="X251" s="14" t="n"/>
      <c r="Y251" s="14" t="n"/>
      <c r="Z251" s="14" t="n"/>
    </row>
    <row r="252" ht="15.75" customHeight="1" s="16">
      <c r="A252" s="14" t="n"/>
      <c r="B252" s="14" t="n"/>
      <c r="C252" s="14" t="n"/>
      <c r="D252" s="14" t="n"/>
      <c r="E252" s="14" t="n"/>
      <c r="F252" s="14" t="n"/>
      <c r="G252" s="14" t="n"/>
      <c r="H252" s="14" t="n"/>
      <c r="I252" s="14" t="n"/>
      <c r="J252" s="14" t="n"/>
      <c r="K252" s="14" t="n"/>
      <c r="L252" s="14" t="n"/>
      <c r="M252" s="14" t="n"/>
      <c r="N252" s="14" t="n"/>
      <c r="O252" s="14" t="n"/>
      <c r="P252" s="14" t="n"/>
      <c r="Q252" s="14" t="n"/>
      <c r="R252" s="14" t="n"/>
      <c r="S252" s="14" t="n"/>
      <c r="T252" s="14" t="n"/>
      <c r="U252" s="14" t="n"/>
      <c r="V252" s="14" t="n"/>
      <c r="W252" s="14" t="n"/>
      <c r="X252" s="14" t="n"/>
      <c r="Y252" s="14" t="n"/>
      <c r="Z252" s="14" t="n"/>
    </row>
    <row r="253" ht="15.75" customHeight="1" s="16">
      <c r="A253" s="14" t="n"/>
      <c r="B253" s="14" t="n"/>
      <c r="C253" s="14" t="n"/>
      <c r="D253" s="14" t="n"/>
      <c r="E253" s="14" t="n"/>
      <c r="F253" s="14" t="n"/>
      <c r="G253" s="14" t="n"/>
      <c r="H253" s="14" t="n"/>
      <c r="I253" s="14" t="n"/>
      <c r="J253" s="14" t="n"/>
      <c r="K253" s="14" t="n"/>
      <c r="L253" s="14" t="n"/>
      <c r="M253" s="14" t="n"/>
      <c r="N253" s="14" t="n"/>
      <c r="O253" s="14" t="n"/>
      <c r="P253" s="14" t="n"/>
      <c r="Q253" s="14" t="n"/>
      <c r="R253" s="14" t="n"/>
      <c r="S253" s="14" t="n"/>
      <c r="T253" s="14" t="n"/>
      <c r="U253" s="14" t="n"/>
      <c r="V253" s="14" t="n"/>
      <c r="W253" s="14" t="n"/>
      <c r="X253" s="14" t="n"/>
      <c r="Y253" s="14" t="n"/>
      <c r="Z253" s="14" t="n"/>
    </row>
    <row r="254" ht="15.75" customHeight="1" s="16">
      <c r="A254" s="14" t="n"/>
      <c r="B254" s="14" t="n"/>
      <c r="C254" s="14" t="n"/>
      <c r="D254" s="14" t="n"/>
      <c r="E254" s="14" t="n"/>
      <c r="F254" s="14" t="n"/>
      <c r="G254" s="14" t="n"/>
      <c r="H254" s="14" t="n"/>
      <c r="I254" s="14" t="n"/>
      <c r="J254" s="14" t="n"/>
      <c r="K254" s="14" t="n"/>
      <c r="L254" s="14" t="n"/>
      <c r="M254" s="14" t="n"/>
      <c r="N254" s="14" t="n"/>
      <c r="O254" s="14" t="n"/>
      <c r="P254" s="14" t="n"/>
      <c r="Q254" s="14" t="n"/>
      <c r="R254" s="14" t="n"/>
      <c r="S254" s="14" t="n"/>
      <c r="T254" s="14" t="n"/>
      <c r="U254" s="14" t="n"/>
      <c r="V254" s="14" t="n"/>
      <c r="W254" s="14" t="n"/>
      <c r="X254" s="14" t="n"/>
      <c r="Y254" s="14" t="n"/>
      <c r="Z254" s="14" t="n"/>
    </row>
    <row r="255" ht="15.75" customHeight="1" s="16">
      <c r="A255" s="14" t="n"/>
      <c r="B255" s="14" t="n"/>
      <c r="C255" s="14" t="n"/>
      <c r="D255" s="14" t="n"/>
      <c r="E255" s="14" t="n"/>
      <c r="F255" s="14" t="n"/>
      <c r="G255" s="14" t="n"/>
      <c r="H255" s="14" t="n"/>
      <c r="I255" s="14" t="n"/>
      <c r="J255" s="14" t="n"/>
      <c r="K255" s="14" t="n"/>
      <c r="L255" s="14" t="n"/>
      <c r="M255" s="14" t="n"/>
      <c r="N255" s="14" t="n"/>
      <c r="O255" s="14" t="n"/>
      <c r="P255" s="14" t="n"/>
      <c r="Q255" s="14" t="n"/>
      <c r="R255" s="14" t="n"/>
      <c r="S255" s="14" t="n"/>
      <c r="T255" s="14" t="n"/>
      <c r="U255" s="14" t="n"/>
      <c r="V255" s="14" t="n"/>
      <c r="W255" s="14" t="n"/>
      <c r="X255" s="14" t="n"/>
      <c r="Y255" s="14" t="n"/>
      <c r="Z255" s="14" t="n"/>
    </row>
    <row r="256" ht="15.75" customHeight="1" s="16">
      <c r="A256" s="14" t="n"/>
      <c r="B256" s="14" t="n"/>
      <c r="C256" s="14" t="n"/>
      <c r="D256" s="14" t="n"/>
      <c r="E256" s="14" t="n"/>
      <c r="F256" s="14" t="n"/>
      <c r="G256" s="14" t="n"/>
      <c r="H256" s="14" t="n"/>
      <c r="I256" s="14" t="n"/>
      <c r="J256" s="14" t="n"/>
      <c r="K256" s="14" t="n"/>
      <c r="L256" s="14" t="n"/>
      <c r="M256" s="14" t="n"/>
      <c r="N256" s="14" t="n"/>
      <c r="O256" s="14" t="n"/>
      <c r="P256" s="14" t="n"/>
      <c r="Q256" s="14" t="n"/>
      <c r="R256" s="14" t="n"/>
      <c r="S256" s="14" t="n"/>
      <c r="T256" s="14" t="n"/>
      <c r="U256" s="14" t="n"/>
      <c r="V256" s="14" t="n"/>
      <c r="W256" s="14" t="n"/>
      <c r="X256" s="14" t="n"/>
      <c r="Y256" s="14" t="n"/>
      <c r="Z256" s="14" t="n"/>
    </row>
    <row r="257" ht="15.75" customHeight="1" s="16">
      <c r="A257" s="14" t="n"/>
      <c r="B257" s="14" t="n"/>
      <c r="C257" s="14" t="n"/>
      <c r="D257" s="14" t="n"/>
      <c r="E257" s="14" t="n"/>
      <c r="F257" s="14" t="n"/>
      <c r="G257" s="14" t="n"/>
      <c r="H257" s="14" t="n"/>
      <c r="I257" s="14" t="n"/>
      <c r="J257" s="14" t="n"/>
      <c r="K257" s="14" t="n"/>
      <c r="L257" s="14" t="n"/>
      <c r="M257" s="14" t="n"/>
      <c r="N257" s="14" t="n"/>
      <c r="O257" s="14" t="n"/>
      <c r="P257" s="14" t="n"/>
      <c r="Q257" s="14" t="n"/>
      <c r="R257" s="14" t="n"/>
      <c r="S257" s="14" t="n"/>
      <c r="T257" s="14" t="n"/>
      <c r="U257" s="14" t="n"/>
      <c r="V257" s="14" t="n"/>
      <c r="W257" s="14" t="n"/>
      <c r="X257" s="14" t="n"/>
      <c r="Y257" s="14" t="n"/>
      <c r="Z257" s="14" t="n"/>
    </row>
    <row r="258" ht="15.75" customHeight="1" s="16">
      <c r="A258" s="14" t="n"/>
      <c r="B258" s="14" t="n"/>
      <c r="C258" s="14" t="n"/>
      <c r="D258" s="14" t="n"/>
      <c r="E258" s="14" t="n"/>
      <c r="F258" s="14" t="n"/>
      <c r="G258" s="14" t="n"/>
      <c r="H258" s="14" t="n"/>
      <c r="I258" s="14" t="n"/>
      <c r="J258" s="14" t="n"/>
      <c r="K258" s="14" t="n"/>
      <c r="L258" s="14" t="n"/>
      <c r="M258" s="14" t="n"/>
      <c r="N258" s="14" t="n"/>
      <c r="O258" s="14" t="n"/>
      <c r="P258" s="14" t="n"/>
      <c r="Q258" s="14" t="n"/>
      <c r="R258" s="14" t="n"/>
      <c r="S258" s="14" t="n"/>
      <c r="T258" s="14" t="n"/>
      <c r="U258" s="14" t="n"/>
      <c r="V258" s="14" t="n"/>
      <c r="W258" s="14" t="n"/>
      <c r="X258" s="14" t="n"/>
      <c r="Y258" s="14" t="n"/>
      <c r="Z258" s="14" t="n"/>
    </row>
    <row r="259" ht="15.75" customHeight="1" s="16">
      <c r="A259" s="14" t="n"/>
      <c r="B259" s="14" t="n"/>
      <c r="C259" s="14" t="n"/>
      <c r="D259" s="14" t="n"/>
      <c r="E259" s="14" t="n"/>
      <c r="F259" s="14" t="n"/>
      <c r="G259" s="14" t="n"/>
      <c r="H259" s="14" t="n"/>
      <c r="I259" s="14" t="n"/>
      <c r="J259" s="14" t="n"/>
      <c r="K259" s="14" t="n"/>
      <c r="L259" s="14" t="n"/>
      <c r="M259" s="14" t="n"/>
      <c r="N259" s="14" t="n"/>
      <c r="O259" s="14" t="n"/>
      <c r="P259" s="14" t="n"/>
      <c r="Q259" s="14" t="n"/>
      <c r="R259" s="14" t="n"/>
      <c r="S259" s="14" t="n"/>
      <c r="T259" s="14" t="n"/>
      <c r="U259" s="14" t="n"/>
      <c r="V259" s="14" t="n"/>
      <c r="W259" s="14" t="n"/>
      <c r="X259" s="14" t="n"/>
      <c r="Y259" s="14" t="n"/>
      <c r="Z259" s="14" t="n"/>
    </row>
    <row r="260" ht="15.75" customHeight="1" s="16">
      <c r="A260" s="14" t="n"/>
      <c r="B260" s="14" t="n"/>
      <c r="C260" s="14" t="n"/>
      <c r="D260" s="14" t="n"/>
      <c r="E260" s="14" t="n"/>
      <c r="F260" s="14" t="n"/>
      <c r="G260" s="14" t="n"/>
      <c r="H260" s="14" t="n"/>
      <c r="I260" s="14" t="n"/>
      <c r="J260" s="14" t="n"/>
      <c r="K260" s="14" t="n"/>
      <c r="L260" s="14" t="n"/>
      <c r="M260" s="14" t="n"/>
      <c r="N260" s="14" t="n"/>
      <c r="O260" s="14" t="n"/>
      <c r="P260" s="14" t="n"/>
      <c r="Q260" s="14" t="n"/>
      <c r="R260" s="14" t="n"/>
      <c r="S260" s="14" t="n"/>
      <c r="T260" s="14" t="n"/>
      <c r="U260" s="14" t="n"/>
      <c r="V260" s="14" t="n"/>
      <c r="W260" s="14" t="n"/>
      <c r="X260" s="14" t="n"/>
      <c r="Y260" s="14" t="n"/>
      <c r="Z260" s="14" t="n"/>
    </row>
    <row r="261" ht="15.75" customHeight="1" s="16">
      <c r="A261" s="14" t="n"/>
      <c r="B261" s="14" t="n"/>
      <c r="C261" s="14" t="n"/>
      <c r="D261" s="14" t="n"/>
      <c r="E261" s="14" t="n"/>
      <c r="F261" s="14" t="n"/>
      <c r="G261" s="14" t="n"/>
      <c r="H261" s="14" t="n"/>
      <c r="I261" s="14" t="n"/>
      <c r="J261" s="14" t="n"/>
      <c r="K261" s="14" t="n"/>
      <c r="L261" s="14" t="n"/>
      <c r="M261" s="14" t="n"/>
      <c r="N261" s="14" t="n"/>
      <c r="O261" s="14" t="n"/>
      <c r="P261" s="14" t="n"/>
      <c r="Q261" s="14" t="n"/>
      <c r="R261" s="14" t="n"/>
      <c r="S261" s="14" t="n"/>
      <c r="T261" s="14" t="n"/>
      <c r="U261" s="14" t="n"/>
      <c r="V261" s="14" t="n"/>
      <c r="W261" s="14" t="n"/>
      <c r="X261" s="14" t="n"/>
      <c r="Y261" s="14" t="n"/>
      <c r="Z261" s="14" t="n"/>
    </row>
    <row r="262" ht="15.75" customHeight="1" s="16">
      <c r="A262" s="14" t="n"/>
      <c r="B262" s="14" t="n"/>
      <c r="C262" s="14" t="n"/>
      <c r="D262" s="14" t="n"/>
      <c r="E262" s="14" t="n"/>
      <c r="F262" s="14" t="n"/>
      <c r="G262" s="14" t="n"/>
      <c r="H262" s="14" t="n"/>
      <c r="I262" s="14" t="n"/>
      <c r="J262" s="14" t="n"/>
      <c r="K262" s="14" t="n"/>
      <c r="L262" s="14" t="n"/>
      <c r="M262" s="14" t="n"/>
      <c r="N262" s="14" t="n"/>
      <c r="O262" s="14" t="n"/>
      <c r="P262" s="14" t="n"/>
      <c r="Q262" s="14" t="n"/>
      <c r="R262" s="14" t="n"/>
      <c r="S262" s="14" t="n"/>
      <c r="T262" s="14" t="n"/>
      <c r="U262" s="14" t="n"/>
      <c r="V262" s="14" t="n"/>
      <c r="W262" s="14" t="n"/>
      <c r="X262" s="14" t="n"/>
      <c r="Y262" s="14" t="n"/>
      <c r="Z262" s="14" t="n"/>
    </row>
    <row r="263" ht="15.75" customHeight="1" s="16">
      <c r="A263" s="14" t="n"/>
      <c r="B263" s="14" t="n"/>
      <c r="C263" s="14" t="n"/>
      <c r="D263" s="14" t="n"/>
      <c r="E263" s="14" t="n"/>
      <c r="F263" s="14" t="n"/>
      <c r="G263" s="14" t="n"/>
      <c r="H263" s="14" t="n"/>
      <c r="I263" s="14" t="n"/>
      <c r="J263" s="14" t="n"/>
      <c r="K263" s="14" t="n"/>
      <c r="L263" s="14" t="n"/>
      <c r="M263" s="14" t="n"/>
      <c r="N263" s="14" t="n"/>
      <c r="O263" s="14" t="n"/>
      <c r="P263" s="14" t="n"/>
      <c r="Q263" s="14" t="n"/>
      <c r="R263" s="14" t="n"/>
      <c r="S263" s="14" t="n"/>
      <c r="T263" s="14" t="n"/>
      <c r="U263" s="14" t="n"/>
      <c r="V263" s="14" t="n"/>
      <c r="W263" s="14" t="n"/>
      <c r="X263" s="14" t="n"/>
      <c r="Y263" s="14" t="n"/>
      <c r="Z263" s="14" t="n"/>
    </row>
    <row r="264" ht="15.75" customHeight="1" s="16">
      <c r="A264" s="14" t="n"/>
      <c r="B264" s="14" t="n"/>
      <c r="C264" s="14" t="n"/>
      <c r="D264" s="14" t="n"/>
      <c r="E264" s="14" t="n"/>
      <c r="F264" s="14" t="n"/>
      <c r="G264" s="14" t="n"/>
      <c r="H264" s="14" t="n"/>
      <c r="I264" s="14" t="n"/>
      <c r="J264" s="14" t="n"/>
      <c r="K264" s="14" t="n"/>
      <c r="L264" s="14" t="n"/>
      <c r="M264" s="14" t="n"/>
      <c r="N264" s="14" t="n"/>
      <c r="O264" s="14" t="n"/>
      <c r="P264" s="14" t="n"/>
      <c r="Q264" s="14" t="n"/>
      <c r="R264" s="14" t="n"/>
      <c r="S264" s="14" t="n"/>
      <c r="T264" s="14" t="n"/>
      <c r="U264" s="14" t="n"/>
      <c r="V264" s="14" t="n"/>
      <c r="W264" s="14" t="n"/>
      <c r="X264" s="14" t="n"/>
      <c r="Y264" s="14" t="n"/>
      <c r="Z264" s="14" t="n"/>
    </row>
    <row r="265" ht="15.75" customHeight="1" s="16">
      <c r="A265" s="14" t="n"/>
      <c r="B265" s="14" t="n"/>
      <c r="C265" s="14" t="n"/>
      <c r="D265" s="14" t="n"/>
      <c r="E265" s="14" t="n"/>
      <c r="F265" s="14" t="n"/>
      <c r="G265" s="14" t="n"/>
      <c r="H265" s="14" t="n"/>
      <c r="I265" s="14" t="n"/>
      <c r="J265" s="14" t="n"/>
      <c r="K265" s="14" t="n"/>
      <c r="L265" s="14" t="n"/>
      <c r="M265" s="14" t="n"/>
      <c r="N265" s="14" t="n"/>
      <c r="O265" s="14" t="n"/>
      <c r="P265" s="14" t="n"/>
      <c r="Q265" s="14" t="n"/>
      <c r="R265" s="14" t="n"/>
      <c r="S265" s="14" t="n"/>
      <c r="T265" s="14" t="n"/>
      <c r="U265" s="14" t="n"/>
      <c r="V265" s="14" t="n"/>
      <c r="W265" s="14" t="n"/>
      <c r="X265" s="14" t="n"/>
      <c r="Y265" s="14" t="n"/>
      <c r="Z265" s="14" t="n"/>
    </row>
    <row r="266" ht="15.75" customHeight="1" s="16">
      <c r="A266" s="14" t="n"/>
      <c r="B266" s="14" t="n"/>
      <c r="C266" s="14" t="n"/>
      <c r="D266" s="14" t="n"/>
      <c r="E266" s="14" t="n"/>
      <c r="F266" s="14" t="n"/>
      <c r="G266" s="14" t="n"/>
      <c r="H266" s="14" t="n"/>
      <c r="I266" s="14" t="n"/>
      <c r="J266" s="14" t="n"/>
      <c r="K266" s="14" t="n"/>
      <c r="L266" s="14" t="n"/>
      <c r="M266" s="14" t="n"/>
      <c r="N266" s="14" t="n"/>
      <c r="O266" s="14" t="n"/>
      <c r="P266" s="14" t="n"/>
      <c r="Q266" s="14" t="n"/>
      <c r="R266" s="14" t="n"/>
      <c r="S266" s="14" t="n"/>
      <c r="T266" s="14" t="n"/>
      <c r="U266" s="14" t="n"/>
      <c r="V266" s="14" t="n"/>
      <c r="W266" s="14" t="n"/>
      <c r="X266" s="14" t="n"/>
      <c r="Y266" s="14" t="n"/>
      <c r="Z266" s="14" t="n"/>
    </row>
    <row r="267" ht="15.75" customHeight="1" s="16">
      <c r="A267" s="14" t="n"/>
      <c r="B267" s="14" t="n"/>
      <c r="C267" s="14" t="n"/>
      <c r="D267" s="14" t="n"/>
      <c r="E267" s="14" t="n"/>
      <c r="F267" s="14" t="n"/>
      <c r="G267" s="14" t="n"/>
      <c r="H267" s="14" t="n"/>
      <c r="I267" s="14" t="n"/>
      <c r="J267" s="14" t="n"/>
      <c r="K267" s="14" t="n"/>
      <c r="L267" s="14" t="n"/>
      <c r="M267" s="14" t="n"/>
      <c r="N267" s="14" t="n"/>
      <c r="O267" s="14" t="n"/>
      <c r="P267" s="14" t="n"/>
      <c r="Q267" s="14" t="n"/>
      <c r="R267" s="14" t="n"/>
      <c r="S267" s="14" t="n"/>
      <c r="T267" s="14" t="n"/>
      <c r="U267" s="14" t="n"/>
      <c r="V267" s="14" t="n"/>
      <c r="W267" s="14" t="n"/>
      <c r="X267" s="14" t="n"/>
      <c r="Y267" s="14" t="n"/>
      <c r="Z267" s="14" t="n"/>
    </row>
    <row r="268" ht="15.75" customHeight="1" s="16">
      <c r="A268" s="14" t="n"/>
      <c r="B268" s="14" t="n"/>
      <c r="C268" s="14" t="n"/>
      <c r="D268" s="14" t="n"/>
      <c r="E268" s="14" t="n"/>
      <c r="F268" s="14" t="n"/>
      <c r="G268" s="14" t="n"/>
      <c r="H268" s="14" t="n"/>
      <c r="I268" s="14" t="n"/>
      <c r="J268" s="14" t="n"/>
      <c r="K268" s="14" t="n"/>
      <c r="L268" s="14" t="n"/>
      <c r="M268" s="14" t="n"/>
      <c r="N268" s="14" t="n"/>
      <c r="O268" s="14" t="n"/>
      <c r="P268" s="14" t="n"/>
      <c r="Q268" s="14" t="n"/>
      <c r="R268" s="14" t="n"/>
      <c r="S268" s="14" t="n"/>
      <c r="T268" s="14" t="n"/>
      <c r="U268" s="14" t="n"/>
      <c r="V268" s="14" t="n"/>
      <c r="W268" s="14" t="n"/>
      <c r="X268" s="14" t="n"/>
      <c r="Y268" s="14" t="n"/>
      <c r="Z268" s="14" t="n"/>
    </row>
    <row r="269" ht="15.75" customHeight="1" s="16">
      <c r="A269" s="14" t="n"/>
      <c r="B269" s="14" t="n"/>
      <c r="C269" s="14" t="n"/>
      <c r="D269" s="14" t="n"/>
      <c r="E269" s="14" t="n"/>
      <c r="F269" s="14" t="n"/>
      <c r="G269" s="14" t="n"/>
      <c r="H269" s="14" t="n"/>
      <c r="I269" s="14" t="n"/>
      <c r="J269" s="14" t="n"/>
      <c r="K269" s="14" t="n"/>
      <c r="L269" s="14" t="n"/>
      <c r="M269" s="14" t="n"/>
      <c r="N269" s="14" t="n"/>
      <c r="O269" s="14" t="n"/>
      <c r="P269" s="14" t="n"/>
      <c r="Q269" s="14" t="n"/>
      <c r="R269" s="14" t="n"/>
      <c r="S269" s="14" t="n"/>
      <c r="T269" s="14" t="n"/>
      <c r="U269" s="14" t="n"/>
      <c r="V269" s="14" t="n"/>
      <c r="W269" s="14" t="n"/>
      <c r="X269" s="14" t="n"/>
      <c r="Y269" s="14" t="n"/>
      <c r="Z269" s="14" t="n"/>
    </row>
    <row r="270" ht="15.75" customHeight="1" s="16">
      <c r="A270" s="14" t="n"/>
      <c r="B270" s="14" t="n"/>
      <c r="C270" s="14" t="n"/>
      <c r="D270" s="14" t="n"/>
      <c r="E270" s="14" t="n"/>
      <c r="F270" s="14" t="n"/>
      <c r="G270" s="14" t="n"/>
      <c r="H270" s="14" t="n"/>
      <c r="I270" s="14" t="n"/>
      <c r="J270" s="14" t="n"/>
      <c r="K270" s="14" t="n"/>
      <c r="L270" s="14" t="n"/>
      <c r="M270" s="14" t="n"/>
      <c r="N270" s="14" t="n"/>
      <c r="O270" s="14" t="n"/>
      <c r="P270" s="14" t="n"/>
      <c r="Q270" s="14" t="n"/>
      <c r="R270" s="14" t="n"/>
      <c r="S270" s="14" t="n"/>
      <c r="T270" s="14" t="n"/>
      <c r="U270" s="14" t="n"/>
      <c r="V270" s="14" t="n"/>
      <c r="W270" s="14" t="n"/>
      <c r="X270" s="14" t="n"/>
      <c r="Y270" s="14" t="n"/>
      <c r="Z270" s="14" t="n"/>
    </row>
    <row r="271" ht="15.75" customHeight="1" s="16">
      <c r="A271" s="14" t="n"/>
      <c r="B271" s="14" t="n"/>
      <c r="C271" s="14" t="n"/>
      <c r="D271" s="14" t="n"/>
      <c r="E271" s="14" t="n"/>
      <c r="F271" s="14" t="n"/>
      <c r="G271" s="14" t="n"/>
      <c r="H271" s="14" t="n"/>
      <c r="I271" s="14" t="n"/>
      <c r="J271" s="14" t="n"/>
      <c r="K271" s="14" t="n"/>
      <c r="L271" s="14" t="n"/>
      <c r="M271" s="14" t="n"/>
      <c r="N271" s="14" t="n"/>
      <c r="O271" s="14" t="n"/>
      <c r="P271" s="14" t="n"/>
      <c r="Q271" s="14" t="n"/>
      <c r="R271" s="14" t="n"/>
      <c r="S271" s="14" t="n"/>
      <c r="T271" s="14" t="n"/>
      <c r="U271" s="14" t="n"/>
      <c r="V271" s="14" t="n"/>
      <c r="W271" s="14" t="n"/>
      <c r="X271" s="14" t="n"/>
      <c r="Y271" s="14" t="n"/>
      <c r="Z271" s="14" t="n"/>
    </row>
    <row r="272" ht="15.75" customHeight="1" s="16">
      <c r="A272" s="14" t="n"/>
      <c r="B272" s="14" t="n"/>
      <c r="C272" s="14" t="n"/>
      <c r="D272" s="14" t="n"/>
      <c r="E272" s="14" t="n"/>
      <c r="F272" s="14" t="n"/>
      <c r="G272" s="14" t="n"/>
      <c r="H272" s="14" t="n"/>
      <c r="I272" s="14" t="n"/>
      <c r="J272" s="14" t="n"/>
      <c r="K272" s="14" t="n"/>
      <c r="L272" s="14" t="n"/>
      <c r="M272" s="14" t="n"/>
      <c r="N272" s="14" t="n"/>
      <c r="O272" s="14" t="n"/>
      <c r="P272" s="14" t="n"/>
      <c r="Q272" s="14" t="n"/>
      <c r="R272" s="14" t="n"/>
      <c r="S272" s="14" t="n"/>
      <c r="T272" s="14" t="n"/>
      <c r="U272" s="14" t="n"/>
      <c r="V272" s="14" t="n"/>
      <c r="W272" s="14" t="n"/>
      <c r="X272" s="14" t="n"/>
      <c r="Y272" s="14" t="n"/>
      <c r="Z272" s="14" t="n"/>
    </row>
    <row r="273" ht="15.75" customHeight="1" s="16">
      <c r="A273" s="14" t="n"/>
      <c r="B273" s="14" t="n"/>
      <c r="C273" s="14" t="n"/>
      <c r="D273" s="14" t="n"/>
      <c r="E273" s="14" t="n"/>
      <c r="F273" s="14" t="n"/>
      <c r="G273" s="14" t="n"/>
      <c r="H273" s="14" t="n"/>
      <c r="I273" s="14" t="n"/>
      <c r="J273" s="14" t="n"/>
      <c r="K273" s="14" t="n"/>
      <c r="L273" s="14" t="n"/>
      <c r="M273" s="14" t="n"/>
      <c r="N273" s="14" t="n"/>
      <c r="O273" s="14" t="n"/>
      <c r="P273" s="14" t="n"/>
      <c r="Q273" s="14" t="n"/>
      <c r="R273" s="14" t="n"/>
      <c r="S273" s="14" t="n"/>
      <c r="T273" s="14" t="n"/>
      <c r="U273" s="14" t="n"/>
      <c r="V273" s="14" t="n"/>
      <c r="W273" s="14" t="n"/>
      <c r="X273" s="14" t="n"/>
      <c r="Y273" s="14" t="n"/>
      <c r="Z273" s="14" t="n"/>
    </row>
    <row r="274" ht="15.75" customHeight="1" s="16">
      <c r="A274" s="14" t="n"/>
      <c r="B274" s="14" t="n"/>
      <c r="C274" s="14" t="n"/>
      <c r="D274" s="14" t="n"/>
      <c r="E274" s="14" t="n"/>
      <c r="F274" s="14" t="n"/>
      <c r="G274" s="14" t="n"/>
      <c r="H274" s="14" t="n"/>
      <c r="I274" s="14" t="n"/>
      <c r="J274" s="14" t="n"/>
      <c r="K274" s="14" t="n"/>
      <c r="L274" s="14" t="n"/>
      <c r="M274" s="14" t="n"/>
      <c r="N274" s="14" t="n"/>
      <c r="O274" s="14" t="n"/>
      <c r="P274" s="14" t="n"/>
      <c r="Q274" s="14" t="n"/>
      <c r="R274" s="14" t="n"/>
      <c r="S274" s="14" t="n"/>
      <c r="T274" s="14" t="n"/>
      <c r="U274" s="14" t="n"/>
      <c r="V274" s="14" t="n"/>
      <c r="W274" s="14" t="n"/>
      <c r="X274" s="14" t="n"/>
      <c r="Y274" s="14" t="n"/>
      <c r="Z274" s="14" t="n"/>
    </row>
    <row r="275" ht="15.75" customHeight="1" s="16">
      <c r="A275" s="14" t="n"/>
      <c r="B275" s="14" t="n"/>
      <c r="C275" s="14" t="n"/>
      <c r="D275" s="14" t="n"/>
      <c r="E275" s="14" t="n"/>
      <c r="F275" s="14" t="n"/>
      <c r="G275" s="14" t="n"/>
      <c r="H275" s="14" t="n"/>
      <c r="I275" s="14" t="n"/>
      <c r="J275" s="14" t="n"/>
      <c r="K275" s="14" t="n"/>
      <c r="L275" s="14" t="n"/>
      <c r="M275" s="14" t="n"/>
      <c r="N275" s="14" t="n"/>
      <c r="O275" s="14" t="n"/>
      <c r="P275" s="14" t="n"/>
      <c r="Q275" s="14" t="n"/>
      <c r="R275" s="14" t="n"/>
      <c r="S275" s="14" t="n"/>
      <c r="T275" s="14" t="n"/>
      <c r="U275" s="14" t="n"/>
      <c r="V275" s="14" t="n"/>
      <c r="W275" s="14" t="n"/>
      <c r="X275" s="14" t="n"/>
      <c r="Y275" s="14" t="n"/>
      <c r="Z275" s="14" t="n"/>
    </row>
    <row r="276" ht="15.75" customHeight="1" s="16">
      <c r="A276" s="14" t="n"/>
      <c r="B276" s="14" t="n"/>
      <c r="C276" s="14" t="n"/>
      <c r="D276" s="14" t="n"/>
      <c r="E276" s="14" t="n"/>
      <c r="F276" s="14" t="n"/>
      <c r="G276" s="14" t="n"/>
      <c r="H276" s="14" t="n"/>
      <c r="I276" s="14" t="n"/>
      <c r="J276" s="14" t="n"/>
      <c r="K276" s="14" t="n"/>
      <c r="L276" s="14" t="n"/>
      <c r="M276" s="14" t="n"/>
      <c r="N276" s="14" t="n"/>
      <c r="O276" s="14" t="n"/>
      <c r="P276" s="14" t="n"/>
      <c r="Q276" s="14" t="n"/>
      <c r="R276" s="14" t="n"/>
      <c r="S276" s="14" t="n"/>
      <c r="T276" s="14" t="n"/>
      <c r="U276" s="14" t="n"/>
      <c r="V276" s="14" t="n"/>
      <c r="W276" s="14" t="n"/>
      <c r="X276" s="14" t="n"/>
      <c r="Y276" s="14" t="n"/>
      <c r="Z276" s="14" t="n"/>
    </row>
    <row r="277" ht="15.75" customHeight="1" s="16">
      <c r="A277" s="14" t="n"/>
      <c r="B277" s="14" t="n"/>
      <c r="C277" s="14" t="n"/>
      <c r="D277" s="14" t="n"/>
      <c r="E277" s="14" t="n"/>
      <c r="F277" s="14" t="n"/>
      <c r="G277" s="14" t="n"/>
      <c r="H277" s="14" t="n"/>
      <c r="I277" s="14" t="n"/>
      <c r="J277" s="14" t="n"/>
      <c r="K277" s="14" t="n"/>
      <c r="L277" s="14" t="n"/>
      <c r="M277" s="14" t="n"/>
      <c r="N277" s="14" t="n"/>
      <c r="O277" s="14" t="n"/>
      <c r="P277" s="14" t="n"/>
      <c r="Q277" s="14" t="n"/>
      <c r="R277" s="14" t="n"/>
      <c r="S277" s="14" t="n"/>
      <c r="T277" s="14" t="n"/>
      <c r="U277" s="14" t="n"/>
      <c r="V277" s="14" t="n"/>
      <c r="W277" s="14" t="n"/>
      <c r="X277" s="14" t="n"/>
      <c r="Y277" s="14" t="n"/>
      <c r="Z277" s="14" t="n"/>
    </row>
    <row r="278" ht="15.75" customHeight="1" s="16">
      <c r="A278" s="14" t="n"/>
      <c r="B278" s="14" t="n"/>
      <c r="C278" s="14" t="n"/>
      <c r="D278" s="14" t="n"/>
      <c r="E278" s="14" t="n"/>
      <c r="F278" s="14" t="n"/>
      <c r="G278" s="14" t="n"/>
      <c r="H278" s="14" t="n"/>
      <c r="I278" s="14" t="n"/>
      <c r="J278" s="14" t="n"/>
      <c r="K278" s="14" t="n"/>
      <c r="L278" s="14" t="n"/>
      <c r="M278" s="14" t="n"/>
      <c r="N278" s="14" t="n"/>
      <c r="O278" s="14" t="n"/>
      <c r="P278" s="14" t="n"/>
      <c r="Q278" s="14" t="n"/>
      <c r="R278" s="14" t="n"/>
      <c r="S278" s="14" t="n"/>
      <c r="T278" s="14" t="n"/>
      <c r="U278" s="14" t="n"/>
      <c r="V278" s="14" t="n"/>
      <c r="W278" s="14" t="n"/>
      <c r="X278" s="14" t="n"/>
      <c r="Y278" s="14" t="n"/>
      <c r="Z278" s="14" t="n"/>
    </row>
    <row r="279" ht="15.75" customHeight="1" s="16">
      <c r="A279" s="14" t="n"/>
      <c r="B279" s="14" t="n"/>
      <c r="C279" s="14" t="n"/>
      <c r="D279" s="14" t="n"/>
      <c r="E279" s="14" t="n"/>
      <c r="F279" s="14" t="n"/>
      <c r="G279" s="14" t="n"/>
      <c r="H279" s="14" t="n"/>
      <c r="I279" s="14" t="n"/>
      <c r="J279" s="14" t="n"/>
      <c r="K279" s="14" t="n"/>
      <c r="L279" s="14" t="n"/>
      <c r="M279" s="14" t="n"/>
      <c r="N279" s="14" t="n"/>
      <c r="O279" s="14" t="n"/>
      <c r="P279" s="14" t="n"/>
      <c r="Q279" s="14" t="n"/>
      <c r="R279" s="14" t="n"/>
      <c r="S279" s="14" t="n"/>
      <c r="T279" s="14" t="n"/>
      <c r="U279" s="14" t="n"/>
      <c r="V279" s="14" t="n"/>
      <c r="W279" s="14" t="n"/>
      <c r="X279" s="14" t="n"/>
      <c r="Y279" s="14" t="n"/>
      <c r="Z279" s="14" t="n"/>
    </row>
    <row r="280" ht="15.75" customHeight="1" s="16">
      <c r="A280" s="14" t="n"/>
      <c r="B280" s="14" t="n"/>
      <c r="C280" s="14" t="n"/>
      <c r="D280" s="14" t="n"/>
      <c r="E280" s="14" t="n"/>
      <c r="F280" s="14" t="n"/>
      <c r="G280" s="14" t="n"/>
      <c r="H280" s="14" t="n"/>
      <c r="I280" s="14" t="n"/>
      <c r="J280" s="14" t="n"/>
      <c r="K280" s="14" t="n"/>
      <c r="L280" s="14" t="n"/>
      <c r="M280" s="14" t="n"/>
      <c r="N280" s="14" t="n"/>
      <c r="O280" s="14" t="n"/>
      <c r="P280" s="14" t="n"/>
      <c r="Q280" s="14" t="n"/>
      <c r="R280" s="14" t="n"/>
      <c r="S280" s="14" t="n"/>
      <c r="T280" s="14" t="n"/>
      <c r="U280" s="14" t="n"/>
      <c r="V280" s="14" t="n"/>
      <c r="W280" s="14" t="n"/>
      <c r="X280" s="14" t="n"/>
      <c r="Y280" s="14" t="n"/>
      <c r="Z280" s="14" t="n"/>
    </row>
    <row r="281" ht="15.75" customHeight="1" s="16">
      <c r="A281" s="14" t="n"/>
      <c r="B281" s="14" t="n"/>
      <c r="C281" s="14" t="n"/>
      <c r="D281" s="14" t="n"/>
      <c r="E281" s="14" t="n"/>
      <c r="F281" s="14" t="n"/>
      <c r="G281" s="14" t="n"/>
      <c r="H281" s="14" t="n"/>
      <c r="I281" s="14" t="n"/>
      <c r="J281" s="14" t="n"/>
      <c r="K281" s="14" t="n"/>
      <c r="L281" s="14" t="n"/>
      <c r="M281" s="14" t="n"/>
      <c r="N281" s="14" t="n"/>
      <c r="O281" s="14" t="n"/>
      <c r="P281" s="14" t="n"/>
      <c r="Q281" s="14" t="n"/>
      <c r="R281" s="14" t="n"/>
      <c r="S281" s="14" t="n"/>
      <c r="T281" s="14" t="n"/>
      <c r="U281" s="14" t="n"/>
      <c r="V281" s="14" t="n"/>
      <c r="W281" s="14" t="n"/>
      <c r="X281" s="14" t="n"/>
      <c r="Y281" s="14" t="n"/>
      <c r="Z281" s="14" t="n"/>
    </row>
    <row r="282" ht="15.75" customHeight="1" s="16">
      <c r="A282" s="14" t="n"/>
      <c r="B282" s="14" t="n"/>
      <c r="C282" s="14" t="n"/>
      <c r="D282" s="14" t="n"/>
      <c r="E282" s="14" t="n"/>
      <c r="F282" s="14" t="n"/>
      <c r="G282" s="14" t="n"/>
      <c r="H282" s="14" t="n"/>
      <c r="I282" s="14" t="n"/>
      <c r="J282" s="14" t="n"/>
      <c r="K282" s="14" t="n"/>
      <c r="L282" s="14" t="n"/>
      <c r="M282" s="14" t="n"/>
      <c r="N282" s="14" t="n"/>
      <c r="O282" s="14" t="n"/>
      <c r="P282" s="14" t="n"/>
      <c r="Q282" s="14" t="n"/>
      <c r="R282" s="14" t="n"/>
      <c r="S282" s="14" t="n"/>
      <c r="T282" s="14" t="n"/>
      <c r="U282" s="14" t="n"/>
      <c r="V282" s="14" t="n"/>
      <c r="W282" s="14" t="n"/>
      <c r="X282" s="14" t="n"/>
      <c r="Y282" s="14" t="n"/>
      <c r="Z282" s="14" t="n"/>
    </row>
    <row r="283" ht="15.75" customHeight="1" s="16">
      <c r="A283" s="14" t="n"/>
      <c r="B283" s="14" t="n"/>
      <c r="C283" s="14" t="n"/>
      <c r="D283" s="14" t="n"/>
      <c r="E283" s="14" t="n"/>
      <c r="F283" s="14" t="n"/>
      <c r="G283" s="14" t="n"/>
      <c r="H283" s="14" t="n"/>
      <c r="I283" s="14" t="n"/>
      <c r="J283" s="14" t="n"/>
      <c r="K283" s="14" t="n"/>
      <c r="L283" s="14" t="n"/>
      <c r="M283" s="14" t="n"/>
      <c r="N283" s="14" t="n"/>
      <c r="O283" s="14" t="n"/>
      <c r="P283" s="14" t="n"/>
      <c r="Q283" s="14" t="n"/>
      <c r="R283" s="14" t="n"/>
      <c r="S283" s="14" t="n"/>
      <c r="T283" s="14" t="n"/>
      <c r="U283" s="14" t="n"/>
      <c r="V283" s="14" t="n"/>
      <c r="W283" s="14" t="n"/>
      <c r="X283" s="14" t="n"/>
      <c r="Y283" s="14" t="n"/>
      <c r="Z283" s="14" t="n"/>
    </row>
    <row r="284" ht="15.75" customHeight="1" s="16">
      <c r="A284" s="14" t="n"/>
      <c r="B284" s="14" t="n"/>
      <c r="C284" s="14" t="n"/>
      <c r="D284" s="14" t="n"/>
      <c r="E284" s="14" t="n"/>
      <c r="F284" s="14" t="n"/>
      <c r="G284" s="14" t="n"/>
      <c r="H284" s="14" t="n"/>
      <c r="I284" s="14" t="n"/>
      <c r="J284" s="14" t="n"/>
      <c r="K284" s="14" t="n"/>
      <c r="L284" s="14" t="n"/>
      <c r="M284" s="14" t="n"/>
      <c r="N284" s="14" t="n"/>
      <c r="O284" s="14" t="n"/>
      <c r="P284" s="14" t="n"/>
      <c r="Q284" s="14" t="n"/>
      <c r="R284" s="14" t="n"/>
      <c r="S284" s="14" t="n"/>
      <c r="T284" s="14" t="n"/>
      <c r="U284" s="14" t="n"/>
      <c r="V284" s="14" t="n"/>
      <c r="W284" s="14" t="n"/>
      <c r="X284" s="14" t="n"/>
      <c r="Y284" s="14" t="n"/>
      <c r="Z284" s="14" t="n"/>
    </row>
    <row r="285" ht="15.75" customHeight="1" s="16">
      <c r="A285" s="14" t="n"/>
      <c r="B285" s="14" t="n"/>
      <c r="C285" s="14" t="n"/>
      <c r="D285" s="14" t="n"/>
      <c r="E285" s="14" t="n"/>
      <c r="F285" s="14" t="n"/>
      <c r="G285" s="14" t="n"/>
      <c r="H285" s="14" t="n"/>
      <c r="I285" s="14" t="n"/>
      <c r="J285" s="14" t="n"/>
      <c r="K285" s="14" t="n"/>
      <c r="L285" s="14" t="n"/>
      <c r="M285" s="14" t="n"/>
      <c r="N285" s="14" t="n"/>
      <c r="O285" s="14" t="n"/>
      <c r="P285" s="14" t="n"/>
      <c r="Q285" s="14" t="n"/>
      <c r="R285" s="14" t="n"/>
      <c r="S285" s="14" t="n"/>
      <c r="T285" s="14" t="n"/>
      <c r="U285" s="14" t="n"/>
      <c r="V285" s="14" t="n"/>
      <c r="W285" s="14" t="n"/>
      <c r="X285" s="14" t="n"/>
      <c r="Y285" s="14" t="n"/>
      <c r="Z285" s="14" t="n"/>
    </row>
    <row r="286" ht="15.75" customHeight="1" s="16">
      <c r="A286" s="14" t="n"/>
      <c r="B286" s="14" t="n"/>
      <c r="C286" s="14" t="n"/>
      <c r="D286" s="14" t="n"/>
      <c r="E286" s="14" t="n"/>
      <c r="F286" s="14" t="n"/>
      <c r="G286" s="14" t="n"/>
      <c r="H286" s="14" t="n"/>
      <c r="I286" s="14" t="n"/>
      <c r="J286" s="14" t="n"/>
      <c r="K286" s="14" t="n"/>
      <c r="L286" s="14" t="n"/>
      <c r="M286" s="14" t="n"/>
      <c r="N286" s="14" t="n"/>
      <c r="O286" s="14" t="n"/>
      <c r="P286" s="14" t="n"/>
      <c r="Q286" s="14" t="n"/>
      <c r="R286" s="14" t="n"/>
      <c r="S286" s="14" t="n"/>
      <c r="T286" s="14" t="n"/>
      <c r="U286" s="14" t="n"/>
      <c r="V286" s="14" t="n"/>
      <c r="W286" s="14" t="n"/>
      <c r="X286" s="14" t="n"/>
      <c r="Y286" s="14" t="n"/>
      <c r="Z286" s="14" t="n"/>
    </row>
    <row r="287" ht="15.75" customHeight="1" s="16">
      <c r="A287" s="14" t="n"/>
      <c r="B287" s="14" t="n"/>
      <c r="C287" s="14" t="n"/>
      <c r="D287" s="14" t="n"/>
      <c r="E287" s="14" t="n"/>
      <c r="F287" s="14" t="n"/>
      <c r="G287" s="14" t="n"/>
      <c r="H287" s="14" t="n"/>
      <c r="I287" s="14" t="n"/>
      <c r="J287" s="14" t="n"/>
      <c r="K287" s="14" t="n"/>
      <c r="L287" s="14" t="n"/>
      <c r="M287" s="14" t="n"/>
      <c r="N287" s="14" t="n"/>
      <c r="O287" s="14" t="n"/>
      <c r="P287" s="14" t="n"/>
      <c r="Q287" s="14" t="n"/>
      <c r="R287" s="14" t="n"/>
      <c r="S287" s="14" t="n"/>
      <c r="T287" s="14" t="n"/>
      <c r="U287" s="14" t="n"/>
      <c r="V287" s="14" t="n"/>
      <c r="W287" s="14" t="n"/>
      <c r="X287" s="14" t="n"/>
      <c r="Y287" s="14" t="n"/>
      <c r="Z287" s="14" t="n"/>
    </row>
    <row r="288" ht="15.75" customHeight="1" s="16">
      <c r="A288" s="14" t="n"/>
      <c r="B288" s="14" t="n"/>
      <c r="C288" s="14" t="n"/>
      <c r="D288" s="14" t="n"/>
      <c r="E288" s="14" t="n"/>
      <c r="F288" s="14" t="n"/>
      <c r="G288" s="14" t="n"/>
      <c r="H288" s="14" t="n"/>
      <c r="I288" s="14" t="n"/>
      <c r="J288" s="14" t="n"/>
      <c r="K288" s="14" t="n"/>
      <c r="L288" s="14" t="n"/>
      <c r="M288" s="14" t="n"/>
      <c r="N288" s="14" t="n"/>
      <c r="O288" s="14" t="n"/>
      <c r="P288" s="14" t="n"/>
      <c r="Q288" s="14" t="n"/>
      <c r="R288" s="14" t="n"/>
      <c r="S288" s="14" t="n"/>
      <c r="T288" s="14" t="n"/>
      <c r="U288" s="14" t="n"/>
      <c r="V288" s="14" t="n"/>
      <c r="W288" s="14" t="n"/>
      <c r="X288" s="14" t="n"/>
      <c r="Y288" s="14" t="n"/>
      <c r="Z288" s="14" t="n"/>
    </row>
    <row r="289" ht="15.75" customHeight="1" s="16">
      <c r="A289" s="14" t="n"/>
      <c r="B289" s="14" t="n"/>
      <c r="C289" s="14" t="n"/>
      <c r="D289" s="14" t="n"/>
      <c r="E289" s="14" t="n"/>
      <c r="F289" s="14" t="n"/>
      <c r="G289" s="14" t="n"/>
      <c r="H289" s="14" t="n"/>
      <c r="I289" s="14" t="n"/>
      <c r="J289" s="14" t="n"/>
      <c r="K289" s="14" t="n"/>
      <c r="L289" s="14" t="n"/>
      <c r="M289" s="14" t="n"/>
      <c r="N289" s="14" t="n"/>
      <c r="O289" s="14" t="n"/>
      <c r="P289" s="14" t="n"/>
      <c r="Q289" s="14" t="n"/>
      <c r="R289" s="14" t="n"/>
      <c r="S289" s="14" t="n"/>
      <c r="T289" s="14" t="n"/>
      <c r="U289" s="14" t="n"/>
      <c r="V289" s="14" t="n"/>
      <c r="W289" s="14" t="n"/>
      <c r="X289" s="14" t="n"/>
      <c r="Y289" s="14" t="n"/>
      <c r="Z289" s="14" t="n"/>
    </row>
    <row r="290" ht="15.75" customHeight="1" s="16">
      <c r="A290" s="14" t="n"/>
      <c r="B290" s="14" t="n"/>
      <c r="C290" s="14" t="n"/>
      <c r="D290" s="14" t="n"/>
      <c r="E290" s="14" t="n"/>
      <c r="F290" s="14" t="n"/>
      <c r="G290" s="14" t="n"/>
      <c r="H290" s="14" t="n"/>
      <c r="I290" s="14" t="n"/>
      <c r="J290" s="14" t="n"/>
      <c r="K290" s="14" t="n"/>
      <c r="L290" s="14" t="n"/>
      <c r="M290" s="14" t="n"/>
      <c r="N290" s="14" t="n"/>
      <c r="O290" s="14" t="n"/>
      <c r="P290" s="14" t="n"/>
      <c r="Q290" s="14" t="n"/>
      <c r="R290" s="14" t="n"/>
      <c r="S290" s="14" t="n"/>
      <c r="T290" s="14" t="n"/>
      <c r="U290" s="14" t="n"/>
      <c r="V290" s="14" t="n"/>
      <c r="W290" s="14" t="n"/>
      <c r="X290" s="14" t="n"/>
      <c r="Y290" s="14" t="n"/>
      <c r="Z290" s="14" t="n"/>
    </row>
    <row r="291" ht="15.75" customHeight="1" s="16">
      <c r="A291" s="14" t="n"/>
      <c r="B291" s="14" t="n"/>
      <c r="C291" s="14" t="n"/>
      <c r="D291" s="14" t="n"/>
      <c r="E291" s="14" t="n"/>
      <c r="F291" s="14" t="n"/>
      <c r="G291" s="14" t="n"/>
      <c r="H291" s="14" t="n"/>
      <c r="I291" s="14" t="n"/>
      <c r="J291" s="14" t="n"/>
      <c r="K291" s="14" t="n"/>
      <c r="L291" s="14" t="n"/>
      <c r="M291" s="14" t="n"/>
      <c r="N291" s="14" t="n"/>
      <c r="O291" s="14" t="n"/>
      <c r="P291" s="14" t="n"/>
      <c r="Q291" s="14" t="n"/>
      <c r="R291" s="14" t="n"/>
      <c r="S291" s="14" t="n"/>
      <c r="T291" s="14" t="n"/>
      <c r="U291" s="14" t="n"/>
      <c r="V291" s="14" t="n"/>
      <c r="W291" s="14" t="n"/>
      <c r="X291" s="14" t="n"/>
      <c r="Y291" s="14" t="n"/>
      <c r="Z291" s="14" t="n"/>
    </row>
    <row r="292" ht="15.75" customHeight="1" s="16">
      <c r="A292" s="14" t="n"/>
      <c r="B292" s="14" t="n"/>
      <c r="C292" s="14" t="n"/>
      <c r="D292" s="14" t="n"/>
      <c r="E292" s="14" t="n"/>
      <c r="F292" s="14" t="n"/>
      <c r="G292" s="14" t="n"/>
      <c r="H292" s="14" t="n"/>
      <c r="I292" s="14" t="n"/>
      <c r="J292" s="14" t="n"/>
      <c r="K292" s="14" t="n"/>
      <c r="L292" s="14" t="n"/>
      <c r="M292" s="14" t="n"/>
      <c r="N292" s="14" t="n"/>
      <c r="O292" s="14" t="n"/>
      <c r="P292" s="14" t="n"/>
      <c r="Q292" s="14" t="n"/>
      <c r="R292" s="14" t="n"/>
      <c r="S292" s="14" t="n"/>
      <c r="T292" s="14" t="n"/>
      <c r="U292" s="14" t="n"/>
      <c r="V292" s="14" t="n"/>
      <c r="W292" s="14" t="n"/>
      <c r="X292" s="14" t="n"/>
      <c r="Y292" s="14" t="n"/>
      <c r="Z292" s="14" t="n"/>
    </row>
    <row r="293" ht="15.75" customHeight="1" s="16">
      <c r="A293" s="14" t="n"/>
      <c r="B293" s="14" t="n"/>
      <c r="C293" s="14" t="n"/>
      <c r="D293" s="14" t="n"/>
      <c r="E293" s="14" t="n"/>
      <c r="F293" s="14" t="n"/>
      <c r="G293" s="14" t="n"/>
      <c r="H293" s="14" t="n"/>
      <c r="I293" s="14" t="n"/>
      <c r="J293" s="14" t="n"/>
      <c r="K293" s="14" t="n"/>
      <c r="L293" s="14" t="n"/>
      <c r="M293" s="14" t="n"/>
      <c r="N293" s="14" t="n"/>
      <c r="O293" s="14" t="n"/>
      <c r="P293" s="14" t="n"/>
      <c r="Q293" s="14" t="n"/>
      <c r="R293" s="14" t="n"/>
      <c r="S293" s="14" t="n"/>
      <c r="T293" s="14" t="n"/>
      <c r="U293" s="14" t="n"/>
      <c r="V293" s="14" t="n"/>
      <c r="W293" s="14" t="n"/>
      <c r="X293" s="14" t="n"/>
      <c r="Y293" s="14" t="n"/>
      <c r="Z293" s="14" t="n"/>
    </row>
    <row r="294" ht="15.75" customHeight="1" s="16">
      <c r="A294" s="14" t="n"/>
      <c r="B294" s="14" t="n"/>
      <c r="C294" s="14" t="n"/>
      <c r="D294" s="14" t="n"/>
      <c r="E294" s="14" t="n"/>
      <c r="F294" s="14" t="n"/>
      <c r="G294" s="14" t="n"/>
      <c r="H294" s="14" t="n"/>
      <c r="I294" s="14" t="n"/>
      <c r="J294" s="14" t="n"/>
      <c r="K294" s="14" t="n"/>
      <c r="L294" s="14" t="n"/>
      <c r="M294" s="14" t="n"/>
      <c r="N294" s="14" t="n"/>
      <c r="O294" s="14" t="n"/>
      <c r="P294" s="14" t="n"/>
      <c r="Q294" s="14" t="n"/>
      <c r="R294" s="14" t="n"/>
      <c r="S294" s="14" t="n"/>
      <c r="T294" s="14" t="n"/>
      <c r="U294" s="14" t="n"/>
      <c r="V294" s="14" t="n"/>
      <c r="W294" s="14" t="n"/>
      <c r="X294" s="14" t="n"/>
      <c r="Y294" s="14" t="n"/>
      <c r="Z294" s="14" t="n"/>
    </row>
    <row r="295" ht="15.75" customHeight="1" s="16">
      <c r="A295" s="14" t="n"/>
      <c r="B295" s="14" t="n"/>
      <c r="C295" s="14" t="n"/>
      <c r="D295" s="14" t="n"/>
      <c r="E295" s="14" t="n"/>
      <c r="F295" s="14" t="n"/>
      <c r="G295" s="14" t="n"/>
      <c r="H295" s="14" t="n"/>
      <c r="I295" s="14" t="n"/>
      <c r="J295" s="14" t="n"/>
      <c r="K295" s="14" t="n"/>
      <c r="L295" s="14" t="n"/>
      <c r="M295" s="14" t="n"/>
      <c r="N295" s="14" t="n"/>
      <c r="O295" s="14" t="n"/>
      <c r="P295" s="14" t="n"/>
      <c r="Q295" s="14" t="n"/>
      <c r="R295" s="14" t="n"/>
      <c r="S295" s="14" t="n"/>
      <c r="T295" s="14" t="n"/>
      <c r="U295" s="14" t="n"/>
      <c r="V295" s="14" t="n"/>
      <c r="W295" s="14" t="n"/>
      <c r="X295" s="14" t="n"/>
      <c r="Y295" s="14" t="n"/>
      <c r="Z295" s="14" t="n"/>
    </row>
    <row r="296" ht="15.75" customHeight="1" s="16">
      <c r="A296" s="14" t="n"/>
      <c r="B296" s="14" t="n"/>
      <c r="C296" s="14" t="n"/>
      <c r="D296" s="14" t="n"/>
      <c r="E296" s="14" t="n"/>
      <c r="F296" s="14" t="n"/>
      <c r="G296" s="14" t="n"/>
      <c r="H296" s="14" t="n"/>
      <c r="I296" s="14" t="n"/>
      <c r="J296" s="14" t="n"/>
      <c r="K296" s="14" t="n"/>
      <c r="L296" s="14" t="n"/>
      <c r="M296" s="14" t="n"/>
      <c r="N296" s="14" t="n"/>
      <c r="O296" s="14" t="n"/>
      <c r="P296" s="14" t="n"/>
      <c r="Q296" s="14" t="n"/>
      <c r="R296" s="14" t="n"/>
      <c r="S296" s="14" t="n"/>
      <c r="T296" s="14" t="n"/>
      <c r="U296" s="14" t="n"/>
      <c r="V296" s="14" t="n"/>
      <c r="W296" s="14" t="n"/>
      <c r="X296" s="14" t="n"/>
      <c r="Y296" s="14" t="n"/>
      <c r="Z296" s="14" t="n"/>
    </row>
    <row r="297" ht="15.75" customHeight="1" s="16">
      <c r="A297" s="14" t="n"/>
      <c r="B297" s="14" t="n"/>
      <c r="C297" s="14" t="n"/>
      <c r="D297" s="14" t="n"/>
      <c r="E297" s="14" t="n"/>
      <c r="F297" s="14" t="n"/>
      <c r="G297" s="14" t="n"/>
      <c r="H297" s="14" t="n"/>
      <c r="I297" s="14" t="n"/>
      <c r="J297" s="14" t="n"/>
      <c r="K297" s="14" t="n"/>
      <c r="L297" s="14" t="n"/>
      <c r="M297" s="14" t="n"/>
      <c r="N297" s="14" t="n"/>
      <c r="O297" s="14" t="n"/>
      <c r="P297" s="14" t="n"/>
      <c r="Q297" s="14" t="n"/>
      <c r="R297" s="14" t="n"/>
      <c r="S297" s="14" t="n"/>
      <c r="T297" s="14" t="n"/>
      <c r="U297" s="14" t="n"/>
      <c r="V297" s="14" t="n"/>
      <c r="W297" s="14" t="n"/>
      <c r="X297" s="14" t="n"/>
      <c r="Y297" s="14" t="n"/>
      <c r="Z297" s="14" t="n"/>
    </row>
    <row r="298" ht="15.75" customHeight="1" s="16">
      <c r="A298" s="14" t="n"/>
      <c r="B298" s="14" t="n"/>
      <c r="C298" s="14" t="n"/>
      <c r="D298" s="14" t="n"/>
      <c r="E298" s="14" t="n"/>
      <c r="F298" s="14" t="n"/>
      <c r="G298" s="14" t="n"/>
      <c r="H298" s="14" t="n"/>
      <c r="I298" s="14" t="n"/>
      <c r="J298" s="14" t="n"/>
      <c r="K298" s="14" t="n"/>
      <c r="L298" s="14" t="n"/>
      <c r="M298" s="14" t="n"/>
      <c r="N298" s="14" t="n"/>
      <c r="O298" s="14" t="n"/>
      <c r="P298" s="14" t="n"/>
      <c r="Q298" s="14" t="n"/>
      <c r="R298" s="14" t="n"/>
      <c r="S298" s="14" t="n"/>
      <c r="T298" s="14" t="n"/>
      <c r="U298" s="14" t="n"/>
      <c r="V298" s="14" t="n"/>
      <c r="W298" s="14" t="n"/>
      <c r="X298" s="14" t="n"/>
      <c r="Y298" s="14" t="n"/>
      <c r="Z298" s="14" t="n"/>
    </row>
    <row r="299" ht="15.75" customHeight="1" s="16">
      <c r="A299" s="14" t="n"/>
      <c r="B299" s="14" t="n"/>
      <c r="C299" s="14" t="n"/>
      <c r="D299" s="14" t="n"/>
      <c r="E299" s="14" t="n"/>
      <c r="F299" s="14" t="n"/>
      <c r="G299" s="14" t="n"/>
      <c r="H299" s="14" t="n"/>
      <c r="I299" s="14" t="n"/>
      <c r="J299" s="14" t="n"/>
      <c r="K299" s="14" t="n"/>
      <c r="L299" s="14" t="n"/>
      <c r="M299" s="14" t="n"/>
      <c r="N299" s="14" t="n"/>
      <c r="O299" s="14" t="n"/>
      <c r="P299" s="14" t="n"/>
      <c r="Q299" s="14" t="n"/>
      <c r="R299" s="14" t="n"/>
      <c r="S299" s="14" t="n"/>
      <c r="T299" s="14" t="n"/>
      <c r="U299" s="14" t="n"/>
      <c r="V299" s="14" t="n"/>
      <c r="W299" s="14" t="n"/>
      <c r="X299" s="14" t="n"/>
      <c r="Y299" s="14" t="n"/>
      <c r="Z299" s="14" t="n"/>
    </row>
    <row r="300" ht="15.75" customHeight="1" s="16">
      <c r="A300" s="14" t="n"/>
      <c r="B300" s="14" t="n"/>
      <c r="C300" s="14" t="n"/>
      <c r="D300" s="14" t="n"/>
      <c r="E300" s="14" t="n"/>
      <c r="F300" s="14" t="n"/>
      <c r="G300" s="14" t="n"/>
      <c r="H300" s="14" t="n"/>
      <c r="I300" s="14" t="n"/>
      <c r="J300" s="14" t="n"/>
      <c r="K300" s="14" t="n"/>
      <c r="L300" s="14" t="n"/>
      <c r="M300" s="14" t="n"/>
      <c r="N300" s="14" t="n"/>
      <c r="O300" s="14" t="n"/>
      <c r="P300" s="14" t="n"/>
      <c r="Q300" s="14" t="n"/>
      <c r="R300" s="14" t="n"/>
      <c r="S300" s="14" t="n"/>
      <c r="T300" s="14" t="n"/>
      <c r="U300" s="14" t="n"/>
      <c r="V300" s="14" t="n"/>
      <c r="W300" s="14" t="n"/>
      <c r="X300" s="14" t="n"/>
      <c r="Y300" s="14" t="n"/>
      <c r="Z300" s="14" t="n"/>
    </row>
    <row r="301" ht="15.75" customHeight="1" s="16">
      <c r="A301" s="14" t="n"/>
      <c r="B301" s="14" t="n"/>
      <c r="C301" s="14" t="n"/>
      <c r="D301" s="14" t="n"/>
      <c r="E301" s="14" t="n"/>
      <c r="F301" s="14" t="n"/>
      <c r="G301" s="14" t="n"/>
      <c r="H301" s="14" t="n"/>
      <c r="I301" s="14" t="n"/>
      <c r="J301" s="14" t="n"/>
      <c r="K301" s="14" t="n"/>
      <c r="L301" s="14" t="n"/>
      <c r="M301" s="14" t="n"/>
      <c r="N301" s="14" t="n"/>
      <c r="O301" s="14" t="n"/>
      <c r="P301" s="14" t="n"/>
      <c r="Q301" s="14" t="n"/>
      <c r="R301" s="14" t="n"/>
      <c r="S301" s="14" t="n"/>
      <c r="T301" s="14" t="n"/>
      <c r="U301" s="14" t="n"/>
      <c r="V301" s="14" t="n"/>
      <c r="W301" s="14" t="n"/>
      <c r="X301" s="14" t="n"/>
      <c r="Y301" s="14" t="n"/>
      <c r="Z301" s="14" t="n"/>
    </row>
    <row r="302" ht="15.75" customHeight="1" s="16">
      <c r="A302" s="14" t="n"/>
      <c r="B302" s="14" t="n"/>
      <c r="C302" s="14" t="n"/>
      <c r="D302" s="14" t="n"/>
      <c r="E302" s="14" t="n"/>
      <c r="F302" s="14" t="n"/>
      <c r="G302" s="14" t="n"/>
      <c r="H302" s="14" t="n"/>
      <c r="I302" s="14" t="n"/>
      <c r="J302" s="14" t="n"/>
      <c r="K302" s="14" t="n"/>
      <c r="L302" s="14" t="n"/>
      <c r="M302" s="14" t="n"/>
      <c r="N302" s="14" t="n"/>
      <c r="O302" s="14" t="n"/>
      <c r="P302" s="14" t="n"/>
      <c r="Q302" s="14" t="n"/>
      <c r="R302" s="14" t="n"/>
      <c r="S302" s="14" t="n"/>
      <c r="T302" s="14" t="n"/>
      <c r="U302" s="14" t="n"/>
      <c r="V302" s="14" t="n"/>
      <c r="W302" s="14" t="n"/>
      <c r="X302" s="14" t="n"/>
      <c r="Y302" s="14" t="n"/>
      <c r="Z302" s="14" t="n"/>
    </row>
    <row r="303" ht="15.75" customHeight="1" s="16">
      <c r="A303" s="14" t="n"/>
      <c r="B303" s="14" t="n"/>
      <c r="C303" s="14" t="n"/>
      <c r="D303" s="14" t="n"/>
      <c r="E303" s="14" t="n"/>
      <c r="F303" s="14" t="n"/>
      <c r="G303" s="14" t="n"/>
      <c r="H303" s="14" t="n"/>
      <c r="I303" s="14" t="n"/>
      <c r="J303" s="14" t="n"/>
      <c r="K303" s="14" t="n"/>
      <c r="L303" s="14" t="n"/>
      <c r="M303" s="14" t="n"/>
      <c r="N303" s="14" t="n"/>
      <c r="O303" s="14" t="n"/>
      <c r="P303" s="14" t="n"/>
      <c r="Q303" s="14" t="n"/>
      <c r="R303" s="14" t="n"/>
      <c r="S303" s="14" t="n"/>
      <c r="T303" s="14" t="n"/>
      <c r="U303" s="14" t="n"/>
      <c r="V303" s="14" t="n"/>
      <c r="W303" s="14" t="n"/>
      <c r="X303" s="14" t="n"/>
      <c r="Y303" s="14" t="n"/>
      <c r="Z303" s="14" t="n"/>
    </row>
    <row r="304" ht="15.75" customHeight="1" s="16">
      <c r="A304" s="14" t="n"/>
      <c r="B304" s="14" t="n"/>
      <c r="C304" s="14" t="n"/>
      <c r="D304" s="14" t="n"/>
      <c r="E304" s="14" t="n"/>
      <c r="F304" s="14" t="n"/>
      <c r="G304" s="14" t="n"/>
      <c r="H304" s="14" t="n"/>
      <c r="I304" s="14" t="n"/>
      <c r="J304" s="14" t="n"/>
      <c r="K304" s="14" t="n"/>
      <c r="L304" s="14" t="n"/>
      <c r="M304" s="14" t="n"/>
      <c r="N304" s="14" t="n"/>
      <c r="O304" s="14" t="n"/>
      <c r="P304" s="14" t="n"/>
      <c r="Q304" s="14" t="n"/>
      <c r="R304" s="14" t="n"/>
      <c r="S304" s="14" t="n"/>
      <c r="T304" s="14" t="n"/>
      <c r="U304" s="14" t="n"/>
      <c r="V304" s="14" t="n"/>
      <c r="W304" s="14" t="n"/>
      <c r="X304" s="14" t="n"/>
      <c r="Y304" s="14" t="n"/>
      <c r="Z304" s="14" t="n"/>
    </row>
    <row r="305" ht="15.75" customHeight="1" s="16">
      <c r="A305" s="14" t="n"/>
      <c r="B305" s="14" t="n"/>
      <c r="C305" s="14" t="n"/>
      <c r="D305" s="14" t="n"/>
      <c r="E305" s="14" t="n"/>
      <c r="F305" s="14" t="n"/>
      <c r="G305" s="14" t="n"/>
      <c r="H305" s="14" t="n"/>
      <c r="I305" s="14" t="n"/>
      <c r="J305" s="14" t="n"/>
      <c r="K305" s="14" t="n"/>
      <c r="L305" s="14" t="n"/>
      <c r="M305" s="14" t="n"/>
      <c r="N305" s="14" t="n"/>
      <c r="O305" s="14" t="n"/>
      <c r="P305" s="14" t="n"/>
      <c r="Q305" s="14" t="n"/>
      <c r="R305" s="14" t="n"/>
      <c r="S305" s="14" t="n"/>
      <c r="T305" s="14" t="n"/>
      <c r="U305" s="14" t="n"/>
      <c r="V305" s="14" t="n"/>
      <c r="W305" s="14" t="n"/>
      <c r="X305" s="14" t="n"/>
      <c r="Y305" s="14" t="n"/>
      <c r="Z305" s="14" t="n"/>
    </row>
    <row r="306" ht="15.75" customHeight="1" s="16">
      <c r="A306" s="14" t="n"/>
      <c r="B306" s="14" t="n"/>
      <c r="C306" s="14" t="n"/>
      <c r="D306" s="14" t="n"/>
      <c r="E306" s="14" t="n"/>
      <c r="F306" s="14" t="n"/>
      <c r="G306" s="14" t="n"/>
      <c r="H306" s="14" t="n"/>
      <c r="I306" s="14" t="n"/>
      <c r="J306" s="14" t="n"/>
      <c r="K306" s="14" t="n"/>
      <c r="L306" s="14" t="n"/>
      <c r="M306" s="14" t="n"/>
      <c r="N306" s="14" t="n"/>
      <c r="O306" s="14" t="n"/>
      <c r="P306" s="14" t="n"/>
      <c r="Q306" s="14" t="n"/>
      <c r="R306" s="14" t="n"/>
      <c r="S306" s="14" t="n"/>
      <c r="T306" s="14" t="n"/>
      <c r="U306" s="14" t="n"/>
      <c r="V306" s="14" t="n"/>
      <c r="W306" s="14" t="n"/>
      <c r="X306" s="14" t="n"/>
      <c r="Y306" s="14" t="n"/>
      <c r="Z306" s="14" t="n"/>
    </row>
    <row r="307" ht="15.75" customHeight="1" s="16">
      <c r="A307" s="14" t="n"/>
      <c r="B307" s="14" t="n"/>
      <c r="C307" s="14" t="n"/>
      <c r="D307" s="14" t="n"/>
      <c r="E307" s="14" t="n"/>
      <c r="F307" s="14" t="n"/>
      <c r="G307" s="14" t="n"/>
      <c r="H307" s="14" t="n"/>
      <c r="I307" s="14" t="n"/>
      <c r="J307" s="14" t="n"/>
      <c r="K307" s="14" t="n"/>
      <c r="L307" s="14" t="n"/>
      <c r="M307" s="14" t="n"/>
      <c r="N307" s="14" t="n"/>
      <c r="O307" s="14" t="n"/>
      <c r="P307" s="14" t="n"/>
      <c r="Q307" s="14" t="n"/>
      <c r="R307" s="14" t="n"/>
      <c r="S307" s="14" t="n"/>
      <c r="T307" s="14" t="n"/>
      <c r="U307" s="14" t="n"/>
      <c r="V307" s="14" t="n"/>
      <c r="W307" s="14" t="n"/>
      <c r="X307" s="14" t="n"/>
      <c r="Y307" s="14" t="n"/>
      <c r="Z307" s="14" t="n"/>
    </row>
    <row r="308" ht="15.75" customHeight="1" s="16">
      <c r="A308" s="14" t="n"/>
      <c r="B308" s="14" t="n"/>
      <c r="C308" s="14" t="n"/>
      <c r="D308" s="14" t="n"/>
      <c r="E308" s="14" t="n"/>
      <c r="F308" s="14" t="n"/>
      <c r="G308" s="14" t="n"/>
      <c r="H308" s="14" t="n"/>
      <c r="I308" s="14" t="n"/>
      <c r="J308" s="14" t="n"/>
      <c r="K308" s="14" t="n"/>
      <c r="L308" s="14" t="n"/>
      <c r="M308" s="14" t="n"/>
      <c r="N308" s="14" t="n"/>
      <c r="O308" s="14" t="n"/>
      <c r="P308" s="14" t="n"/>
      <c r="Q308" s="14" t="n"/>
      <c r="R308" s="14" t="n"/>
      <c r="S308" s="14" t="n"/>
      <c r="T308" s="14" t="n"/>
      <c r="U308" s="14" t="n"/>
      <c r="V308" s="14" t="n"/>
      <c r="W308" s="14" t="n"/>
      <c r="X308" s="14" t="n"/>
      <c r="Y308" s="14" t="n"/>
      <c r="Z308" s="14" t="n"/>
    </row>
    <row r="309" ht="15.75" customHeight="1" s="16">
      <c r="A309" s="14" t="n"/>
      <c r="B309" s="14" t="n"/>
      <c r="C309" s="14" t="n"/>
      <c r="D309" s="14" t="n"/>
      <c r="E309" s="14" t="n"/>
      <c r="F309" s="14" t="n"/>
      <c r="G309" s="14" t="n"/>
      <c r="H309" s="14" t="n"/>
      <c r="I309" s="14" t="n"/>
      <c r="J309" s="14" t="n"/>
      <c r="K309" s="14" t="n"/>
      <c r="L309" s="14" t="n"/>
      <c r="M309" s="14" t="n"/>
      <c r="N309" s="14" t="n"/>
      <c r="O309" s="14" t="n"/>
      <c r="P309" s="14" t="n"/>
      <c r="Q309" s="14" t="n"/>
      <c r="R309" s="14" t="n"/>
      <c r="S309" s="14" t="n"/>
      <c r="T309" s="14" t="n"/>
      <c r="U309" s="14" t="n"/>
      <c r="V309" s="14" t="n"/>
      <c r="W309" s="14" t="n"/>
      <c r="X309" s="14" t="n"/>
      <c r="Y309" s="14" t="n"/>
      <c r="Z309" s="14" t="n"/>
    </row>
    <row r="310" ht="15.75" customHeight="1" s="16">
      <c r="A310" s="14" t="n"/>
      <c r="B310" s="14" t="n"/>
      <c r="C310" s="14" t="n"/>
      <c r="D310" s="14" t="n"/>
      <c r="E310" s="14" t="n"/>
      <c r="F310" s="14" t="n"/>
      <c r="G310" s="14" t="n"/>
      <c r="H310" s="14" t="n"/>
      <c r="I310" s="14" t="n"/>
      <c r="J310" s="14" t="n"/>
      <c r="K310" s="14" t="n"/>
      <c r="L310" s="14" t="n"/>
      <c r="M310" s="14" t="n"/>
      <c r="N310" s="14" t="n"/>
      <c r="O310" s="14" t="n"/>
      <c r="P310" s="14" t="n"/>
      <c r="Q310" s="14" t="n"/>
      <c r="R310" s="14" t="n"/>
      <c r="S310" s="14" t="n"/>
      <c r="T310" s="14" t="n"/>
      <c r="U310" s="14" t="n"/>
      <c r="V310" s="14" t="n"/>
      <c r="W310" s="14" t="n"/>
      <c r="X310" s="14" t="n"/>
      <c r="Y310" s="14" t="n"/>
      <c r="Z310" s="14" t="n"/>
    </row>
    <row r="311" ht="15.75" customHeight="1" s="16">
      <c r="A311" s="14" t="n"/>
      <c r="B311" s="14" t="n"/>
      <c r="C311" s="14" t="n"/>
      <c r="D311" s="14" t="n"/>
      <c r="E311" s="14" t="n"/>
      <c r="F311" s="14" t="n"/>
      <c r="G311" s="14" t="n"/>
      <c r="H311" s="14" t="n"/>
      <c r="I311" s="14" t="n"/>
      <c r="J311" s="14" t="n"/>
      <c r="K311" s="14" t="n"/>
      <c r="L311" s="14" t="n"/>
      <c r="M311" s="14" t="n"/>
      <c r="N311" s="14" t="n"/>
      <c r="O311" s="14" t="n"/>
      <c r="P311" s="14" t="n"/>
      <c r="Q311" s="14" t="n"/>
      <c r="R311" s="14" t="n"/>
      <c r="S311" s="14" t="n"/>
      <c r="T311" s="14" t="n"/>
      <c r="U311" s="14" t="n"/>
      <c r="V311" s="14" t="n"/>
      <c r="W311" s="14" t="n"/>
      <c r="X311" s="14" t="n"/>
      <c r="Y311" s="14" t="n"/>
      <c r="Z311" s="14" t="n"/>
    </row>
    <row r="312" ht="15.75" customHeight="1" s="16">
      <c r="A312" s="14" t="n"/>
      <c r="B312" s="14" t="n"/>
      <c r="C312" s="14" t="n"/>
      <c r="D312" s="14" t="n"/>
      <c r="E312" s="14" t="n"/>
      <c r="F312" s="14" t="n"/>
      <c r="G312" s="14" t="n"/>
      <c r="H312" s="14" t="n"/>
      <c r="I312" s="14" t="n"/>
      <c r="J312" s="14" t="n"/>
      <c r="K312" s="14" t="n"/>
      <c r="L312" s="14" t="n"/>
      <c r="M312" s="14" t="n"/>
      <c r="N312" s="14" t="n"/>
      <c r="O312" s="14" t="n"/>
      <c r="P312" s="14" t="n"/>
      <c r="Q312" s="14" t="n"/>
      <c r="R312" s="14" t="n"/>
      <c r="S312" s="14" t="n"/>
      <c r="T312" s="14" t="n"/>
      <c r="U312" s="14" t="n"/>
      <c r="V312" s="14" t="n"/>
      <c r="W312" s="14" t="n"/>
      <c r="X312" s="14" t="n"/>
      <c r="Y312" s="14" t="n"/>
      <c r="Z312" s="14" t="n"/>
    </row>
    <row r="313" ht="15.75" customHeight="1" s="16">
      <c r="A313" s="14" t="n"/>
      <c r="B313" s="14" t="n"/>
      <c r="C313" s="14" t="n"/>
      <c r="D313" s="14" t="n"/>
      <c r="E313" s="14" t="n"/>
      <c r="F313" s="14" t="n"/>
      <c r="G313" s="14" t="n"/>
      <c r="H313" s="14" t="n"/>
      <c r="I313" s="14" t="n"/>
      <c r="J313" s="14" t="n"/>
      <c r="K313" s="14" t="n"/>
      <c r="L313" s="14" t="n"/>
      <c r="M313" s="14" t="n"/>
      <c r="N313" s="14" t="n"/>
      <c r="O313" s="14" t="n"/>
      <c r="P313" s="14" t="n"/>
      <c r="Q313" s="14" t="n"/>
      <c r="R313" s="14" t="n"/>
      <c r="S313" s="14" t="n"/>
      <c r="T313" s="14" t="n"/>
      <c r="U313" s="14" t="n"/>
      <c r="V313" s="14" t="n"/>
      <c r="W313" s="14" t="n"/>
      <c r="X313" s="14" t="n"/>
      <c r="Y313" s="14" t="n"/>
      <c r="Z313" s="14" t="n"/>
    </row>
    <row r="314" ht="15.75" customHeight="1" s="16">
      <c r="A314" s="14" t="n"/>
      <c r="B314" s="14" t="n"/>
      <c r="C314" s="14" t="n"/>
      <c r="D314" s="14" t="n"/>
      <c r="E314" s="14" t="n"/>
      <c r="F314" s="14" t="n"/>
      <c r="G314" s="14" t="n"/>
      <c r="H314" s="14" t="n"/>
      <c r="I314" s="14" t="n"/>
      <c r="J314" s="14" t="n"/>
      <c r="K314" s="14" t="n"/>
      <c r="L314" s="14" t="n"/>
      <c r="M314" s="14" t="n"/>
      <c r="N314" s="14" t="n"/>
      <c r="O314" s="14" t="n"/>
      <c r="P314" s="14" t="n"/>
      <c r="Q314" s="14" t="n"/>
      <c r="R314" s="14" t="n"/>
      <c r="S314" s="14" t="n"/>
      <c r="T314" s="14" t="n"/>
      <c r="U314" s="14" t="n"/>
      <c r="V314" s="14" t="n"/>
      <c r="W314" s="14" t="n"/>
      <c r="X314" s="14" t="n"/>
      <c r="Y314" s="14" t="n"/>
      <c r="Z314" s="14" t="n"/>
    </row>
    <row r="315" ht="15.75" customHeight="1" s="16">
      <c r="A315" s="14" t="n"/>
      <c r="B315" s="14" t="n"/>
      <c r="C315" s="14" t="n"/>
      <c r="D315" s="14" t="n"/>
      <c r="E315" s="14" t="n"/>
      <c r="F315" s="14" t="n"/>
      <c r="G315" s="14" t="n"/>
      <c r="H315" s="14" t="n"/>
      <c r="I315" s="14" t="n"/>
      <c r="J315" s="14" t="n"/>
      <c r="K315" s="14" t="n"/>
      <c r="L315" s="14" t="n"/>
      <c r="M315" s="14" t="n"/>
      <c r="N315" s="14" t="n"/>
      <c r="O315" s="14" t="n"/>
      <c r="P315" s="14" t="n"/>
      <c r="Q315" s="14" t="n"/>
      <c r="R315" s="14" t="n"/>
      <c r="S315" s="14" t="n"/>
      <c r="T315" s="14" t="n"/>
      <c r="U315" s="14" t="n"/>
      <c r="V315" s="14" t="n"/>
      <c r="W315" s="14" t="n"/>
      <c r="X315" s="14" t="n"/>
      <c r="Y315" s="14" t="n"/>
      <c r="Z315" s="14" t="n"/>
    </row>
    <row r="316" ht="15.75" customHeight="1" s="16">
      <c r="A316" s="14" t="n"/>
      <c r="B316" s="14" t="n"/>
      <c r="C316" s="14" t="n"/>
      <c r="D316" s="14" t="n"/>
      <c r="E316" s="14" t="n"/>
      <c r="F316" s="14" t="n"/>
      <c r="G316" s="14" t="n"/>
      <c r="H316" s="14" t="n"/>
      <c r="I316" s="14" t="n"/>
      <c r="J316" s="14" t="n"/>
      <c r="K316" s="14" t="n"/>
      <c r="L316" s="14" t="n"/>
      <c r="M316" s="14" t="n"/>
      <c r="N316" s="14" t="n"/>
      <c r="O316" s="14" t="n"/>
      <c r="P316" s="14" t="n"/>
      <c r="Q316" s="14" t="n"/>
      <c r="R316" s="14" t="n"/>
      <c r="S316" s="14" t="n"/>
      <c r="T316" s="14" t="n"/>
      <c r="U316" s="14" t="n"/>
      <c r="V316" s="14" t="n"/>
      <c r="W316" s="14" t="n"/>
      <c r="X316" s="14" t="n"/>
      <c r="Y316" s="14" t="n"/>
      <c r="Z316" s="14" t="n"/>
    </row>
    <row r="317" ht="15.75" customHeight="1" s="16">
      <c r="A317" s="14" t="n"/>
      <c r="B317" s="14" t="n"/>
      <c r="C317" s="14" t="n"/>
      <c r="D317" s="14" t="n"/>
      <c r="E317" s="14" t="n"/>
      <c r="F317" s="14" t="n"/>
      <c r="G317" s="14" t="n"/>
      <c r="H317" s="14" t="n"/>
      <c r="I317" s="14" t="n"/>
      <c r="J317" s="14" t="n"/>
      <c r="K317" s="14" t="n"/>
      <c r="L317" s="14" t="n"/>
      <c r="M317" s="14" t="n"/>
      <c r="N317" s="14" t="n"/>
      <c r="O317" s="14" t="n"/>
      <c r="P317" s="14" t="n"/>
      <c r="Q317" s="14" t="n"/>
      <c r="R317" s="14" t="n"/>
      <c r="S317" s="14" t="n"/>
      <c r="T317" s="14" t="n"/>
      <c r="U317" s="14" t="n"/>
      <c r="V317" s="14" t="n"/>
      <c r="W317" s="14" t="n"/>
      <c r="X317" s="14" t="n"/>
      <c r="Y317" s="14" t="n"/>
      <c r="Z317" s="14" t="n"/>
    </row>
    <row r="318" ht="15.75" customHeight="1" s="16">
      <c r="A318" s="14" t="n"/>
      <c r="B318" s="14" t="n"/>
      <c r="C318" s="14" t="n"/>
      <c r="D318" s="14" t="n"/>
      <c r="E318" s="14" t="n"/>
      <c r="F318" s="14" t="n"/>
      <c r="G318" s="14" t="n"/>
      <c r="H318" s="14" t="n"/>
      <c r="I318" s="14" t="n"/>
      <c r="J318" s="14" t="n"/>
      <c r="K318" s="14" t="n"/>
      <c r="L318" s="14" t="n"/>
      <c r="M318" s="14" t="n"/>
      <c r="N318" s="14" t="n"/>
      <c r="O318" s="14" t="n"/>
      <c r="P318" s="14" t="n"/>
      <c r="Q318" s="14" t="n"/>
      <c r="R318" s="14" t="n"/>
      <c r="S318" s="14" t="n"/>
      <c r="T318" s="14" t="n"/>
      <c r="U318" s="14" t="n"/>
      <c r="V318" s="14" t="n"/>
      <c r="W318" s="14" t="n"/>
      <c r="X318" s="14" t="n"/>
      <c r="Y318" s="14" t="n"/>
      <c r="Z318" s="14" t="n"/>
    </row>
    <row r="319" ht="15.75" customHeight="1" s="16">
      <c r="A319" s="14" t="n"/>
      <c r="B319" s="14" t="n"/>
      <c r="C319" s="14" t="n"/>
      <c r="D319" s="14" t="n"/>
      <c r="E319" s="14" t="n"/>
      <c r="F319" s="14" t="n"/>
      <c r="G319" s="14" t="n"/>
      <c r="H319" s="14" t="n"/>
      <c r="I319" s="14" t="n"/>
      <c r="J319" s="14" t="n"/>
      <c r="K319" s="14" t="n"/>
      <c r="L319" s="14" t="n"/>
      <c r="M319" s="14" t="n"/>
      <c r="N319" s="14" t="n"/>
      <c r="O319" s="14" t="n"/>
      <c r="P319" s="14" t="n"/>
      <c r="Q319" s="14" t="n"/>
      <c r="R319" s="14" t="n"/>
      <c r="S319" s="14" t="n"/>
      <c r="T319" s="14" t="n"/>
      <c r="U319" s="14" t="n"/>
      <c r="V319" s="14" t="n"/>
      <c r="W319" s="14" t="n"/>
      <c r="X319" s="14" t="n"/>
      <c r="Y319" s="14" t="n"/>
      <c r="Z319" s="14" t="n"/>
    </row>
    <row r="320" ht="15.75" customHeight="1" s="16">
      <c r="A320" s="14" t="n"/>
      <c r="B320" s="14" t="n"/>
      <c r="C320" s="14" t="n"/>
      <c r="D320" s="14" t="n"/>
      <c r="E320" s="14" t="n"/>
      <c r="F320" s="14" t="n"/>
      <c r="G320" s="14" t="n"/>
      <c r="H320" s="14" t="n"/>
      <c r="I320" s="14" t="n"/>
      <c r="J320" s="14" t="n"/>
      <c r="K320" s="14" t="n"/>
      <c r="L320" s="14" t="n"/>
      <c r="M320" s="14" t="n"/>
      <c r="N320" s="14" t="n"/>
      <c r="O320" s="14" t="n"/>
      <c r="P320" s="14" t="n"/>
      <c r="Q320" s="14" t="n"/>
      <c r="R320" s="14" t="n"/>
      <c r="S320" s="14" t="n"/>
      <c r="T320" s="14" t="n"/>
      <c r="U320" s="14" t="n"/>
      <c r="V320" s="14" t="n"/>
      <c r="W320" s="14" t="n"/>
      <c r="X320" s="14" t="n"/>
      <c r="Y320" s="14" t="n"/>
      <c r="Z320" s="14" t="n"/>
    </row>
    <row r="321" ht="15.75" customHeight="1" s="16">
      <c r="A321" s="14" t="n"/>
      <c r="B321" s="14" t="n"/>
      <c r="C321" s="14" t="n"/>
      <c r="D321" s="14" t="n"/>
      <c r="E321" s="14" t="n"/>
      <c r="F321" s="14" t="n"/>
      <c r="G321" s="14" t="n"/>
      <c r="H321" s="14" t="n"/>
      <c r="I321" s="14" t="n"/>
      <c r="J321" s="14" t="n"/>
      <c r="K321" s="14" t="n"/>
      <c r="L321" s="14" t="n"/>
      <c r="M321" s="14" t="n"/>
      <c r="N321" s="14" t="n"/>
      <c r="O321" s="14" t="n"/>
      <c r="P321" s="14" t="n"/>
      <c r="Q321" s="14" t="n"/>
      <c r="R321" s="14" t="n"/>
      <c r="S321" s="14" t="n"/>
      <c r="T321" s="14" t="n"/>
      <c r="U321" s="14" t="n"/>
      <c r="V321" s="14" t="n"/>
      <c r="W321" s="14" t="n"/>
      <c r="X321" s="14" t="n"/>
      <c r="Y321" s="14" t="n"/>
      <c r="Z321" s="14" t="n"/>
    </row>
    <row r="322" ht="15.75" customHeight="1" s="16">
      <c r="A322" s="14" t="n"/>
      <c r="B322" s="14" t="n"/>
      <c r="C322" s="14" t="n"/>
      <c r="D322" s="14" t="n"/>
      <c r="E322" s="14" t="n"/>
      <c r="F322" s="14" t="n"/>
      <c r="G322" s="14" t="n"/>
      <c r="H322" s="14" t="n"/>
      <c r="I322" s="14" t="n"/>
      <c r="J322" s="14" t="n"/>
      <c r="K322" s="14" t="n"/>
      <c r="L322" s="14" t="n"/>
      <c r="M322" s="14" t="n"/>
      <c r="N322" s="14" t="n"/>
      <c r="O322" s="14" t="n"/>
      <c r="P322" s="14" t="n"/>
      <c r="Q322" s="14" t="n"/>
      <c r="R322" s="14" t="n"/>
      <c r="S322" s="14" t="n"/>
      <c r="T322" s="14" t="n"/>
      <c r="U322" s="14" t="n"/>
      <c r="V322" s="14" t="n"/>
      <c r="W322" s="14" t="n"/>
      <c r="X322" s="14" t="n"/>
      <c r="Y322" s="14" t="n"/>
      <c r="Z322" s="14" t="n"/>
    </row>
    <row r="323" ht="15.75" customHeight="1" s="16">
      <c r="A323" s="14" t="n"/>
      <c r="B323" s="14" t="n"/>
      <c r="C323" s="14" t="n"/>
      <c r="D323" s="14" t="n"/>
      <c r="E323" s="14" t="n"/>
      <c r="F323" s="14" t="n"/>
      <c r="G323" s="14" t="n"/>
      <c r="H323" s="14" t="n"/>
      <c r="I323" s="14" t="n"/>
      <c r="J323" s="14" t="n"/>
      <c r="K323" s="14" t="n"/>
      <c r="L323" s="14" t="n"/>
      <c r="M323" s="14" t="n"/>
      <c r="N323" s="14" t="n"/>
      <c r="O323" s="14" t="n"/>
      <c r="P323" s="14" t="n"/>
      <c r="Q323" s="14" t="n"/>
      <c r="R323" s="14" t="n"/>
      <c r="S323" s="14" t="n"/>
      <c r="T323" s="14" t="n"/>
      <c r="U323" s="14" t="n"/>
      <c r="V323" s="14" t="n"/>
      <c r="W323" s="14" t="n"/>
      <c r="X323" s="14" t="n"/>
      <c r="Y323" s="14" t="n"/>
      <c r="Z323" s="14" t="n"/>
    </row>
    <row r="324" ht="15.75" customHeight="1" s="16">
      <c r="A324" s="14" t="n"/>
      <c r="B324" s="14" t="n"/>
      <c r="C324" s="14" t="n"/>
      <c r="D324" s="14" t="n"/>
      <c r="E324" s="14" t="n"/>
      <c r="F324" s="14" t="n"/>
      <c r="G324" s="14" t="n"/>
      <c r="H324" s="14" t="n"/>
      <c r="I324" s="14" t="n"/>
      <c r="J324" s="14" t="n"/>
      <c r="K324" s="14" t="n"/>
      <c r="L324" s="14" t="n"/>
      <c r="M324" s="14" t="n"/>
      <c r="N324" s="14" t="n"/>
      <c r="O324" s="14" t="n"/>
      <c r="P324" s="14" t="n"/>
      <c r="Q324" s="14" t="n"/>
      <c r="R324" s="14" t="n"/>
      <c r="S324" s="14" t="n"/>
      <c r="T324" s="14" t="n"/>
      <c r="U324" s="14" t="n"/>
      <c r="V324" s="14" t="n"/>
      <c r="W324" s="14" t="n"/>
      <c r="X324" s="14" t="n"/>
      <c r="Y324" s="14" t="n"/>
      <c r="Z324" s="14" t="n"/>
    </row>
    <row r="325" ht="15.75" customHeight="1" s="16">
      <c r="A325" s="14" t="n"/>
      <c r="B325" s="14" t="n"/>
      <c r="C325" s="14" t="n"/>
      <c r="D325" s="14" t="n"/>
      <c r="E325" s="14" t="n"/>
      <c r="F325" s="14" t="n"/>
      <c r="G325" s="14" t="n"/>
      <c r="H325" s="14" t="n"/>
      <c r="I325" s="14" t="n"/>
      <c r="J325" s="14" t="n"/>
      <c r="K325" s="14" t="n"/>
      <c r="L325" s="14" t="n"/>
      <c r="M325" s="14" t="n"/>
      <c r="N325" s="14" t="n"/>
      <c r="O325" s="14" t="n"/>
      <c r="P325" s="14" t="n"/>
      <c r="Q325" s="14" t="n"/>
      <c r="R325" s="14" t="n"/>
      <c r="S325" s="14" t="n"/>
      <c r="T325" s="14" t="n"/>
      <c r="U325" s="14" t="n"/>
      <c r="V325" s="14" t="n"/>
      <c r="W325" s="14" t="n"/>
      <c r="X325" s="14" t="n"/>
      <c r="Y325" s="14" t="n"/>
      <c r="Z325" s="14" t="n"/>
    </row>
    <row r="326" ht="15.75" customHeight="1" s="16">
      <c r="A326" s="14" t="n"/>
      <c r="B326" s="14" t="n"/>
      <c r="C326" s="14" t="n"/>
      <c r="D326" s="14" t="n"/>
      <c r="E326" s="14" t="n"/>
      <c r="F326" s="14" t="n"/>
      <c r="G326" s="14" t="n"/>
      <c r="H326" s="14" t="n"/>
      <c r="I326" s="14" t="n"/>
      <c r="J326" s="14" t="n"/>
      <c r="K326" s="14" t="n"/>
      <c r="L326" s="14" t="n"/>
      <c r="M326" s="14" t="n"/>
      <c r="N326" s="14" t="n"/>
      <c r="O326" s="14" t="n"/>
      <c r="P326" s="14" t="n"/>
      <c r="Q326" s="14" t="n"/>
      <c r="R326" s="14" t="n"/>
      <c r="S326" s="14" t="n"/>
      <c r="T326" s="14" t="n"/>
      <c r="U326" s="14" t="n"/>
      <c r="V326" s="14" t="n"/>
      <c r="W326" s="14" t="n"/>
      <c r="X326" s="14" t="n"/>
      <c r="Y326" s="14" t="n"/>
      <c r="Z326" s="14" t="n"/>
    </row>
    <row r="327" ht="15.75" customHeight="1" s="16">
      <c r="A327" s="14" t="n"/>
      <c r="B327" s="14" t="n"/>
      <c r="C327" s="14" t="n"/>
      <c r="D327" s="14" t="n"/>
      <c r="E327" s="14" t="n"/>
      <c r="F327" s="14" t="n"/>
      <c r="G327" s="14" t="n"/>
      <c r="H327" s="14" t="n"/>
      <c r="I327" s="14" t="n"/>
      <c r="J327" s="14" t="n"/>
      <c r="K327" s="14" t="n"/>
      <c r="L327" s="14" t="n"/>
      <c r="M327" s="14" t="n"/>
      <c r="N327" s="14" t="n"/>
      <c r="O327" s="14" t="n"/>
      <c r="P327" s="14" t="n"/>
      <c r="Q327" s="14" t="n"/>
      <c r="R327" s="14" t="n"/>
      <c r="S327" s="14" t="n"/>
      <c r="T327" s="14" t="n"/>
      <c r="U327" s="14" t="n"/>
      <c r="V327" s="14" t="n"/>
      <c r="W327" s="14" t="n"/>
      <c r="X327" s="14" t="n"/>
      <c r="Y327" s="14" t="n"/>
      <c r="Z327" s="14" t="n"/>
    </row>
    <row r="328" ht="15.75" customHeight="1" s="16">
      <c r="A328" s="14" t="n"/>
      <c r="B328" s="14" t="n"/>
      <c r="C328" s="14" t="n"/>
      <c r="D328" s="14" t="n"/>
      <c r="E328" s="14" t="n"/>
      <c r="F328" s="14" t="n"/>
      <c r="G328" s="14" t="n"/>
      <c r="H328" s="14" t="n"/>
      <c r="I328" s="14" t="n"/>
      <c r="J328" s="14" t="n"/>
      <c r="K328" s="14" t="n"/>
      <c r="L328" s="14" t="n"/>
      <c r="M328" s="14" t="n"/>
      <c r="N328" s="14" t="n"/>
      <c r="O328" s="14" t="n"/>
      <c r="P328" s="14" t="n"/>
      <c r="Q328" s="14" t="n"/>
      <c r="R328" s="14" t="n"/>
      <c r="S328" s="14" t="n"/>
      <c r="T328" s="14" t="n"/>
      <c r="U328" s="14" t="n"/>
      <c r="V328" s="14" t="n"/>
      <c r="W328" s="14" t="n"/>
      <c r="X328" s="14" t="n"/>
      <c r="Y328" s="14" t="n"/>
      <c r="Z328" s="14" t="n"/>
    </row>
    <row r="329" ht="15.75" customHeight="1" s="16">
      <c r="A329" s="14" t="n"/>
      <c r="B329" s="14" t="n"/>
      <c r="C329" s="14" t="n"/>
      <c r="D329" s="14" t="n"/>
      <c r="E329" s="14" t="n"/>
      <c r="F329" s="14" t="n"/>
      <c r="G329" s="14" t="n"/>
      <c r="H329" s="14" t="n"/>
      <c r="I329" s="14" t="n"/>
      <c r="J329" s="14" t="n"/>
      <c r="K329" s="14" t="n"/>
      <c r="L329" s="14" t="n"/>
      <c r="M329" s="14" t="n"/>
      <c r="N329" s="14" t="n"/>
      <c r="O329" s="14" t="n"/>
      <c r="P329" s="14" t="n"/>
      <c r="Q329" s="14" t="n"/>
      <c r="R329" s="14" t="n"/>
      <c r="S329" s="14" t="n"/>
      <c r="T329" s="14" t="n"/>
      <c r="U329" s="14" t="n"/>
      <c r="V329" s="14" t="n"/>
      <c r="W329" s="14" t="n"/>
      <c r="X329" s="14" t="n"/>
      <c r="Y329" s="14" t="n"/>
      <c r="Z329" s="14" t="n"/>
    </row>
    <row r="330" ht="15.75" customHeight="1" s="16">
      <c r="A330" s="14" t="n"/>
      <c r="B330" s="14" t="n"/>
      <c r="C330" s="14" t="n"/>
      <c r="D330" s="14" t="n"/>
      <c r="E330" s="14" t="n"/>
      <c r="F330" s="14" t="n"/>
      <c r="G330" s="14" t="n"/>
      <c r="H330" s="14" t="n"/>
      <c r="I330" s="14" t="n"/>
      <c r="J330" s="14" t="n"/>
      <c r="K330" s="14" t="n"/>
      <c r="L330" s="14" t="n"/>
      <c r="M330" s="14" t="n"/>
      <c r="N330" s="14" t="n"/>
      <c r="O330" s="14" t="n"/>
      <c r="P330" s="14" t="n"/>
      <c r="Q330" s="14" t="n"/>
      <c r="R330" s="14" t="n"/>
      <c r="S330" s="14" t="n"/>
      <c r="T330" s="14" t="n"/>
      <c r="U330" s="14" t="n"/>
      <c r="V330" s="14" t="n"/>
      <c r="W330" s="14" t="n"/>
      <c r="X330" s="14" t="n"/>
      <c r="Y330" s="14" t="n"/>
      <c r="Z330" s="14" t="n"/>
    </row>
    <row r="331" ht="15.75" customHeight="1" s="16">
      <c r="A331" s="14" t="n"/>
      <c r="B331" s="14" t="n"/>
      <c r="C331" s="14" t="n"/>
      <c r="D331" s="14" t="n"/>
      <c r="E331" s="14" t="n"/>
      <c r="F331" s="14" t="n"/>
      <c r="G331" s="14" t="n"/>
      <c r="H331" s="14" t="n"/>
      <c r="I331" s="14" t="n"/>
      <c r="J331" s="14" t="n"/>
      <c r="K331" s="14" t="n"/>
      <c r="L331" s="14" t="n"/>
      <c r="M331" s="14" t="n"/>
      <c r="N331" s="14" t="n"/>
      <c r="O331" s="14" t="n"/>
      <c r="P331" s="14" t="n"/>
      <c r="Q331" s="14" t="n"/>
      <c r="R331" s="14" t="n"/>
      <c r="S331" s="14" t="n"/>
      <c r="T331" s="14" t="n"/>
      <c r="U331" s="14" t="n"/>
      <c r="V331" s="14" t="n"/>
      <c r="W331" s="14" t="n"/>
      <c r="X331" s="14" t="n"/>
      <c r="Y331" s="14" t="n"/>
      <c r="Z331" s="14" t="n"/>
    </row>
    <row r="332" ht="15.75" customHeight="1" s="16">
      <c r="A332" s="14" t="n"/>
      <c r="B332" s="14" t="n"/>
      <c r="C332" s="14" t="n"/>
      <c r="D332" s="14" t="n"/>
      <c r="E332" s="14" t="n"/>
      <c r="F332" s="14" t="n"/>
      <c r="G332" s="14" t="n"/>
      <c r="H332" s="14" t="n"/>
      <c r="I332" s="14" t="n"/>
      <c r="J332" s="14" t="n"/>
      <c r="K332" s="14" t="n"/>
      <c r="L332" s="14" t="n"/>
      <c r="M332" s="14" t="n"/>
      <c r="N332" s="14" t="n"/>
      <c r="O332" s="14" t="n"/>
      <c r="P332" s="14" t="n"/>
      <c r="Q332" s="14" t="n"/>
      <c r="R332" s="14" t="n"/>
      <c r="S332" s="14" t="n"/>
      <c r="T332" s="14" t="n"/>
      <c r="U332" s="14" t="n"/>
      <c r="V332" s="14" t="n"/>
      <c r="W332" s="14" t="n"/>
      <c r="X332" s="14" t="n"/>
      <c r="Y332" s="14" t="n"/>
      <c r="Z332" s="14" t="n"/>
    </row>
    <row r="333" ht="15.75" customHeight="1" s="16">
      <c r="A333" s="14" t="n"/>
      <c r="B333" s="14" t="n"/>
      <c r="C333" s="14" t="n"/>
      <c r="D333" s="14" t="n"/>
      <c r="E333" s="14" t="n"/>
      <c r="F333" s="14" t="n"/>
      <c r="G333" s="14" t="n"/>
      <c r="H333" s="14" t="n"/>
      <c r="I333" s="14" t="n"/>
      <c r="J333" s="14" t="n"/>
      <c r="K333" s="14" t="n"/>
      <c r="L333" s="14" t="n"/>
      <c r="M333" s="14" t="n"/>
      <c r="N333" s="14" t="n"/>
      <c r="O333" s="14" t="n"/>
      <c r="P333" s="14" t="n"/>
      <c r="Q333" s="14" t="n"/>
      <c r="R333" s="14" t="n"/>
      <c r="S333" s="14" t="n"/>
      <c r="T333" s="14" t="n"/>
      <c r="U333" s="14" t="n"/>
      <c r="V333" s="14" t="n"/>
      <c r="W333" s="14" t="n"/>
      <c r="X333" s="14" t="n"/>
      <c r="Y333" s="14" t="n"/>
      <c r="Z333" s="14" t="n"/>
    </row>
    <row r="334" ht="15.75" customHeight="1" s="16">
      <c r="A334" s="14" t="n"/>
      <c r="B334" s="14" t="n"/>
      <c r="C334" s="14" t="n"/>
      <c r="D334" s="14" t="n"/>
      <c r="E334" s="14" t="n"/>
      <c r="F334" s="14" t="n"/>
      <c r="G334" s="14" t="n"/>
      <c r="H334" s="14" t="n"/>
      <c r="I334" s="14" t="n"/>
      <c r="J334" s="14" t="n"/>
      <c r="K334" s="14" t="n"/>
      <c r="L334" s="14" t="n"/>
      <c r="M334" s="14" t="n"/>
      <c r="N334" s="14" t="n"/>
      <c r="O334" s="14" t="n"/>
      <c r="P334" s="14" t="n"/>
      <c r="Q334" s="14" t="n"/>
      <c r="R334" s="14" t="n"/>
      <c r="S334" s="14" t="n"/>
      <c r="T334" s="14" t="n"/>
      <c r="U334" s="14" t="n"/>
      <c r="V334" s="14" t="n"/>
      <c r="W334" s="14" t="n"/>
      <c r="X334" s="14" t="n"/>
      <c r="Y334" s="14" t="n"/>
      <c r="Z334" s="14" t="n"/>
    </row>
    <row r="335" ht="15.75" customHeight="1" s="16">
      <c r="A335" s="14" t="n"/>
      <c r="B335" s="14" t="n"/>
      <c r="C335" s="14" t="n"/>
      <c r="D335" s="14" t="n"/>
      <c r="E335" s="14" t="n"/>
      <c r="F335" s="14" t="n"/>
      <c r="G335" s="14" t="n"/>
      <c r="H335" s="14" t="n"/>
      <c r="I335" s="14" t="n"/>
      <c r="J335" s="14" t="n"/>
      <c r="K335" s="14" t="n"/>
      <c r="L335" s="14" t="n"/>
      <c r="M335" s="14" t="n"/>
      <c r="N335" s="14" t="n"/>
      <c r="O335" s="14" t="n"/>
      <c r="P335" s="14" t="n"/>
      <c r="Q335" s="14" t="n"/>
      <c r="R335" s="14" t="n"/>
      <c r="S335" s="14" t="n"/>
      <c r="T335" s="14" t="n"/>
      <c r="U335" s="14" t="n"/>
      <c r="V335" s="14" t="n"/>
      <c r="W335" s="14" t="n"/>
      <c r="X335" s="14" t="n"/>
      <c r="Y335" s="14" t="n"/>
      <c r="Z335" s="14" t="n"/>
    </row>
    <row r="336" ht="15.75" customHeight="1" s="16">
      <c r="A336" s="14" t="n"/>
      <c r="B336" s="14" t="n"/>
      <c r="C336" s="14" t="n"/>
      <c r="D336" s="14" t="n"/>
      <c r="E336" s="14" t="n"/>
      <c r="F336" s="14" t="n"/>
      <c r="G336" s="14" t="n"/>
      <c r="H336" s="14" t="n"/>
      <c r="I336" s="14" t="n"/>
      <c r="J336" s="14" t="n"/>
      <c r="K336" s="14" t="n"/>
      <c r="L336" s="14" t="n"/>
      <c r="M336" s="14" t="n"/>
      <c r="N336" s="14" t="n"/>
      <c r="O336" s="14" t="n"/>
      <c r="P336" s="14" t="n"/>
      <c r="Q336" s="14" t="n"/>
      <c r="R336" s="14" t="n"/>
      <c r="S336" s="14" t="n"/>
      <c r="T336" s="14" t="n"/>
      <c r="U336" s="14" t="n"/>
      <c r="V336" s="14" t="n"/>
      <c r="W336" s="14" t="n"/>
      <c r="X336" s="14" t="n"/>
      <c r="Y336" s="14" t="n"/>
      <c r="Z336" s="14" t="n"/>
    </row>
    <row r="337" ht="15.75" customHeight="1" s="16">
      <c r="A337" s="14" t="n"/>
      <c r="B337" s="14" t="n"/>
      <c r="C337" s="14" t="n"/>
      <c r="D337" s="14" t="n"/>
      <c r="E337" s="14" t="n"/>
      <c r="F337" s="14" t="n"/>
      <c r="G337" s="14" t="n"/>
      <c r="H337" s="14" t="n"/>
      <c r="I337" s="14" t="n"/>
      <c r="J337" s="14" t="n"/>
      <c r="K337" s="14" t="n"/>
      <c r="L337" s="14" t="n"/>
      <c r="M337" s="14" t="n"/>
      <c r="N337" s="14" t="n"/>
      <c r="O337" s="14" t="n"/>
      <c r="P337" s="14" t="n"/>
      <c r="Q337" s="14" t="n"/>
      <c r="R337" s="14" t="n"/>
      <c r="S337" s="14" t="n"/>
      <c r="T337" s="14" t="n"/>
      <c r="U337" s="14" t="n"/>
      <c r="V337" s="14" t="n"/>
      <c r="W337" s="14" t="n"/>
      <c r="X337" s="14" t="n"/>
      <c r="Y337" s="14" t="n"/>
      <c r="Z337" s="14" t="n"/>
    </row>
    <row r="338" ht="15.75" customHeight="1" s="16">
      <c r="A338" s="14" t="n"/>
      <c r="B338" s="14" t="n"/>
      <c r="C338" s="14" t="n"/>
      <c r="D338" s="14" t="n"/>
      <c r="E338" s="14" t="n"/>
      <c r="F338" s="14" t="n"/>
      <c r="G338" s="14" t="n"/>
      <c r="H338" s="14" t="n"/>
      <c r="I338" s="14" t="n"/>
      <c r="J338" s="14" t="n"/>
      <c r="K338" s="14" t="n"/>
      <c r="L338" s="14" t="n"/>
      <c r="M338" s="14" t="n"/>
      <c r="N338" s="14" t="n"/>
      <c r="O338" s="14" t="n"/>
      <c r="P338" s="14" t="n"/>
      <c r="Q338" s="14" t="n"/>
      <c r="R338" s="14" t="n"/>
      <c r="S338" s="14" t="n"/>
      <c r="T338" s="14" t="n"/>
      <c r="U338" s="14" t="n"/>
      <c r="V338" s="14" t="n"/>
      <c r="W338" s="14" t="n"/>
      <c r="X338" s="14" t="n"/>
      <c r="Y338" s="14" t="n"/>
      <c r="Z338" s="14" t="n"/>
    </row>
    <row r="339" ht="15.75" customHeight="1" s="16">
      <c r="A339" s="14" t="n"/>
      <c r="B339" s="14" t="n"/>
      <c r="C339" s="14" t="n"/>
      <c r="D339" s="14" t="n"/>
      <c r="E339" s="14" t="n"/>
      <c r="F339" s="14" t="n"/>
      <c r="G339" s="14" t="n"/>
      <c r="H339" s="14" t="n"/>
      <c r="I339" s="14" t="n"/>
      <c r="J339" s="14" t="n"/>
      <c r="K339" s="14" t="n"/>
      <c r="L339" s="14" t="n"/>
      <c r="M339" s="14" t="n"/>
      <c r="N339" s="14" t="n"/>
      <c r="O339" s="14" t="n"/>
      <c r="P339" s="14" t="n"/>
      <c r="Q339" s="14" t="n"/>
      <c r="R339" s="14" t="n"/>
      <c r="S339" s="14" t="n"/>
      <c r="T339" s="14" t="n"/>
      <c r="U339" s="14" t="n"/>
      <c r="V339" s="14" t="n"/>
      <c r="W339" s="14" t="n"/>
      <c r="X339" s="14" t="n"/>
      <c r="Y339" s="14" t="n"/>
      <c r="Z339" s="14" t="n"/>
    </row>
    <row r="340" ht="15.75" customHeight="1" s="16">
      <c r="A340" s="14" t="n"/>
      <c r="B340" s="14" t="n"/>
      <c r="C340" s="14" t="n"/>
      <c r="D340" s="14" t="n"/>
      <c r="E340" s="14" t="n"/>
      <c r="F340" s="14" t="n"/>
      <c r="G340" s="14" t="n"/>
      <c r="H340" s="14" t="n"/>
      <c r="I340" s="14" t="n"/>
      <c r="J340" s="14" t="n"/>
      <c r="K340" s="14" t="n"/>
      <c r="L340" s="14" t="n"/>
      <c r="M340" s="14" t="n"/>
      <c r="N340" s="14" t="n"/>
      <c r="O340" s="14" t="n"/>
      <c r="P340" s="14" t="n"/>
      <c r="Q340" s="14" t="n"/>
      <c r="R340" s="14" t="n"/>
      <c r="S340" s="14" t="n"/>
      <c r="T340" s="14" t="n"/>
      <c r="U340" s="14" t="n"/>
      <c r="V340" s="14" t="n"/>
      <c r="W340" s="14" t="n"/>
      <c r="X340" s="14" t="n"/>
      <c r="Y340" s="14" t="n"/>
      <c r="Z340" s="14" t="n"/>
    </row>
    <row r="341" ht="15.75" customHeight="1" s="16">
      <c r="A341" s="14" t="n"/>
      <c r="B341" s="14" t="n"/>
      <c r="C341" s="14" t="n"/>
      <c r="D341" s="14" t="n"/>
      <c r="E341" s="14" t="n"/>
      <c r="F341" s="14" t="n"/>
      <c r="G341" s="14" t="n"/>
      <c r="H341" s="14" t="n"/>
      <c r="I341" s="14" t="n"/>
      <c r="J341" s="14" t="n"/>
      <c r="K341" s="14" t="n"/>
      <c r="L341" s="14" t="n"/>
      <c r="M341" s="14" t="n"/>
      <c r="N341" s="14" t="n"/>
      <c r="O341" s="14" t="n"/>
      <c r="P341" s="14" t="n"/>
      <c r="Q341" s="14" t="n"/>
      <c r="R341" s="14" t="n"/>
      <c r="S341" s="14" t="n"/>
      <c r="T341" s="14" t="n"/>
      <c r="U341" s="14" t="n"/>
      <c r="V341" s="14" t="n"/>
      <c r="W341" s="14" t="n"/>
      <c r="X341" s="14" t="n"/>
      <c r="Y341" s="14" t="n"/>
      <c r="Z341" s="14" t="n"/>
    </row>
    <row r="342" ht="15.75" customHeight="1" s="16">
      <c r="A342" s="14" t="n"/>
      <c r="B342" s="14" t="n"/>
      <c r="C342" s="14" t="n"/>
      <c r="D342" s="14" t="n"/>
      <c r="E342" s="14" t="n"/>
      <c r="F342" s="14" t="n"/>
      <c r="G342" s="14" t="n"/>
      <c r="H342" s="14" t="n"/>
      <c r="I342" s="14" t="n"/>
      <c r="J342" s="14" t="n"/>
      <c r="K342" s="14" t="n"/>
      <c r="L342" s="14" t="n"/>
      <c r="M342" s="14" t="n"/>
      <c r="N342" s="14" t="n"/>
      <c r="O342" s="14" t="n"/>
      <c r="P342" s="14" t="n"/>
      <c r="Q342" s="14" t="n"/>
      <c r="R342" s="14" t="n"/>
      <c r="S342" s="14" t="n"/>
      <c r="T342" s="14" t="n"/>
      <c r="U342" s="14" t="n"/>
      <c r="V342" s="14" t="n"/>
      <c r="W342" s="14" t="n"/>
      <c r="X342" s="14" t="n"/>
      <c r="Y342" s="14" t="n"/>
      <c r="Z342" s="14" t="n"/>
    </row>
    <row r="343" ht="15.75" customHeight="1" s="16">
      <c r="A343" s="14" t="n"/>
      <c r="B343" s="14" t="n"/>
      <c r="C343" s="14" t="n"/>
      <c r="D343" s="14" t="n"/>
      <c r="E343" s="14" t="n"/>
      <c r="F343" s="14" t="n"/>
      <c r="G343" s="14" t="n"/>
      <c r="H343" s="14" t="n"/>
      <c r="I343" s="14" t="n"/>
      <c r="J343" s="14" t="n"/>
      <c r="K343" s="14" t="n"/>
      <c r="L343" s="14" t="n"/>
      <c r="M343" s="14" t="n"/>
      <c r="N343" s="14" t="n"/>
      <c r="O343" s="14" t="n"/>
      <c r="P343" s="14" t="n"/>
      <c r="Q343" s="14" t="n"/>
      <c r="R343" s="14" t="n"/>
      <c r="S343" s="14" t="n"/>
      <c r="T343" s="14" t="n"/>
      <c r="U343" s="14" t="n"/>
      <c r="V343" s="14" t="n"/>
      <c r="W343" s="14" t="n"/>
      <c r="X343" s="14" t="n"/>
      <c r="Y343" s="14" t="n"/>
      <c r="Z343" s="14" t="n"/>
    </row>
    <row r="344" ht="15.75" customHeight="1" s="16">
      <c r="A344" s="14" t="n"/>
      <c r="B344" s="14" t="n"/>
      <c r="C344" s="14" t="n"/>
      <c r="D344" s="14" t="n"/>
      <c r="E344" s="14" t="n"/>
      <c r="F344" s="14" t="n"/>
      <c r="G344" s="14" t="n"/>
      <c r="H344" s="14" t="n"/>
      <c r="I344" s="14" t="n"/>
      <c r="J344" s="14" t="n"/>
      <c r="K344" s="14" t="n"/>
      <c r="L344" s="14" t="n"/>
      <c r="M344" s="14" t="n"/>
      <c r="N344" s="14" t="n"/>
      <c r="O344" s="14" t="n"/>
      <c r="P344" s="14" t="n"/>
      <c r="Q344" s="14" t="n"/>
      <c r="R344" s="14" t="n"/>
      <c r="S344" s="14" t="n"/>
      <c r="T344" s="14" t="n"/>
      <c r="U344" s="14" t="n"/>
      <c r="V344" s="14" t="n"/>
      <c r="W344" s="14" t="n"/>
      <c r="X344" s="14" t="n"/>
      <c r="Y344" s="14" t="n"/>
      <c r="Z344" s="14" t="n"/>
    </row>
    <row r="345" ht="15.75" customHeight="1" s="16">
      <c r="A345" s="14" t="n"/>
      <c r="B345" s="14" t="n"/>
      <c r="C345" s="14" t="n"/>
      <c r="D345" s="14" t="n"/>
      <c r="E345" s="14" t="n"/>
      <c r="F345" s="14" t="n"/>
      <c r="G345" s="14" t="n"/>
      <c r="H345" s="14" t="n"/>
      <c r="I345" s="14" t="n"/>
      <c r="J345" s="14" t="n"/>
      <c r="K345" s="14" t="n"/>
      <c r="L345" s="14" t="n"/>
      <c r="M345" s="14" t="n"/>
      <c r="N345" s="14" t="n"/>
      <c r="O345" s="14" t="n"/>
      <c r="P345" s="14" t="n"/>
      <c r="Q345" s="14" t="n"/>
      <c r="R345" s="14" t="n"/>
      <c r="S345" s="14" t="n"/>
      <c r="T345" s="14" t="n"/>
      <c r="U345" s="14" t="n"/>
      <c r="V345" s="14" t="n"/>
      <c r="W345" s="14" t="n"/>
      <c r="X345" s="14" t="n"/>
      <c r="Y345" s="14" t="n"/>
      <c r="Z345" s="14" t="n"/>
    </row>
    <row r="346" ht="15.75" customHeight="1" s="16">
      <c r="A346" s="14" t="n"/>
      <c r="B346" s="14" t="n"/>
      <c r="C346" s="14" t="n"/>
      <c r="D346" s="14" t="n"/>
      <c r="E346" s="14" t="n"/>
      <c r="F346" s="14" t="n"/>
      <c r="G346" s="14" t="n"/>
      <c r="H346" s="14" t="n"/>
      <c r="I346" s="14" t="n"/>
      <c r="J346" s="14" t="n"/>
      <c r="K346" s="14" t="n"/>
      <c r="L346" s="14" t="n"/>
      <c r="M346" s="14" t="n"/>
      <c r="N346" s="14" t="n"/>
      <c r="O346" s="14" t="n"/>
      <c r="P346" s="14" t="n"/>
      <c r="Q346" s="14" t="n"/>
      <c r="R346" s="14" t="n"/>
      <c r="S346" s="14" t="n"/>
      <c r="T346" s="14" t="n"/>
      <c r="U346" s="14" t="n"/>
      <c r="V346" s="14" t="n"/>
      <c r="W346" s="14" t="n"/>
      <c r="X346" s="14" t="n"/>
      <c r="Y346" s="14" t="n"/>
      <c r="Z346" s="14" t="n"/>
    </row>
    <row r="347" ht="15.75" customHeight="1" s="16">
      <c r="A347" s="14" t="n"/>
      <c r="B347" s="14" t="n"/>
      <c r="C347" s="14" t="n"/>
      <c r="D347" s="14" t="n"/>
      <c r="E347" s="14" t="n"/>
      <c r="F347" s="14" t="n"/>
      <c r="G347" s="14" t="n"/>
      <c r="H347" s="14" t="n"/>
      <c r="I347" s="14" t="n"/>
      <c r="J347" s="14" t="n"/>
      <c r="K347" s="14" t="n"/>
      <c r="L347" s="14" t="n"/>
      <c r="M347" s="14" t="n"/>
      <c r="N347" s="14" t="n"/>
      <c r="O347" s="14" t="n"/>
      <c r="P347" s="14" t="n"/>
      <c r="Q347" s="14" t="n"/>
      <c r="R347" s="14" t="n"/>
      <c r="S347" s="14" t="n"/>
      <c r="T347" s="14" t="n"/>
      <c r="U347" s="14" t="n"/>
      <c r="V347" s="14" t="n"/>
      <c r="W347" s="14" t="n"/>
      <c r="X347" s="14" t="n"/>
      <c r="Y347" s="14" t="n"/>
      <c r="Z347" s="14" t="n"/>
    </row>
    <row r="348" ht="15.75" customHeight="1" s="16">
      <c r="A348" s="14" t="n"/>
      <c r="B348" s="14" t="n"/>
      <c r="C348" s="14" t="n"/>
      <c r="D348" s="14" t="n"/>
      <c r="E348" s="14" t="n"/>
      <c r="F348" s="14" t="n"/>
      <c r="G348" s="14" t="n"/>
      <c r="H348" s="14" t="n"/>
      <c r="I348" s="14" t="n"/>
      <c r="J348" s="14" t="n"/>
      <c r="K348" s="14" t="n"/>
      <c r="L348" s="14" t="n"/>
      <c r="M348" s="14" t="n"/>
      <c r="N348" s="14" t="n"/>
      <c r="O348" s="14" t="n"/>
      <c r="P348" s="14" t="n"/>
      <c r="Q348" s="14" t="n"/>
      <c r="R348" s="14" t="n"/>
      <c r="S348" s="14" t="n"/>
      <c r="T348" s="14" t="n"/>
      <c r="U348" s="14" t="n"/>
      <c r="V348" s="14" t="n"/>
      <c r="W348" s="14" t="n"/>
      <c r="X348" s="14" t="n"/>
      <c r="Y348" s="14" t="n"/>
      <c r="Z348" s="14" t="n"/>
    </row>
    <row r="349" ht="15.75" customHeight="1" s="16">
      <c r="A349" s="14" t="n"/>
      <c r="B349" s="14" t="n"/>
      <c r="C349" s="14" t="n"/>
      <c r="D349" s="14" t="n"/>
      <c r="E349" s="14" t="n"/>
      <c r="F349" s="14" t="n"/>
      <c r="G349" s="14" t="n"/>
      <c r="H349" s="14" t="n"/>
      <c r="I349" s="14" t="n"/>
      <c r="J349" s="14" t="n"/>
      <c r="K349" s="14" t="n"/>
      <c r="L349" s="14" t="n"/>
      <c r="M349" s="14" t="n"/>
      <c r="N349" s="14" t="n"/>
      <c r="O349" s="14" t="n"/>
      <c r="P349" s="14" t="n"/>
      <c r="Q349" s="14" t="n"/>
      <c r="R349" s="14" t="n"/>
      <c r="S349" s="14" t="n"/>
      <c r="T349" s="14" t="n"/>
      <c r="U349" s="14" t="n"/>
      <c r="V349" s="14" t="n"/>
      <c r="W349" s="14" t="n"/>
      <c r="X349" s="14" t="n"/>
      <c r="Y349" s="14" t="n"/>
      <c r="Z349" s="14" t="n"/>
    </row>
    <row r="350" ht="15.75" customHeight="1" s="16">
      <c r="A350" s="14" t="n"/>
      <c r="B350" s="14" t="n"/>
      <c r="C350" s="14" t="n"/>
      <c r="D350" s="14" t="n"/>
      <c r="E350" s="14" t="n"/>
      <c r="F350" s="14" t="n"/>
      <c r="G350" s="14" t="n"/>
      <c r="H350" s="14" t="n"/>
      <c r="I350" s="14" t="n"/>
      <c r="J350" s="14" t="n"/>
      <c r="K350" s="14" t="n"/>
      <c r="L350" s="14" t="n"/>
      <c r="M350" s="14" t="n"/>
      <c r="N350" s="14" t="n"/>
      <c r="O350" s="14" t="n"/>
      <c r="P350" s="14" t="n"/>
      <c r="Q350" s="14" t="n"/>
      <c r="R350" s="14" t="n"/>
      <c r="S350" s="14" t="n"/>
      <c r="T350" s="14" t="n"/>
      <c r="U350" s="14" t="n"/>
      <c r="V350" s="14" t="n"/>
      <c r="W350" s="14" t="n"/>
      <c r="X350" s="14" t="n"/>
      <c r="Y350" s="14" t="n"/>
      <c r="Z350" s="14" t="n"/>
    </row>
    <row r="351" ht="15.75" customHeight="1" s="16">
      <c r="A351" s="14" t="n"/>
      <c r="B351" s="14" t="n"/>
      <c r="C351" s="14" t="n"/>
      <c r="D351" s="14" t="n"/>
      <c r="E351" s="14" t="n"/>
      <c r="F351" s="14" t="n"/>
      <c r="G351" s="14" t="n"/>
      <c r="H351" s="14" t="n"/>
      <c r="I351" s="14" t="n"/>
      <c r="J351" s="14" t="n"/>
      <c r="K351" s="14" t="n"/>
      <c r="L351" s="14" t="n"/>
      <c r="M351" s="14" t="n"/>
      <c r="N351" s="14" t="n"/>
      <c r="O351" s="14" t="n"/>
      <c r="P351" s="14" t="n"/>
      <c r="Q351" s="14" t="n"/>
      <c r="R351" s="14" t="n"/>
      <c r="S351" s="14" t="n"/>
      <c r="T351" s="14" t="n"/>
      <c r="U351" s="14" t="n"/>
      <c r="V351" s="14" t="n"/>
      <c r="W351" s="14" t="n"/>
      <c r="X351" s="14" t="n"/>
      <c r="Y351" s="14" t="n"/>
      <c r="Z351" s="14" t="n"/>
    </row>
    <row r="352" ht="15.75" customHeight="1" s="16">
      <c r="A352" s="14" t="n"/>
      <c r="B352" s="14" t="n"/>
      <c r="C352" s="14" t="n"/>
      <c r="D352" s="14" t="n"/>
      <c r="E352" s="14" t="n"/>
      <c r="F352" s="14" t="n"/>
      <c r="G352" s="14" t="n"/>
      <c r="H352" s="14" t="n"/>
      <c r="I352" s="14" t="n"/>
      <c r="J352" s="14" t="n"/>
      <c r="K352" s="14" t="n"/>
      <c r="L352" s="14" t="n"/>
      <c r="M352" s="14" t="n"/>
      <c r="N352" s="14" t="n"/>
      <c r="O352" s="14" t="n"/>
      <c r="P352" s="14" t="n"/>
      <c r="Q352" s="14" t="n"/>
      <c r="R352" s="14" t="n"/>
      <c r="S352" s="14" t="n"/>
      <c r="T352" s="14" t="n"/>
      <c r="U352" s="14" t="n"/>
      <c r="V352" s="14" t="n"/>
      <c r="W352" s="14" t="n"/>
      <c r="X352" s="14" t="n"/>
      <c r="Y352" s="14" t="n"/>
      <c r="Z352" s="14" t="n"/>
    </row>
    <row r="353" ht="15.75" customHeight="1" s="16">
      <c r="A353" s="14" t="n"/>
      <c r="B353" s="14" t="n"/>
      <c r="C353" s="14" t="n"/>
      <c r="D353" s="14" t="n"/>
      <c r="E353" s="14" t="n"/>
      <c r="F353" s="14" t="n"/>
      <c r="G353" s="14" t="n"/>
      <c r="H353" s="14" t="n"/>
      <c r="I353" s="14" t="n"/>
      <c r="J353" s="14" t="n"/>
      <c r="K353" s="14" t="n"/>
      <c r="L353" s="14" t="n"/>
      <c r="M353" s="14" t="n"/>
      <c r="N353" s="14" t="n"/>
      <c r="O353" s="14" t="n"/>
      <c r="P353" s="14" t="n"/>
      <c r="Q353" s="14" t="n"/>
      <c r="R353" s="14" t="n"/>
      <c r="S353" s="14" t="n"/>
      <c r="T353" s="14" t="n"/>
      <c r="U353" s="14" t="n"/>
      <c r="V353" s="14" t="n"/>
      <c r="W353" s="14" t="n"/>
      <c r="X353" s="14" t="n"/>
      <c r="Y353" s="14" t="n"/>
      <c r="Z353" s="14" t="n"/>
    </row>
    <row r="354" ht="15.75" customHeight="1" s="16">
      <c r="A354" s="14" t="n"/>
      <c r="B354" s="14" t="n"/>
      <c r="C354" s="14" t="n"/>
      <c r="D354" s="14" t="n"/>
      <c r="E354" s="14" t="n"/>
      <c r="F354" s="14" t="n"/>
      <c r="G354" s="14" t="n"/>
      <c r="H354" s="14" t="n"/>
      <c r="I354" s="14" t="n"/>
      <c r="J354" s="14" t="n"/>
      <c r="K354" s="14" t="n"/>
      <c r="L354" s="14" t="n"/>
      <c r="M354" s="14" t="n"/>
      <c r="N354" s="14" t="n"/>
      <c r="O354" s="14" t="n"/>
      <c r="P354" s="14" t="n"/>
      <c r="Q354" s="14" t="n"/>
      <c r="R354" s="14" t="n"/>
      <c r="S354" s="14" t="n"/>
      <c r="T354" s="14" t="n"/>
      <c r="U354" s="14" t="n"/>
      <c r="V354" s="14" t="n"/>
      <c r="W354" s="14" t="n"/>
      <c r="X354" s="14" t="n"/>
      <c r="Y354" s="14" t="n"/>
      <c r="Z354" s="14" t="n"/>
    </row>
    <row r="355" ht="15.75" customHeight="1" s="16">
      <c r="A355" s="14" t="n"/>
      <c r="B355" s="14" t="n"/>
      <c r="C355" s="14" t="n"/>
      <c r="D355" s="14" t="n"/>
      <c r="E355" s="14" t="n"/>
      <c r="F355" s="14" t="n"/>
      <c r="G355" s="14" t="n"/>
      <c r="H355" s="14" t="n"/>
      <c r="I355" s="14" t="n"/>
      <c r="J355" s="14" t="n"/>
      <c r="K355" s="14" t="n"/>
      <c r="L355" s="14" t="n"/>
      <c r="M355" s="14" t="n"/>
      <c r="N355" s="14" t="n"/>
      <c r="O355" s="14" t="n"/>
      <c r="P355" s="14" t="n"/>
      <c r="Q355" s="14" t="n"/>
      <c r="R355" s="14" t="n"/>
      <c r="S355" s="14" t="n"/>
      <c r="T355" s="14" t="n"/>
      <c r="U355" s="14" t="n"/>
      <c r="V355" s="14" t="n"/>
      <c r="W355" s="14" t="n"/>
      <c r="X355" s="14" t="n"/>
      <c r="Y355" s="14" t="n"/>
      <c r="Z355" s="14" t="n"/>
    </row>
    <row r="356" ht="15.75" customHeight="1" s="16">
      <c r="A356" s="14" t="n"/>
      <c r="B356" s="14" t="n"/>
      <c r="C356" s="14" t="n"/>
      <c r="D356" s="14" t="n"/>
      <c r="E356" s="14" t="n"/>
      <c r="F356" s="14" t="n"/>
      <c r="G356" s="14" t="n"/>
      <c r="H356" s="14" t="n"/>
      <c r="I356" s="14" t="n"/>
      <c r="J356" s="14" t="n"/>
      <c r="K356" s="14" t="n"/>
      <c r="L356" s="14" t="n"/>
      <c r="M356" s="14" t="n"/>
      <c r="N356" s="14" t="n"/>
      <c r="O356" s="14" t="n"/>
      <c r="P356" s="14" t="n"/>
      <c r="Q356" s="14" t="n"/>
      <c r="R356" s="14" t="n"/>
      <c r="S356" s="14" t="n"/>
      <c r="T356" s="14" t="n"/>
      <c r="U356" s="14" t="n"/>
      <c r="V356" s="14" t="n"/>
      <c r="W356" s="14" t="n"/>
      <c r="X356" s="14" t="n"/>
      <c r="Y356" s="14" t="n"/>
      <c r="Z356" s="14" t="n"/>
    </row>
    <row r="357" ht="15.75" customHeight="1" s="16">
      <c r="A357" s="14" t="n"/>
      <c r="B357" s="14" t="n"/>
      <c r="C357" s="14" t="n"/>
      <c r="D357" s="14" t="n"/>
      <c r="E357" s="14" t="n"/>
      <c r="F357" s="14" t="n"/>
      <c r="G357" s="14" t="n"/>
      <c r="H357" s="14" t="n"/>
      <c r="I357" s="14" t="n"/>
      <c r="J357" s="14" t="n"/>
      <c r="K357" s="14" t="n"/>
      <c r="L357" s="14" t="n"/>
      <c r="M357" s="14" t="n"/>
      <c r="N357" s="14" t="n"/>
      <c r="O357" s="14" t="n"/>
      <c r="P357" s="14" t="n"/>
      <c r="Q357" s="14" t="n"/>
      <c r="R357" s="14" t="n"/>
      <c r="S357" s="14" t="n"/>
      <c r="T357" s="14" t="n"/>
      <c r="U357" s="14" t="n"/>
      <c r="V357" s="14" t="n"/>
      <c r="W357" s="14" t="n"/>
      <c r="X357" s="14" t="n"/>
      <c r="Y357" s="14" t="n"/>
      <c r="Z357" s="14" t="n"/>
    </row>
    <row r="358" ht="15.75" customHeight="1" s="16">
      <c r="A358" s="14" t="n"/>
      <c r="B358" s="14" t="n"/>
      <c r="C358" s="14" t="n"/>
      <c r="D358" s="14" t="n"/>
      <c r="E358" s="14" t="n"/>
      <c r="F358" s="14" t="n"/>
      <c r="G358" s="14" t="n"/>
      <c r="H358" s="14" t="n"/>
      <c r="I358" s="14" t="n"/>
      <c r="J358" s="14" t="n"/>
      <c r="K358" s="14" t="n"/>
      <c r="L358" s="14" t="n"/>
      <c r="M358" s="14" t="n"/>
      <c r="N358" s="14" t="n"/>
      <c r="O358" s="14" t="n"/>
      <c r="P358" s="14" t="n"/>
      <c r="Q358" s="14" t="n"/>
      <c r="R358" s="14" t="n"/>
      <c r="S358" s="14" t="n"/>
      <c r="T358" s="14" t="n"/>
      <c r="U358" s="14" t="n"/>
      <c r="V358" s="14" t="n"/>
      <c r="W358" s="14" t="n"/>
      <c r="X358" s="14" t="n"/>
      <c r="Y358" s="14" t="n"/>
      <c r="Z358" s="14" t="n"/>
    </row>
    <row r="359" ht="15.75" customHeight="1" s="16">
      <c r="A359" s="14" t="n"/>
      <c r="B359" s="14" t="n"/>
      <c r="C359" s="14" t="n"/>
      <c r="D359" s="14" t="n"/>
      <c r="E359" s="14" t="n"/>
      <c r="F359" s="14" t="n"/>
      <c r="G359" s="14" t="n"/>
      <c r="H359" s="14" t="n"/>
      <c r="I359" s="14" t="n"/>
      <c r="J359" s="14" t="n"/>
      <c r="K359" s="14" t="n"/>
      <c r="L359" s="14" t="n"/>
      <c r="M359" s="14" t="n"/>
      <c r="N359" s="14" t="n"/>
      <c r="O359" s="14" t="n"/>
      <c r="P359" s="14" t="n"/>
      <c r="Q359" s="14" t="n"/>
      <c r="R359" s="14" t="n"/>
      <c r="S359" s="14" t="n"/>
      <c r="T359" s="14" t="n"/>
      <c r="U359" s="14" t="n"/>
      <c r="V359" s="14" t="n"/>
      <c r="W359" s="14" t="n"/>
      <c r="X359" s="14" t="n"/>
      <c r="Y359" s="14" t="n"/>
      <c r="Z359" s="14" t="n"/>
    </row>
    <row r="360" ht="15.75" customHeight="1" s="16">
      <c r="A360" s="14" t="n"/>
      <c r="B360" s="14" t="n"/>
      <c r="C360" s="14" t="n"/>
      <c r="D360" s="14" t="n"/>
      <c r="E360" s="14" t="n"/>
      <c r="F360" s="14" t="n"/>
      <c r="G360" s="14" t="n"/>
      <c r="H360" s="14" t="n"/>
      <c r="I360" s="14" t="n"/>
      <c r="J360" s="14" t="n"/>
      <c r="K360" s="14" t="n"/>
      <c r="L360" s="14" t="n"/>
      <c r="M360" s="14" t="n"/>
      <c r="N360" s="14" t="n"/>
      <c r="O360" s="14" t="n"/>
      <c r="P360" s="14" t="n"/>
      <c r="Q360" s="14" t="n"/>
      <c r="R360" s="14" t="n"/>
      <c r="S360" s="14" t="n"/>
      <c r="T360" s="14" t="n"/>
      <c r="U360" s="14" t="n"/>
      <c r="V360" s="14" t="n"/>
      <c r="W360" s="14" t="n"/>
      <c r="X360" s="14" t="n"/>
      <c r="Y360" s="14" t="n"/>
      <c r="Z360" s="14" t="n"/>
    </row>
    <row r="361" ht="15.75" customHeight="1" s="16">
      <c r="A361" s="14" t="n"/>
      <c r="B361" s="14" t="n"/>
      <c r="C361" s="14" t="n"/>
      <c r="D361" s="14" t="n"/>
      <c r="E361" s="14" t="n"/>
      <c r="F361" s="14" t="n"/>
      <c r="G361" s="14" t="n"/>
      <c r="H361" s="14" t="n"/>
      <c r="I361" s="14" t="n"/>
      <c r="J361" s="14" t="n"/>
      <c r="K361" s="14" t="n"/>
      <c r="L361" s="14" t="n"/>
      <c r="M361" s="14" t="n"/>
      <c r="N361" s="14" t="n"/>
      <c r="O361" s="14" t="n"/>
      <c r="P361" s="14" t="n"/>
      <c r="Q361" s="14" t="n"/>
      <c r="R361" s="14" t="n"/>
      <c r="S361" s="14" t="n"/>
      <c r="T361" s="14" t="n"/>
      <c r="U361" s="14" t="n"/>
      <c r="V361" s="14" t="n"/>
      <c r="W361" s="14" t="n"/>
      <c r="X361" s="14" t="n"/>
      <c r="Y361" s="14" t="n"/>
      <c r="Z361" s="14" t="n"/>
    </row>
    <row r="362" ht="15.75" customHeight="1" s="16">
      <c r="A362" s="14" t="n"/>
      <c r="B362" s="14" t="n"/>
      <c r="C362" s="14" t="n"/>
      <c r="D362" s="14" t="n"/>
      <c r="E362" s="14" t="n"/>
      <c r="F362" s="14" t="n"/>
      <c r="G362" s="14" t="n"/>
      <c r="H362" s="14" t="n"/>
      <c r="I362" s="14" t="n"/>
      <c r="J362" s="14" t="n"/>
      <c r="K362" s="14" t="n"/>
      <c r="L362" s="14" t="n"/>
      <c r="M362" s="14" t="n"/>
      <c r="N362" s="14" t="n"/>
      <c r="O362" s="14" t="n"/>
      <c r="P362" s="14" t="n"/>
      <c r="Q362" s="14" t="n"/>
      <c r="R362" s="14" t="n"/>
      <c r="S362" s="14" t="n"/>
      <c r="T362" s="14" t="n"/>
      <c r="U362" s="14" t="n"/>
      <c r="V362" s="14" t="n"/>
      <c r="W362" s="14" t="n"/>
      <c r="X362" s="14" t="n"/>
      <c r="Y362" s="14" t="n"/>
      <c r="Z362" s="14" t="n"/>
    </row>
    <row r="363" ht="15.75" customHeight="1" s="16">
      <c r="A363" s="14" t="n"/>
      <c r="B363" s="14" t="n"/>
      <c r="C363" s="14" t="n"/>
      <c r="D363" s="14" t="n"/>
      <c r="E363" s="14" t="n"/>
      <c r="F363" s="14" t="n"/>
      <c r="G363" s="14" t="n"/>
      <c r="H363" s="14" t="n"/>
      <c r="I363" s="14" t="n"/>
      <c r="J363" s="14" t="n"/>
      <c r="K363" s="14" t="n"/>
      <c r="L363" s="14" t="n"/>
      <c r="M363" s="14" t="n"/>
      <c r="N363" s="14" t="n"/>
      <c r="O363" s="14" t="n"/>
      <c r="P363" s="14" t="n"/>
      <c r="Q363" s="14" t="n"/>
      <c r="R363" s="14" t="n"/>
      <c r="S363" s="14" t="n"/>
      <c r="T363" s="14" t="n"/>
      <c r="U363" s="14" t="n"/>
      <c r="V363" s="14" t="n"/>
      <c r="W363" s="14" t="n"/>
      <c r="X363" s="14" t="n"/>
      <c r="Y363" s="14" t="n"/>
      <c r="Z363" s="14" t="n"/>
    </row>
    <row r="364" ht="15.75" customHeight="1" s="16">
      <c r="A364" s="14" t="n"/>
      <c r="B364" s="14" t="n"/>
      <c r="C364" s="14" t="n"/>
      <c r="D364" s="14" t="n"/>
      <c r="E364" s="14" t="n"/>
      <c r="F364" s="14" t="n"/>
      <c r="G364" s="14" t="n"/>
      <c r="H364" s="14" t="n"/>
      <c r="I364" s="14" t="n"/>
      <c r="J364" s="14" t="n"/>
      <c r="K364" s="14" t="n"/>
      <c r="L364" s="14" t="n"/>
      <c r="M364" s="14" t="n"/>
      <c r="N364" s="14" t="n"/>
      <c r="O364" s="14" t="n"/>
      <c r="P364" s="14" t="n"/>
      <c r="Q364" s="14" t="n"/>
      <c r="R364" s="14" t="n"/>
      <c r="S364" s="14" t="n"/>
      <c r="T364" s="14" t="n"/>
      <c r="U364" s="14" t="n"/>
      <c r="V364" s="14" t="n"/>
      <c r="W364" s="14" t="n"/>
      <c r="X364" s="14" t="n"/>
      <c r="Y364" s="14" t="n"/>
      <c r="Z364" s="14" t="n"/>
    </row>
    <row r="365" ht="15.75" customHeight="1" s="16">
      <c r="A365" s="14" t="n"/>
      <c r="B365" s="14" t="n"/>
      <c r="C365" s="14" t="n"/>
      <c r="D365" s="14" t="n"/>
      <c r="E365" s="14" t="n"/>
      <c r="F365" s="14" t="n"/>
      <c r="G365" s="14" t="n"/>
      <c r="H365" s="14" t="n"/>
      <c r="I365" s="14" t="n"/>
      <c r="J365" s="14" t="n"/>
      <c r="K365" s="14" t="n"/>
      <c r="L365" s="14" t="n"/>
      <c r="M365" s="14" t="n"/>
      <c r="N365" s="14" t="n"/>
      <c r="O365" s="14" t="n"/>
      <c r="P365" s="14" t="n"/>
      <c r="Q365" s="14" t="n"/>
      <c r="R365" s="14" t="n"/>
      <c r="S365" s="14" t="n"/>
      <c r="T365" s="14" t="n"/>
      <c r="U365" s="14" t="n"/>
      <c r="V365" s="14" t="n"/>
      <c r="W365" s="14" t="n"/>
      <c r="X365" s="14" t="n"/>
      <c r="Y365" s="14" t="n"/>
      <c r="Z365" s="14" t="n"/>
    </row>
    <row r="366" ht="15.75" customHeight="1" s="16">
      <c r="A366" s="14" t="n"/>
      <c r="B366" s="14" t="n"/>
      <c r="C366" s="14" t="n"/>
      <c r="D366" s="14" t="n"/>
      <c r="E366" s="14" t="n"/>
      <c r="F366" s="14" t="n"/>
      <c r="G366" s="14" t="n"/>
      <c r="H366" s="14" t="n"/>
      <c r="I366" s="14" t="n"/>
      <c r="J366" s="14" t="n"/>
      <c r="K366" s="14" t="n"/>
      <c r="L366" s="14" t="n"/>
      <c r="M366" s="14" t="n"/>
      <c r="N366" s="14" t="n"/>
      <c r="O366" s="14" t="n"/>
      <c r="P366" s="14" t="n"/>
      <c r="Q366" s="14" t="n"/>
      <c r="R366" s="14" t="n"/>
      <c r="S366" s="14" t="n"/>
      <c r="T366" s="14" t="n"/>
      <c r="U366" s="14" t="n"/>
      <c r="V366" s="14" t="n"/>
      <c r="W366" s="14" t="n"/>
      <c r="X366" s="14" t="n"/>
      <c r="Y366" s="14" t="n"/>
      <c r="Z366" s="14" t="n"/>
    </row>
    <row r="367" ht="15.75" customHeight="1" s="16">
      <c r="A367" s="14" t="n"/>
      <c r="B367" s="14" t="n"/>
      <c r="C367" s="14" t="n"/>
      <c r="D367" s="14" t="n"/>
      <c r="E367" s="14" t="n"/>
      <c r="F367" s="14" t="n"/>
      <c r="G367" s="14" t="n"/>
      <c r="H367" s="14" t="n"/>
      <c r="I367" s="14" t="n"/>
      <c r="J367" s="14" t="n"/>
      <c r="K367" s="14" t="n"/>
      <c r="L367" s="14" t="n"/>
      <c r="M367" s="14" t="n"/>
      <c r="N367" s="14" t="n"/>
      <c r="O367" s="14" t="n"/>
      <c r="P367" s="14" t="n"/>
      <c r="Q367" s="14" t="n"/>
      <c r="R367" s="14" t="n"/>
      <c r="S367" s="14" t="n"/>
      <c r="T367" s="14" t="n"/>
      <c r="U367" s="14" t="n"/>
      <c r="V367" s="14" t="n"/>
      <c r="W367" s="14" t="n"/>
      <c r="X367" s="14" t="n"/>
      <c r="Y367" s="14" t="n"/>
      <c r="Z367" s="14" t="n"/>
    </row>
    <row r="368" ht="15.75" customHeight="1" s="16">
      <c r="A368" s="14" t="n"/>
      <c r="B368" s="14" t="n"/>
      <c r="C368" s="14" t="n"/>
      <c r="D368" s="14" t="n"/>
      <c r="E368" s="14" t="n"/>
      <c r="F368" s="14" t="n"/>
      <c r="G368" s="14" t="n"/>
      <c r="H368" s="14" t="n"/>
      <c r="I368" s="14" t="n"/>
      <c r="J368" s="14" t="n"/>
      <c r="K368" s="14" t="n"/>
      <c r="L368" s="14" t="n"/>
      <c r="M368" s="14" t="n"/>
      <c r="N368" s="14" t="n"/>
      <c r="O368" s="14" t="n"/>
      <c r="P368" s="14" t="n"/>
      <c r="Q368" s="14" t="n"/>
      <c r="R368" s="14" t="n"/>
      <c r="S368" s="14" t="n"/>
      <c r="T368" s="14" t="n"/>
      <c r="U368" s="14" t="n"/>
      <c r="V368" s="14" t="n"/>
      <c r="W368" s="14" t="n"/>
      <c r="X368" s="14" t="n"/>
      <c r="Y368" s="14" t="n"/>
      <c r="Z368" s="14" t="n"/>
    </row>
    <row r="369" ht="15.75" customHeight="1" s="16">
      <c r="A369" s="14" t="n"/>
      <c r="B369" s="14" t="n"/>
      <c r="C369" s="14" t="n"/>
      <c r="D369" s="14" t="n"/>
      <c r="E369" s="14" t="n"/>
      <c r="F369" s="14" t="n"/>
      <c r="G369" s="14" t="n"/>
      <c r="H369" s="14" t="n"/>
      <c r="I369" s="14" t="n"/>
      <c r="J369" s="14" t="n"/>
      <c r="K369" s="14" t="n"/>
      <c r="L369" s="14" t="n"/>
      <c r="M369" s="14" t="n"/>
      <c r="N369" s="14" t="n"/>
      <c r="O369" s="14" t="n"/>
      <c r="P369" s="14" t="n"/>
      <c r="Q369" s="14" t="n"/>
      <c r="R369" s="14" t="n"/>
      <c r="S369" s="14" t="n"/>
      <c r="T369" s="14" t="n"/>
      <c r="U369" s="14" t="n"/>
      <c r="V369" s="14" t="n"/>
      <c r="W369" s="14" t="n"/>
      <c r="X369" s="14" t="n"/>
      <c r="Y369" s="14" t="n"/>
      <c r="Z369" s="14" t="n"/>
    </row>
    <row r="370" ht="15.75" customHeight="1" s="16">
      <c r="A370" s="14" t="n"/>
      <c r="B370" s="14" t="n"/>
      <c r="C370" s="14" t="n"/>
      <c r="D370" s="14" t="n"/>
      <c r="E370" s="14" t="n"/>
      <c r="F370" s="14" t="n"/>
      <c r="G370" s="14" t="n"/>
      <c r="H370" s="14" t="n"/>
      <c r="I370" s="14" t="n"/>
      <c r="J370" s="14" t="n"/>
      <c r="K370" s="14" t="n"/>
      <c r="L370" s="14" t="n"/>
      <c r="M370" s="14" t="n"/>
      <c r="N370" s="14" t="n"/>
      <c r="O370" s="14" t="n"/>
      <c r="P370" s="14" t="n"/>
      <c r="Q370" s="14" t="n"/>
      <c r="R370" s="14" t="n"/>
      <c r="S370" s="14" t="n"/>
      <c r="T370" s="14" t="n"/>
      <c r="U370" s="14" t="n"/>
      <c r="V370" s="14" t="n"/>
      <c r="W370" s="14" t="n"/>
      <c r="X370" s="14" t="n"/>
      <c r="Y370" s="14" t="n"/>
      <c r="Z370" s="14" t="n"/>
    </row>
    <row r="371" ht="15.75" customHeight="1" s="16">
      <c r="A371" s="14" t="n"/>
      <c r="B371" s="14" t="n"/>
      <c r="C371" s="14" t="n"/>
      <c r="D371" s="14" t="n"/>
      <c r="E371" s="14" t="n"/>
      <c r="F371" s="14" t="n"/>
      <c r="G371" s="14" t="n"/>
      <c r="H371" s="14" t="n"/>
      <c r="I371" s="14" t="n"/>
      <c r="J371" s="14" t="n"/>
      <c r="K371" s="14" t="n"/>
      <c r="L371" s="14" t="n"/>
      <c r="M371" s="14" t="n"/>
      <c r="N371" s="14" t="n"/>
      <c r="O371" s="14" t="n"/>
      <c r="P371" s="14" t="n"/>
      <c r="Q371" s="14" t="n"/>
      <c r="R371" s="14" t="n"/>
      <c r="S371" s="14" t="n"/>
      <c r="T371" s="14" t="n"/>
      <c r="U371" s="14" t="n"/>
      <c r="V371" s="14" t="n"/>
      <c r="W371" s="14" t="n"/>
      <c r="X371" s="14" t="n"/>
      <c r="Y371" s="14" t="n"/>
      <c r="Z371" s="14" t="n"/>
    </row>
    <row r="372" ht="15.75" customHeight="1" s="16">
      <c r="A372" s="14" t="n"/>
      <c r="B372" s="14" t="n"/>
      <c r="C372" s="14" t="n"/>
      <c r="D372" s="14" t="n"/>
      <c r="E372" s="14" t="n"/>
      <c r="F372" s="14" t="n"/>
      <c r="G372" s="14" t="n"/>
      <c r="H372" s="14" t="n"/>
      <c r="I372" s="14" t="n"/>
      <c r="J372" s="14" t="n"/>
      <c r="K372" s="14" t="n"/>
      <c r="L372" s="14" t="n"/>
      <c r="M372" s="14" t="n"/>
      <c r="N372" s="14" t="n"/>
      <c r="O372" s="14" t="n"/>
      <c r="P372" s="14" t="n"/>
      <c r="Q372" s="14" t="n"/>
      <c r="R372" s="14" t="n"/>
      <c r="S372" s="14" t="n"/>
      <c r="T372" s="14" t="n"/>
      <c r="U372" s="14" t="n"/>
      <c r="V372" s="14" t="n"/>
      <c r="W372" s="14" t="n"/>
      <c r="X372" s="14" t="n"/>
      <c r="Y372" s="14" t="n"/>
      <c r="Z372" s="14" t="n"/>
    </row>
    <row r="373" ht="15.75" customHeight="1" s="16">
      <c r="A373" s="14" t="n"/>
      <c r="B373" s="14" t="n"/>
      <c r="C373" s="14" t="n"/>
      <c r="D373" s="14" t="n"/>
      <c r="E373" s="14" t="n"/>
      <c r="F373" s="14" t="n"/>
      <c r="G373" s="14" t="n"/>
      <c r="H373" s="14" t="n"/>
      <c r="I373" s="14" t="n"/>
      <c r="J373" s="14" t="n"/>
      <c r="K373" s="14" t="n"/>
      <c r="L373" s="14" t="n"/>
      <c r="M373" s="14" t="n"/>
      <c r="N373" s="14" t="n"/>
      <c r="O373" s="14" t="n"/>
      <c r="P373" s="14" t="n"/>
      <c r="Q373" s="14" t="n"/>
      <c r="R373" s="14" t="n"/>
      <c r="S373" s="14" t="n"/>
      <c r="T373" s="14" t="n"/>
      <c r="U373" s="14" t="n"/>
      <c r="V373" s="14" t="n"/>
      <c r="W373" s="14" t="n"/>
      <c r="X373" s="14" t="n"/>
      <c r="Y373" s="14" t="n"/>
      <c r="Z373" s="14" t="n"/>
    </row>
    <row r="374" ht="15.75" customHeight="1" s="16">
      <c r="A374" s="14" t="n"/>
      <c r="B374" s="14" t="n"/>
      <c r="C374" s="14" t="n"/>
      <c r="D374" s="14" t="n"/>
      <c r="E374" s="14" t="n"/>
      <c r="F374" s="14" t="n"/>
      <c r="G374" s="14" t="n"/>
      <c r="H374" s="14" t="n"/>
      <c r="I374" s="14" t="n"/>
      <c r="J374" s="14" t="n"/>
      <c r="K374" s="14" t="n"/>
      <c r="L374" s="14" t="n"/>
      <c r="M374" s="14" t="n"/>
      <c r="N374" s="14" t="n"/>
      <c r="O374" s="14" t="n"/>
      <c r="P374" s="14" t="n"/>
      <c r="Q374" s="14" t="n"/>
      <c r="R374" s="14" t="n"/>
      <c r="S374" s="14" t="n"/>
      <c r="T374" s="14" t="n"/>
      <c r="U374" s="14" t="n"/>
      <c r="V374" s="14" t="n"/>
      <c r="W374" s="14" t="n"/>
      <c r="X374" s="14" t="n"/>
      <c r="Y374" s="14" t="n"/>
      <c r="Z374" s="14" t="n"/>
    </row>
    <row r="375" ht="15.75" customHeight="1" s="16">
      <c r="A375" s="14" t="n"/>
      <c r="B375" s="14" t="n"/>
      <c r="C375" s="14" t="n"/>
      <c r="D375" s="14" t="n"/>
      <c r="E375" s="14" t="n"/>
      <c r="F375" s="14" t="n"/>
      <c r="G375" s="14" t="n"/>
      <c r="H375" s="14" t="n"/>
      <c r="I375" s="14" t="n"/>
      <c r="J375" s="14" t="n"/>
      <c r="K375" s="14" t="n"/>
      <c r="L375" s="14" t="n"/>
      <c r="M375" s="14" t="n"/>
      <c r="N375" s="14" t="n"/>
      <c r="O375" s="14" t="n"/>
      <c r="P375" s="14" t="n"/>
      <c r="Q375" s="14" t="n"/>
      <c r="R375" s="14" t="n"/>
      <c r="S375" s="14" t="n"/>
      <c r="T375" s="14" t="n"/>
      <c r="U375" s="14" t="n"/>
      <c r="V375" s="14" t="n"/>
      <c r="W375" s="14" t="n"/>
      <c r="X375" s="14" t="n"/>
      <c r="Y375" s="14" t="n"/>
      <c r="Z375" s="14" t="n"/>
    </row>
    <row r="376" ht="15.75" customHeight="1" s="16">
      <c r="A376" s="14" t="n"/>
      <c r="B376" s="14" t="n"/>
      <c r="C376" s="14" t="n"/>
      <c r="D376" s="14" t="n"/>
      <c r="E376" s="14" t="n"/>
      <c r="F376" s="14" t="n"/>
      <c r="G376" s="14" t="n"/>
      <c r="H376" s="14" t="n"/>
      <c r="I376" s="14" t="n"/>
      <c r="J376" s="14" t="n"/>
      <c r="K376" s="14" t="n"/>
      <c r="L376" s="14" t="n"/>
      <c r="M376" s="14" t="n"/>
      <c r="N376" s="14" t="n"/>
      <c r="O376" s="14" t="n"/>
      <c r="P376" s="14" t="n"/>
      <c r="Q376" s="14" t="n"/>
      <c r="R376" s="14" t="n"/>
      <c r="S376" s="14" t="n"/>
      <c r="T376" s="14" t="n"/>
      <c r="U376" s="14" t="n"/>
      <c r="V376" s="14" t="n"/>
      <c r="W376" s="14" t="n"/>
      <c r="X376" s="14" t="n"/>
      <c r="Y376" s="14" t="n"/>
      <c r="Z376" s="14" t="n"/>
    </row>
    <row r="377" ht="15.75" customHeight="1" s="16">
      <c r="A377" s="14" t="n"/>
      <c r="B377" s="14" t="n"/>
      <c r="C377" s="14" t="n"/>
      <c r="D377" s="14" t="n"/>
      <c r="E377" s="14" t="n"/>
      <c r="F377" s="14" t="n"/>
      <c r="G377" s="14" t="n"/>
      <c r="H377" s="14" t="n"/>
      <c r="I377" s="14" t="n"/>
      <c r="J377" s="14" t="n"/>
      <c r="K377" s="14" t="n"/>
      <c r="L377" s="14" t="n"/>
      <c r="M377" s="14" t="n"/>
      <c r="N377" s="14" t="n"/>
      <c r="O377" s="14" t="n"/>
      <c r="P377" s="14" t="n"/>
      <c r="Q377" s="14" t="n"/>
      <c r="R377" s="14" t="n"/>
      <c r="S377" s="14" t="n"/>
      <c r="T377" s="14" t="n"/>
      <c r="U377" s="14" t="n"/>
      <c r="V377" s="14" t="n"/>
      <c r="W377" s="14" t="n"/>
      <c r="X377" s="14" t="n"/>
      <c r="Y377" s="14" t="n"/>
      <c r="Z377" s="14" t="n"/>
    </row>
    <row r="378" ht="15.75" customHeight="1" s="16">
      <c r="A378" s="14" t="n"/>
      <c r="B378" s="14" t="n"/>
      <c r="C378" s="14" t="n"/>
      <c r="D378" s="14" t="n"/>
      <c r="E378" s="14" t="n"/>
      <c r="F378" s="14" t="n"/>
      <c r="G378" s="14" t="n"/>
      <c r="H378" s="14" t="n"/>
      <c r="I378" s="14" t="n"/>
      <c r="J378" s="14" t="n"/>
      <c r="K378" s="14" t="n"/>
      <c r="L378" s="14" t="n"/>
      <c r="M378" s="14" t="n"/>
      <c r="N378" s="14" t="n"/>
      <c r="O378" s="14" t="n"/>
      <c r="P378" s="14" t="n"/>
      <c r="Q378" s="14" t="n"/>
      <c r="R378" s="14" t="n"/>
      <c r="S378" s="14" t="n"/>
      <c r="T378" s="14" t="n"/>
      <c r="U378" s="14" t="n"/>
      <c r="V378" s="14" t="n"/>
      <c r="W378" s="14" t="n"/>
      <c r="X378" s="14" t="n"/>
      <c r="Y378" s="14" t="n"/>
      <c r="Z378" s="14" t="n"/>
    </row>
    <row r="379" ht="15.75" customHeight="1" s="16">
      <c r="A379" s="14" t="n"/>
      <c r="B379" s="14" t="n"/>
      <c r="C379" s="14" t="n"/>
      <c r="D379" s="14" t="n"/>
      <c r="E379" s="14" t="n"/>
      <c r="F379" s="14" t="n"/>
      <c r="G379" s="14" t="n"/>
      <c r="H379" s="14" t="n"/>
      <c r="I379" s="14" t="n"/>
      <c r="J379" s="14" t="n"/>
      <c r="K379" s="14" t="n"/>
      <c r="L379" s="14" t="n"/>
      <c r="M379" s="14" t="n"/>
      <c r="N379" s="14" t="n"/>
      <c r="O379" s="14" t="n"/>
      <c r="P379" s="14" t="n"/>
      <c r="Q379" s="14" t="n"/>
      <c r="R379" s="14" t="n"/>
      <c r="S379" s="14" t="n"/>
      <c r="T379" s="14" t="n"/>
      <c r="U379" s="14" t="n"/>
      <c r="V379" s="14" t="n"/>
      <c r="W379" s="14" t="n"/>
      <c r="X379" s="14" t="n"/>
      <c r="Y379" s="14" t="n"/>
      <c r="Z379" s="14" t="n"/>
    </row>
    <row r="380" ht="15.75" customHeight="1" s="16">
      <c r="A380" s="14" t="n"/>
      <c r="B380" s="14" t="n"/>
      <c r="C380" s="14" t="n"/>
      <c r="D380" s="14" t="n"/>
      <c r="E380" s="14" t="n"/>
      <c r="F380" s="14" t="n"/>
      <c r="G380" s="14" t="n"/>
      <c r="H380" s="14" t="n"/>
      <c r="I380" s="14" t="n"/>
      <c r="J380" s="14" t="n"/>
      <c r="K380" s="14" t="n"/>
      <c r="L380" s="14" t="n"/>
      <c r="M380" s="14" t="n"/>
      <c r="N380" s="14" t="n"/>
      <c r="O380" s="14" t="n"/>
      <c r="P380" s="14" t="n"/>
      <c r="Q380" s="14" t="n"/>
      <c r="R380" s="14" t="n"/>
      <c r="S380" s="14" t="n"/>
      <c r="T380" s="14" t="n"/>
      <c r="U380" s="14" t="n"/>
      <c r="V380" s="14" t="n"/>
      <c r="W380" s="14" t="n"/>
      <c r="X380" s="14" t="n"/>
      <c r="Y380" s="14" t="n"/>
      <c r="Z380" s="14" t="n"/>
    </row>
    <row r="381" ht="15.75" customHeight="1" s="16">
      <c r="A381" s="14" t="n"/>
      <c r="B381" s="14" t="n"/>
      <c r="C381" s="14" t="n"/>
      <c r="D381" s="14" t="n"/>
      <c r="E381" s="14" t="n"/>
      <c r="F381" s="14" t="n"/>
      <c r="G381" s="14" t="n"/>
      <c r="H381" s="14" t="n"/>
      <c r="I381" s="14" t="n"/>
      <c r="J381" s="14" t="n"/>
      <c r="K381" s="14" t="n"/>
      <c r="L381" s="14" t="n"/>
      <c r="M381" s="14" t="n"/>
      <c r="N381" s="14" t="n"/>
      <c r="O381" s="14" t="n"/>
      <c r="P381" s="14" t="n"/>
      <c r="Q381" s="14" t="n"/>
      <c r="R381" s="14" t="n"/>
      <c r="S381" s="14" t="n"/>
      <c r="T381" s="14" t="n"/>
      <c r="U381" s="14" t="n"/>
      <c r="V381" s="14" t="n"/>
      <c r="W381" s="14" t="n"/>
      <c r="X381" s="14" t="n"/>
      <c r="Y381" s="14" t="n"/>
      <c r="Z381" s="14" t="n"/>
    </row>
    <row r="382" ht="15.75" customHeight="1" s="16">
      <c r="A382" s="14" t="n"/>
      <c r="B382" s="14" t="n"/>
      <c r="C382" s="14" t="n"/>
      <c r="D382" s="14" t="n"/>
      <c r="E382" s="14" t="n"/>
      <c r="F382" s="14" t="n"/>
      <c r="G382" s="14" t="n"/>
      <c r="H382" s="14" t="n"/>
      <c r="I382" s="14" t="n"/>
      <c r="J382" s="14" t="n"/>
      <c r="K382" s="14" t="n"/>
      <c r="L382" s="14" t="n"/>
      <c r="M382" s="14" t="n"/>
      <c r="N382" s="14" t="n"/>
      <c r="O382" s="14" t="n"/>
      <c r="P382" s="14" t="n"/>
      <c r="Q382" s="14" t="n"/>
      <c r="R382" s="14" t="n"/>
      <c r="S382" s="14" t="n"/>
      <c r="T382" s="14" t="n"/>
      <c r="U382" s="14" t="n"/>
      <c r="V382" s="14" t="n"/>
      <c r="W382" s="14" t="n"/>
      <c r="X382" s="14" t="n"/>
      <c r="Y382" s="14" t="n"/>
      <c r="Z382" s="14" t="n"/>
    </row>
    <row r="383" ht="15.75" customHeight="1" s="16">
      <c r="A383" s="14" t="n"/>
      <c r="B383" s="14" t="n"/>
      <c r="C383" s="14" t="n"/>
      <c r="D383" s="14" t="n"/>
      <c r="E383" s="14" t="n"/>
      <c r="F383" s="14" t="n"/>
      <c r="G383" s="14" t="n"/>
      <c r="H383" s="14" t="n"/>
      <c r="I383" s="14" t="n"/>
      <c r="J383" s="14" t="n"/>
      <c r="K383" s="14" t="n"/>
      <c r="L383" s="14" t="n"/>
      <c r="M383" s="14" t="n"/>
      <c r="N383" s="14" t="n"/>
      <c r="O383" s="14" t="n"/>
      <c r="P383" s="14" t="n"/>
      <c r="Q383" s="14" t="n"/>
      <c r="R383" s="14" t="n"/>
      <c r="S383" s="14" t="n"/>
      <c r="T383" s="14" t="n"/>
      <c r="U383" s="14" t="n"/>
      <c r="V383" s="14" t="n"/>
      <c r="W383" s="14" t="n"/>
      <c r="X383" s="14" t="n"/>
      <c r="Y383" s="14" t="n"/>
      <c r="Z383" s="14" t="n"/>
    </row>
    <row r="384" ht="15.75" customHeight="1" s="16">
      <c r="A384" s="14" t="n"/>
      <c r="B384" s="14" t="n"/>
      <c r="C384" s="14" t="n"/>
      <c r="D384" s="14" t="n"/>
      <c r="E384" s="14" t="n"/>
      <c r="F384" s="14" t="n"/>
      <c r="G384" s="14" t="n"/>
      <c r="H384" s="14" t="n"/>
      <c r="I384" s="14" t="n"/>
      <c r="J384" s="14" t="n"/>
      <c r="K384" s="14" t="n"/>
      <c r="L384" s="14" t="n"/>
      <c r="M384" s="14" t="n"/>
      <c r="N384" s="14" t="n"/>
      <c r="O384" s="14" t="n"/>
      <c r="P384" s="14" t="n"/>
      <c r="Q384" s="14" t="n"/>
      <c r="R384" s="14" t="n"/>
      <c r="S384" s="14" t="n"/>
      <c r="T384" s="14" t="n"/>
      <c r="U384" s="14" t="n"/>
      <c r="V384" s="14" t="n"/>
      <c r="W384" s="14" t="n"/>
      <c r="X384" s="14" t="n"/>
      <c r="Y384" s="14" t="n"/>
      <c r="Z384" s="14" t="n"/>
    </row>
    <row r="385" ht="15.75" customHeight="1" s="16">
      <c r="A385" s="14" t="n"/>
      <c r="B385" s="14" t="n"/>
      <c r="C385" s="14" t="n"/>
      <c r="D385" s="14" t="n"/>
      <c r="E385" s="14" t="n"/>
      <c r="F385" s="14" t="n"/>
      <c r="G385" s="14" t="n"/>
      <c r="H385" s="14" t="n"/>
      <c r="I385" s="14" t="n"/>
      <c r="J385" s="14" t="n"/>
      <c r="K385" s="14" t="n"/>
      <c r="L385" s="14" t="n"/>
      <c r="M385" s="14" t="n"/>
      <c r="N385" s="14" t="n"/>
      <c r="O385" s="14" t="n"/>
      <c r="P385" s="14" t="n"/>
      <c r="Q385" s="14" t="n"/>
      <c r="R385" s="14" t="n"/>
      <c r="S385" s="14" t="n"/>
      <c r="T385" s="14" t="n"/>
      <c r="U385" s="14" t="n"/>
      <c r="V385" s="14" t="n"/>
      <c r="W385" s="14" t="n"/>
      <c r="X385" s="14" t="n"/>
      <c r="Y385" s="14" t="n"/>
      <c r="Z385" s="14" t="n"/>
    </row>
    <row r="386" ht="15.75" customHeight="1" s="16">
      <c r="A386" s="14" t="n"/>
      <c r="B386" s="14" t="n"/>
      <c r="C386" s="14" t="n"/>
      <c r="D386" s="14" t="n"/>
      <c r="E386" s="14" t="n"/>
      <c r="F386" s="14" t="n"/>
      <c r="G386" s="14" t="n"/>
      <c r="H386" s="14" t="n"/>
      <c r="I386" s="14" t="n"/>
      <c r="J386" s="14" t="n"/>
      <c r="K386" s="14" t="n"/>
      <c r="L386" s="14" t="n"/>
      <c r="M386" s="14" t="n"/>
      <c r="N386" s="14" t="n"/>
      <c r="O386" s="14" t="n"/>
      <c r="P386" s="14" t="n"/>
      <c r="Q386" s="14" t="n"/>
      <c r="R386" s="14" t="n"/>
      <c r="S386" s="14" t="n"/>
      <c r="T386" s="14" t="n"/>
      <c r="U386" s="14" t="n"/>
      <c r="V386" s="14" t="n"/>
      <c r="W386" s="14" t="n"/>
      <c r="X386" s="14" t="n"/>
      <c r="Y386" s="14" t="n"/>
      <c r="Z386" s="14" t="n"/>
    </row>
    <row r="387" ht="15.75" customHeight="1" s="16">
      <c r="A387" s="14" t="n"/>
      <c r="B387" s="14" t="n"/>
      <c r="C387" s="14" t="n"/>
      <c r="D387" s="14" t="n"/>
      <c r="E387" s="14" t="n"/>
      <c r="F387" s="14" t="n"/>
      <c r="G387" s="14" t="n"/>
      <c r="H387" s="14" t="n"/>
      <c r="I387" s="14" t="n"/>
      <c r="J387" s="14" t="n"/>
      <c r="K387" s="14" t="n"/>
      <c r="L387" s="14" t="n"/>
      <c r="M387" s="14" t="n"/>
      <c r="N387" s="14" t="n"/>
      <c r="O387" s="14" t="n"/>
      <c r="P387" s="14" t="n"/>
      <c r="Q387" s="14" t="n"/>
      <c r="R387" s="14" t="n"/>
      <c r="S387" s="14" t="n"/>
      <c r="T387" s="14" t="n"/>
      <c r="U387" s="14" t="n"/>
      <c r="V387" s="14" t="n"/>
      <c r="W387" s="14" t="n"/>
      <c r="X387" s="14" t="n"/>
      <c r="Y387" s="14" t="n"/>
      <c r="Z387" s="14" t="n"/>
    </row>
    <row r="388" ht="15.75" customHeight="1" s="16">
      <c r="A388" s="14" t="n"/>
      <c r="B388" s="14" t="n"/>
      <c r="C388" s="14" t="n"/>
      <c r="D388" s="14" t="n"/>
      <c r="E388" s="14" t="n"/>
      <c r="F388" s="14" t="n"/>
      <c r="G388" s="14" t="n"/>
      <c r="H388" s="14" t="n"/>
      <c r="I388" s="14" t="n"/>
      <c r="J388" s="14" t="n"/>
      <c r="K388" s="14" t="n"/>
      <c r="L388" s="14" t="n"/>
      <c r="M388" s="14" t="n"/>
      <c r="N388" s="14" t="n"/>
      <c r="O388" s="14" t="n"/>
      <c r="P388" s="14" t="n"/>
      <c r="Q388" s="14" t="n"/>
      <c r="R388" s="14" t="n"/>
      <c r="S388" s="14" t="n"/>
      <c r="T388" s="14" t="n"/>
      <c r="U388" s="14" t="n"/>
      <c r="V388" s="14" t="n"/>
      <c r="W388" s="14" t="n"/>
      <c r="X388" s="14" t="n"/>
      <c r="Y388" s="14" t="n"/>
      <c r="Z388" s="14" t="n"/>
    </row>
    <row r="389" ht="15.75" customHeight="1" s="16">
      <c r="A389" s="14" t="n"/>
      <c r="B389" s="14" t="n"/>
      <c r="C389" s="14" t="n"/>
      <c r="D389" s="14" t="n"/>
      <c r="E389" s="14" t="n"/>
      <c r="F389" s="14" t="n"/>
      <c r="G389" s="14" t="n"/>
      <c r="H389" s="14" t="n"/>
      <c r="I389" s="14" t="n"/>
      <c r="J389" s="14" t="n"/>
      <c r="K389" s="14" t="n"/>
      <c r="L389" s="14" t="n"/>
      <c r="M389" s="14" t="n"/>
      <c r="N389" s="14" t="n"/>
      <c r="O389" s="14" t="n"/>
      <c r="P389" s="14" t="n"/>
      <c r="Q389" s="14" t="n"/>
      <c r="R389" s="14" t="n"/>
      <c r="S389" s="14" t="n"/>
      <c r="T389" s="14" t="n"/>
      <c r="U389" s="14" t="n"/>
      <c r="V389" s="14" t="n"/>
      <c r="W389" s="14" t="n"/>
      <c r="X389" s="14" t="n"/>
      <c r="Y389" s="14" t="n"/>
      <c r="Z389" s="14" t="n"/>
    </row>
    <row r="390" ht="15.75" customHeight="1" s="16">
      <c r="A390" s="14" t="n"/>
      <c r="B390" s="14" t="n"/>
      <c r="C390" s="14" t="n"/>
      <c r="D390" s="14" t="n"/>
      <c r="E390" s="14" t="n"/>
      <c r="F390" s="14" t="n"/>
      <c r="G390" s="14" t="n"/>
      <c r="H390" s="14" t="n"/>
      <c r="I390" s="14" t="n"/>
      <c r="J390" s="14" t="n"/>
      <c r="K390" s="14" t="n"/>
      <c r="L390" s="14" t="n"/>
      <c r="M390" s="14" t="n"/>
      <c r="N390" s="14" t="n"/>
      <c r="O390" s="14" t="n"/>
      <c r="P390" s="14" t="n"/>
      <c r="Q390" s="14" t="n"/>
      <c r="R390" s="14" t="n"/>
      <c r="S390" s="14" t="n"/>
      <c r="T390" s="14" t="n"/>
      <c r="U390" s="14" t="n"/>
      <c r="V390" s="14" t="n"/>
      <c r="W390" s="14" t="n"/>
      <c r="X390" s="14" t="n"/>
      <c r="Y390" s="14" t="n"/>
      <c r="Z390" s="14" t="n"/>
    </row>
    <row r="391" ht="15.75" customHeight="1" s="16">
      <c r="A391" s="14" t="n"/>
      <c r="B391" s="14" t="n"/>
      <c r="C391" s="14" t="n"/>
      <c r="D391" s="14" t="n"/>
      <c r="E391" s="14" t="n"/>
      <c r="F391" s="14" t="n"/>
      <c r="G391" s="14" t="n"/>
      <c r="H391" s="14" t="n"/>
      <c r="I391" s="14" t="n"/>
      <c r="J391" s="14" t="n"/>
      <c r="K391" s="14" t="n"/>
      <c r="L391" s="14" t="n"/>
      <c r="M391" s="14" t="n"/>
      <c r="N391" s="14" t="n"/>
      <c r="O391" s="14" t="n"/>
      <c r="P391" s="14" t="n"/>
      <c r="Q391" s="14" t="n"/>
      <c r="R391" s="14" t="n"/>
      <c r="S391" s="14" t="n"/>
      <c r="T391" s="14" t="n"/>
      <c r="U391" s="14" t="n"/>
      <c r="V391" s="14" t="n"/>
      <c r="W391" s="14" t="n"/>
      <c r="X391" s="14" t="n"/>
      <c r="Y391" s="14" t="n"/>
      <c r="Z391" s="14" t="n"/>
    </row>
    <row r="392" ht="15.75" customHeight="1" s="16">
      <c r="A392" s="14" t="n"/>
      <c r="B392" s="14" t="n"/>
      <c r="C392" s="14" t="n"/>
      <c r="D392" s="14" t="n"/>
      <c r="E392" s="14" t="n"/>
      <c r="F392" s="14" t="n"/>
      <c r="G392" s="14" t="n"/>
      <c r="H392" s="14" t="n"/>
      <c r="I392" s="14" t="n"/>
      <c r="J392" s="14" t="n"/>
      <c r="K392" s="14" t="n"/>
      <c r="L392" s="14" t="n"/>
      <c r="M392" s="14" t="n"/>
      <c r="N392" s="14" t="n"/>
      <c r="O392" s="14" t="n"/>
      <c r="P392" s="14" t="n"/>
      <c r="Q392" s="14" t="n"/>
      <c r="R392" s="14" t="n"/>
      <c r="S392" s="14" t="n"/>
      <c r="T392" s="14" t="n"/>
      <c r="U392" s="14" t="n"/>
      <c r="V392" s="14" t="n"/>
      <c r="W392" s="14" t="n"/>
      <c r="X392" s="14" t="n"/>
      <c r="Y392" s="14" t="n"/>
      <c r="Z392" s="14" t="n"/>
    </row>
    <row r="393" ht="15.75" customHeight="1" s="16">
      <c r="A393" s="14" t="n"/>
      <c r="B393" s="14" t="n"/>
      <c r="C393" s="14" t="n"/>
      <c r="D393" s="14" t="n"/>
      <c r="E393" s="14" t="n"/>
      <c r="F393" s="14" t="n"/>
      <c r="G393" s="14" t="n"/>
      <c r="H393" s="14" t="n"/>
      <c r="I393" s="14" t="n"/>
      <c r="J393" s="14" t="n"/>
      <c r="K393" s="14" t="n"/>
      <c r="L393" s="14" t="n"/>
      <c r="M393" s="14" t="n"/>
      <c r="N393" s="14" t="n"/>
      <c r="O393" s="14" t="n"/>
      <c r="P393" s="14" t="n"/>
      <c r="Q393" s="14" t="n"/>
      <c r="R393" s="14" t="n"/>
      <c r="S393" s="14" t="n"/>
      <c r="T393" s="14" t="n"/>
      <c r="U393" s="14" t="n"/>
      <c r="V393" s="14" t="n"/>
      <c r="W393" s="14" t="n"/>
      <c r="X393" s="14" t="n"/>
      <c r="Y393" s="14" t="n"/>
      <c r="Z393" s="14" t="n"/>
    </row>
    <row r="394" ht="15.75" customHeight="1" s="16">
      <c r="A394" s="14" t="n"/>
      <c r="B394" s="14" t="n"/>
      <c r="C394" s="14" t="n"/>
      <c r="D394" s="14" t="n"/>
      <c r="E394" s="14" t="n"/>
      <c r="F394" s="14" t="n"/>
      <c r="G394" s="14" t="n"/>
      <c r="H394" s="14" t="n"/>
      <c r="I394" s="14" t="n"/>
      <c r="J394" s="14" t="n"/>
      <c r="K394" s="14" t="n"/>
      <c r="L394" s="14" t="n"/>
      <c r="M394" s="14" t="n"/>
      <c r="N394" s="14" t="n"/>
      <c r="O394" s="14" t="n"/>
      <c r="P394" s="14" t="n"/>
      <c r="Q394" s="14" t="n"/>
      <c r="R394" s="14" t="n"/>
      <c r="S394" s="14" t="n"/>
      <c r="T394" s="14" t="n"/>
      <c r="U394" s="14" t="n"/>
      <c r="V394" s="14" t="n"/>
      <c r="W394" s="14" t="n"/>
      <c r="X394" s="14" t="n"/>
      <c r="Y394" s="14" t="n"/>
      <c r="Z394" s="14" t="n"/>
    </row>
    <row r="395" ht="15.75" customHeight="1" s="16">
      <c r="A395" s="14" t="n"/>
      <c r="B395" s="14" t="n"/>
      <c r="C395" s="14" t="n"/>
      <c r="D395" s="14" t="n"/>
      <c r="E395" s="14" t="n"/>
      <c r="F395" s="14" t="n"/>
      <c r="G395" s="14" t="n"/>
      <c r="H395" s="14" t="n"/>
      <c r="I395" s="14" t="n"/>
      <c r="J395" s="14" t="n"/>
      <c r="K395" s="14" t="n"/>
      <c r="L395" s="14" t="n"/>
      <c r="M395" s="14" t="n"/>
      <c r="N395" s="14" t="n"/>
      <c r="O395" s="14" t="n"/>
      <c r="P395" s="14" t="n"/>
      <c r="Q395" s="14" t="n"/>
      <c r="R395" s="14" t="n"/>
      <c r="S395" s="14" t="n"/>
      <c r="T395" s="14" t="n"/>
      <c r="U395" s="14" t="n"/>
      <c r="V395" s="14" t="n"/>
      <c r="W395" s="14" t="n"/>
      <c r="X395" s="14" t="n"/>
      <c r="Y395" s="14" t="n"/>
      <c r="Z395" s="14" t="n"/>
    </row>
    <row r="396" ht="15.75" customHeight="1" s="16">
      <c r="A396" s="14" t="n"/>
      <c r="B396" s="14" t="n"/>
      <c r="C396" s="14" t="n"/>
      <c r="D396" s="14" t="n"/>
      <c r="E396" s="14" t="n"/>
      <c r="F396" s="14" t="n"/>
      <c r="G396" s="14" t="n"/>
      <c r="H396" s="14" t="n"/>
      <c r="I396" s="14" t="n"/>
      <c r="J396" s="14" t="n"/>
      <c r="K396" s="14" t="n"/>
      <c r="L396" s="14" t="n"/>
      <c r="M396" s="14" t="n"/>
      <c r="N396" s="14" t="n"/>
      <c r="O396" s="14" t="n"/>
      <c r="P396" s="14" t="n"/>
      <c r="Q396" s="14" t="n"/>
      <c r="R396" s="14" t="n"/>
      <c r="S396" s="14" t="n"/>
      <c r="T396" s="14" t="n"/>
      <c r="U396" s="14" t="n"/>
      <c r="V396" s="14" t="n"/>
      <c r="W396" s="14" t="n"/>
      <c r="X396" s="14" t="n"/>
      <c r="Y396" s="14" t="n"/>
      <c r="Z396" s="14" t="n"/>
    </row>
    <row r="397" ht="15.75" customHeight="1" s="16">
      <c r="A397" s="14" t="n"/>
      <c r="B397" s="14" t="n"/>
      <c r="C397" s="14" t="n"/>
      <c r="D397" s="14" t="n"/>
      <c r="E397" s="14" t="n"/>
      <c r="F397" s="14" t="n"/>
      <c r="G397" s="14" t="n"/>
      <c r="H397" s="14" t="n"/>
      <c r="I397" s="14" t="n"/>
      <c r="J397" s="14" t="n"/>
      <c r="K397" s="14" t="n"/>
      <c r="L397" s="14" t="n"/>
      <c r="M397" s="14" t="n"/>
      <c r="N397" s="14" t="n"/>
      <c r="O397" s="14" t="n"/>
      <c r="P397" s="14" t="n"/>
      <c r="Q397" s="14" t="n"/>
      <c r="R397" s="14" t="n"/>
      <c r="S397" s="14" t="n"/>
      <c r="T397" s="14" t="n"/>
      <c r="U397" s="14" t="n"/>
      <c r="V397" s="14" t="n"/>
      <c r="W397" s="14" t="n"/>
      <c r="X397" s="14" t="n"/>
      <c r="Y397" s="14" t="n"/>
      <c r="Z397" s="14" t="n"/>
    </row>
    <row r="398" ht="15.75" customHeight="1" s="16">
      <c r="A398" s="14" t="n"/>
      <c r="B398" s="14" t="n"/>
      <c r="C398" s="14" t="n"/>
      <c r="D398" s="14" t="n"/>
      <c r="E398" s="14" t="n"/>
      <c r="F398" s="14" t="n"/>
      <c r="G398" s="14" t="n"/>
      <c r="H398" s="14" t="n"/>
      <c r="I398" s="14" t="n"/>
      <c r="J398" s="14" t="n"/>
      <c r="K398" s="14" t="n"/>
      <c r="L398" s="14" t="n"/>
      <c r="M398" s="14" t="n"/>
      <c r="N398" s="14" t="n"/>
      <c r="O398" s="14" t="n"/>
      <c r="P398" s="14" t="n"/>
      <c r="Q398" s="14" t="n"/>
      <c r="R398" s="14" t="n"/>
      <c r="S398" s="14" t="n"/>
      <c r="T398" s="14" t="n"/>
      <c r="U398" s="14" t="n"/>
      <c r="V398" s="14" t="n"/>
      <c r="W398" s="14" t="n"/>
      <c r="X398" s="14" t="n"/>
      <c r="Y398" s="14" t="n"/>
      <c r="Z398" s="14" t="n"/>
    </row>
    <row r="399" ht="15.75" customHeight="1" s="16">
      <c r="A399" s="14" t="n"/>
      <c r="B399" s="14" t="n"/>
      <c r="C399" s="14" t="n"/>
      <c r="D399" s="14" t="n"/>
      <c r="E399" s="14" t="n"/>
      <c r="F399" s="14" t="n"/>
      <c r="G399" s="14" t="n"/>
      <c r="H399" s="14" t="n"/>
      <c r="I399" s="14" t="n"/>
      <c r="J399" s="14" t="n"/>
      <c r="K399" s="14" t="n"/>
      <c r="L399" s="14" t="n"/>
      <c r="M399" s="14" t="n"/>
      <c r="N399" s="14" t="n"/>
      <c r="O399" s="14" t="n"/>
      <c r="P399" s="14" t="n"/>
      <c r="Q399" s="14" t="n"/>
      <c r="R399" s="14" t="n"/>
      <c r="S399" s="14" t="n"/>
      <c r="T399" s="14" t="n"/>
      <c r="U399" s="14" t="n"/>
      <c r="V399" s="14" t="n"/>
      <c r="W399" s="14" t="n"/>
      <c r="X399" s="14" t="n"/>
      <c r="Y399" s="14" t="n"/>
      <c r="Z399" s="14" t="n"/>
    </row>
    <row r="400" ht="15.75" customHeight="1" s="16">
      <c r="A400" s="14" t="n"/>
      <c r="B400" s="14" t="n"/>
      <c r="C400" s="14" t="n"/>
      <c r="D400" s="14" t="n"/>
      <c r="E400" s="14" t="n"/>
      <c r="F400" s="14" t="n"/>
      <c r="G400" s="14" t="n"/>
      <c r="H400" s="14" t="n"/>
      <c r="I400" s="14" t="n"/>
      <c r="J400" s="14" t="n"/>
      <c r="K400" s="14" t="n"/>
      <c r="L400" s="14" t="n"/>
      <c r="M400" s="14" t="n"/>
      <c r="N400" s="14" t="n"/>
      <c r="O400" s="14" t="n"/>
      <c r="P400" s="14" t="n"/>
      <c r="Q400" s="14" t="n"/>
      <c r="R400" s="14" t="n"/>
      <c r="S400" s="14" t="n"/>
      <c r="T400" s="14" t="n"/>
      <c r="U400" s="14" t="n"/>
      <c r="V400" s="14" t="n"/>
      <c r="W400" s="14" t="n"/>
      <c r="X400" s="14" t="n"/>
      <c r="Y400" s="14" t="n"/>
      <c r="Z400" s="14" t="n"/>
    </row>
    <row r="401" ht="15.75" customHeight="1" s="16">
      <c r="A401" s="14" t="n"/>
      <c r="B401" s="14" t="n"/>
      <c r="C401" s="14" t="n"/>
      <c r="D401" s="14" t="n"/>
      <c r="E401" s="14" t="n"/>
      <c r="F401" s="14" t="n"/>
      <c r="G401" s="14" t="n"/>
      <c r="H401" s="14" t="n"/>
      <c r="I401" s="14" t="n"/>
      <c r="J401" s="14" t="n"/>
      <c r="K401" s="14" t="n"/>
      <c r="L401" s="14" t="n"/>
      <c r="M401" s="14" t="n"/>
      <c r="N401" s="14" t="n"/>
      <c r="O401" s="14" t="n"/>
      <c r="P401" s="14" t="n"/>
      <c r="Q401" s="14" t="n"/>
      <c r="R401" s="14" t="n"/>
      <c r="S401" s="14" t="n"/>
      <c r="T401" s="14" t="n"/>
      <c r="U401" s="14" t="n"/>
      <c r="V401" s="14" t="n"/>
      <c r="W401" s="14" t="n"/>
      <c r="X401" s="14" t="n"/>
      <c r="Y401" s="14" t="n"/>
      <c r="Z401" s="14" t="n"/>
    </row>
    <row r="402" ht="15.75" customHeight="1" s="16">
      <c r="A402" s="14" t="n"/>
      <c r="B402" s="14" t="n"/>
      <c r="C402" s="14" t="n"/>
      <c r="D402" s="14" t="n"/>
      <c r="E402" s="14" t="n"/>
      <c r="F402" s="14" t="n"/>
      <c r="G402" s="14" t="n"/>
      <c r="H402" s="14" t="n"/>
      <c r="I402" s="14" t="n"/>
      <c r="J402" s="14" t="n"/>
      <c r="K402" s="14" t="n"/>
      <c r="L402" s="14" t="n"/>
      <c r="M402" s="14" t="n"/>
      <c r="N402" s="14" t="n"/>
      <c r="O402" s="14" t="n"/>
      <c r="P402" s="14" t="n"/>
      <c r="Q402" s="14" t="n"/>
      <c r="R402" s="14" t="n"/>
      <c r="S402" s="14" t="n"/>
      <c r="T402" s="14" t="n"/>
      <c r="U402" s="14" t="n"/>
      <c r="V402" s="14" t="n"/>
      <c r="W402" s="14" t="n"/>
      <c r="X402" s="14" t="n"/>
      <c r="Y402" s="14" t="n"/>
      <c r="Z402" s="14" t="n"/>
    </row>
    <row r="403" ht="15.75" customHeight="1" s="16">
      <c r="A403" s="14" t="n"/>
      <c r="B403" s="14" t="n"/>
      <c r="C403" s="14" t="n"/>
      <c r="D403" s="14" t="n"/>
      <c r="E403" s="14" t="n"/>
      <c r="F403" s="14" t="n"/>
      <c r="G403" s="14" t="n"/>
      <c r="H403" s="14" t="n"/>
      <c r="I403" s="14" t="n"/>
      <c r="J403" s="14" t="n"/>
      <c r="K403" s="14" t="n"/>
      <c r="L403" s="14" t="n"/>
      <c r="M403" s="14" t="n"/>
      <c r="N403" s="14" t="n"/>
      <c r="O403" s="14" t="n"/>
      <c r="P403" s="14" t="n"/>
      <c r="Q403" s="14" t="n"/>
      <c r="R403" s="14" t="n"/>
      <c r="S403" s="14" t="n"/>
      <c r="T403" s="14" t="n"/>
      <c r="U403" s="14" t="n"/>
      <c r="V403" s="14" t="n"/>
      <c r="W403" s="14" t="n"/>
      <c r="X403" s="14" t="n"/>
      <c r="Y403" s="14" t="n"/>
      <c r="Z403" s="14" t="n"/>
    </row>
    <row r="404" ht="15.75" customHeight="1" s="16">
      <c r="A404" s="14" t="n"/>
      <c r="B404" s="14" t="n"/>
      <c r="C404" s="14" t="n"/>
      <c r="D404" s="14" t="n"/>
      <c r="E404" s="14" t="n"/>
      <c r="F404" s="14" t="n"/>
      <c r="G404" s="14" t="n"/>
      <c r="H404" s="14" t="n"/>
      <c r="I404" s="14" t="n"/>
      <c r="J404" s="14" t="n"/>
      <c r="K404" s="14" t="n"/>
      <c r="L404" s="14" t="n"/>
      <c r="M404" s="14" t="n"/>
      <c r="N404" s="14" t="n"/>
      <c r="O404" s="14" t="n"/>
      <c r="P404" s="14" t="n"/>
      <c r="Q404" s="14" t="n"/>
      <c r="R404" s="14" t="n"/>
      <c r="S404" s="14" t="n"/>
      <c r="T404" s="14" t="n"/>
      <c r="U404" s="14" t="n"/>
      <c r="V404" s="14" t="n"/>
      <c r="W404" s="14" t="n"/>
      <c r="X404" s="14" t="n"/>
      <c r="Y404" s="14" t="n"/>
      <c r="Z404" s="14" t="n"/>
    </row>
    <row r="405" ht="15.75" customHeight="1" s="16">
      <c r="A405" s="14" t="n"/>
      <c r="B405" s="14" t="n"/>
      <c r="C405" s="14" t="n"/>
      <c r="D405" s="14" t="n"/>
      <c r="E405" s="14" t="n"/>
      <c r="F405" s="14" t="n"/>
      <c r="G405" s="14" t="n"/>
      <c r="H405" s="14" t="n"/>
      <c r="I405" s="14" t="n"/>
      <c r="J405" s="14" t="n"/>
      <c r="K405" s="14" t="n"/>
      <c r="L405" s="14" t="n"/>
      <c r="M405" s="14" t="n"/>
      <c r="N405" s="14" t="n"/>
      <c r="O405" s="14" t="n"/>
      <c r="P405" s="14" t="n"/>
      <c r="Q405" s="14" t="n"/>
      <c r="R405" s="14" t="n"/>
      <c r="S405" s="14" t="n"/>
      <c r="T405" s="14" t="n"/>
      <c r="U405" s="14" t="n"/>
      <c r="V405" s="14" t="n"/>
      <c r="W405" s="14" t="n"/>
      <c r="X405" s="14" t="n"/>
      <c r="Y405" s="14" t="n"/>
      <c r="Z405" s="14" t="n"/>
    </row>
    <row r="406" ht="15.75" customHeight="1" s="16">
      <c r="A406" s="14" t="n"/>
      <c r="B406" s="14" t="n"/>
      <c r="C406" s="14" t="n"/>
      <c r="D406" s="14" t="n"/>
      <c r="E406" s="14" t="n"/>
      <c r="F406" s="14" t="n"/>
      <c r="G406" s="14" t="n"/>
      <c r="H406" s="14" t="n"/>
      <c r="I406" s="14" t="n"/>
      <c r="J406" s="14" t="n"/>
      <c r="K406" s="14" t="n"/>
      <c r="L406" s="14" t="n"/>
      <c r="M406" s="14" t="n"/>
      <c r="N406" s="14" t="n"/>
      <c r="O406" s="14" t="n"/>
      <c r="P406" s="14" t="n"/>
      <c r="Q406" s="14" t="n"/>
      <c r="R406" s="14" t="n"/>
      <c r="S406" s="14" t="n"/>
      <c r="T406" s="14" t="n"/>
      <c r="U406" s="14" t="n"/>
      <c r="V406" s="14" t="n"/>
      <c r="W406" s="14" t="n"/>
      <c r="X406" s="14" t="n"/>
      <c r="Y406" s="14" t="n"/>
      <c r="Z406" s="14" t="n"/>
    </row>
    <row r="407" ht="15.75" customHeight="1" s="16">
      <c r="A407" s="14" t="n"/>
      <c r="B407" s="14" t="n"/>
      <c r="C407" s="14" t="n"/>
      <c r="D407" s="14" t="n"/>
      <c r="E407" s="14" t="n"/>
      <c r="F407" s="14" t="n"/>
      <c r="G407" s="14" t="n"/>
      <c r="H407" s="14" t="n"/>
      <c r="I407" s="14" t="n"/>
      <c r="J407" s="14" t="n"/>
      <c r="K407" s="14" t="n"/>
      <c r="L407" s="14" t="n"/>
      <c r="M407" s="14" t="n"/>
      <c r="N407" s="14" t="n"/>
      <c r="O407" s="14" t="n"/>
      <c r="P407" s="14" t="n"/>
      <c r="Q407" s="14" t="n"/>
      <c r="R407" s="14" t="n"/>
      <c r="S407" s="14" t="n"/>
      <c r="T407" s="14" t="n"/>
      <c r="U407" s="14" t="n"/>
      <c r="V407" s="14" t="n"/>
      <c r="W407" s="14" t="n"/>
      <c r="X407" s="14" t="n"/>
      <c r="Y407" s="14" t="n"/>
      <c r="Z407" s="14" t="n"/>
    </row>
    <row r="408" ht="15.75" customHeight="1" s="16">
      <c r="A408" s="14" t="n"/>
      <c r="B408" s="14" t="n"/>
      <c r="C408" s="14" t="n"/>
      <c r="D408" s="14" t="n"/>
      <c r="E408" s="14" t="n"/>
      <c r="F408" s="14" t="n"/>
      <c r="G408" s="14" t="n"/>
      <c r="H408" s="14" t="n"/>
      <c r="I408" s="14" t="n"/>
      <c r="J408" s="14" t="n"/>
      <c r="K408" s="14" t="n"/>
      <c r="L408" s="14" t="n"/>
      <c r="M408" s="14" t="n"/>
      <c r="N408" s="14" t="n"/>
      <c r="O408" s="14" t="n"/>
      <c r="P408" s="14" t="n"/>
      <c r="Q408" s="14" t="n"/>
      <c r="R408" s="14" t="n"/>
      <c r="S408" s="14" t="n"/>
      <c r="T408" s="14" t="n"/>
      <c r="U408" s="14" t="n"/>
      <c r="V408" s="14" t="n"/>
      <c r="W408" s="14" t="n"/>
      <c r="X408" s="14" t="n"/>
      <c r="Y408" s="14" t="n"/>
      <c r="Z408" s="14" t="n"/>
    </row>
    <row r="409" ht="15.75" customHeight="1" s="16">
      <c r="A409" s="14" t="n"/>
      <c r="B409" s="14" t="n"/>
      <c r="C409" s="14" t="n"/>
      <c r="D409" s="14" t="n"/>
      <c r="E409" s="14" t="n"/>
      <c r="F409" s="14" t="n"/>
      <c r="G409" s="14" t="n"/>
      <c r="H409" s="14" t="n"/>
      <c r="I409" s="14" t="n"/>
      <c r="J409" s="14" t="n"/>
      <c r="K409" s="14" t="n"/>
      <c r="L409" s="14" t="n"/>
      <c r="M409" s="14" t="n"/>
      <c r="N409" s="14" t="n"/>
      <c r="O409" s="14" t="n"/>
      <c r="P409" s="14" t="n"/>
      <c r="Q409" s="14" t="n"/>
      <c r="R409" s="14" t="n"/>
      <c r="S409" s="14" t="n"/>
      <c r="T409" s="14" t="n"/>
      <c r="U409" s="14" t="n"/>
      <c r="V409" s="14" t="n"/>
      <c r="W409" s="14" t="n"/>
      <c r="X409" s="14" t="n"/>
      <c r="Y409" s="14" t="n"/>
      <c r="Z409" s="14" t="n"/>
    </row>
    <row r="410" ht="15.75" customHeight="1" s="16">
      <c r="A410" s="14" t="n"/>
      <c r="B410" s="14" t="n"/>
      <c r="C410" s="14" t="n"/>
      <c r="D410" s="14" t="n"/>
      <c r="E410" s="14" t="n"/>
      <c r="F410" s="14" t="n"/>
      <c r="G410" s="14" t="n"/>
      <c r="H410" s="14" t="n"/>
      <c r="I410" s="14" t="n"/>
      <c r="J410" s="14" t="n"/>
      <c r="K410" s="14" t="n"/>
      <c r="L410" s="14" t="n"/>
      <c r="M410" s="14" t="n"/>
      <c r="N410" s="14" t="n"/>
      <c r="O410" s="14" t="n"/>
      <c r="P410" s="14" t="n"/>
      <c r="Q410" s="14" t="n"/>
      <c r="R410" s="14" t="n"/>
      <c r="S410" s="14" t="n"/>
      <c r="T410" s="14" t="n"/>
      <c r="U410" s="14" t="n"/>
      <c r="V410" s="14" t="n"/>
      <c r="W410" s="14" t="n"/>
      <c r="X410" s="14" t="n"/>
      <c r="Y410" s="14" t="n"/>
      <c r="Z410" s="14" t="n"/>
    </row>
    <row r="411" ht="15.75" customHeight="1" s="16">
      <c r="A411" s="14" t="n"/>
      <c r="B411" s="14" t="n"/>
      <c r="C411" s="14" t="n"/>
      <c r="D411" s="14" t="n"/>
      <c r="E411" s="14" t="n"/>
      <c r="F411" s="14" t="n"/>
      <c r="G411" s="14" t="n"/>
      <c r="H411" s="14" t="n"/>
      <c r="I411" s="14" t="n"/>
      <c r="J411" s="14" t="n"/>
      <c r="K411" s="14" t="n"/>
      <c r="L411" s="14" t="n"/>
      <c r="M411" s="14" t="n"/>
      <c r="N411" s="14" t="n"/>
      <c r="O411" s="14" t="n"/>
      <c r="P411" s="14" t="n"/>
      <c r="Q411" s="14" t="n"/>
      <c r="R411" s="14" t="n"/>
      <c r="S411" s="14" t="n"/>
      <c r="T411" s="14" t="n"/>
      <c r="U411" s="14" t="n"/>
      <c r="V411" s="14" t="n"/>
      <c r="W411" s="14" t="n"/>
      <c r="X411" s="14" t="n"/>
      <c r="Y411" s="14" t="n"/>
      <c r="Z411" s="14" t="n"/>
    </row>
    <row r="412" ht="15.75" customHeight="1" s="16">
      <c r="A412" s="14" t="n"/>
      <c r="B412" s="14" t="n"/>
      <c r="C412" s="14" t="n"/>
      <c r="D412" s="14" t="n"/>
      <c r="E412" s="14" t="n"/>
      <c r="F412" s="14" t="n"/>
      <c r="G412" s="14" t="n"/>
      <c r="H412" s="14" t="n"/>
      <c r="I412" s="14" t="n"/>
      <c r="J412" s="14" t="n"/>
      <c r="K412" s="14" t="n"/>
      <c r="L412" s="14" t="n"/>
      <c r="M412" s="14" t="n"/>
      <c r="N412" s="14" t="n"/>
      <c r="O412" s="14" t="n"/>
      <c r="P412" s="14" t="n"/>
      <c r="Q412" s="14" t="n"/>
      <c r="R412" s="14" t="n"/>
      <c r="S412" s="14" t="n"/>
      <c r="T412" s="14" t="n"/>
      <c r="U412" s="14" t="n"/>
      <c r="V412" s="14" t="n"/>
      <c r="W412" s="14" t="n"/>
      <c r="X412" s="14" t="n"/>
      <c r="Y412" s="14" t="n"/>
      <c r="Z412" s="14" t="n"/>
    </row>
    <row r="413" ht="15.75" customHeight="1" s="16">
      <c r="A413" s="14" t="n"/>
      <c r="B413" s="14" t="n"/>
      <c r="C413" s="14" t="n"/>
      <c r="D413" s="14" t="n"/>
      <c r="E413" s="14" t="n"/>
      <c r="F413" s="14" t="n"/>
      <c r="G413" s="14" t="n"/>
      <c r="H413" s="14" t="n"/>
      <c r="I413" s="14" t="n"/>
      <c r="J413" s="14" t="n"/>
      <c r="K413" s="14" t="n"/>
      <c r="L413" s="14" t="n"/>
      <c r="M413" s="14" t="n"/>
      <c r="N413" s="14" t="n"/>
      <c r="O413" s="14" t="n"/>
      <c r="P413" s="14" t="n"/>
      <c r="Q413" s="14" t="n"/>
      <c r="R413" s="14" t="n"/>
      <c r="S413" s="14" t="n"/>
      <c r="T413" s="14" t="n"/>
      <c r="U413" s="14" t="n"/>
      <c r="V413" s="14" t="n"/>
      <c r="W413" s="14" t="n"/>
      <c r="X413" s="14" t="n"/>
      <c r="Y413" s="14" t="n"/>
      <c r="Z413" s="14" t="n"/>
    </row>
    <row r="414" ht="15.75" customHeight="1" s="16">
      <c r="A414" s="14" t="n"/>
      <c r="B414" s="14" t="n"/>
      <c r="C414" s="14" t="n"/>
      <c r="D414" s="14" t="n"/>
      <c r="E414" s="14" t="n"/>
      <c r="F414" s="14" t="n"/>
      <c r="G414" s="14" t="n"/>
      <c r="H414" s="14" t="n"/>
      <c r="I414" s="14" t="n"/>
      <c r="J414" s="14" t="n"/>
      <c r="K414" s="14" t="n"/>
      <c r="L414" s="14" t="n"/>
      <c r="M414" s="14" t="n"/>
      <c r="N414" s="14" t="n"/>
      <c r="O414" s="14" t="n"/>
      <c r="P414" s="14" t="n"/>
      <c r="Q414" s="14" t="n"/>
      <c r="R414" s="14" t="n"/>
      <c r="S414" s="14" t="n"/>
      <c r="T414" s="14" t="n"/>
      <c r="U414" s="14" t="n"/>
      <c r="V414" s="14" t="n"/>
      <c r="W414" s="14" t="n"/>
      <c r="X414" s="14" t="n"/>
      <c r="Y414" s="14" t="n"/>
      <c r="Z414" s="14" t="n"/>
    </row>
    <row r="415" ht="15.75" customHeight="1" s="16">
      <c r="A415" s="14" t="n"/>
      <c r="B415" s="14" t="n"/>
      <c r="C415" s="14" t="n"/>
      <c r="D415" s="14" t="n"/>
      <c r="E415" s="14" t="n"/>
      <c r="F415" s="14" t="n"/>
      <c r="G415" s="14" t="n"/>
      <c r="H415" s="14" t="n"/>
      <c r="I415" s="14" t="n"/>
      <c r="J415" s="14" t="n"/>
      <c r="K415" s="14" t="n"/>
      <c r="L415" s="14" t="n"/>
      <c r="M415" s="14" t="n"/>
      <c r="N415" s="14" t="n"/>
      <c r="O415" s="14" t="n"/>
      <c r="P415" s="14" t="n"/>
      <c r="Q415" s="14" t="n"/>
      <c r="R415" s="14" t="n"/>
      <c r="S415" s="14" t="n"/>
      <c r="T415" s="14" t="n"/>
      <c r="U415" s="14" t="n"/>
      <c r="V415" s="14" t="n"/>
      <c r="W415" s="14" t="n"/>
      <c r="X415" s="14" t="n"/>
      <c r="Y415" s="14" t="n"/>
      <c r="Z415" s="14" t="n"/>
    </row>
    <row r="416" ht="15.75" customHeight="1" s="16">
      <c r="A416" s="14" t="n"/>
      <c r="B416" s="14" t="n"/>
      <c r="C416" s="14" t="n"/>
      <c r="D416" s="14" t="n"/>
      <c r="E416" s="14" t="n"/>
      <c r="F416" s="14" t="n"/>
      <c r="G416" s="14" t="n"/>
      <c r="H416" s="14" t="n"/>
      <c r="I416" s="14" t="n"/>
      <c r="J416" s="14" t="n"/>
      <c r="K416" s="14" t="n"/>
      <c r="L416" s="14" t="n"/>
      <c r="M416" s="14" t="n"/>
      <c r="N416" s="14" t="n"/>
      <c r="O416" s="14" t="n"/>
      <c r="P416" s="14" t="n"/>
      <c r="Q416" s="14" t="n"/>
      <c r="R416" s="14" t="n"/>
      <c r="S416" s="14" t="n"/>
      <c r="T416" s="14" t="n"/>
      <c r="U416" s="14" t="n"/>
      <c r="V416" s="14" t="n"/>
      <c r="W416" s="14" t="n"/>
      <c r="X416" s="14" t="n"/>
      <c r="Y416" s="14" t="n"/>
      <c r="Z416" s="14" t="n"/>
    </row>
    <row r="417" ht="15.75" customHeight="1" s="16">
      <c r="A417" s="14" t="n"/>
      <c r="B417" s="14" t="n"/>
      <c r="C417" s="14" t="n"/>
      <c r="D417" s="14" t="n"/>
      <c r="E417" s="14" t="n"/>
      <c r="F417" s="14" t="n"/>
      <c r="G417" s="14" t="n"/>
      <c r="H417" s="14" t="n"/>
      <c r="I417" s="14" t="n"/>
      <c r="J417" s="14" t="n"/>
      <c r="K417" s="14" t="n"/>
      <c r="L417" s="14" t="n"/>
      <c r="M417" s="14" t="n"/>
      <c r="N417" s="14" t="n"/>
      <c r="O417" s="14" t="n"/>
      <c r="P417" s="14" t="n"/>
      <c r="Q417" s="14" t="n"/>
      <c r="R417" s="14" t="n"/>
      <c r="S417" s="14" t="n"/>
      <c r="T417" s="14" t="n"/>
      <c r="U417" s="14" t="n"/>
      <c r="V417" s="14" t="n"/>
      <c r="W417" s="14" t="n"/>
      <c r="X417" s="14" t="n"/>
      <c r="Y417" s="14" t="n"/>
      <c r="Z417" s="14" t="n"/>
    </row>
    <row r="418" ht="15.75" customHeight="1" s="16">
      <c r="A418" s="14" t="n"/>
      <c r="B418" s="14" t="n"/>
      <c r="C418" s="14" t="n"/>
      <c r="D418" s="14" t="n"/>
      <c r="E418" s="14" t="n"/>
      <c r="F418" s="14" t="n"/>
      <c r="G418" s="14" t="n"/>
      <c r="H418" s="14" t="n"/>
      <c r="I418" s="14" t="n"/>
      <c r="J418" s="14" t="n"/>
      <c r="K418" s="14" t="n"/>
      <c r="L418" s="14" t="n"/>
      <c r="M418" s="14" t="n"/>
      <c r="N418" s="14" t="n"/>
      <c r="O418" s="14" t="n"/>
      <c r="P418" s="14" t="n"/>
      <c r="Q418" s="14" t="n"/>
      <c r="R418" s="14" t="n"/>
      <c r="S418" s="14" t="n"/>
      <c r="T418" s="14" t="n"/>
      <c r="U418" s="14" t="n"/>
      <c r="V418" s="14" t="n"/>
      <c r="W418" s="14" t="n"/>
      <c r="X418" s="14" t="n"/>
      <c r="Y418" s="14" t="n"/>
      <c r="Z418" s="14" t="n"/>
    </row>
    <row r="419" ht="15.75" customHeight="1" s="16">
      <c r="A419" s="14" t="n"/>
      <c r="B419" s="14" t="n"/>
      <c r="C419" s="14" t="n"/>
      <c r="D419" s="14" t="n"/>
      <c r="E419" s="14" t="n"/>
      <c r="F419" s="14" t="n"/>
      <c r="G419" s="14" t="n"/>
      <c r="H419" s="14" t="n"/>
      <c r="I419" s="14" t="n"/>
      <c r="J419" s="14" t="n"/>
      <c r="K419" s="14" t="n"/>
      <c r="L419" s="14" t="n"/>
      <c r="M419" s="14" t="n"/>
      <c r="N419" s="14" t="n"/>
      <c r="O419" s="14" t="n"/>
      <c r="P419" s="14" t="n"/>
      <c r="Q419" s="14" t="n"/>
      <c r="R419" s="14" t="n"/>
      <c r="S419" s="14" t="n"/>
      <c r="T419" s="14" t="n"/>
      <c r="U419" s="14" t="n"/>
      <c r="V419" s="14" t="n"/>
      <c r="W419" s="14" t="n"/>
      <c r="X419" s="14" t="n"/>
      <c r="Y419" s="14" t="n"/>
      <c r="Z419" s="14" t="n"/>
    </row>
    <row r="420" ht="15.75" customHeight="1" s="16">
      <c r="A420" s="14" t="n"/>
      <c r="B420" s="14" t="n"/>
      <c r="C420" s="14" t="n"/>
      <c r="D420" s="14" t="n"/>
      <c r="E420" s="14" t="n"/>
      <c r="F420" s="14" t="n"/>
      <c r="G420" s="14" t="n"/>
      <c r="H420" s="14" t="n"/>
      <c r="I420" s="14" t="n"/>
      <c r="J420" s="14" t="n"/>
      <c r="K420" s="14" t="n"/>
      <c r="L420" s="14" t="n"/>
      <c r="M420" s="14" t="n"/>
      <c r="N420" s="14" t="n"/>
      <c r="O420" s="14" t="n"/>
      <c r="P420" s="14" t="n"/>
      <c r="Q420" s="14" t="n"/>
      <c r="R420" s="14" t="n"/>
      <c r="S420" s="14" t="n"/>
      <c r="T420" s="14" t="n"/>
      <c r="U420" s="14" t="n"/>
      <c r="V420" s="14" t="n"/>
      <c r="W420" s="14" t="n"/>
      <c r="X420" s="14" t="n"/>
      <c r="Y420" s="14" t="n"/>
      <c r="Z420" s="14" t="n"/>
    </row>
    <row r="421" ht="15.75" customHeight="1" s="16">
      <c r="A421" s="14" t="n"/>
      <c r="B421" s="14" t="n"/>
      <c r="C421" s="14" t="n"/>
      <c r="D421" s="14" t="n"/>
      <c r="E421" s="14" t="n"/>
      <c r="F421" s="14" t="n"/>
      <c r="G421" s="14" t="n"/>
      <c r="H421" s="14" t="n"/>
      <c r="I421" s="14" t="n"/>
      <c r="J421" s="14" t="n"/>
      <c r="K421" s="14" t="n"/>
      <c r="L421" s="14" t="n"/>
      <c r="M421" s="14" t="n"/>
      <c r="N421" s="14" t="n"/>
      <c r="O421" s="14" t="n"/>
      <c r="P421" s="14" t="n"/>
      <c r="Q421" s="14" t="n"/>
      <c r="R421" s="14" t="n"/>
      <c r="S421" s="14" t="n"/>
      <c r="T421" s="14" t="n"/>
      <c r="U421" s="14" t="n"/>
      <c r="V421" s="14" t="n"/>
      <c r="W421" s="14" t="n"/>
      <c r="X421" s="14" t="n"/>
      <c r="Y421" s="14" t="n"/>
      <c r="Z421" s="14" t="n"/>
    </row>
    <row r="422" ht="15.75" customHeight="1" s="16">
      <c r="A422" s="14" t="n"/>
      <c r="B422" s="14" t="n"/>
      <c r="C422" s="14" t="n"/>
      <c r="D422" s="14" t="n"/>
      <c r="E422" s="14" t="n"/>
      <c r="F422" s="14" t="n"/>
      <c r="G422" s="14" t="n"/>
      <c r="H422" s="14" t="n"/>
      <c r="I422" s="14" t="n"/>
      <c r="J422" s="14" t="n"/>
      <c r="K422" s="14" t="n"/>
      <c r="L422" s="14" t="n"/>
      <c r="M422" s="14" t="n"/>
      <c r="N422" s="14" t="n"/>
      <c r="O422" s="14" t="n"/>
      <c r="P422" s="14" t="n"/>
      <c r="Q422" s="14" t="n"/>
      <c r="R422" s="14" t="n"/>
      <c r="S422" s="14" t="n"/>
      <c r="T422" s="14" t="n"/>
      <c r="U422" s="14" t="n"/>
      <c r="V422" s="14" t="n"/>
      <c r="W422" s="14" t="n"/>
      <c r="X422" s="14" t="n"/>
      <c r="Y422" s="14" t="n"/>
      <c r="Z422" s="14" t="n"/>
    </row>
    <row r="423" ht="15.75" customHeight="1" s="16">
      <c r="A423" s="14" t="n"/>
      <c r="B423" s="14" t="n"/>
      <c r="C423" s="14" t="n"/>
      <c r="D423" s="14" t="n"/>
      <c r="E423" s="14" t="n"/>
      <c r="F423" s="14" t="n"/>
      <c r="G423" s="14" t="n"/>
      <c r="H423" s="14" t="n"/>
      <c r="I423" s="14" t="n"/>
      <c r="J423" s="14" t="n"/>
      <c r="K423" s="14" t="n"/>
      <c r="L423" s="14" t="n"/>
      <c r="M423" s="14" t="n"/>
      <c r="N423" s="14" t="n"/>
      <c r="O423" s="14" t="n"/>
      <c r="P423" s="14" t="n"/>
      <c r="Q423" s="14" t="n"/>
      <c r="R423" s="14" t="n"/>
      <c r="S423" s="14" t="n"/>
      <c r="T423" s="14" t="n"/>
      <c r="U423" s="14" t="n"/>
      <c r="V423" s="14" t="n"/>
      <c r="W423" s="14" t="n"/>
      <c r="X423" s="14" t="n"/>
      <c r="Y423" s="14" t="n"/>
      <c r="Z423" s="14" t="n"/>
    </row>
    <row r="424" ht="15.75" customHeight="1" s="16">
      <c r="A424" s="14" t="n"/>
      <c r="B424" s="14" t="n"/>
      <c r="C424" s="14" t="n"/>
      <c r="D424" s="14" t="n"/>
      <c r="E424" s="14" t="n"/>
      <c r="F424" s="14" t="n"/>
      <c r="G424" s="14" t="n"/>
      <c r="H424" s="14" t="n"/>
      <c r="I424" s="14" t="n"/>
      <c r="J424" s="14" t="n"/>
      <c r="K424" s="14" t="n"/>
      <c r="L424" s="14" t="n"/>
      <c r="M424" s="14" t="n"/>
      <c r="N424" s="14" t="n"/>
      <c r="O424" s="14" t="n"/>
      <c r="P424" s="14" t="n"/>
      <c r="Q424" s="14" t="n"/>
      <c r="R424" s="14" t="n"/>
      <c r="S424" s="14" t="n"/>
      <c r="T424" s="14" t="n"/>
      <c r="U424" s="14" t="n"/>
      <c r="V424" s="14" t="n"/>
      <c r="W424" s="14" t="n"/>
      <c r="X424" s="14" t="n"/>
      <c r="Y424" s="14" t="n"/>
      <c r="Z424" s="14" t="n"/>
    </row>
    <row r="425" ht="15.75" customHeight="1" s="16">
      <c r="A425" s="14" t="n"/>
      <c r="B425" s="14" t="n"/>
      <c r="C425" s="14" t="n"/>
      <c r="D425" s="14" t="n"/>
      <c r="E425" s="14" t="n"/>
      <c r="F425" s="14" t="n"/>
      <c r="G425" s="14" t="n"/>
      <c r="H425" s="14" t="n"/>
      <c r="I425" s="14" t="n"/>
      <c r="J425" s="14" t="n"/>
      <c r="K425" s="14" t="n"/>
      <c r="L425" s="14" t="n"/>
      <c r="M425" s="14" t="n"/>
      <c r="N425" s="14" t="n"/>
      <c r="O425" s="14" t="n"/>
      <c r="P425" s="14" t="n"/>
      <c r="Q425" s="14" t="n"/>
      <c r="R425" s="14" t="n"/>
      <c r="S425" s="14" t="n"/>
      <c r="T425" s="14" t="n"/>
      <c r="U425" s="14" t="n"/>
      <c r="V425" s="14" t="n"/>
      <c r="W425" s="14" t="n"/>
      <c r="X425" s="14" t="n"/>
      <c r="Y425" s="14" t="n"/>
      <c r="Z425" s="14" t="n"/>
    </row>
    <row r="426" ht="15.75" customHeight="1" s="16">
      <c r="A426" s="14" t="n"/>
      <c r="B426" s="14" t="n"/>
      <c r="C426" s="14" t="n"/>
      <c r="D426" s="14" t="n"/>
      <c r="E426" s="14" t="n"/>
      <c r="F426" s="14" t="n"/>
      <c r="G426" s="14" t="n"/>
      <c r="H426" s="14" t="n"/>
      <c r="I426" s="14" t="n"/>
      <c r="J426" s="14" t="n"/>
      <c r="K426" s="14" t="n"/>
      <c r="L426" s="14" t="n"/>
      <c r="M426" s="14" t="n"/>
      <c r="N426" s="14" t="n"/>
      <c r="O426" s="14" t="n"/>
      <c r="P426" s="14" t="n"/>
      <c r="Q426" s="14" t="n"/>
      <c r="R426" s="14" t="n"/>
      <c r="S426" s="14" t="n"/>
      <c r="T426" s="14" t="n"/>
      <c r="U426" s="14" t="n"/>
      <c r="V426" s="14" t="n"/>
      <c r="W426" s="14" t="n"/>
      <c r="X426" s="14" t="n"/>
      <c r="Y426" s="14" t="n"/>
      <c r="Z426" s="14" t="n"/>
    </row>
    <row r="427" ht="15.75" customHeight="1" s="16">
      <c r="A427" s="14" t="n"/>
      <c r="B427" s="14" t="n"/>
      <c r="C427" s="14" t="n"/>
      <c r="D427" s="14" t="n"/>
      <c r="E427" s="14" t="n"/>
      <c r="F427" s="14" t="n"/>
      <c r="G427" s="14" t="n"/>
      <c r="H427" s="14" t="n"/>
      <c r="I427" s="14" t="n"/>
      <c r="J427" s="14" t="n"/>
      <c r="K427" s="14" t="n"/>
      <c r="L427" s="14" t="n"/>
      <c r="M427" s="14" t="n"/>
      <c r="N427" s="14" t="n"/>
      <c r="O427" s="14" t="n"/>
      <c r="P427" s="14" t="n"/>
      <c r="Q427" s="14" t="n"/>
      <c r="R427" s="14" t="n"/>
      <c r="S427" s="14" t="n"/>
      <c r="T427" s="14" t="n"/>
      <c r="U427" s="14" t="n"/>
      <c r="V427" s="14" t="n"/>
      <c r="W427" s="14" t="n"/>
      <c r="X427" s="14" t="n"/>
      <c r="Y427" s="14" t="n"/>
      <c r="Z427" s="14" t="n"/>
    </row>
    <row r="428" ht="15.75" customHeight="1" s="16">
      <c r="A428" s="14" t="n"/>
      <c r="B428" s="14" t="n"/>
      <c r="C428" s="14" t="n"/>
      <c r="D428" s="14" t="n"/>
      <c r="E428" s="14" t="n"/>
      <c r="F428" s="14" t="n"/>
      <c r="G428" s="14" t="n"/>
      <c r="H428" s="14" t="n"/>
      <c r="I428" s="14" t="n"/>
      <c r="J428" s="14" t="n"/>
      <c r="K428" s="14" t="n"/>
      <c r="L428" s="14" t="n"/>
      <c r="M428" s="14" t="n"/>
      <c r="N428" s="14" t="n"/>
      <c r="O428" s="14" t="n"/>
      <c r="P428" s="14" t="n"/>
      <c r="Q428" s="14" t="n"/>
      <c r="R428" s="14" t="n"/>
      <c r="S428" s="14" t="n"/>
      <c r="T428" s="14" t="n"/>
      <c r="U428" s="14" t="n"/>
      <c r="V428" s="14" t="n"/>
      <c r="W428" s="14" t="n"/>
      <c r="X428" s="14" t="n"/>
      <c r="Y428" s="14" t="n"/>
      <c r="Z428" s="14" t="n"/>
    </row>
    <row r="429" ht="15.75" customHeight="1" s="16">
      <c r="A429" s="14" t="n"/>
      <c r="B429" s="14" t="n"/>
      <c r="C429" s="14" t="n"/>
      <c r="D429" s="14" t="n"/>
      <c r="E429" s="14" t="n"/>
      <c r="F429" s="14" t="n"/>
      <c r="G429" s="14" t="n"/>
      <c r="H429" s="14" t="n"/>
      <c r="I429" s="14" t="n"/>
      <c r="J429" s="14" t="n"/>
      <c r="K429" s="14" t="n"/>
      <c r="L429" s="14" t="n"/>
      <c r="M429" s="14" t="n"/>
      <c r="N429" s="14" t="n"/>
      <c r="O429" s="14" t="n"/>
      <c r="P429" s="14" t="n"/>
      <c r="Q429" s="14" t="n"/>
      <c r="R429" s="14" t="n"/>
      <c r="S429" s="14" t="n"/>
      <c r="T429" s="14" t="n"/>
      <c r="U429" s="14" t="n"/>
      <c r="V429" s="14" t="n"/>
      <c r="W429" s="14" t="n"/>
      <c r="X429" s="14" t="n"/>
      <c r="Y429" s="14" t="n"/>
      <c r="Z429" s="14" t="n"/>
    </row>
    <row r="430" ht="15.75" customHeight="1" s="16">
      <c r="A430" s="14" t="n"/>
      <c r="B430" s="14" t="n"/>
      <c r="C430" s="14" t="n"/>
      <c r="D430" s="14" t="n"/>
      <c r="E430" s="14" t="n"/>
      <c r="F430" s="14" t="n"/>
      <c r="G430" s="14" t="n"/>
      <c r="H430" s="14" t="n"/>
      <c r="I430" s="14" t="n"/>
      <c r="J430" s="14" t="n"/>
      <c r="K430" s="14" t="n"/>
      <c r="L430" s="14" t="n"/>
      <c r="M430" s="14" t="n"/>
      <c r="N430" s="14" t="n"/>
      <c r="O430" s="14" t="n"/>
      <c r="P430" s="14" t="n"/>
      <c r="Q430" s="14" t="n"/>
      <c r="R430" s="14" t="n"/>
      <c r="S430" s="14" t="n"/>
      <c r="T430" s="14" t="n"/>
      <c r="U430" s="14" t="n"/>
      <c r="V430" s="14" t="n"/>
      <c r="W430" s="14" t="n"/>
      <c r="X430" s="14" t="n"/>
      <c r="Y430" s="14" t="n"/>
      <c r="Z430" s="14" t="n"/>
    </row>
    <row r="431" ht="15.75" customHeight="1" s="16">
      <c r="A431" s="14" t="n"/>
      <c r="B431" s="14" t="n"/>
      <c r="C431" s="14" t="n"/>
      <c r="D431" s="14" t="n"/>
      <c r="E431" s="14" t="n"/>
      <c r="F431" s="14" t="n"/>
      <c r="G431" s="14" t="n"/>
      <c r="H431" s="14" t="n"/>
      <c r="I431" s="14" t="n"/>
      <c r="J431" s="14" t="n"/>
      <c r="K431" s="14" t="n"/>
      <c r="L431" s="14" t="n"/>
      <c r="M431" s="14" t="n"/>
      <c r="N431" s="14" t="n"/>
      <c r="O431" s="14" t="n"/>
      <c r="P431" s="14" t="n"/>
      <c r="Q431" s="14" t="n"/>
      <c r="R431" s="14" t="n"/>
      <c r="S431" s="14" t="n"/>
      <c r="T431" s="14" t="n"/>
      <c r="U431" s="14" t="n"/>
      <c r="V431" s="14" t="n"/>
      <c r="W431" s="14" t="n"/>
      <c r="X431" s="14" t="n"/>
      <c r="Y431" s="14" t="n"/>
      <c r="Z431" s="14" t="n"/>
    </row>
    <row r="432" ht="15.75" customHeight="1" s="16">
      <c r="A432" s="14" t="n"/>
      <c r="B432" s="14" t="n"/>
      <c r="C432" s="14" t="n"/>
      <c r="D432" s="14" t="n"/>
      <c r="E432" s="14" t="n"/>
      <c r="F432" s="14" t="n"/>
      <c r="G432" s="14" t="n"/>
      <c r="H432" s="14" t="n"/>
      <c r="I432" s="14" t="n"/>
      <c r="J432" s="14" t="n"/>
      <c r="K432" s="14" t="n"/>
      <c r="L432" s="14" t="n"/>
      <c r="M432" s="14" t="n"/>
      <c r="N432" s="14" t="n"/>
      <c r="O432" s="14" t="n"/>
      <c r="P432" s="14" t="n"/>
      <c r="Q432" s="14" t="n"/>
      <c r="R432" s="14" t="n"/>
      <c r="S432" s="14" t="n"/>
      <c r="T432" s="14" t="n"/>
      <c r="U432" s="14" t="n"/>
      <c r="V432" s="14" t="n"/>
      <c r="W432" s="14" t="n"/>
      <c r="X432" s="14" t="n"/>
      <c r="Y432" s="14" t="n"/>
      <c r="Z432" s="14" t="n"/>
    </row>
    <row r="433" ht="15.75" customHeight="1" s="16">
      <c r="A433" s="14" t="n"/>
      <c r="B433" s="14" t="n"/>
      <c r="C433" s="14" t="n"/>
      <c r="D433" s="14" t="n"/>
      <c r="E433" s="14" t="n"/>
      <c r="F433" s="14" t="n"/>
      <c r="G433" s="14" t="n"/>
      <c r="H433" s="14" t="n"/>
      <c r="I433" s="14" t="n"/>
      <c r="J433" s="14" t="n"/>
      <c r="K433" s="14" t="n"/>
      <c r="L433" s="14" t="n"/>
      <c r="M433" s="14" t="n"/>
      <c r="N433" s="14" t="n"/>
      <c r="O433" s="14" t="n"/>
      <c r="P433" s="14" t="n"/>
      <c r="Q433" s="14" t="n"/>
      <c r="R433" s="14" t="n"/>
      <c r="S433" s="14" t="n"/>
      <c r="T433" s="14" t="n"/>
      <c r="U433" s="14" t="n"/>
      <c r="V433" s="14" t="n"/>
      <c r="W433" s="14" t="n"/>
      <c r="X433" s="14" t="n"/>
      <c r="Y433" s="14" t="n"/>
      <c r="Z433" s="14" t="n"/>
    </row>
    <row r="434" ht="15.75" customHeight="1" s="16">
      <c r="A434" s="14" t="n"/>
      <c r="B434" s="14" t="n"/>
      <c r="C434" s="14" t="n"/>
      <c r="D434" s="14" t="n"/>
      <c r="E434" s="14" t="n"/>
      <c r="F434" s="14" t="n"/>
      <c r="G434" s="14" t="n"/>
      <c r="H434" s="14" t="n"/>
      <c r="I434" s="14" t="n"/>
      <c r="J434" s="14" t="n"/>
      <c r="K434" s="14" t="n"/>
      <c r="L434" s="14" t="n"/>
      <c r="M434" s="14" t="n"/>
      <c r="N434" s="14" t="n"/>
      <c r="O434" s="14" t="n"/>
      <c r="P434" s="14" t="n"/>
      <c r="Q434" s="14" t="n"/>
      <c r="R434" s="14" t="n"/>
      <c r="S434" s="14" t="n"/>
      <c r="T434" s="14" t="n"/>
      <c r="U434" s="14" t="n"/>
      <c r="V434" s="14" t="n"/>
      <c r="W434" s="14" t="n"/>
      <c r="X434" s="14" t="n"/>
      <c r="Y434" s="14" t="n"/>
      <c r="Z434" s="14" t="n"/>
    </row>
    <row r="435" ht="15.75" customHeight="1" s="16">
      <c r="A435" s="14" t="n"/>
      <c r="B435" s="14" t="n"/>
      <c r="C435" s="14" t="n"/>
      <c r="D435" s="14" t="n"/>
      <c r="E435" s="14" t="n"/>
      <c r="F435" s="14" t="n"/>
      <c r="G435" s="14" t="n"/>
      <c r="H435" s="14" t="n"/>
      <c r="I435" s="14" t="n"/>
      <c r="J435" s="14" t="n"/>
      <c r="K435" s="14" t="n"/>
      <c r="L435" s="14" t="n"/>
      <c r="M435" s="14" t="n"/>
      <c r="N435" s="14" t="n"/>
      <c r="O435" s="14" t="n"/>
      <c r="P435" s="14" t="n"/>
      <c r="Q435" s="14" t="n"/>
      <c r="R435" s="14" t="n"/>
      <c r="S435" s="14" t="n"/>
      <c r="T435" s="14" t="n"/>
      <c r="U435" s="14" t="n"/>
      <c r="V435" s="14" t="n"/>
      <c r="W435" s="14" t="n"/>
      <c r="X435" s="14" t="n"/>
      <c r="Y435" s="14" t="n"/>
      <c r="Z435" s="14" t="n"/>
    </row>
    <row r="436" ht="15.75" customHeight="1" s="16">
      <c r="A436" s="14" t="n"/>
      <c r="B436" s="14" t="n"/>
      <c r="C436" s="14" t="n"/>
      <c r="D436" s="14" t="n"/>
      <c r="E436" s="14" t="n"/>
      <c r="F436" s="14" t="n"/>
      <c r="G436" s="14" t="n"/>
      <c r="H436" s="14" t="n"/>
      <c r="I436" s="14" t="n"/>
      <c r="J436" s="14" t="n"/>
      <c r="K436" s="14" t="n"/>
      <c r="L436" s="14" t="n"/>
      <c r="M436" s="14" t="n"/>
      <c r="N436" s="14" t="n"/>
      <c r="O436" s="14" t="n"/>
      <c r="P436" s="14" t="n"/>
      <c r="Q436" s="14" t="n"/>
      <c r="R436" s="14" t="n"/>
      <c r="S436" s="14" t="n"/>
      <c r="T436" s="14" t="n"/>
      <c r="U436" s="14" t="n"/>
      <c r="V436" s="14" t="n"/>
      <c r="W436" s="14" t="n"/>
      <c r="X436" s="14" t="n"/>
      <c r="Y436" s="14" t="n"/>
      <c r="Z436" s="14" t="n"/>
    </row>
    <row r="437" ht="15.75" customHeight="1" s="16">
      <c r="A437" s="14" t="n"/>
      <c r="B437" s="14" t="n"/>
      <c r="C437" s="14" t="n"/>
      <c r="D437" s="14" t="n"/>
      <c r="E437" s="14" t="n"/>
      <c r="F437" s="14" t="n"/>
      <c r="G437" s="14" t="n"/>
      <c r="H437" s="14" t="n"/>
      <c r="I437" s="14" t="n"/>
      <c r="J437" s="14" t="n"/>
      <c r="K437" s="14" t="n"/>
      <c r="L437" s="14" t="n"/>
      <c r="M437" s="14" t="n"/>
      <c r="N437" s="14" t="n"/>
      <c r="O437" s="14" t="n"/>
      <c r="P437" s="14" t="n"/>
      <c r="Q437" s="14" t="n"/>
      <c r="R437" s="14" t="n"/>
      <c r="S437" s="14" t="n"/>
      <c r="T437" s="14" t="n"/>
      <c r="U437" s="14" t="n"/>
      <c r="V437" s="14" t="n"/>
      <c r="W437" s="14" t="n"/>
      <c r="X437" s="14" t="n"/>
      <c r="Y437" s="14" t="n"/>
      <c r="Z437" s="14" t="n"/>
    </row>
    <row r="438" ht="15.75" customHeight="1" s="16">
      <c r="A438" s="14" t="n"/>
      <c r="B438" s="14" t="n"/>
      <c r="C438" s="14" t="n"/>
      <c r="D438" s="14" t="n"/>
      <c r="E438" s="14" t="n"/>
      <c r="F438" s="14" t="n"/>
      <c r="G438" s="14" t="n"/>
      <c r="H438" s="14" t="n"/>
      <c r="I438" s="14" t="n"/>
      <c r="J438" s="14" t="n"/>
      <c r="K438" s="14" t="n"/>
      <c r="L438" s="14" t="n"/>
      <c r="M438" s="14" t="n"/>
      <c r="N438" s="14" t="n"/>
      <c r="O438" s="14" t="n"/>
      <c r="P438" s="14" t="n"/>
      <c r="Q438" s="14" t="n"/>
      <c r="R438" s="14" t="n"/>
      <c r="S438" s="14" t="n"/>
      <c r="T438" s="14" t="n"/>
      <c r="U438" s="14" t="n"/>
      <c r="V438" s="14" t="n"/>
      <c r="W438" s="14" t="n"/>
      <c r="X438" s="14" t="n"/>
      <c r="Y438" s="14" t="n"/>
      <c r="Z438" s="14" t="n"/>
    </row>
    <row r="439" ht="15.75" customHeight="1" s="16">
      <c r="A439" s="14" t="n"/>
      <c r="B439" s="14" t="n"/>
      <c r="C439" s="14" t="n"/>
      <c r="D439" s="14" t="n"/>
      <c r="E439" s="14" t="n"/>
      <c r="F439" s="14" t="n"/>
      <c r="G439" s="14" t="n"/>
      <c r="H439" s="14" t="n"/>
      <c r="I439" s="14" t="n"/>
      <c r="J439" s="14" t="n"/>
      <c r="K439" s="14" t="n"/>
      <c r="L439" s="14" t="n"/>
      <c r="M439" s="14" t="n"/>
      <c r="N439" s="14" t="n"/>
      <c r="O439" s="14" t="n"/>
      <c r="P439" s="14" t="n"/>
      <c r="Q439" s="14" t="n"/>
      <c r="R439" s="14" t="n"/>
      <c r="S439" s="14" t="n"/>
      <c r="T439" s="14" t="n"/>
      <c r="U439" s="14" t="n"/>
      <c r="V439" s="14" t="n"/>
      <c r="W439" s="14" t="n"/>
      <c r="X439" s="14" t="n"/>
      <c r="Y439" s="14" t="n"/>
      <c r="Z439" s="14" t="n"/>
    </row>
    <row r="440" ht="15.75" customHeight="1" s="16">
      <c r="A440" s="14" t="n"/>
      <c r="B440" s="14" t="n"/>
      <c r="C440" s="14" t="n"/>
      <c r="D440" s="14" t="n"/>
      <c r="E440" s="14" t="n"/>
      <c r="F440" s="14" t="n"/>
      <c r="G440" s="14" t="n"/>
      <c r="H440" s="14" t="n"/>
      <c r="I440" s="14" t="n"/>
      <c r="J440" s="14" t="n"/>
      <c r="K440" s="14" t="n"/>
      <c r="L440" s="14" t="n"/>
      <c r="M440" s="14" t="n"/>
      <c r="N440" s="14" t="n"/>
      <c r="O440" s="14" t="n"/>
      <c r="P440" s="14" t="n"/>
      <c r="Q440" s="14" t="n"/>
      <c r="R440" s="14" t="n"/>
      <c r="S440" s="14" t="n"/>
      <c r="T440" s="14" t="n"/>
      <c r="U440" s="14" t="n"/>
      <c r="V440" s="14" t="n"/>
      <c r="W440" s="14" t="n"/>
      <c r="X440" s="14" t="n"/>
      <c r="Y440" s="14" t="n"/>
      <c r="Z440" s="14" t="n"/>
    </row>
    <row r="441" ht="15.75" customHeight="1" s="16">
      <c r="A441" s="14" t="n"/>
      <c r="B441" s="14" t="n"/>
      <c r="C441" s="14" t="n"/>
      <c r="D441" s="14" t="n"/>
      <c r="E441" s="14" t="n"/>
      <c r="F441" s="14" t="n"/>
      <c r="G441" s="14" t="n"/>
      <c r="H441" s="14" t="n"/>
      <c r="I441" s="14" t="n"/>
      <c r="J441" s="14" t="n"/>
      <c r="K441" s="14" t="n"/>
      <c r="L441" s="14" t="n"/>
      <c r="M441" s="14" t="n"/>
      <c r="N441" s="14" t="n"/>
      <c r="O441" s="14" t="n"/>
      <c r="P441" s="14" t="n"/>
      <c r="Q441" s="14" t="n"/>
      <c r="R441" s="14" t="n"/>
      <c r="S441" s="14" t="n"/>
      <c r="T441" s="14" t="n"/>
      <c r="U441" s="14" t="n"/>
      <c r="V441" s="14" t="n"/>
      <c r="W441" s="14" t="n"/>
      <c r="X441" s="14" t="n"/>
      <c r="Y441" s="14" t="n"/>
      <c r="Z441" s="14" t="n"/>
    </row>
    <row r="442" ht="15.75" customHeight="1" s="16">
      <c r="A442" s="14" t="n"/>
      <c r="B442" s="14" t="n"/>
      <c r="C442" s="14" t="n"/>
      <c r="D442" s="14" t="n"/>
      <c r="E442" s="14" t="n"/>
      <c r="F442" s="14" t="n"/>
      <c r="G442" s="14" t="n"/>
      <c r="H442" s="14" t="n"/>
      <c r="I442" s="14" t="n"/>
      <c r="J442" s="14" t="n"/>
      <c r="K442" s="14" t="n"/>
      <c r="L442" s="14" t="n"/>
      <c r="M442" s="14" t="n"/>
      <c r="N442" s="14" t="n"/>
      <c r="O442" s="14" t="n"/>
      <c r="P442" s="14" t="n"/>
      <c r="Q442" s="14" t="n"/>
      <c r="R442" s="14" t="n"/>
      <c r="S442" s="14" t="n"/>
      <c r="T442" s="14" t="n"/>
      <c r="U442" s="14" t="n"/>
      <c r="V442" s="14" t="n"/>
      <c r="W442" s="14" t="n"/>
      <c r="X442" s="14" t="n"/>
      <c r="Y442" s="14" t="n"/>
      <c r="Z442" s="14" t="n"/>
    </row>
    <row r="443" ht="15.75" customHeight="1" s="16">
      <c r="A443" s="14" t="n"/>
      <c r="B443" s="14" t="n"/>
      <c r="C443" s="14" t="n"/>
      <c r="D443" s="14" t="n"/>
      <c r="E443" s="14" t="n"/>
      <c r="F443" s="14" t="n"/>
      <c r="G443" s="14" t="n"/>
      <c r="H443" s="14" t="n"/>
      <c r="I443" s="14" t="n"/>
      <c r="J443" s="14" t="n"/>
      <c r="K443" s="14" t="n"/>
      <c r="L443" s="14" t="n"/>
      <c r="M443" s="14" t="n"/>
      <c r="N443" s="14" t="n"/>
      <c r="O443" s="14" t="n"/>
      <c r="P443" s="14" t="n"/>
      <c r="Q443" s="14" t="n"/>
      <c r="R443" s="14" t="n"/>
      <c r="S443" s="14" t="n"/>
      <c r="T443" s="14" t="n"/>
      <c r="U443" s="14" t="n"/>
      <c r="V443" s="14" t="n"/>
      <c r="W443" s="14" t="n"/>
      <c r="X443" s="14" t="n"/>
      <c r="Y443" s="14" t="n"/>
      <c r="Z443" s="14" t="n"/>
    </row>
    <row r="444" ht="15.75" customHeight="1" s="16">
      <c r="A444" s="14" t="n"/>
      <c r="B444" s="14" t="n"/>
      <c r="C444" s="14" t="n"/>
      <c r="D444" s="14" t="n"/>
      <c r="E444" s="14" t="n"/>
      <c r="F444" s="14" t="n"/>
      <c r="G444" s="14" t="n"/>
      <c r="H444" s="14" t="n"/>
      <c r="I444" s="14" t="n"/>
      <c r="J444" s="14" t="n"/>
      <c r="K444" s="14" t="n"/>
      <c r="L444" s="14" t="n"/>
      <c r="M444" s="14" t="n"/>
      <c r="N444" s="14" t="n"/>
      <c r="O444" s="14" t="n"/>
      <c r="P444" s="14" t="n"/>
      <c r="Q444" s="14" t="n"/>
      <c r="R444" s="14" t="n"/>
      <c r="S444" s="14" t="n"/>
      <c r="T444" s="14" t="n"/>
      <c r="U444" s="14" t="n"/>
      <c r="V444" s="14" t="n"/>
      <c r="W444" s="14" t="n"/>
      <c r="X444" s="14" t="n"/>
      <c r="Y444" s="14" t="n"/>
      <c r="Z444" s="14" t="n"/>
    </row>
    <row r="445" ht="15.75" customHeight="1" s="16">
      <c r="A445" s="14" t="n"/>
      <c r="B445" s="14" t="n"/>
      <c r="C445" s="14" t="n"/>
      <c r="D445" s="14" t="n"/>
      <c r="E445" s="14" t="n"/>
      <c r="F445" s="14" t="n"/>
      <c r="G445" s="14" t="n"/>
      <c r="H445" s="14" t="n"/>
      <c r="I445" s="14" t="n"/>
      <c r="J445" s="14" t="n"/>
      <c r="K445" s="14" t="n"/>
      <c r="L445" s="14" t="n"/>
      <c r="M445" s="14" t="n"/>
      <c r="N445" s="14" t="n"/>
      <c r="O445" s="14" t="n"/>
      <c r="P445" s="14" t="n"/>
      <c r="Q445" s="14" t="n"/>
      <c r="R445" s="14" t="n"/>
      <c r="S445" s="14" t="n"/>
      <c r="T445" s="14" t="n"/>
      <c r="U445" s="14" t="n"/>
      <c r="V445" s="14" t="n"/>
      <c r="W445" s="14" t="n"/>
      <c r="X445" s="14" t="n"/>
      <c r="Y445" s="14" t="n"/>
      <c r="Z445" s="14" t="n"/>
    </row>
    <row r="446" ht="15.75" customHeight="1" s="16">
      <c r="A446" s="14" t="n"/>
      <c r="B446" s="14" t="n"/>
      <c r="C446" s="14" t="n"/>
      <c r="D446" s="14" t="n"/>
      <c r="E446" s="14" t="n"/>
      <c r="F446" s="14" t="n"/>
      <c r="G446" s="14" t="n"/>
      <c r="H446" s="14" t="n"/>
      <c r="I446" s="14" t="n"/>
      <c r="J446" s="14" t="n"/>
      <c r="K446" s="14" t="n"/>
      <c r="L446" s="14" t="n"/>
      <c r="M446" s="14" t="n"/>
      <c r="N446" s="14" t="n"/>
      <c r="O446" s="14" t="n"/>
      <c r="P446" s="14" t="n"/>
      <c r="Q446" s="14" t="n"/>
      <c r="R446" s="14" t="n"/>
      <c r="S446" s="14" t="n"/>
      <c r="T446" s="14" t="n"/>
      <c r="U446" s="14" t="n"/>
      <c r="V446" s="14" t="n"/>
      <c r="W446" s="14" t="n"/>
      <c r="X446" s="14" t="n"/>
      <c r="Y446" s="14" t="n"/>
      <c r="Z446" s="14" t="n"/>
    </row>
    <row r="447" ht="15.75" customHeight="1" s="16">
      <c r="A447" s="14" t="n"/>
      <c r="B447" s="14" t="n"/>
      <c r="C447" s="14" t="n"/>
      <c r="D447" s="14" t="n"/>
      <c r="E447" s="14" t="n"/>
      <c r="F447" s="14" t="n"/>
      <c r="G447" s="14" t="n"/>
      <c r="H447" s="14" t="n"/>
      <c r="I447" s="14" t="n"/>
      <c r="J447" s="14" t="n"/>
      <c r="K447" s="14" t="n"/>
      <c r="L447" s="14" t="n"/>
      <c r="M447" s="14" t="n"/>
      <c r="N447" s="14" t="n"/>
      <c r="O447" s="14" t="n"/>
      <c r="P447" s="14" t="n"/>
      <c r="Q447" s="14" t="n"/>
      <c r="R447" s="14" t="n"/>
      <c r="S447" s="14" t="n"/>
      <c r="T447" s="14" t="n"/>
      <c r="U447" s="14" t="n"/>
      <c r="V447" s="14" t="n"/>
      <c r="W447" s="14" t="n"/>
      <c r="X447" s="14" t="n"/>
      <c r="Y447" s="14" t="n"/>
      <c r="Z447" s="14" t="n"/>
    </row>
    <row r="448" ht="15.75" customHeight="1" s="16">
      <c r="A448" s="14" t="n"/>
      <c r="B448" s="14" t="n"/>
      <c r="C448" s="14" t="n"/>
      <c r="D448" s="14" t="n"/>
      <c r="E448" s="14" t="n"/>
      <c r="F448" s="14" t="n"/>
      <c r="G448" s="14" t="n"/>
      <c r="H448" s="14" t="n"/>
      <c r="I448" s="14" t="n"/>
      <c r="J448" s="14" t="n"/>
      <c r="K448" s="14" t="n"/>
      <c r="L448" s="14" t="n"/>
      <c r="M448" s="14" t="n"/>
      <c r="N448" s="14" t="n"/>
      <c r="O448" s="14" t="n"/>
      <c r="P448" s="14" t="n"/>
      <c r="Q448" s="14" t="n"/>
      <c r="R448" s="14" t="n"/>
      <c r="S448" s="14" t="n"/>
      <c r="T448" s="14" t="n"/>
      <c r="U448" s="14" t="n"/>
      <c r="V448" s="14" t="n"/>
      <c r="W448" s="14" t="n"/>
      <c r="X448" s="14" t="n"/>
      <c r="Y448" s="14" t="n"/>
      <c r="Z448" s="14" t="n"/>
    </row>
    <row r="449" ht="15.75" customHeight="1" s="16">
      <c r="A449" s="14" t="n"/>
      <c r="B449" s="14" t="n"/>
      <c r="C449" s="14" t="n"/>
      <c r="D449" s="14" t="n"/>
      <c r="E449" s="14" t="n"/>
      <c r="F449" s="14" t="n"/>
      <c r="G449" s="14" t="n"/>
      <c r="H449" s="14" t="n"/>
      <c r="I449" s="14" t="n"/>
      <c r="J449" s="14" t="n"/>
      <c r="K449" s="14" t="n"/>
      <c r="L449" s="14" t="n"/>
      <c r="M449" s="14" t="n"/>
      <c r="N449" s="14" t="n"/>
      <c r="O449" s="14" t="n"/>
      <c r="P449" s="14" t="n"/>
      <c r="Q449" s="14" t="n"/>
      <c r="R449" s="14" t="n"/>
      <c r="S449" s="14" t="n"/>
      <c r="T449" s="14" t="n"/>
      <c r="U449" s="14" t="n"/>
      <c r="V449" s="14" t="n"/>
      <c r="W449" s="14" t="n"/>
      <c r="X449" s="14" t="n"/>
      <c r="Y449" s="14" t="n"/>
      <c r="Z449" s="14" t="n"/>
    </row>
    <row r="450" ht="15.75" customHeight="1" s="16">
      <c r="A450" s="14" t="n"/>
      <c r="B450" s="14" t="n"/>
      <c r="C450" s="14" t="n"/>
      <c r="D450" s="14" t="n"/>
      <c r="E450" s="14" t="n"/>
      <c r="F450" s="14" t="n"/>
      <c r="G450" s="14" t="n"/>
      <c r="H450" s="14" t="n"/>
      <c r="I450" s="14" t="n"/>
      <c r="J450" s="14" t="n"/>
      <c r="K450" s="14" t="n"/>
      <c r="L450" s="14" t="n"/>
      <c r="M450" s="14" t="n"/>
      <c r="N450" s="14" t="n"/>
      <c r="O450" s="14" t="n"/>
      <c r="P450" s="14" t="n"/>
      <c r="Q450" s="14" t="n"/>
      <c r="R450" s="14" t="n"/>
      <c r="S450" s="14" t="n"/>
      <c r="T450" s="14" t="n"/>
      <c r="U450" s="14" t="n"/>
      <c r="V450" s="14" t="n"/>
      <c r="W450" s="14" t="n"/>
      <c r="X450" s="14" t="n"/>
      <c r="Y450" s="14" t="n"/>
      <c r="Z450" s="14" t="n"/>
    </row>
    <row r="451" ht="15.75" customHeight="1" s="16">
      <c r="A451" s="14" t="n"/>
      <c r="B451" s="14" t="n"/>
      <c r="C451" s="14" t="n"/>
      <c r="D451" s="14" t="n"/>
      <c r="E451" s="14" t="n"/>
      <c r="F451" s="14" t="n"/>
      <c r="G451" s="14" t="n"/>
      <c r="H451" s="14" t="n"/>
      <c r="I451" s="14" t="n"/>
      <c r="J451" s="14" t="n"/>
      <c r="K451" s="14" t="n"/>
      <c r="L451" s="14" t="n"/>
      <c r="M451" s="14" t="n"/>
      <c r="N451" s="14" t="n"/>
      <c r="O451" s="14" t="n"/>
      <c r="P451" s="14" t="n"/>
      <c r="Q451" s="14" t="n"/>
      <c r="R451" s="14" t="n"/>
      <c r="S451" s="14" t="n"/>
      <c r="T451" s="14" t="n"/>
      <c r="U451" s="14" t="n"/>
      <c r="V451" s="14" t="n"/>
      <c r="W451" s="14" t="n"/>
      <c r="X451" s="14" t="n"/>
      <c r="Y451" s="14" t="n"/>
      <c r="Z451" s="14" t="n"/>
    </row>
    <row r="452" ht="15.75" customHeight="1" s="16">
      <c r="A452" s="14" t="n"/>
      <c r="B452" s="14" t="n"/>
      <c r="C452" s="14" t="n"/>
      <c r="D452" s="14" t="n"/>
      <c r="E452" s="14" t="n"/>
      <c r="F452" s="14" t="n"/>
      <c r="G452" s="14" t="n"/>
      <c r="H452" s="14" t="n"/>
      <c r="I452" s="14" t="n"/>
      <c r="J452" s="14" t="n"/>
      <c r="K452" s="14" t="n"/>
      <c r="L452" s="14" t="n"/>
      <c r="M452" s="14" t="n"/>
      <c r="N452" s="14" t="n"/>
      <c r="O452" s="14" t="n"/>
      <c r="P452" s="14" t="n"/>
      <c r="Q452" s="14" t="n"/>
      <c r="R452" s="14" t="n"/>
      <c r="S452" s="14" t="n"/>
      <c r="T452" s="14" t="n"/>
      <c r="U452" s="14" t="n"/>
      <c r="V452" s="14" t="n"/>
      <c r="W452" s="14" t="n"/>
      <c r="X452" s="14" t="n"/>
      <c r="Y452" s="14" t="n"/>
      <c r="Z452" s="14" t="n"/>
    </row>
    <row r="453" ht="15.75" customHeight="1" s="16">
      <c r="A453" s="14" t="n"/>
      <c r="B453" s="14" t="n"/>
      <c r="C453" s="14" t="n"/>
      <c r="D453" s="14" t="n"/>
      <c r="E453" s="14" t="n"/>
      <c r="F453" s="14" t="n"/>
      <c r="G453" s="14" t="n"/>
      <c r="H453" s="14" t="n"/>
      <c r="I453" s="14" t="n"/>
      <c r="J453" s="14" t="n"/>
      <c r="K453" s="14" t="n"/>
      <c r="L453" s="14" t="n"/>
      <c r="M453" s="14" t="n"/>
      <c r="N453" s="14" t="n"/>
      <c r="O453" s="14" t="n"/>
      <c r="P453" s="14" t="n"/>
      <c r="Q453" s="14" t="n"/>
      <c r="R453" s="14" t="n"/>
      <c r="S453" s="14" t="n"/>
      <c r="T453" s="14" t="n"/>
      <c r="U453" s="14" t="n"/>
      <c r="V453" s="14" t="n"/>
      <c r="W453" s="14" t="n"/>
      <c r="X453" s="14" t="n"/>
      <c r="Y453" s="14" t="n"/>
      <c r="Z453" s="14" t="n"/>
    </row>
    <row r="454" ht="15.75" customHeight="1" s="16">
      <c r="A454" s="14" t="n"/>
      <c r="B454" s="14" t="n"/>
      <c r="C454" s="14" t="n"/>
      <c r="D454" s="14" t="n"/>
      <c r="E454" s="14" t="n"/>
      <c r="F454" s="14" t="n"/>
      <c r="G454" s="14" t="n"/>
      <c r="H454" s="14" t="n"/>
      <c r="I454" s="14" t="n"/>
      <c r="J454" s="14" t="n"/>
      <c r="K454" s="14" t="n"/>
      <c r="L454" s="14" t="n"/>
      <c r="M454" s="14" t="n"/>
      <c r="N454" s="14" t="n"/>
      <c r="O454" s="14" t="n"/>
      <c r="P454" s="14" t="n"/>
      <c r="Q454" s="14" t="n"/>
      <c r="R454" s="14" t="n"/>
      <c r="S454" s="14" t="n"/>
      <c r="T454" s="14" t="n"/>
      <c r="U454" s="14" t="n"/>
      <c r="V454" s="14" t="n"/>
      <c r="W454" s="14" t="n"/>
      <c r="X454" s="14" t="n"/>
      <c r="Y454" s="14" t="n"/>
      <c r="Z454" s="14" t="n"/>
    </row>
    <row r="455" ht="15.75" customHeight="1" s="16">
      <c r="A455" s="14" t="n"/>
      <c r="B455" s="14" t="n"/>
      <c r="C455" s="14" t="n"/>
      <c r="D455" s="14" t="n"/>
      <c r="E455" s="14" t="n"/>
      <c r="F455" s="14" t="n"/>
      <c r="G455" s="14" t="n"/>
      <c r="H455" s="14" t="n"/>
      <c r="I455" s="14" t="n"/>
      <c r="J455" s="14" t="n"/>
      <c r="K455" s="14" t="n"/>
      <c r="L455" s="14" t="n"/>
      <c r="M455" s="14" t="n"/>
      <c r="N455" s="14" t="n"/>
      <c r="O455" s="14" t="n"/>
      <c r="P455" s="14" t="n"/>
      <c r="Q455" s="14" t="n"/>
      <c r="R455" s="14" t="n"/>
      <c r="S455" s="14" t="n"/>
      <c r="T455" s="14" t="n"/>
      <c r="U455" s="14" t="n"/>
      <c r="V455" s="14" t="n"/>
      <c r="W455" s="14" t="n"/>
      <c r="X455" s="14" t="n"/>
      <c r="Y455" s="14" t="n"/>
      <c r="Z455" s="14" t="n"/>
    </row>
    <row r="456" ht="15.75" customHeight="1" s="16">
      <c r="A456" s="14" t="n"/>
      <c r="B456" s="14" t="n"/>
      <c r="C456" s="14" t="n"/>
      <c r="D456" s="14" t="n"/>
      <c r="E456" s="14" t="n"/>
      <c r="F456" s="14" t="n"/>
      <c r="G456" s="14" t="n"/>
      <c r="H456" s="14" t="n"/>
      <c r="I456" s="14" t="n"/>
      <c r="J456" s="14" t="n"/>
      <c r="K456" s="14" t="n"/>
      <c r="L456" s="14" t="n"/>
      <c r="M456" s="14" t="n"/>
      <c r="N456" s="14" t="n"/>
      <c r="O456" s="14" t="n"/>
      <c r="P456" s="14" t="n"/>
      <c r="Q456" s="14" t="n"/>
      <c r="R456" s="14" t="n"/>
      <c r="S456" s="14" t="n"/>
      <c r="T456" s="14" t="n"/>
      <c r="U456" s="14" t="n"/>
      <c r="V456" s="14" t="n"/>
      <c r="W456" s="14" t="n"/>
      <c r="X456" s="14" t="n"/>
      <c r="Y456" s="14" t="n"/>
      <c r="Z456" s="14" t="n"/>
    </row>
    <row r="457" ht="15.75" customHeight="1" s="16">
      <c r="A457" s="14" t="n"/>
      <c r="B457" s="14" t="n"/>
      <c r="C457" s="14" t="n"/>
      <c r="D457" s="14" t="n"/>
      <c r="E457" s="14" t="n"/>
      <c r="F457" s="14" t="n"/>
      <c r="G457" s="14" t="n"/>
      <c r="H457" s="14" t="n"/>
      <c r="I457" s="14" t="n"/>
      <c r="J457" s="14" t="n"/>
      <c r="K457" s="14" t="n"/>
      <c r="L457" s="14" t="n"/>
      <c r="M457" s="14" t="n"/>
      <c r="N457" s="14" t="n"/>
      <c r="O457" s="14" t="n"/>
      <c r="P457" s="14" t="n"/>
      <c r="Q457" s="14" t="n"/>
      <c r="R457" s="14" t="n"/>
      <c r="S457" s="14" t="n"/>
      <c r="T457" s="14" t="n"/>
      <c r="U457" s="14" t="n"/>
      <c r="V457" s="14" t="n"/>
      <c r="W457" s="14" t="n"/>
      <c r="X457" s="14" t="n"/>
      <c r="Y457" s="14" t="n"/>
      <c r="Z457" s="14" t="n"/>
    </row>
    <row r="458" ht="15.75" customHeight="1" s="16">
      <c r="A458" s="14" t="n"/>
      <c r="B458" s="14" t="n"/>
      <c r="C458" s="14" t="n"/>
      <c r="D458" s="14" t="n"/>
      <c r="E458" s="14" t="n"/>
      <c r="F458" s="14" t="n"/>
      <c r="G458" s="14" t="n"/>
      <c r="H458" s="14" t="n"/>
      <c r="I458" s="14" t="n"/>
      <c r="J458" s="14" t="n"/>
      <c r="K458" s="14" t="n"/>
      <c r="L458" s="14" t="n"/>
      <c r="M458" s="14" t="n"/>
      <c r="N458" s="14" t="n"/>
      <c r="O458" s="14" t="n"/>
      <c r="P458" s="14" t="n"/>
      <c r="Q458" s="14" t="n"/>
      <c r="R458" s="14" t="n"/>
      <c r="S458" s="14" t="n"/>
      <c r="T458" s="14" t="n"/>
      <c r="U458" s="14" t="n"/>
      <c r="V458" s="14" t="n"/>
      <c r="W458" s="14" t="n"/>
      <c r="X458" s="14" t="n"/>
      <c r="Y458" s="14" t="n"/>
      <c r="Z458" s="14" t="n"/>
    </row>
    <row r="459" ht="15.75" customHeight="1" s="16">
      <c r="A459" s="14" t="n"/>
      <c r="B459" s="14" t="n"/>
      <c r="C459" s="14" t="n"/>
      <c r="D459" s="14" t="n"/>
      <c r="E459" s="14" t="n"/>
      <c r="F459" s="14" t="n"/>
      <c r="G459" s="14" t="n"/>
      <c r="H459" s="14" t="n"/>
      <c r="I459" s="14" t="n"/>
      <c r="J459" s="14" t="n"/>
      <c r="K459" s="14" t="n"/>
      <c r="L459" s="14" t="n"/>
      <c r="M459" s="14" t="n"/>
      <c r="N459" s="14" t="n"/>
      <c r="O459" s="14" t="n"/>
      <c r="P459" s="14" t="n"/>
      <c r="Q459" s="14" t="n"/>
      <c r="R459" s="14" t="n"/>
      <c r="S459" s="14" t="n"/>
      <c r="T459" s="14" t="n"/>
      <c r="U459" s="14" t="n"/>
      <c r="V459" s="14" t="n"/>
      <c r="W459" s="14" t="n"/>
      <c r="X459" s="14" t="n"/>
      <c r="Y459" s="14" t="n"/>
      <c r="Z459" s="14" t="n"/>
    </row>
    <row r="460" ht="15.75" customHeight="1" s="16">
      <c r="A460" s="14" t="n"/>
      <c r="B460" s="14" t="n"/>
      <c r="C460" s="14" t="n"/>
      <c r="D460" s="14" t="n"/>
      <c r="E460" s="14" t="n"/>
      <c r="F460" s="14" t="n"/>
      <c r="G460" s="14" t="n"/>
      <c r="H460" s="14" t="n"/>
      <c r="I460" s="14" t="n"/>
      <c r="J460" s="14" t="n"/>
      <c r="K460" s="14" t="n"/>
      <c r="L460" s="14" t="n"/>
      <c r="M460" s="14" t="n"/>
      <c r="N460" s="14" t="n"/>
      <c r="O460" s="14" t="n"/>
      <c r="P460" s="14" t="n"/>
      <c r="Q460" s="14" t="n"/>
      <c r="R460" s="14" t="n"/>
      <c r="S460" s="14" t="n"/>
      <c r="T460" s="14" t="n"/>
      <c r="U460" s="14" t="n"/>
      <c r="V460" s="14" t="n"/>
      <c r="W460" s="14" t="n"/>
      <c r="X460" s="14" t="n"/>
      <c r="Y460" s="14" t="n"/>
      <c r="Z460" s="14" t="n"/>
    </row>
    <row r="461" ht="15.75" customHeight="1" s="16">
      <c r="A461" s="14" t="n"/>
      <c r="B461" s="14" t="n"/>
      <c r="C461" s="14" t="n"/>
      <c r="D461" s="14" t="n"/>
      <c r="E461" s="14" t="n"/>
      <c r="F461" s="14" t="n"/>
      <c r="G461" s="14" t="n"/>
      <c r="H461" s="14" t="n"/>
      <c r="I461" s="14" t="n"/>
      <c r="J461" s="14" t="n"/>
      <c r="K461" s="14" t="n"/>
      <c r="L461" s="14" t="n"/>
      <c r="M461" s="14" t="n"/>
      <c r="N461" s="14" t="n"/>
      <c r="O461" s="14" t="n"/>
      <c r="P461" s="14" t="n"/>
      <c r="Q461" s="14" t="n"/>
      <c r="R461" s="14" t="n"/>
      <c r="S461" s="14" t="n"/>
      <c r="T461" s="14" t="n"/>
      <c r="U461" s="14" t="n"/>
      <c r="V461" s="14" t="n"/>
      <c r="W461" s="14" t="n"/>
      <c r="X461" s="14" t="n"/>
      <c r="Y461" s="14" t="n"/>
      <c r="Z461" s="14" t="n"/>
    </row>
    <row r="462" ht="15.75" customHeight="1" s="16">
      <c r="A462" s="14" t="n"/>
      <c r="B462" s="14" t="n"/>
      <c r="C462" s="14" t="n"/>
      <c r="D462" s="14" t="n"/>
      <c r="E462" s="14" t="n"/>
      <c r="F462" s="14" t="n"/>
      <c r="G462" s="14" t="n"/>
      <c r="H462" s="14" t="n"/>
      <c r="I462" s="14" t="n"/>
      <c r="J462" s="14" t="n"/>
      <c r="K462" s="14" t="n"/>
      <c r="L462" s="14" t="n"/>
      <c r="M462" s="14" t="n"/>
      <c r="N462" s="14" t="n"/>
      <c r="O462" s="14" t="n"/>
      <c r="P462" s="14" t="n"/>
      <c r="Q462" s="14" t="n"/>
      <c r="R462" s="14" t="n"/>
      <c r="S462" s="14" t="n"/>
      <c r="T462" s="14" t="n"/>
      <c r="U462" s="14" t="n"/>
      <c r="V462" s="14" t="n"/>
      <c r="W462" s="14" t="n"/>
      <c r="X462" s="14" t="n"/>
      <c r="Y462" s="14" t="n"/>
      <c r="Z462" s="14" t="n"/>
    </row>
    <row r="463" ht="15.75" customHeight="1" s="16">
      <c r="A463" s="14" t="n"/>
      <c r="B463" s="14" t="n"/>
      <c r="C463" s="14" t="n"/>
      <c r="D463" s="14" t="n"/>
      <c r="E463" s="14" t="n"/>
      <c r="F463" s="14" t="n"/>
      <c r="G463" s="14" t="n"/>
      <c r="H463" s="14" t="n"/>
      <c r="I463" s="14" t="n"/>
      <c r="J463" s="14" t="n"/>
      <c r="K463" s="14" t="n"/>
      <c r="L463" s="14" t="n"/>
      <c r="M463" s="14" t="n"/>
      <c r="N463" s="14" t="n"/>
      <c r="O463" s="14" t="n"/>
      <c r="P463" s="14" t="n"/>
      <c r="Q463" s="14" t="n"/>
      <c r="R463" s="14" t="n"/>
      <c r="S463" s="14" t="n"/>
      <c r="T463" s="14" t="n"/>
      <c r="U463" s="14" t="n"/>
      <c r="V463" s="14" t="n"/>
      <c r="W463" s="14" t="n"/>
      <c r="X463" s="14" t="n"/>
      <c r="Y463" s="14" t="n"/>
      <c r="Z463" s="14" t="n"/>
    </row>
    <row r="464" ht="15.75" customHeight="1" s="16">
      <c r="A464" s="14" t="n"/>
      <c r="B464" s="14" t="n"/>
      <c r="C464" s="14" t="n"/>
      <c r="D464" s="14" t="n"/>
      <c r="E464" s="14" t="n"/>
      <c r="F464" s="14" t="n"/>
      <c r="G464" s="14" t="n"/>
      <c r="H464" s="14" t="n"/>
      <c r="I464" s="14" t="n"/>
      <c r="J464" s="14" t="n"/>
      <c r="K464" s="14" t="n"/>
      <c r="L464" s="14" t="n"/>
      <c r="M464" s="14" t="n"/>
      <c r="N464" s="14" t="n"/>
      <c r="O464" s="14" t="n"/>
      <c r="P464" s="14" t="n"/>
      <c r="Q464" s="14" t="n"/>
      <c r="R464" s="14" t="n"/>
      <c r="S464" s="14" t="n"/>
      <c r="T464" s="14" t="n"/>
      <c r="U464" s="14" t="n"/>
      <c r="V464" s="14" t="n"/>
      <c r="W464" s="14" t="n"/>
      <c r="X464" s="14" t="n"/>
      <c r="Y464" s="14" t="n"/>
      <c r="Z464" s="14" t="n"/>
    </row>
    <row r="465" ht="15.75" customHeight="1" s="16">
      <c r="A465" s="14" t="n"/>
      <c r="B465" s="14" t="n"/>
      <c r="C465" s="14" t="n"/>
      <c r="D465" s="14" t="n"/>
      <c r="E465" s="14" t="n"/>
      <c r="F465" s="14" t="n"/>
      <c r="G465" s="14" t="n"/>
      <c r="H465" s="14" t="n"/>
      <c r="I465" s="14" t="n"/>
      <c r="J465" s="14" t="n"/>
      <c r="K465" s="14" t="n"/>
      <c r="L465" s="14" t="n"/>
      <c r="M465" s="14" t="n"/>
      <c r="N465" s="14" t="n"/>
      <c r="O465" s="14" t="n"/>
      <c r="P465" s="14" t="n"/>
      <c r="Q465" s="14" t="n"/>
      <c r="R465" s="14" t="n"/>
      <c r="S465" s="14" t="n"/>
      <c r="T465" s="14" t="n"/>
      <c r="U465" s="14" t="n"/>
      <c r="V465" s="14" t="n"/>
      <c r="W465" s="14" t="n"/>
      <c r="X465" s="14" t="n"/>
      <c r="Y465" s="14" t="n"/>
      <c r="Z465" s="14" t="n"/>
    </row>
    <row r="466" ht="15.75" customHeight="1" s="16">
      <c r="A466" s="14" t="n"/>
      <c r="B466" s="14" t="n"/>
      <c r="C466" s="14" t="n"/>
      <c r="D466" s="14" t="n"/>
      <c r="E466" s="14" t="n"/>
      <c r="F466" s="14" t="n"/>
      <c r="G466" s="14" t="n"/>
      <c r="H466" s="14" t="n"/>
      <c r="I466" s="14" t="n"/>
      <c r="J466" s="14" t="n"/>
      <c r="K466" s="14" t="n"/>
      <c r="L466" s="14" t="n"/>
      <c r="M466" s="14" t="n"/>
      <c r="N466" s="14" t="n"/>
      <c r="O466" s="14" t="n"/>
      <c r="P466" s="14" t="n"/>
      <c r="Q466" s="14" t="n"/>
      <c r="R466" s="14" t="n"/>
      <c r="S466" s="14" t="n"/>
      <c r="T466" s="14" t="n"/>
      <c r="U466" s="14" t="n"/>
      <c r="V466" s="14" t="n"/>
      <c r="W466" s="14" t="n"/>
      <c r="X466" s="14" t="n"/>
      <c r="Y466" s="14" t="n"/>
      <c r="Z466" s="14" t="n"/>
    </row>
    <row r="467" ht="15.75" customHeight="1" s="16">
      <c r="A467" s="14" t="n"/>
      <c r="B467" s="14" t="n"/>
      <c r="C467" s="14" t="n"/>
      <c r="D467" s="14" t="n"/>
      <c r="E467" s="14" t="n"/>
      <c r="F467" s="14" t="n"/>
      <c r="G467" s="14" t="n"/>
      <c r="H467" s="14" t="n"/>
      <c r="I467" s="14" t="n"/>
      <c r="J467" s="14" t="n"/>
      <c r="K467" s="14" t="n"/>
      <c r="L467" s="14" t="n"/>
      <c r="M467" s="14" t="n"/>
      <c r="N467" s="14" t="n"/>
      <c r="O467" s="14" t="n"/>
      <c r="P467" s="14" t="n"/>
      <c r="Q467" s="14" t="n"/>
      <c r="R467" s="14" t="n"/>
      <c r="S467" s="14" t="n"/>
      <c r="T467" s="14" t="n"/>
      <c r="U467" s="14" t="n"/>
      <c r="V467" s="14" t="n"/>
      <c r="W467" s="14" t="n"/>
      <c r="X467" s="14" t="n"/>
      <c r="Y467" s="14" t="n"/>
      <c r="Z467" s="14" t="n"/>
    </row>
    <row r="468" ht="15.75" customHeight="1" s="16">
      <c r="A468" s="14" t="n"/>
      <c r="B468" s="14" t="n"/>
      <c r="C468" s="14" t="n"/>
      <c r="D468" s="14" t="n"/>
      <c r="E468" s="14" t="n"/>
      <c r="F468" s="14" t="n"/>
      <c r="G468" s="14" t="n"/>
      <c r="H468" s="14" t="n"/>
      <c r="I468" s="14" t="n"/>
      <c r="J468" s="14" t="n"/>
      <c r="K468" s="14" t="n"/>
      <c r="L468" s="14" t="n"/>
      <c r="M468" s="14" t="n"/>
      <c r="N468" s="14" t="n"/>
      <c r="O468" s="14" t="n"/>
      <c r="P468" s="14" t="n"/>
      <c r="Q468" s="14" t="n"/>
      <c r="R468" s="14" t="n"/>
      <c r="S468" s="14" t="n"/>
      <c r="T468" s="14" t="n"/>
      <c r="U468" s="14" t="n"/>
      <c r="V468" s="14" t="n"/>
      <c r="W468" s="14" t="n"/>
      <c r="X468" s="14" t="n"/>
      <c r="Y468" s="14" t="n"/>
      <c r="Z468" s="14" t="n"/>
    </row>
    <row r="469" ht="15.75" customHeight="1" s="16">
      <c r="A469" s="14" t="n"/>
      <c r="B469" s="14" t="n"/>
      <c r="C469" s="14" t="n"/>
      <c r="D469" s="14" t="n"/>
      <c r="E469" s="14" t="n"/>
      <c r="F469" s="14" t="n"/>
      <c r="G469" s="14" t="n"/>
      <c r="H469" s="14" t="n"/>
      <c r="I469" s="14" t="n"/>
      <c r="J469" s="14" t="n"/>
      <c r="K469" s="14" t="n"/>
      <c r="L469" s="14" t="n"/>
      <c r="M469" s="14" t="n"/>
      <c r="N469" s="14" t="n"/>
      <c r="O469" s="14" t="n"/>
      <c r="P469" s="14" t="n"/>
      <c r="Q469" s="14" t="n"/>
      <c r="R469" s="14" t="n"/>
      <c r="S469" s="14" t="n"/>
      <c r="T469" s="14" t="n"/>
      <c r="U469" s="14" t="n"/>
      <c r="V469" s="14" t="n"/>
      <c r="W469" s="14" t="n"/>
      <c r="X469" s="14" t="n"/>
      <c r="Y469" s="14" t="n"/>
      <c r="Z469" s="14" t="n"/>
    </row>
    <row r="470" ht="15.75" customHeight="1" s="16">
      <c r="A470" s="14" t="n"/>
      <c r="B470" s="14" t="n"/>
      <c r="C470" s="14" t="n"/>
      <c r="D470" s="14" t="n"/>
      <c r="E470" s="14" t="n"/>
      <c r="F470" s="14" t="n"/>
      <c r="G470" s="14" t="n"/>
      <c r="H470" s="14" t="n"/>
      <c r="I470" s="14" t="n"/>
      <c r="J470" s="14" t="n"/>
      <c r="K470" s="14" t="n"/>
      <c r="L470" s="14" t="n"/>
      <c r="M470" s="14" t="n"/>
      <c r="N470" s="14" t="n"/>
      <c r="O470" s="14" t="n"/>
      <c r="P470" s="14" t="n"/>
      <c r="Q470" s="14" t="n"/>
      <c r="R470" s="14" t="n"/>
      <c r="S470" s="14" t="n"/>
      <c r="T470" s="14" t="n"/>
      <c r="U470" s="14" t="n"/>
      <c r="V470" s="14" t="n"/>
      <c r="W470" s="14" t="n"/>
      <c r="X470" s="14" t="n"/>
      <c r="Y470" s="14" t="n"/>
      <c r="Z470" s="14" t="n"/>
    </row>
    <row r="471" ht="15.75" customHeight="1" s="16">
      <c r="A471" s="14" t="n"/>
      <c r="B471" s="14" t="n"/>
      <c r="C471" s="14" t="n"/>
      <c r="D471" s="14" t="n"/>
      <c r="E471" s="14" t="n"/>
      <c r="F471" s="14" t="n"/>
      <c r="G471" s="14" t="n"/>
      <c r="H471" s="14" t="n"/>
      <c r="I471" s="14" t="n"/>
      <c r="J471" s="14" t="n"/>
      <c r="K471" s="14" t="n"/>
      <c r="L471" s="14" t="n"/>
      <c r="M471" s="14" t="n"/>
      <c r="N471" s="14" t="n"/>
      <c r="O471" s="14" t="n"/>
      <c r="P471" s="14" t="n"/>
      <c r="Q471" s="14" t="n"/>
      <c r="R471" s="14" t="n"/>
      <c r="S471" s="14" t="n"/>
      <c r="T471" s="14" t="n"/>
      <c r="U471" s="14" t="n"/>
      <c r="V471" s="14" t="n"/>
      <c r="W471" s="14" t="n"/>
      <c r="X471" s="14" t="n"/>
      <c r="Y471" s="14" t="n"/>
      <c r="Z471" s="14" t="n"/>
    </row>
    <row r="472" ht="15.75" customHeight="1" s="16">
      <c r="A472" s="14" t="n"/>
      <c r="B472" s="14" t="n"/>
      <c r="C472" s="14" t="n"/>
      <c r="D472" s="14" t="n"/>
      <c r="E472" s="14" t="n"/>
      <c r="F472" s="14" t="n"/>
      <c r="G472" s="14" t="n"/>
      <c r="H472" s="14" t="n"/>
      <c r="I472" s="14" t="n"/>
      <c r="J472" s="14" t="n"/>
      <c r="K472" s="14" t="n"/>
      <c r="L472" s="14" t="n"/>
      <c r="M472" s="14" t="n"/>
      <c r="N472" s="14" t="n"/>
      <c r="O472" s="14" t="n"/>
      <c r="P472" s="14" t="n"/>
      <c r="Q472" s="14" t="n"/>
      <c r="R472" s="14" t="n"/>
      <c r="S472" s="14" t="n"/>
      <c r="T472" s="14" t="n"/>
      <c r="U472" s="14" t="n"/>
      <c r="V472" s="14" t="n"/>
      <c r="W472" s="14" t="n"/>
      <c r="X472" s="14" t="n"/>
      <c r="Y472" s="14" t="n"/>
      <c r="Z472" s="14" t="n"/>
    </row>
    <row r="473" ht="15.75" customHeight="1" s="16">
      <c r="A473" s="14" t="n"/>
      <c r="B473" s="14" t="n"/>
      <c r="C473" s="14" t="n"/>
      <c r="D473" s="14" t="n"/>
      <c r="E473" s="14" t="n"/>
      <c r="F473" s="14" t="n"/>
      <c r="G473" s="14" t="n"/>
      <c r="H473" s="14" t="n"/>
      <c r="I473" s="14" t="n"/>
      <c r="J473" s="14" t="n"/>
      <c r="K473" s="14" t="n"/>
      <c r="L473" s="14" t="n"/>
      <c r="M473" s="14" t="n"/>
      <c r="N473" s="14" t="n"/>
      <c r="O473" s="14" t="n"/>
      <c r="P473" s="14" t="n"/>
      <c r="Q473" s="14" t="n"/>
      <c r="R473" s="14" t="n"/>
      <c r="S473" s="14" t="n"/>
      <c r="T473" s="14" t="n"/>
      <c r="U473" s="14" t="n"/>
      <c r="V473" s="14" t="n"/>
      <c r="W473" s="14" t="n"/>
      <c r="X473" s="14" t="n"/>
      <c r="Y473" s="14" t="n"/>
      <c r="Z473" s="14" t="n"/>
    </row>
    <row r="474" ht="15.75" customHeight="1" s="16">
      <c r="A474" s="14" t="n"/>
      <c r="B474" s="14" t="n"/>
      <c r="C474" s="14" t="n"/>
      <c r="D474" s="14" t="n"/>
      <c r="E474" s="14" t="n"/>
      <c r="F474" s="14" t="n"/>
      <c r="G474" s="14" t="n"/>
      <c r="H474" s="14" t="n"/>
      <c r="I474" s="14" t="n"/>
      <c r="J474" s="14" t="n"/>
      <c r="K474" s="14" t="n"/>
      <c r="L474" s="14" t="n"/>
      <c r="M474" s="14" t="n"/>
      <c r="N474" s="14" t="n"/>
      <c r="O474" s="14" t="n"/>
      <c r="P474" s="14" t="n"/>
      <c r="Q474" s="14" t="n"/>
      <c r="R474" s="14" t="n"/>
      <c r="S474" s="14" t="n"/>
      <c r="T474" s="14" t="n"/>
      <c r="U474" s="14" t="n"/>
      <c r="V474" s="14" t="n"/>
      <c r="W474" s="14" t="n"/>
      <c r="X474" s="14" t="n"/>
      <c r="Y474" s="14" t="n"/>
      <c r="Z474" s="14" t="n"/>
    </row>
    <row r="475" ht="15.75" customHeight="1" s="16">
      <c r="A475" s="14" t="n"/>
      <c r="B475" s="14" t="n"/>
      <c r="C475" s="14" t="n"/>
      <c r="D475" s="14" t="n"/>
      <c r="E475" s="14" t="n"/>
      <c r="F475" s="14" t="n"/>
      <c r="G475" s="14" t="n"/>
      <c r="H475" s="14" t="n"/>
      <c r="I475" s="14" t="n"/>
      <c r="J475" s="14" t="n"/>
      <c r="K475" s="14" t="n"/>
      <c r="L475" s="14" t="n"/>
      <c r="M475" s="14" t="n"/>
      <c r="N475" s="14" t="n"/>
      <c r="O475" s="14" t="n"/>
      <c r="P475" s="14" t="n"/>
      <c r="Q475" s="14" t="n"/>
      <c r="R475" s="14" t="n"/>
      <c r="S475" s="14" t="n"/>
      <c r="T475" s="14" t="n"/>
      <c r="U475" s="14" t="n"/>
      <c r="V475" s="14" t="n"/>
      <c r="W475" s="14" t="n"/>
      <c r="X475" s="14" t="n"/>
      <c r="Y475" s="14" t="n"/>
      <c r="Z475" s="14" t="n"/>
    </row>
    <row r="476" ht="15.75" customHeight="1" s="16">
      <c r="A476" s="14" t="n"/>
      <c r="B476" s="14" t="n"/>
      <c r="C476" s="14" t="n"/>
      <c r="D476" s="14" t="n"/>
      <c r="E476" s="14" t="n"/>
      <c r="F476" s="14" t="n"/>
      <c r="G476" s="14" t="n"/>
      <c r="H476" s="14" t="n"/>
      <c r="I476" s="14" t="n"/>
      <c r="J476" s="14" t="n"/>
      <c r="K476" s="14" t="n"/>
      <c r="L476" s="14" t="n"/>
      <c r="M476" s="14" t="n"/>
      <c r="N476" s="14" t="n"/>
      <c r="O476" s="14" t="n"/>
      <c r="P476" s="14" t="n"/>
      <c r="Q476" s="14" t="n"/>
      <c r="R476" s="14" t="n"/>
      <c r="S476" s="14" t="n"/>
      <c r="T476" s="14" t="n"/>
      <c r="U476" s="14" t="n"/>
      <c r="V476" s="14" t="n"/>
      <c r="W476" s="14" t="n"/>
      <c r="X476" s="14" t="n"/>
      <c r="Y476" s="14" t="n"/>
      <c r="Z476" s="14" t="n"/>
    </row>
    <row r="477" ht="15.75" customHeight="1" s="16">
      <c r="A477" s="14" t="n"/>
      <c r="B477" s="14" t="n"/>
      <c r="C477" s="14" t="n"/>
      <c r="D477" s="14" t="n"/>
      <c r="E477" s="14" t="n"/>
      <c r="F477" s="14" t="n"/>
      <c r="G477" s="14" t="n"/>
      <c r="H477" s="14" t="n"/>
      <c r="I477" s="14" t="n"/>
      <c r="J477" s="14" t="n"/>
      <c r="K477" s="14" t="n"/>
      <c r="L477" s="14" t="n"/>
      <c r="M477" s="14" t="n"/>
      <c r="N477" s="14" t="n"/>
      <c r="O477" s="14" t="n"/>
      <c r="P477" s="14" t="n"/>
      <c r="Q477" s="14" t="n"/>
      <c r="R477" s="14" t="n"/>
      <c r="S477" s="14" t="n"/>
      <c r="T477" s="14" t="n"/>
      <c r="U477" s="14" t="n"/>
      <c r="V477" s="14" t="n"/>
      <c r="W477" s="14" t="n"/>
      <c r="X477" s="14" t="n"/>
      <c r="Y477" s="14" t="n"/>
      <c r="Z477" s="14" t="n"/>
    </row>
    <row r="478" ht="15.75" customHeight="1" s="16">
      <c r="A478" s="14" t="n"/>
      <c r="B478" s="14" t="n"/>
      <c r="C478" s="14" t="n"/>
      <c r="D478" s="14" t="n"/>
      <c r="E478" s="14" t="n"/>
      <c r="F478" s="14" t="n"/>
      <c r="G478" s="14" t="n"/>
      <c r="H478" s="14" t="n"/>
      <c r="I478" s="14" t="n"/>
      <c r="J478" s="14" t="n"/>
      <c r="K478" s="14" t="n"/>
      <c r="L478" s="14" t="n"/>
      <c r="M478" s="14" t="n"/>
      <c r="N478" s="14" t="n"/>
      <c r="O478" s="14" t="n"/>
      <c r="P478" s="14" t="n"/>
      <c r="Q478" s="14" t="n"/>
      <c r="R478" s="14" t="n"/>
      <c r="S478" s="14" t="n"/>
      <c r="T478" s="14" t="n"/>
      <c r="U478" s="14" t="n"/>
      <c r="V478" s="14" t="n"/>
      <c r="W478" s="14" t="n"/>
      <c r="X478" s="14" t="n"/>
      <c r="Y478" s="14" t="n"/>
      <c r="Z478" s="14" t="n"/>
    </row>
    <row r="479" ht="15.75" customHeight="1" s="16">
      <c r="A479" s="14" t="n"/>
      <c r="B479" s="14" t="n"/>
      <c r="C479" s="14" t="n"/>
      <c r="D479" s="14" t="n"/>
      <c r="E479" s="14" t="n"/>
      <c r="F479" s="14" t="n"/>
      <c r="G479" s="14" t="n"/>
      <c r="H479" s="14" t="n"/>
      <c r="I479" s="14" t="n"/>
      <c r="J479" s="14" t="n"/>
      <c r="K479" s="14" t="n"/>
      <c r="L479" s="14" t="n"/>
      <c r="M479" s="14" t="n"/>
      <c r="N479" s="14" t="n"/>
      <c r="O479" s="14" t="n"/>
      <c r="P479" s="14" t="n"/>
      <c r="Q479" s="14" t="n"/>
      <c r="R479" s="14" t="n"/>
      <c r="S479" s="14" t="n"/>
      <c r="T479" s="14" t="n"/>
      <c r="U479" s="14" t="n"/>
      <c r="V479" s="14" t="n"/>
      <c r="W479" s="14" t="n"/>
      <c r="X479" s="14" t="n"/>
      <c r="Y479" s="14" t="n"/>
      <c r="Z479" s="14" t="n"/>
    </row>
    <row r="480" ht="15.75" customHeight="1" s="16">
      <c r="A480" s="14" t="n"/>
      <c r="B480" s="14" t="n"/>
      <c r="C480" s="14" t="n"/>
      <c r="D480" s="14" t="n"/>
      <c r="E480" s="14" t="n"/>
      <c r="F480" s="14" t="n"/>
      <c r="G480" s="14" t="n"/>
      <c r="H480" s="14" t="n"/>
      <c r="I480" s="14" t="n"/>
      <c r="J480" s="14" t="n"/>
      <c r="K480" s="14" t="n"/>
      <c r="L480" s="14" t="n"/>
      <c r="M480" s="14" t="n"/>
      <c r="N480" s="14" t="n"/>
      <c r="O480" s="14" t="n"/>
      <c r="P480" s="14" t="n"/>
      <c r="Q480" s="14" t="n"/>
      <c r="R480" s="14" t="n"/>
      <c r="S480" s="14" t="n"/>
      <c r="T480" s="14" t="n"/>
      <c r="U480" s="14" t="n"/>
      <c r="V480" s="14" t="n"/>
      <c r="W480" s="14" t="n"/>
      <c r="X480" s="14" t="n"/>
      <c r="Y480" s="14" t="n"/>
      <c r="Z480" s="14" t="n"/>
    </row>
    <row r="481" ht="15.75" customHeight="1" s="16">
      <c r="A481" s="14" t="n"/>
      <c r="B481" s="14" t="n"/>
      <c r="C481" s="14" t="n"/>
      <c r="D481" s="14" t="n"/>
      <c r="E481" s="14" t="n"/>
      <c r="F481" s="14" t="n"/>
      <c r="G481" s="14" t="n"/>
      <c r="H481" s="14" t="n"/>
      <c r="I481" s="14" t="n"/>
      <c r="J481" s="14" t="n"/>
      <c r="K481" s="14" t="n"/>
      <c r="L481" s="14" t="n"/>
      <c r="M481" s="14" t="n"/>
      <c r="N481" s="14" t="n"/>
      <c r="O481" s="14" t="n"/>
      <c r="P481" s="14" t="n"/>
      <c r="Q481" s="14" t="n"/>
      <c r="R481" s="14" t="n"/>
      <c r="S481" s="14" t="n"/>
      <c r="T481" s="14" t="n"/>
      <c r="U481" s="14" t="n"/>
      <c r="V481" s="14" t="n"/>
      <c r="W481" s="14" t="n"/>
      <c r="X481" s="14" t="n"/>
      <c r="Y481" s="14" t="n"/>
      <c r="Z481" s="14" t="n"/>
    </row>
    <row r="482" ht="15.75" customHeight="1" s="16">
      <c r="A482" s="14" t="n"/>
      <c r="B482" s="14" t="n"/>
      <c r="C482" s="14" t="n"/>
      <c r="D482" s="14" t="n"/>
      <c r="E482" s="14" t="n"/>
      <c r="F482" s="14" t="n"/>
      <c r="G482" s="14" t="n"/>
      <c r="H482" s="14" t="n"/>
      <c r="I482" s="14" t="n"/>
      <c r="J482" s="14" t="n"/>
      <c r="K482" s="14" t="n"/>
      <c r="L482" s="14" t="n"/>
      <c r="M482" s="14" t="n"/>
      <c r="N482" s="14" t="n"/>
      <c r="O482" s="14" t="n"/>
      <c r="P482" s="14" t="n"/>
      <c r="Q482" s="14" t="n"/>
      <c r="R482" s="14" t="n"/>
      <c r="S482" s="14" t="n"/>
      <c r="T482" s="14" t="n"/>
      <c r="U482" s="14" t="n"/>
      <c r="V482" s="14" t="n"/>
      <c r="W482" s="14" t="n"/>
      <c r="X482" s="14" t="n"/>
      <c r="Y482" s="14" t="n"/>
      <c r="Z482" s="14" t="n"/>
    </row>
    <row r="483" ht="15.75" customHeight="1" s="16">
      <c r="A483" s="14" t="n"/>
      <c r="B483" s="14" t="n"/>
      <c r="C483" s="14" t="n"/>
      <c r="D483" s="14" t="n"/>
      <c r="E483" s="14" t="n"/>
      <c r="F483" s="14" t="n"/>
      <c r="G483" s="14" t="n"/>
      <c r="H483" s="14" t="n"/>
      <c r="I483" s="14" t="n"/>
      <c r="J483" s="14" t="n"/>
      <c r="K483" s="14" t="n"/>
      <c r="L483" s="14" t="n"/>
      <c r="M483" s="14" t="n"/>
      <c r="N483" s="14" t="n"/>
      <c r="O483" s="14" t="n"/>
      <c r="P483" s="14" t="n"/>
      <c r="Q483" s="14" t="n"/>
      <c r="R483" s="14" t="n"/>
      <c r="S483" s="14" t="n"/>
      <c r="T483" s="14" t="n"/>
      <c r="U483" s="14" t="n"/>
      <c r="V483" s="14" t="n"/>
      <c r="W483" s="14" t="n"/>
      <c r="X483" s="14" t="n"/>
      <c r="Y483" s="14" t="n"/>
      <c r="Z483" s="14" t="n"/>
    </row>
    <row r="484" ht="15.75" customHeight="1" s="16">
      <c r="A484" s="14" t="n"/>
      <c r="B484" s="14" t="n"/>
      <c r="C484" s="14" t="n"/>
      <c r="D484" s="14" t="n"/>
      <c r="E484" s="14" t="n"/>
      <c r="F484" s="14" t="n"/>
      <c r="G484" s="14" t="n"/>
      <c r="H484" s="14" t="n"/>
      <c r="I484" s="14" t="n"/>
      <c r="J484" s="14" t="n"/>
      <c r="K484" s="14" t="n"/>
      <c r="L484" s="14" t="n"/>
      <c r="M484" s="14" t="n"/>
      <c r="N484" s="14" t="n"/>
      <c r="O484" s="14" t="n"/>
      <c r="P484" s="14" t="n"/>
      <c r="Q484" s="14" t="n"/>
      <c r="R484" s="14" t="n"/>
      <c r="S484" s="14" t="n"/>
      <c r="T484" s="14" t="n"/>
      <c r="U484" s="14" t="n"/>
      <c r="V484" s="14" t="n"/>
      <c r="W484" s="14" t="n"/>
      <c r="X484" s="14" t="n"/>
      <c r="Y484" s="14" t="n"/>
      <c r="Z484" s="14" t="n"/>
    </row>
    <row r="485" ht="15.75" customHeight="1" s="16">
      <c r="A485" s="14" t="n"/>
      <c r="B485" s="14" t="n"/>
      <c r="C485" s="14" t="n"/>
      <c r="D485" s="14" t="n"/>
      <c r="E485" s="14" t="n"/>
      <c r="F485" s="14" t="n"/>
      <c r="G485" s="14" t="n"/>
      <c r="H485" s="14" t="n"/>
      <c r="I485" s="14" t="n"/>
      <c r="J485" s="14" t="n"/>
      <c r="K485" s="14" t="n"/>
      <c r="L485" s="14" t="n"/>
      <c r="M485" s="14" t="n"/>
      <c r="N485" s="14" t="n"/>
      <c r="O485" s="14" t="n"/>
      <c r="P485" s="14" t="n"/>
      <c r="Q485" s="14" t="n"/>
      <c r="R485" s="14" t="n"/>
      <c r="S485" s="14" t="n"/>
      <c r="T485" s="14" t="n"/>
      <c r="U485" s="14" t="n"/>
      <c r="V485" s="14" t="n"/>
      <c r="W485" s="14" t="n"/>
      <c r="X485" s="14" t="n"/>
      <c r="Y485" s="14" t="n"/>
      <c r="Z485" s="14" t="n"/>
    </row>
    <row r="486" ht="15.75" customHeight="1" s="16">
      <c r="A486" s="14" t="n"/>
      <c r="B486" s="14" t="n"/>
      <c r="C486" s="14" t="n"/>
      <c r="D486" s="14" t="n"/>
      <c r="E486" s="14" t="n"/>
      <c r="F486" s="14" t="n"/>
      <c r="G486" s="14" t="n"/>
      <c r="H486" s="14" t="n"/>
      <c r="I486" s="14" t="n"/>
      <c r="J486" s="14" t="n"/>
      <c r="K486" s="14" t="n"/>
      <c r="L486" s="14" t="n"/>
      <c r="M486" s="14" t="n"/>
      <c r="N486" s="14" t="n"/>
      <c r="O486" s="14" t="n"/>
      <c r="P486" s="14" t="n"/>
      <c r="Q486" s="14" t="n"/>
      <c r="R486" s="14" t="n"/>
      <c r="S486" s="14" t="n"/>
      <c r="T486" s="14" t="n"/>
      <c r="U486" s="14" t="n"/>
      <c r="V486" s="14" t="n"/>
      <c r="W486" s="14" t="n"/>
      <c r="X486" s="14" t="n"/>
      <c r="Y486" s="14" t="n"/>
      <c r="Z486" s="14" t="n"/>
    </row>
    <row r="487" ht="15.75" customHeight="1" s="16">
      <c r="A487" s="14" t="n"/>
      <c r="B487" s="14" t="n"/>
      <c r="C487" s="14" t="n"/>
      <c r="D487" s="14" t="n"/>
      <c r="E487" s="14" t="n"/>
      <c r="F487" s="14" t="n"/>
      <c r="G487" s="14" t="n"/>
      <c r="H487" s="14" t="n"/>
      <c r="I487" s="14" t="n"/>
      <c r="J487" s="14" t="n"/>
      <c r="K487" s="14" t="n"/>
      <c r="L487" s="14" t="n"/>
      <c r="M487" s="14" t="n"/>
      <c r="N487" s="14" t="n"/>
      <c r="O487" s="14" t="n"/>
      <c r="P487" s="14" t="n"/>
      <c r="Q487" s="14" t="n"/>
      <c r="R487" s="14" t="n"/>
      <c r="S487" s="14" t="n"/>
      <c r="T487" s="14" t="n"/>
      <c r="U487" s="14" t="n"/>
      <c r="V487" s="14" t="n"/>
      <c r="W487" s="14" t="n"/>
      <c r="X487" s="14" t="n"/>
      <c r="Y487" s="14" t="n"/>
      <c r="Z487" s="14" t="n"/>
    </row>
    <row r="488" ht="15.75" customHeight="1" s="16">
      <c r="A488" s="14" t="n"/>
      <c r="B488" s="14" t="n"/>
      <c r="C488" s="14" t="n"/>
      <c r="D488" s="14" t="n"/>
      <c r="E488" s="14" t="n"/>
      <c r="F488" s="14" t="n"/>
      <c r="G488" s="14" t="n"/>
      <c r="H488" s="14" t="n"/>
      <c r="I488" s="14" t="n"/>
      <c r="J488" s="14" t="n"/>
      <c r="K488" s="14" t="n"/>
      <c r="L488" s="14" t="n"/>
      <c r="M488" s="14" t="n"/>
      <c r="N488" s="14" t="n"/>
      <c r="O488" s="14" t="n"/>
      <c r="P488" s="14" t="n"/>
      <c r="Q488" s="14" t="n"/>
      <c r="R488" s="14" t="n"/>
      <c r="S488" s="14" t="n"/>
      <c r="T488" s="14" t="n"/>
      <c r="U488" s="14" t="n"/>
      <c r="V488" s="14" t="n"/>
      <c r="W488" s="14" t="n"/>
      <c r="X488" s="14" t="n"/>
      <c r="Y488" s="14" t="n"/>
      <c r="Z488" s="14" t="n"/>
    </row>
    <row r="489" ht="15.75" customHeight="1" s="16">
      <c r="A489" s="14" t="n"/>
      <c r="B489" s="14" t="n"/>
      <c r="C489" s="14" t="n"/>
      <c r="D489" s="14" t="n"/>
      <c r="E489" s="14" t="n"/>
      <c r="F489" s="14" t="n"/>
      <c r="G489" s="14" t="n"/>
      <c r="H489" s="14" t="n"/>
      <c r="I489" s="14" t="n"/>
      <c r="J489" s="14" t="n"/>
      <c r="K489" s="14" t="n"/>
      <c r="L489" s="14" t="n"/>
      <c r="M489" s="14" t="n"/>
      <c r="N489" s="14" t="n"/>
      <c r="O489" s="14" t="n"/>
      <c r="P489" s="14" t="n"/>
      <c r="Q489" s="14" t="n"/>
      <c r="R489" s="14" t="n"/>
      <c r="S489" s="14" t="n"/>
      <c r="T489" s="14" t="n"/>
      <c r="U489" s="14" t="n"/>
      <c r="V489" s="14" t="n"/>
      <c r="W489" s="14" t="n"/>
      <c r="X489" s="14" t="n"/>
      <c r="Y489" s="14" t="n"/>
      <c r="Z489" s="14" t="n"/>
    </row>
    <row r="490" ht="15.75" customHeight="1" s="16">
      <c r="A490" s="14" t="n"/>
      <c r="B490" s="14" t="n"/>
      <c r="C490" s="14" t="n"/>
      <c r="D490" s="14" t="n"/>
      <c r="E490" s="14" t="n"/>
      <c r="F490" s="14" t="n"/>
      <c r="G490" s="14" t="n"/>
      <c r="H490" s="14" t="n"/>
      <c r="I490" s="14" t="n"/>
      <c r="J490" s="14" t="n"/>
      <c r="K490" s="14" t="n"/>
      <c r="L490" s="14" t="n"/>
      <c r="M490" s="14" t="n"/>
      <c r="N490" s="14" t="n"/>
      <c r="O490" s="14" t="n"/>
      <c r="P490" s="14" t="n"/>
      <c r="Q490" s="14" t="n"/>
      <c r="R490" s="14" t="n"/>
      <c r="S490" s="14" t="n"/>
      <c r="T490" s="14" t="n"/>
      <c r="U490" s="14" t="n"/>
      <c r="V490" s="14" t="n"/>
      <c r="W490" s="14" t="n"/>
      <c r="X490" s="14" t="n"/>
      <c r="Y490" s="14" t="n"/>
      <c r="Z490" s="14" t="n"/>
    </row>
    <row r="491" ht="15.75" customHeight="1" s="16">
      <c r="A491" s="14" t="n"/>
      <c r="B491" s="14" t="n"/>
      <c r="C491" s="14" t="n"/>
      <c r="D491" s="14" t="n"/>
      <c r="E491" s="14" t="n"/>
      <c r="F491" s="14" t="n"/>
      <c r="G491" s="14" t="n"/>
      <c r="H491" s="14" t="n"/>
      <c r="I491" s="14" t="n"/>
      <c r="J491" s="14" t="n"/>
      <c r="K491" s="14" t="n"/>
      <c r="L491" s="14" t="n"/>
      <c r="M491" s="14" t="n"/>
      <c r="N491" s="14" t="n"/>
      <c r="O491" s="14" t="n"/>
      <c r="P491" s="14" t="n"/>
      <c r="Q491" s="14" t="n"/>
      <c r="R491" s="14" t="n"/>
      <c r="S491" s="14" t="n"/>
      <c r="T491" s="14" t="n"/>
      <c r="U491" s="14" t="n"/>
      <c r="V491" s="14" t="n"/>
      <c r="W491" s="14" t="n"/>
      <c r="X491" s="14" t="n"/>
      <c r="Y491" s="14" t="n"/>
      <c r="Z491" s="14" t="n"/>
    </row>
    <row r="492" ht="15.75" customHeight="1" s="16">
      <c r="A492" s="14" t="n"/>
      <c r="B492" s="14" t="n"/>
      <c r="C492" s="14" t="n"/>
      <c r="D492" s="14" t="n"/>
      <c r="E492" s="14" t="n"/>
      <c r="F492" s="14" t="n"/>
      <c r="G492" s="14" t="n"/>
      <c r="H492" s="14" t="n"/>
      <c r="I492" s="14" t="n"/>
      <c r="J492" s="14" t="n"/>
      <c r="K492" s="14" t="n"/>
      <c r="L492" s="14" t="n"/>
      <c r="M492" s="14" t="n"/>
      <c r="N492" s="14" t="n"/>
      <c r="O492" s="14" t="n"/>
      <c r="P492" s="14" t="n"/>
      <c r="Q492" s="14" t="n"/>
      <c r="R492" s="14" t="n"/>
      <c r="S492" s="14" t="n"/>
      <c r="T492" s="14" t="n"/>
      <c r="U492" s="14" t="n"/>
      <c r="V492" s="14" t="n"/>
      <c r="W492" s="14" t="n"/>
      <c r="X492" s="14" t="n"/>
      <c r="Y492" s="14" t="n"/>
      <c r="Z492" s="14" t="n"/>
    </row>
    <row r="493" ht="15.75" customHeight="1" s="16">
      <c r="A493" s="14" t="n"/>
      <c r="B493" s="14" t="n"/>
      <c r="C493" s="14" t="n"/>
      <c r="D493" s="14" t="n"/>
      <c r="E493" s="14" t="n"/>
      <c r="F493" s="14" t="n"/>
      <c r="G493" s="14" t="n"/>
      <c r="H493" s="14" t="n"/>
      <c r="I493" s="14" t="n"/>
      <c r="J493" s="14" t="n"/>
      <c r="K493" s="14" t="n"/>
      <c r="L493" s="14" t="n"/>
      <c r="M493" s="14" t="n"/>
      <c r="N493" s="14" t="n"/>
      <c r="O493" s="14" t="n"/>
      <c r="P493" s="14" t="n"/>
      <c r="Q493" s="14" t="n"/>
      <c r="R493" s="14" t="n"/>
      <c r="S493" s="14" t="n"/>
      <c r="T493" s="14" t="n"/>
      <c r="U493" s="14" t="n"/>
      <c r="V493" s="14" t="n"/>
      <c r="W493" s="14" t="n"/>
      <c r="X493" s="14" t="n"/>
      <c r="Y493" s="14" t="n"/>
      <c r="Z493" s="14" t="n"/>
    </row>
    <row r="494" ht="15.75" customHeight="1" s="16">
      <c r="A494" s="14" t="n"/>
      <c r="B494" s="14" t="n"/>
      <c r="C494" s="14" t="n"/>
      <c r="D494" s="14" t="n"/>
      <c r="E494" s="14" t="n"/>
      <c r="F494" s="14" t="n"/>
      <c r="G494" s="14" t="n"/>
      <c r="H494" s="14" t="n"/>
      <c r="I494" s="14" t="n"/>
      <c r="J494" s="14" t="n"/>
      <c r="K494" s="14" t="n"/>
      <c r="L494" s="14" t="n"/>
      <c r="M494" s="14" t="n"/>
      <c r="N494" s="14" t="n"/>
      <c r="O494" s="14" t="n"/>
      <c r="P494" s="14" t="n"/>
      <c r="Q494" s="14" t="n"/>
      <c r="R494" s="14" t="n"/>
      <c r="S494" s="14" t="n"/>
      <c r="T494" s="14" t="n"/>
      <c r="U494" s="14" t="n"/>
      <c r="V494" s="14" t="n"/>
      <c r="W494" s="14" t="n"/>
      <c r="X494" s="14" t="n"/>
      <c r="Y494" s="14" t="n"/>
      <c r="Z494" s="14" t="n"/>
    </row>
    <row r="495" ht="15.75" customHeight="1" s="16">
      <c r="A495" s="14" t="n"/>
      <c r="B495" s="14" t="n"/>
      <c r="C495" s="14" t="n"/>
      <c r="D495" s="14" t="n"/>
      <c r="E495" s="14" t="n"/>
      <c r="F495" s="14" t="n"/>
      <c r="G495" s="14" t="n"/>
      <c r="H495" s="14" t="n"/>
      <c r="I495" s="14" t="n"/>
      <c r="J495" s="14" t="n"/>
      <c r="K495" s="14" t="n"/>
      <c r="L495" s="14" t="n"/>
      <c r="M495" s="14" t="n"/>
      <c r="N495" s="14" t="n"/>
      <c r="O495" s="14" t="n"/>
      <c r="P495" s="14" t="n"/>
      <c r="Q495" s="14" t="n"/>
      <c r="R495" s="14" t="n"/>
      <c r="S495" s="14" t="n"/>
      <c r="T495" s="14" t="n"/>
      <c r="U495" s="14" t="n"/>
      <c r="V495" s="14" t="n"/>
      <c r="W495" s="14" t="n"/>
      <c r="X495" s="14" t="n"/>
      <c r="Y495" s="14" t="n"/>
      <c r="Z495" s="14" t="n"/>
    </row>
    <row r="496" ht="15.75" customHeight="1" s="16">
      <c r="A496" s="14" t="n"/>
      <c r="B496" s="14" t="n"/>
      <c r="C496" s="14" t="n"/>
      <c r="D496" s="14" t="n"/>
      <c r="E496" s="14" t="n"/>
      <c r="F496" s="14" t="n"/>
      <c r="G496" s="14" t="n"/>
      <c r="H496" s="14" t="n"/>
      <c r="I496" s="14" t="n"/>
      <c r="J496" s="14" t="n"/>
      <c r="K496" s="14" t="n"/>
      <c r="L496" s="14" t="n"/>
      <c r="M496" s="14" t="n"/>
      <c r="N496" s="14" t="n"/>
      <c r="O496" s="14" t="n"/>
      <c r="P496" s="14" t="n"/>
      <c r="Q496" s="14" t="n"/>
      <c r="R496" s="14" t="n"/>
      <c r="S496" s="14" t="n"/>
      <c r="T496" s="14" t="n"/>
      <c r="U496" s="14" t="n"/>
      <c r="V496" s="14" t="n"/>
      <c r="W496" s="14" t="n"/>
      <c r="X496" s="14" t="n"/>
      <c r="Y496" s="14" t="n"/>
      <c r="Z496" s="14" t="n"/>
    </row>
    <row r="497" ht="15.75" customHeight="1" s="16">
      <c r="A497" s="14" t="n"/>
      <c r="B497" s="14" t="n"/>
      <c r="C497" s="14" t="n"/>
      <c r="D497" s="14" t="n"/>
      <c r="E497" s="14" t="n"/>
      <c r="F497" s="14" t="n"/>
      <c r="G497" s="14" t="n"/>
      <c r="H497" s="14" t="n"/>
      <c r="I497" s="14" t="n"/>
      <c r="J497" s="14" t="n"/>
      <c r="K497" s="14" t="n"/>
      <c r="L497" s="14" t="n"/>
      <c r="M497" s="14" t="n"/>
      <c r="N497" s="14" t="n"/>
      <c r="O497" s="14" t="n"/>
      <c r="P497" s="14" t="n"/>
      <c r="Q497" s="14" t="n"/>
      <c r="R497" s="14" t="n"/>
      <c r="S497" s="14" t="n"/>
      <c r="T497" s="14" t="n"/>
      <c r="U497" s="14" t="n"/>
      <c r="V497" s="14" t="n"/>
      <c r="W497" s="14" t="n"/>
      <c r="X497" s="14" t="n"/>
      <c r="Y497" s="14" t="n"/>
      <c r="Z497" s="14" t="n"/>
    </row>
    <row r="498" ht="15.75" customHeight="1" s="16">
      <c r="A498" s="14" t="n"/>
      <c r="B498" s="14" t="n"/>
      <c r="C498" s="14" t="n"/>
      <c r="D498" s="14" t="n"/>
      <c r="E498" s="14" t="n"/>
      <c r="F498" s="14" t="n"/>
      <c r="G498" s="14" t="n"/>
      <c r="H498" s="14" t="n"/>
      <c r="I498" s="14" t="n"/>
      <c r="J498" s="14" t="n"/>
      <c r="K498" s="14" t="n"/>
      <c r="L498" s="14" t="n"/>
      <c r="M498" s="14" t="n"/>
      <c r="N498" s="14" t="n"/>
      <c r="O498" s="14" t="n"/>
      <c r="P498" s="14" t="n"/>
      <c r="Q498" s="14" t="n"/>
      <c r="R498" s="14" t="n"/>
      <c r="S498" s="14" t="n"/>
      <c r="T498" s="14" t="n"/>
      <c r="U498" s="14" t="n"/>
      <c r="V498" s="14" t="n"/>
      <c r="W498" s="14" t="n"/>
      <c r="X498" s="14" t="n"/>
      <c r="Y498" s="14" t="n"/>
      <c r="Z498" s="14" t="n"/>
    </row>
    <row r="499" ht="15.75" customHeight="1" s="16">
      <c r="A499" s="14" t="n"/>
      <c r="B499" s="14" t="n"/>
      <c r="C499" s="14" t="n"/>
      <c r="D499" s="14" t="n"/>
      <c r="E499" s="14" t="n"/>
      <c r="F499" s="14" t="n"/>
      <c r="G499" s="14" t="n"/>
      <c r="H499" s="14" t="n"/>
      <c r="I499" s="14" t="n"/>
      <c r="J499" s="14" t="n"/>
      <c r="K499" s="14" t="n"/>
      <c r="L499" s="14" t="n"/>
      <c r="M499" s="14" t="n"/>
      <c r="N499" s="14" t="n"/>
      <c r="O499" s="14" t="n"/>
      <c r="P499" s="14" t="n"/>
      <c r="Q499" s="14" t="n"/>
      <c r="R499" s="14" t="n"/>
      <c r="S499" s="14" t="n"/>
      <c r="T499" s="14" t="n"/>
      <c r="U499" s="14" t="n"/>
      <c r="V499" s="14" t="n"/>
      <c r="W499" s="14" t="n"/>
      <c r="X499" s="14" t="n"/>
      <c r="Y499" s="14" t="n"/>
      <c r="Z499" s="14" t="n"/>
    </row>
    <row r="500" ht="15.75" customHeight="1" s="16">
      <c r="A500" s="14" t="n"/>
      <c r="B500" s="14" t="n"/>
      <c r="C500" s="14" t="n"/>
      <c r="D500" s="14" t="n"/>
      <c r="E500" s="14" t="n"/>
      <c r="F500" s="14" t="n"/>
      <c r="G500" s="14" t="n"/>
      <c r="H500" s="14" t="n"/>
      <c r="I500" s="14" t="n"/>
      <c r="J500" s="14" t="n"/>
      <c r="K500" s="14" t="n"/>
      <c r="L500" s="14" t="n"/>
      <c r="M500" s="14" t="n"/>
      <c r="N500" s="14" t="n"/>
      <c r="O500" s="14" t="n"/>
      <c r="P500" s="14" t="n"/>
      <c r="Q500" s="14" t="n"/>
      <c r="R500" s="14" t="n"/>
      <c r="S500" s="14" t="n"/>
      <c r="T500" s="14" t="n"/>
      <c r="U500" s="14" t="n"/>
      <c r="V500" s="14" t="n"/>
      <c r="W500" s="14" t="n"/>
      <c r="X500" s="14" t="n"/>
      <c r="Y500" s="14" t="n"/>
      <c r="Z500" s="14" t="n"/>
    </row>
    <row r="501" ht="15.75" customHeight="1" s="16">
      <c r="A501" s="14" t="n"/>
      <c r="B501" s="14" t="n"/>
      <c r="C501" s="14" t="n"/>
      <c r="D501" s="14" t="n"/>
      <c r="E501" s="14" t="n"/>
      <c r="F501" s="14" t="n"/>
      <c r="G501" s="14" t="n"/>
      <c r="H501" s="14" t="n"/>
      <c r="I501" s="14" t="n"/>
      <c r="J501" s="14" t="n"/>
      <c r="K501" s="14" t="n"/>
      <c r="L501" s="14" t="n"/>
      <c r="M501" s="14" t="n"/>
      <c r="N501" s="14" t="n"/>
      <c r="O501" s="14" t="n"/>
      <c r="P501" s="14" t="n"/>
      <c r="Q501" s="14" t="n"/>
      <c r="R501" s="14" t="n"/>
      <c r="S501" s="14" t="n"/>
      <c r="T501" s="14" t="n"/>
      <c r="U501" s="14" t="n"/>
      <c r="V501" s="14" t="n"/>
      <c r="W501" s="14" t="n"/>
      <c r="X501" s="14" t="n"/>
      <c r="Y501" s="14" t="n"/>
      <c r="Z501" s="14" t="n"/>
    </row>
    <row r="502" ht="15.75" customHeight="1" s="16">
      <c r="A502" s="14" t="n"/>
      <c r="B502" s="14" t="n"/>
      <c r="C502" s="14" t="n"/>
      <c r="D502" s="14" t="n"/>
      <c r="E502" s="14" t="n"/>
      <c r="F502" s="14" t="n"/>
      <c r="G502" s="14" t="n"/>
      <c r="H502" s="14" t="n"/>
      <c r="I502" s="14" t="n"/>
      <c r="J502" s="14" t="n"/>
      <c r="K502" s="14" t="n"/>
      <c r="L502" s="14" t="n"/>
      <c r="M502" s="14" t="n"/>
      <c r="N502" s="14" t="n"/>
      <c r="O502" s="14" t="n"/>
      <c r="P502" s="14" t="n"/>
      <c r="Q502" s="14" t="n"/>
      <c r="R502" s="14" t="n"/>
      <c r="S502" s="14" t="n"/>
      <c r="T502" s="14" t="n"/>
      <c r="U502" s="14" t="n"/>
      <c r="V502" s="14" t="n"/>
      <c r="W502" s="14" t="n"/>
      <c r="X502" s="14" t="n"/>
      <c r="Y502" s="14" t="n"/>
      <c r="Z502" s="14" t="n"/>
    </row>
    <row r="503" ht="15.75" customHeight="1" s="16">
      <c r="A503" s="14" t="n"/>
      <c r="B503" s="14" t="n"/>
      <c r="C503" s="14" t="n"/>
      <c r="D503" s="14" t="n"/>
      <c r="E503" s="14" t="n"/>
      <c r="F503" s="14" t="n"/>
      <c r="G503" s="14" t="n"/>
      <c r="H503" s="14" t="n"/>
      <c r="I503" s="14" t="n"/>
      <c r="J503" s="14" t="n"/>
      <c r="K503" s="14" t="n"/>
      <c r="L503" s="14" t="n"/>
      <c r="M503" s="14" t="n"/>
      <c r="N503" s="14" t="n"/>
      <c r="O503" s="14" t="n"/>
      <c r="P503" s="14" t="n"/>
      <c r="Q503" s="14" t="n"/>
      <c r="R503" s="14" t="n"/>
      <c r="S503" s="14" t="n"/>
      <c r="T503" s="14" t="n"/>
      <c r="U503" s="14" t="n"/>
      <c r="V503" s="14" t="n"/>
      <c r="W503" s="14" t="n"/>
      <c r="X503" s="14" t="n"/>
      <c r="Y503" s="14" t="n"/>
      <c r="Z503" s="14" t="n"/>
    </row>
    <row r="504" ht="15.75" customHeight="1" s="16">
      <c r="A504" s="14" t="n"/>
      <c r="B504" s="14" t="n"/>
      <c r="C504" s="14" t="n"/>
      <c r="D504" s="14" t="n"/>
      <c r="E504" s="14" t="n"/>
      <c r="F504" s="14" t="n"/>
      <c r="G504" s="14" t="n"/>
      <c r="H504" s="14" t="n"/>
      <c r="I504" s="14" t="n"/>
      <c r="J504" s="14" t="n"/>
      <c r="K504" s="14" t="n"/>
      <c r="L504" s="14" t="n"/>
      <c r="M504" s="14" t="n"/>
      <c r="N504" s="14" t="n"/>
      <c r="O504" s="14" t="n"/>
      <c r="P504" s="14" t="n"/>
      <c r="Q504" s="14" t="n"/>
      <c r="R504" s="14" t="n"/>
      <c r="S504" s="14" t="n"/>
      <c r="T504" s="14" t="n"/>
      <c r="U504" s="14" t="n"/>
      <c r="V504" s="14" t="n"/>
      <c r="W504" s="14" t="n"/>
      <c r="X504" s="14" t="n"/>
      <c r="Y504" s="14" t="n"/>
      <c r="Z504" s="14" t="n"/>
    </row>
    <row r="505" ht="15.75" customHeight="1" s="16">
      <c r="A505" s="14" t="n"/>
      <c r="B505" s="14" t="n"/>
      <c r="C505" s="14" t="n"/>
      <c r="D505" s="14" t="n"/>
      <c r="E505" s="14" t="n"/>
      <c r="F505" s="14" t="n"/>
      <c r="G505" s="14" t="n"/>
      <c r="H505" s="14" t="n"/>
      <c r="I505" s="14" t="n"/>
      <c r="J505" s="14" t="n"/>
      <c r="K505" s="14" t="n"/>
      <c r="L505" s="14" t="n"/>
      <c r="M505" s="14" t="n"/>
      <c r="N505" s="14" t="n"/>
      <c r="O505" s="14" t="n"/>
      <c r="P505" s="14" t="n"/>
      <c r="Q505" s="14" t="n"/>
      <c r="R505" s="14" t="n"/>
      <c r="S505" s="14" t="n"/>
      <c r="T505" s="14" t="n"/>
      <c r="U505" s="14" t="n"/>
      <c r="V505" s="14" t="n"/>
      <c r="W505" s="14" t="n"/>
      <c r="X505" s="14" t="n"/>
      <c r="Y505" s="14" t="n"/>
      <c r="Z505" s="14" t="n"/>
    </row>
    <row r="506" ht="15.75" customHeight="1" s="16">
      <c r="A506" s="14" t="n"/>
      <c r="B506" s="14" t="n"/>
      <c r="C506" s="14" t="n"/>
      <c r="D506" s="14" t="n"/>
      <c r="E506" s="14" t="n"/>
      <c r="F506" s="14" t="n"/>
      <c r="G506" s="14" t="n"/>
      <c r="H506" s="14" t="n"/>
      <c r="I506" s="14" t="n"/>
      <c r="J506" s="14" t="n"/>
      <c r="K506" s="14" t="n"/>
      <c r="L506" s="14" t="n"/>
      <c r="M506" s="14" t="n"/>
      <c r="N506" s="14" t="n"/>
      <c r="O506" s="14" t="n"/>
      <c r="P506" s="14" t="n"/>
      <c r="Q506" s="14" t="n"/>
      <c r="R506" s="14" t="n"/>
      <c r="S506" s="14" t="n"/>
      <c r="T506" s="14" t="n"/>
      <c r="U506" s="14" t="n"/>
      <c r="V506" s="14" t="n"/>
      <c r="W506" s="14" t="n"/>
      <c r="X506" s="14" t="n"/>
      <c r="Y506" s="14" t="n"/>
      <c r="Z506" s="14" t="n"/>
    </row>
    <row r="507" ht="15.75" customHeight="1" s="16">
      <c r="A507" s="14" t="n"/>
      <c r="B507" s="14" t="n"/>
      <c r="C507" s="14" t="n"/>
      <c r="D507" s="14" t="n"/>
      <c r="E507" s="14" t="n"/>
      <c r="F507" s="14" t="n"/>
      <c r="G507" s="14" t="n"/>
      <c r="H507" s="14" t="n"/>
      <c r="I507" s="14" t="n"/>
      <c r="J507" s="14" t="n"/>
      <c r="K507" s="14" t="n"/>
      <c r="L507" s="14" t="n"/>
      <c r="M507" s="14" t="n"/>
      <c r="N507" s="14" t="n"/>
      <c r="O507" s="14" t="n"/>
      <c r="P507" s="14" t="n"/>
      <c r="Q507" s="14" t="n"/>
      <c r="R507" s="14" t="n"/>
      <c r="S507" s="14" t="n"/>
      <c r="T507" s="14" t="n"/>
      <c r="U507" s="14" t="n"/>
      <c r="V507" s="14" t="n"/>
      <c r="W507" s="14" t="n"/>
      <c r="X507" s="14" t="n"/>
      <c r="Y507" s="14" t="n"/>
      <c r="Z507" s="14" t="n"/>
    </row>
    <row r="508" ht="15.75" customHeight="1" s="16">
      <c r="A508" s="14" t="n"/>
      <c r="B508" s="14" t="n"/>
      <c r="C508" s="14" t="n"/>
      <c r="D508" s="14" t="n"/>
      <c r="E508" s="14" t="n"/>
      <c r="F508" s="14" t="n"/>
      <c r="G508" s="14" t="n"/>
      <c r="H508" s="14" t="n"/>
      <c r="I508" s="14" t="n"/>
      <c r="J508" s="14" t="n"/>
      <c r="K508" s="14" t="n"/>
      <c r="L508" s="14" t="n"/>
      <c r="M508" s="14" t="n"/>
      <c r="N508" s="14" t="n"/>
      <c r="O508" s="14" t="n"/>
      <c r="P508" s="14" t="n"/>
      <c r="Q508" s="14" t="n"/>
      <c r="R508" s="14" t="n"/>
      <c r="S508" s="14" t="n"/>
      <c r="T508" s="14" t="n"/>
      <c r="U508" s="14" t="n"/>
      <c r="V508" s="14" t="n"/>
      <c r="W508" s="14" t="n"/>
      <c r="X508" s="14" t="n"/>
      <c r="Y508" s="14" t="n"/>
      <c r="Z508" s="14" t="n"/>
    </row>
    <row r="509" ht="15.75" customHeight="1" s="16">
      <c r="A509" s="14" t="n"/>
      <c r="B509" s="14" t="n"/>
      <c r="C509" s="14" t="n"/>
      <c r="D509" s="14" t="n"/>
      <c r="E509" s="14" t="n"/>
      <c r="F509" s="14" t="n"/>
      <c r="G509" s="14" t="n"/>
      <c r="H509" s="14" t="n"/>
      <c r="I509" s="14" t="n"/>
      <c r="J509" s="14" t="n"/>
      <c r="K509" s="14" t="n"/>
      <c r="L509" s="14" t="n"/>
      <c r="M509" s="14" t="n"/>
      <c r="N509" s="14" t="n"/>
      <c r="O509" s="14" t="n"/>
      <c r="P509" s="14" t="n"/>
      <c r="Q509" s="14" t="n"/>
      <c r="R509" s="14" t="n"/>
      <c r="S509" s="14" t="n"/>
      <c r="T509" s="14" t="n"/>
      <c r="U509" s="14" t="n"/>
      <c r="V509" s="14" t="n"/>
      <c r="W509" s="14" t="n"/>
      <c r="X509" s="14" t="n"/>
      <c r="Y509" s="14" t="n"/>
      <c r="Z509" s="14" t="n"/>
    </row>
    <row r="510" ht="15.75" customHeight="1" s="16">
      <c r="A510" s="14" t="n"/>
      <c r="B510" s="14" t="n"/>
      <c r="C510" s="14" t="n"/>
      <c r="D510" s="14" t="n"/>
      <c r="E510" s="14" t="n"/>
      <c r="F510" s="14" t="n"/>
      <c r="G510" s="14" t="n"/>
      <c r="H510" s="14" t="n"/>
      <c r="I510" s="14" t="n"/>
      <c r="J510" s="14" t="n"/>
      <c r="K510" s="14" t="n"/>
      <c r="L510" s="14" t="n"/>
      <c r="M510" s="14" t="n"/>
      <c r="N510" s="14" t="n"/>
      <c r="O510" s="14" t="n"/>
      <c r="P510" s="14" t="n"/>
      <c r="Q510" s="14" t="n"/>
      <c r="R510" s="14" t="n"/>
      <c r="S510" s="14" t="n"/>
      <c r="T510" s="14" t="n"/>
      <c r="U510" s="14" t="n"/>
      <c r="V510" s="14" t="n"/>
      <c r="W510" s="14" t="n"/>
      <c r="X510" s="14" t="n"/>
      <c r="Y510" s="14" t="n"/>
      <c r="Z510" s="14" t="n"/>
    </row>
    <row r="511" ht="15.75" customHeight="1" s="16">
      <c r="A511" s="14" t="n"/>
      <c r="B511" s="14" t="n"/>
      <c r="C511" s="14" t="n"/>
      <c r="D511" s="14" t="n"/>
      <c r="E511" s="14" t="n"/>
      <c r="F511" s="14" t="n"/>
      <c r="G511" s="14" t="n"/>
      <c r="H511" s="14" t="n"/>
      <c r="I511" s="14" t="n"/>
      <c r="J511" s="14" t="n"/>
      <c r="K511" s="14" t="n"/>
      <c r="L511" s="14" t="n"/>
      <c r="M511" s="14" t="n"/>
      <c r="N511" s="14" t="n"/>
      <c r="O511" s="14" t="n"/>
      <c r="P511" s="14" t="n"/>
      <c r="Q511" s="14" t="n"/>
      <c r="R511" s="14" t="n"/>
      <c r="S511" s="14" t="n"/>
      <c r="T511" s="14" t="n"/>
      <c r="U511" s="14" t="n"/>
      <c r="V511" s="14" t="n"/>
      <c r="W511" s="14" t="n"/>
      <c r="X511" s="14" t="n"/>
      <c r="Y511" s="14" t="n"/>
      <c r="Z511" s="14" t="n"/>
    </row>
    <row r="512" ht="15.75" customHeight="1" s="16">
      <c r="A512" s="14" t="n"/>
      <c r="B512" s="14" t="n"/>
      <c r="C512" s="14" t="n"/>
      <c r="D512" s="14" t="n"/>
      <c r="E512" s="14" t="n"/>
      <c r="F512" s="14" t="n"/>
      <c r="G512" s="14" t="n"/>
      <c r="H512" s="14" t="n"/>
      <c r="I512" s="14" t="n"/>
      <c r="J512" s="14" t="n"/>
      <c r="K512" s="14" t="n"/>
      <c r="L512" s="14" t="n"/>
      <c r="M512" s="14" t="n"/>
      <c r="N512" s="14" t="n"/>
      <c r="O512" s="14" t="n"/>
      <c r="P512" s="14" t="n"/>
      <c r="Q512" s="14" t="n"/>
      <c r="R512" s="14" t="n"/>
      <c r="S512" s="14" t="n"/>
      <c r="T512" s="14" t="n"/>
      <c r="U512" s="14" t="n"/>
      <c r="V512" s="14" t="n"/>
      <c r="W512" s="14" t="n"/>
      <c r="X512" s="14" t="n"/>
      <c r="Y512" s="14" t="n"/>
      <c r="Z512" s="14" t="n"/>
    </row>
    <row r="513" ht="15.75" customHeight="1" s="16">
      <c r="A513" s="14" t="n"/>
      <c r="B513" s="14" t="n"/>
      <c r="C513" s="14" t="n"/>
      <c r="D513" s="14" t="n"/>
      <c r="E513" s="14" t="n"/>
      <c r="F513" s="14" t="n"/>
      <c r="G513" s="14" t="n"/>
      <c r="H513" s="14" t="n"/>
      <c r="I513" s="14" t="n"/>
      <c r="J513" s="14" t="n"/>
      <c r="K513" s="14" t="n"/>
      <c r="L513" s="14" t="n"/>
      <c r="M513" s="14" t="n"/>
      <c r="N513" s="14" t="n"/>
      <c r="O513" s="14" t="n"/>
      <c r="P513" s="14" t="n"/>
      <c r="Q513" s="14" t="n"/>
      <c r="R513" s="14" t="n"/>
      <c r="S513" s="14" t="n"/>
      <c r="T513" s="14" t="n"/>
      <c r="U513" s="14" t="n"/>
      <c r="V513" s="14" t="n"/>
      <c r="W513" s="14" t="n"/>
      <c r="X513" s="14" t="n"/>
      <c r="Y513" s="14" t="n"/>
      <c r="Z513" s="14" t="n"/>
    </row>
    <row r="514" ht="15.75" customHeight="1" s="16">
      <c r="A514" s="14" t="n"/>
      <c r="B514" s="14" t="n"/>
      <c r="C514" s="14" t="n"/>
      <c r="D514" s="14" t="n"/>
      <c r="E514" s="14" t="n"/>
      <c r="F514" s="14" t="n"/>
      <c r="G514" s="14" t="n"/>
      <c r="H514" s="14" t="n"/>
      <c r="I514" s="14" t="n"/>
      <c r="J514" s="14" t="n"/>
      <c r="K514" s="14" t="n"/>
      <c r="L514" s="14" t="n"/>
      <c r="M514" s="14" t="n"/>
      <c r="N514" s="14" t="n"/>
      <c r="O514" s="14" t="n"/>
      <c r="P514" s="14" t="n"/>
      <c r="Q514" s="14" t="n"/>
      <c r="R514" s="14" t="n"/>
      <c r="S514" s="14" t="n"/>
      <c r="T514" s="14" t="n"/>
      <c r="U514" s="14" t="n"/>
      <c r="V514" s="14" t="n"/>
      <c r="W514" s="14" t="n"/>
      <c r="X514" s="14" t="n"/>
      <c r="Y514" s="14" t="n"/>
      <c r="Z514" s="14" t="n"/>
    </row>
    <row r="515" ht="15.75" customHeight="1" s="16">
      <c r="A515" s="14" t="n"/>
      <c r="B515" s="14" t="n"/>
      <c r="C515" s="14" t="n"/>
      <c r="D515" s="14" t="n"/>
      <c r="E515" s="14" t="n"/>
      <c r="F515" s="14" t="n"/>
      <c r="G515" s="14" t="n"/>
      <c r="H515" s="14" t="n"/>
      <c r="I515" s="14" t="n"/>
      <c r="J515" s="14" t="n"/>
      <c r="K515" s="14" t="n"/>
      <c r="L515" s="14" t="n"/>
      <c r="M515" s="14" t="n"/>
      <c r="N515" s="14" t="n"/>
      <c r="O515" s="14" t="n"/>
      <c r="P515" s="14" t="n"/>
      <c r="Q515" s="14" t="n"/>
      <c r="R515" s="14" t="n"/>
      <c r="S515" s="14" t="n"/>
      <c r="T515" s="14" t="n"/>
      <c r="U515" s="14" t="n"/>
      <c r="V515" s="14" t="n"/>
      <c r="W515" s="14" t="n"/>
      <c r="X515" s="14" t="n"/>
      <c r="Y515" s="14" t="n"/>
      <c r="Z515" s="14" t="n"/>
    </row>
    <row r="516" ht="15.75" customHeight="1" s="16">
      <c r="A516" s="14" t="n"/>
      <c r="B516" s="14" t="n"/>
      <c r="C516" s="14" t="n"/>
      <c r="D516" s="14" t="n"/>
      <c r="E516" s="14" t="n"/>
      <c r="F516" s="14" t="n"/>
      <c r="G516" s="14" t="n"/>
      <c r="H516" s="14" t="n"/>
      <c r="I516" s="14" t="n"/>
      <c r="J516" s="14" t="n"/>
      <c r="K516" s="14" t="n"/>
      <c r="L516" s="14" t="n"/>
      <c r="M516" s="14" t="n"/>
      <c r="N516" s="14" t="n"/>
      <c r="O516" s="14" t="n"/>
      <c r="P516" s="14" t="n"/>
      <c r="Q516" s="14" t="n"/>
      <c r="R516" s="14" t="n"/>
      <c r="S516" s="14" t="n"/>
      <c r="T516" s="14" t="n"/>
      <c r="U516" s="14" t="n"/>
      <c r="V516" s="14" t="n"/>
      <c r="W516" s="14" t="n"/>
      <c r="X516" s="14" t="n"/>
      <c r="Y516" s="14" t="n"/>
      <c r="Z516" s="14" t="n"/>
    </row>
    <row r="517" ht="15.75" customHeight="1" s="16">
      <c r="A517" s="14" t="n"/>
      <c r="B517" s="14" t="n"/>
      <c r="C517" s="14" t="n"/>
      <c r="D517" s="14" t="n"/>
      <c r="E517" s="14" t="n"/>
      <c r="F517" s="14" t="n"/>
      <c r="G517" s="14" t="n"/>
      <c r="H517" s="14" t="n"/>
      <c r="I517" s="14" t="n"/>
      <c r="J517" s="14" t="n"/>
      <c r="K517" s="14" t="n"/>
      <c r="L517" s="14" t="n"/>
      <c r="M517" s="14" t="n"/>
      <c r="N517" s="14" t="n"/>
      <c r="O517" s="14" t="n"/>
      <c r="P517" s="14" t="n"/>
      <c r="Q517" s="14" t="n"/>
      <c r="R517" s="14" t="n"/>
      <c r="S517" s="14" t="n"/>
      <c r="T517" s="14" t="n"/>
      <c r="U517" s="14" t="n"/>
      <c r="V517" s="14" t="n"/>
      <c r="W517" s="14" t="n"/>
      <c r="X517" s="14" t="n"/>
      <c r="Y517" s="14" t="n"/>
      <c r="Z517" s="14" t="n"/>
    </row>
    <row r="518" ht="15.75" customHeight="1" s="16">
      <c r="A518" s="14" t="n"/>
      <c r="B518" s="14" t="n"/>
      <c r="C518" s="14" t="n"/>
      <c r="D518" s="14" t="n"/>
      <c r="E518" s="14" t="n"/>
      <c r="F518" s="14" t="n"/>
      <c r="G518" s="14" t="n"/>
      <c r="H518" s="14" t="n"/>
      <c r="I518" s="14" t="n"/>
      <c r="J518" s="14" t="n"/>
      <c r="K518" s="14" t="n"/>
      <c r="L518" s="14" t="n"/>
      <c r="M518" s="14" t="n"/>
      <c r="N518" s="14" t="n"/>
      <c r="O518" s="14" t="n"/>
      <c r="P518" s="14" t="n"/>
      <c r="Q518" s="14" t="n"/>
      <c r="R518" s="14" t="n"/>
      <c r="S518" s="14" t="n"/>
      <c r="T518" s="14" t="n"/>
      <c r="U518" s="14" t="n"/>
      <c r="V518" s="14" t="n"/>
      <c r="W518" s="14" t="n"/>
      <c r="X518" s="14" t="n"/>
      <c r="Y518" s="14" t="n"/>
      <c r="Z518" s="14" t="n"/>
    </row>
    <row r="519" ht="15.75" customHeight="1" s="16">
      <c r="A519" s="14" t="n"/>
      <c r="B519" s="14" t="n"/>
      <c r="C519" s="14" t="n"/>
      <c r="D519" s="14" t="n"/>
      <c r="E519" s="14" t="n"/>
      <c r="F519" s="14" t="n"/>
      <c r="G519" s="14" t="n"/>
      <c r="H519" s="14" t="n"/>
      <c r="I519" s="14" t="n"/>
      <c r="J519" s="14" t="n"/>
      <c r="K519" s="14" t="n"/>
      <c r="L519" s="14" t="n"/>
      <c r="M519" s="14" t="n"/>
      <c r="N519" s="14" t="n"/>
      <c r="O519" s="14" t="n"/>
      <c r="P519" s="14" t="n"/>
      <c r="Q519" s="14" t="n"/>
      <c r="R519" s="14" t="n"/>
      <c r="S519" s="14" t="n"/>
      <c r="T519" s="14" t="n"/>
      <c r="U519" s="14" t="n"/>
      <c r="V519" s="14" t="n"/>
      <c r="W519" s="14" t="n"/>
      <c r="X519" s="14" t="n"/>
      <c r="Y519" s="14" t="n"/>
      <c r="Z519" s="14" t="n"/>
    </row>
    <row r="520" ht="15.75" customHeight="1" s="16">
      <c r="A520" s="14" t="n"/>
      <c r="B520" s="14" t="n"/>
      <c r="C520" s="14" t="n"/>
      <c r="D520" s="14" t="n"/>
      <c r="E520" s="14" t="n"/>
      <c r="F520" s="14" t="n"/>
      <c r="G520" s="14" t="n"/>
      <c r="H520" s="14" t="n"/>
      <c r="I520" s="14" t="n"/>
      <c r="J520" s="14" t="n"/>
      <c r="K520" s="14" t="n"/>
      <c r="L520" s="14" t="n"/>
      <c r="M520" s="14" t="n"/>
      <c r="N520" s="14" t="n"/>
      <c r="O520" s="14" t="n"/>
      <c r="P520" s="14" t="n"/>
      <c r="Q520" s="14" t="n"/>
      <c r="R520" s="14" t="n"/>
      <c r="S520" s="14" t="n"/>
      <c r="T520" s="14" t="n"/>
      <c r="U520" s="14" t="n"/>
      <c r="V520" s="14" t="n"/>
      <c r="W520" s="14" t="n"/>
      <c r="X520" s="14" t="n"/>
      <c r="Y520" s="14" t="n"/>
      <c r="Z520" s="14" t="n"/>
    </row>
    <row r="521" ht="15.75" customHeight="1" s="16">
      <c r="A521" s="14" t="n"/>
      <c r="B521" s="14" t="n"/>
      <c r="C521" s="14" t="n"/>
      <c r="D521" s="14" t="n"/>
      <c r="E521" s="14" t="n"/>
      <c r="F521" s="14" t="n"/>
      <c r="G521" s="14" t="n"/>
      <c r="H521" s="14" t="n"/>
      <c r="I521" s="14" t="n"/>
      <c r="J521" s="14" t="n"/>
      <c r="K521" s="14" t="n"/>
      <c r="L521" s="14" t="n"/>
      <c r="M521" s="14" t="n"/>
      <c r="N521" s="14" t="n"/>
      <c r="O521" s="14" t="n"/>
      <c r="P521" s="14" t="n"/>
      <c r="Q521" s="14" t="n"/>
      <c r="R521" s="14" t="n"/>
      <c r="S521" s="14" t="n"/>
      <c r="T521" s="14" t="n"/>
      <c r="U521" s="14" t="n"/>
      <c r="V521" s="14" t="n"/>
      <c r="W521" s="14" t="n"/>
      <c r="X521" s="14" t="n"/>
      <c r="Y521" s="14" t="n"/>
      <c r="Z521" s="14" t="n"/>
    </row>
    <row r="522" ht="15.75" customHeight="1" s="16">
      <c r="A522" s="14" t="n"/>
      <c r="B522" s="14" t="n"/>
      <c r="C522" s="14" t="n"/>
      <c r="D522" s="14" t="n"/>
      <c r="E522" s="14" t="n"/>
      <c r="F522" s="14" t="n"/>
      <c r="G522" s="14" t="n"/>
      <c r="H522" s="14" t="n"/>
      <c r="I522" s="14" t="n"/>
      <c r="J522" s="14" t="n"/>
      <c r="K522" s="14" t="n"/>
      <c r="L522" s="14" t="n"/>
      <c r="M522" s="14" t="n"/>
      <c r="N522" s="14" t="n"/>
      <c r="O522" s="14" t="n"/>
      <c r="P522" s="14" t="n"/>
      <c r="Q522" s="14" t="n"/>
      <c r="R522" s="14" t="n"/>
      <c r="S522" s="14" t="n"/>
      <c r="T522" s="14" t="n"/>
      <c r="U522" s="14" t="n"/>
      <c r="V522" s="14" t="n"/>
      <c r="W522" s="14" t="n"/>
      <c r="X522" s="14" t="n"/>
      <c r="Y522" s="14" t="n"/>
      <c r="Z522" s="14" t="n"/>
    </row>
    <row r="523" ht="15.75" customHeight="1" s="16">
      <c r="A523" s="14" t="n"/>
      <c r="B523" s="14" t="n"/>
      <c r="C523" s="14" t="n"/>
      <c r="D523" s="14" t="n"/>
      <c r="E523" s="14" t="n"/>
      <c r="F523" s="14" t="n"/>
      <c r="G523" s="14" t="n"/>
      <c r="H523" s="14" t="n"/>
      <c r="I523" s="14" t="n"/>
      <c r="J523" s="14" t="n"/>
      <c r="K523" s="14" t="n"/>
      <c r="L523" s="14" t="n"/>
      <c r="M523" s="14" t="n"/>
      <c r="N523" s="14" t="n"/>
      <c r="O523" s="14" t="n"/>
      <c r="P523" s="14" t="n"/>
      <c r="Q523" s="14" t="n"/>
      <c r="R523" s="14" t="n"/>
      <c r="S523" s="14" t="n"/>
      <c r="T523" s="14" t="n"/>
      <c r="U523" s="14" t="n"/>
      <c r="V523" s="14" t="n"/>
      <c r="W523" s="14" t="n"/>
      <c r="X523" s="14" t="n"/>
      <c r="Y523" s="14" t="n"/>
      <c r="Z523" s="14" t="n"/>
    </row>
    <row r="524" ht="15.75" customHeight="1" s="16">
      <c r="A524" s="14" t="n"/>
      <c r="B524" s="14" t="n"/>
      <c r="C524" s="14" t="n"/>
      <c r="D524" s="14" t="n"/>
      <c r="E524" s="14" t="n"/>
      <c r="F524" s="14" t="n"/>
      <c r="G524" s="14" t="n"/>
      <c r="H524" s="14" t="n"/>
      <c r="I524" s="14" t="n"/>
      <c r="J524" s="14" t="n"/>
      <c r="K524" s="14" t="n"/>
      <c r="L524" s="14" t="n"/>
      <c r="M524" s="14" t="n"/>
      <c r="N524" s="14" t="n"/>
      <c r="O524" s="14" t="n"/>
      <c r="P524" s="14" t="n"/>
      <c r="Q524" s="14" t="n"/>
      <c r="R524" s="14" t="n"/>
      <c r="S524" s="14" t="n"/>
      <c r="T524" s="14" t="n"/>
      <c r="U524" s="14" t="n"/>
      <c r="V524" s="14" t="n"/>
      <c r="W524" s="14" t="n"/>
      <c r="X524" s="14" t="n"/>
      <c r="Y524" s="14" t="n"/>
      <c r="Z524" s="14" t="n"/>
    </row>
    <row r="525" ht="15.75" customHeight="1" s="16">
      <c r="A525" s="14" t="n"/>
      <c r="B525" s="14" t="n"/>
      <c r="C525" s="14" t="n"/>
      <c r="D525" s="14" t="n"/>
      <c r="E525" s="14" t="n"/>
      <c r="F525" s="14" t="n"/>
      <c r="G525" s="14" t="n"/>
      <c r="H525" s="14" t="n"/>
      <c r="I525" s="14" t="n"/>
      <c r="J525" s="14" t="n"/>
      <c r="K525" s="14" t="n"/>
      <c r="L525" s="14" t="n"/>
      <c r="M525" s="14" t="n"/>
      <c r="N525" s="14" t="n"/>
      <c r="O525" s="14" t="n"/>
      <c r="P525" s="14" t="n"/>
      <c r="Q525" s="14" t="n"/>
      <c r="R525" s="14" t="n"/>
      <c r="S525" s="14" t="n"/>
      <c r="T525" s="14" t="n"/>
      <c r="U525" s="14" t="n"/>
      <c r="V525" s="14" t="n"/>
      <c r="W525" s="14" t="n"/>
      <c r="X525" s="14" t="n"/>
      <c r="Y525" s="14" t="n"/>
      <c r="Z525" s="14" t="n"/>
    </row>
    <row r="526" ht="15.75" customHeight="1" s="16">
      <c r="A526" s="14" t="n"/>
      <c r="B526" s="14" t="n"/>
      <c r="C526" s="14" t="n"/>
      <c r="D526" s="14" t="n"/>
      <c r="E526" s="14" t="n"/>
      <c r="F526" s="14" t="n"/>
      <c r="G526" s="14" t="n"/>
      <c r="H526" s="14" t="n"/>
      <c r="I526" s="14" t="n"/>
      <c r="J526" s="14" t="n"/>
      <c r="K526" s="14" t="n"/>
      <c r="L526" s="14" t="n"/>
      <c r="M526" s="14" t="n"/>
      <c r="N526" s="14" t="n"/>
      <c r="O526" s="14" t="n"/>
      <c r="P526" s="14" t="n"/>
      <c r="Q526" s="14" t="n"/>
      <c r="R526" s="14" t="n"/>
      <c r="S526" s="14" t="n"/>
      <c r="T526" s="14" t="n"/>
      <c r="U526" s="14" t="n"/>
      <c r="V526" s="14" t="n"/>
      <c r="W526" s="14" t="n"/>
      <c r="X526" s="14" t="n"/>
      <c r="Y526" s="14" t="n"/>
      <c r="Z526" s="14" t="n"/>
    </row>
    <row r="527" ht="15.75" customHeight="1" s="16">
      <c r="A527" s="14" t="n"/>
      <c r="B527" s="14" t="n"/>
      <c r="C527" s="14" t="n"/>
      <c r="D527" s="14" t="n"/>
      <c r="E527" s="14" t="n"/>
      <c r="F527" s="14" t="n"/>
      <c r="G527" s="14" t="n"/>
      <c r="H527" s="14" t="n"/>
      <c r="I527" s="14" t="n"/>
      <c r="J527" s="14" t="n"/>
      <c r="K527" s="14" t="n"/>
      <c r="L527" s="14" t="n"/>
      <c r="M527" s="14" t="n"/>
      <c r="N527" s="14" t="n"/>
      <c r="O527" s="14" t="n"/>
      <c r="P527" s="14" t="n"/>
      <c r="Q527" s="14" t="n"/>
      <c r="R527" s="14" t="n"/>
      <c r="S527" s="14" t="n"/>
      <c r="T527" s="14" t="n"/>
      <c r="U527" s="14" t="n"/>
      <c r="V527" s="14" t="n"/>
      <c r="W527" s="14" t="n"/>
      <c r="X527" s="14" t="n"/>
      <c r="Y527" s="14" t="n"/>
      <c r="Z527" s="14" t="n"/>
    </row>
    <row r="528" ht="15.75" customHeight="1" s="16">
      <c r="A528" s="14" t="n"/>
      <c r="B528" s="14" t="n"/>
      <c r="C528" s="14" t="n"/>
      <c r="D528" s="14" t="n"/>
      <c r="E528" s="14" t="n"/>
      <c r="F528" s="14" t="n"/>
      <c r="G528" s="14" t="n"/>
      <c r="H528" s="14" t="n"/>
      <c r="I528" s="14" t="n"/>
      <c r="J528" s="14" t="n"/>
      <c r="K528" s="14" t="n"/>
      <c r="L528" s="14" t="n"/>
      <c r="M528" s="14" t="n"/>
      <c r="N528" s="14" t="n"/>
      <c r="O528" s="14" t="n"/>
      <c r="P528" s="14" t="n"/>
      <c r="Q528" s="14" t="n"/>
      <c r="R528" s="14" t="n"/>
      <c r="S528" s="14" t="n"/>
      <c r="T528" s="14" t="n"/>
      <c r="U528" s="14" t="n"/>
      <c r="V528" s="14" t="n"/>
      <c r="W528" s="14" t="n"/>
      <c r="X528" s="14" t="n"/>
      <c r="Y528" s="14" t="n"/>
      <c r="Z528" s="14" t="n"/>
    </row>
    <row r="529" ht="15.75" customHeight="1" s="16">
      <c r="A529" s="14" t="n"/>
      <c r="B529" s="14" t="n"/>
      <c r="C529" s="14" t="n"/>
      <c r="D529" s="14" t="n"/>
      <c r="E529" s="14" t="n"/>
      <c r="F529" s="14" t="n"/>
      <c r="G529" s="14" t="n"/>
      <c r="H529" s="14" t="n"/>
      <c r="I529" s="14" t="n"/>
      <c r="J529" s="14" t="n"/>
      <c r="K529" s="14" t="n"/>
      <c r="L529" s="14" t="n"/>
      <c r="M529" s="14" t="n"/>
      <c r="N529" s="14" t="n"/>
      <c r="O529" s="14" t="n"/>
      <c r="P529" s="14" t="n"/>
      <c r="Q529" s="14" t="n"/>
      <c r="R529" s="14" t="n"/>
      <c r="S529" s="14" t="n"/>
      <c r="T529" s="14" t="n"/>
      <c r="U529" s="14" t="n"/>
      <c r="V529" s="14" t="n"/>
      <c r="W529" s="14" t="n"/>
      <c r="X529" s="14" t="n"/>
      <c r="Y529" s="14" t="n"/>
      <c r="Z529" s="14" t="n"/>
    </row>
    <row r="530" ht="15.75" customHeight="1" s="16">
      <c r="A530" s="14" t="n"/>
      <c r="B530" s="14" t="n"/>
      <c r="C530" s="14" t="n"/>
      <c r="D530" s="14" t="n"/>
      <c r="E530" s="14" t="n"/>
      <c r="F530" s="14" t="n"/>
      <c r="G530" s="14" t="n"/>
      <c r="H530" s="14" t="n"/>
      <c r="I530" s="14" t="n"/>
      <c r="J530" s="14" t="n"/>
      <c r="K530" s="14" t="n"/>
      <c r="L530" s="14" t="n"/>
      <c r="M530" s="14" t="n"/>
      <c r="N530" s="14" t="n"/>
      <c r="O530" s="14" t="n"/>
      <c r="P530" s="14" t="n"/>
      <c r="Q530" s="14" t="n"/>
      <c r="R530" s="14" t="n"/>
      <c r="S530" s="14" t="n"/>
      <c r="T530" s="14" t="n"/>
      <c r="U530" s="14" t="n"/>
      <c r="V530" s="14" t="n"/>
      <c r="W530" s="14" t="n"/>
      <c r="X530" s="14" t="n"/>
      <c r="Y530" s="14" t="n"/>
      <c r="Z530" s="14" t="n"/>
    </row>
    <row r="531" ht="15.75" customHeight="1" s="16">
      <c r="A531" s="14" t="n"/>
      <c r="B531" s="14" t="n"/>
      <c r="C531" s="14" t="n"/>
      <c r="D531" s="14" t="n"/>
      <c r="E531" s="14" t="n"/>
      <c r="F531" s="14" t="n"/>
      <c r="G531" s="14" t="n"/>
      <c r="H531" s="14" t="n"/>
      <c r="I531" s="14" t="n"/>
      <c r="J531" s="14" t="n"/>
      <c r="K531" s="14" t="n"/>
      <c r="L531" s="14" t="n"/>
      <c r="M531" s="14" t="n"/>
      <c r="N531" s="14" t="n"/>
      <c r="O531" s="14" t="n"/>
      <c r="P531" s="14" t="n"/>
      <c r="Q531" s="14" t="n"/>
      <c r="R531" s="14" t="n"/>
      <c r="S531" s="14" t="n"/>
      <c r="T531" s="14" t="n"/>
      <c r="U531" s="14" t="n"/>
      <c r="V531" s="14" t="n"/>
      <c r="W531" s="14" t="n"/>
      <c r="X531" s="14" t="n"/>
      <c r="Y531" s="14" t="n"/>
      <c r="Z531" s="14" t="n"/>
    </row>
    <row r="532" ht="15.75" customHeight="1" s="16">
      <c r="A532" s="14" t="n"/>
      <c r="B532" s="14" t="n"/>
      <c r="C532" s="14" t="n"/>
      <c r="D532" s="14" t="n"/>
      <c r="E532" s="14" t="n"/>
      <c r="F532" s="14" t="n"/>
      <c r="G532" s="14" t="n"/>
      <c r="H532" s="14" t="n"/>
      <c r="I532" s="14" t="n"/>
      <c r="J532" s="14" t="n"/>
      <c r="K532" s="14" t="n"/>
      <c r="L532" s="14" t="n"/>
      <c r="M532" s="14" t="n"/>
      <c r="N532" s="14" t="n"/>
      <c r="O532" s="14" t="n"/>
      <c r="P532" s="14" t="n"/>
      <c r="Q532" s="14" t="n"/>
      <c r="R532" s="14" t="n"/>
      <c r="S532" s="14" t="n"/>
      <c r="T532" s="14" t="n"/>
      <c r="U532" s="14" t="n"/>
      <c r="V532" s="14" t="n"/>
      <c r="W532" s="14" t="n"/>
      <c r="X532" s="14" t="n"/>
      <c r="Y532" s="14" t="n"/>
      <c r="Z532" s="14" t="n"/>
    </row>
    <row r="533" ht="15.75" customHeight="1" s="16">
      <c r="A533" s="14" t="n"/>
      <c r="B533" s="14" t="n"/>
      <c r="C533" s="14" t="n"/>
      <c r="D533" s="14" t="n"/>
      <c r="E533" s="14" t="n"/>
      <c r="F533" s="14" t="n"/>
      <c r="G533" s="14" t="n"/>
      <c r="H533" s="14" t="n"/>
      <c r="I533" s="14" t="n"/>
      <c r="J533" s="14" t="n"/>
      <c r="K533" s="14" t="n"/>
      <c r="L533" s="14" t="n"/>
      <c r="M533" s="14" t="n"/>
      <c r="N533" s="14" t="n"/>
      <c r="O533" s="14" t="n"/>
      <c r="P533" s="14" t="n"/>
      <c r="Q533" s="14" t="n"/>
      <c r="R533" s="14" t="n"/>
      <c r="S533" s="14" t="n"/>
      <c r="T533" s="14" t="n"/>
      <c r="U533" s="14" t="n"/>
      <c r="V533" s="14" t="n"/>
      <c r="W533" s="14" t="n"/>
      <c r="X533" s="14" t="n"/>
      <c r="Y533" s="14" t="n"/>
      <c r="Z533" s="14" t="n"/>
    </row>
    <row r="534" ht="15.75" customHeight="1" s="16">
      <c r="A534" s="14" t="n"/>
      <c r="B534" s="14" t="n"/>
      <c r="C534" s="14" t="n"/>
      <c r="D534" s="14" t="n"/>
      <c r="E534" s="14" t="n"/>
      <c r="F534" s="14" t="n"/>
      <c r="G534" s="14" t="n"/>
      <c r="H534" s="14" t="n"/>
      <c r="I534" s="14" t="n"/>
      <c r="J534" s="14" t="n"/>
      <c r="K534" s="14" t="n"/>
      <c r="L534" s="14" t="n"/>
      <c r="M534" s="14" t="n"/>
      <c r="N534" s="14" t="n"/>
      <c r="O534" s="14" t="n"/>
      <c r="P534" s="14" t="n"/>
      <c r="Q534" s="14" t="n"/>
      <c r="R534" s="14" t="n"/>
      <c r="S534" s="14" t="n"/>
      <c r="T534" s="14" t="n"/>
      <c r="U534" s="14" t="n"/>
      <c r="V534" s="14" t="n"/>
      <c r="W534" s="14" t="n"/>
      <c r="X534" s="14" t="n"/>
      <c r="Y534" s="14" t="n"/>
      <c r="Z534" s="14" t="n"/>
    </row>
    <row r="535" ht="15.75" customHeight="1" s="16">
      <c r="A535" s="14" t="n"/>
      <c r="B535" s="14" t="n"/>
      <c r="C535" s="14" t="n"/>
      <c r="D535" s="14" t="n"/>
      <c r="E535" s="14" t="n"/>
      <c r="F535" s="14" t="n"/>
      <c r="G535" s="14" t="n"/>
      <c r="H535" s="14" t="n"/>
      <c r="I535" s="14" t="n"/>
      <c r="J535" s="14" t="n"/>
      <c r="K535" s="14" t="n"/>
      <c r="L535" s="14" t="n"/>
      <c r="M535" s="14" t="n"/>
      <c r="N535" s="14" t="n"/>
      <c r="O535" s="14" t="n"/>
      <c r="P535" s="14" t="n"/>
      <c r="Q535" s="14" t="n"/>
      <c r="R535" s="14" t="n"/>
      <c r="S535" s="14" t="n"/>
      <c r="T535" s="14" t="n"/>
      <c r="U535" s="14" t="n"/>
      <c r="V535" s="14" t="n"/>
      <c r="W535" s="14" t="n"/>
      <c r="X535" s="14" t="n"/>
      <c r="Y535" s="14" t="n"/>
      <c r="Z535" s="14" t="n"/>
    </row>
    <row r="536" ht="15.75" customHeight="1" s="16">
      <c r="A536" s="14" t="n"/>
      <c r="B536" s="14" t="n"/>
      <c r="C536" s="14" t="n"/>
      <c r="D536" s="14" t="n"/>
      <c r="E536" s="14" t="n"/>
      <c r="F536" s="14" t="n"/>
      <c r="G536" s="14" t="n"/>
      <c r="H536" s="14" t="n"/>
      <c r="I536" s="14" t="n"/>
      <c r="J536" s="14" t="n"/>
      <c r="K536" s="14" t="n"/>
      <c r="L536" s="14" t="n"/>
      <c r="M536" s="14" t="n"/>
      <c r="N536" s="14" t="n"/>
      <c r="O536" s="14" t="n"/>
      <c r="P536" s="14" t="n"/>
      <c r="Q536" s="14" t="n"/>
      <c r="R536" s="14" t="n"/>
      <c r="S536" s="14" t="n"/>
      <c r="T536" s="14" t="n"/>
      <c r="U536" s="14" t="n"/>
      <c r="V536" s="14" t="n"/>
      <c r="W536" s="14" t="n"/>
      <c r="X536" s="14" t="n"/>
      <c r="Y536" s="14" t="n"/>
      <c r="Z536" s="14" t="n"/>
    </row>
    <row r="537" ht="15.75" customHeight="1" s="16">
      <c r="A537" s="14" t="n"/>
      <c r="B537" s="14" t="n"/>
      <c r="C537" s="14" t="n"/>
      <c r="D537" s="14" t="n"/>
      <c r="E537" s="14" t="n"/>
      <c r="F537" s="14" t="n"/>
      <c r="G537" s="14" t="n"/>
      <c r="H537" s="14" t="n"/>
      <c r="I537" s="14" t="n"/>
      <c r="J537" s="14" t="n"/>
      <c r="K537" s="14" t="n"/>
      <c r="L537" s="14" t="n"/>
      <c r="M537" s="14" t="n"/>
      <c r="N537" s="14" t="n"/>
      <c r="O537" s="14" t="n"/>
      <c r="P537" s="14" t="n"/>
      <c r="Q537" s="14" t="n"/>
      <c r="R537" s="14" t="n"/>
      <c r="S537" s="14" t="n"/>
      <c r="T537" s="14" t="n"/>
      <c r="U537" s="14" t="n"/>
      <c r="V537" s="14" t="n"/>
      <c r="W537" s="14" t="n"/>
      <c r="X537" s="14" t="n"/>
      <c r="Y537" s="14" t="n"/>
      <c r="Z537" s="14" t="n"/>
    </row>
    <row r="538" ht="15.75" customHeight="1" s="16">
      <c r="A538" s="14" t="n"/>
      <c r="B538" s="14" t="n"/>
      <c r="C538" s="14" t="n"/>
      <c r="D538" s="14" t="n"/>
      <c r="E538" s="14" t="n"/>
      <c r="F538" s="14" t="n"/>
      <c r="G538" s="14" t="n"/>
      <c r="H538" s="14" t="n"/>
      <c r="I538" s="14" t="n"/>
      <c r="J538" s="14" t="n"/>
      <c r="K538" s="14" t="n"/>
      <c r="L538" s="14" t="n"/>
      <c r="M538" s="14" t="n"/>
      <c r="N538" s="14" t="n"/>
      <c r="O538" s="14" t="n"/>
      <c r="P538" s="14" t="n"/>
      <c r="Q538" s="14" t="n"/>
      <c r="R538" s="14" t="n"/>
      <c r="S538" s="14" t="n"/>
      <c r="T538" s="14" t="n"/>
      <c r="U538" s="14" t="n"/>
      <c r="V538" s="14" t="n"/>
      <c r="W538" s="14" t="n"/>
      <c r="X538" s="14" t="n"/>
      <c r="Y538" s="14" t="n"/>
      <c r="Z538" s="14" t="n"/>
    </row>
    <row r="539" ht="15.75" customHeight="1" s="16">
      <c r="A539" s="14" t="n"/>
      <c r="B539" s="14" t="n"/>
      <c r="C539" s="14" t="n"/>
      <c r="D539" s="14" t="n"/>
      <c r="E539" s="14" t="n"/>
      <c r="F539" s="14" t="n"/>
      <c r="G539" s="14" t="n"/>
      <c r="H539" s="14" t="n"/>
      <c r="I539" s="14" t="n"/>
      <c r="J539" s="14" t="n"/>
      <c r="K539" s="14" t="n"/>
      <c r="L539" s="14" t="n"/>
      <c r="M539" s="14" t="n"/>
      <c r="N539" s="14" t="n"/>
      <c r="O539" s="14" t="n"/>
      <c r="P539" s="14" t="n"/>
      <c r="Q539" s="14" t="n"/>
      <c r="R539" s="14" t="n"/>
      <c r="S539" s="14" t="n"/>
      <c r="T539" s="14" t="n"/>
      <c r="U539" s="14" t="n"/>
      <c r="V539" s="14" t="n"/>
      <c r="W539" s="14" t="n"/>
      <c r="X539" s="14" t="n"/>
      <c r="Y539" s="14" t="n"/>
      <c r="Z539" s="14" t="n"/>
    </row>
    <row r="540" ht="15.75" customHeight="1" s="16">
      <c r="A540" s="14" t="n"/>
      <c r="B540" s="14" t="n"/>
      <c r="C540" s="14" t="n"/>
      <c r="D540" s="14" t="n"/>
      <c r="E540" s="14" t="n"/>
      <c r="F540" s="14" t="n"/>
      <c r="G540" s="14" t="n"/>
      <c r="H540" s="14" t="n"/>
      <c r="I540" s="14" t="n"/>
      <c r="J540" s="14" t="n"/>
      <c r="K540" s="14" t="n"/>
      <c r="L540" s="14" t="n"/>
      <c r="M540" s="14" t="n"/>
      <c r="N540" s="14" t="n"/>
      <c r="O540" s="14" t="n"/>
      <c r="P540" s="14" t="n"/>
      <c r="Q540" s="14" t="n"/>
      <c r="R540" s="14" t="n"/>
      <c r="S540" s="14" t="n"/>
      <c r="T540" s="14" t="n"/>
      <c r="U540" s="14" t="n"/>
      <c r="V540" s="14" t="n"/>
      <c r="W540" s="14" t="n"/>
      <c r="X540" s="14" t="n"/>
      <c r="Y540" s="14" t="n"/>
      <c r="Z540" s="14" t="n"/>
    </row>
    <row r="541" ht="15.75" customHeight="1" s="16">
      <c r="A541" s="14" t="n"/>
      <c r="B541" s="14" t="n"/>
      <c r="C541" s="14" t="n"/>
      <c r="D541" s="14" t="n"/>
      <c r="E541" s="14" t="n"/>
      <c r="F541" s="14" t="n"/>
      <c r="G541" s="14" t="n"/>
      <c r="H541" s="14" t="n"/>
      <c r="I541" s="14" t="n"/>
      <c r="J541" s="14" t="n"/>
      <c r="K541" s="14" t="n"/>
      <c r="L541" s="14" t="n"/>
      <c r="M541" s="14" t="n"/>
      <c r="N541" s="14" t="n"/>
      <c r="O541" s="14" t="n"/>
      <c r="P541" s="14" t="n"/>
      <c r="Q541" s="14" t="n"/>
      <c r="R541" s="14" t="n"/>
      <c r="S541" s="14" t="n"/>
      <c r="T541" s="14" t="n"/>
      <c r="U541" s="14" t="n"/>
      <c r="V541" s="14" t="n"/>
      <c r="W541" s="14" t="n"/>
      <c r="X541" s="14" t="n"/>
      <c r="Y541" s="14" t="n"/>
      <c r="Z541" s="14" t="n"/>
    </row>
    <row r="542" ht="15.75" customHeight="1" s="16">
      <c r="A542" s="14" t="n"/>
      <c r="B542" s="14" t="n"/>
      <c r="C542" s="14" t="n"/>
      <c r="D542" s="14" t="n"/>
      <c r="E542" s="14" t="n"/>
      <c r="F542" s="14" t="n"/>
      <c r="G542" s="14" t="n"/>
      <c r="H542" s="14" t="n"/>
      <c r="I542" s="14" t="n"/>
      <c r="J542" s="14" t="n"/>
      <c r="K542" s="14" t="n"/>
      <c r="L542" s="14" t="n"/>
      <c r="M542" s="14" t="n"/>
      <c r="N542" s="14" t="n"/>
      <c r="O542" s="14" t="n"/>
      <c r="P542" s="14" t="n"/>
      <c r="Q542" s="14" t="n"/>
      <c r="R542" s="14" t="n"/>
      <c r="S542" s="14" t="n"/>
      <c r="T542" s="14" t="n"/>
      <c r="U542" s="14" t="n"/>
      <c r="V542" s="14" t="n"/>
      <c r="W542" s="14" t="n"/>
      <c r="X542" s="14" t="n"/>
      <c r="Y542" s="14" t="n"/>
      <c r="Z542" s="14" t="n"/>
    </row>
    <row r="543" ht="15.75" customHeight="1" s="16">
      <c r="A543" s="14" t="n"/>
      <c r="B543" s="14" t="n"/>
      <c r="C543" s="14" t="n"/>
      <c r="D543" s="14" t="n"/>
      <c r="E543" s="14" t="n"/>
      <c r="F543" s="14" t="n"/>
      <c r="G543" s="14" t="n"/>
      <c r="H543" s="14" t="n"/>
      <c r="I543" s="14" t="n"/>
      <c r="J543" s="14" t="n"/>
      <c r="K543" s="14" t="n"/>
      <c r="L543" s="14" t="n"/>
      <c r="M543" s="14" t="n"/>
      <c r="N543" s="14" t="n"/>
      <c r="O543" s="14" t="n"/>
      <c r="P543" s="14" t="n"/>
      <c r="Q543" s="14" t="n"/>
      <c r="R543" s="14" t="n"/>
      <c r="S543" s="14" t="n"/>
      <c r="T543" s="14" t="n"/>
      <c r="U543" s="14" t="n"/>
      <c r="V543" s="14" t="n"/>
      <c r="W543" s="14" t="n"/>
      <c r="X543" s="14" t="n"/>
      <c r="Y543" s="14" t="n"/>
      <c r="Z543" s="14" t="n"/>
    </row>
    <row r="544" ht="15.75" customHeight="1" s="16">
      <c r="A544" s="14" t="n"/>
      <c r="B544" s="14" t="n"/>
      <c r="C544" s="14" t="n"/>
      <c r="D544" s="14" t="n"/>
      <c r="E544" s="14" t="n"/>
      <c r="F544" s="14" t="n"/>
      <c r="G544" s="14" t="n"/>
      <c r="H544" s="14" t="n"/>
      <c r="I544" s="14" t="n"/>
      <c r="J544" s="14" t="n"/>
      <c r="K544" s="14" t="n"/>
      <c r="L544" s="14" t="n"/>
      <c r="M544" s="14" t="n"/>
      <c r="N544" s="14" t="n"/>
      <c r="O544" s="14" t="n"/>
      <c r="P544" s="14" t="n"/>
      <c r="Q544" s="14" t="n"/>
      <c r="R544" s="14" t="n"/>
      <c r="S544" s="14" t="n"/>
      <c r="T544" s="14" t="n"/>
      <c r="U544" s="14" t="n"/>
      <c r="V544" s="14" t="n"/>
      <c r="W544" s="14" t="n"/>
      <c r="X544" s="14" t="n"/>
      <c r="Y544" s="14" t="n"/>
      <c r="Z544" s="14" t="n"/>
    </row>
    <row r="545" ht="15.75" customHeight="1" s="16">
      <c r="A545" s="14" t="n"/>
      <c r="B545" s="14" t="n"/>
      <c r="C545" s="14" t="n"/>
      <c r="D545" s="14" t="n"/>
      <c r="E545" s="14" t="n"/>
      <c r="F545" s="14" t="n"/>
      <c r="G545" s="14" t="n"/>
      <c r="H545" s="14" t="n"/>
      <c r="I545" s="14" t="n"/>
      <c r="J545" s="14" t="n"/>
      <c r="K545" s="14" t="n"/>
      <c r="L545" s="14" t="n"/>
      <c r="M545" s="14" t="n"/>
      <c r="N545" s="14" t="n"/>
      <c r="O545" s="14" t="n"/>
      <c r="P545" s="14" t="n"/>
      <c r="Q545" s="14" t="n"/>
      <c r="R545" s="14" t="n"/>
      <c r="S545" s="14" t="n"/>
      <c r="T545" s="14" t="n"/>
      <c r="U545" s="14" t="n"/>
      <c r="V545" s="14" t="n"/>
      <c r="W545" s="14" t="n"/>
      <c r="X545" s="14" t="n"/>
      <c r="Y545" s="14" t="n"/>
      <c r="Z545" s="14" t="n"/>
    </row>
    <row r="546" ht="15.75" customHeight="1" s="16">
      <c r="A546" s="14" t="n"/>
      <c r="B546" s="14" t="n"/>
      <c r="C546" s="14" t="n"/>
      <c r="D546" s="14" t="n"/>
      <c r="E546" s="14" t="n"/>
      <c r="F546" s="14" t="n"/>
      <c r="G546" s="14" t="n"/>
      <c r="H546" s="14" t="n"/>
      <c r="I546" s="14" t="n"/>
      <c r="J546" s="14" t="n"/>
      <c r="K546" s="14" t="n"/>
      <c r="L546" s="14" t="n"/>
      <c r="M546" s="14" t="n"/>
      <c r="N546" s="14" t="n"/>
      <c r="O546" s="14" t="n"/>
      <c r="P546" s="14" t="n"/>
      <c r="Q546" s="14" t="n"/>
      <c r="R546" s="14" t="n"/>
      <c r="S546" s="14" t="n"/>
      <c r="T546" s="14" t="n"/>
      <c r="U546" s="14" t="n"/>
      <c r="V546" s="14" t="n"/>
      <c r="W546" s="14" t="n"/>
      <c r="X546" s="14" t="n"/>
      <c r="Y546" s="14" t="n"/>
      <c r="Z546" s="14" t="n"/>
    </row>
    <row r="547" ht="15.75" customHeight="1" s="16">
      <c r="A547" s="14" t="n"/>
      <c r="B547" s="14" t="n"/>
      <c r="C547" s="14" t="n"/>
      <c r="D547" s="14" t="n"/>
      <c r="E547" s="14" t="n"/>
      <c r="F547" s="14" t="n"/>
      <c r="G547" s="14" t="n"/>
      <c r="H547" s="14" t="n"/>
      <c r="I547" s="14" t="n"/>
      <c r="J547" s="14" t="n"/>
      <c r="K547" s="14" t="n"/>
      <c r="L547" s="14" t="n"/>
      <c r="M547" s="14" t="n"/>
      <c r="N547" s="14" t="n"/>
      <c r="O547" s="14" t="n"/>
      <c r="P547" s="14" t="n"/>
      <c r="Q547" s="14" t="n"/>
      <c r="R547" s="14" t="n"/>
      <c r="S547" s="14" t="n"/>
      <c r="T547" s="14" t="n"/>
      <c r="U547" s="14" t="n"/>
      <c r="V547" s="14" t="n"/>
      <c r="W547" s="14" t="n"/>
      <c r="X547" s="14" t="n"/>
      <c r="Y547" s="14" t="n"/>
      <c r="Z547" s="14" t="n"/>
    </row>
    <row r="548" ht="15.75" customHeight="1" s="16">
      <c r="A548" s="14" t="n"/>
      <c r="B548" s="14" t="n"/>
      <c r="C548" s="14" t="n"/>
      <c r="D548" s="14" t="n"/>
      <c r="E548" s="14" t="n"/>
      <c r="F548" s="14" t="n"/>
      <c r="G548" s="14" t="n"/>
      <c r="H548" s="14" t="n"/>
      <c r="I548" s="14" t="n"/>
      <c r="J548" s="14" t="n"/>
      <c r="K548" s="14" t="n"/>
      <c r="L548" s="14" t="n"/>
      <c r="M548" s="14" t="n"/>
      <c r="N548" s="14" t="n"/>
      <c r="O548" s="14" t="n"/>
      <c r="P548" s="14" t="n"/>
      <c r="Q548" s="14" t="n"/>
      <c r="R548" s="14" t="n"/>
      <c r="S548" s="14" t="n"/>
      <c r="T548" s="14" t="n"/>
      <c r="U548" s="14" t="n"/>
      <c r="V548" s="14" t="n"/>
      <c r="W548" s="14" t="n"/>
      <c r="X548" s="14" t="n"/>
      <c r="Y548" s="14" t="n"/>
      <c r="Z548" s="14" t="n"/>
    </row>
    <row r="549" ht="15.75" customHeight="1" s="16">
      <c r="A549" s="14" t="n"/>
      <c r="B549" s="14" t="n"/>
      <c r="C549" s="14" t="n"/>
      <c r="D549" s="14" t="n"/>
      <c r="E549" s="14" t="n"/>
      <c r="F549" s="14" t="n"/>
      <c r="G549" s="14" t="n"/>
      <c r="H549" s="14" t="n"/>
      <c r="I549" s="14" t="n"/>
      <c r="J549" s="14" t="n"/>
      <c r="K549" s="14" t="n"/>
      <c r="L549" s="14" t="n"/>
      <c r="M549" s="14" t="n"/>
      <c r="N549" s="14" t="n"/>
      <c r="O549" s="14" t="n"/>
      <c r="P549" s="14" t="n"/>
      <c r="Q549" s="14" t="n"/>
      <c r="R549" s="14" t="n"/>
      <c r="S549" s="14" t="n"/>
      <c r="T549" s="14" t="n"/>
      <c r="U549" s="14" t="n"/>
      <c r="V549" s="14" t="n"/>
      <c r="W549" s="14" t="n"/>
      <c r="X549" s="14" t="n"/>
      <c r="Y549" s="14" t="n"/>
      <c r="Z549" s="14" t="n"/>
    </row>
    <row r="550" ht="15.75" customHeight="1" s="16">
      <c r="A550" s="14" t="n"/>
      <c r="B550" s="14" t="n"/>
      <c r="C550" s="14" t="n"/>
      <c r="D550" s="14" t="n"/>
      <c r="E550" s="14" t="n"/>
      <c r="F550" s="14" t="n"/>
      <c r="G550" s="14" t="n"/>
      <c r="H550" s="14" t="n"/>
      <c r="I550" s="14" t="n"/>
      <c r="J550" s="14" t="n"/>
      <c r="K550" s="14" t="n"/>
      <c r="L550" s="14" t="n"/>
      <c r="M550" s="14" t="n"/>
      <c r="N550" s="14" t="n"/>
      <c r="O550" s="14" t="n"/>
      <c r="P550" s="14" t="n"/>
      <c r="Q550" s="14" t="n"/>
      <c r="R550" s="14" t="n"/>
      <c r="S550" s="14" t="n"/>
      <c r="T550" s="14" t="n"/>
      <c r="U550" s="14" t="n"/>
      <c r="V550" s="14" t="n"/>
      <c r="W550" s="14" t="n"/>
      <c r="X550" s="14" t="n"/>
      <c r="Y550" s="14" t="n"/>
      <c r="Z550" s="14" t="n"/>
    </row>
    <row r="551" ht="15.75" customHeight="1" s="16">
      <c r="A551" s="14" t="n"/>
      <c r="B551" s="14" t="n"/>
      <c r="C551" s="14" t="n"/>
      <c r="D551" s="14" t="n"/>
      <c r="E551" s="14" t="n"/>
      <c r="F551" s="14" t="n"/>
      <c r="G551" s="14" t="n"/>
      <c r="H551" s="14" t="n"/>
      <c r="I551" s="14" t="n"/>
      <c r="J551" s="14" t="n"/>
      <c r="K551" s="14" t="n"/>
      <c r="L551" s="14" t="n"/>
      <c r="M551" s="14" t="n"/>
      <c r="N551" s="14" t="n"/>
      <c r="O551" s="14" t="n"/>
      <c r="P551" s="14" t="n"/>
      <c r="Q551" s="14" t="n"/>
      <c r="R551" s="14" t="n"/>
      <c r="S551" s="14" t="n"/>
      <c r="T551" s="14" t="n"/>
      <c r="U551" s="14" t="n"/>
      <c r="V551" s="14" t="n"/>
      <c r="W551" s="14" t="n"/>
      <c r="X551" s="14" t="n"/>
      <c r="Y551" s="14" t="n"/>
      <c r="Z551" s="14" t="n"/>
    </row>
    <row r="552" ht="15.75" customHeight="1" s="16">
      <c r="A552" s="14" t="n"/>
      <c r="B552" s="14" t="n"/>
      <c r="C552" s="14" t="n"/>
      <c r="D552" s="14" t="n"/>
      <c r="E552" s="14" t="n"/>
      <c r="F552" s="14" t="n"/>
      <c r="G552" s="14" t="n"/>
      <c r="H552" s="14" t="n"/>
      <c r="I552" s="14" t="n"/>
      <c r="J552" s="14" t="n"/>
      <c r="K552" s="14" t="n"/>
      <c r="L552" s="14" t="n"/>
      <c r="M552" s="14" t="n"/>
      <c r="N552" s="14" t="n"/>
      <c r="O552" s="14" t="n"/>
      <c r="P552" s="14" t="n"/>
      <c r="Q552" s="14" t="n"/>
      <c r="R552" s="14" t="n"/>
      <c r="S552" s="14" t="n"/>
      <c r="T552" s="14" t="n"/>
      <c r="U552" s="14" t="n"/>
      <c r="V552" s="14" t="n"/>
      <c r="W552" s="14" t="n"/>
      <c r="X552" s="14" t="n"/>
      <c r="Y552" s="14" t="n"/>
      <c r="Z552" s="14" t="n"/>
    </row>
    <row r="553" ht="15.75" customHeight="1" s="16">
      <c r="A553" s="14" t="n"/>
      <c r="B553" s="14" t="n"/>
      <c r="C553" s="14" t="n"/>
      <c r="D553" s="14" t="n"/>
      <c r="E553" s="14" t="n"/>
      <c r="F553" s="14" t="n"/>
      <c r="G553" s="14" t="n"/>
      <c r="H553" s="14" t="n"/>
      <c r="I553" s="14" t="n"/>
      <c r="J553" s="14" t="n"/>
      <c r="K553" s="14" t="n"/>
      <c r="L553" s="14" t="n"/>
      <c r="M553" s="14" t="n"/>
      <c r="N553" s="14" t="n"/>
      <c r="O553" s="14" t="n"/>
      <c r="P553" s="14" t="n"/>
      <c r="Q553" s="14" t="n"/>
      <c r="R553" s="14" t="n"/>
      <c r="S553" s="14" t="n"/>
      <c r="T553" s="14" t="n"/>
      <c r="U553" s="14" t="n"/>
      <c r="V553" s="14" t="n"/>
      <c r="W553" s="14" t="n"/>
      <c r="X553" s="14" t="n"/>
      <c r="Y553" s="14" t="n"/>
      <c r="Z553" s="14" t="n"/>
    </row>
    <row r="554" ht="15.75" customHeight="1" s="16">
      <c r="A554" s="14" t="n"/>
      <c r="B554" s="14" t="n"/>
      <c r="C554" s="14" t="n"/>
      <c r="D554" s="14" t="n"/>
      <c r="E554" s="14" t="n"/>
      <c r="F554" s="14" t="n"/>
      <c r="G554" s="14" t="n"/>
      <c r="H554" s="14" t="n"/>
      <c r="I554" s="14" t="n"/>
      <c r="J554" s="14" t="n"/>
      <c r="K554" s="14" t="n"/>
      <c r="L554" s="14" t="n"/>
      <c r="M554" s="14" t="n"/>
      <c r="N554" s="14" t="n"/>
      <c r="O554" s="14" t="n"/>
      <c r="P554" s="14" t="n"/>
      <c r="Q554" s="14" t="n"/>
      <c r="R554" s="14" t="n"/>
      <c r="S554" s="14" t="n"/>
      <c r="T554" s="14" t="n"/>
      <c r="U554" s="14" t="n"/>
      <c r="V554" s="14" t="n"/>
      <c r="W554" s="14" t="n"/>
      <c r="X554" s="14" t="n"/>
      <c r="Y554" s="14" t="n"/>
      <c r="Z554" s="14" t="n"/>
    </row>
    <row r="555" ht="15.75" customHeight="1" s="16">
      <c r="A555" s="14" t="n"/>
      <c r="B555" s="14" t="n"/>
      <c r="C555" s="14" t="n"/>
      <c r="D555" s="14" t="n"/>
      <c r="E555" s="14" t="n"/>
      <c r="F555" s="14" t="n"/>
      <c r="G555" s="14" t="n"/>
      <c r="H555" s="14" t="n"/>
      <c r="I555" s="14" t="n"/>
      <c r="J555" s="14" t="n"/>
      <c r="K555" s="14" t="n"/>
      <c r="L555" s="14" t="n"/>
      <c r="M555" s="14" t="n"/>
      <c r="N555" s="14" t="n"/>
      <c r="O555" s="14" t="n"/>
      <c r="P555" s="14" t="n"/>
      <c r="Q555" s="14" t="n"/>
      <c r="R555" s="14" t="n"/>
      <c r="S555" s="14" t="n"/>
      <c r="T555" s="14" t="n"/>
      <c r="U555" s="14" t="n"/>
      <c r="V555" s="14" t="n"/>
      <c r="W555" s="14" t="n"/>
      <c r="X555" s="14" t="n"/>
      <c r="Y555" s="14" t="n"/>
      <c r="Z555" s="14" t="n"/>
    </row>
    <row r="556" ht="15.75" customHeight="1" s="16">
      <c r="A556" s="14" t="n"/>
      <c r="B556" s="14" t="n"/>
      <c r="C556" s="14" t="n"/>
      <c r="D556" s="14" t="n"/>
      <c r="E556" s="14" t="n"/>
      <c r="F556" s="14" t="n"/>
      <c r="G556" s="14" t="n"/>
      <c r="H556" s="14" t="n"/>
      <c r="I556" s="14" t="n"/>
      <c r="J556" s="14" t="n"/>
      <c r="K556" s="14" t="n"/>
      <c r="L556" s="14" t="n"/>
      <c r="M556" s="14" t="n"/>
      <c r="N556" s="14" t="n"/>
      <c r="O556" s="14" t="n"/>
      <c r="P556" s="14" t="n"/>
      <c r="Q556" s="14" t="n"/>
      <c r="R556" s="14" t="n"/>
      <c r="S556" s="14" t="n"/>
      <c r="T556" s="14" t="n"/>
      <c r="U556" s="14" t="n"/>
      <c r="V556" s="14" t="n"/>
      <c r="W556" s="14" t="n"/>
      <c r="X556" s="14" t="n"/>
      <c r="Y556" s="14" t="n"/>
      <c r="Z556" s="14" t="n"/>
    </row>
    <row r="557" ht="15.75" customHeight="1" s="16">
      <c r="A557" s="14" t="n"/>
      <c r="B557" s="14" t="n"/>
      <c r="C557" s="14" t="n"/>
      <c r="D557" s="14" t="n"/>
      <c r="E557" s="14" t="n"/>
      <c r="F557" s="14" t="n"/>
      <c r="G557" s="14" t="n"/>
      <c r="H557" s="14" t="n"/>
      <c r="I557" s="14" t="n"/>
      <c r="J557" s="14" t="n"/>
      <c r="K557" s="14" t="n"/>
      <c r="L557" s="14" t="n"/>
      <c r="M557" s="14" t="n"/>
      <c r="N557" s="14" t="n"/>
      <c r="O557" s="14" t="n"/>
      <c r="P557" s="14" t="n"/>
      <c r="Q557" s="14" t="n"/>
      <c r="R557" s="14" t="n"/>
      <c r="S557" s="14" t="n"/>
      <c r="T557" s="14" t="n"/>
      <c r="U557" s="14" t="n"/>
      <c r="V557" s="14" t="n"/>
      <c r="W557" s="14" t="n"/>
      <c r="X557" s="14" t="n"/>
      <c r="Y557" s="14" t="n"/>
      <c r="Z557" s="14" t="n"/>
    </row>
    <row r="558" ht="15.75" customHeight="1" s="16">
      <c r="A558" s="14" t="n"/>
      <c r="B558" s="14" t="n"/>
      <c r="C558" s="14" t="n"/>
      <c r="D558" s="14" t="n"/>
      <c r="E558" s="14" t="n"/>
      <c r="F558" s="14" t="n"/>
      <c r="G558" s="14" t="n"/>
      <c r="H558" s="14" t="n"/>
      <c r="I558" s="14" t="n"/>
      <c r="J558" s="14" t="n"/>
      <c r="K558" s="14" t="n"/>
      <c r="L558" s="14" t="n"/>
      <c r="M558" s="14" t="n"/>
      <c r="N558" s="14" t="n"/>
      <c r="O558" s="14" t="n"/>
      <c r="P558" s="14" t="n"/>
      <c r="Q558" s="14" t="n"/>
      <c r="R558" s="14" t="n"/>
      <c r="S558" s="14" t="n"/>
      <c r="T558" s="14" t="n"/>
      <c r="U558" s="14" t="n"/>
      <c r="V558" s="14" t="n"/>
      <c r="W558" s="14" t="n"/>
      <c r="X558" s="14" t="n"/>
      <c r="Y558" s="14" t="n"/>
      <c r="Z558" s="14" t="n"/>
    </row>
    <row r="559" ht="15.75" customHeight="1" s="16">
      <c r="A559" s="14" t="n"/>
      <c r="B559" s="14" t="n"/>
      <c r="C559" s="14" t="n"/>
      <c r="D559" s="14" t="n"/>
      <c r="E559" s="14" t="n"/>
      <c r="F559" s="14" t="n"/>
      <c r="G559" s="14" t="n"/>
      <c r="H559" s="14" t="n"/>
      <c r="I559" s="14" t="n"/>
      <c r="J559" s="14" t="n"/>
      <c r="K559" s="14" t="n"/>
      <c r="L559" s="14" t="n"/>
      <c r="M559" s="14" t="n"/>
      <c r="N559" s="14" t="n"/>
      <c r="O559" s="14" t="n"/>
      <c r="P559" s="14" t="n"/>
      <c r="Q559" s="14" t="n"/>
      <c r="R559" s="14" t="n"/>
      <c r="S559" s="14" t="n"/>
      <c r="T559" s="14" t="n"/>
      <c r="U559" s="14" t="n"/>
      <c r="V559" s="14" t="n"/>
      <c r="W559" s="14" t="n"/>
      <c r="X559" s="14" t="n"/>
      <c r="Y559" s="14" t="n"/>
      <c r="Z559" s="14" t="n"/>
    </row>
    <row r="560" ht="15.75" customHeight="1" s="16">
      <c r="A560" s="14" t="n"/>
      <c r="B560" s="14" t="n"/>
      <c r="C560" s="14" t="n"/>
      <c r="D560" s="14" t="n"/>
      <c r="E560" s="14" t="n"/>
      <c r="F560" s="14" t="n"/>
      <c r="G560" s="14" t="n"/>
      <c r="H560" s="14" t="n"/>
      <c r="I560" s="14" t="n"/>
      <c r="J560" s="14" t="n"/>
      <c r="K560" s="14" t="n"/>
      <c r="L560" s="14" t="n"/>
      <c r="M560" s="14" t="n"/>
      <c r="N560" s="14" t="n"/>
      <c r="O560" s="14" t="n"/>
      <c r="P560" s="14" t="n"/>
      <c r="Q560" s="14" t="n"/>
      <c r="R560" s="14" t="n"/>
      <c r="S560" s="14" t="n"/>
      <c r="T560" s="14" t="n"/>
      <c r="U560" s="14" t="n"/>
      <c r="V560" s="14" t="n"/>
      <c r="W560" s="14" t="n"/>
      <c r="X560" s="14" t="n"/>
      <c r="Y560" s="14" t="n"/>
      <c r="Z560" s="14" t="n"/>
    </row>
    <row r="561" ht="15.75" customHeight="1" s="16">
      <c r="A561" s="14" t="n"/>
      <c r="B561" s="14" t="n"/>
      <c r="C561" s="14" t="n"/>
      <c r="D561" s="14" t="n"/>
      <c r="E561" s="14" t="n"/>
      <c r="F561" s="14" t="n"/>
      <c r="G561" s="14" t="n"/>
      <c r="H561" s="14" t="n"/>
      <c r="I561" s="14" t="n"/>
      <c r="J561" s="14" t="n"/>
      <c r="K561" s="14" t="n"/>
      <c r="L561" s="14" t="n"/>
      <c r="M561" s="14" t="n"/>
      <c r="N561" s="14" t="n"/>
      <c r="O561" s="14" t="n"/>
      <c r="P561" s="14" t="n"/>
      <c r="Q561" s="14" t="n"/>
      <c r="R561" s="14" t="n"/>
      <c r="S561" s="14" t="n"/>
      <c r="T561" s="14" t="n"/>
      <c r="U561" s="14" t="n"/>
      <c r="V561" s="14" t="n"/>
      <c r="W561" s="14" t="n"/>
      <c r="X561" s="14" t="n"/>
      <c r="Y561" s="14" t="n"/>
      <c r="Z561" s="14" t="n"/>
    </row>
    <row r="562" ht="15.75" customHeight="1" s="16">
      <c r="A562" s="14" t="n"/>
      <c r="B562" s="14" t="n"/>
      <c r="C562" s="14" t="n"/>
      <c r="D562" s="14" t="n"/>
      <c r="E562" s="14" t="n"/>
      <c r="F562" s="14" t="n"/>
      <c r="G562" s="14" t="n"/>
      <c r="H562" s="14" t="n"/>
      <c r="I562" s="14" t="n"/>
      <c r="J562" s="14" t="n"/>
      <c r="K562" s="14" t="n"/>
      <c r="L562" s="14" t="n"/>
      <c r="M562" s="14" t="n"/>
      <c r="N562" s="14" t="n"/>
      <c r="O562" s="14" t="n"/>
      <c r="P562" s="14" t="n"/>
      <c r="Q562" s="14" t="n"/>
      <c r="R562" s="14" t="n"/>
      <c r="S562" s="14" t="n"/>
      <c r="T562" s="14" t="n"/>
      <c r="U562" s="14" t="n"/>
      <c r="V562" s="14" t="n"/>
      <c r="W562" s="14" t="n"/>
      <c r="X562" s="14" t="n"/>
      <c r="Y562" s="14" t="n"/>
      <c r="Z562" s="14" t="n"/>
    </row>
    <row r="563" ht="15.75" customHeight="1" s="16">
      <c r="A563" s="14" t="n"/>
      <c r="B563" s="14" t="n"/>
      <c r="C563" s="14" t="n"/>
      <c r="D563" s="14" t="n"/>
      <c r="E563" s="14" t="n"/>
      <c r="F563" s="14" t="n"/>
      <c r="G563" s="14" t="n"/>
      <c r="H563" s="14" t="n"/>
      <c r="I563" s="14" t="n"/>
      <c r="J563" s="14" t="n"/>
      <c r="K563" s="14" t="n"/>
      <c r="L563" s="14" t="n"/>
      <c r="M563" s="14" t="n"/>
      <c r="N563" s="14" t="n"/>
      <c r="O563" s="14" t="n"/>
      <c r="P563" s="14" t="n"/>
      <c r="Q563" s="14" t="n"/>
      <c r="R563" s="14" t="n"/>
      <c r="S563" s="14" t="n"/>
      <c r="T563" s="14" t="n"/>
      <c r="U563" s="14" t="n"/>
      <c r="V563" s="14" t="n"/>
      <c r="W563" s="14" t="n"/>
      <c r="X563" s="14" t="n"/>
      <c r="Y563" s="14" t="n"/>
      <c r="Z563" s="14" t="n"/>
    </row>
    <row r="564" ht="15.75" customHeight="1" s="16">
      <c r="A564" s="14" t="n"/>
      <c r="B564" s="14" t="n"/>
      <c r="C564" s="14" t="n"/>
      <c r="D564" s="14" t="n"/>
      <c r="E564" s="14" t="n"/>
      <c r="F564" s="14" t="n"/>
      <c r="G564" s="14" t="n"/>
      <c r="H564" s="14" t="n"/>
      <c r="I564" s="14" t="n"/>
      <c r="J564" s="14" t="n"/>
      <c r="K564" s="14" t="n"/>
      <c r="L564" s="14" t="n"/>
      <c r="M564" s="14" t="n"/>
      <c r="N564" s="14" t="n"/>
      <c r="O564" s="14" t="n"/>
      <c r="P564" s="14" t="n"/>
      <c r="Q564" s="14" t="n"/>
      <c r="R564" s="14" t="n"/>
      <c r="S564" s="14" t="n"/>
      <c r="T564" s="14" t="n"/>
      <c r="U564" s="14" t="n"/>
      <c r="V564" s="14" t="n"/>
      <c r="W564" s="14" t="n"/>
      <c r="X564" s="14" t="n"/>
      <c r="Y564" s="14" t="n"/>
      <c r="Z564" s="14" t="n"/>
    </row>
    <row r="565" ht="15.75" customHeight="1" s="16">
      <c r="A565" s="14" t="n"/>
      <c r="B565" s="14" t="n"/>
      <c r="C565" s="14" t="n"/>
      <c r="D565" s="14" t="n"/>
      <c r="E565" s="14" t="n"/>
      <c r="F565" s="14" t="n"/>
      <c r="G565" s="14" t="n"/>
      <c r="H565" s="14" t="n"/>
      <c r="I565" s="14" t="n"/>
      <c r="J565" s="14" t="n"/>
      <c r="K565" s="14" t="n"/>
      <c r="L565" s="14" t="n"/>
      <c r="M565" s="14" t="n"/>
      <c r="N565" s="14" t="n"/>
      <c r="O565" s="14" t="n"/>
      <c r="P565" s="14" t="n"/>
      <c r="Q565" s="14" t="n"/>
      <c r="R565" s="14" t="n"/>
      <c r="S565" s="14" t="n"/>
      <c r="T565" s="14" t="n"/>
      <c r="U565" s="14" t="n"/>
      <c r="V565" s="14" t="n"/>
      <c r="W565" s="14" t="n"/>
      <c r="X565" s="14" t="n"/>
      <c r="Y565" s="14" t="n"/>
      <c r="Z565" s="14" t="n"/>
    </row>
    <row r="566" ht="15.75" customHeight="1" s="16">
      <c r="A566" s="14" t="n"/>
      <c r="B566" s="14" t="n"/>
      <c r="C566" s="14" t="n"/>
      <c r="D566" s="14" t="n"/>
      <c r="E566" s="14" t="n"/>
      <c r="F566" s="14" t="n"/>
      <c r="G566" s="14" t="n"/>
      <c r="H566" s="14" t="n"/>
      <c r="I566" s="14" t="n"/>
      <c r="J566" s="14" t="n"/>
      <c r="K566" s="14" t="n"/>
      <c r="L566" s="14" t="n"/>
      <c r="M566" s="14" t="n"/>
      <c r="N566" s="14" t="n"/>
      <c r="O566" s="14" t="n"/>
      <c r="P566" s="14" t="n"/>
      <c r="Q566" s="14" t="n"/>
      <c r="R566" s="14" t="n"/>
      <c r="S566" s="14" t="n"/>
      <c r="T566" s="14" t="n"/>
      <c r="U566" s="14" t="n"/>
      <c r="V566" s="14" t="n"/>
      <c r="W566" s="14" t="n"/>
      <c r="X566" s="14" t="n"/>
      <c r="Y566" s="14" t="n"/>
      <c r="Z566" s="14" t="n"/>
    </row>
    <row r="567" ht="15.75" customHeight="1" s="16">
      <c r="A567" s="14" t="n"/>
      <c r="B567" s="14" t="n"/>
      <c r="C567" s="14" t="n"/>
      <c r="D567" s="14" t="n"/>
      <c r="E567" s="14" t="n"/>
      <c r="F567" s="14" t="n"/>
      <c r="G567" s="14" t="n"/>
      <c r="H567" s="14" t="n"/>
      <c r="I567" s="14" t="n"/>
      <c r="J567" s="14" t="n"/>
      <c r="K567" s="14" t="n"/>
      <c r="L567" s="14" t="n"/>
      <c r="M567" s="14" t="n"/>
      <c r="N567" s="14" t="n"/>
      <c r="O567" s="14" t="n"/>
      <c r="P567" s="14" t="n"/>
      <c r="Q567" s="14" t="n"/>
      <c r="R567" s="14" t="n"/>
      <c r="S567" s="14" t="n"/>
      <c r="T567" s="14" t="n"/>
      <c r="U567" s="14" t="n"/>
      <c r="V567" s="14" t="n"/>
      <c r="W567" s="14" t="n"/>
      <c r="X567" s="14" t="n"/>
      <c r="Y567" s="14" t="n"/>
      <c r="Z567" s="14" t="n"/>
    </row>
    <row r="568" ht="15.75" customHeight="1" s="16">
      <c r="A568" s="14" t="n"/>
      <c r="B568" s="14" t="n"/>
      <c r="C568" s="14" t="n"/>
      <c r="D568" s="14" t="n"/>
      <c r="E568" s="14" t="n"/>
      <c r="F568" s="14" t="n"/>
      <c r="G568" s="14" t="n"/>
      <c r="H568" s="14" t="n"/>
      <c r="I568" s="14" t="n"/>
      <c r="J568" s="14" t="n"/>
      <c r="K568" s="14" t="n"/>
      <c r="L568" s="14" t="n"/>
      <c r="M568" s="14" t="n"/>
      <c r="N568" s="14" t="n"/>
      <c r="O568" s="14" t="n"/>
      <c r="P568" s="14" t="n"/>
      <c r="Q568" s="14" t="n"/>
      <c r="R568" s="14" t="n"/>
      <c r="S568" s="14" t="n"/>
      <c r="T568" s="14" t="n"/>
      <c r="U568" s="14" t="n"/>
      <c r="V568" s="14" t="n"/>
      <c r="W568" s="14" t="n"/>
      <c r="X568" s="14" t="n"/>
      <c r="Y568" s="14" t="n"/>
      <c r="Z568" s="14" t="n"/>
    </row>
    <row r="569" ht="15.75" customHeight="1" s="16">
      <c r="A569" s="14" t="n"/>
      <c r="B569" s="14" t="n"/>
      <c r="C569" s="14" t="n"/>
      <c r="D569" s="14" t="n"/>
      <c r="E569" s="14" t="n"/>
      <c r="F569" s="14" t="n"/>
      <c r="G569" s="14" t="n"/>
      <c r="H569" s="14" t="n"/>
      <c r="I569" s="14" t="n"/>
      <c r="J569" s="14" t="n"/>
      <c r="K569" s="14" t="n"/>
      <c r="L569" s="14" t="n"/>
      <c r="M569" s="14" t="n"/>
      <c r="N569" s="14" t="n"/>
      <c r="O569" s="14" t="n"/>
      <c r="P569" s="14" t="n"/>
      <c r="Q569" s="14" t="n"/>
      <c r="R569" s="14" t="n"/>
      <c r="S569" s="14" t="n"/>
      <c r="T569" s="14" t="n"/>
      <c r="U569" s="14" t="n"/>
      <c r="V569" s="14" t="n"/>
      <c r="W569" s="14" t="n"/>
      <c r="X569" s="14" t="n"/>
      <c r="Y569" s="14" t="n"/>
      <c r="Z569" s="14" t="n"/>
    </row>
    <row r="570" ht="15.75" customHeight="1" s="16">
      <c r="A570" s="14" t="n"/>
      <c r="B570" s="14" t="n"/>
      <c r="C570" s="14" t="n"/>
      <c r="D570" s="14" t="n"/>
      <c r="E570" s="14" t="n"/>
      <c r="F570" s="14" t="n"/>
      <c r="G570" s="14" t="n"/>
      <c r="H570" s="14" t="n"/>
      <c r="I570" s="14" t="n"/>
      <c r="J570" s="14" t="n"/>
      <c r="K570" s="14" t="n"/>
      <c r="L570" s="14" t="n"/>
      <c r="M570" s="14" t="n"/>
      <c r="N570" s="14" t="n"/>
      <c r="O570" s="14" t="n"/>
      <c r="P570" s="14" t="n"/>
      <c r="Q570" s="14" t="n"/>
      <c r="R570" s="14" t="n"/>
      <c r="S570" s="14" t="n"/>
      <c r="T570" s="14" t="n"/>
      <c r="U570" s="14" t="n"/>
      <c r="V570" s="14" t="n"/>
      <c r="W570" s="14" t="n"/>
      <c r="X570" s="14" t="n"/>
      <c r="Y570" s="14" t="n"/>
      <c r="Z570" s="14" t="n"/>
    </row>
    <row r="571" ht="15.75" customHeight="1" s="16">
      <c r="A571" s="14" t="n"/>
      <c r="B571" s="14" t="n"/>
      <c r="C571" s="14" t="n"/>
      <c r="D571" s="14" t="n"/>
      <c r="E571" s="14" t="n"/>
      <c r="F571" s="14" t="n"/>
      <c r="G571" s="14" t="n"/>
      <c r="H571" s="14" t="n"/>
      <c r="I571" s="14" t="n"/>
      <c r="J571" s="14" t="n"/>
      <c r="K571" s="14" t="n"/>
      <c r="L571" s="14" t="n"/>
      <c r="M571" s="14" t="n"/>
      <c r="N571" s="14" t="n"/>
      <c r="O571" s="14" t="n"/>
      <c r="P571" s="14" t="n"/>
      <c r="Q571" s="14" t="n"/>
      <c r="R571" s="14" t="n"/>
      <c r="S571" s="14" t="n"/>
      <c r="T571" s="14" t="n"/>
      <c r="U571" s="14" t="n"/>
      <c r="V571" s="14" t="n"/>
      <c r="W571" s="14" t="n"/>
      <c r="X571" s="14" t="n"/>
      <c r="Y571" s="14" t="n"/>
      <c r="Z571" s="14" t="n"/>
    </row>
    <row r="572" ht="15.75" customHeight="1" s="16">
      <c r="A572" s="14" t="n"/>
      <c r="B572" s="14" t="n"/>
      <c r="C572" s="14" t="n"/>
      <c r="D572" s="14" t="n"/>
      <c r="E572" s="14" t="n"/>
      <c r="F572" s="14" t="n"/>
      <c r="G572" s="14" t="n"/>
      <c r="H572" s="14" t="n"/>
      <c r="I572" s="14" t="n"/>
      <c r="J572" s="14" t="n"/>
      <c r="K572" s="14" t="n"/>
      <c r="L572" s="14" t="n"/>
      <c r="M572" s="14" t="n"/>
      <c r="N572" s="14" t="n"/>
      <c r="O572" s="14" t="n"/>
      <c r="P572" s="14" t="n"/>
      <c r="Q572" s="14" t="n"/>
      <c r="R572" s="14" t="n"/>
      <c r="S572" s="14" t="n"/>
      <c r="T572" s="14" t="n"/>
      <c r="U572" s="14" t="n"/>
      <c r="V572" s="14" t="n"/>
      <c r="W572" s="14" t="n"/>
      <c r="X572" s="14" t="n"/>
      <c r="Y572" s="14" t="n"/>
      <c r="Z572" s="14" t="n"/>
    </row>
    <row r="573" ht="15.75" customHeight="1" s="16">
      <c r="A573" s="14" t="n"/>
      <c r="B573" s="14" t="n"/>
      <c r="C573" s="14" t="n"/>
      <c r="D573" s="14" t="n"/>
      <c r="E573" s="14" t="n"/>
      <c r="F573" s="14" t="n"/>
      <c r="G573" s="14" t="n"/>
      <c r="H573" s="14" t="n"/>
      <c r="I573" s="14" t="n"/>
      <c r="J573" s="14" t="n"/>
      <c r="K573" s="14" t="n"/>
      <c r="L573" s="14" t="n"/>
      <c r="M573" s="14" t="n"/>
      <c r="N573" s="14" t="n"/>
      <c r="O573" s="14" t="n"/>
      <c r="P573" s="14" t="n"/>
      <c r="Q573" s="14" t="n"/>
      <c r="R573" s="14" t="n"/>
      <c r="S573" s="14" t="n"/>
      <c r="T573" s="14" t="n"/>
      <c r="U573" s="14" t="n"/>
      <c r="V573" s="14" t="n"/>
      <c r="W573" s="14" t="n"/>
      <c r="X573" s="14" t="n"/>
      <c r="Y573" s="14" t="n"/>
      <c r="Z573" s="14" t="n"/>
    </row>
    <row r="574" ht="15.75" customHeight="1" s="16">
      <c r="A574" s="14" t="n"/>
      <c r="B574" s="14" t="n"/>
      <c r="C574" s="14" t="n"/>
      <c r="D574" s="14" t="n"/>
      <c r="E574" s="14" t="n"/>
      <c r="F574" s="14" t="n"/>
      <c r="G574" s="14" t="n"/>
      <c r="H574" s="14" t="n"/>
      <c r="I574" s="14" t="n"/>
      <c r="J574" s="14" t="n"/>
      <c r="K574" s="14" t="n"/>
      <c r="L574" s="14" t="n"/>
      <c r="M574" s="14" t="n"/>
      <c r="N574" s="14" t="n"/>
      <c r="O574" s="14" t="n"/>
      <c r="P574" s="14" t="n"/>
      <c r="Q574" s="14" t="n"/>
      <c r="R574" s="14" t="n"/>
      <c r="S574" s="14" t="n"/>
      <c r="T574" s="14" t="n"/>
      <c r="U574" s="14" t="n"/>
      <c r="V574" s="14" t="n"/>
      <c r="W574" s="14" t="n"/>
      <c r="X574" s="14" t="n"/>
      <c r="Y574" s="14" t="n"/>
      <c r="Z574" s="14" t="n"/>
    </row>
    <row r="575" ht="15.75" customHeight="1" s="16">
      <c r="A575" s="14" t="n"/>
      <c r="B575" s="14" t="n"/>
      <c r="C575" s="14" t="n"/>
      <c r="D575" s="14" t="n"/>
      <c r="E575" s="14" t="n"/>
      <c r="F575" s="14" t="n"/>
      <c r="G575" s="14" t="n"/>
      <c r="H575" s="14" t="n"/>
      <c r="I575" s="14" t="n"/>
      <c r="J575" s="14" t="n"/>
      <c r="K575" s="14" t="n"/>
      <c r="L575" s="14" t="n"/>
      <c r="M575" s="14" t="n"/>
      <c r="N575" s="14" t="n"/>
      <c r="O575" s="14" t="n"/>
      <c r="P575" s="14" t="n"/>
      <c r="Q575" s="14" t="n"/>
      <c r="R575" s="14" t="n"/>
      <c r="S575" s="14" t="n"/>
      <c r="T575" s="14" t="n"/>
      <c r="U575" s="14" t="n"/>
      <c r="V575" s="14" t="n"/>
      <c r="W575" s="14" t="n"/>
      <c r="X575" s="14" t="n"/>
      <c r="Y575" s="14" t="n"/>
      <c r="Z575" s="14" t="n"/>
    </row>
    <row r="576" ht="15.75" customHeight="1" s="16">
      <c r="A576" s="14" t="n"/>
      <c r="B576" s="14" t="n"/>
      <c r="C576" s="14" t="n"/>
      <c r="D576" s="14" t="n"/>
      <c r="E576" s="14" t="n"/>
      <c r="F576" s="14" t="n"/>
      <c r="G576" s="14" t="n"/>
      <c r="H576" s="14" t="n"/>
      <c r="I576" s="14" t="n"/>
      <c r="J576" s="14" t="n"/>
      <c r="K576" s="14" t="n"/>
      <c r="L576" s="14" t="n"/>
      <c r="M576" s="14" t="n"/>
      <c r="N576" s="14" t="n"/>
      <c r="O576" s="14" t="n"/>
      <c r="P576" s="14" t="n"/>
      <c r="Q576" s="14" t="n"/>
      <c r="R576" s="14" t="n"/>
      <c r="S576" s="14" t="n"/>
      <c r="T576" s="14" t="n"/>
      <c r="U576" s="14" t="n"/>
      <c r="V576" s="14" t="n"/>
      <c r="W576" s="14" t="n"/>
      <c r="X576" s="14" t="n"/>
      <c r="Y576" s="14" t="n"/>
      <c r="Z576" s="14" t="n"/>
    </row>
    <row r="577" ht="15.75" customHeight="1" s="16">
      <c r="A577" s="14" t="n"/>
      <c r="B577" s="14" t="n"/>
      <c r="C577" s="14" t="n"/>
      <c r="D577" s="14" t="n"/>
      <c r="E577" s="14" t="n"/>
      <c r="F577" s="14" t="n"/>
      <c r="G577" s="14" t="n"/>
      <c r="H577" s="14" t="n"/>
      <c r="I577" s="14" t="n"/>
      <c r="J577" s="14" t="n"/>
      <c r="K577" s="14" t="n"/>
      <c r="L577" s="14" t="n"/>
      <c r="M577" s="14" t="n"/>
      <c r="N577" s="14" t="n"/>
      <c r="O577" s="14" t="n"/>
      <c r="P577" s="14" t="n"/>
      <c r="Q577" s="14" t="n"/>
      <c r="R577" s="14" t="n"/>
      <c r="S577" s="14" t="n"/>
      <c r="T577" s="14" t="n"/>
      <c r="U577" s="14" t="n"/>
      <c r="V577" s="14" t="n"/>
      <c r="W577" s="14" t="n"/>
      <c r="X577" s="14" t="n"/>
      <c r="Y577" s="14" t="n"/>
      <c r="Z577" s="14" t="n"/>
    </row>
    <row r="578" ht="15.75" customHeight="1" s="16">
      <c r="A578" s="14" t="n"/>
      <c r="B578" s="14" t="n"/>
      <c r="C578" s="14" t="n"/>
      <c r="D578" s="14" t="n"/>
      <c r="E578" s="14" t="n"/>
      <c r="F578" s="14" t="n"/>
      <c r="G578" s="14" t="n"/>
      <c r="H578" s="14" t="n"/>
      <c r="I578" s="14" t="n"/>
      <c r="J578" s="14" t="n"/>
      <c r="K578" s="14" t="n"/>
      <c r="L578" s="14" t="n"/>
      <c r="M578" s="14" t="n"/>
      <c r="N578" s="14" t="n"/>
      <c r="O578" s="14" t="n"/>
      <c r="P578" s="14" t="n"/>
      <c r="Q578" s="14" t="n"/>
      <c r="R578" s="14" t="n"/>
      <c r="S578" s="14" t="n"/>
      <c r="T578" s="14" t="n"/>
      <c r="U578" s="14" t="n"/>
      <c r="V578" s="14" t="n"/>
      <c r="W578" s="14" t="n"/>
      <c r="X578" s="14" t="n"/>
      <c r="Y578" s="14" t="n"/>
      <c r="Z578" s="14" t="n"/>
    </row>
    <row r="579" ht="15.75" customHeight="1" s="16">
      <c r="A579" s="14" t="n"/>
      <c r="B579" s="14" t="n"/>
      <c r="C579" s="14" t="n"/>
      <c r="D579" s="14" t="n"/>
      <c r="E579" s="14" t="n"/>
      <c r="F579" s="14" t="n"/>
      <c r="G579" s="14" t="n"/>
      <c r="H579" s="14" t="n"/>
      <c r="I579" s="14" t="n"/>
      <c r="J579" s="14" t="n"/>
      <c r="K579" s="14" t="n"/>
      <c r="L579" s="14" t="n"/>
      <c r="M579" s="14" t="n"/>
      <c r="N579" s="14" t="n"/>
      <c r="O579" s="14" t="n"/>
      <c r="P579" s="14" t="n"/>
      <c r="Q579" s="14" t="n"/>
      <c r="R579" s="14" t="n"/>
      <c r="S579" s="14" t="n"/>
      <c r="T579" s="14" t="n"/>
      <c r="U579" s="14" t="n"/>
      <c r="V579" s="14" t="n"/>
      <c r="W579" s="14" t="n"/>
      <c r="X579" s="14" t="n"/>
      <c r="Y579" s="14" t="n"/>
      <c r="Z579" s="14" t="n"/>
    </row>
    <row r="580" ht="15.75" customHeight="1" s="16">
      <c r="A580" s="14" t="n"/>
      <c r="B580" s="14" t="n"/>
      <c r="C580" s="14" t="n"/>
      <c r="D580" s="14" t="n"/>
      <c r="E580" s="14" t="n"/>
      <c r="F580" s="14" t="n"/>
      <c r="G580" s="14" t="n"/>
      <c r="H580" s="14" t="n"/>
      <c r="I580" s="14" t="n"/>
      <c r="J580" s="14" t="n"/>
      <c r="K580" s="14" t="n"/>
      <c r="L580" s="14" t="n"/>
      <c r="M580" s="14" t="n"/>
      <c r="N580" s="14" t="n"/>
      <c r="O580" s="14" t="n"/>
      <c r="P580" s="14" t="n"/>
      <c r="Q580" s="14" t="n"/>
      <c r="R580" s="14" t="n"/>
      <c r="S580" s="14" t="n"/>
      <c r="T580" s="14" t="n"/>
      <c r="U580" s="14" t="n"/>
      <c r="V580" s="14" t="n"/>
      <c r="W580" s="14" t="n"/>
      <c r="X580" s="14" t="n"/>
      <c r="Y580" s="14" t="n"/>
      <c r="Z580" s="14" t="n"/>
    </row>
    <row r="581" ht="15.75" customHeight="1" s="16">
      <c r="A581" s="14" t="n"/>
      <c r="B581" s="14" t="n"/>
      <c r="C581" s="14" t="n"/>
      <c r="D581" s="14" t="n"/>
      <c r="E581" s="14" t="n"/>
      <c r="F581" s="14" t="n"/>
      <c r="G581" s="14" t="n"/>
      <c r="H581" s="14" t="n"/>
      <c r="I581" s="14" t="n"/>
      <c r="J581" s="14" t="n"/>
      <c r="K581" s="14" t="n"/>
      <c r="L581" s="14" t="n"/>
      <c r="M581" s="14" t="n"/>
      <c r="N581" s="14" t="n"/>
      <c r="O581" s="14" t="n"/>
      <c r="P581" s="14" t="n"/>
      <c r="Q581" s="14" t="n"/>
      <c r="R581" s="14" t="n"/>
      <c r="S581" s="14" t="n"/>
      <c r="T581" s="14" t="n"/>
      <c r="U581" s="14" t="n"/>
      <c r="V581" s="14" t="n"/>
      <c r="W581" s="14" t="n"/>
      <c r="X581" s="14" t="n"/>
      <c r="Y581" s="14" t="n"/>
      <c r="Z581" s="14" t="n"/>
    </row>
    <row r="582" ht="15.75" customHeight="1" s="16">
      <c r="A582" s="14" t="n"/>
      <c r="B582" s="14" t="n"/>
      <c r="C582" s="14" t="n"/>
      <c r="D582" s="14" t="n"/>
      <c r="E582" s="14" t="n"/>
      <c r="F582" s="14" t="n"/>
      <c r="G582" s="14" t="n"/>
      <c r="H582" s="14" t="n"/>
      <c r="I582" s="14" t="n"/>
      <c r="J582" s="14" t="n"/>
      <c r="K582" s="14" t="n"/>
      <c r="L582" s="14" t="n"/>
      <c r="M582" s="14" t="n"/>
      <c r="N582" s="14" t="n"/>
      <c r="O582" s="14" t="n"/>
      <c r="P582" s="14" t="n"/>
      <c r="Q582" s="14" t="n"/>
      <c r="R582" s="14" t="n"/>
      <c r="S582" s="14" t="n"/>
      <c r="T582" s="14" t="n"/>
      <c r="U582" s="14" t="n"/>
      <c r="V582" s="14" t="n"/>
      <c r="W582" s="14" t="n"/>
      <c r="X582" s="14" t="n"/>
      <c r="Y582" s="14" t="n"/>
      <c r="Z582" s="14" t="n"/>
    </row>
    <row r="583" ht="15.75" customHeight="1" s="16">
      <c r="A583" s="14" t="n"/>
      <c r="B583" s="14" t="n"/>
      <c r="C583" s="14" t="n"/>
      <c r="D583" s="14" t="n"/>
      <c r="E583" s="14" t="n"/>
      <c r="F583" s="14" t="n"/>
      <c r="G583" s="14" t="n"/>
      <c r="H583" s="14" t="n"/>
      <c r="I583" s="14" t="n"/>
      <c r="J583" s="14" t="n"/>
      <c r="K583" s="14" t="n"/>
      <c r="L583" s="14" t="n"/>
      <c r="M583" s="14" t="n"/>
      <c r="N583" s="14" t="n"/>
      <c r="O583" s="14" t="n"/>
      <c r="P583" s="14" t="n"/>
      <c r="Q583" s="14" t="n"/>
      <c r="R583" s="14" t="n"/>
      <c r="S583" s="14" t="n"/>
      <c r="T583" s="14" t="n"/>
      <c r="U583" s="14" t="n"/>
      <c r="V583" s="14" t="n"/>
      <c r="W583" s="14" t="n"/>
      <c r="X583" s="14" t="n"/>
      <c r="Y583" s="14" t="n"/>
      <c r="Z583" s="14" t="n"/>
    </row>
    <row r="584" ht="15.75" customHeight="1" s="16">
      <c r="A584" s="14" t="n"/>
      <c r="B584" s="14" t="n"/>
      <c r="C584" s="14" t="n"/>
      <c r="D584" s="14" t="n"/>
      <c r="E584" s="14" t="n"/>
      <c r="F584" s="14" t="n"/>
      <c r="G584" s="14" t="n"/>
      <c r="H584" s="14" t="n"/>
      <c r="I584" s="14" t="n"/>
      <c r="J584" s="14" t="n"/>
      <c r="K584" s="14" t="n"/>
      <c r="L584" s="14" t="n"/>
      <c r="M584" s="14" t="n"/>
      <c r="N584" s="14" t="n"/>
      <c r="O584" s="14" t="n"/>
      <c r="P584" s="14" t="n"/>
      <c r="Q584" s="14" t="n"/>
      <c r="R584" s="14" t="n"/>
      <c r="S584" s="14" t="n"/>
      <c r="T584" s="14" t="n"/>
      <c r="U584" s="14" t="n"/>
      <c r="V584" s="14" t="n"/>
      <c r="W584" s="14" t="n"/>
      <c r="X584" s="14" t="n"/>
      <c r="Y584" s="14" t="n"/>
      <c r="Z584" s="14" t="n"/>
    </row>
    <row r="585" ht="15.75" customHeight="1" s="16">
      <c r="A585" s="14" t="n"/>
      <c r="B585" s="14" t="n"/>
      <c r="C585" s="14" t="n"/>
      <c r="D585" s="14" t="n"/>
      <c r="E585" s="14" t="n"/>
      <c r="F585" s="14" t="n"/>
      <c r="G585" s="14" t="n"/>
      <c r="H585" s="14" t="n"/>
      <c r="I585" s="14" t="n"/>
      <c r="J585" s="14" t="n"/>
      <c r="K585" s="14" t="n"/>
      <c r="L585" s="14" t="n"/>
      <c r="M585" s="14" t="n"/>
      <c r="N585" s="14" t="n"/>
      <c r="O585" s="14" t="n"/>
      <c r="P585" s="14" t="n"/>
      <c r="Q585" s="14" t="n"/>
      <c r="R585" s="14" t="n"/>
      <c r="S585" s="14" t="n"/>
      <c r="T585" s="14" t="n"/>
      <c r="U585" s="14" t="n"/>
      <c r="V585" s="14" t="n"/>
      <c r="W585" s="14" t="n"/>
      <c r="X585" s="14" t="n"/>
      <c r="Y585" s="14" t="n"/>
      <c r="Z585" s="14" t="n"/>
    </row>
    <row r="586" ht="15.75" customHeight="1" s="16">
      <c r="A586" s="14" t="n"/>
      <c r="B586" s="14" t="n"/>
      <c r="C586" s="14" t="n"/>
      <c r="D586" s="14" t="n"/>
      <c r="E586" s="14" t="n"/>
      <c r="F586" s="14" t="n"/>
      <c r="G586" s="14" t="n"/>
      <c r="H586" s="14" t="n"/>
      <c r="I586" s="14" t="n"/>
      <c r="J586" s="14" t="n"/>
      <c r="K586" s="14" t="n"/>
      <c r="L586" s="14" t="n"/>
      <c r="M586" s="14" t="n"/>
      <c r="N586" s="14" t="n"/>
      <c r="O586" s="14" t="n"/>
      <c r="P586" s="14" t="n"/>
      <c r="Q586" s="14" t="n"/>
      <c r="R586" s="14" t="n"/>
      <c r="S586" s="14" t="n"/>
      <c r="T586" s="14" t="n"/>
      <c r="U586" s="14" t="n"/>
      <c r="V586" s="14" t="n"/>
      <c r="W586" s="14" t="n"/>
      <c r="X586" s="14" t="n"/>
      <c r="Y586" s="14" t="n"/>
      <c r="Z586" s="14" t="n"/>
    </row>
    <row r="587" ht="15.75" customHeight="1" s="16">
      <c r="A587" s="14" t="n"/>
      <c r="B587" s="14" t="n"/>
      <c r="C587" s="14" t="n"/>
      <c r="D587" s="14" t="n"/>
      <c r="E587" s="14" t="n"/>
      <c r="F587" s="14" t="n"/>
      <c r="G587" s="14" t="n"/>
      <c r="H587" s="14" t="n"/>
      <c r="I587" s="14" t="n"/>
      <c r="J587" s="14" t="n"/>
      <c r="K587" s="14" t="n"/>
      <c r="L587" s="14" t="n"/>
      <c r="M587" s="14" t="n"/>
      <c r="N587" s="14" t="n"/>
      <c r="O587" s="14" t="n"/>
      <c r="P587" s="14" t="n"/>
      <c r="Q587" s="14" t="n"/>
      <c r="R587" s="14" t="n"/>
      <c r="S587" s="14" t="n"/>
      <c r="T587" s="14" t="n"/>
      <c r="U587" s="14" t="n"/>
      <c r="V587" s="14" t="n"/>
      <c r="W587" s="14" t="n"/>
      <c r="X587" s="14" t="n"/>
      <c r="Y587" s="14" t="n"/>
      <c r="Z587" s="14" t="n"/>
    </row>
    <row r="588" ht="15.75" customHeight="1" s="16">
      <c r="A588" s="14" t="n"/>
      <c r="B588" s="14" t="n"/>
      <c r="C588" s="14" t="n"/>
      <c r="D588" s="14" t="n"/>
      <c r="E588" s="14" t="n"/>
      <c r="F588" s="14" t="n"/>
      <c r="G588" s="14" t="n"/>
      <c r="H588" s="14" t="n"/>
      <c r="I588" s="14" t="n"/>
      <c r="J588" s="14" t="n"/>
      <c r="K588" s="14" t="n"/>
      <c r="L588" s="14" t="n"/>
      <c r="M588" s="14" t="n"/>
      <c r="N588" s="14" t="n"/>
      <c r="O588" s="14" t="n"/>
      <c r="P588" s="14" t="n"/>
      <c r="Q588" s="14" t="n"/>
      <c r="R588" s="14" t="n"/>
      <c r="S588" s="14" t="n"/>
      <c r="T588" s="14" t="n"/>
      <c r="U588" s="14" t="n"/>
      <c r="V588" s="14" t="n"/>
      <c r="W588" s="14" t="n"/>
      <c r="X588" s="14" t="n"/>
      <c r="Y588" s="14" t="n"/>
      <c r="Z588" s="14" t="n"/>
    </row>
    <row r="589" ht="15.75" customHeight="1" s="16">
      <c r="A589" s="14" t="n"/>
      <c r="B589" s="14" t="n"/>
      <c r="C589" s="14" t="n"/>
      <c r="D589" s="14" t="n"/>
      <c r="E589" s="14" t="n"/>
      <c r="F589" s="14" t="n"/>
      <c r="G589" s="14" t="n"/>
      <c r="H589" s="14" t="n"/>
      <c r="I589" s="14" t="n"/>
      <c r="J589" s="14" t="n"/>
      <c r="K589" s="14" t="n"/>
      <c r="L589" s="14" t="n"/>
      <c r="M589" s="14" t="n"/>
      <c r="N589" s="14" t="n"/>
      <c r="O589" s="14" t="n"/>
      <c r="P589" s="14" t="n"/>
      <c r="Q589" s="14" t="n"/>
      <c r="R589" s="14" t="n"/>
      <c r="S589" s="14" t="n"/>
      <c r="T589" s="14" t="n"/>
      <c r="U589" s="14" t="n"/>
      <c r="V589" s="14" t="n"/>
      <c r="W589" s="14" t="n"/>
      <c r="X589" s="14" t="n"/>
      <c r="Y589" s="14" t="n"/>
      <c r="Z589" s="14" t="n"/>
    </row>
    <row r="590" ht="15.75" customHeight="1" s="16">
      <c r="A590" s="14" t="n"/>
      <c r="B590" s="14" t="n"/>
      <c r="C590" s="14" t="n"/>
      <c r="D590" s="14" t="n"/>
      <c r="E590" s="14" t="n"/>
      <c r="F590" s="14" t="n"/>
      <c r="G590" s="14" t="n"/>
      <c r="H590" s="14" t="n"/>
      <c r="I590" s="14" t="n"/>
      <c r="J590" s="14" t="n"/>
      <c r="K590" s="14" t="n"/>
      <c r="L590" s="14" t="n"/>
      <c r="M590" s="14" t="n"/>
      <c r="N590" s="14" t="n"/>
      <c r="O590" s="14" t="n"/>
      <c r="P590" s="14" t="n"/>
      <c r="Q590" s="14" t="n"/>
      <c r="R590" s="14" t="n"/>
      <c r="S590" s="14" t="n"/>
      <c r="T590" s="14" t="n"/>
      <c r="U590" s="14" t="n"/>
      <c r="V590" s="14" t="n"/>
      <c r="W590" s="14" t="n"/>
      <c r="X590" s="14" t="n"/>
      <c r="Y590" s="14" t="n"/>
      <c r="Z590" s="14" t="n"/>
    </row>
    <row r="591" ht="15.75" customHeight="1" s="16">
      <c r="A591" s="14" t="n"/>
      <c r="B591" s="14" t="n"/>
      <c r="C591" s="14" t="n"/>
      <c r="D591" s="14" t="n"/>
      <c r="E591" s="14" t="n"/>
      <c r="F591" s="14" t="n"/>
      <c r="G591" s="14" t="n"/>
      <c r="H591" s="14" t="n"/>
      <c r="I591" s="14" t="n"/>
      <c r="J591" s="14" t="n"/>
      <c r="K591" s="14" t="n"/>
      <c r="L591" s="14" t="n"/>
      <c r="M591" s="14" t="n"/>
      <c r="N591" s="14" t="n"/>
      <c r="O591" s="14" t="n"/>
      <c r="P591" s="14" t="n"/>
      <c r="Q591" s="14" t="n"/>
      <c r="R591" s="14" t="n"/>
      <c r="S591" s="14" t="n"/>
      <c r="T591" s="14" t="n"/>
      <c r="U591" s="14" t="n"/>
      <c r="V591" s="14" t="n"/>
      <c r="W591" s="14" t="n"/>
      <c r="X591" s="14" t="n"/>
      <c r="Y591" s="14" t="n"/>
      <c r="Z591" s="14" t="n"/>
    </row>
    <row r="592" ht="15.75" customHeight="1" s="16">
      <c r="A592" s="14" t="n"/>
      <c r="B592" s="14" t="n"/>
      <c r="C592" s="14" t="n"/>
      <c r="D592" s="14" t="n"/>
      <c r="E592" s="14" t="n"/>
      <c r="F592" s="14" t="n"/>
      <c r="G592" s="14" t="n"/>
      <c r="H592" s="14" t="n"/>
      <c r="I592" s="14" t="n"/>
      <c r="J592" s="14" t="n"/>
      <c r="K592" s="14" t="n"/>
      <c r="L592" s="14" t="n"/>
      <c r="M592" s="14" t="n"/>
      <c r="N592" s="14" t="n"/>
      <c r="O592" s="14" t="n"/>
      <c r="P592" s="14" t="n"/>
      <c r="Q592" s="14" t="n"/>
      <c r="R592" s="14" t="n"/>
      <c r="S592" s="14" t="n"/>
      <c r="T592" s="14" t="n"/>
      <c r="U592" s="14" t="n"/>
      <c r="V592" s="14" t="n"/>
      <c r="W592" s="14" t="n"/>
      <c r="X592" s="14" t="n"/>
      <c r="Y592" s="14" t="n"/>
      <c r="Z592" s="14" t="n"/>
    </row>
    <row r="593" ht="15.75" customHeight="1" s="16">
      <c r="A593" s="14" t="n"/>
      <c r="B593" s="14" t="n"/>
      <c r="C593" s="14" t="n"/>
      <c r="D593" s="14" t="n"/>
      <c r="E593" s="14" t="n"/>
      <c r="F593" s="14" t="n"/>
      <c r="G593" s="14" t="n"/>
      <c r="H593" s="14" t="n"/>
      <c r="I593" s="14" t="n"/>
      <c r="J593" s="14" t="n"/>
      <c r="K593" s="14" t="n"/>
      <c r="L593" s="14" t="n"/>
      <c r="M593" s="14" t="n"/>
      <c r="N593" s="14" t="n"/>
      <c r="O593" s="14" t="n"/>
      <c r="P593" s="14" t="n"/>
      <c r="Q593" s="14" t="n"/>
      <c r="R593" s="14" t="n"/>
      <c r="S593" s="14" t="n"/>
      <c r="T593" s="14" t="n"/>
      <c r="U593" s="14" t="n"/>
      <c r="V593" s="14" t="n"/>
      <c r="W593" s="14" t="n"/>
      <c r="X593" s="14" t="n"/>
      <c r="Y593" s="14" t="n"/>
      <c r="Z593" s="14" t="n"/>
    </row>
    <row r="594" ht="15.75" customHeight="1" s="16">
      <c r="A594" s="14" t="n"/>
      <c r="B594" s="14" t="n"/>
      <c r="C594" s="14" t="n"/>
      <c r="D594" s="14" t="n"/>
      <c r="E594" s="14" t="n"/>
      <c r="F594" s="14" t="n"/>
      <c r="G594" s="14" t="n"/>
      <c r="H594" s="14" t="n"/>
      <c r="I594" s="14" t="n"/>
      <c r="J594" s="14" t="n"/>
      <c r="K594" s="14" t="n"/>
      <c r="L594" s="14" t="n"/>
      <c r="M594" s="14" t="n"/>
      <c r="N594" s="14" t="n"/>
      <c r="O594" s="14" t="n"/>
      <c r="P594" s="14" t="n"/>
      <c r="Q594" s="14" t="n"/>
      <c r="R594" s="14" t="n"/>
      <c r="S594" s="14" t="n"/>
      <c r="T594" s="14" t="n"/>
      <c r="U594" s="14" t="n"/>
      <c r="V594" s="14" t="n"/>
      <c r="W594" s="14" t="n"/>
      <c r="X594" s="14" t="n"/>
      <c r="Y594" s="14" t="n"/>
      <c r="Z594" s="14" t="n"/>
    </row>
    <row r="595" ht="15.75" customHeight="1" s="16">
      <c r="A595" s="14" t="n"/>
      <c r="B595" s="14" t="n"/>
      <c r="C595" s="14" t="n"/>
      <c r="D595" s="14" t="n"/>
      <c r="E595" s="14" t="n"/>
      <c r="F595" s="14" t="n"/>
      <c r="G595" s="14" t="n"/>
      <c r="H595" s="14" t="n"/>
      <c r="I595" s="14" t="n"/>
      <c r="J595" s="14" t="n"/>
      <c r="K595" s="14" t="n"/>
      <c r="L595" s="14" t="n"/>
      <c r="M595" s="14" t="n"/>
      <c r="N595" s="14" t="n"/>
      <c r="O595" s="14" t="n"/>
      <c r="P595" s="14" t="n"/>
      <c r="Q595" s="14" t="n"/>
      <c r="R595" s="14" t="n"/>
      <c r="S595" s="14" t="n"/>
      <c r="T595" s="14" t="n"/>
      <c r="U595" s="14" t="n"/>
      <c r="V595" s="14" t="n"/>
      <c r="W595" s="14" t="n"/>
      <c r="X595" s="14" t="n"/>
      <c r="Y595" s="14" t="n"/>
      <c r="Z595" s="14" t="n"/>
    </row>
    <row r="596" ht="15.75" customHeight="1" s="16">
      <c r="A596" s="14" t="n"/>
      <c r="B596" s="14" t="n"/>
      <c r="C596" s="14" t="n"/>
      <c r="D596" s="14" t="n"/>
      <c r="E596" s="14" t="n"/>
      <c r="F596" s="14" t="n"/>
      <c r="G596" s="14" t="n"/>
      <c r="H596" s="14" t="n"/>
      <c r="I596" s="14" t="n"/>
      <c r="J596" s="14" t="n"/>
      <c r="K596" s="14" t="n"/>
      <c r="L596" s="14" t="n"/>
      <c r="M596" s="14" t="n"/>
      <c r="N596" s="14" t="n"/>
      <c r="O596" s="14" t="n"/>
      <c r="P596" s="14" t="n"/>
      <c r="Q596" s="14" t="n"/>
      <c r="R596" s="14" t="n"/>
      <c r="S596" s="14" t="n"/>
      <c r="T596" s="14" t="n"/>
      <c r="U596" s="14" t="n"/>
      <c r="V596" s="14" t="n"/>
      <c r="W596" s="14" t="n"/>
      <c r="X596" s="14" t="n"/>
      <c r="Y596" s="14" t="n"/>
      <c r="Z596" s="14" t="n"/>
    </row>
    <row r="597" ht="15.75" customHeight="1" s="16">
      <c r="A597" s="14" t="n"/>
      <c r="B597" s="14" t="n"/>
      <c r="C597" s="14" t="n"/>
      <c r="D597" s="14" t="n"/>
      <c r="E597" s="14" t="n"/>
      <c r="F597" s="14" t="n"/>
      <c r="G597" s="14" t="n"/>
      <c r="H597" s="14" t="n"/>
      <c r="I597" s="14" t="n"/>
      <c r="J597" s="14" t="n"/>
      <c r="K597" s="14" t="n"/>
      <c r="L597" s="14" t="n"/>
      <c r="M597" s="14" t="n"/>
      <c r="N597" s="14" t="n"/>
      <c r="O597" s="14" t="n"/>
      <c r="P597" s="14" t="n"/>
      <c r="Q597" s="14" t="n"/>
      <c r="R597" s="14" t="n"/>
      <c r="S597" s="14" t="n"/>
      <c r="T597" s="14" t="n"/>
      <c r="U597" s="14" t="n"/>
      <c r="V597" s="14" t="n"/>
      <c r="W597" s="14" t="n"/>
      <c r="X597" s="14" t="n"/>
      <c r="Y597" s="14" t="n"/>
      <c r="Z597" s="14" t="n"/>
    </row>
    <row r="598" ht="15.75" customHeight="1" s="16">
      <c r="A598" s="14" t="n"/>
      <c r="B598" s="14" t="n"/>
      <c r="C598" s="14" t="n"/>
      <c r="D598" s="14" t="n"/>
      <c r="E598" s="14" t="n"/>
      <c r="F598" s="14" t="n"/>
      <c r="G598" s="14" t="n"/>
      <c r="H598" s="14" t="n"/>
      <c r="I598" s="14" t="n"/>
      <c r="J598" s="14" t="n"/>
      <c r="K598" s="14" t="n"/>
      <c r="L598" s="14" t="n"/>
      <c r="M598" s="14" t="n"/>
      <c r="N598" s="14" t="n"/>
      <c r="O598" s="14" t="n"/>
      <c r="P598" s="14" t="n"/>
      <c r="Q598" s="14" t="n"/>
      <c r="R598" s="14" t="n"/>
      <c r="S598" s="14" t="n"/>
      <c r="T598" s="14" t="n"/>
      <c r="U598" s="14" t="n"/>
      <c r="V598" s="14" t="n"/>
      <c r="W598" s="14" t="n"/>
      <c r="X598" s="14" t="n"/>
      <c r="Y598" s="14" t="n"/>
      <c r="Z598" s="14" t="n"/>
    </row>
    <row r="599" ht="15.75" customHeight="1" s="16">
      <c r="A599" s="14" t="n"/>
      <c r="B599" s="14" t="n"/>
      <c r="C599" s="14" t="n"/>
      <c r="D599" s="14" t="n"/>
      <c r="E599" s="14" t="n"/>
      <c r="F599" s="14" t="n"/>
      <c r="G599" s="14" t="n"/>
      <c r="H599" s="14" t="n"/>
      <c r="I599" s="14" t="n"/>
      <c r="J599" s="14" t="n"/>
      <c r="K599" s="14" t="n"/>
      <c r="L599" s="14" t="n"/>
      <c r="M599" s="14" t="n"/>
      <c r="N599" s="14" t="n"/>
      <c r="O599" s="14" t="n"/>
      <c r="P599" s="14" t="n"/>
      <c r="Q599" s="14" t="n"/>
      <c r="R599" s="14" t="n"/>
      <c r="S599" s="14" t="n"/>
      <c r="T599" s="14" t="n"/>
      <c r="U599" s="14" t="n"/>
      <c r="V599" s="14" t="n"/>
      <c r="W599" s="14" t="n"/>
      <c r="X599" s="14" t="n"/>
      <c r="Y599" s="14" t="n"/>
      <c r="Z599" s="14" t="n"/>
    </row>
    <row r="600" ht="15.75" customHeight="1" s="16">
      <c r="A600" s="14" t="n"/>
      <c r="B600" s="14" t="n"/>
      <c r="C600" s="14" t="n"/>
      <c r="D600" s="14" t="n"/>
      <c r="E600" s="14" t="n"/>
      <c r="F600" s="14" t="n"/>
      <c r="G600" s="14" t="n"/>
      <c r="H600" s="14" t="n"/>
      <c r="I600" s="14" t="n"/>
      <c r="J600" s="14" t="n"/>
      <c r="K600" s="14" t="n"/>
      <c r="L600" s="14" t="n"/>
      <c r="M600" s="14" t="n"/>
      <c r="N600" s="14" t="n"/>
      <c r="O600" s="14" t="n"/>
      <c r="P600" s="14" t="n"/>
      <c r="Q600" s="14" t="n"/>
      <c r="R600" s="14" t="n"/>
      <c r="S600" s="14" t="n"/>
      <c r="T600" s="14" t="n"/>
      <c r="U600" s="14" t="n"/>
      <c r="V600" s="14" t="n"/>
      <c r="W600" s="14" t="n"/>
      <c r="X600" s="14" t="n"/>
      <c r="Y600" s="14" t="n"/>
      <c r="Z600" s="14" t="n"/>
    </row>
    <row r="601" ht="15.75" customHeight="1" s="16">
      <c r="A601" s="14" t="n"/>
      <c r="B601" s="14" t="n"/>
      <c r="C601" s="14" t="n"/>
      <c r="D601" s="14" t="n"/>
      <c r="E601" s="14" t="n"/>
      <c r="F601" s="14" t="n"/>
      <c r="G601" s="14" t="n"/>
      <c r="H601" s="14" t="n"/>
      <c r="I601" s="14" t="n"/>
      <c r="J601" s="14" t="n"/>
      <c r="K601" s="14" t="n"/>
      <c r="L601" s="14" t="n"/>
      <c r="M601" s="14" t="n"/>
      <c r="N601" s="14" t="n"/>
      <c r="O601" s="14" t="n"/>
      <c r="P601" s="14" t="n"/>
      <c r="Q601" s="14" t="n"/>
      <c r="R601" s="14" t="n"/>
      <c r="S601" s="14" t="n"/>
      <c r="T601" s="14" t="n"/>
      <c r="U601" s="14" t="n"/>
      <c r="V601" s="14" t="n"/>
      <c r="W601" s="14" t="n"/>
      <c r="X601" s="14" t="n"/>
      <c r="Y601" s="14" t="n"/>
      <c r="Z601" s="14" t="n"/>
    </row>
    <row r="602" ht="15.75" customHeight="1" s="16">
      <c r="A602" s="14" t="n"/>
      <c r="B602" s="14" t="n"/>
      <c r="C602" s="14" t="n"/>
      <c r="D602" s="14" t="n"/>
      <c r="E602" s="14" t="n"/>
      <c r="F602" s="14" t="n"/>
      <c r="G602" s="14" t="n"/>
      <c r="H602" s="14" t="n"/>
      <c r="I602" s="14" t="n"/>
      <c r="J602" s="14" t="n"/>
      <c r="K602" s="14" t="n"/>
      <c r="L602" s="14" t="n"/>
      <c r="M602" s="14" t="n"/>
      <c r="N602" s="14" t="n"/>
      <c r="O602" s="14" t="n"/>
      <c r="P602" s="14" t="n"/>
      <c r="Q602" s="14" t="n"/>
      <c r="R602" s="14" t="n"/>
      <c r="S602" s="14" t="n"/>
      <c r="T602" s="14" t="n"/>
      <c r="U602" s="14" t="n"/>
      <c r="V602" s="14" t="n"/>
      <c r="W602" s="14" t="n"/>
      <c r="X602" s="14" t="n"/>
      <c r="Y602" s="14" t="n"/>
      <c r="Z602" s="14" t="n"/>
    </row>
    <row r="603" ht="15.75" customHeight="1" s="16">
      <c r="A603" s="14" t="n"/>
      <c r="B603" s="14" t="n"/>
      <c r="C603" s="14" t="n"/>
      <c r="D603" s="14" t="n"/>
      <c r="E603" s="14" t="n"/>
      <c r="F603" s="14" t="n"/>
      <c r="G603" s="14" t="n"/>
      <c r="H603" s="14" t="n"/>
      <c r="I603" s="14" t="n"/>
      <c r="J603" s="14" t="n"/>
      <c r="K603" s="14" t="n"/>
      <c r="L603" s="14" t="n"/>
      <c r="M603" s="14" t="n"/>
      <c r="N603" s="14" t="n"/>
      <c r="O603" s="14" t="n"/>
      <c r="P603" s="14" t="n"/>
      <c r="Q603" s="14" t="n"/>
      <c r="R603" s="14" t="n"/>
      <c r="S603" s="14" t="n"/>
      <c r="T603" s="14" t="n"/>
      <c r="U603" s="14" t="n"/>
      <c r="V603" s="14" t="n"/>
      <c r="W603" s="14" t="n"/>
      <c r="X603" s="14" t="n"/>
      <c r="Y603" s="14" t="n"/>
      <c r="Z603" s="14" t="n"/>
    </row>
    <row r="604" ht="15.75" customHeight="1" s="16">
      <c r="A604" s="14" t="n"/>
      <c r="B604" s="14" t="n"/>
      <c r="C604" s="14" t="n"/>
      <c r="D604" s="14" t="n"/>
      <c r="E604" s="14" t="n"/>
      <c r="F604" s="14" t="n"/>
      <c r="G604" s="14" t="n"/>
      <c r="H604" s="14" t="n"/>
      <c r="I604" s="14" t="n"/>
      <c r="J604" s="14" t="n"/>
      <c r="K604" s="14" t="n"/>
      <c r="L604" s="14" t="n"/>
      <c r="M604" s="14" t="n"/>
      <c r="N604" s="14" t="n"/>
      <c r="O604" s="14" t="n"/>
      <c r="P604" s="14" t="n"/>
      <c r="Q604" s="14" t="n"/>
      <c r="R604" s="14" t="n"/>
      <c r="S604" s="14" t="n"/>
      <c r="T604" s="14" t="n"/>
      <c r="U604" s="14" t="n"/>
      <c r="V604" s="14" t="n"/>
      <c r="W604" s="14" t="n"/>
      <c r="X604" s="14" t="n"/>
      <c r="Y604" s="14" t="n"/>
      <c r="Z604" s="14" t="n"/>
    </row>
    <row r="605" ht="15.75" customHeight="1" s="16">
      <c r="A605" s="14" t="n"/>
      <c r="B605" s="14" t="n"/>
      <c r="C605" s="14" t="n"/>
      <c r="D605" s="14" t="n"/>
      <c r="E605" s="14" t="n"/>
      <c r="F605" s="14" t="n"/>
      <c r="G605" s="14" t="n"/>
      <c r="H605" s="14" t="n"/>
      <c r="I605" s="14" t="n"/>
      <c r="J605" s="14" t="n"/>
      <c r="K605" s="14" t="n"/>
      <c r="L605" s="14" t="n"/>
      <c r="M605" s="14" t="n"/>
      <c r="N605" s="14" t="n"/>
      <c r="O605" s="14" t="n"/>
      <c r="P605" s="14" t="n"/>
      <c r="Q605" s="14" t="n"/>
      <c r="R605" s="14" t="n"/>
      <c r="S605" s="14" t="n"/>
      <c r="T605" s="14" t="n"/>
      <c r="U605" s="14" t="n"/>
      <c r="V605" s="14" t="n"/>
      <c r="W605" s="14" t="n"/>
      <c r="X605" s="14" t="n"/>
      <c r="Y605" s="14" t="n"/>
      <c r="Z605" s="14" t="n"/>
    </row>
    <row r="606" ht="15.75" customHeight="1" s="16">
      <c r="A606" s="14" t="n"/>
      <c r="B606" s="14" t="n"/>
      <c r="C606" s="14" t="n"/>
      <c r="D606" s="14" t="n"/>
      <c r="E606" s="14" t="n"/>
      <c r="F606" s="14" t="n"/>
      <c r="G606" s="14" t="n"/>
      <c r="H606" s="14" t="n"/>
      <c r="I606" s="14" t="n"/>
      <c r="J606" s="14" t="n"/>
      <c r="K606" s="14" t="n"/>
      <c r="L606" s="14" t="n"/>
      <c r="M606" s="14" t="n"/>
      <c r="N606" s="14" t="n"/>
      <c r="O606" s="14" t="n"/>
      <c r="P606" s="14" t="n"/>
      <c r="Q606" s="14" t="n"/>
      <c r="R606" s="14" t="n"/>
      <c r="S606" s="14" t="n"/>
      <c r="T606" s="14" t="n"/>
      <c r="U606" s="14" t="n"/>
      <c r="V606" s="14" t="n"/>
      <c r="W606" s="14" t="n"/>
      <c r="X606" s="14" t="n"/>
      <c r="Y606" s="14" t="n"/>
      <c r="Z606" s="14" t="n"/>
    </row>
    <row r="607" ht="15.75" customHeight="1" s="16">
      <c r="A607" s="14" t="n"/>
      <c r="B607" s="14" t="n"/>
      <c r="C607" s="14" t="n"/>
      <c r="D607" s="14" t="n"/>
      <c r="E607" s="14" t="n"/>
      <c r="F607" s="14" t="n"/>
      <c r="G607" s="14" t="n"/>
      <c r="H607" s="14" t="n"/>
      <c r="I607" s="14" t="n"/>
      <c r="J607" s="14" t="n"/>
      <c r="K607" s="14" t="n"/>
      <c r="L607" s="14" t="n"/>
      <c r="M607" s="14" t="n"/>
      <c r="N607" s="14" t="n"/>
      <c r="O607" s="14" t="n"/>
      <c r="P607" s="14" t="n"/>
      <c r="Q607" s="14" t="n"/>
      <c r="R607" s="14" t="n"/>
      <c r="S607" s="14" t="n"/>
      <c r="T607" s="14" t="n"/>
      <c r="U607" s="14" t="n"/>
      <c r="V607" s="14" t="n"/>
      <c r="W607" s="14" t="n"/>
      <c r="X607" s="14" t="n"/>
      <c r="Y607" s="14" t="n"/>
      <c r="Z607" s="14" t="n"/>
    </row>
    <row r="608" ht="15.75" customHeight="1" s="16">
      <c r="A608" s="14" t="n"/>
      <c r="B608" s="14" t="n"/>
      <c r="C608" s="14" t="n"/>
      <c r="D608" s="14" t="n"/>
      <c r="E608" s="14" t="n"/>
      <c r="F608" s="14" t="n"/>
      <c r="G608" s="14" t="n"/>
      <c r="H608" s="14" t="n"/>
      <c r="I608" s="14" t="n"/>
      <c r="J608" s="14" t="n"/>
      <c r="K608" s="14" t="n"/>
      <c r="L608" s="14" t="n"/>
      <c r="M608" s="14" t="n"/>
      <c r="N608" s="14" t="n"/>
      <c r="O608" s="14" t="n"/>
      <c r="P608" s="14" t="n"/>
      <c r="Q608" s="14" t="n"/>
      <c r="R608" s="14" t="n"/>
      <c r="S608" s="14" t="n"/>
      <c r="T608" s="14" t="n"/>
      <c r="U608" s="14" t="n"/>
      <c r="V608" s="14" t="n"/>
      <c r="W608" s="14" t="n"/>
      <c r="X608" s="14" t="n"/>
      <c r="Y608" s="14" t="n"/>
      <c r="Z608" s="14" t="n"/>
    </row>
    <row r="609" ht="15.75" customHeight="1" s="16">
      <c r="A609" s="14" t="n"/>
      <c r="B609" s="14" t="n"/>
      <c r="C609" s="14" t="n"/>
      <c r="D609" s="14" t="n"/>
      <c r="E609" s="14" t="n"/>
      <c r="F609" s="14" t="n"/>
      <c r="G609" s="14" t="n"/>
      <c r="H609" s="14" t="n"/>
      <c r="I609" s="14" t="n"/>
      <c r="J609" s="14" t="n"/>
      <c r="K609" s="14" t="n"/>
      <c r="L609" s="14" t="n"/>
      <c r="M609" s="14" t="n"/>
      <c r="N609" s="14" t="n"/>
      <c r="O609" s="14" t="n"/>
      <c r="P609" s="14" t="n"/>
      <c r="Q609" s="14" t="n"/>
      <c r="R609" s="14" t="n"/>
      <c r="S609" s="14" t="n"/>
      <c r="T609" s="14" t="n"/>
      <c r="U609" s="14" t="n"/>
      <c r="V609" s="14" t="n"/>
      <c r="W609" s="14" t="n"/>
      <c r="X609" s="14" t="n"/>
      <c r="Y609" s="14" t="n"/>
      <c r="Z609" s="14" t="n"/>
    </row>
    <row r="610" ht="15.75" customHeight="1" s="16">
      <c r="A610" s="14" t="n"/>
      <c r="B610" s="14" t="n"/>
      <c r="C610" s="14" t="n"/>
      <c r="D610" s="14" t="n"/>
      <c r="E610" s="14" t="n"/>
      <c r="F610" s="14" t="n"/>
      <c r="G610" s="14" t="n"/>
      <c r="H610" s="14" t="n"/>
      <c r="I610" s="14" t="n"/>
      <c r="J610" s="14" t="n"/>
      <c r="K610" s="14" t="n"/>
      <c r="L610" s="14" t="n"/>
      <c r="M610" s="14" t="n"/>
      <c r="N610" s="14" t="n"/>
      <c r="O610" s="14" t="n"/>
      <c r="P610" s="14" t="n"/>
      <c r="Q610" s="14" t="n"/>
      <c r="R610" s="14" t="n"/>
      <c r="S610" s="14" t="n"/>
      <c r="T610" s="14" t="n"/>
      <c r="U610" s="14" t="n"/>
      <c r="V610" s="14" t="n"/>
      <c r="W610" s="14" t="n"/>
      <c r="X610" s="14" t="n"/>
      <c r="Y610" s="14" t="n"/>
      <c r="Z610" s="14" t="n"/>
    </row>
    <row r="611" ht="15.75" customHeight="1" s="16">
      <c r="A611" s="14" t="n"/>
      <c r="B611" s="14" t="n"/>
      <c r="C611" s="14" t="n"/>
      <c r="D611" s="14" t="n"/>
      <c r="E611" s="14" t="n"/>
      <c r="F611" s="14" t="n"/>
      <c r="G611" s="14" t="n"/>
      <c r="H611" s="14" t="n"/>
      <c r="I611" s="14" t="n"/>
      <c r="J611" s="14" t="n"/>
      <c r="K611" s="14" t="n"/>
      <c r="L611" s="14" t="n"/>
      <c r="M611" s="14" t="n"/>
      <c r="N611" s="14" t="n"/>
      <c r="O611" s="14" t="n"/>
      <c r="P611" s="14" t="n"/>
      <c r="Q611" s="14" t="n"/>
      <c r="R611" s="14" t="n"/>
      <c r="S611" s="14" t="n"/>
      <c r="T611" s="14" t="n"/>
      <c r="U611" s="14" t="n"/>
      <c r="V611" s="14" t="n"/>
      <c r="W611" s="14" t="n"/>
      <c r="X611" s="14" t="n"/>
      <c r="Y611" s="14" t="n"/>
      <c r="Z611" s="14" t="n"/>
    </row>
    <row r="612" ht="15.75" customHeight="1" s="16">
      <c r="A612" s="14" t="n"/>
      <c r="B612" s="14" t="n"/>
      <c r="C612" s="14" t="n"/>
      <c r="D612" s="14" t="n"/>
      <c r="E612" s="14" t="n"/>
      <c r="F612" s="14" t="n"/>
      <c r="G612" s="14" t="n"/>
      <c r="H612" s="14" t="n"/>
      <c r="I612" s="14" t="n"/>
      <c r="J612" s="14" t="n"/>
      <c r="K612" s="14" t="n"/>
      <c r="L612" s="14" t="n"/>
      <c r="M612" s="14" t="n"/>
      <c r="N612" s="14" t="n"/>
      <c r="O612" s="14" t="n"/>
      <c r="P612" s="14" t="n"/>
      <c r="Q612" s="14" t="n"/>
      <c r="R612" s="14" t="n"/>
      <c r="S612" s="14" t="n"/>
      <c r="T612" s="14" t="n"/>
      <c r="U612" s="14" t="n"/>
      <c r="V612" s="14" t="n"/>
      <c r="W612" s="14" t="n"/>
      <c r="X612" s="14" t="n"/>
      <c r="Y612" s="14" t="n"/>
      <c r="Z612" s="14" t="n"/>
    </row>
    <row r="613" ht="15.75" customHeight="1" s="16">
      <c r="A613" s="14" t="n"/>
      <c r="B613" s="14" t="n"/>
      <c r="C613" s="14" t="n"/>
      <c r="D613" s="14" t="n"/>
      <c r="E613" s="14" t="n"/>
      <c r="F613" s="14" t="n"/>
      <c r="G613" s="14" t="n"/>
      <c r="H613" s="14" t="n"/>
      <c r="I613" s="14" t="n"/>
      <c r="J613" s="14" t="n"/>
      <c r="K613" s="14" t="n"/>
      <c r="L613" s="14" t="n"/>
      <c r="M613" s="14" t="n"/>
      <c r="N613" s="14" t="n"/>
      <c r="O613" s="14" t="n"/>
      <c r="P613" s="14" t="n"/>
      <c r="Q613" s="14" t="n"/>
      <c r="R613" s="14" t="n"/>
      <c r="S613" s="14" t="n"/>
      <c r="T613" s="14" t="n"/>
      <c r="U613" s="14" t="n"/>
      <c r="V613" s="14" t="n"/>
      <c r="W613" s="14" t="n"/>
      <c r="X613" s="14" t="n"/>
      <c r="Y613" s="14" t="n"/>
      <c r="Z613" s="14" t="n"/>
    </row>
    <row r="614" ht="15.75" customHeight="1" s="16">
      <c r="A614" s="14" t="n"/>
      <c r="B614" s="14" t="n"/>
      <c r="C614" s="14" t="n"/>
      <c r="D614" s="14" t="n"/>
      <c r="E614" s="14" t="n"/>
      <c r="F614" s="14" t="n"/>
      <c r="G614" s="14" t="n"/>
      <c r="H614" s="14" t="n"/>
      <c r="I614" s="14" t="n"/>
      <c r="J614" s="14" t="n"/>
      <c r="K614" s="14" t="n"/>
      <c r="L614" s="14" t="n"/>
      <c r="M614" s="14" t="n"/>
      <c r="N614" s="14" t="n"/>
      <c r="O614" s="14" t="n"/>
      <c r="P614" s="14" t="n"/>
      <c r="Q614" s="14" t="n"/>
      <c r="R614" s="14" t="n"/>
      <c r="S614" s="14" t="n"/>
      <c r="T614" s="14" t="n"/>
      <c r="U614" s="14" t="n"/>
      <c r="V614" s="14" t="n"/>
      <c r="W614" s="14" t="n"/>
      <c r="X614" s="14" t="n"/>
      <c r="Y614" s="14" t="n"/>
      <c r="Z614" s="14" t="n"/>
    </row>
    <row r="615" ht="15.75" customHeight="1" s="16">
      <c r="A615" s="14" t="n"/>
      <c r="B615" s="14" t="n"/>
      <c r="C615" s="14" t="n"/>
      <c r="D615" s="14" t="n"/>
      <c r="E615" s="14" t="n"/>
      <c r="F615" s="14" t="n"/>
      <c r="G615" s="14" t="n"/>
      <c r="H615" s="14" t="n"/>
      <c r="I615" s="14" t="n"/>
      <c r="J615" s="14" t="n"/>
      <c r="K615" s="14" t="n"/>
      <c r="L615" s="14" t="n"/>
      <c r="M615" s="14" t="n"/>
      <c r="N615" s="14" t="n"/>
      <c r="O615" s="14" t="n"/>
      <c r="P615" s="14" t="n"/>
      <c r="Q615" s="14" t="n"/>
      <c r="R615" s="14" t="n"/>
      <c r="S615" s="14" t="n"/>
      <c r="T615" s="14" t="n"/>
      <c r="U615" s="14" t="n"/>
      <c r="V615" s="14" t="n"/>
      <c r="W615" s="14" t="n"/>
      <c r="X615" s="14" t="n"/>
      <c r="Y615" s="14" t="n"/>
      <c r="Z615" s="14" t="n"/>
    </row>
    <row r="616" ht="15.75" customHeight="1" s="16">
      <c r="A616" s="14" t="n"/>
      <c r="B616" s="14" t="n"/>
      <c r="C616" s="14" t="n"/>
      <c r="D616" s="14" t="n"/>
      <c r="E616" s="14" t="n"/>
      <c r="F616" s="14" t="n"/>
      <c r="G616" s="14" t="n"/>
      <c r="H616" s="14" t="n"/>
      <c r="I616" s="14" t="n"/>
      <c r="J616" s="14" t="n"/>
      <c r="K616" s="14" t="n"/>
      <c r="L616" s="14" t="n"/>
      <c r="M616" s="14" t="n"/>
      <c r="N616" s="14" t="n"/>
      <c r="O616" s="14" t="n"/>
      <c r="P616" s="14" t="n"/>
      <c r="Q616" s="14" t="n"/>
      <c r="R616" s="14" t="n"/>
      <c r="S616" s="14" t="n"/>
      <c r="T616" s="14" t="n"/>
      <c r="U616" s="14" t="n"/>
      <c r="V616" s="14" t="n"/>
      <c r="W616" s="14" t="n"/>
      <c r="X616" s="14" t="n"/>
      <c r="Y616" s="14" t="n"/>
      <c r="Z616" s="14" t="n"/>
    </row>
    <row r="617" ht="15.75" customHeight="1" s="16">
      <c r="A617" s="14" t="n"/>
      <c r="B617" s="14" t="n"/>
      <c r="C617" s="14" t="n"/>
      <c r="D617" s="14" t="n"/>
      <c r="E617" s="14" t="n"/>
      <c r="F617" s="14" t="n"/>
      <c r="G617" s="14" t="n"/>
      <c r="H617" s="14" t="n"/>
      <c r="I617" s="14" t="n"/>
      <c r="J617" s="14" t="n"/>
      <c r="K617" s="14" t="n"/>
      <c r="L617" s="14" t="n"/>
      <c r="M617" s="14" t="n"/>
      <c r="N617" s="14" t="n"/>
      <c r="O617" s="14" t="n"/>
      <c r="P617" s="14" t="n"/>
      <c r="Q617" s="14" t="n"/>
      <c r="R617" s="14" t="n"/>
      <c r="S617" s="14" t="n"/>
      <c r="T617" s="14" t="n"/>
      <c r="U617" s="14" t="n"/>
      <c r="V617" s="14" t="n"/>
      <c r="W617" s="14" t="n"/>
      <c r="X617" s="14" t="n"/>
      <c r="Y617" s="14" t="n"/>
      <c r="Z617" s="14" t="n"/>
    </row>
    <row r="618" ht="15.75" customHeight="1" s="16">
      <c r="A618" s="14" t="n"/>
      <c r="B618" s="14" t="n"/>
      <c r="C618" s="14" t="n"/>
      <c r="D618" s="14" t="n"/>
      <c r="E618" s="14" t="n"/>
      <c r="F618" s="14" t="n"/>
      <c r="G618" s="14" t="n"/>
      <c r="H618" s="14" t="n"/>
      <c r="I618" s="14" t="n"/>
      <c r="J618" s="14" t="n"/>
      <c r="K618" s="14" t="n"/>
      <c r="L618" s="14" t="n"/>
      <c r="M618" s="14" t="n"/>
      <c r="N618" s="14" t="n"/>
      <c r="O618" s="14" t="n"/>
      <c r="P618" s="14" t="n"/>
      <c r="Q618" s="14" t="n"/>
      <c r="R618" s="14" t="n"/>
      <c r="S618" s="14" t="n"/>
      <c r="T618" s="14" t="n"/>
      <c r="U618" s="14" t="n"/>
      <c r="V618" s="14" t="n"/>
      <c r="W618" s="14" t="n"/>
      <c r="X618" s="14" t="n"/>
      <c r="Y618" s="14" t="n"/>
      <c r="Z618" s="14" t="n"/>
    </row>
    <row r="619" ht="15.75" customHeight="1" s="16">
      <c r="A619" s="14" t="n"/>
      <c r="B619" s="14" t="n"/>
      <c r="C619" s="14" t="n"/>
      <c r="D619" s="14" t="n"/>
      <c r="E619" s="14" t="n"/>
      <c r="F619" s="14" t="n"/>
      <c r="G619" s="14" t="n"/>
      <c r="H619" s="14" t="n"/>
      <c r="I619" s="14" t="n"/>
      <c r="J619" s="14" t="n"/>
      <c r="K619" s="14" t="n"/>
      <c r="L619" s="14" t="n"/>
      <c r="M619" s="14" t="n"/>
      <c r="N619" s="14" t="n"/>
      <c r="O619" s="14" t="n"/>
      <c r="P619" s="14" t="n"/>
      <c r="Q619" s="14" t="n"/>
      <c r="R619" s="14" t="n"/>
      <c r="S619" s="14" t="n"/>
      <c r="T619" s="14" t="n"/>
      <c r="U619" s="14" t="n"/>
      <c r="V619" s="14" t="n"/>
      <c r="W619" s="14" t="n"/>
      <c r="X619" s="14" t="n"/>
      <c r="Y619" s="14" t="n"/>
      <c r="Z619" s="14" t="n"/>
    </row>
    <row r="620" ht="15.75" customHeight="1" s="16">
      <c r="A620" s="14" t="n"/>
      <c r="B620" s="14" t="n"/>
      <c r="C620" s="14" t="n"/>
      <c r="D620" s="14" t="n"/>
      <c r="E620" s="14" t="n"/>
      <c r="F620" s="14" t="n"/>
      <c r="G620" s="14" t="n"/>
      <c r="H620" s="14" t="n"/>
      <c r="I620" s="14" t="n"/>
      <c r="J620" s="14" t="n"/>
      <c r="K620" s="14" t="n"/>
      <c r="L620" s="14" t="n"/>
      <c r="M620" s="14" t="n"/>
      <c r="N620" s="14" t="n"/>
      <c r="O620" s="14" t="n"/>
      <c r="P620" s="14" t="n"/>
      <c r="Q620" s="14" t="n"/>
      <c r="R620" s="14" t="n"/>
      <c r="S620" s="14" t="n"/>
      <c r="T620" s="14" t="n"/>
      <c r="U620" s="14" t="n"/>
      <c r="V620" s="14" t="n"/>
      <c r="W620" s="14" t="n"/>
      <c r="X620" s="14" t="n"/>
      <c r="Y620" s="14" t="n"/>
      <c r="Z620" s="14" t="n"/>
    </row>
    <row r="621" ht="15.75" customHeight="1" s="16">
      <c r="A621" s="14" t="n"/>
      <c r="B621" s="14" t="n"/>
      <c r="C621" s="14" t="n"/>
      <c r="D621" s="14" t="n"/>
      <c r="E621" s="14" t="n"/>
      <c r="F621" s="14" t="n"/>
      <c r="G621" s="14" t="n"/>
      <c r="H621" s="14" t="n"/>
      <c r="I621" s="14" t="n"/>
      <c r="J621" s="14" t="n"/>
      <c r="K621" s="14" t="n"/>
      <c r="L621" s="14" t="n"/>
      <c r="M621" s="14" t="n"/>
      <c r="N621" s="14" t="n"/>
      <c r="O621" s="14" t="n"/>
      <c r="P621" s="14" t="n"/>
      <c r="Q621" s="14" t="n"/>
      <c r="R621" s="14" t="n"/>
      <c r="S621" s="14" t="n"/>
      <c r="T621" s="14" t="n"/>
      <c r="U621" s="14" t="n"/>
      <c r="V621" s="14" t="n"/>
      <c r="W621" s="14" t="n"/>
      <c r="X621" s="14" t="n"/>
      <c r="Y621" s="14" t="n"/>
      <c r="Z621" s="14" t="n"/>
    </row>
    <row r="622" ht="15.75" customHeight="1" s="16">
      <c r="A622" s="14" t="n"/>
      <c r="B622" s="14" t="n"/>
      <c r="C622" s="14" t="n"/>
      <c r="D622" s="14" t="n"/>
      <c r="E622" s="14" t="n"/>
      <c r="F622" s="14" t="n"/>
      <c r="G622" s="14" t="n"/>
      <c r="H622" s="14" t="n"/>
      <c r="I622" s="14" t="n"/>
      <c r="J622" s="14" t="n"/>
      <c r="K622" s="14" t="n"/>
      <c r="L622" s="14" t="n"/>
      <c r="M622" s="14" t="n"/>
      <c r="N622" s="14" t="n"/>
      <c r="O622" s="14" t="n"/>
      <c r="P622" s="14" t="n"/>
      <c r="Q622" s="14" t="n"/>
      <c r="R622" s="14" t="n"/>
      <c r="S622" s="14" t="n"/>
      <c r="T622" s="14" t="n"/>
      <c r="U622" s="14" t="n"/>
      <c r="V622" s="14" t="n"/>
      <c r="W622" s="14" t="n"/>
      <c r="X622" s="14" t="n"/>
      <c r="Y622" s="14" t="n"/>
      <c r="Z622" s="14" t="n"/>
    </row>
    <row r="623" ht="15.75" customHeight="1" s="16">
      <c r="A623" s="14" t="n"/>
      <c r="B623" s="14" t="n"/>
      <c r="C623" s="14" t="n"/>
      <c r="D623" s="14" t="n"/>
      <c r="E623" s="14" t="n"/>
      <c r="F623" s="14" t="n"/>
      <c r="G623" s="14" t="n"/>
      <c r="H623" s="14" t="n"/>
      <c r="I623" s="14" t="n"/>
      <c r="J623" s="14" t="n"/>
      <c r="K623" s="14" t="n"/>
      <c r="L623" s="14" t="n"/>
      <c r="M623" s="14" t="n"/>
      <c r="N623" s="14" t="n"/>
      <c r="O623" s="14" t="n"/>
      <c r="P623" s="14" t="n"/>
      <c r="Q623" s="14" t="n"/>
      <c r="R623" s="14" t="n"/>
      <c r="S623" s="14" t="n"/>
      <c r="T623" s="14" t="n"/>
      <c r="U623" s="14" t="n"/>
      <c r="V623" s="14" t="n"/>
      <c r="W623" s="14" t="n"/>
      <c r="X623" s="14" t="n"/>
      <c r="Y623" s="14" t="n"/>
      <c r="Z623" s="14" t="n"/>
    </row>
    <row r="624" ht="15.75" customHeight="1" s="16">
      <c r="A624" s="14" t="n"/>
      <c r="B624" s="14" t="n"/>
      <c r="C624" s="14" t="n"/>
      <c r="D624" s="14" t="n"/>
      <c r="E624" s="14" t="n"/>
      <c r="F624" s="14" t="n"/>
      <c r="G624" s="14" t="n"/>
      <c r="H624" s="14" t="n"/>
      <c r="I624" s="14" t="n"/>
      <c r="J624" s="14" t="n"/>
      <c r="K624" s="14" t="n"/>
      <c r="L624" s="14" t="n"/>
      <c r="M624" s="14" t="n"/>
      <c r="N624" s="14" t="n"/>
      <c r="O624" s="14" t="n"/>
      <c r="P624" s="14" t="n"/>
      <c r="Q624" s="14" t="n"/>
      <c r="R624" s="14" t="n"/>
      <c r="S624" s="14" t="n"/>
      <c r="T624" s="14" t="n"/>
      <c r="U624" s="14" t="n"/>
      <c r="V624" s="14" t="n"/>
      <c r="W624" s="14" t="n"/>
      <c r="X624" s="14" t="n"/>
      <c r="Y624" s="14" t="n"/>
      <c r="Z624" s="14" t="n"/>
    </row>
    <row r="625" ht="15.75" customHeight="1" s="16">
      <c r="A625" s="14" t="n"/>
      <c r="B625" s="14" t="n"/>
      <c r="C625" s="14" t="n"/>
      <c r="D625" s="14" t="n"/>
      <c r="E625" s="14" t="n"/>
      <c r="F625" s="14" t="n"/>
      <c r="G625" s="14" t="n"/>
      <c r="H625" s="14" t="n"/>
      <c r="I625" s="14" t="n"/>
      <c r="J625" s="14" t="n"/>
      <c r="K625" s="14" t="n"/>
      <c r="L625" s="14" t="n"/>
      <c r="M625" s="14" t="n"/>
      <c r="N625" s="14" t="n"/>
      <c r="O625" s="14" t="n"/>
      <c r="P625" s="14" t="n"/>
      <c r="Q625" s="14" t="n"/>
      <c r="R625" s="14" t="n"/>
      <c r="S625" s="14" t="n"/>
      <c r="T625" s="14" t="n"/>
      <c r="U625" s="14" t="n"/>
      <c r="V625" s="14" t="n"/>
      <c r="W625" s="14" t="n"/>
      <c r="X625" s="14" t="n"/>
      <c r="Y625" s="14" t="n"/>
      <c r="Z625" s="14" t="n"/>
    </row>
    <row r="626" ht="15.75" customHeight="1" s="16">
      <c r="A626" s="14" t="n"/>
      <c r="B626" s="14" t="n"/>
      <c r="C626" s="14" t="n"/>
      <c r="D626" s="14" t="n"/>
      <c r="E626" s="14" t="n"/>
      <c r="F626" s="14" t="n"/>
      <c r="G626" s="14" t="n"/>
      <c r="H626" s="14" t="n"/>
      <c r="I626" s="14" t="n"/>
      <c r="J626" s="14" t="n"/>
      <c r="K626" s="14" t="n"/>
      <c r="L626" s="14" t="n"/>
      <c r="M626" s="14" t="n"/>
      <c r="N626" s="14" t="n"/>
      <c r="O626" s="14" t="n"/>
      <c r="P626" s="14" t="n"/>
      <c r="Q626" s="14" t="n"/>
      <c r="R626" s="14" t="n"/>
      <c r="S626" s="14" t="n"/>
      <c r="T626" s="14" t="n"/>
      <c r="U626" s="14" t="n"/>
      <c r="V626" s="14" t="n"/>
      <c r="W626" s="14" t="n"/>
      <c r="X626" s="14" t="n"/>
      <c r="Y626" s="14" t="n"/>
      <c r="Z626" s="14" t="n"/>
    </row>
    <row r="627" ht="15.75" customHeight="1" s="16">
      <c r="A627" s="14" t="n"/>
      <c r="B627" s="14" t="n"/>
      <c r="C627" s="14" t="n"/>
      <c r="D627" s="14" t="n"/>
      <c r="E627" s="14" t="n"/>
      <c r="F627" s="14" t="n"/>
      <c r="G627" s="14" t="n"/>
      <c r="H627" s="14" t="n"/>
      <c r="I627" s="14" t="n"/>
      <c r="J627" s="14" t="n"/>
      <c r="K627" s="14" t="n"/>
      <c r="L627" s="14" t="n"/>
      <c r="M627" s="14" t="n"/>
      <c r="N627" s="14" t="n"/>
      <c r="O627" s="14" t="n"/>
      <c r="P627" s="14" t="n"/>
      <c r="Q627" s="14" t="n"/>
      <c r="R627" s="14" t="n"/>
      <c r="S627" s="14" t="n"/>
      <c r="T627" s="14" t="n"/>
      <c r="U627" s="14" t="n"/>
      <c r="V627" s="14" t="n"/>
      <c r="W627" s="14" t="n"/>
      <c r="X627" s="14" t="n"/>
      <c r="Y627" s="14" t="n"/>
      <c r="Z627" s="14" t="n"/>
    </row>
    <row r="628" ht="15.75" customHeight="1" s="16">
      <c r="A628" s="14" t="n"/>
      <c r="B628" s="14" t="n"/>
      <c r="C628" s="14" t="n"/>
      <c r="D628" s="14" t="n"/>
      <c r="E628" s="14" t="n"/>
      <c r="F628" s="14" t="n"/>
      <c r="G628" s="14" t="n"/>
      <c r="H628" s="14" t="n"/>
      <c r="I628" s="14" t="n"/>
      <c r="J628" s="14" t="n"/>
      <c r="K628" s="14" t="n"/>
      <c r="L628" s="14" t="n"/>
      <c r="M628" s="14" t="n"/>
      <c r="N628" s="14" t="n"/>
      <c r="O628" s="14" t="n"/>
      <c r="P628" s="14" t="n"/>
      <c r="Q628" s="14" t="n"/>
      <c r="R628" s="14" t="n"/>
      <c r="S628" s="14" t="n"/>
      <c r="T628" s="14" t="n"/>
      <c r="U628" s="14" t="n"/>
      <c r="V628" s="14" t="n"/>
      <c r="W628" s="14" t="n"/>
      <c r="X628" s="14" t="n"/>
      <c r="Y628" s="14" t="n"/>
      <c r="Z628" s="14" t="n"/>
    </row>
    <row r="629" ht="15.75" customHeight="1" s="16">
      <c r="A629" s="14" t="n"/>
      <c r="B629" s="14" t="n"/>
      <c r="C629" s="14" t="n"/>
      <c r="D629" s="14" t="n"/>
      <c r="E629" s="14" t="n"/>
      <c r="F629" s="14" t="n"/>
      <c r="G629" s="14" t="n"/>
      <c r="H629" s="14" t="n"/>
      <c r="I629" s="14" t="n"/>
      <c r="J629" s="14" t="n"/>
      <c r="K629" s="14" t="n"/>
      <c r="L629" s="14" t="n"/>
      <c r="M629" s="14" t="n"/>
      <c r="N629" s="14" t="n"/>
      <c r="O629" s="14" t="n"/>
      <c r="P629" s="14" t="n"/>
      <c r="Q629" s="14" t="n"/>
      <c r="R629" s="14" t="n"/>
      <c r="S629" s="14" t="n"/>
      <c r="T629" s="14" t="n"/>
      <c r="U629" s="14" t="n"/>
      <c r="V629" s="14" t="n"/>
      <c r="W629" s="14" t="n"/>
      <c r="X629" s="14" t="n"/>
      <c r="Y629" s="14" t="n"/>
      <c r="Z629" s="14" t="n"/>
    </row>
    <row r="630" ht="15.75" customHeight="1" s="16">
      <c r="A630" s="14" t="n"/>
      <c r="B630" s="14" t="n"/>
      <c r="C630" s="14" t="n"/>
      <c r="D630" s="14" t="n"/>
      <c r="E630" s="14" t="n"/>
      <c r="F630" s="14" t="n"/>
      <c r="G630" s="14" t="n"/>
      <c r="H630" s="14" t="n"/>
      <c r="I630" s="14" t="n"/>
      <c r="J630" s="14" t="n"/>
      <c r="K630" s="14" t="n"/>
      <c r="L630" s="14" t="n"/>
      <c r="M630" s="14" t="n"/>
      <c r="N630" s="14" t="n"/>
      <c r="O630" s="14" t="n"/>
      <c r="P630" s="14" t="n"/>
      <c r="Q630" s="14" t="n"/>
      <c r="R630" s="14" t="n"/>
      <c r="S630" s="14" t="n"/>
      <c r="T630" s="14" t="n"/>
      <c r="U630" s="14" t="n"/>
      <c r="V630" s="14" t="n"/>
      <c r="W630" s="14" t="n"/>
      <c r="X630" s="14" t="n"/>
      <c r="Y630" s="14" t="n"/>
      <c r="Z630" s="14" t="n"/>
    </row>
    <row r="631" ht="15.75" customHeight="1" s="16">
      <c r="A631" s="14" t="n"/>
      <c r="B631" s="14" t="n"/>
      <c r="C631" s="14" t="n"/>
      <c r="D631" s="14" t="n"/>
      <c r="E631" s="14" t="n"/>
      <c r="F631" s="14" t="n"/>
      <c r="G631" s="14" t="n"/>
      <c r="H631" s="14" t="n"/>
      <c r="I631" s="14" t="n"/>
      <c r="J631" s="14" t="n"/>
      <c r="K631" s="14" t="n"/>
      <c r="L631" s="14" t="n"/>
      <c r="M631" s="14" t="n"/>
      <c r="N631" s="14" t="n"/>
      <c r="O631" s="14" t="n"/>
      <c r="P631" s="14" t="n"/>
      <c r="Q631" s="14" t="n"/>
      <c r="R631" s="14" t="n"/>
      <c r="S631" s="14" t="n"/>
      <c r="T631" s="14" t="n"/>
      <c r="U631" s="14" t="n"/>
      <c r="V631" s="14" t="n"/>
      <c r="W631" s="14" t="n"/>
      <c r="X631" s="14" t="n"/>
      <c r="Y631" s="14" t="n"/>
      <c r="Z631" s="14" t="n"/>
    </row>
    <row r="632" ht="15.75" customHeight="1" s="16">
      <c r="A632" s="14" t="n"/>
      <c r="B632" s="14" t="n"/>
      <c r="C632" s="14" t="n"/>
      <c r="D632" s="14" t="n"/>
      <c r="E632" s="14" t="n"/>
      <c r="F632" s="14" t="n"/>
      <c r="G632" s="14" t="n"/>
      <c r="H632" s="14" t="n"/>
      <c r="I632" s="14" t="n"/>
      <c r="J632" s="14" t="n"/>
      <c r="K632" s="14" t="n"/>
      <c r="L632" s="14" t="n"/>
      <c r="M632" s="14" t="n"/>
      <c r="N632" s="14" t="n"/>
      <c r="O632" s="14" t="n"/>
      <c r="P632" s="14" t="n"/>
      <c r="Q632" s="14" t="n"/>
      <c r="R632" s="14" t="n"/>
      <c r="S632" s="14" t="n"/>
      <c r="T632" s="14" t="n"/>
      <c r="U632" s="14" t="n"/>
      <c r="V632" s="14" t="n"/>
      <c r="W632" s="14" t="n"/>
      <c r="X632" s="14" t="n"/>
      <c r="Y632" s="14" t="n"/>
      <c r="Z632" s="14" t="n"/>
    </row>
    <row r="633" ht="15.75" customHeight="1" s="16">
      <c r="A633" s="14" t="n"/>
      <c r="B633" s="14" t="n"/>
      <c r="C633" s="14" t="n"/>
      <c r="D633" s="14" t="n"/>
      <c r="E633" s="14" t="n"/>
      <c r="F633" s="14" t="n"/>
      <c r="G633" s="14" t="n"/>
      <c r="H633" s="14" t="n"/>
      <c r="I633" s="14" t="n"/>
      <c r="J633" s="14" t="n"/>
      <c r="K633" s="14" t="n"/>
      <c r="L633" s="14" t="n"/>
      <c r="M633" s="14" t="n"/>
      <c r="N633" s="14" t="n"/>
      <c r="O633" s="14" t="n"/>
      <c r="P633" s="14" t="n"/>
      <c r="Q633" s="14" t="n"/>
      <c r="R633" s="14" t="n"/>
      <c r="S633" s="14" t="n"/>
      <c r="T633" s="14" t="n"/>
      <c r="U633" s="14" t="n"/>
      <c r="V633" s="14" t="n"/>
      <c r="W633" s="14" t="n"/>
      <c r="X633" s="14" t="n"/>
      <c r="Y633" s="14" t="n"/>
      <c r="Z633" s="14" t="n"/>
    </row>
    <row r="634" ht="15.75" customHeight="1" s="16">
      <c r="A634" s="14" t="n"/>
      <c r="B634" s="14" t="n"/>
      <c r="C634" s="14" t="n"/>
      <c r="D634" s="14" t="n"/>
      <c r="E634" s="14" t="n"/>
      <c r="F634" s="14" t="n"/>
      <c r="G634" s="14" t="n"/>
      <c r="H634" s="14" t="n"/>
      <c r="I634" s="14" t="n"/>
      <c r="J634" s="14" t="n"/>
      <c r="K634" s="14" t="n"/>
      <c r="L634" s="14" t="n"/>
      <c r="M634" s="14" t="n"/>
      <c r="N634" s="14" t="n"/>
      <c r="O634" s="14" t="n"/>
      <c r="P634" s="14" t="n"/>
      <c r="Q634" s="14" t="n"/>
      <c r="R634" s="14" t="n"/>
      <c r="S634" s="14" t="n"/>
      <c r="T634" s="14" t="n"/>
      <c r="U634" s="14" t="n"/>
      <c r="V634" s="14" t="n"/>
      <c r="W634" s="14" t="n"/>
      <c r="X634" s="14" t="n"/>
      <c r="Y634" s="14" t="n"/>
      <c r="Z634" s="14" t="n"/>
    </row>
    <row r="635" ht="15.75" customHeight="1" s="16">
      <c r="A635" s="14" t="n"/>
      <c r="B635" s="14" t="n"/>
      <c r="C635" s="14" t="n"/>
      <c r="D635" s="14" t="n"/>
      <c r="E635" s="14" t="n"/>
      <c r="F635" s="14" t="n"/>
      <c r="G635" s="14" t="n"/>
      <c r="H635" s="14" t="n"/>
      <c r="I635" s="14" t="n"/>
      <c r="J635" s="14" t="n"/>
      <c r="K635" s="14" t="n"/>
      <c r="L635" s="14" t="n"/>
      <c r="M635" s="14" t="n"/>
      <c r="N635" s="14" t="n"/>
      <c r="O635" s="14" t="n"/>
      <c r="P635" s="14" t="n"/>
      <c r="Q635" s="14" t="n"/>
      <c r="R635" s="14" t="n"/>
      <c r="S635" s="14" t="n"/>
      <c r="T635" s="14" t="n"/>
      <c r="U635" s="14" t="n"/>
      <c r="V635" s="14" t="n"/>
      <c r="W635" s="14" t="n"/>
      <c r="X635" s="14" t="n"/>
      <c r="Y635" s="14" t="n"/>
      <c r="Z635" s="14" t="n"/>
    </row>
    <row r="636" ht="15.75" customHeight="1" s="16">
      <c r="A636" s="14" t="n"/>
      <c r="B636" s="14" t="n"/>
      <c r="C636" s="14" t="n"/>
      <c r="D636" s="14" t="n"/>
      <c r="E636" s="14" t="n"/>
      <c r="F636" s="14" t="n"/>
      <c r="G636" s="14" t="n"/>
      <c r="H636" s="14" t="n"/>
      <c r="I636" s="14" t="n"/>
      <c r="J636" s="14" t="n"/>
      <c r="K636" s="14" t="n"/>
      <c r="L636" s="14" t="n"/>
      <c r="M636" s="14" t="n"/>
      <c r="N636" s="14" t="n"/>
      <c r="O636" s="14" t="n"/>
      <c r="P636" s="14" t="n"/>
      <c r="Q636" s="14" t="n"/>
      <c r="R636" s="14" t="n"/>
      <c r="S636" s="14" t="n"/>
      <c r="T636" s="14" t="n"/>
      <c r="U636" s="14" t="n"/>
      <c r="V636" s="14" t="n"/>
      <c r="W636" s="14" t="n"/>
      <c r="X636" s="14" t="n"/>
      <c r="Y636" s="14" t="n"/>
      <c r="Z636" s="14" t="n"/>
    </row>
    <row r="637" ht="15.75" customHeight="1" s="16">
      <c r="A637" s="14" t="n"/>
      <c r="B637" s="14" t="n"/>
      <c r="C637" s="14" t="n"/>
      <c r="D637" s="14" t="n"/>
      <c r="E637" s="14" t="n"/>
      <c r="F637" s="14" t="n"/>
      <c r="G637" s="14" t="n"/>
      <c r="H637" s="14" t="n"/>
      <c r="I637" s="14" t="n"/>
      <c r="J637" s="14" t="n"/>
      <c r="K637" s="14" t="n"/>
      <c r="L637" s="14" t="n"/>
      <c r="M637" s="14" t="n"/>
      <c r="N637" s="14" t="n"/>
      <c r="O637" s="14" t="n"/>
      <c r="P637" s="14" t="n"/>
      <c r="Q637" s="14" t="n"/>
      <c r="R637" s="14" t="n"/>
      <c r="S637" s="14" t="n"/>
      <c r="T637" s="14" t="n"/>
      <c r="U637" s="14" t="n"/>
      <c r="V637" s="14" t="n"/>
      <c r="W637" s="14" t="n"/>
      <c r="X637" s="14" t="n"/>
      <c r="Y637" s="14" t="n"/>
      <c r="Z637" s="14" t="n"/>
    </row>
    <row r="638" ht="15.75" customHeight="1" s="16">
      <c r="A638" s="14" t="n"/>
      <c r="B638" s="14" t="n"/>
      <c r="C638" s="14" t="n"/>
      <c r="D638" s="14" t="n"/>
      <c r="E638" s="14" t="n"/>
      <c r="F638" s="14" t="n"/>
      <c r="G638" s="14" t="n"/>
      <c r="H638" s="14" t="n"/>
      <c r="I638" s="14" t="n"/>
      <c r="J638" s="14" t="n"/>
      <c r="K638" s="14" t="n"/>
      <c r="L638" s="14" t="n"/>
      <c r="M638" s="14" t="n"/>
      <c r="N638" s="14" t="n"/>
      <c r="O638" s="14" t="n"/>
      <c r="P638" s="14" t="n"/>
      <c r="Q638" s="14" t="n"/>
      <c r="R638" s="14" t="n"/>
      <c r="S638" s="14" t="n"/>
      <c r="T638" s="14" t="n"/>
      <c r="U638" s="14" t="n"/>
      <c r="V638" s="14" t="n"/>
      <c r="W638" s="14" t="n"/>
      <c r="X638" s="14" t="n"/>
      <c r="Y638" s="14" t="n"/>
      <c r="Z638" s="14" t="n"/>
    </row>
    <row r="639" ht="15.75" customHeight="1" s="16">
      <c r="A639" s="14" t="n"/>
      <c r="B639" s="14" t="n"/>
      <c r="C639" s="14" t="n"/>
      <c r="D639" s="14" t="n"/>
      <c r="E639" s="14" t="n"/>
      <c r="F639" s="14" t="n"/>
      <c r="G639" s="14" t="n"/>
      <c r="H639" s="14" t="n"/>
      <c r="I639" s="14" t="n"/>
      <c r="J639" s="14" t="n"/>
      <c r="K639" s="14" t="n"/>
      <c r="L639" s="14" t="n"/>
      <c r="M639" s="14" t="n"/>
      <c r="N639" s="14" t="n"/>
      <c r="O639" s="14" t="n"/>
      <c r="P639" s="14" t="n"/>
      <c r="Q639" s="14" t="n"/>
      <c r="R639" s="14" t="n"/>
      <c r="S639" s="14" t="n"/>
      <c r="T639" s="14" t="n"/>
      <c r="U639" s="14" t="n"/>
      <c r="V639" s="14" t="n"/>
      <c r="W639" s="14" t="n"/>
      <c r="X639" s="14" t="n"/>
      <c r="Y639" s="14" t="n"/>
      <c r="Z639" s="14" t="n"/>
    </row>
    <row r="640" ht="15.75" customHeight="1" s="16">
      <c r="A640" s="14" t="n"/>
      <c r="B640" s="14" t="n"/>
      <c r="C640" s="14" t="n"/>
      <c r="D640" s="14" t="n"/>
      <c r="E640" s="14" t="n"/>
      <c r="F640" s="14" t="n"/>
      <c r="G640" s="14" t="n"/>
      <c r="H640" s="14" t="n"/>
      <c r="I640" s="14" t="n"/>
      <c r="J640" s="14" t="n"/>
      <c r="K640" s="14" t="n"/>
      <c r="L640" s="14" t="n"/>
      <c r="M640" s="14" t="n"/>
      <c r="N640" s="14" t="n"/>
      <c r="O640" s="14" t="n"/>
      <c r="P640" s="14" t="n"/>
      <c r="Q640" s="14" t="n"/>
      <c r="R640" s="14" t="n"/>
      <c r="S640" s="14" t="n"/>
      <c r="T640" s="14" t="n"/>
      <c r="U640" s="14" t="n"/>
      <c r="V640" s="14" t="n"/>
      <c r="W640" s="14" t="n"/>
      <c r="X640" s="14" t="n"/>
      <c r="Y640" s="14" t="n"/>
      <c r="Z640" s="14" t="n"/>
    </row>
    <row r="641" ht="15.75" customHeight="1" s="16">
      <c r="A641" s="14" t="n"/>
      <c r="B641" s="14" t="n"/>
      <c r="C641" s="14" t="n"/>
      <c r="D641" s="14" t="n"/>
      <c r="E641" s="14" t="n"/>
      <c r="F641" s="14" t="n"/>
      <c r="G641" s="14" t="n"/>
      <c r="H641" s="14" t="n"/>
      <c r="I641" s="14" t="n"/>
      <c r="J641" s="14" t="n"/>
      <c r="K641" s="14" t="n"/>
      <c r="L641" s="14" t="n"/>
      <c r="M641" s="14" t="n"/>
      <c r="N641" s="14" t="n"/>
      <c r="O641" s="14" t="n"/>
      <c r="P641" s="14" t="n"/>
      <c r="Q641" s="14" t="n"/>
      <c r="R641" s="14" t="n"/>
      <c r="S641" s="14" t="n"/>
      <c r="T641" s="14" t="n"/>
      <c r="U641" s="14" t="n"/>
      <c r="V641" s="14" t="n"/>
      <c r="W641" s="14" t="n"/>
      <c r="X641" s="14" t="n"/>
      <c r="Y641" s="14" t="n"/>
      <c r="Z641" s="14" t="n"/>
    </row>
    <row r="642" ht="15.75" customHeight="1" s="16">
      <c r="A642" s="14" t="n"/>
      <c r="B642" s="14" t="n"/>
      <c r="C642" s="14" t="n"/>
      <c r="D642" s="14" t="n"/>
      <c r="E642" s="14" t="n"/>
      <c r="F642" s="14" t="n"/>
      <c r="G642" s="14" t="n"/>
      <c r="H642" s="14" t="n"/>
      <c r="I642" s="14" t="n"/>
      <c r="J642" s="14" t="n"/>
      <c r="K642" s="14" t="n"/>
      <c r="L642" s="14" t="n"/>
      <c r="M642" s="14" t="n"/>
      <c r="N642" s="14" t="n"/>
      <c r="O642" s="14" t="n"/>
      <c r="P642" s="14" t="n"/>
      <c r="Q642" s="14" t="n"/>
      <c r="R642" s="14" t="n"/>
      <c r="S642" s="14" t="n"/>
      <c r="T642" s="14" t="n"/>
      <c r="U642" s="14" t="n"/>
      <c r="V642" s="14" t="n"/>
      <c r="W642" s="14" t="n"/>
      <c r="X642" s="14" t="n"/>
      <c r="Y642" s="14" t="n"/>
      <c r="Z642" s="14" t="n"/>
    </row>
    <row r="643" ht="15.75" customHeight="1" s="16">
      <c r="A643" s="14" t="n"/>
      <c r="B643" s="14" t="n"/>
      <c r="C643" s="14" t="n"/>
      <c r="D643" s="14" t="n"/>
      <c r="E643" s="14" t="n"/>
      <c r="F643" s="14" t="n"/>
      <c r="G643" s="14" t="n"/>
      <c r="H643" s="14" t="n"/>
      <c r="I643" s="14" t="n"/>
      <c r="J643" s="14" t="n"/>
      <c r="K643" s="14" t="n"/>
      <c r="L643" s="14" t="n"/>
      <c r="M643" s="14" t="n"/>
      <c r="N643" s="14" t="n"/>
      <c r="O643" s="14" t="n"/>
      <c r="P643" s="14" t="n"/>
      <c r="Q643" s="14" t="n"/>
      <c r="R643" s="14" t="n"/>
      <c r="S643" s="14" t="n"/>
      <c r="T643" s="14" t="n"/>
      <c r="U643" s="14" t="n"/>
      <c r="V643" s="14" t="n"/>
      <c r="W643" s="14" t="n"/>
      <c r="X643" s="14" t="n"/>
      <c r="Y643" s="14" t="n"/>
      <c r="Z643" s="14" t="n"/>
    </row>
    <row r="644" ht="15.75" customHeight="1" s="16">
      <c r="A644" s="14" t="n"/>
      <c r="B644" s="14" t="n"/>
      <c r="C644" s="14" t="n"/>
      <c r="D644" s="14" t="n"/>
      <c r="E644" s="14" t="n"/>
      <c r="F644" s="14" t="n"/>
      <c r="G644" s="14" t="n"/>
      <c r="H644" s="14" t="n"/>
      <c r="I644" s="14" t="n"/>
      <c r="J644" s="14" t="n"/>
      <c r="K644" s="14" t="n"/>
      <c r="L644" s="14" t="n"/>
      <c r="M644" s="14" t="n"/>
      <c r="N644" s="14" t="n"/>
      <c r="O644" s="14" t="n"/>
      <c r="P644" s="14" t="n"/>
      <c r="Q644" s="14" t="n"/>
      <c r="R644" s="14" t="n"/>
      <c r="S644" s="14" t="n"/>
      <c r="T644" s="14" t="n"/>
      <c r="U644" s="14" t="n"/>
      <c r="V644" s="14" t="n"/>
      <c r="W644" s="14" t="n"/>
      <c r="X644" s="14" t="n"/>
      <c r="Y644" s="14" t="n"/>
      <c r="Z644" s="14" t="n"/>
    </row>
    <row r="645" ht="15.75" customHeight="1" s="16">
      <c r="A645" s="14" t="n"/>
      <c r="B645" s="14" t="n"/>
      <c r="C645" s="14" t="n"/>
      <c r="D645" s="14" t="n"/>
      <c r="E645" s="14" t="n"/>
      <c r="F645" s="14" t="n"/>
      <c r="G645" s="14" t="n"/>
      <c r="H645" s="14" t="n"/>
      <c r="I645" s="14" t="n"/>
      <c r="J645" s="14" t="n"/>
      <c r="K645" s="14" t="n"/>
      <c r="L645" s="14" t="n"/>
      <c r="M645" s="14" t="n"/>
      <c r="N645" s="14" t="n"/>
      <c r="O645" s="14" t="n"/>
      <c r="P645" s="14" t="n"/>
      <c r="Q645" s="14" t="n"/>
      <c r="R645" s="14" t="n"/>
      <c r="S645" s="14" t="n"/>
      <c r="T645" s="14" t="n"/>
      <c r="U645" s="14" t="n"/>
      <c r="V645" s="14" t="n"/>
      <c r="W645" s="14" t="n"/>
      <c r="X645" s="14" t="n"/>
      <c r="Y645" s="14" t="n"/>
      <c r="Z645" s="14" t="n"/>
    </row>
    <row r="646" ht="15.75" customHeight="1" s="16">
      <c r="A646" s="14" t="n"/>
      <c r="B646" s="14" t="n"/>
      <c r="C646" s="14" t="n"/>
      <c r="D646" s="14" t="n"/>
      <c r="E646" s="14" t="n"/>
      <c r="F646" s="14" t="n"/>
      <c r="G646" s="14" t="n"/>
      <c r="H646" s="14" t="n"/>
      <c r="I646" s="14" t="n"/>
      <c r="J646" s="14" t="n"/>
      <c r="K646" s="14" t="n"/>
      <c r="L646" s="14" t="n"/>
      <c r="M646" s="14" t="n"/>
      <c r="N646" s="14" t="n"/>
      <c r="O646" s="14" t="n"/>
      <c r="P646" s="14" t="n"/>
      <c r="Q646" s="14" t="n"/>
      <c r="R646" s="14" t="n"/>
      <c r="S646" s="14" t="n"/>
      <c r="T646" s="14" t="n"/>
      <c r="U646" s="14" t="n"/>
      <c r="V646" s="14" t="n"/>
      <c r="W646" s="14" t="n"/>
      <c r="X646" s="14" t="n"/>
      <c r="Y646" s="14" t="n"/>
      <c r="Z646" s="14" t="n"/>
    </row>
    <row r="647" ht="15.75" customHeight="1" s="16">
      <c r="A647" s="14" t="n"/>
      <c r="B647" s="14" t="n"/>
      <c r="C647" s="14" t="n"/>
      <c r="D647" s="14" t="n"/>
      <c r="E647" s="14" t="n"/>
      <c r="F647" s="14" t="n"/>
      <c r="G647" s="14" t="n"/>
      <c r="H647" s="14" t="n"/>
      <c r="I647" s="14" t="n"/>
      <c r="J647" s="14" t="n"/>
      <c r="K647" s="14" t="n"/>
      <c r="L647" s="14" t="n"/>
      <c r="M647" s="14" t="n"/>
      <c r="N647" s="14" t="n"/>
      <c r="O647" s="14" t="n"/>
      <c r="P647" s="14" t="n"/>
      <c r="Q647" s="14" t="n"/>
      <c r="R647" s="14" t="n"/>
      <c r="S647" s="14" t="n"/>
      <c r="T647" s="14" t="n"/>
      <c r="U647" s="14" t="n"/>
      <c r="V647" s="14" t="n"/>
      <c r="W647" s="14" t="n"/>
      <c r="X647" s="14" t="n"/>
      <c r="Y647" s="14" t="n"/>
      <c r="Z647" s="14" t="n"/>
    </row>
    <row r="648" ht="15.75" customHeight="1" s="16">
      <c r="A648" s="14" t="n"/>
      <c r="B648" s="14" t="n"/>
      <c r="C648" s="14" t="n"/>
      <c r="D648" s="14" t="n"/>
      <c r="E648" s="14" t="n"/>
      <c r="F648" s="14" t="n"/>
      <c r="G648" s="14" t="n"/>
      <c r="H648" s="14" t="n"/>
      <c r="I648" s="14" t="n"/>
      <c r="J648" s="14" t="n"/>
      <c r="K648" s="14" t="n"/>
      <c r="L648" s="14" t="n"/>
      <c r="M648" s="14" t="n"/>
      <c r="N648" s="14" t="n"/>
      <c r="O648" s="14" t="n"/>
      <c r="P648" s="14" t="n"/>
      <c r="Q648" s="14" t="n"/>
      <c r="R648" s="14" t="n"/>
      <c r="S648" s="14" t="n"/>
      <c r="T648" s="14" t="n"/>
      <c r="U648" s="14" t="n"/>
      <c r="V648" s="14" t="n"/>
      <c r="W648" s="14" t="n"/>
      <c r="X648" s="14" t="n"/>
      <c r="Y648" s="14" t="n"/>
      <c r="Z648" s="14" t="n"/>
    </row>
    <row r="649" ht="15.75" customHeight="1" s="16">
      <c r="A649" s="14" t="n"/>
      <c r="B649" s="14" t="n"/>
      <c r="C649" s="14" t="n"/>
      <c r="D649" s="14" t="n"/>
      <c r="E649" s="14" t="n"/>
      <c r="F649" s="14" t="n"/>
      <c r="G649" s="14" t="n"/>
      <c r="H649" s="14" t="n"/>
      <c r="I649" s="14" t="n"/>
      <c r="J649" s="14" t="n"/>
      <c r="K649" s="14" t="n"/>
      <c r="L649" s="14" t="n"/>
      <c r="M649" s="14" t="n"/>
      <c r="N649" s="14" t="n"/>
      <c r="O649" s="14" t="n"/>
      <c r="P649" s="14" t="n"/>
      <c r="Q649" s="14" t="n"/>
      <c r="R649" s="14" t="n"/>
      <c r="S649" s="14" t="n"/>
      <c r="T649" s="14" t="n"/>
      <c r="U649" s="14" t="n"/>
      <c r="V649" s="14" t="n"/>
      <c r="W649" s="14" t="n"/>
      <c r="X649" s="14" t="n"/>
      <c r="Y649" s="14" t="n"/>
      <c r="Z649" s="14" t="n"/>
    </row>
    <row r="650" ht="15.75" customHeight="1" s="16">
      <c r="A650" s="14" t="n"/>
      <c r="B650" s="14" t="n"/>
      <c r="C650" s="14" t="n"/>
      <c r="D650" s="14" t="n"/>
      <c r="E650" s="14" t="n"/>
      <c r="F650" s="14" t="n"/>
      <c r="G650" s="14" t="n"/>
      <c r="H650" s="14" t="n"/>
      <c r="I650" s="14" t="n"/>
      <c r="J650" s="14" t="n"/>
      <c r="K650" s="14" t="n"/>
      <c r="L650" s="14" t="n"/>
      <c r="M650" s="14" t="n"/>
      <c r="N650" s="14" t="n"/>
      <c r="O650" s="14" t="n"/>
      <c r="P650" s="14" t="n"/>
      <c r="Q650" s="14" t="n"/>
      <c r="R650" s="14" t="n"/>
      <c r="S650" s="14" t="n"/>
      <c r="T650" s="14" t="n"/>
      <c r="U650" s="14" t="n"/>
      <c r="V650" s="14" t="n"/>
      <c r="W650" s="14" t="n"/>
      <c r="X650" s="14" t="n"/>
      <c r="Y650" s="14" t="n"/>
      <c r="Z650" s="14" t="n"/>
    </row>
    <row r="651" ht="15.75" customHeight="1" s="16">
      <c r="A651" s="14" t="n"/>
      <c r="B651" s="14" t="n"/>
      <c r="C651" s="14" t="n"/>
      <c r="D651" s="14" t="n"/>
      <c r="E651" s="14" t="n"/>
      <c r="F651" s="14" t="n"/>
      <c r="G651" s="14" t="n"/>
      <c r="H651" s="14" t="n"/>
      <c r="I651" s="14" t="n"/>
      <c r="J651" s="14" t="n"/>
      <c r="K651" s="14" t="n"/>
      <c r="L651" s="14" t="n"/>
      <c r="M651" s="14" t="n"/>
      <c r="N651" s="14" t="n"/>
      <c r="O651" s="14" t="n"/>
      <c r="P651" s="14" t="n"/>
      <c r="Q651" s="14" t="n"/>
      <c r="R651" s="14" t="n"/>
      <c r="S651" s="14" t="n"/>
      <c r="T651" s="14" t="n"/>
      <c r="U651" s="14" t="n"/>
      <c r="V651" s="14" t="n"/>
      <c r="W651" s="14" t="n"/>
      <c r="X651" s="14" t="n"/>
      <c r="Y651" s="14" t="n"/>
      <c r="Z651" s="14" t="n"/>
    </row>
    <row r="652" ht="15.75" customHeight="1" s="16">
      <c r="A652" s="14" t="n"/>
      <c r="B652" s="14" t="n"/>
      <c r="C652" s="14" t="n"/>
      <c r="D652" s="14" t="n"/>
      <c r="E652" s="14" t="n"/>
      <c r="F652" s="14" t="n"/>
      <c r="G652" s="14" t="n"/>
      <c r="H652" s="14" t="n"/>
      <c r="I652" s="14" t="n"/>
      <c r="J652" s="14" t="n"/>
      <c r="K652" s="14" t="n"/>
      <c r="L652" s="14" t="n"/>
      <c r="M652" s="14" t="n"/>
      <c r="N652" s="14" t="n"/>
      <c r="O652" s="14" t="n"/>
      <c r="P652" s="14" t="n"/>
      <c r="Q652" s="14" t="n"/>
      <c r="R652" s="14" t="n"/>
      <c r="S652" s="14" t="n"/>
      <c r="T652" s="14" t="n"/>
      <c r="U652" s="14" t="n"/>
      <c r="V652" s="14" t="n"/>
      <c r="W652" s="14" t="n"/>
      <c r="X652" s="14" t="n"/>
      <c r="Y652" s="14" t="n"/>
      <c r="Z652" s="14" t="n"/>
    </row>
    <row r="653" ht="15.75" customHeight="1" s="16">
      <c r="A653" s="14" t="n"/>
      <c r="B653" s="14" t="n"/>
      <c r="C653" s="14" t="n"/>
      <c r="D653" s="14" t="n"/>
      <c r="E653" s="14" t="n"/>
      <c r="F653" s="14" t="n"/>
      <c r="G653" s="14" t="n"/>
      <c r="H653" s="14" t="n"/>
      <c r="I653" s="14" t="n"/>
      <c r="J653" s="14" t="n"/>
      <c r="K653" s="14" t="n"/>
      <c r="L653" s="14" t="n"/>
      <c r="M653" s="14" t="n"/>
      <c r="N653" s="14" t="n"/>
      <c r="O653" s="14" t="n"/>
      <c r="P653" s="14" t="n"/>
      <c r="Q653" s="14" t="n"/>
      <c r="R653" s="14" t="n"/>
      <c r="S653" s="14" t="n"/>
      <c r="T653" s="14" t="n"/>
      <c r="U653" s="14" t="n"/>
      <c r="V653" s="14" t="n"/>
      <c r="W653" s="14" t="n"/>
      <c r="X653" s="14" t="n"/>
      <c r="Y653" s="14" t="n"/>
      <c r="Z653" s="14" t="n"/>
    </row>
    <row r="654" ht="15.75" customHeight="1" s="16">
      <c r="A654" s="14" t="n"/>
      <c r="B654" s="14" t="n"/>
      <c r="C654" s="14" t="n"/>
      <c r="D654" s="14" t="n"/>
      <c r="E654" s="14" t="n"/>
      <c r="F654" s="14" t="n"/>
      <c r="G654" s="14" t="n"/>
      <c r="H654" s="14" t="n"/>
      <c r="I654" s="14" t="n"/>
      <c r="J654" s="14" t="n"/>
      <c r="K654" s="14" t="n"/>
      <c r="L654" s="14" t="n"/>
      <c r="M654" s="14" t="n"/>
      <c r="N654" s="14" t="n"/>
      <c r="O654" s="14" t="n"/>
      <c r="P654" s="14" t="n"/>
      <c r="Q654" s="14" t="n"/>
      <c r="R654" s="14" t="n"/>
      <c r="S654" s="14" t="n"/>
      <c r="T654" s="14" t="n"/>
      <c r="U654" s="14" t="n"/>
      <c r="V654" s="14" t="n"/>
      <c r="W654" s="14" t="n"/>
      <c r="X654" s="14" t="n"/>
      <c r="Y654" s="14" t="n"/>
      <c r="Z654" s="14" t="n"/>
    </row>
    <row r="655" ht="15.75" customHeight="1" s="16">
      <c r="A655" s="14" t="n"/>
      <c r="B655" s="14" t="n"/>
      <c r="C655" s="14" t="n"/>
      <c r="D655" s="14" t="n"/>
      <c r="E655" s="14" t="n"/>
      <c r="F655" s="14" t="n"/>
      <c r="G655" s="14" t="n"/>
      <c r="H655" s="14" t="n"/>
      <c r="I655" s="14" t="n"/>
      <c r="J655" s="14" t="n"/>
      <c r="K655" s="14" t="n"/>
      <c r="L655" s="14" t="n"/>
      <c r="M655" s="14" t="n"/>
      <c r="N655" s="14" t="n"/>
      <c r="O655" s="14" t="n"/>
      <c r="P655" s="14" t="n"/>
      <c r="Q655" s="14" t="n"/>
      <c r="R655" s="14" t="n"/>
      <c r="S655" s="14" t="n"/>
      <c r="T655" s="14" t="n"/>
      <c r="U655" s="14" t="n"/>
      <c r="V655" s="14" t="n"/>
      <c r="W655" s="14" t="n"/>
      <c r="X655" s="14" t="n"/>
      <c r="Y655" s="14" t="n"/>
      <c r="Z655" s="14" t="n"/>
    </row>
    <row r="656" ht="15.75" customHeight="1" s="16">
      <c r="A656" s="14" t="n"/>
      <c r="B656" s="14" t="n"/>
      <c r="C656" s="14" t="n"/>
      <c r="D656" s="14" t="n"/>
      <c r="E656" s="14" t="n"/>
      <c r="F656" s="14" t="n"/>
      <c r="G656" s="14" t="n"/>
      <c r="H656" s="14" t="n"/>
      <c r="I656" s="14" t="n"/>
      <c r="J656" s="14" t="n"/>
      <c r="K656" s="14" t="n"/>
      <c r="L656" s="14" t="n"/>
      <c r="M656" s="14" t="n"/>
      <c r="N656" s="14" t="n"/>
      <c r="O656" s="14" t="n"/>
      <c r="P656" s="14" t="n"/>
      <c r="Q656" s="14" t="n"/>
      <c r="R656" s="14" t="n"/>
      <c r="S656" s="14" t="n"/>
      <c r="T656" s="14" t="n"/>
      <c r="U656" s="14" t="n"/>
      <c r="V656" s="14" t="n"/>
      <c r="W656" s="14" t="n"/>
      <c r="X656" s="14" t="n"/>
      <c r="Y656" s="14" t="n"/>
      <c r="Z656" s="14" t="n"/>
    </row>
    <row r="657" ht="15.75" customHeight="1" s="16">
      <c r="A657" s="14" t="n"/>
      <c r="B657" s="14" t="n"/>
      <c r="C657" s="14" t="n"/>
      <c r="D657" s="14" t="n"/>
      <c r="E657" s="14" t="n"/>
      <c r="F657" s="14" t="n"/>
      <c r="G657" s="14" t="n"/>
      <c r="H657" s="14" t="n"/>
      <c r="I657" s="14" t="n"/>
      <c r="J657" s="14" t="n"/>
      <c r="K657" s="14" t="n"/>
      <c r="L657" s="14" t="n"/>
      <c r="M657" s="14" t="n"/>
      <c r="N657" s="14" t="n"/>
      <c r="O657" s="14" t="n"/>
      <c r="P657" s="14" t="n"/>
      <c r="Q657" s="14" t="n"/>
      <c r="R657" s="14" t="n"/>
      <c r="S657" s="14" t="n"/>
      <c r="T657" s="14" t="n"/>
      <c r="U657" s="14" t="n"/>
      <c r="V657" s="14" t="n"/>
      <c r="W657" s="14" t="n"/>
      <c r="X657" s="14" t="n"/>
      <c r="Y657" s="14" t="n"/>
      <c r="Z657" s="14" t="n"/>
    </row>
    <row r="658" ht="15.75" customHeight="1" s="16">
      <c r="A658" s="14" t="n"/>
      <c r="B658" s="14" t="n"/>
      <c r="C658" s="14" t="n"/>
      <c r="D658" s="14" t="n"/>
      <c r="E658" s="14" t="n"/>
      <c r="F658" s="14" t="n"/>
      <c r="G658" s="14" t="n"/>
      <c r="H658" s="14" t="n"/>
      <c r="I658" s="14" t="n"/>
      <c r="J658" s="14" t="n"/>
      <c r="K658" s="14" t="n"/>
      <c r="L658" s="14" t="n"/>
      <c r="M658" s="14" t="n"/>
      <c r="N658" s="14" t="n"/>
      <c r="O658" s="14" t="n"/>
      <c r="P658" s="14" t="n"/>
      <c r="Q658" s="14" t="n"/>
      <c r="R658" s="14" t="n"/>
      <c r="S658" s="14" t="n"/>
      <c r="T658" s="14" t="n"/>
      <c r="U658" s="14" t="n"/>
      <c r="V658" s="14" t="n"/>
      <c r="W658" s="14" t="n"/>
      <c r="X658" s="14" t="n"/>
      <c r="Y658" s="14" t="n"/>
      <c r="Z658" s="14" t="n"/>
    </row>
    <row r="659" ht="15.75" customHeight="1" s="16">
      <c r="A659" s="14" t="n"/>
      <c r="B659" s="14" t="n"/>
      <c r="C659" s="14" t="n"/>
      <c r="D659" s="14" t="n"/>
      <c r="E659" s="14" t="n"/>
      <c r="F659" s="14" t="n"/>
      <c r="G659" s="14" t="n"/>
      <c r="H659" s="14" t="n"/>
      <c r="I659" s="14" t="n"/>
      <c r="J659" s="14" t="n"/>
      <c r="K659" s="14" t="n"/>
      <c r="L659" s="14" t="n"/>
      <c r="M659" s="14" t="n"/>
      <c r="N659" s="14" t="n"/>
      <c r="O659" s="14" t="n"/>
      <c r="P659" s="14" t="n"/>
      <c r="Q659" s="14" t="n"/>
      <c r="R659" s="14" t="n"/>
      <c r="S659" s="14" t="n"/>
      <c r="T659" s="14" t="n"/>
      <c r="U659" s="14" t="n"/>
      <c r="V659" s="14" t="n"/>
      <c r="W659" s="14" t="n"/>
      <c r="X659" s="14" t="n"/>
      <c r="Y659" s="14" t="n"/>
      <c r="Z659" s="14" t="n"/>
    </row>
    <row r="660" ht="15.75" customHeight="1" s="16">
      <c r="A660" s="14" t="n"/>
      <c r="B660" s="14" t="n"/>
      <c r="C660" s="14" t="n"/>
      <c r="D660" s="14" t="n"/>
      <c r="E660" s="14" t="n"/>
      <c r="F660" s="14" t="n"/>
      <c r="G660" s="14" t="n"/>
      <c r="H660" s="14" t="n"/>
      <c r="I660" s="14" t="n"/>
      <c r="J660" s="14" t="n"/>
      <c r="K660" s="14" t="n"/>
      <c r="L660" s="14" t="n"/>
      <c r="M660" s="14" t="n"/>
      <c r="N660" s="14" t="n"/>
      <c r="O660" s="14" t="n"/>
      <c r="P660" s="14" t="n"/>
      <c r="Q660" s="14" t="n"/>
      <c r="R660" s="14" t="n"/>
      <c r="S660" s="14" t="n"/>
      <c r="T660" s="14" t="n"/>
      <c r="U660" s="14" t="n"/>
      <c r="V660" s="14" t="n"/>
      <c r="W660" s="14" t="n"/>
      <c r="X660" s="14" t="n"/>
      <c r="Y660" s="14" t="n"/>
      <c r="Z660" s="14" t="n"/>
    </row>
    <row r="661" ht="15.75" customHeight="1" s="16">
      <c r="A661" s="14" t="n"/>
      <c r="B661" s="14" t="n"/>
      <c r="C661" s="14" t="n"/>
      <c r="D661" s="14" t="n"/>
      <c r="E661" s="14" t="n"/>
      <c r="F661" s="14" t="n"/>
      <c r="G661" s="14" t="n"/>
      <c r="H661" s="14" t="n"/>
      <c r="I661" s="14" t="n"/>
      <c r="J661" s="14" t="n"/>
      <c r="K661" s="14" t="n"/>
      <c r="L661" s="14" t="n"/>
      <c r="M661" s="14" t="n"/>
      <c r="N661" s="14" t="n"/>
      <c r="O661" s="14" t="n"/>
      <c r="P661" s="14" t="n"/>
      <c r="Q661" s="14" t="n"/>
      <c r="R661" s="14" t="n"/>
      <c r="S661" s="14" t="n"/>
      <c r="T661" s="14" t="n"/>
      <c r="U661" s="14" t="n"/>
      <c r="V661" s="14" t="n"/>
      <c r="W661" s="14" t="n"/>
      <c r="X661" s="14" t="n"/>
      <c r="Y661" s="14" t="n"/>
      <c r="Z661" s="14" t="n"/>
    </row>
    <row r="662" ht="15.75" customHeight="1" s="16">
      <c r="A662" s="14" t="n"/>
      <c r="B662" s="14" t="n"/>
      <c r="C662" s="14" t="n"/>
      <c r="D662" s="14" t="n"/>
      <c r="E662" s="14" t="n"/>
      <c r="F662" s="14" t="n"/>
      <c r="G662" s="14" t="n"/>
      <c r="H662" s="14" t="n"/>
      <c r="I662" s="14" t="n"/>
      <c r="J662" s="14" t="n"/>
      <c r="K662" s="14" t="n"/>
      <c r="L662" s="14" t="n"/>
      <c r="M662" s="14" t="n"/>
      <c r="N662" s="14" t="n"/>
      <c r="O662" s="14" t="n"/>
      <c r="P662" s="14" t="n"/>
      <c r="Q662" s="14" t="n"/>
      <c r="R662" s="14" t="n"/>
      <c r="S662" s="14" t="n"/>
      <c r="T662" s="14" t="n"/>
      <c r="U662" s="14" t="n"/>
      <c r="V662" s="14" t="n"/>
      <c r="W662" s="14" t="n"/>
      <c r="X662" s="14" t="n"/>
      <c r="Y662" s="14" t="n"/>
      <c r="Z662" s="14" t="n"/>
    </row>
    <row r="663" ht="15.75" customHeight="1" s="16">
      <c r="A663" s="14" t="n"/>
      <c r="B663" s="14" t="n"/>
      <c r="C663" s="14" t="n"/>
      <c r="D663" s="14" t="n"/>
      <c r="E663" s="14" t="n"/>
      <c r="F663" s="14" t="n"/>
      <c r="G663" s="14" t="n"/>
      <c r="H663" s="14" t="n"/>
      <c r="I663" s="14" t="n"/>
      <c r="J663" s="14" t="n"/>
      <c r="K663" s="14" t="n"/>
      <c r="L663" s="14" t="n"/>
      <c r="M663" s="14" t="n"/>
      <c r="N663" s="14" t="n"/>
      <c r="O663" s="14" t="n"/>
      <c r="P663" s="14" t="n"/>
      <c r="Q663" s="14" t="n"/>
      <c r="R663" s="14" t="n"/>
      <c r="S663" s="14" t="n"/>
      <c r="T663" s="14" t="n"/>
      <c r="U663" s="14" t="n"/>
      <c r="V663" s="14" t="n"/>
      <c r="W663" s="14" t="n"/>
      <c r="X663" s="14" t="n"/>
      <c r="Y663" s="14" t="n"/>
      <c r="Z663" s="14" t="n"/>
    </row>
    <row r="664" ht="15.75" customHeight="1" s="16">
      <c r="A664" s="14" t="n"/>
      <c r="B664" s="14" t="n"/>
      <c r="C664" s="14" t="n"/>
      <c r="D664" s="14" t="n"/>
      <c r="E664" s="14" t="n"/>
      <c r="F664" s="14" t="n"/>
      <c r="G664" s="14" t="n"/>
      <c r="H664" s="14" t="n"/>
      <c r="I664" s="14" t="n"/>
      <c r="J664" s="14" t="n"/>
      <c r="K664" s="14" t="n"/>
      <c r="L664" s="14" t="n"/>
      <c r="M664" s="14" t="n"/>
      <c r="N664" s="14" t="n"/>
      <c r="O664" s="14" t="n"/>
      <c r="P664" s="14" t="n"/>
      <c r="Q664" s="14" t="n"/>
      <c r="R664" s="14" t="n"/>
      <c r="S664" s="14" t="n"/>
      <c r="T664" s="14" t="n"/>
      <c r="U664" s="14" t="n"/>
      <c r="V664" s="14" t="n"/>
      <c r="W664" s="14" t="n"/>
      <c r="X664" s="14" t="n"/>
      <c r="Y664" s="14" t="n"/>
      <c r="Z664" s="14" t="n"/>
    </row>
    <row r="665" ht="15.75" customHeight="1" s="16">
      <c r="A665" s="14" t="n"/>
      <c r="B665" s="14" t="n"/>
      <c r="C665" s="14" t="n"/>
      <c r="D665" s="14" t="n"/>
      <c r="E665" s="14" t="n"/>
      <c r="F665" s="14" t="n"/>
      <c r="G665" s="14" t="n"/>
      <c r="H665" s="14" t="n"/>
      <c r="I665" s="14" t="n"/>
      <c r="J665" s="14" t="n"/>
      <c r="K665" s="14" t="n"/>
      <c r="L665" s="14" t="n"/>
      <c r="M665" s="14" t="n"/>
      <c r="N665" s="14" t="n"/>
      <c r="O665" s="14" t="n"/>
      <c r="P665" s="14" t="n"/>
      <c r="Q665" s="14" t="n"/>
      <c r="R665" s="14" t="n"/>
      <c r="S665" s="14" t="n"/>
      <c r="T665" s="14" t="n"/>
      <c r="U665" s="14" t="n"/>
      <c r="V665" s="14" t="n"/>
      <c r="W665" s="14" t="n"/>
      <c r="X665" s="14" t="n"/>
      <c r="Y665" s="14" t="n"/>
      <c r="Z665" s="14" t="n"/>
    </row>
    <row r="666" ht="15.75" customHeight="1" s="16">
      <c r="A666" s="14" t="n"/>
      <c r="B666" s="14" t="n"/>
      <c r="C666" s="14" t="n"/>
      <c r="D666" s="14" t="n"/>
      <c r="E666" s="14" t="n"/>
      <c r="F666" s="14" t="n"/>
      <c r="G666" s="14" t="n"/>
      <c r="H666" s="14" t="n"/>
      <c r="I666" s="14" t="n"/>
      <c r="J666" s="14" t="n"/>
      <c r="K666" s="14" t="n"/>
      <c r="L666" s="14" t="n"/>
      <c r="M666" s="14" t="n"/>
      <c r="N666" s="14" t="n"/>
      <c r="O666" s="14" t="n"/>
      <c r="P666" s="14" t="n"/>
      <c r="Q666" s="14" t="n"/>
      <c r="R666" s="14" t="n"/>
      <c r="S666" s="14" t="n"/>
      <c r="T666" s="14" t="n"/>
      <c r="U666" s="14" t="n"/>
      <c r="V666" s="14" t="n"/>
      <c r="W666" s="14" t="n"/>
      <c r="X666" s="14" t="n"/>
      <c r="Y666" s="14" t="n"/>
      <c r="Z666" s="14" t="n"/>
    </row>
    <row r="667" ht="15.75" customHeight="1" s="16">
      <c r="A667" s="14" t="n"/>
      <c r="B667" s="14" t="n"/>
      <c r="C667" s="14" t="n"/>
      <c r="D667" s="14" t="n"/>
      <c r="E667" s="14" t="n"/>
      <c r="F667" s="14" t="n"/>
      <c r="G667" s="14" t="n"/>
      <c r="H667" s="14" t="n"/>
      <c r="I667" s="14" t="n"/>
      <c r="J667" s="14" t="n"/>
      <c r="K667" s="14" t="n"/>
      <c r="L667" s="14" t="n"/>
      <c r="M667" s="14" t="n"/>
      <c r="N667" s="14" t="n"/>
      <c r="O667" s="14" t="n"/>
      <c r="P667" s="14" t="n"/>
      <c r="Q667" s="14" t="n"/>
      <c r="R667" s="14" t="n"/>
      <c r="S667" s="14" t="n"/>
      <c r="T667" s="14" t="n"/>
      <c r="U667" s="14" t="n"/>
      <c r="V667" s="14" t="n"/>
      <c r="W667" s="14" t="n"/>
      <c r="X667" s="14" t="n"/>
      <c r="Y667" s="14" t="n"/>
      <c r="Z667" s="14" t="n"/>
    </row>
    <row r="668" ht="15.75" customHeight="1" s="16">
      <c r="A668" s="14" t="n"/>
      <c r="B668" s="14" t="n"/>
      <c r="C668" s="14" t="n"/>
      <c r="D668" s="14" t="n"/>
      <c r="E668" s="14" t="n"/>
      <c r="F668" s="14" t="n"/>
      <c r="G668" s="14" t="n"/>
      <c r="H668" s="14" t="n"/>
      <c r="I668" s="14" t="n"/>
      <c r="J668" s="14" t="n"/>
      <c r="K668" s="14" t="n"/>
      <c r="L668" s="14" t="n"/>
      <c r="M668" s="14" t="n"/>
      <c r="N668" s="14" t="n"/>
      <c r="O668" s="14" t="n"/>
      <c r="P668" s="14" t="n"/>
      <c r="Q668" s="14" t="n"/>
      <c r="R668" s="14" t="n"/>
      <c r="S668" s="14" t="n"/>
      <c r="T668" s="14" t="n"/>
      <c r="U668" s="14" t="n"/>
      <c r="V668" s="14" t="n"/>
      <c r="W668" s="14" t="n"/>
      <c r="X668" s="14" t="n"/>
      <c r="Y668" s="14" t="n"/>
      <c r="Z668" s="14" t="n"/>
    </row>
    <row r="669" ht="15.75" customHeight="1" s="16">
      <c r="A669" s="14" t="n"/>
      <c r="B669" s="14" t="n"/>
      <c r="C669" s="14" t="n"/>
      <c r="D669" s="14" t="n"/>
      <c r="E669" s="14" t="n"/>
      <c r="F669" s="14" t="n"/>
      <c r="G669" s="14" t="n"/>
      <c r="H669" s="14" t="n"/>
      <c r="I669" s="14" t="n"/>
      <c r="J669" s="14" t="n"/>
      <c r="K669" s="14" t="n"/>
      <c r="L669" s="14" t="n"/>
      <c r="M669" s="14" t="n"/>
      <c r="N669" s="14" t="n"/>
      <c r="O669" s="14" t="n"/>
      <c r="P669" s="14" t="n"/>
      <c r="Q669" s="14" t="n"/>
      <c r="R669" s="14" t="n"/>
      <c r="S669" s="14" t="n"/>
      <c r="T669" s="14" t="n"/>
      <c r="U669" s="14" t="n"/>
      <c r="V669" s="14" t="n"/>
      <c r="W669" s="14" t="n"/>
      <c r="X669" s="14" t="n"/>
      <c r="Y669" s="14" t="n"/>
      <c r="Z669" s="14" t="n"/>
    </row>
    <row r="670" ht="15.75" customHeight="1" s="16">
      <c r="A670" s="14" t="n"/>
      <c r="B670" s="14" t="n"/>
      <c r="C670" s="14" t="n"/>
      <c r="D670" s="14" t="n"/>
      <c r="E670" s="14" t="n"/>
      <c r="F670" s="14" t="n"/>
      <c r="G670" s="14" t="n"/>
      <c r="H670" s="14" t="n"/>
      <c r="I670" s="14" t="n"/>
      <c r="J670" s="14" t="n"/>
      <c r="K670" s="14" t="n"/>
      <c r="L670" s="14" t="n"/>
      <c r="M670" s="14" t="n"/>
      <c r="N670" s="14" t="n"/>
      <c r="O670" s="14" t="n"/>
      <c r="P670" s="14" t="n"/>
      <c r="Q670" s="14" t="n"/>
      <c r="R670" s="14" t="n"/>
      <c r="S670" s="14" t="n"/>
      <c r="T670" s="14" t="n"/>
      <c r="U670" s="14" t="n"/>
      <c r="V670" s="14" t="n"/>
      <c r="W670" s="14" t="n"/>
      <c r="X670" s="14" t="n"/>
      <c r="Y670" s="14" t="n"/>
      <c r="Z670" s="14" t="n"/>
    </row>
    <row r="671" ht="15.75" customHeight="1" s="16">
      <c r="A671" s="14" t="n"/>
      <c r="B671" s="14" t="n"/>
      <c r="C671" s="14" t="n"/>
      <c r="D671" s="14" t="n"/>
      <c r="E671" s="14" t="n"/>
      <c r="F671" s="14" t="n"/>
      <c r="G671" s="14" t="n"/>
      <c r="H671" s="14" t="n"/>
      <c r="I671" s="14" t="n"/>
      <c r="J671" s="14" t="n"/>
      <c r="K671" s="14" t="n"/>
      <c r="L671" s="14" t="n"/>
      <c r="M671" s="14" t="n"/>
      <c r="N671" s="14" t="n"/>
      <c r="O671" s="14" t="n"/>
      <c r="P671" s="14" t="n"/>
      <c r="Q671" s="14" t="n"/>
      <c r="R671" s="14" t="n"/>
      <c r="S671" s="14" t="n"/>
      <c r="T671" s="14" t="n"/>
      <c r="U671" s="14" t="n"/>
      <c r="V671" s="14" t="n"/>
      <c r="W671" s="14" t="n"/>
      <c r="X671" s="14" t="n"/>
      <c r="Y671" s="14" t="n"/>
      <c r="Z671" s="14" t="n"/>
    </row>
    <row r="672" ht="15.75" customHeight="1" s="16">
      <c r="A672" s="14" t="n"/>
      <c r="B672" s="14" t="n"/>
      <c r="C672" s="14" t="n"/>
      <c r="D672" s="14" t="n"/>
      <c r="E672" s="14" t="n"/>
      <c r="F672" s="14" t="n"/>
      <c r="G672" s="14" t="n"/>
      <c r="H672" s="14" t="n"/>
      <c r="I672" s="14" t="n"/>
      <c r="J672" s="14" t="n"/>
      <c r="K672" s="14" t="n"/>
      <c r="L672" s="14" t="n"/>
      <c r="M672" s="14" t="n"/>
      <c r="N672" s="14" t="n"/>
      <c r="O672" s="14" t="n"/>
      <c r="P672" s="14" t="n"/>
      <c r="Q672" s="14" t="n"/>
      <c r="R672" s="14" t="n"/>
      <c r="S672" s="14" t="n"/>
      <c r="T672" s="14" t="n"/>
      <c r="U672" s="14" t="n"/>
      <c r="V672" s="14" t="n"/>
      <c r="W672" s="14" t="n"/>
      <c r="X672" s="14" t="n"/>
      <c r="Y672" s="14" t="n"/>
      <c r="Z672" s="14" t="n"/>
    </row>
    <row r="673" ht="15.75" customHeight="1" s="16">
      <c r="A673" s="14" t="n"/>
      <c r="B673" s="14" t="n"/>
      <c r="C673" s="14" t="n"/>
      <c r="D673" s="14" t="n"/>
      <c r="E673" s="14" t="n"/>
      <c r="F673" s="14" t="n"/>
      <c r="G673" s="14" t="n"/>
      <c r="H673" s="14" t="n"/>
      <c r="I673" s="14" t="n"/>
      <c r="J673" s="14" t="n"/>
      <c r="K673" s="14" t="n"/>
      <c r="L673" s="14" t="n"/>
      <c r="M673" s="14" t="n"/>
      <c r="N673" s="14" t="n"/>
      <c r="O673" s="14" t="n"/>
      <c r="P673" s="14" t="n"/>
      <c r="Q673" s="14" t="n"/>
      <c r="R673" s="14" t="n"/>
      <c r="S673" s="14" t="n"/>
      <c r="T673" s="14" t="n"/>
      <c r="U673" s="14" t="n"/>
      <c r="V673" s="14" t="n"/>
      <c r="W673" s="14" t="n"/>
      <c r="X673" s="14" t="n"/>
      <c r="Y673" s="14" t="n"/>
      <c r="Z673" s="14" t="n"/>
    </row>
    <row r="674" ht="15.75" customHeight="1" s="16">
      <c r="A674" s="14" t="n"/>
      <c r="B674" s="14" t="n"/>
      <c r="C674" s="14" t="n"/>
      <c r="D674" s="14" t="n"/>
      <c r="E674" s="14" t="n"/>
      <c r="F674" s="14" t="n"/>
      <c r="G674" s="14" t="n"/>
      <c r="H674" s="14" t="n"/>
      <c r="I674" s="14" t="n"/>
      <c r="J674" s="14" t="n"/>
      <c r="K674" s="14" t="n"/>
      <c r="L674" s="14" t="n"/>
      <c r="M674" s="14" t="n"/>
      <c r="N674" s="14" t="n"/>
      <c r="O674" s="14" t="n"/>
      <c r="P674" s="14" t="n"/>
      <c r="Q674" s="14" t="n"/>
      <c r="R674" s="14" t="n"/>
      <c r="S674" s="14" t="n"/>
      <c r="T674" s="14" t="n"/>
      <c r="U674" s="14" t="n"/>
      <c r="V674" s="14" t="n"/>
      <c r="W674" s="14" t="n"/>
      <c r="X674" s="14" t="n"/>
      <c r="Y674" s="14" t="n"/>
      <c r="Z674" s="14" t="n"/>
    </row>
    <row r="675" ht="15.75" customHeight="1" s="16">
      <c r="A675" s="14" t="n"/>
      <c r="B675" s="14" t="n"/>
      <c r="C675" s="14" t="n"/>
      <c r="D675" s="14" t="n"/>
      <c r="E675" s="14" t="n"/>
      <c r="F675" s="14" t="n"/>
      <c r="G675" s="14" t="n"/>
      <c r="H675" s="14" t="n"/>
      <c r="I675" s="14" t="n"/>
      <c r="J675" s="14" t="n"/>
      <c r="K675" s="14" t="n"/>
      <c r="L675" s="14" t="n"/>
      <c r="M675" s="14" t="n"/>
      <c r="N675" s="14" t="n"/>
      <c r="O675" s="14" t="n"/>
      <c r="P675" s="14" t="n"/>
      <c r="Q675" s="14" t="n"/>
      <c r="R675" s="14" t="n"/>
      <c r="S675" s="14" t="n"/>
      <c r="T675" s="14" t="n"/>
      <c r="U675" s="14" t="n"/>
      <c r="V675" s="14" t="n"/>
      <c r="W675" s="14" t="n"/>
      <c r="X675" s="14" t="n"/>
      <c r="Y675" s="14" t="n"/>
      <c r="Z675" s="14" t="n"/>
    </row>
    <row r="676" ht="15.75" customHeight="1" s="16">
      <c r="A676" s="14" t="n"/>
      <c r="B676" s="14" t="n"/>
      <c r="C676" s="14" t="n"/>
      <c r="D676" s="14" t="n"/>
      <c r="E676" s="14" t="n"/>
      <c r="F676" s="14" t="n"/>
      <c r="G676" s="14" t="n"/>
      <c r="H676" s="14" t="n"/>
      <c r="I676" s="14" t="n"/>
      <c r="J676" s="14" t="n"/>
      <c r="K676" s="14" t="n"/>
      <c r="L676" s="14" t="n"/>
      <c r="M676" s="14" t="n"/>
      <c r="N676" s="14" t="n"/>
      <c r="O676" s="14" t="n"/>
      <c r="P676" s="14" t="n"/>
      <c r="Q676" s="14" t="n"/>
      <c r="R676" s="14" t="n"/>
      <c r="S676" s="14" t="n"/>
      <c r="T676" s="14" t="n"/>
      <c r="U676" s="14" t="n"/>
      <c r="V676" s="14" t="n"/>
      <c r="W676" s="14" t="n"/>
      <c r="X676" s="14" t="n"/>
      <c r="Y676" s="14" t="n"/>
      <c r="Z676" s="14" t="n"/>
    </row>
    <row r="677" ht="15.75" customHeight="1" s="16">
      <c r="A677" s="14" t="n"/>
      <c r="B677" s="14" t="n"/>
      <c r="C677" s="14" t="n"/>
      <c r="D677" s="14" t="n"/>
      <c r="E677" s="14" t="n"/>
      <c r="F677" s="14" t="n"/>
      <c r="G677" s="14" t="n"/>
      <c r="H677" s="14" t="n"/>
      <c r="I677" s="14" t="n"/>
      <c r="J677" s="14" t="n"/>
      <c r="K677" s="14" t="n"/>
      <c r="L677" s="14" t="n"/>
      <c r="M677" s="14" t="n"/>
      <c r="N677" s="14" t="n"/>
      <c r="O677" s="14" t="n"/>
      <c r="P677" s="14" t="n"/>
      <c r="Q677" s="14" t="n"/>
      <c r="R677" s="14" t="n"/>
      <c r="S677" s="14" t="n"/>
      <c r="T677" s="14" t="n"/>
      <c r="U677" s="14" t="n"/>
      <c r="V677" s="14" t="n"/>
      <c r="W677" s="14" t="n"/>
      <c r="X677" s="14" t="n"/>
      <c r="Y677" s="14" t="n"/>
      <c r="Z677" s="14" t="n"/>
    </row>
    <row r="678" ht="15.75" customHeight="1" s="16">
      <c r="A678" s="14" t="n"/>
      <c r="B678" s="14" t="n"/>
      <c r="C678" s="14" t="n"/>
      <c r="D678" s="14" t="n"/>
      <c r="E678" s="14" t="n"/>
      <c r="F678" s="14" t="n"/>
      <c r="G678" s="14" t="n"/>
      <c r="H678" s="14" t="n"/>
      <c r="I678" s="14" t="n"/>
      <c r="J678" s="14" t="n"/>
      <c r="K678" s="14" t="n"/>
      <c r="L678" s="14" t="n"/>
      <c r="M678" s="14" t="n"/>
      <c r="N678" s="14" t="n"/>
      <c r="O678" s="14" t="n"/>
      <c r="P678" s="14" t="n"/>
      <c r="Q678" s="14" t="n"/>
      <c r="R678" s="14" t="n"/>
      <c r="S678" s="14" t="n"/>
      <c r="T678" s="14" t="n"/>
      <c r="U678" s="14" t="n"/>
      <c r="V678" s="14" t="n"/>
      <c r="W678" s="14" t="n"/>
      <c r="X678" s="14" t="n"/>
      <c r="Y678" s="14" t="n"/>
      <c r="Z678" s="14" t="n"/>
    </row>
    <row r="679" ht="15.75" customHeight="1" s="16">
      <c r="A679" s="14" t="n"/>
      <c r="B679" s="14" t="n"/>
      <c r="C679" s="14" t="n"/>
      <c r="D679" s="14" t="n"/>
      <c r="E679" s="14" t="n"/>
      <c r="F679" s="14" t="n"/>
      <c r="G679" s="14" t="n"/>
      <c r="H679" s="14" t="n"/>
      <c r="I679" s="14" t="n"/>
      <c r="J679" s="14" t="n"/>
      <c r="K679" s="14" t="n"/>
      <c r="L679" s="14" t="n"/>
      <c r="M679" s="14" t="n"/>
      <c r="N679" s="14" t="n"/>
      <c r="O679" s="14" t="n"/>
      <c r="P679" s="14" t="n"/>
      <c r="Q679" s="14" t="n"/>
      <c r="R679" s="14" t="n"/>
      <c r="S679" s="14" t="n"/>
      <c r="T679" s="14" t="n"/>
      <c r="U679" s="14" t="n"/>
      <c r="V679" s="14" t="n"/>
      <c r="W679" s="14" t="n"/>
      <c r="X679" s="14" t="n"/>
      <c r="Y679" s="14" t="n"/>
      <c r="Z679" s="14" t="n"/>
    </row>
    <row r="680" ht="15.75" customHeight="1" s="16">
      <c r="A680" s="14" t="n"/>
      <c r="B680" s="14" t="n"/>
      <c r="C680" s="14" t="n"/>
      <c r="D680" s="14" t="n"/>
      <c r="E680" s="14" t="n"/>
      <c r="F680" s="14" t="n"/>
      <c r="G680" s="14" t="n"/>
      <c r="H680" s="14" t="n"/>
      <c r="I680" s="14" t="n"/>
      <c r="J680" s="14" t="n"/>
      <c r="K680" s="14" t="n"/>
      <c r="L680" s="14" t="n"/>
      <c r="M680" s="14" t="n"/>
      <c r="N680" s="14" t="n"/>
      <c r="O680" s="14" t="n"/>
      <c r="P680" s="14" t="n"/>
      <c r="Q680" s="14" t="n"/>
      <c r="R680" s="14" t="n"/>
      <c r="S680" s="14" t="n"/>
      <c r="T680" s="14" t="n"/>
      <c r="U680" s="14" t="n"/>
      <c r="V680" s="14" t="n"/>
      <c r="W680" s="14" t="n"/>
      <c r="X680" s="14" t="n"/>
      <c r="Y680" s="14" t="n"/>
      <c r="Z680" s="14" t="n"/>
    </row>
    <row r="681" ht="15.75" customHeight="1" s="16">
      <c r="A681" s="14" t="n"/>
      <c r="B681" s="14" t="n"/>
      <c r="C681" s="14" t="n"/>
      <c r="D681" s="14" t="n"/>
      <c r="E681" s="14" t="n"/>
      <c r="F681" s="14" t="n"/>
      <c r="G681" s="14" t="n"/>
      <c r="H681" s="14" t="n"/>
      <c r="I681" s="14" t="n"/>
      <c r="J681" s="14" t="n"/>
      <c r="K681" s="14" t="n"/>
      <c r="L681" s="14" t="n"/>
      <c r="M681" s="14" t="n"/>
      <c r="N681" s="14" t="n"/>
      <c r="O681" s="14" t="n"/>
      <c r="P681" s="14" t="n"/>
      <c r="Q681" s="14" t="n"/>
      <c r="R681" s="14" t="n"/>
      <c r="S681" s="14" t="n"/>
      <c r="T681" s="14" t="n"/>
      <c r="U681" s="14" t="n"/>
      <c r="V681" s="14" t="n"/>
      <c r="W681" s="14" t="n"/>
      <c r="X681" s="14" t="n"/>
      <c r="Y681" s="14" t="n"/>
      <c r="Z681" s="14" t="n"/>
    </row>
    <row r="682" ht="15.75" customHeight="1" s="16">
      <c r="A682" s="14" t="n"/>
      <c r="B682" s="14" t="n"/>
      <c r="C682" s="14" t="n"/>
      <c r="D682" s="14" t="n"/>
      <c r="E682" s="14" t="n"/>
      <c r="F682" s="14" t="n"/>
      <c r="G682" s="14" t="n"/>
      <c r="H682" s="14" t="n"/>
      <c r="I682" s="14" t="n"/>
      <c r="J682" s="14" t="n"/>
      <c r="K682" s="14" t="n"/>
      <c r="L682" s="14" t="n"/>
      <c r="M682" s="14" t="n"/>
      <c r="N682" s="14" t="n"/>
      <c r="O682" s="14" t="n"/>
      <c r="P682" s="14" t="n"/>
      <c r="Q682" s="14" t="n"/>
      <c r="R682" s="14" t="n"/>
      <c r="S682" s="14" t="n"/>
      <c r="T682" s="14" t="n"/>
      <c r="U682" s="14" t="n"/>
      <c r="V682" s="14" t="n"/>
      <c r="W682" s="14" t="n"/>
      <c r="X682" s="14" t="n"/>
      <c r="Y682" s="14" t="n"/>
      <c r="Z682" s="14" t="n"/>
    </row>
    <row r="683" ht="15.75" customHeight="1" s="16">
      <c r="A683" s="14" t="n"/>
      <c r="B683" s="14" t="n"/>
      <c r="C683" s="14" t="n"/>
      <c r="D683" s="14" t="n"/>
      <c r="E683" s="14" t="n"/>
      <c r="F683" s="14" t="n"/>
      <c r="G683" s="14" t="n"/>
      <c r="H683" s="14" t="n"/>
      <c r="I683" s="14" t="n"/>
      <c r="J683" s="14" t="n"/>
      <c r="K683" s="14" t="n"/>
      <c r="L683" s="14" t="n"/>
      <c r="M683" s="14" t="n"/>
      <c r="N683" s="14" t="n"/>
      <c r="O683" s="14" t="n"/>
      <c r="P683" s="14" t="n"/>
      <c r="Q683" s="14" t="n"/>
      <c r="R683" s="14" t="n"/>
      <c r="S683" s="14" t="n"/>
      <c r="T683" s="14" t="n"/>
      <c r="U683" s="14" t="n"/>
      <c r="V683" s="14" t="n"/>
      <c r="W683" s="14" t="n"/>
      <c r="X683" s="14" t="n"/>
      <c r="Y683" s="14" t="n"/>
      <c r="Z683" s="14" t="n"/>
    </row>
    <row r="684" ht="15.75" customHeight="1" s="16">
      <c r="A684" s="14" t="n"/>
      <c r="B684" s="14" t="n"/>
      <c r="C684" s="14" t="n"/>
      <c r="D684" s="14" t="n"/>
      <c r="E684" s="14" t="n"/>
      <c r="F684" s="14" t="n"/>
      <c r="G684" s="14" t="n"/>
      <c r="H684" s="14" t="n"/>
      <c r="I684" s="14" t="n"/>
      <c r="J684" s="14" t="n"/>
      <c r="K684" s="14" t="n"/>
      <c r="L684" s="14" t="n"/>
      <c r="M684" s="14" t="n"/>
      <c r="N684" s="14" t="n"/>
      <c r="O684" s="14" t="n"/>
      <c r="P684" s="14" t="n"/>
      <c r="Q684" s="14" t="n"/>
      <c r="R684" s="14" t="n"/>
      <c r="S684" s="14" t="n"/>
      <c r="T684" s="14" t="n"/>
      <c r="U684" s="14" t="n"/>
      <c r="V684" s="14" t="n"/>
      <c r="W684" s="14" t="n"/>
      <c r="X684" s="14" t="n"/>
      <c r="Y684" s="14" t="n"/>
      <c r="Z684" s="14" t="n"/>
    </row>
    <row r="685" ht="15.75" customHeight="1" s="16">
      <c r="A685" s="14" t="n"/>
      <c r="B685" s="14" t="n"/>
      <c r="C685" s="14" t="n"/>
      <c r="D685" s="14" t="n"/>
      <c r="E685" s="14" t="n"/>
      <c r="F685" s="14" t="n"/>
      <c r="G685" s="14" t="n"/>
      <c r="H685" s="14" t="n"/>
      <c r="I685" s="14" t="n"/>
      <c r="J685" s="14" t="n"/>
      <c r="K685" s="14" t="n"/>
      <c r="L685" s="14" t="n"/>
      <c r="M685" s="14" t="n"/>
      <c r="N685" s="14" t="n"/>
      <c r="O685" s="14" t="n"/>
      <c r="P685" s="14" t="n"/>
      <c r="Q685" s="14" t="n"/>
      <c r="R685" s="14" t="n"/>
      <c r="S685" s="14" t="n"/>
      <c r="T685" s="14" t="n"/>
      <c r="U685" s="14" t="n"/>
      <c r="V685" s="14" t="n"/>
      <c r="W685" s="14" t="n"/>
      <c r="X685" s="14" t="n"/>
      <c r="Y685" s="14" t="n"/>
      <c r="Z685" s="14" t="n"/>
    </row>
    <row r="686" ht="15.75" customHeight="1" s="16">
      <c r="A686" s="14" t="n"/>
      <c r="B686" s="14" t="n"/>
      <c r="C686" s="14" t="n"/>
      <c r="D686" s="14" t="n"/>
      <c r="E686" s="14" t="n"/>
      <c r="F686" s="14" t="n"/>
      <c r="G686" s="14" t="n"/>
      <c r="H686" s="14" t="n"/>
      <c r="I686" s="14" t="n"/>
      <c r="J686" s="14" t="n"/>
      <c r="K686" s="14" t="n"/>
      <c r="L686" s="14" t="n"/>
      <c r="M686" s="14" t="n"/>
      <c r="N686" s="14" t="n"/>
      <c r="O686" s="14" t="n"/>
      <c r="P686" s="14" t="n"/>
      <c r="Q686" s="14" t="n"/>
      <c r="R686" s="14" t="n"/>
      <c r="S686" s="14" t="n"/>
      <c r="T686" s="14" t="n"/>
      <c r="U686" s="14" t="n"/>
      <c r="V686" s="14" t="n"/>
      <c r="W686" s="14" t="n"/>
      <c r="X686" s="14" t="n"/>
      <c r="Y686" s="14" t="n"/>
      <c r="Z686" s="14" t="n"/>
    </row>
    <row r="687" ht="15.75" customHeight="1" s="16">
      <c r="A687" s="14" t="n"/>
      <c r="B687" s="14" t="n"/>
      <c r="C687" s="14" t="n"/>
      <c r="D687" s="14" t="n"/>
      <c r="E687" s="14" t="n"/>
      <c r="F687" s="14" t="n"/>
      <c r="G687" s="14" t="n"/>
      <c r="H687" s="14" t="n"/>
      <c r="I687" s="14" t="n"/>
      <c r="J687" s="14" t="n"/>
      <c r="K687" s="14" t="n"/>
      <c r="L687" s="14" t="n"/>
      <c r="M687" s="14" t="n"/>
      <c r="N687" s="14" t="n"/>
      <c r="O687" s="14" t="n"/>
      <c r="P687" s="14" t="n"/>
      <c r="Q687" s="14" t="n"/>
      <c r="R687" s="14" t="n"/>
      <c r="S687" s="14" t="n"/>
      <c r="T687" s="14" t="n"/>
      <c r="U687" s="14" t="n"/>
      <c r="V687" s="14" t="n"/>
      <c r="W687" s="14" t="n"/>
      <c r="X687" s="14" t="n"/>
      <c r="Y687" s="14" t="n"/>
      <c r="Z687" s="14" t="n"/>
    </row>
    <row r="688" ht="15.75" customHeight="1" s="16">
      <c r="A688" s="14" t="n"/>
      <c r="B688" s="14" t="n"/>
      <c r="C688" s="14" t="n"/>
      <c r="D688" s="14" t="n"/>
      <c r="E688" s="14" t="n"/>
      <c r="F688" s="14" t="n"/>
      <c r="G688" s="14" t="n"/>
      <c r="H688" s="14" t="n"/>
      <c r="I688" s="14" t="n"/>
      <c r="J688" s="14" t="n"/>
      <c r="K688" s="14" t="n"/>
      <c r="L688" s="14" t="n"/>
      <c r="M688" s="14" t="n"/>
      <c r="N688" s="14" t="n"/>
      <c r="O688" s="14" t="n"/>
      <c r="P688" s="14" t="n"/>
      <c r="Q688" s="14" t="n"/>
      <c r="R688" s="14" t="n"/>
      <c r="S688" s="14" t="n"/>
      <c r="T688" s="14" t="n"/>
      <c r="U688" s="14" t="n"/>
      <c r="V688" s="14" t="n"/>
      <c r="W688" s="14" t="n"/>
      <c r="X688" s="14" t="n"/>
      <c r="Y688" s="14" t="n"/>
      <c r="Z688" s="14" t="n"/>
    </row>
    <row r="689" ht="15.75" customHeight="1" s="16">
      <c r="A689" s="14" t="n"/>
      <c r="B689" s="14" t="n"/>
      <c r="C689" s="14" t="n"/>
      <c r="D689" s="14" t="n"/>
      <c r="E689" s="14" t="n"/>
      <c r="F689" s="14" t="n"/>
      <c r="G689" s="14" t="n"/>
      <c r="H689" s="14" t="n"/>
      <c r="I689" s="14" t="n"/>
      <c r="J689" s="14" t="n"/>
      <c r="K689" s="14" t="n"/>
      <c r="L689" s="14" t="n"/>
      <c r="M689" s="14" t="n"/>
      <c r="N689" s="14" t="n"/>
      <c r="O689" s="14" t="n"/>
      <c r="P689" s="14" t="n"/>
      <c r="Q689" s="14" t="n"/>
      <c r="R689" s="14" t="n"/>
      <c r="S689" s="14" t="n"/>
      <c r="T689" s="14" t="n"/>
      <c r="U689" s="14" t="n"/>
      <c r="V689" s="14" t="n"/>
      <c r="W689" s="14" t="n"/>
      <c r="X689" s="14" t="n"/>
      <c r="Y689" s="14" t="n"/>
      <c r="Z689" s="14" t="n"/>
    </row>
    <row r="690" ht="15.75" customHeight="1" s="16">
      <c r="A690" s="14" t="n"/>
      <c r="B690" s="14" t="n"/>
      <c r="C690" s="14" t="n"/>
      <c r="D690" s="14" t="n"/>
      <c r="E690" s="14" t="n"/>
      <c r="F690" s="14" t="n"/>
      <c r="G690" s="14" t="n"/>
      <c r="H690" s="14" t="n"/>
      <c r="I690" s="14" t="n"/>
      <c r="J690" s="14" t="n"/>
      <c r="K690" s="14" t="n"/>
      <c r="L690" s="14" t="n"/>
      <c r="M690" s="14" t="n"/>
      <c r="N690" s="14" t="n"/>
      <c r="O690" s="14" t="n"/>
      <c r="P690" s="14" t="n"/>
      <c r="Q690" s="14" t="n"/>
      <c r="R690" s="14" t="n"/>
      <c r="S690" s="14" t="n"/>
      <c r="T690" s="14" t="n"/>
      <c r="U690" s="14" t="n"/>
      <c r="V690" s="14" t="n"/>
      <c r="W690" s="14" t="n"/>
      <c r="X690" s="14" t="n"/>
      <c r="Y690" s="14" t="n"/>
      <c r="Z690" s="14" t="n"/>
    </row>
    <row r="691" ht="15.75" customHeight="1" s="16">
      <c r="A691" s="14" t="n"/>
      <c r="B691" s="14" t="n"/>
      <c r="C691" s="14" t="n"/>
      <c r="D691" s="14" t="n"/>
      <c r="E691" s="14" t="n"/>
      <c r="F691" s="14" t="n"/>
      <c r="G691" s="14" t="n"/>
      <c r="H691" s="14" t="n"/>
      <c r="I691" s="14" t="n"/>
      <c r="J691" s="14" t="n"/>
      <c r="K691" s="14" t="n"/>
      <c r="L691" s="14" t="n"/>
      <c r="M691" s="14" t="n"/>
      <c r="N691" s="14" t="n"/>
      <c r="O691" s="14" t="n"/>
      <c r="P691" s="14" t="n"/>
      <c r="Q691" s="14" t="n"/>
      <c r="R691" s="14" t="n"/>
      <c r="S691" s="14" t="n"/>
      <c r="T691" s="14" t="n"/>
      <c r="U691" s="14" t="n"/>
      <c r="V691" s="14" t="n"/>
      <c r="W691" s="14" t="n"/>
      <c r="X691" s="14" t="n"/>
      <c r="Y691" s="14" t="n"/>
      <c r="Z691" s="14" t="n"/>
    </row>
    <row r="692" ht="15.75" customHeight="1" s="16">
      <c r="A692" s="14" t="n"/>
      <c r="B692" s="14" t="n"/>
      <c r="C692" s="14" t="n"/>
      <c r="D692" s="14" t="n"/>
      <c r="E692" s="14" t="n"/>
      <c r="F692" s="14" t="n"/>
      <c r="G692" s="14" t="n"/>
      <c r="H692" s="14" t="n"/>
      <c r="I692" s="14" t="n"/>
      <c r="J692" s="14" t="n"/>
      <c r="K692" s="14" t="n"/>
      <c r="L692" s="14" t="n"/>
      <c r="M692" s="14" t="n"/>
      <c r="N692" s="14" t="n"/>
      <c r="O692" s="14" t="n"/>
      <c r="P692" s="14" t="n"/>
      <c r="Q692" s="14" t="n"/>
      <c r="R692" s="14" t="n"/>
      <c r="S692" s="14" t="n"/>
      <c r="T692" s="14" t="n"/>
      <c r="U692" s="14" t="n"/>
      <c r="V692" s="14" t="n"/>
      <c r="W692" s="14" t="n"/>
      <c r="X692" s="14" t="n"/>
      <c r="Y692" s="14" t="n"/>
      <c r="Z692" s="14" t="n"/>
    </row>
    <row r="693" ht="15.75" customHeight="1" s="16">
      <c r="A693" s="14" t="n"/>
      <c r="B693" s="14" t="n"/>
      <c r="C693" s="14" t="n"/>
      <c r="D693" s="14" t="n"/>
      <c r="E693" s="14" t="n"/>
      <c r="F693" s="14" t="n"/>
      <c r="G693" s="14" t="n"/>
      <c r="H693" s="14" t="n"/>
      <c r="I693" s="14" t="n"/>
      <c r="J693" s="14" t="n"/>
      <c r="K693" s="14" t="n"/>
      <c r="L693" s="14" t="n"/>
      <c r="M693" s="14" t="n"/>
      <c r="N693" s="14" t="n"/>
      <c r="O693" s="14" t="n"/>
      <c r="P693" s="14" t="n"/>
      <c r="Q693" s="14" t="n"/>
      <c r="R693" s="14" t="n"/>
      <c r="S693" s="14" t="n"/>
      <c r="T693" s="14" t="n"/>
      <c r="U693" s="14" t="n"/>
      <c r="V693" s="14" t="n"/>
      <c r="W693" s="14" t="n"/>
      <c r="X693" s="14" t="n"/>
      <c r="Y693" s="14" t="n"/>
      <c r="Z693" s="14" t="n"/>
    </row>
    <row r="694" ht="15.75" customHeight="1" s="16">
      <c r="A694" s="14" t="n"/>
      <c r="B694" s="14" t="n"/>
      <c r="C694" s="14" t="n"/>
      <c r="D694" s="14" t="n"/>
      <c r="E694" s="14" t="n"/>
      <c r="F694" s="14" t="n"/>
      <c r="G694" s="14" t="n"/>
      <c r="H694" s="14" t="n"/>
      <c r="I694" s="14" t="n"/>
      <c r="J694" s="14" t="n"/>
      <c r="K694" s="14" t="n"/>
      <c r="L694" s="14" t="n"/>
      <c r="M694" s="14" t="n"/>
      <c r="N694" s="14" t="n"/>
      <c r="O694" s="14" t="n"/>
      <c r="P694" s="14" t="n"/>
      <c r="Q694" s="14" t="n"/>
      <c r="R694" s="14" t="n"/>
      <c r="S694" s="14" t="n"/>
      <c r="T694" s="14" t="n"/>
      <c r="U694" s="14" t="n"/>
      <c r="V694" s="14" t="n"/>
      <c r="W694" s="14" t="n"/>
      <c r="X694" s="14" t="n"/>
      <c r="Y694" s="14" t="n"/>
      <c r="Z694" s="14" t="n"/>
    </row>
    <row r="695" ht="15.75" customHeight="1" s="16">
      <c r="A695" s="14" t="n"/>
      <c r="B695" s="14" t="n"/>
      <c r="C695" s="14" t="n"/>
      <c r="D695" s="14" t="n"/>
      <c r="E695" s="14" t="n"/>
      <c r="F695" s="14" t="n"/>
      <c r="G695" s="14" t="n"/>
      <c r="H695" s="14" t="n"/>
      <c r="I695" s="14" t="n"/>
      <c r="J695" s="14" t="n"/>
      <c r="K695" s="14" t="n"/>
      <c r="L695" s="14" t="n"/>
      <c r="M695" s="14" t="n"/>
      <c r="N695" s="14" t="n"/>
      <c r="O695" s="14" t="n"/>
      <c r="P695" s="14" t="n"/>
      <c r="Q695" s="14" t="n"/>
      <c r="R695" s="14" t="n"/>
      <c r="S695" s="14" t="n"/>
      <c r="T695" s="14" t="n"/>
      <c r="U695" s="14" t="n"/>
      <c r="V695" s="14" t="n"/>
      <c r="W695" s="14" t="n"/>
      <c r="X695" s="14" t="n"/>
      <c r="Y695" s="14" t="n"/>
      <c r="Z695" s="14" t="n"/>
    </row>
    <row r="696" ht="15.75" customHeight="1" s="16">
      <c r="A696" s="14" t="n"/>
      <c r="B696" s="14" t="n"/>
      <c r="C696" s="14" t="n"/>
      <c r="D696" s="14" t="n"/>
      <c r="E696" s="14" t="n"/>
      <c r="F696" s="14" t="n"/>
      <c r="G696" s="14" t="n"/>
      <c r="H696" s="14" t="n"/>
      <c r="I696" s="14" t="n"/>
      <c r="J696" s="14" t="n"/>
      <c r="K696" s="14" t="n"/>
      <c r="L696" s="14" t="n"/>
      <c r="M696" s="14" t="n"/>
      <c r="N696" s="14" t="n"/>
      <c r="O696" s="14" t="n"/>
      <c r="P696" s="14" t="n"/>
      <c r="Q696" s="14" t="n"/>
      <c r="R696" s="14" t="n"/>
      <c r="S696" s="14" t="n"/>
      <c r="T696" s="14" t="n"/>
      <c r="U696" s="14" t="n"/>
      <c r="V696" s="14" t="n"/>
      <c r="W696" s="14" t="n"/>
      <c r="X696" s="14" t="n"/>
      <c r="Y696" s="14" t="n"/>
      <c r="Z696" s="14" t="n"/>
    </row>
    <row r="697" ht="15.75" customHeight="1" s="16">
      <c r="A697" s="14" t="n"/>
      <c r="B697" s="14" t="n"/>
      <c r="C697" s="14" t="n"/>
      <c r="D697" s="14" t="n"/>
      <c r="E697" s="14" t="n"/>
      <c r="F697" s="14" t="n"/>
      <c r="G697" s="14" t="n"/>
      <c r="H697" s="14" t="n"/>
      <c r="I697" s="14" t="n"/>
      <c r="J697" s="14" t="n"/>
      <c r="K697" s="14" t="n"/>
      <c r="L697" s="14" t="n"/>
      <c r="M697" s="14" t="n"/>
      <c r="N697" s="14" t="n"/>
      <c r="O697" s="14" t="n"/>
      <c r="P697" s="14" t="n"/>
      <c r="Q697" s="14" t="n"/>
      <c r="R697" s="14" t="n"/>
      <c r="S697" s="14" t="n"/>
      <c r="T697" s="14" t="n"/>
      <c r="U697" s="14" t="n"/>
      <c r="V697" s="14" t="n"/>
      <c r="W697" s="14" t="n"/>
      <c r="X697" s="14" t="n"/>
      <c r="Y697" s="14" t="n"/>
      <c r="Z697" s="14" t="n"/>
    </row>
    <row r="698" ht="15.75" customHeight="1" s="16">
      <c r="A698" s="14" t="n"/>
      <c r="B698" s="14" t="n"/>
      <c r="C698" s="14" t="n"/>
      <c r="D698" s="14" t="n"/>
      <c r="E698" s="14" t="n"/>
      <c r="F698" s="14" t="n"/>
      <c r="G698" s="14" t="n"/>
      <c r="H698" s="14" t="n"/>
      <c r="I698" s="14" t="n"/>
      <c r="J698" s="14" t="n"/>
      <c r="K698" s="14" t="n"/>
      <c r="L698" s="14" t="n"/>
      <c r="M698" s="14" t="n"/>
      <c r="N698" s="14" t="n"/>
      <c r="O698" s="14" t="n"/>
      <c r="P698" s="14" t="n"/>
      <c r="Q698" s="14" t="n"/>
      <c r="R698" s="14" t="n"/>
      <c r="S698" s="14" t="n"/>
      <c r="T698" s="14" t="n"/>
      <c r="U698" s="14" t="n"/>
      <c r="V698" s="14" t="n"/>
      <c r="W698" s="14" t="n"/>
      <c r="X698" s="14" t="n"/>
      <c r="Y698" s="14" t="n"/>
      <c r="Z698" s="14" t="n"/>
    </row>
    <row r="699" ht="15.75" customHeight="1" s="16">
      <c r="A699" s="14" t="n"/>
      <c r="B699" s="14" t="n"/>
      <c r="C699" s="14" t="n"/>
      <c r="D699" s="14" t="n"/>
      <c r="E699" s="14" t="n"/>
      <c r="F699" s="14" t="n"/>
      <c r="G699" s="14" t="n"/>
      <c r="H699" s="14" t="n"/>
      <c r="I699" s="14" t="n"/>
      <c r="J699" s="14" t="n"/>
      <c r="K699" s="14" t="n"/>
      <c r="L699" s="14" t="n"/>
      <c r="M699" s="14" t="n"/>
      <c r="N699" s="14" t="n"/>
      <c r="O699" s="14" t="n"/>
      <c r="P699" s="14" t="n"/>
      <c r="Q699" s="14" t="n"/>
      <c r="R699" s="14" t="n"/>
      <c r="S699" s="14" t="n"/>
      <c r="T699" s="14" t="n"/>
      <c r="U699" s="14" t="n"/>
      <c r="V699" s="14" t="n"/>
      <c r="W699" s="14" t="n"/>
      <c r="X699" s="14" t="n"/>
      <c r="Y699" s="14" t="n"/>
      <c r="Z699" s="14" t="n"/>
    </row>
    <row r="700" ht="15.75" customHeight="1" s="16">
      <c r="A700" s="14" t="n"/>
      <c r="B700" s="14" t="n"/>
      <c r="C700" s="14" t="n"/>
      <c r="D700" s="14" t="n"/>
      <c r="E700" s="14" t="n"/>
      <c r="F700" s="14" t="n"/>
      <c r="G700" s="14" t="n"/>
      <c r="H700" s="14" t="n"/>
      <c r="I700" s="14" t="n"/>
      <c r="J700" s="14" t="n"/>
      <c r="K700" s="14" t="n"/>
      <c r="L700" s="14" t="n"/>
      <c r="M700" s="14" t="n"/>
      <c r="N700" s="14" t="n"/>
      <c r="O700" s="14" t="n"/>
      <c r="P700" s="14" t="n"/>
      <c r="Q700" s="14" t="n"/>
      <c r="R700" s="14" t="n"/>
      <c r="S700" s="14" t="n"/>
      <c r="T700" s="14" t="n"/>
      <c r="U700" s="14" t="n"/>
      <c r="V700" s="14" t="n"/>
      <c r="W700" s="14" t="n"/>
      <c r="X700" s="14" t="n"/>
      <c r="Y700" s="14" t="n"/>
      <c r="Z700" s="14" t="n"/>
    </row>
    <row r="701" ht="15.75" customHeight="1" s="16">
      <c r="A701" s="14" t="n"/>
      <c r="B701" s="14" t="n"/>
      <c r="C701" s="14" t="n"/>
      <c r="D701" s="14" t="n"/>
      <c r="E701" s="14" t="n"/>
      <c r="F701" s="14" t="n"/>
      <c r="G701" s="14" t="n"/>
      <c r="H701" s="14" t="n"/>
      <c r="I701" s="14" t="n"/>
      <c r="J701" s="14" t="n"/>
      <c r="K701" s="14" t="n"/>
      <c r="L701" s="14" t="n"/>
      <c r="M701" s="14" t="n"/>
      <c r="N701" s="14" t="n"/>
      <c r="O701" s="14" t="n"/>
      <c r="P701" s="14" t="n"/>
      <c r="Q701" s="14" t="n"/>
      <c r="R701" s="14" t="n"/>
      <c r="S701" s="14" t="n"/>
      <c r="T701" s="14" t="n"/>
      <c r="U701" s="14" t="n"/>
      <c r="V701" s="14" t="n"/>
      <c r="W701" s="14" t="n"/>
      <c r="X701" s="14" t="n"/>
      <c r="Y701" s="14" t="n"/>
      <c r="Z701" s="14" t="n"/>
    </row>
    <row r="702" ht="15.75" customHeight="1" s="16">
      <c r="A702" s="14" t="n"/>
      <c r="B702" s="14" t="n"/>
      <c r="C702" s="14" t="n"/>
      <c r="D702" s="14" t="n"/>
      <c r="E702" s="14" t="n"/>
      <c r="F702" s="14" t="n"/>
      <c r="G702" s="14" t="n"/>
      <c r="H702" s="14" t="n"/>
      <c r="I702" s="14" t="n"/>
      <c r="J702" s="14" t="n"/>
      <c r="K702" s="14" t="n"/>
      <c r="L702" s="14" t="n"/>
      <c r="M702" s="14" t="n"/>
      <c r="N702" s="14" t="n"/>
      <c r="O702" s="14" t="n"/>
      <c r="P702" s="14" t="n"/>
      <c r="Q702" s="14" t="n"/>
      <c r="R702" s="14" t="n"/>
      <c r="S702" s="14" t="n"/>
      <c r="T702" s="14" t="n"/>
      <c r="U702" s="14" t="n"/>
      <c r="V702" s="14" t="n"/>
      <c r="W702" s="14" t="n"/>
      <c r="X702" s="14" t="n"/>
      <c r="Y702" s="14" t="n"/>
      <c r="Z702" s="14" t="n"/>
    </row>
    <row r="703" ht="15.75" customHeight="1" s="16">
      <c r="A703" s="14" t="n"/>
      <c r="B703" s="14" t="n"/>
      <c r="C703" s="14" t="n"/>
      <c r="D703" s="14" t="n"/>
      <c r="E703" s="14" t="n"/>
      <c r="F703" s="14" t="n"/>
      <c r="G703" s="14" t="n"/>
      <c r="H703" s="14" t="n"/>
      <c r="I703" s="14" t="n"/>
      <c r="J703" s="14" t="n"/>
      <c r="K703" s="14" t="n"/>
      <c r="L703" s="14" t="n"/>
      <c r="M703" s="14" t="n"/>
      <c r="N703" s="14" t="n"/>
      <c r="O703" s="14" t="n"/>
      <c r="P703" s="14" t="n"/>
      <c r="Q703" s="14" t="n"/>
      <c r="R703" s="14" t="n"/>
      <c r="S703" s="14" t="n"/>
      <c r="T703" s="14" t="n"/>
      <c r="U703" s="14" t="n"/>
      <c r="V703" s="14" t="n"/>
      <c r="W703" s="14" t="n"/>
      <c r="X703" s="14" t="n"/>
      <c r="Y703" s="14" t="n"/>
      <c r="Z703" s="14" t="n"/>
    </row>
    <row r="704" ht="15.75" customHeight="1" s="16">
      <c r="A704" s="14" t="n"/>
      <c r="B704" s="14" t="n"/>
      <c r="C704" s="14" t="n"/>
      <c r="D704" s="14" t="n"/>
      <c r="E704" s="14" t="n"/>
      <c r="F704" s="14" t="n"/>
      <c r="G704" s="14" t="n"/>
      <c r="H704" s="14" t="n"/>
      <c r="I704" s="14" t="n"/>
      <c r="J704" s="14" t="n"/>
      <c r="K704" s="14" t="n"/>
      <c r="L704" s="14" t="n"/>
      <c r="M704" s="14" t="n"/>
      <c r="N704" s="14" t="n"/>
      <c r="O704" s="14" t="n"/>
      <c r="P704" s="14" t="n"/>
      <c r="Q704" s="14" t="n"/>
      <c r="R704" s="14" t="n"/>
      <c r="S704" s="14" t="n"/>
      <c r="T704" s="14" t="n"/>
      <c r="U704" s="14" t="n"/>
      <c r="V704" s="14" t="n"/>
      <c r="W704" s="14" t="n"/>
      <c r="X704" s="14" t="n"/>
      <c r="Y704" s="14" t="n"/>
      <c r="Z704" s="14" t="n"/>
    </row>
    <row r="705" ht="15.75" customHeight="1" s="16">
      <c r="A705" s="14" t="n"/>
      <c r="B705" s="14" t="n"/>
      <c r="C705" s="14" t="n"/>
      <c r="D705" s="14" t="n"/>
      <c r="E705" s="14" t="n"/>
      <c r="F705" s="14" t="n"/>
      <c r="G705" s="14" t="n"/>
      <c r="H705" s="14" t="n"/>
      <c r="I705" s="14" t="n"/>
      <c r="J705" s="14" t="n"/>
      <c r="K705" s="14" t="n"/>
      <c r="L705" s="14" t="n"/>
      <c r="M705" s="14" t="n"/>
      <c r="N705" s="14" t="n"/>
      <c r="O705" s="14" t="n"/>
      <c r="P705" s="14" t="n"/>
      <c r="Q705" s="14" t="n"/>
      <c r="R705" s="14" t="n"/>
      <c r="S705" s="14" t="n"/>
      <c r="T705" s="14" t="n"/>
      <c r="U705" s="14" t="n"/>
      <c r="V705" s="14" t="n"/>
      <c r="W705" s="14" t="n"/>
      <c r="X705" s="14" t="n"/>
      <c r="Y705" s="14" t="n"/>
      <c r="Z705" s="14" t="n"/>
    </row>
    <row r="706" ht="15.75" customHeight="1" s="16">
      <c r="A706" s="14" t="n"/>
      <c r="B706" s="14" t="n"/>
      <c r="C706" s="14" t="n"/>
      <c r="D706" s="14" t="n"/>
      <c r="E706" s="14" t="n"/>
      <c r="F706" s="14" t="n"/>
      <c r="G706" s="14" t="n"/>
      <c r="H706" s="14" t="n"/>
      <c r="I706" s="14" t="n"/>
      <c r="J706" s="14" t="n"/>
      <c r="K706" s="14" t="n"/>
      <c r="L706" s="14" t="n"/>
      <c r="M706" s="14" t="n"/>
      <c r="N706" s="14" t="n"/>
      <c r="O706" s="14" t="n"/>
      <c r="P706" s="14" t="n"/>
      <c r="Q706" s="14" t="n"/>
      <c r="R706" s="14" t="n"/>
      <c r="S706" s="14" t="n"/>
      <c r="T706" s="14" t="n"/>
      <c r="U706" s="14" t="n"/>
      <c r="V706" s="14" t="n"/>
      <c r="W706" s="14" t="n"/>
      <c r="X706" s="14" t="n"/>
      <c r="Y706" s="14" t="n"/>
      <c r="Z706" s="14" t="n"/>
    </row>
    <row r="707" ht="15.75" customHeight="1" s="16">
      <c r="A707" s="14" t="n"/>
      <c r="B707" s="14" t="n"/>
      <c r="C707" s="14" t="n"/>
      <c r="D707" s="14" t="n"/>
      <c r="E707" s="14" t="n"/>
      <c r="F707" s="14" t="n"/>
      <c r="G707" s="14" t="n"/>
      <c r="H707" s="14" t="n"/>
      <c r="I707" s="14" t="n"/>
      <c r="J707" s="14" t="n"/>
      <c r="K707" s="14" t="n"/>
      <c r="L707" s="14" t="n"/>
      <c r="M707" s="14" t="n"/>
      <c r="N707" s="14" t="n"/>
      <c r="O707" s="14" t="n"/>
      <c r="P707" s="14" t="n"/>
      <c r="Q707" s="14" t="n"/>
      <c r="R707" s="14" t="n"/>
      <c r="S707" s="14" t="n"/>
      <c r="T707" s="14" t="n"/>
      <c r="U707" s="14" t="n"/>
      <c r="V707" s="14" t="n"/>
      <c r="W707" s="14" t="n"/>
      <c r="X707" s="14" t="n"/>
      <c r="Y707" s="14" t="n"/>
      <c r="Z707" s="14" t="n"/>
    </row>
    <row r="708" ht="15.75" customHeight="1" s="16">
      <c r="A708" s="14" t="n"/>
      <c r="B708" s="14" t="n"/>
      <c r="C708" s="14" t="n"/>
      <c r="D708" s="14" t="n"/>
      <c r="E708" s="14" t="n"/>
      <c r="F708" s="14" t="n"/>
      <c r="G708" s="14" t="n"/>
      <c r="H708" s="14" t="n"/>
      <c r="I708" s="14" t="n"/>
      <c r="J708" s="14" t="n"/>
      <c r="K708" s="14" t="n"/>
      <c r="L708" s="14" t="n"/>
      <c r="M708" s="14" t="n"/>
      <c r="N708" s="14" t="n"/>
      <c r="O708" s="14" t="n"/>
      <c r="P708" s="14" t="n"/>
      <c r="Q708" s="14" t="n"/>
      <c r="R708" s="14" t="n"/>
      <c r="S708" s="14" t="n"/>
      <c r="T708" s="14" t="n"/>
      <c r="U708" s="14" t="n"/>
      <c r="V708" s="14" t="n"/>
      <c r="W708" s="14" t="n"/>
      <c r="X708" s="14" t="n"/>
      <c r="Y708" s="14" t="n"/>
      <c r="Z708" s="14" t="n"/>
    </row>
    <row r="709" ht="15.75" customHeight="1" s="16">
      <c r="A709" s="14" t="n"/>
      <c r="B709" s="14" t="n"/>
      <c r="C709" s="14" t="n"/>
      <c r="D709" s="14" t="n"/>
      <c r="E709" s="14" t="n"/>
      <c r="F709" s="14" t="n"/>
      <c r="G709" s="14" t="n"/>
      <c r="H709" s="14" t="n"/>
      <c r="I709" s="14" t="n"/>
      <c r="J709" s="14" t="n"/>
      <c r="K709" s="14" t="n"/>
      <c r="L709" s="14" t="n"/>
      <c r="M709" s="14" t="n"/>
      <c r="N709" s="14" t="n"/>
      <c r="O709" s="14" t="n"/>
      <c r="P709" s="14" t="n"/>
      <c r="Q709" s="14" t="n"/>
      <c r="R709" s="14" t="n"/>
      <c r="S709" s="14" t="n"/>
      <c r="T709" s="14" t="n"/>
      <c r="U709" s="14" t="n"/>
      <c r="V709" s="14" t="n"/>
      <c r="W709" s="14" t="n"/>
      <c r="X709" s="14" t="n"/>
      <c r="Y709" s="14" t="n"/>
      <c r="Z709" s="14" t="n"/>
    </row>
    <row r="710" ht="15.75" customHeight="1" s="16">
      <c r="A710" s="14" t="n"/>
      <c r="B710" s="14" t="n"/>
      <c r="C710" s="14" t="n"/>
      <c r="D710" s="14" t="n"/>
      <c r="E710" s="14" t="n"/>
      <c r="F710" s="14" t="n"/>
      <c r="G710" s="14" t="n"/>
      <c r="H710" s="14" t="n"/>
      <c r="I710" s="14" t="n"/>
      <c r="J710" s="14" t="n"/>
      <c r="K710" s="14" t="n"/>
      <c r="L710" s="14" t="n"/>
      <c r="M710" s="14" t="n"/>
      <c r="N710" s="14" t="n"/>
      <c r="O710" s="14" t="n"/>
      <c r="P710" s="14" t="n"/>
      <c r="Q710" s="14" t="n"/>
      <c r="R710" s="14" t="n"/>
      <c r="S710" s="14" t="n"/>
      <c r="T710" s="14" t="n"/>
      <c r="U710" s="14" t="n"/>
      <c r="V710" s="14" t="n"/>
      <c r="W710" s="14" t="n"/>
      <c r="X710" s="14" t="n"/>
      <c r="Y710" s="14" t="n"/>
      <c r="Z710" s="14" t="n"/>
    </row>
    <row r="711" ht="15.75" customHeight="1" s="16">
      <c r="A711" s="14" t="n"/>
      <c r="B711" s="14" t="n"/>
      <c r="C711" s="14" t="n"/>
      <c r="D711" s="14" t="n"/>
      <c r="E711" s="14" t="n"/>
      <c r="F711" s="14" t="n"/>
      <c r="G711" s="14" t="n"/>
      <c r="H711" s="14" t="n"/>
      <c r="I711" s="14" t="n"/>
      <c r="J711" s="14" t="n"/>
      <c r="K711" s="14" t="n"/>
      <c r="L711" s="14" t="n"/>
      <c r="M711" s="14" t="n"/>
      <c r="N711" s="14" t="n"/>
      <c r="O711" s="14" t="n"/>
      <c r="P711" s="14" t="n"/>
      <c r="Q711" s="14" t="n"/>
      <c r="R711" s="14" t="n"/>
      <c r="S711" s="14" t="n"/>
      <c r="T711" s="14" t="n"/>
      <c r="U711" s="14" t="n"/>
      <c r="V711" s="14" t="n"/>
      <c r="W711" s="14" t="n"/>
      <c r="X711" s="14" t="n"/>
      <c r="Y711" s="14" t="n"/>
      <c r="Z711" s="14" t="n"/>
    </row>
    <row r="712" ht="15.75" customHeight="1" s="16">
      <c r="A712" s="14" t="n"/>
      <c r="B712" s="14" t="n"/>
      <c r="C712" s="14" t="n"/>
      <c r="D712" s="14" t="n"/>
      <c r="E712" s="14" t="n"/>
      <c r="F712" s="14" t="n"/>
      <c r="G712" s="14" t="n"/>
      <c r="H712" s="14" t="n"/>
      <c r="I712" s="14" t="n"/>
      <c r="J712" s="14" t="n"/>
      <c r="K712" s="14" t="n"/>
      <c r="L712" s="14" t="n"/>
      <c r="M712" s="14" t="n"/>
      <c r="N712" s="14" t="n"/>
      <c r="O712" s="14" t="n"/>
      <c r="P712" s="14" t="n"/>
      <c r="Q712" s="14" t="n"/>
      <c r="R712" s="14" t="n"/>
      <c r="S712" s="14" t="n"/>
      <c r="T712" s="14" t="n"/>
      <c r="U712" s="14" t="n"/>
      <c r="V712" s="14" t="n"/>
      <c r="W712" s="14" t="n"/>
      <c r="X712" s="14" t="n"/>
      <c r="Y712" s="14" t="n"/>
      <c r="Z712" s="14" t="n"/>
    </row>
    <row r="713" ht="15.75" customHeight="1" s="16">
      <c r="A713" s="14" t="n"/>
      <c r="B713" s="14" t="n"/>
      <c r="C713" s="14" t="n"/>
      <c r="D713" s="14" t="n"/>
      <c r="E713" s="14" t="n"/>
      <c r="F713" s="14" t="n"/>
      <c r="G713" s="14" t="n"/>
      <c r="H713" s="14" t="n"/>
      <c r="I713" s="14" t="n"/>
      <c r="J713" s="14" t="n"/>
      <c r="K713" s="14" t="n"/>
      <c r="L713" s="14" t="n"/>
      <c r="M713" s="14" t="n"/>
      <c r="N713" s="14" t="n"/>
      <c r="O713" s="14" t="n"/>
      <c r="P713" s="14" t="n"/>
      <c r="Q713" s="14" t="n"/>
      <c r="R713" s="14" t="n"/>
      <c r="S713" s="14" t="n"/>
      <c r="T713" s="14" t="n"/>
      <c r="U713" s="14" t="n"/>
      <c r="V713" s="14" t="n"/>
      <c r="W713" s="14" t="n"/>
      <c r="X713" s="14" t="n"/>
      <c r="Y713" s="14" t="n"/>
      <c r="Z713" s="14" t="n"/>
    </row>
    <row r="714" ht="15.75" customHeight="1" s="16">
      <c r="A714" s="14" t="n"/>
      <c r="B714" s="14" t="n"/>
      <c r="C714" s="14" t="n"/>
      <c r="D714" s="14" t="n"/>
      <c r="E714" s="14" t="n"/>
      <c r="F714" s="14" t="n"/>
      <c r="G714" s="14" t="n"/>
      <c r="H714" s="14" t="n"/>
      <c r="I714" s="14" t="n"/>
      <c r="J714" s="14" t="n"/>
      <c r="K714" s="14" t="n"/>
      <c r="L714" s="14" t="n"/>
      <c r="M714" s="14" t="n"/>
      <c r="N714" s="14" t="n"/>
      <c r="O714" s="14" t="n"/>
      <c r="P714" s="14" t="n"/>
      <c r="Q714" s="14" t="n"/>
      <c r="R714" s="14" t="n"/>
      <c r="S714" s="14" t="n"/>
      <c r="T714" s="14" t="n"/>
      <c r="U714" s="14" t="n"/>
      <c r="V714" s="14" t="n"/>
      <c r="W714" s="14" t="n"/>
      <c r="X714" s="14" t="n"/>
      <c r="Y714" s="14" t="n"/>
      <c r="Z714" s="14" t="n"/>
    </row>
    <row r="715" ht="15.75" customHeight="1" s="16">
      <c r="A715" s="14" t="n"/>
      <c r="B715" s="14" t="n"/>
      <c r="C715" s="14" t="n"/>
      <c r="D715" s="14" t="n"/>
      <c r="E715" s="14" t="n"/>
      <c r="F715" s="14" t="n"/>
      <c r="G715" s="14" t="n"/>
      <c r="H715" s="14" t="n"/>
      <c r="I715" s="14" t="n"/>
      <c r="J715" s="14" t="n"/>
      <c r="K715" s="14" t="n"/>
      <c r="L715" s="14" t="n"/>
      <c r="M715" s="14" t="n"/>
      <c r="N715" s="14" t="n"/>
      <c r="O715" s="14" t="n"/>
      <c r="P715" s="14" t="n"/>
      <c r="Q715" s="14" t="n"/>
      <c r="R715" s="14" t="n"/>
      <c r="S715" s="14" t="n"/>
      <c r="T715" s="14" t="n"/>
      <c r="U715" s="14" t="n"/>
      <c r="V715" s="14" t="n"/>
      <c r="W715" s="14" t="n"/>
      <c r="X715" s="14" t="n"/>
      <c r="Y715" s="14" t="n"/>
      <c r="Z715" s="14" t="n"/>
    </row>
    <row r="716" ht="15.75" customHeight="1" s="16">
      <c r="A716" s="14" t="n"/>
      <c r="B716" s="14" t="n"/>
      <c r="C716" s="14" t="n"/>
      <c r="D716" s="14" t="n"/>
      <c r="E716" s="14" t="n"/>
      <c r="F716" s="14" t="n"/>
      <c r="G716" s="14" t="n"/>
      <c r="H716" s="14" t="n"/>
      <c r="I716" s="14" t="n"/>
      <c r="J716" s="14" t="n"/>
      <c r="K716" s="14" t="n"/>
      <c r="L716" s="14" t="n"/>
      <c r="M716" s="14" t="n"/>
      <c r="N716" s="14" t="n"/>
      <c r="O716" s="14" t="n"/>
      <c r="P716" s="14" t="n"/>
      <c r="Q716" s="14" t="n"/>
      <c r="R716" s="14" t="n"/>
      <c r="S716" s="14" t="n"/>
      <c r="T716" s="14" t="n"/>
      <c r="U716" s="14" t="n"/>
      <c r="V716" s="14" t="n"/>
      <c r="W716" s="14" t="n"/>
      <c r="X716" s="14" t="n"/>
      <c r="Y716" s="14" t="n"/>
      <c r="Z716" s="14" t="n"/>
    </row>
    <row r="717" ht="15.75" customHeight="1" s="16">
      <c r="A717" s="14" t="n"/>
      <c r="B717" s="14" t="n"/>
      <c r="C717" s="14" t="n"/>
      <c r="D717" s="14" t="n"/>
      <c r="E717" s="14" t="n"/>
      <c r="F717" s="14" t="n"/>
      <c r="G717" s="14" t="n"/>
      <c r="H717" s="14" t="n"/>
      <c r="I717" s="14" t="n"/>
      <c r="J717" s="14" t="n"/>
      <c r="K717" s="14" t="n"/>
      <c r="L717" s="14" t="n"/>
      <c r="M717" s="14" t="n"/>
      <c r="N717" s="14" t="n"/>
      <c r="O717" s="14" t="n"/>
      <c r="P717" s="14" t="n"/>
      <c r="Q717" s="14" t="n"/>
      <c r="R717" s="14" t="n"/>
      <c r="S717" s="14" t="n"/>
      <c r="T717" s="14" t="n"/>
      <c r="U717" s="14" t="n"/>
      <c r="V717" s="14" t="n"/>
      <c r="W717" s="14" t="n"/>
      <c r="X717" s="14" t="n"/>
      <c r="Y717" s="14" t="n"/>
      <c r="Z717" s="14" t="n"/>
    </row>
    <row r="718" ht="15.75" customHeight="1" s="16">
      <c r="A718" s="14" t="n"/>
      <c r="B718" s="14" t="n"/>
      <c r="C718" s="14" t="n"/>
      <c r="D718" s="14" t="n"/>
      <c r="E718" s="14" t="n"/>
      <c r="F718" s="14" t="n"/>
      <c r="G718" s="14" t="n"/>
      <c r="H718" s="14" t="n"/>
      <c r="I718" s="14" t="n"/>
      <c r="J718" s="14" t="n"/>
      <c r="K718" s="14" t="n"/>
      <c r="L718" s="14" t="n"/>
      <c r="M718" s="14" t="n"/>
      <c r="N718" s="14" t="n"/>
      <c r="O718" s="14" t="n"/>
      <c r="P718" s="14" t="n"/>
      <c r="Q718" s="14" t="n"/>
      <c r="R718" s="14" t="n"/>
      <c r="S718" s="14" t="n"/>
      <c r="T718" s="14" t="n"/>
      <c r="U718" s="14" t="n"/>
      <c r="V718" s="14" t="n"/>
      <c r="W718" s="14" t="n"/>
      <c r="X718" s="14" t="n"/>
      <c r="Y718" s="14" t="n"/>
      <c r="Z718" s="14" t="n"/>
    </row>
    <row r="719" ht="15.75" customHeight="1" s="16">
      <c r="A719" s="14" t="n"/>
      <c r="B719" s="14" t="n"/>
      <c r="C719" s="14" t="n"/>
      <c r="D719" s="14" t="n"/>
      <c r="E719" s="14" t="n"/>
      <c r="F719" s="14" t="n"/>
      <c r="G719" s="14" t="n"/>
      <c r="H719" s="14" t="n"/>
      <c r="I719" s="14" t="n"/>
      <c r="J719" s="14" t="n"/>
      <c r="K719" s="14" t="n"/>
      <c r="L719" s="14" t="n"/>
      <c r="M719" s="14" t="n"/>
      <c r="N719" s="14" t="n"/>
      <c r="O719" s="14" t="n"/>
      <c r="P719" s="14" t="n"/>
      <c r="Q719" s="14" t="n"/>
      <c r="R719" s="14" t="n"/>
      <c r="S719" s="14" t="n"/>
      <c r="T719" s="14" t="n"/>
      <c r="U719" s="14" t="n"/>
      <c r="V719" s="14" t="n"/>
      <c r="W719" s="14" t="n"/>
      <c r="X719" s="14" t="n"/>
      <c r="Y719" s="14" t="n"/>
      <c r="Z719" s="14" t="n"/>
    </row>
    <row r="720" ht="15.75" customHeight="1" s="16">
      <c r="A720" s="14" t="n"/>
      <c r="B720" s="14" t="n"/>
      <c r="C720" s="14" t="n"/>
      <c r="D720" s="14" t="n"/>
      <c r="E720" s="14" t="n"/>
      <c r="F720" s="14" t="n"/>
      <c r="G720" s="14" t="n"/>
      <c r="H720" s="14" t="n"/>
      <c r="I720" s="14" t="n"/>
      <c r="J720" s="14" t="n"/>
      <c r="K720" s="14" t="n"/>
      <c r="L720" s="14" t="n"/>
      <c r="M720" s="14" t="n"/>
      <c r="N720" s="14" t="n"/>
      <c r="O720" s="14" t="n"/>
      <c r="P720" s="14" t="n"/>
      <c r="Q720" s="14" t="n"/>
      <c r="R720" s="14" t="n"/>
      <c r="S720" s="14" t="n"/>
      <c r="T720" s="14" t="n"/>
      <c r="U720" s="14" t="n"/>
      <c r="V720" s="14" t="n"/>
      <c r="W720" s="14" t="n"/>
      <c r="X720" s="14" t="n"/>
      <c r="Y720" s="14" t="n"/>
      <c r="Z720" s="14" t="n"/>
    </row>
    <row r="721" ht="15.75" customHeight="1" s="16">
      <c r="A721" s="14" t="n"/>
      <c r="B721" s="14" t="n"/>
      <c r="C721" s="14" t="n"/>
      <c r="D721" s="14" t="n"/>
      <c r="E721" s="14" t="n"/>
      <c r="F721" s="14" t="n"/>
      <c r="G721" s="14" t="n"/>
      <c r="H721" s="14" t="n"/>
      <c r="I721" s="14" t="n"/>
      <c r="J721" s="14" t="n"/>
      <c r="K721" s="14" t="n"/>
      <c r="L721" s="14" t="n"/>
      <c r="M721" s="14" t="n"/>
      <c r="N721" s="14" t="n"/>
      <c r="O721" s="14" t="n"/>
      <c r="P721" s="14" t="n"/>
      <c r="Q721" s="14" t="n"/>
      <c r="R721" s="14" t="n"/>
      <c r="S721" s="14" t="n"/>
      <c r="T721" s="14" t="n"/>
      <c r="U721" s="14" t="n"/>
      <c r="V721" s="14" t="n"/>
      <c r="W721" s="14" t="n"/>
      <c r="X721" s="14" t="n"/>
      <c r="Y721" s="14" t="n"/>
      <c r="Z721" s="14" t="n"/>
    </row>
    <row r="722" ht="15.75" customHeight="1" s="16">
      <c r="A722" s="14" t="n"/>
      <c r="B722" s="14" t="n"/>
      <c r="C722" s="14" t="n"/>
      <c r="D722" s="14" t="n"/>
      <c r="E722" s="14" t="n"/>
      <c r="F722" s="14" t="n"/>
      <c r="G722" s="14" t="n"/>
      <c r="H722" s="14" t="n"/>
      <c r="I722" s="14" t="n"/>
      <c r="J722" s="14" t="n"/>
      <c r="K722" s="14" t="n"/>
      <c r="L722" s="14" t="n"/>
      <c r="M722" s="14" t="n"/>
      <c r="N722" s="14" t="n"/>
      <c r="O722" s="14" t="n"/>
      <c r="P722" s="14" t="n"/>
      <c r="Q722" s="14" t="n"/>
      <c r="R722" s="14" t="n"/>
      <c r="S722" s="14" t="n"/>
      <c r="T722" s="14" t="n"/>
      <c r="U722" s="14" t="n"/>
      <c r="V722" s="14" t="n"/>
      <c r="W722" s="14" t="n"/>
      <c r="X722" s="14" t="n"/>
      <c r="Y722" s="14" t="n"/>
      <c r="Z722" s="14" t="n"/>
    </row>
    <row r="723" ht="15.75" customHeight="1" s="16">
      <c r="A723" s="14" t="n"/>
      <c r="B723" s="14" t="n"/>
      <c r="C723" s="14" t="n"/>
      <c r="D723" s="14" t="n"/>
      <c r="E723" s="14" t="n"/>
      <c r="F723" s="14" t="n"/>
      <c r="G723" s="14" t="n"/>
      <c r="H723" s="14" t="n"/>
      <c r="I723" s="14" t="n"/>
      <c r="J723" s="14" t="n"/>
      <c r="K723" s="14" t="n"/>
      <c r="L723" s="14" t="n"/>
      <c r="M723" s="14" t="n"/>
      <c r="N723" s="14" t="n"/>
      <c r="O723" s="14" t="n"/>
      <c r="P723" s="14" t="n"/>
      <c r="Q723" s="14" t="n"/>
      <c r="R723" s="14" t="n"/>
      <c r="S723" s="14" t="n"/>
      <c r="T723" s="14" t="n"/>
      <c r="U723" s="14" t="n"/>
      <c r="V723" s="14" t="n"/>
      <c r="W723" s="14" t="n"/>
      <c r="X723" s="14" t="n"/>
      <c r="Y723" s="14" t="n"/>
      <c r="Z723" s="14" t="n"/>
    </row>
    <row r="724" ht="15.75" customHeight="1" s="16">
      <c r="A724" s="14" t="n"/>
      <c r="B724" s="14" t="n"/>
      <c r="C724" s="14" t="n"/>
      <c r="D724" s="14" t="n"/>
      <c r="E724" s="14" t="n"/>
      <c r="F724" s="14" t="n"/>
      <c r="G724" s="14" t="n"/>
      <c r="H724" s="14" t="n"/>
      <c r="I724" s="14" t="n"/>
      <c r="J724" s="14" t="n"/>
      <c r="K724" s="14" t="n"/>
      <c r="L724" s="14" t="n"/>
      <c r="M724" s="14" t="n"/>
      <c r="N724" s="14" t="n"/>
      <c r="O724" s="14" t="n"/>
      <c r="P724" s="14" t="n"/>
      <c r="Q724" s="14" t="n"/>
      <c r="R724" s="14" t="n"/>
      <c r="S724" s="14" t="n"/>
      <c r="T724" s="14" t="n"/>
      <c r="U724" s="14" t="n"/>
      <c r="V724" s="14" t="n"/>
      <c r="W724" s="14" t="n"/>
      <c r="X724" s="14" t="n"/>
      <c r="Y724" s="14" t="n"/>
      <c r="Z724" s="14" t="n"/>
    </row>
    <row r="725" ht="15.75" customHeight="1" s="16">
      <c r="A725" s="14" t="n"/>
      <c r="B725" s="14" t="n"/>
      <c r="C725" s="14" t="n"/>
      <c r="D725" s="14" t="n"/>
      <c r="E725" s="14" t="n"/>
      <c r="F725" s="14" t="n"/>
      <c r="G725" s="14" t="n"/>
      <c r="H725" s="14" t="n"/>
      <c r="I725" s="14" t="n"/>
      <c r="J725" s="14" t="n"/>
      <c r="K725" s="14" t="n"/>
      <c r="L725" s="14" t="n"/>
      <c r="M725" s="14" t="n"/>
      <c r="N725" s="14" t="n"/>
      <c r="O725" s="14" t="n"/>
      <c r="P725" s="14" t="n"/>
      <c r="Q725" s="14" t="n"/>
      <c r="R725" s="14" t="n"/>
      <c r="S725" s="14" t="n"/>
      <c r="T725" s="14" t="n"/>
      <c r="U725" s="14" t="n"/>
      <c r="V725" s="14" t="n"/>
      <c r="W725" s="14" t="n"/>
      <c r="X725" s="14" t="n"/>
      <c r="Y725" s="14" t="n"/>
      <c r="Z725" s="14" t="n"/>
    </row>
    <row r="726" ht="15.75" customHeight="1" s="16">
      <c r="A726" s="14" t="n"/>
      <c r="B726" s="14" t="n"/>
      <c r="C726" s="14" t="n"/>
      <c r="D726" s="14" t="n"/>
      <c r="E726" s="14" t="n"/>
      <c r="F726" s="14" t="n"/>
      <c r="G726" s="14" t="n"/>
      <c r="H726" s="14" t="n"/>
      <c r="I726" s="14" t="n"/>
      <c r="J726" s="14" t="n"/>
      <c r="K726" s="14" t="n"/>
      <c r="L726" s="14" t="n"/>
      <c r="M726" s="14" t="n"/>
      <c r="N726" s="14" t="n"/>
      <c r="O726" s="14" t="n"/>
      <c r="P726" s="14" t="n"/>
      <c r="Q726" s="14" t="n"/>
      <c r="R726" s="14" t="n"/>
      <c r="S726" s="14" t="n"/>
      <c r="T726" s="14" t="n"/>
      <c r="U726" s="14" t="n"/>
      <c r="V726" s="14" t="n"/>
      <c r="W726" s="14" t="n"/>
      <c r="X726" s="14" t="n"/>
      <c r="Y726" s="14" t="n"/>
      <c r="Z726" s="14" t="n"/>
    </row>
    <row r="727" ht="15.75" customHeight="1" s="16">
      <c r="A727" s="14" t="n"/>
      <c r="B727" s="14" t="n"/>
      <c r="C727" s="14" t="n"/>
      <c r="D727" s="14" t="n"/>
      <c r="E727" s="14" t="n"/>
      <c r="F727" s="14" t="n"/>
      <c r="G727" s="14" t="n"/>
      <c r="H727" s="14" t="n"/>
      <c r="I727" s="14" t="n"/>
      <c r="J727" s="14" t="n"/>
      <c r="K727" s="14" t="n"/>
      <c r="L727" s="14" t="n"/>
      <c r="M727" s="14" t="n"/>
      <c r="N727" s="14" t="n"/>
      <c r="O727" s="14" t="n"/>
      <c r="P727" s="14" t="n"/>
      <c r="Q727" s="14" t="n"/>
      <c r="R727" s="14" t="n"/>
      <c r="S727" s="14" t="n"/>
      <c r="T727" s="14" t="n"/>
      <c r="U727" s="14" t="n"/>
      <c r="V727" s="14" t="n"/>
      <c r="W727" s="14" t="n"/>
      <c r="X727" s="14" t="n"/>
      <c r="Y727" s="14" t="n"/>
      <c r="Z727" s="14" t="n"/>
    </row>
    <row r="728" ht="15.75" customHeight="1" s="16">
      <c r="A728" s="14" t="n"/>
      <c r="B728" s="14" t="n"/>
      <c r="C728" s="14" t="n"/>
      <c r="D728" s="14" t="n"/>
      <c r="E728" s="14" t="n"/>
      <c r="F728" s="14" t="n"/>
      <c r="G728" s="14" t="n"/>
      <c r="H728" s="14" t="n"/>
      <c r="I728" s="14" t="n"/>
      <c r="J728" s="14" t="n"/>
      <c r="K728" s="14" t="n"/>
      <c r="L728" s="14" t="n"/>
      <c r="M728" s="14" t="n"/>
      <c r="N728" s="14" t="n"/>
      <c r="O728" s="14" t="n"/>
      <c r="P728" s="14" t="n"/>
      <c r="Q728" s="14" t="n"/>
      <c r="R728" s="14" t="n"/>
      <c r="S728" s="14" t="n"/>
      <c r="T728" s="14" t="n"/>
      <c r="U728" s="14" t="n"/>
      <c r="V728" s="14" t="n"/>
      <c r="W728" s="14" t="n"/>
      <c r="X728" s="14" t="n"/>
      <c r="Y728" s="14" t="n"/>
      <c r="Z728" s="14" t="n"/>
    </row>
    <row r="729" ht="15.75" customHeight="1" s="16">
      <c r="A729" s="14" t="n"/>
      <c r="B729" s="14" t="n"/>
      <c r="C729" s="14" t="n"/>
      <c r="D729" s="14" t="n"/>
      <c r="E729" s="14" t="n"/>
      <c r="F729" s="14" t="n"/>
      <c r="G729" s="14" t="n"/>
      <c r="H729" s="14" t="n"/>
      <c r="I729" s="14" t="n"/>
      <c r="J729" s="14" t="n"/>
      <c r="K729" s="14" t="n"/>
      <c r="L729" s="14" t="n"/>
      <c r="M729" s="14" t="n"/>
      <c r="N729" s="14" t="n"/>
      <c r="O729" s="14" t="n"/>
      <c r="P729" s="14" t="n"/>
      <c r="Q729" s="14" t="n"/>
      <c r="R729" s="14" t="n"/>
      <c r="S729" s="14" t="n"/>
      <c r="T729" s="14" t="n"/>
      <c r="U729" s="14" t="n"/>
      <c r="V729" s="14" t="n"/>
      <c r="W729" s="14" t="n"/>
      <c r="X729" s="14" t="n"/>
      <c r="Y729" s="14" t="n"/>
      <c r="Z729" s="14" t="n"/>
    </row>
    <row r="730" ht="15.75" customHeight="1" s="16">
      <c r="A730" s="14" t="n"/>
      <c r="B730" s="14" t="n"/>
      <c r="C730" s="14" t="n"/>
      <c r="D730" s="14" t="n"/>
      <c r="E730" s="14" t="n"/>
      <c r="F730" s="14" t="n"/>
      <c r="G730" s="14" t="n"/>
      <c r="H730" s="14" t="n"/>
      <c r="I730" s="14" t="n"/>
      <c r="J730" s="14" t="n"/>
      <c r="K730" s="14" t="n"/>
      <c r="L730" s="14" t="n"/>
      <c r="M730" s="14" t="n"/>
      <c r="N730" s="14" t="n"/>
      <c r="O730" s="14" t="n"/>
      <c r="P730" s="14" t="n"/>
      <c r="Q730" s="14" t="n"/>
      <c r="R730" s="14" t="n"/>
      <c r="S730" s="14" t="n"/>
      <c r="T730" s="14" t="n"/>
      <c r="U730" s="14" t="n"/>
      <c r="V730" s="14" t="n"/>
      <c r="W730" s="14" t="n"/>
      <c r="X730" s="14" t="n"/>
      <c r="Y730" s="14" t="n"/>
      <c r="Z730" s="14" t="n"/>
    </row>
    <row r="731" ht="15.75" customHeight="1" s="16">
      <c r="A731" s="14" t="n"/>
      <c r="B731" s="14" t="n"/>
      <c r="C731" s="14" t="n"/>
      <c r="D731" s="14" t="n"/>
      <c r="E731" s="14" t="n"/>
      <c r="F731" s="14" t="n"/>
      <c r="G731" s="14" t="n"/>
      <c r="H731" s="14" t="n"/>
      <c r="I731" s="14" t="n"/>
      <c r="J731" s="14" t="n"/>
      <c r="K731" s="14" t="n"/>
      <c r="L731" s="14" t="n"/>
      <c r="M731" s="14" t="n"/>
      <c r="N731" s="14" t="n"/>
      <c r="O731" s="14" t="n"/>
      <c r="P731" s="14" t="n"/>
      <c r="Q731" s="14" t="n"/>
      <c r="R731" s="14" t="n"/>
      <c r="S731" s="14" t="n"/>
      <c r="T731" s="14" t="n"/>
      <c r="U731" s="14" t="n"/>
      <c r="V731" s="14" t="n"/>
      <c r="W731" s="14" t="n"/>
      <c r="X731" s="14" t="n"/>
      <c r="Y731" s="14" t="n"/>
      <c r="Z731" s="14" t="n"/>
    </row>
    <row r="732" ht="15.75" customHeight="1" s="16">
      <c r="A732" s="14" t="n"/>
      <c r="B732" s="14" t="n"/>
      <c r="C732" s="14" t="n"/>
      <c r="D732" s="14" t="n"/>
      <c r="E732" s="14" t="n"/>
      <c r="F732" s="14" t="n"/>
      <c r="G732" s="14" t="n"/>
      <c r="H732" s="14" t="n"/>
      <c r="I732" s="14" t="n"/>
      <c r="J732" s="14" t="n"/>
      <c r="K732" s="14" t="n"/>
      <c r="L732" s="14" t="n"/>
      <c r="M732" s="14" t="n"/>
      <c r="N732" s="14" t="n"/>
      <c r="O732" s="14" t="n"/>
      <c r="P732" s="14" t="n"/>
      <c r="Q732" s="14" t="n"/>
      <c r="R732" s="14" t="n"/>
      <c r="S732" s="14" t="n"/>
      <c r="T732" s="14" t="n"/>
      <c r="U732" s="14" t="n"/>
      <c r="V732" s="14" t="n"/>
      <c r="W732" s="14" t="n"/>
      <c r="X732" s="14" t="n"/>
      <c r="Y732" s="14" t="n"/>
      <c r="Z732" s="14" t="n"/>
    </row>
    <row r="733" ht="15.75" customHeight="1" s="16">
      <c r="A733" s="14" t="n"/>
      <c r="B733" s="14" t="n"/>
      <c r="C733" s="14" t="n"/>
      <c r="D733" s="14" t="n"/>
      <c r="E733" s="14" t="n"/>
      <c r="F733" s="14" t="n"/>
      <c r="G733" s="14" t="n"/>
      <c r="H733" s="14" t="n"/>
      <c r="I733" s="14" t="n"/>
      <c r="J733" s="14" t="n"/>
      <c r="K733" s="14" t="n"/>
      <c r="L733" s="14" t="n"/>
      <c r="M733" s="14" t="n"/>
      <c r="N733" s="14" t="n"/>
      <c r="O733" s="14" t="n"/>
      <c r="P733" s="14" t="n"/>
      <c r="Q733" s="14" t="n"/>
      <c r="R733" s="14" t="n"/>
      <c r="S733" s="14" t="n"/>
      <c r="T733" s="14" t="n"/>
      <c r="U733" s="14" t="n"/>
      <c r="V733" s="14" t="n"/>
      <c r="W733" s="14" t="n"/>
      <c r="X733" s="14" t="n"/>
      <c r="Y733" s="14" t="n"/>
      <c r="Z733" s="14" t="n"/>
    </row>
    <row r="734" ht="15.75" customHeight="1" s="16">
      <c r="A734" s="14" t="n"/>
      <c r="B734" s="14" t="n"/>
      <c r="C734" s="14" t="n"/>
      <c r="D734" s="14" t="n"/>
      <c r="E734" s="14" t="n"/>
      <c r="F734" s="14" t="n"/>
      <c r="G734" s="14" t="n"/>
      <c r="H734" s="14" t="n"/>
      <c r="I734" s="14" t="n"/>
      <c r="J734" s="14" t="n"/>
      <c r="K734" s="14" t="n"/>
      <c r="L734" s="14" t="n"/>
      <c r="M734" s="14" t="n"/>
      <c r="N734" s="14" t="n"/>
      <c r="O734" s="14" t="n"/>
      <c r="P734" s="14" t="n"/>
      <c r="Q734" s="14" t="n"/>
      <c r="R734" s="14" t="n"/>
      <c r="S734" s="14" t="n"/>
      <c r="T734" s="14" t="n"/>
      <c r="U734" s="14" t="n"/>
      <c r="V734" s="14" t="n"/>
      <c r="W734" s="14" t="n"/>
      <c r="X734" s="14" t="n"/>
      <c r="Y734" s="14" t="n"/>
      <c r="Z734" s="14" t="n"/>
    </row>
    <row r="735" ht="15.75" customHeight="1" s="16">
      <c r="A735" s="14" t="n"/>
      <c r="B735" s="14" t="n"/>
      <c r="C735" s="14" t="n"/>
      <c r="D735" s="14" t="n"/>
      <c r="E735" s="14" t="n"/>
      <c r="F735" s="14" t="n"/>
      <c r="G735" s="14" t="n"/>
      <c r="H735" s="14" t="n"/>
      <c r="I735" s="14" t="n"/>
      <c r="J735" s="14" t="n"/>
      <c r="K735" s="14" t="n"/>
      <c r="L735" s="14" t="n"/>
      <c r="M735" s="14" t="n"/>
      <c r="N735" s="14" t="n"/>
      <c r="O735" s="14" t="n"/>
      <c r="P735" s="14" t="n"/>
      <c r="Q735" s="14" t="n"/>
      <c r="R735" s="14" t="n"/>
      <c r="S735" s="14" t="n"/>
      <c r="T735" s="14" t="n"/>
      <c r="U735" s="14" t="n"/>
      <c r="V735" s="14" t="n"/>
      <c r="W735" s="14" t="n"/>
      <c r="X735" s="14" t="n"/>
      <c r="Y735" s="14" t="n"/>
      <c r="Z735" s="14" t="n"/>
    </row>
    <row r="736" ht="15.75" customHeight="1" s="16">
      <c r="A736" s="14" t="n"/>
      <c r="B736" s="14" t="n"/>
      <c r="C736" s="14" t="n"/>
      <c r="D736" s="14" t="n"/>
      <c r="E736" s="14" t="n"/>
      <c r="F736" s="14" t="n"/>
      <c r="G736" s="14" t="n"/>
      <c r="H736" s="14" t="n"/>
      <c r="I736" s="14" t="n"/>
      <c r="J736" s="14" t="n"/>
      <c r="K736" s="14" t="n"/>
      <c r="L736" s="14" t="n"/>
      <c r="M736" s="14" t="n"/>
      <c r="N736" s="14" t="n"/>
      <c r="O736" s="14" t="n"/>
      <c r="P736" s="14" t="n"/>
      <c r="Q736" s="14" t="n"/>
      <c r="R736" s="14" t="n"/>
      <c r="S736" s="14" t="n"/>
      <c r="T736" s="14" t="n"/>
      <c r="U736" s="14" t="n"/>
      <c r="V736" s="14" t="n"/>
      <c r="W736" s="14" t="n"/>
      <c r="X736" s="14" t="n"/>
      <c r="Y736" s="14" t="n"/>
      <c r="Z736" s="14" t="n"/>
    </row>
    <row r="737" ht="15.75" customHeight="1" s="16">
      <c r="A737" s="14" t="n"/>
      <c r="B737" s="14" t="n"/>
      <c r="C737" s="14" t="n"/>
      <c r="D737" s="14" t="n"/>
      <c r="E737" s="14" t="n"/>
      <c r="F737" s="14" t="n"/>
      <c r="G737" s="14" t="n"/>
      <c r="H737" s="14" t="n"/>
      <c r="I737" s="14" t="n"/>
      <c r="J737" s="14" t="n"/>
      <c r="K737" s="14" t="n"/>
      <c r="L737" s="14" t="n"/>
      <c r="M737" s="14" t="n"/>
      <c r="N737" s="14" t="n"/>
      <c r="O737" s="14" t="n"/>
      <c r="P737" s="14" t="n"/>
      <c r="Q737" s="14" t="n"/>
      <c r="R737" s="14" t="n"/>
      <c r="S737" s="14" t="n"/>
      <c r="T737" s="14" t="n"/>
      <c r="U737" s="14" t="n"/>
      <c r="V737" s="14" t="n"/>
      <c r="W737" s="14" t="n"/>
      <c r="X737" s="14" t="n"/>
      <c r="Y737" s="14" t="n"/>
      <c r="Z737" s="14" t="n"/>
    </row>
    <row r="738" ht="15.75" customHeight="1" s="16">
      <c r="A738" s="14" t="n"/>
      <c r="B738" s="14" t="n"/>
      <c r="C738" s="14" t="n"/>
      <c r="D738" s="14" t="n"/>
      <c r="E738" s="14" t="n"/>
      <c r="F738" s="14" t="n"/>
      <c r="G738" s="14" t="n"/>
      <c r="H738" s="14" t="n"/>
      <c r="I738" s="14" t="n"/>
      <c r="J738" s="14" t="n"/>
      <c r="K738" s="14" t="n"/>
      <c r="L738" s="14" t="n"/>
      <c r="M738" s="14" t="n"/>
      <c r="N738" s="14" t="n"/>
      <c r="O738" s="14" t="n"/>
      <c r="P738" s="14" t="n"/>
      <c r="Q738" s="14" t="n"/>
      <c r="R738" s="14" t="n"/>
      <c r="S738" s="14" t="n"/>
      <c r="T738" s="14" t="n"/>
      <c r="U738" s="14" t="n"/>
      <c r="V738" s="14" t="n"/>
      <c r="W738" s="14" t="n"/>
      <c r="X738" s="14" t="n"/>
      <c r="Y738" s="14" t="n"/>
      <c r="Z738" s="14" t="n"/>
    </row>
    <row r="739" ht="15.75" customHeight="1" s="16">
      <c r="A739" s="14" t="n"/>
      <c r="B739" s="14" t="n"/>
      <c r="C739" s="14" t="n"/>
      <c r="D739" s="14" t="n"/>
      <c r="E739" s="14" t="n"/>
      <c r="F739" s="14" t="n"/>
      <c r="G739" s="14" t="n"/>
      <c r="H739" s="14" t="n"/>
      <c r="I739" s="14" t="n"/>
      <c r="J739" s="14" t="n"/>
      <c r="K739" s="14" t="n"/>
      <c r="L739" s="14" t="n"/>
      <c r="M739" s="14" t="n"/>
      <c r="N739" s="14" t="n"/>
      <c r="O739" s="14" t="n"/>
      <c r="P739" s="14" t="n"/>
      <c r="Q739" s="14" t="n"/>
      <c r="R739" s="14" t="n"/>
      <c r="S739" s="14" t="n"/>
      <c r="T739" s="14" t="n"/>
      <c r="U739" s="14" t="n"/>
      <c r="V739" s="14" t="n"/>
      <c r="W739" s="14" t="n"/>
      <c r="X739" s="14" t="n"/>
      <c r="Y739" s="14" t="n"/>
      <c r="Z739" s="14" t="n"/>
    </row>
    <row r="740" ht="15.75" customHeight="1" s="16">
      <c r="A740" s="14" t="n"/>
      <c r="B740" s="14" t="n"/>
      <c r="C740" s="14" t="n"/>
      <c r="D740" s="14" t="n"/>
      <c r="E740" s="14" t="n"/>
      <c r="F740" s="14" t="n"/>
      <c r="G740" s="14" t="n"/>
      <c r="H740" s="14" t="n"/>
      <c r="I740" s="14" t="n"/>
      <c r="J740" s="14" t="n"/>
      <c r="K740" s="14" t="n"/>
      <c r="L740" s="14" t="n"/>
      <c r="M740" s="14" t="n"/>
      <c r="N740" s="14" t="n"/>
      <c r="O740" s="14" t="n"/>
      <c r="P740" s="14" t="n"/>
      <c r="Q740" s="14" t="n"/>
      <c r="R740" s="14" t="n"/>
      <c r="S740" s="14" t="n"/>
      <c r="T740" s="14" t="n"/>
      <c r="U740" s="14" t="n"/>
      <c r="V740" s="14" t="n"/>
      <c r="W740" s="14" t="n"/>
      <c r="X740" s="14" t="n"/>
      <c r="Y740" s="14" t="n"/>
      <c r="Z740" s="14" t="n"/>
    </row>
    <row r="741" ht="15.75" customHeight="1" s="16">
      <c r="A741" s="14" t="n"/>
      <c r="B741" s="14" t="n"/>
      <c r="C741" s="14" t="n"/>
      <c r="D741" s="14" t="n"/>
      <c r="E741" s="14" t="n"/>
      <c r="F741" s="14" t="n"/>
      <c r="G741" s="14" t="n"/>
      <c r="H741" s="14" t="n"/>
      <c r="I741" s="14" t="n"/>
      <c r="J741" s="14" t="n"/>
      <c r="K741" s="14" t="n"/>
      <c r="L741" s="14" t="n"/>
      <c r="M741" s="14" t="n"/>
      <c r="N741" s="14" t="n"/>
      <c r="O741" s="14" t="n"/>
      <c r="P741" s="14" t="n"/>
      <c r="Q741" s="14" t="n"/>
      <c r="R741" s="14" t="n"/>
      <c r="S741" s="14" t="n"/>
      <c r="T741" s="14" t="n"/>
      <c r="U741" s="14" t="n"/>
      <c r="V741" s="14" t="n"/>
      <c r="W741" s="14" t="n"/>
      <c r="X741" s="14" t="n"/>
      <c r="Y741" s="14" t="n"/>
      <c r="Z741" s="14" t="n"/>
    </row>
    <row r="742" ht="15.75" customHeight="1" s="16">
      <c r="A742" s="14" t="n"/>
      <c r="B742" s="14" t="n"/>
      <c r="C742" s="14" t="n"/>
      <c r="D742" s="14" t="n"/>
      <c r="E742" s="14" t="n"/>
      <c r="F742" s="14" t="n"/>
      <c r="G742" s="14" t="n"/>
      <c r="H742" s="14" t="n"/>
      <c r="I742" s="14" t="n"/>
      <c r="J742" s="14" t="n"/>
      <c r="K742" s="14" t="n"/>
      <c r="L742" s="14" t="n"/>
      <c r="M742" s="14" t="n"/>
      <c r="N742" s="14" t="n"/>
      <c r="O742" s="14" t="n"/>
      <c r="P742" s="14" t="n"/>
      <c r="Q742" s="14" t="n"/>
      <c r="R742" s="14" t="n"/>
      <c r="S742" s="14" t="n"/>
      <c r="T742" s="14" t="n"/>
      <c r="U742" s="14" t="n"/>
      <c r="V742" s="14" t="n"/>
      <c r="W742" s="14" t="n"/>
      <c r="X742" s="14" t="n"/>
      <c r="Y742" s="14" t="n"/>
      <c r="Z742" s="14" t="n"/>
    </row>
    <row r="743" ht="15.75" customHeight="1" s="16">
      <c r="A743" s="14" t="n"/>
      <c r="B743" s="14" t="n"/>
      <c r="C743" s="14" t="n"/>
      <c r="D743" s="14" t="n"/>
      <c r="E743" s="14" t="n"/>
      <c r="F743" s="14" t="n"/>
      <c r="G743" s="14" t="n"/>
      <c r="H743" s="14" t="n"/>
      <c r="I743" s="14" t="n"/>
      <c r="J743" s="14" t="n"/>
      <c r="K743" s="14" t="n"/>
      <c r="L743" s="14" t="n"/>
      <c r="M743" s="14" t="n"/>
      <c r="N743" s="14" t="n"/>
      <c r="O743" s="14" t="n"/>
      <c r="P743" s="14" t="n"/>
      <c r="Q743" s="14" t="n"/>
      <c r="R743" s="14" t="n"/>
      <c r="S743" s="14" t="n"/>
      <c r="T743" s="14" t="n"/>
      <c r="U743" s="14" t="n"/>
      <c r="V743" s="14" t="n"/>
      <c r="W743" s="14" t="n"/>
      <c r="X743" s="14" t="n"/>
      <c r="Y743" s="14" t="n"/>
      <c r="Z743" s="14" t="n"/>
    </row>
    <row r="744" ht="15.75" customHeight="1" s="16">
      <c r="A744" s="14" t="n"/>
      <c r="B744" s="14" t="n"/>
      <c r="C744" s="14" t="n"/>
      <c r="D744" s="14" t="n"/>
      <c r="E744" s="14" t="n"/>
      <c r="F744" s="14" t="n"/>
      <c r="G744" s="14" t="n"/>
      <c r="H744" s="14" t="n"/>
      <c r="I744" s="14" t="n"/>
      <c r="J744" s="14" t="n"/>
      <c r="K744" s="14" t="n"/>
      <c r="L744" s="14" t="n"/>
      <c r="M744" s="14" t="n"/>
      <c r="N744" s="14" t="n"/>
      <c r="O744" s="14" t="n"/>
      <c r="P744" s="14" t="n"/>
      <c r="Q744" s="14" t="n"/>
      <c r="R744" s="14" t="n"/>
      <c r="S744" s="14" t="n"/>
      <c r="T744" s="14" t="n"/>
      <c r="U744" s="14" t="n"/>
      <c r="V744" s="14" t="n"/>
      <c r="W744" s="14" t="n"/>
      <c r="X744" s="14" t="n"/>
      <c r="Y744" s="14" t="n"/>
      <c r="Z744" s="14" t="n"/>
    </row>
    <row r="745" ht="15.75" customHeight="1" s="16">
      <c r="A745" s="14" t="n"/>
      <c r="B745" s="14" t="n"/>
      <c r="C745" s="14" t="n"/>
      <c r="D745" s="14" t="n"/>
      <c r="E745" s="14" t="n"/>
      <c r="F745" s="14" t="n"/>
      <c r="G745" s="14" t="n"/>
      <c r="H745" s="14" t="n"/>
      <c r="I745" s="14" t="n"/>
      <c r="J745" s="14" t="n"/>
      <c r="K745" s="14" t="n"/>
      <c r="L745" s="14" t="n"/>
      <c r="M745" s="14" t="n"/>
      <c r="N745" s="14" t="n"/>
      <c r="O745" s="14" t="n"/>
      <c r="P745" s="14" t="n"/>
      <c r="Q745" s="14" t="n"/>
      <c r="R745" s="14" t="n"/>
      <c r="S745" s="14" t="n"/>
      <c r="T745" s="14" t="n"/>
      <c r="U745" s="14" t="n"/>
      <c r="V745" s="14" t="n"/>
      <c r="W745" s="14" t="n"/>
      <c r="X745" s="14" t="n"/>
      <c r="Y745" s="14" t="n"/>
      <c r="Z745" s="14" t="n"/>
    </row>
    <row r="746" ht="15.75" customHeight="1" s="16">
      <c r="A746" s="14" t="n"/>
      <c r="B746" s="14" t="n"/>
      <c r="C746" s="14" t="n"/>
      <c r="D746" s="14" t="n"/>
      <c r="E746" s="14" t="n"/>
      <c r="F746" s="14" t="n"/>
      <c r="G746" s="14" t="n"/>
      <c r="H746" s="14" t="n"/>
      <c r="I746" s="14" t="n"/>
      <c r="J746" s="14" t="n"/>
      <c r="K746" s="14" t="n"/>
      <c r="L746" s="14" t="n"/>
      <c r="M746" s="14" t="n"/>
      <c r="N746" s="14" t="n"/>
      <c r="O746" s="14" t="n"/>
      <c r="P746" s="14" t="n"/>
      <c r="Q746" s="14" t="n"/>
      <c r="R746" s="14" t="n"/>
      <c r="S746" s="14" t="n"/>
      <c r="T746" s="14" t="n"/>
      <c r="U746" s="14" t="n"/>
      <c r="V746" s="14" t="n"/>
      <c r="W746" s="14" t="n"/>
      <c r="X746" s="14" t="n"/>
      <c r="Y746" s="14" t="n"/>
      <c r="Z746" s="14" t="n"/>
    </row>
    <row r="747" ht="15.75" customHeight="1" s="16">
      <c r="A747" s="14" t="n"/>
      <c r="B747" s="14" t="n"/>
      <c r="C747" s="14" t="n"/>
      <c r="D747" s="14" t="n"/>
      <c r="E747" s="14" t="n"/>
      <c r="F747" s="14" t="n"/>
      <c r="G747" s="14" t="n"/>
      <c r="H747" s="14" t="n"/>
      <c r="I747" s="14" t="n"/>
      <c r="J747" s="14" t="n"/>
      <c r="K747" s="14" t="n"/>
      <c r="L747" s="14" t="n"/>
      <c r="M747" s="14" t="n"/>
      <c r="N747" s="14" t="n"/>
      <c r="O747" s="14" t="n"/>
      <c r="P747" s="14" t="n"/>
      <c r="Q747" s="14" t="n"/>
      <c r="R747" s="14" t="n"/>
      <c r="S747" s="14" t="n"/>
      <c r="T747" s="14" t="n"/>
      <c r="U747" s="14" t="n"/>
      <c r="V747" s="14" t="n"/>
      <c r="W747" s="14" t="n"/>
      <c r="X747" s="14" t="n"/>
      <c r="Y747" s="14" t="n"/>
      <c r="Z747" s="14" t="n"/>
    </row>
    <row r="748" ht="15.75" customHeight="1" s="16">
      <c r="A748" s="14" t="n"/>
      <c r="B748" s="14" t="n"/>
      <c r="C748" s="14" t="n"/>
      <c r="D748" s="14" t="n"/>
      <c r="E748" s="14" t="n"/>
      <c r="F748" s="14" t="n"/>
      <c r="G748" s="14" t="n"/>
      <c r="H748" s="14" t="n"/>
      <c r="I748" s="14" t="n"/>
      <c r="J748" s="14" t="n"/>
      <c r="K748" s="14" t="n"/>
      <c r="L748" s="14" t="n"/>
      <c r="M748" s="14" t="n"/>
      <c r="N748" s="14" t="n"/>
      <c r="O748" s="14" t="n"/>
      <c r="P748" s="14" t="n"/>
      <c r="Q748" s="14" t="n"/>
      <c r="R748" s="14" t="n"/>
      <c r="S748" s="14" t="n"/>
      <c r="T748" s="14" t="n"/>
      <c r="U748" s="14" t="n"/>
      <c r="V748" s="14" t="n"/>
      <c r="W748" s="14" t="n"/>
      <c r="X748" s="14" t="n"/>
      <c r="Y748" s="14" t="n"/>
      <c r="Z748" s="14" t="n"/>
    </row>
    <row r="749" ht="15.75" customHeight="1" s="16">
      <c r="A749" s="14" t="n"/>
      <c r="B749" s="14" t="n"/>
      <c r="C749" s="14" t="n"/>
      <c r="D749" s="14" t="n"/>
      <c r="E749" s="14" t="n"/>
      <c r="F749" s="14" t="n"/>
      <c r="G749" s="14" t="n"/>
      <c r="H749" s="14" t="n"/>
      <c r="I749" s="14" t="n"/>
      <c r="J749" s="14" t="n"/>
      <c r="K749" s="14" t="n"/>
      <c r="L749" s="14" t="n"/>
      <c r="M749" s="14" t="n"/>
      <c r="N749" s="14" t="n"/>
      <c r="O749" s="14" t="n"/>
      <c r="P749" s="14" t="n"/>
      <c r="Q749" s="14" t="n"/>
      <c r="R749" s="14" t="n"/>
      <c r="S749" s="14" t="n"/>
      <c r="T749" s="14" t="n"/>
      <c r="U749" s="14" t="n"/>
      <c r="V749" s="14" t="n"/>
      <c r="W749" s="14" t="n"/>
      <c r="X749" s="14" t="n"/>
      <c r="Y749" s="14" t="n"/>
      <c r="Z749" s="14" t="n"/>
    </row>
    <row r="750" ht="15.75" customHeight="1" s="16">
      <c r="A750" s="14" t="n"/>
      <c r="B750" s="14" t="n"/>
      <c r="C750" s="14" t="n"/>
      <c r="D750" s="14" t="n"/>
      <c r="E750" s="14" t="n"/>
      <c r="F750" s="14" t="n"/>
      <c r="G750" s="14" t="n"/>
      <c r="H750" s="14" t="n"/>
      <c r="I750" s="14" t="n"/>
      <c r="J750" s="14" t="n"/>
      <c r="K750" s="14" t="n"/>
      <c r="L750" s="14" t="n"/>
      <c r="M750" s="14" t="n"/>
      <c r="N750" s="14" t="n"/>
      <c r="O750" s="14" t="n"/>
      <c r="P750" s="14" t="n"/>
      <c r="Q750" s="14" t="n"/>
      <c r="R750" s="14" t="n"/>
      <c r="S750" s="14" t="n"/>
      <c r="T750" s="14" t="n"/>
      <c r="U750" s="14" t="n"/>
      <c r="V750" s="14" t="n"/>
      <c r="W750" s="14" t="n"/>
      <c r="X750" s="14" t="n"/>
      <c r="Y750" s="14" t="n"/>
      <c r="Z750" s="14" t="n"/>
    </row>
    <row r="751" ht="15.75" customHeight="1" s="16">
      <c r="A751" s="14" t="n"/>
      <c r="B751" s="14" t="n"/>
      <c r="C751" s="14" t="n"/>
      <c r="D751" s="14" t="n"/>
      <c r="E751" s="14" t="n"/>
      <c r="F751" s="14" t="n"/>
      <c r="G751" s="14" t="n"/>
      <c r="H751" s="14" t="n"/>
      <c r="I751" s="14" t="n"/>
      <c r="J751" s="14" t="n"/>
      <c r="K751" s="14" t="n"/>
      <c r="L751" s="14" t="n"/>
      <c r="M751" s="14" t="n"/>
      <c r="N751" s="14" t="n"/>
      <c r="O751" s="14" t="n"/>
      <c r="P751" s="14" t="n"/>
      <c r="Q751" s="14" t="n"/>
      <c r="R751" s="14" t="n"/>
      <c r="S751" s="14" t="n"/>
      <c r="T751" s="14" t="n"/>
      <c r="U751" s="14" t="n"/>
      <c r="V751" s="14" t="n"/>
      <c r="W751" s="14" t="n"/>
      <c r="X751" s="14" t="n"/>
      <c r="Y751" s="14" t="n"/>
      <c r="Z751" s="14" t="n"/>
    </row>
    <row r="752" ht="15.75" customHeight="1" s="16">
      <c r="A752" s="14" t="n"/>
      <c r="B752" s="14" t="n"/>
      <c r="C752" s="14" t="n"/>
      <c r="D752" s="14" t="n"/>
      <c r="E752" s="14" t="n"/>
      <c r="F752" s="14" t="n"/>
      <c r="G752" s="14" t="n"/>
      <c r="H752" s="14" t="n"/>
      <c r="I752" s="14" t="n"/>
      <c r="J752" s="14" t="n"/>
      <c r="K752" s="14" t="n"/>
      <c r="L752" s="14" t="n"/>
      <c r="M752" s="14" t="n"/>
      <c r="N752" s="14" t="n"/>
      <c r="O752" s="14" t="n"/>
      <c r="P752" s="14" t="n"/>
      <c r="Q752" s="14" t="n"/>
      <c r="R752" s="14" t="n"/>
      <c r="S752" s="14" t="n"/>
      <c r="T752" s="14" t="n"/>
      <c r="U752" s="14" t="n"/>
      <c r="V752" s="14" t="n"/>
      <c r="W752" s="14" t="n"/>
      <c r="X752" s="14" t="n"/>
      <c r="Y752" s="14" t="n"/>
      <c r="Z752" s="14" t="n"/>
    </row>
    <row r="753" ht="15.75" customHeight="1" s="16">
      <c r="A753" s="14" t="n"/>
      <c r="B753" s="14" t="n"/>
      <c r="C753" s="14" t="n"/>
      <c r="D753" s="14" t="n"/>
      <c r="E753" s="14" t="n"/>
      <c r="F753" s="14" t="n"/>
      <c r="G753" s="14" t="n"/>
      <c r="H753" s="14" t="n"/>
      <c r="I753" s="14" t="n"/>
      <c r="J753" s="14" t="n"/>
      <c r="K753" s="14" t="n"/>
      <c r="L753" s="14" t="n"/>
      <c r="M753" s="14" t="n"/>
      <c r="N753" s="14" t="n"/>
      <c r="O753" s="14" t="n"/>
      <c r="P753" s="14" t="n"/>
      <c r="Q753" s="14" t="n"/>
      <c r="R753" s="14" t="n"/>
      <c r="S753" s="14" t="n"/>
      <c r="T753" s="14" t="n"/>
      <c r="U753" s="14" t="n"/>
      <c r="V753" s="14" t="n"/>
      <c r="W753" s="14" t="n"/>
      <c r="X753" s="14" t="n"/>
      <c r="Y753" s="14" t="n"/>
      <c r="Z753" s="14" t="n"/>
    </row>
    <row r="754" ht="15.75" customHeight="1" s="16">
      <c r="A754" s="14" t="n"/>
      <c r="B754" s="14" t="n"/>
      <c r="C754" s="14" t="n"/>
      <c r="D754" s="14" t="n"/>
      <c r="E754" s="14" t="n"/>
      <c r="F754" s="14" t="n"/>
      <c r="G754" s="14" t="n"/>
      <c r="H754" s="14" t="n"/>
      <c r="I754" s="14" t="n"/>
      <c r="J754" s="14" t="n"/>
      <c r="K754" s="14" t="n"/>
      <c r="L754" s="14" t="n"/>
      <c r="M754" s="14" t="n"/>
      <c r="N754" s="14" t="n"/>
      <c r="O754" s="14" t="n"/>
      <c r="P754" s="14" t="n"/>
      <c r="Q754" s="14" t="n"/>
      <c r="R754" s="14" t="n"/>
      <c r="S754" s="14" t="n"/>
      <c r="T754" s="14" t="n"/>
      <c r="U754" s="14" t="n"/>
      <c r="V754" s="14" t="n"/>
      <c r="W754" s="14" t="n"/>
      <c r="X754" s="14" t="n"/>
      <c r="Y754" s="14" t="n"/>
      <c r="Z754" s="14" t="n"/>
    </row>
    <row r="755" ht="15.75" customHeight="1" s="16">
      <c r="A755" s="14" t="n"/>
      <c r="B755" s="14" t="n"/>
      <c r="C755" s="14" t="n"/>
      <c r="D755" s="14" t="n"/>
      <c r="E755" s="14" t="n"/>
      <c r="F755" s="14" t="n"/>
      <c r="G755" s="14" t="n"/>
      <c r="H755" s="14" t="n"/>
      <c r="I755" s="14" t="n"/>
      <c r="J755" s="14" t="n"/>
      <c r="K755" s="14" t="n"/>
      <c r="L755" s="14" t="n"/>
      <c r="M755" s="14" t="n"/>
      <c r="N755" s="14" t="n"/>
      <c r="O755" s="14" t="n"/>
      <c r="P755" s="14" t="n"/>
      <c r="Q755" s="14" t="n"/>
      <c r="R755" s="14" t="n"/>
      <c r="S755" s="14" t="n"/>
      <c r="T755" s="14" t="n"/>
      <c r="U755" s="14" t="n"/>
      <c r="V755" s="14" t="n"/>
      <c r="W755" s="14" t="n"/>
      <c r="X755" s="14" t="n"/>
      <c r="Y755" s="14" t="n"/>
      <c r="Z755" s="14" t="n"/>
    </row>
    <row r="756" ht="15.75" customHeight="1" s="16">
      <c r="A756" s="14" t="n"/>
      <c r="B756" s="14" t="n"/>
      <c r="C756" s="14" t="n"/>
      <c r="D756" s="14" t="n"/>
      <c r="E756" s="14" t="n"/>
      <c r="F756" s="14" t="n"/>
      <c r="G756" s="14" t="n"/>
      <c r="H756" s="14" t="n"/>
      <c r="I756" s="14" t="n"/>
      <c r="J756" s="14" t="n"/>
      <c r="K756" s="14" t="n"/>
      <c r="L756" s="14" t="n"/>
      <c r="M756" s="14" t="n"/>
      <c r="N756" s="14" t="n"/>
      <c r="O756" s="14" t="n"/>
      <c r="P756" s="14" t="n"/>
      <c r="Q756" s="14" t="n"/>
      <c r="R756" s="14" t="n"/>
      <c r="S756" s="14" t="n"/>
      <c r="T756" s="14" t="n"/>
      <c r="U756" s="14" t="n"/>
      <c r="V756" s="14" t="n"/>
      <c r="W756" s="14" t="n"/>
      <c r="X756" s="14" t="n"/>
      <c r="Y756" s="14" t="n"/>
      <c r="Z756" s="14" t="n"/>
    </row>
    <row r="757" ht="15.75" customHeight="1" s="16">
      <c r="A757" s="14" t="n"/>
      <c r="B757" s="14" t="n"/>
      <c r="C757" s="14" t="n"/>
      <c r="D757" s="14" t="n"/>
      <c r="E757" s="14" t="n"/>
      <c r="F757" s="14" t="n"/>
      <c r="G757" s="14" t="n"/>
      <c r="H757" s="14" t="n"/>
      <c r="I757" s="14" t="n"/>
      <c r="J757" s="14" t="n"/>
      <c r="K757" s="14" t="n"/>
      <c r="L757" s="14" t="n"/>
      <c r="M757" s="14" t="n"/>
      <c r="N757" s="14" t="n"/>
      <c r="O757" s="14" t="n"/>
      <c r="P757" s="14" t="n"/>
      <c r="Q757" s="14" t="n"/>
      <c r="R757" s="14" t="n"/>
      <c r="S757" s="14" t="n"/>
      <c r="T757" s="14" t="n"/>
      <c r="U757" s="14" t="n"/>
      <c r="V757" s="14" t="n"/>
      <c r="W757" s="14" t="n"/>
      <c r="X757" s="14" t="n"/>
      <c r="Y757" s="14" t="n"/>
      <c r="Z757" s="14" t="n"/>
    </row>
    <row r="758" ht="15.75" customHeight="1" s="16">
      <c r="A758" s="14" t="n"/>
      <c r="B758" s="14" t="n"/>
      <c r="C758" s="14" t="n"/>
      <c r="D758" s="14" t="n"/>
      <c r="E758" s="14" t="n"/>
      <c r="F758" s="14" t="n"/>
      <c r="G758" s="14" t="n"/>
      <c r="H758" s="14" t="n"/>
      <c r="I758" s="14" t="n"/>
      <c r="J758" s="14" t="n"/>
      <c r="K758" s="14" t="n"/>
      <c r="L758" s="14" t="n"/>
      <c r="M758" s="14" t="n"/>
      <c r="N758" s="14" t="n"/>
      <c r="O758" s="14" t="n"/>
      <c r="P758" s="14" t="n"/>
      <c r="Q758" s="14" t="n"/>
      <c r="R758" s="14" t="n"/>
      <c r="S758" s="14" t="n"/>
      <c r="T758" s="14" t="n"/>
      <c r="U758" s="14" t="n"/>
      <c r="V758" s="14" t="n"/>
      <c r="W758" s="14" t="n"/>
      <c r="X758" s="14" t="n"/>
      <c r="Y758" s="14" t="n"/>
      <c r="Z758" s="14" t="n"/>
    </row>
    <row r="759" ht="15.75" customHeight="1" s="16">
      <c r="A759" s="14" t="n"/>
      <c r="B759" s="14" t="n"/>
      <c r="C759" s="14" t="n"/>
      <c r="D759" s="14" t="n"/>
      <c r="E759" s="14" t="n"/>
      <c r="F759" s="14" t="n"/>
      <c r="G759" s="14" t="n"/>
      <c r="H759" s="14" t="n"/>
      <c r="I759" s="14" t="n"/>
      <c r="J759" s="14" t="n"/>
      <c r="K759" s="14" t="n"/>
      <c r="L759" s="14" t="n"/>
      <c r="M759" s="14" t="n"/>
      <c r="N759" s="14" t="n"/>
      <c r="O759" s="14" t="n"/>
      <c r="P759" s="14" t="n"/>
      <c r="Q759" s="14" t="n"/>
      <c r="R759" s="14" t="n"/>
      <c r="S759" s="14" t="n"/>
      <c r="T759" s="14" t="n"/>
      <c r="U759" s="14" t="n"/>
      <c r="V759" s="14" t="n"/>
      <c r="W759" s="14" t="n"/>
      <c r="X759" s="14" t="n"/>
      <c r="Y759" s="14" t="n"/>
      <c r="Z759" s="14" t="n"/>
    </row>
    <row r="760" ht="15.75" customHeight="1" s="16">
      <c r="A760" s="14" t="n"/>
      <c r="B760" s="14" t="n"/>
      <c r="C760" s="14" t="n"/>
      <c r="D760" s="14" t="n"/>
      <c r="E760" s="14" t="n"/>
      <c r="F760" s="14" t="n"/>
      <c r="G760" s="14" t="n"/>
      <c r="H760" s="14" t="n"/>
      <c r="I760" s="14" t="n"/>
      <c r="J760" s="14" t="n"/>
      <c r="K760" s="14" t="n"/>
      <c r="L760" s="14" t="n"/>
      <c r="M760" s="14" t="n"/>
      <c r="N760" s="14" t="n"/>
      <c r="O760" s="14" t="n"/>
      <c r="P760" s="14" t="n"/>
      <c r="Q760" s="14" t="n"/>
      <c r="R760" s="14" t="n"/>
      <c r="S760" s="14" t="n"/>
      <c r="T760" s="14" t="n"/>
      <c r="U760" s="14" t="n"/>
      <c r="V760" s="14" t="n"/>
      <c r="W760" s="14" t="n"/>
      <c r="X760" s="14" t="n"/>
      <c r="Y760" s="14" t="n"/>
      <c r="Z760" s="14" t="n"/>
    </row>
    <row r="761" ht="15.75" customHeight="1" s="16">
      <c r="A761" s="14" t="n"/>
      <c r="B761" s="14" t="n"/>
      <c r="C761" s="14" t="n"/>
      <c r="D761" s="14" t="n"/>
      <c r="E761" s="14" t="n"/>
      <c r="F761" s="14" t="n"/>
      <c r="G761" s="14" t="n"/>
      <c r="H761" s="14" t="n"/>
      <c r="I761" s="14" t="n"/>
      <c r="J761" s="14" t="n"/>
      <c r="K761" s="14" t="n"/>
      <c r="L761" s="14" t="n"/>
      <c r="M761" s="14" t="n"/>
      <c r="N761" s="14" t="n"/>
      <c r="O761" s="14" t="n"/>
      <c r="P761" s="14" t="n"/>
      <c r="Q761" s="14" t="n"/>
      <c r="R761" s="14" t="n"/>
      <c r="S761" s="14" t="n"/>
      <c r="T761" s="14" t="n"/>
      <c r="U761" s="14" t="n"/>
      <c r="V761" s="14" t="n"/>
      <c r="W761" s="14" t="n"/>
      <c r="X761" s="14" t="n"/>
      <c r="Y761" s="14" t="n"/>
      <c r="Z761" s="14" t="n"/>
    </row>
    <row r="762" ht="15.75" customHeight="1" s="16">
      <c r="A762" s="14" t="n"/>
      <c r="B762" s="14" t="n"/>
      <c r="C762" s="14" t="n"/>
      <c r="D762" s="14" t="n"/>
      <c r="E762" s="14" t="n"/>
      <c r="F762" s="14" t="n"/>
      <c r="G762" s="14" t="n"/>
      <c r="H762" s="14" t="n"/>
      <c r="I762" s="14" t="n"/>
      <c r="J762" s="14" t="n"/>
      <c r="K762" s="14" t="n"/>
      <c r="L762" s="14" t="n"/>
      <c r="M762" s="14" t="n"/>
      <c r="N762" s="14" t="n"/>
      <c r="O762" s="14" t="n"/>
      <c r="P762" s="14" t="n"/>
      <c r="Q762" s="14" t="n"/>
      <c r="R762" s="14" t="n"/>
      <c r="S762" s="14" t="n"/>
      <c r="T762" s="14" t="n"/>
      <c r="U762" s="14" t="n"/>
      <c r="V762" s="14" t="n"/>
      <c r="W762" s="14" t="n"/>
      <c r="X762" s="14" t="n"/>
      <c r="Y762" s="14" t="n"/>
      <c r="Z762" s="14" t="n"/>
    </row>
    <row r="763" ht="15.75" customHeight="1" s="16">
      <c r="A763" s="14" t="n"/>
      <c r="B763" s="14" t="n"/>
      <c r="C763" s="14" t="n"/>
      <c r="D763" s="14" t="n"/>
      <c r="E763" s="14" t="n"/>
      <c r="F763" s="14" t="n"/>
      <c r="G763" s="14" t="n"/>
      <c r="H763" s="14" t="n"/>
      <c r="I763" s="14" t="n"/>
      <c r="J763" s="14" t="n"/>
      <c r="K763" s="14" t="n"/>
      <c r="L763" s="14" t="n"/>
      <c r="M763" s="14" t="n"/>
      <c r="N763" s="14" t="n"/>
      <c r="O763" s="14" t="n"/>
      <c r="P763" s="14" t="n"/>
      <c r="Q763" s="14" t="n"/>
      <c r="R763" s="14" t="n"/>
      <c r="S763" s="14" t="n"/>
      <c r="T763" s="14" t="n"/>
      <c r="U763" s="14" t="n"/>
      <c r="V763" s="14" t="n"/>
      <c r="W763" s="14" t="n"/>
      <c r="X763" s="14" t="n"/>
      <c r="Y763" s="14" t="n"/>
      <c r="Z763" s="14" t="n"/>
    </row>
    <row r="764" ht="15.75" customHeight="1" s="16">
      <c r="A764" s="14" t="n"/>
      <c r="B764" s="14" t="n"/>
      <c r="C764" s="14" t="n"/>
      <c r="D764" s="14" t="n"/>
      <c r="E764" s="14" t="n"/>
      <c r="F764" s="14" t="n"/>
      <c r="G764" s="14" t="n"/>
      <c r="H764" s="14" t="n"/>
      <c r="I764" s="14" t="n"/>
      <c r="J764" s="14" t="n"/>
      <c r="K764" s="14" t="n"/>
      <c r="L764" s="14" t="n"/>
      <c r="M764" s="14" t="n"/>
      <c r="N764" s="14" t="n"/>
      <c r="O764" s="14" t="n"/>
      <c r="P764" s="14" t="n"/>
      <c r="Q764" s="14" t="n"/>
      <c r="R764" s="14" t="n"/>
      <c r="S764" s="14" t="n"/>
      <c r="T764" s="14" t="n"/>
      <c r="U764" s="14" t="n"/>
      <c r="V764" s="14" t="n"/>
      <c r="W764" s="14" t="n"/>
      <c r="X764" s="14" t="n"/>
      <c r="Y764" s="14" t="n"/>
      <c r="Z764" s="14" t="n"/>
    </row>
    <row r="765" ht="15.75" customHeight="1" s="16">
      <c r="A765" s="14" t="n"/>
      <c r="B765" s="14" t="n"/>
      <c r="C765" s="14" t="n"/>
      <c r="D765" s="14" t="n"/>
      <c r="E765" s="14" t="n"/>
      <c r="F765" s="14" t="n"/>
      <c r="G765" s="14" t="n"/>
      <c r="H765" s="14" t="n"/>
      <c r="I765" s="14" t="n"/>
      <c r="J765" s="14" t="n"/>
      <c r="K765" s="14" t="n"/>
      <c r="L765" s="14" t="n"/>
      <c r="M765" s="14" t="n"/>
      <c r="N765" s="14" t="n"/>
      <c r="O765" s="14" t="n"/>
      <c r="P765" s="14" t="n"/>
      <c r="Q765" s="14" t="n"/>
      <c r="R765" s="14" t="n"/>
      <c r="S765" s="14" t="n"/>
      <c r="T765" s="14" t="n"/>
      <c r="U765" s="14" t="n"/>
      <c r="V765" s="14" t="n"/>
      <c r="W765" s="14" t="n"/>
      <c r="X765" s="14" t="n"/>
      <c r="Y765" s="14" t="n"/>
      <c r="Z765" s="14" t="n"/>
    </row>
    <row r="766" ht="15.75" customHeight="1" s="16">
      <c r="A766" s="14" t="n"/>
      <c r="B766" s="14" t="n"/>
      <c r="C766" s="14" t="n"/>
      <c r="D766" s="14" t="n"/>
      <c r="E766" s="14" t="n"/>
      <c r="F766" s="14" t="n"/>
      <c r="G766" s="14" t="n"/>
      <c r="H766" s="14" t="n"/>
      <c r="I766" s="14" t="n"/>
      <c r="J766" s="14" t="n"/>
      <c r="K766" s="14" t="n"/>
      <c r="L766" s="14" t="n"/>
      <c r="M766" s="14" t="n"/>
      <c r="N766" s="14" t="n"/>
      <c r="O766" s="14" t="n"/>
      <c r="P766" s="14" t="n"/>
      <c r="Q766" s="14" t="n"/>
      <c r="R766" s="14" t="n"/>
      <c r="S766" s="14" t="n"/>
      <c r="T766" s="14" t="n"/>
      <c r="U766" s="14" t="n"/>
      <c r="V766" s="14" t="n"/>
      <c r="W766" s="14" t="n"/>
      <c r="X766" s="14" t="n"/>
      <c r="Y766" s="14" t="n"/>
      <c r="Z766" s="14" t="n"/>
    </row>
    <row r="767" ht="15.75" customHeight="1" s="16">
      <c r="A767" s="14" t="n"/>
      <c r="B767" s="14" t="n"/>
      <c r="C767" s="14" t="n"/>
      <c r="D767" s="14" t="n"/>
      <c r="E767" s="14" t="n"/>
      <c r="F767" s="14" t="n"/>
      <c r="G767" s="14" t="n"/>
      <c r="H767" s="14" t="n"/>
      <c r="I767" s="14" t="n"/>
      <c r="J767" s="14" t="n"/>
      <c r="K767" s="14" t="n"/>
      <c r="L767" s="14" t="n"/>
      <c r="M767" s="14" t="n"/>
      <c r="N767" s="14" t="n"/>
      <c r="O767" s="14" t="n"/>
      <c r="P767" s="14" t="n"/>
      <c r="Q767" s="14" t="n"/>
      <c r="R767" s="14" t="n"/>
      <c r="S767" s="14" t="n"/>
      <c r="T767" s="14" t="n"/>
      <c r="U767" s="14" t="n"/>
      <c r="V767" s="14" t="n"/>
      <c r="W767" s="14" t="n"/>
      <c r="X767" s="14" t="n"/>
      <c r="Y767" s="14" t="n"/>
      <c r="Z767" s="14" t="n"/>
    </row>
    <row r="768" ht="15.75" customHeight="1" s="16">
      <c r="A768" s="14" t="n"/>
      <c r="B768" s="14" t="n"/>
      <c r="C768" s="14" t="n"/>
      <c r="D768" s="14" t="n"/>
      <c r="E768" s="14" t="n"/>
      <c r="F768" s="14" t="n"/>
      <c r="G768" s="14" t="n"/>
      <c r="H768" s="14" t="n"/>
      <c r="I768" s="14" t="n"/>
      <c r="J768" s="14" t="n"/>
      <c r="K768" s="14" t="n"/>
      <c r="L768" s="14" t="n"/>
      <c r="M768" s="14" t="n"/>
      <c r="N768" s="14" t="n"/>
      <c r="O768" s="14" t="n"/>
      <c r="P768" s="14" t="n"/>
      <c r="Q768" s="14" t="n"/>
      <c r="R768" s="14" t="n"/>
      <c r="S768" s="14" t="n"/>
      <c r="T768" s="14" t="n"/>
      <c r="U768" s="14" t="n"/>
      <c r="V768" s="14" t="n"/>
      <c r="W768" s="14" t="n"/>
      <c r="X768" s="14" t="n"/>
      <c r="Y768" s="14" t="n"/>
      <c r="Z768" s="14" t="n"/>
    </row>
    <row r="769" ht="15.75" customHeight="1" s="16">
      <c r="A769" s="14" t="n"/>
      <c r="B769" s="14" t="n"/>
      <c r="C769" s="14" t="n"/>
      <c r="D769" s="14" t="n"/>
      <c r="E769" s="14" t="n"/>
      <c r="F769" s="14" t="n"/>
      <c r="G769" s="14" t="n"/>
      <c r="H769" s="14" t="n"/>
      <c r="I769" s="14" t="n"/>
      <c r="J769" s="14" t="n"/>
      <c r="K769" s="14" t="n"/>
      <c r="L769" s="14" t="n"/>
      <c r="M769" s="14" t="n"/>
      <c r="N769" s="14" t="n"/>
      <c r="O769" s="14" t="n"/>
      <c r="P769" s="14" t="n"/>
      <c r="Q769" s="14" t="n"/>
      <c r="R769" s="14" t="n"/>
      <c r="S769" s="14" t="n"/>
      <c r="T769" s="14" t="n"/>
      <c r="U769" s="14" t="n"/>
      <c r="V769" s="14" t="n"/>
      <c r="W769" s="14" t="n"/>
      <c r="X769" s="14" t="n"/>
      <c r="Y769" s="14" t="n"/>
      <c r="Z769" s="14" t="n"/>
    </row>
    <row r="770" ht="15.75" customHeight="1" s="16">
      <c r="A770" s="14" t="n"/>
      <c r="B770" s="14" t="n"/>
      <c r="C770" s="14" t="n"/>
      <c r="D770" s="14" t="n"/>
      <c r="E770" s="14" t="n"/>
      <c r="F770" s="14" t="n"/>
      <c r="G770" s="14" t="n"/>
      <c r="H770" s="14" t="n"/>
      <c r="I770" s="14" t="n"/>
      <c r="J770" s="14" t="n"/>
      <c r="K770" s="14" t="n"/>
      <c r="L770" s="14" t="n"/>
      <c r="M770" s="14" t="n"/>
      <c r="N770" s="14" t="n"/>
      <c r="O770" s="14" t="n"/>
      <c r="P770" s="14" t="n"/>
      <c r="Q770" s="14" t="n"/>
      <c r="R770" s="14" t="n"/>
      <c r="S770" s="14" t="n"/>
      <c r="T770" s="14" t="n"/>
      <c r="U770" s="14" t="n"/>
      <c r="V770" s="14" t="n"/>
      <c r="W770" s="14" t="n"/>
      <c r="X770" s="14" t="n"/>
      <c r="Y770" s="14" t="n"/>
      <c r="Z770" s="14" t="n"/>
    </row>
    <row r="771" ht="15.75" customHeight="1" s="16">
      <c r="A771" s="14" t="n"/>
      <c r="B771" s="14" t="n"/>
      <c r="C771" s="14" t="n"/>
      <c r="D771" s="14" t="n"/>
      <c r="E771" s="14" t="n"/>
      <c r="F771" s="14" t="n"/>
      <c r="G771" s="14" t="n"/>
      <c r="H771" s="14" t="n"/>
      <c r="I771" s="14" t="n"/>
      <c r="J771" s="14" t="n"/>
      <c r="K771" s="14" t="n"/>
      <c r="L771" s="14" t="n"/>
      <c r="M771" s="14" t="n"/>
      <c r="N771" s="14" t="n"/>
      <c r="O771" s="14" t="n"/>
      <c r="P771" s="14" t="n"/>
      <c r="Q771" s="14" t="n"/>
      <c r="R771" s="14" t="n"/>
      <c r="S771" s="14" t="n"/>
      <c r="T771" s="14" t="n"/>
      <c r="U771" s="14" t="n"/>
      <c r="V771" s="14" t="n"/>
      <c r="W771" s="14" t="n"/>
      <c r="X771" s="14" t="n"/>
      <c r="Y771" s="14" t="n"/>
      <c r="Z771" s="14" t="n"/>
    </row>
    <row r="772" ht="15.75" customHeight="1" s="16">
      <c r="A772" s="14" t="n"/>
      <c r="B772" s="14" t="n"/>
      <c r="C772" s="14" t="n"/>
      <c r="D772" s="14" t="n"/>
      <c r="E772" s="14" t="n"/>
      <c r="F772" s="14" t="n"/>
      <c r="G772" s="14" t="n"/>
      <c r="H772" s="14" t="n"/>
      <c r="I772" s="14" t="n"/>
      <c r="J772" s="14" t="n"/>
      <c r="K772" s="14" t="n"/>
      <c r="L772" s="14" t="n"/>
      <c r="M772" s="14" t="n"/>
      <c r="N772" s="14" t="n"/>
      <c r="O772" s="14" t="n"/>
      <c r="P772" s="14" t="n"/>
      <c r="Q772" s="14" t="n"/>
      <c r="R772" s="14" t="n"/>
      <c r="S772" s="14" t="n"/>
      <c r="T772" s="14" t="n"/>
      <c r="U772" s="14" t="n"/>
      <c r="V772" s="14" t="n"/>
      <c r="W772" s="14" t="n"/>
      <c r="X772" s="14" t="n"/>
      <c r="Y772" s="14" t="n"/>
      <c r="Z772" s="14" t="n"/>
    </row>
    <row r="773" ht="15.75" customHeight="1" s="16">
      <c r="A773" s="14" t="n"/>
      <c r="B773" s="14" t="n"/>
      <c r="C773" s="14" t="n"/>
      <c r="D773" s="14" t="n"/>
      <c r="E773" s="14" t="n"/>
      <c r="F773" s="14" t="n"/>
      <c r="G773" s="14" t="n"/>
      <c r="H773" s="14" t="n"/>
      <c r="I773" s="14" t="n"/>
      <c r="J773" s="14" t="n"/>
      <c r="K773" s="14" t="n"/>
      <c r="L773" s="14" t="n"/>
      <c r="M773" s="14" t="n"/>
      <c r="N773" s="14" t="n"/>
      <c r="O773" s="14" t="n"/>
      <c r="P773" s="14" t="n"/>
      <c r="Q773" s="14" t="n"/>
      <c r="R773" s="14" t="n"/>
      <c r="S773" s="14" t="n"/>
      <c r="T773" s="14" t="n"/>
      <c r="U773" s="14" t="n"/>
      <c r="V773" s="14" t="n"/>
      <c r="W773" s="14" t="n"/>
      <c r="X773" s="14" t="n"/>
      <c r="Y773" s="14" t="n"/>
      <c r="Z773" s="14" t="n"/>
    </row>
    <row r="774" ht="15.75" customHeight="1" s="16">
      <c r="A774" s="14" t="n"/>
      <c r="B774" s="14" t="n"/>
      <c r="C774" s="14" t="n"/>
      <c r="D774" s="14" t="n"/>
      <c r="E774" s="14" t="n"/>
      <c r="F774" s="14" t="n"/>
      <c r="G774" s="14" t="n"/>
      <c r="H774" s="14" t="n"/>
      <c r="I774" s="14" t="n"/>
      <c r="J774" s="14" t="n"/>
      <c r="K774" s="14" t="n"/>
      <c r="L774" s="14" t="n"/>
      <c r="M774" s="14" t="n"/>
      <c r="N774" s="14" t="n"/>
      <c r="O774" s="14" t="n"/>
      <c r="P774" s="14" t="n"/>
      <c r="Q774" s="14" t="n"/>
      <c r="R774" s="14" t="n"/>
      <c r="S774" s="14" t="n"/>
      <c r="T774" s="14" t="n"/>
      <c r="U774" s="14" t="n"/>
      <c r="V774" s="14" t="n"/>
      <c r="W774" s="14" t="n"/>
      <c r="X774" s="14" t="n"/>
      <c r="Y774" s="14" t="n"/>
      <c r="Z774" s="14" t="n"/>
    </row>
    <row r="775" ht="15.75" customHeight="1" s="16">
      <c r="A775" s="14" t="n"/>
      <c r="B775" s="14" t="n"/>
      <c r="C775" s="14" t="n"/>
      <c r="D775" s="14" t="n"/>
      <c r="E775" s="14" t="n"/>
      <c r="F775" s="14" t="n"/>
      <c r="G775" s="14" t="n"/>
      <c r="H775" s="14" t="n"/>
      <c r="I775" s="14" t="n"/>
      <c r="J775" s="14" t="n"/>
      <c r="K775" s="14" t="n"/>
      <c r="L775" s="14" t="n"/>
      <c r="M775" s="14" t="n"/>
      <c r="N775" s="14" t="n"/>
      <c r="O775" s="14" t="n"/>
      <c r="P775" s="14" t="n"/>
      <c r="Q775" s="14" t="n"/>
      <c r="R775" s="14" t="n"/>
      <c r="S775" s="14" t="n"/>
      <c r="T775" s="14" t="n"/>
      <c r="U775" s="14" t="n"/>
      <c r="V775" s="14" t="n"/>
      <c r="W775" s="14" t="n"/>
      <c r="X775" s="14" t="n"/>
      <c r="Y775" s="14" t="n"/>
      <c r="Z775" s="14" t="n"/>
    </row>
    <row r="776" ht="15.75" customHeight="1" s="16">
      <c r="A776" s="14" t="n"/>
      <c r="B776" s="14" t="n"/>
      <c r="C776" s="14" t="n"/>
      <c r="D776" s="14" t="n"/>
      <c r="E776" s="14" t="n"/>
      <c r="F776" s="14" t="n"/>
      <c r="G776" s="14" t="n"/>
      <c r="H776" s="14" t="n"/>
      <c r="I776" s="14" t="n"/>
      <c r="J776" s="14" t="n"/>
      <c r="K776" s="14" t="n"/>
      <c r="L776" s="14" t="n"/>
      <c r="M776" s="14" t="n"/>
      <c r="N776" s="14" t="n"/>
      <c r="O776" s="14" t="n"/>
      <c r="P776" s="14" t="n"/>
      <c r="Q776" s="14" t="n"/>
      <c r="R776" s="14" t="n"/>
      <c r="S776" s="14" t="n"/>
      <c r="T776" s="14" t="n"/>
      <c r="U776" s="14" t="n"/>
      <c r="V776" s="14" t="n"/>
      <c r="W776" s="14" t="n"/>
      <c r="X776" s="14" t="n"/>
      <c r="Y776" s="14" t="n"/>
      <c r="Z776" s="14" t="n"/>
    </row>
    <row r="777" ht="15.75" customHeight="1" s="16">
      <c r="A777" s="14" t="n"/>
      <c r="B777" s="14" t="n"/>
      <c r="C777" s="14" t="n"/>
      <c r="D777" s="14" t="n"/>
      <c r="E777" s="14" t="n"/>
      <c r="F777" s="14" t="n"/>
      <c r="G777" s="14" t="n"/>
      <c r="H777" s="14" t="n"/>
      <c r="I777" s="14" t="n"/>
      <c r="J777" s="14" t="n"/>
      <c r="K777" s="14" t="n"/>
      <c r="L777" s="14" t="n"/>
      <c r="M777" s="14" t="n"/>
      <c r="N777" s="14" t="n"/>
      <c r="O777" s="14" t="n"/>
      <c r="P777" s="14" t="n"/>
      <c r="Q777" s="14" t="n"/>
      <c r="R777" s="14" t="n"/>
      <c r="S777" s="14" t="n"/>
      <c r="T777" s="14" t="n"/>
      <c r="U777" s="14" t="n"/>
      <c r="V777" s="14" t="n"/>
      <c r="W777" s="14" t="n"/>
      <c r="X777" s="14" t="n"/>
      <c r="Y777" s="14" t="n"/>
      <c r="Z777" s="14" t="n"/>
    </row>
    <row r="778" ht="15.75" customHeight="1" s="16">
      <c r="A778" s="14" t="n"/>
      <c r="B778" s="14" t="n"/>
      <c r="C778" s="14" t="n"/>
      <c r="D778" s="14" t="n"/>
      <c r="E778" s="14" t="n"/>
      <c r="F778" s="14" t="n"/>
      <c r="G778" s="14" t="n"/>
      <c r="H778" s="14" t="n"/>
      <c r="I778" s="14" t="n"/>
      <c r="J778" s="14" t="n"/>
      <c r="K778" s="14" t="n"/>
      <c r="L778" s="14" t="n"/>
      <c r="M778" s="14" t="n"/>
      <c r="N778" s="14" t="n"/>
      <c r="O778" s="14" t="n"/>
      <c r="P778" s="14" t="n"/>
      <c r="Q778" s="14" t="n"/>
      <c r="R778" s="14" t="n"/>
      <c r="S778" s="14" t="n"/>
      <c r="T778" s="14" t="n"/>
      <c r="U778" s="14" t="n"/>
      <c r="V778" s="14" t="n"/>
      <c r="W778" s="14" t="n"/>
      <c r="X778" s="14" t="n"/>
      <c r="Y778" s="14" t="n"/>
      <c r="Z778" s="14" t="n"/>
    </row>
    <row r="779" ht="15.75" customHeight="1" s="16">
      <c r="A779" s="14" t="n"/>
      <c r="B779" s="14" t="n"/>
      <c r="C779" s="14" t="n"/>
      <c r="D779" s="14" t="n"/>
      <c r="E779" s="14" t="n"/>
      <c r="F779" s="14" t="n"/>
      <c r="G779" s="14" t="n"/>
      <c r="H779" s="14" t="n"/>
      <c r="I779" s="14" t="n"/>
      <c r="J779" s="14" t="n"/>
      <c r="K779" s="14" t="n"/>
      <c r="L779" s="14" t="n"/>
      <c r="M779" s="14" t="n"/>
      <c r="N779" s="14" t="n"/>
      <c r="O779" s="14" t="n"/>
      <c r="P779" s="14" t="n"/>
      <c r="Q779" s="14" t="n"/>
      <c r="R779" s="14" t="n"/>
      <c r="S779" s="14" t="n"/>
      <c r="T779" s="14" t="n"/>
      <c r="U779" s="14" t="n"/>
      <c r="V779" s="14" t="n"/>
      <c r="W779" s="14" t="n"/>
      <c r="X779" s="14" t="n"/>
      <c r="Y779" s="14" t="n"/>
      <c r="Z779" s="14" t="n"/>
    </row>
    <row r="780" ht="15.75" customHeight="1" s="16">
      <c r="A780" s="14" t="n"/>
      <c r="B780" s="14" t="n"/>
      <c r="C780" s="14" t="n"/>
      <c r="D780" s="14" t="n"/>
      <c r="E780" s="14" t="n"/>
      <c r="F780" s="14" t="n"/>
      <c r="G780" s="14" t="n"/>
      <c r="H780" s="14" t="n"/>
      <c r="I780" s="14" t="n"/>
      <c r="J780" s="14" t="n"/>
      <c r="K780" s="14" t="n"/>
      <c r="L780" s="14" t="n"/>
      <c r="M780" s="14" t="n"/>
      <c r="N780" s="14" t="n"/>
      <c r="O780" s="14" t="n"/>
      <c r="P780" s="14" t="n"/>
      <c r="Q780" s="14" t="n"/>
      <c r="R780" s="14" t="n"/>
      <c r="S780" s="14" t="n"/>
      <c r="T780" s="14" t="n"/>
      <c r="U780" s="14" t="n"/>
      <c r="V780" s="14" t="n"/>
      <c r="W780" s="14" t="n"/>
      <c r="X780" s="14" t="n"/>
      <c r="Y780" s="14" t="n"/>
      <c r="Z780" s="14" t="n"/>
    </row>
    <row r="781" ht="15.75" customHeight="1" s="16">
      <c r="A781" s="14" t="n"/>
      <c r="B781" s="14" t="n"/>
      <c r="C781" s="14" t="n"/>
      <c r="D781" s="14" t="n"/>
      <c r="E781" s="14" t="n"/>
      <c r="F781" s="14" t="n"/>
      <c r="G781" s="14" t="n"/>
      <c r="H781" s="14" t="n"/>
      <c r="I781" s="14" t="n"/>
      <c r="J781" s="14" t="n"/>
      <c r="K781" s="14" t="n"/>
      <c r="L781" s="14" t="n"/>
      <c r="M781" s="14" t="n"/>
      <c r="N781" s="14" t="n"/>
      <c r="O781" s="14" t="n"/>
      <c r="P781" s="14" t="n"/>
      <c r="Q781" s="14" t="n"/>
      <c r="R781" s="14" t="n"/>
      <c r="S781" s="14" t="n"/>
      <c r="T781" s="14" t="n"/>
      <c r="U781" s="14" t="n"/>
      <c r="V781" s="14" t="n"/>
      <c r="W781" s="14" t="n"/>
      <c r="X781" s="14" t="n"/>
      <c r="Y781" s="14" t="n"/>
      <c r="Z781" s="14" t="n"/>
    </row>
    <row r="782" ht="15.75" customHeight="1" s="16">
      <c r="A782" s="14" t="n"/>
      <c r="B782" s="14" t="n"/>
      <c r="C782" s="14" t="n"/>
      <c r="D782" s="14" t="n"/>
      <c r="E782" s="14" t="n"/>
      <c r="F782" s="14" t="n"/>
      <c r="G782" s="14" t="n"/>
      <c r="H782" s="14" t="n"/>
      <c r="I782" s="14" t="n"/>
      <c r="J782" s="14" t="n"/>
      <c r="K782" s="14" t="n"/>
      <c r="L782" s="14" t="n"/>
      <c r="M782" s="14" t="n"/>
      <c r="N782" s="14" t="n"/>
      <c r="O782" s="14" t="n"/>
      <c r="P782" s="14" t="n"/>
      <c r="Q782" s="14" t="n"/>
      <c r="R782" s="14" t="n"/>
      <c r="S782" s="14" t="n"/>
      <c r="T782" s="14" t="n"/>
      <c r="U782" s="14" t="n"/>
      <c r="V782" s="14" t="n"/>
      <c r="W782" s="14" t="n"/>
      <c r="X782" s="14" t="n"/>
      <c r="Y782" s="14" t="n"/>
      <c r="Z782" s="14" t="n"/>
    </row>
    <row r="783" ht="15.75" customHeight="1" s="16">
      <c r="A783" s="14" t="n"/>
      <c r="B783" s="14" t="n"/>
      <c r="C783" s="14" t="n"/>
      <c r="D783" s="14" t="n"/>
      <c r="E783" s="14" t="n"/>
      <c r="F783" s="14" t="n"/>
      <c r="G783" s="14" t="n"/>
      <c r="H783" s="14" t="n"/>
      <c r="I783" s="14" t="n"/>
      <c r="J783" s="14" t="n"/>
      <c r="K783" s="14" t="n"/>
      <c r="L783" s="14" t="n"/>
      <c r="M783" s="14" t="n"/>
      <c r="N783" s="14" t="n"/>
      <c r="O783" s="14" t="n"/>
      <c r="P783" s="14" t="n"/>
      <c r="Q783" s="14" t="n"/>
      <c r="R783" s="14" t="n"/>
      <c r="S783" s="14" t="n"/>
      <c r="T783" s="14" t="n"/>
      <c r="U783" s="14" t="n"/>
      <c r="V783" s="14" t="n"/>
      <c r="W783" s="14" t="n"/>
      <c r="X783" s="14" t="n"/>
      <c r="Y783" s="14" t="n"/>
      <c r="Z783" s="14" t="n"/>
    </row>
    <row r="784" ht="15.75" customHeight="1" s="16">
      <c r="A784" s="14" t="n"/>
      <c r="B784" s="14" t="n"/>
      <c r="C784" s="14" t="n"/>
      <c r="D784" s="14" t="n"/>
      <c r="E784" s="14" t="n"/>
      <c r="F784" s="14" t="n"/>
      <c r="G784" s="14" t="n"/>
      <c r="H784" s="14" t="n"/>
      <c r="I784" s="14" t="n"/>
      <c r="J784" s="14" t="n"/>
      <c r="K784" s="14" t="n"/>
      <c r="L784" s="14" t="n"/>
      <c r="M784" s="14" t="n"/>
      <c r="N784" s="14" t="n"/>
      <c r="O784" s="14" t="n"/>
      <c r="P784" s="14" t="n"/>
      <c r="Q784" s="14" t="n"/>
      <c r="R784" s="14" t="n"/>
      <c r="S784" s="14" t="n"/>
      <c r="T784" s="14" t="n"/>
      <c r="U784" s="14" t="n"/>
      <c r="V784" s="14" t="n"/>
      <c r="W784" s="14" t="n"/>
      <c r="X784" s="14" t="n"/>
      <c r="Y784" s="14" t="n"/>
      <c r="Z784" s="14" t="n"/>
    </row>
    <row r="785" ht="15.75" customHeight="1" s="16">
      <c r="A785" s="14" t="n"/>
      <c r="B785" s="14" t="n"/>
      <c r="C785" s="14" t="n"/>
      <c r="D785" s="14" t="n"/>
      <c r="E785" s="14" t="n"/>
      <c r="F785" s="14" t="n"/>
      <c r="G785" s="14" t="n"/>
      <c r="H785" s="14" t="n"/>
      <c r="I785" s="14" t="n"/>
      <c r="J785" s="14" t="n"/>
      <c r="K785" s="14" t="n"/>
      <c r="L785" s="14" t="n"/>
      <c r="M785" s="14" t="n"/>
      <c r="N785" s="14" t="n"/>
      <c r="O785" s="14" t="n"/>
      <c r="P785" s="14" t="n"/>
      <c r="Q785" s="14" t="n"/>
      <c r="R785" s="14" t="n"/>
      <c r="S785" s="14" t="n"/>
      <c r="T785" s="14" t="n"/>
      <c r="U785" s="14" t="n"/>
      <c r="V785" s="14" t="n"/>
      <c r="W785" s="14" t="n"/>
      <c r="X785" s="14" t="n"/>
      <c r="Y785" s="14" t="n"/>
      <c r="Z785" s="14" t="n"/>
    </row>
    <row r="786" ht="15.75" customHeight="1" s="16">
      <c r="A786" s="14" t="n"/>
      <c r="B786" s="14" t="n"/>
      <c r="C786" s="14" t="n"/>
      <c r="D786" s="14" t="n"/>
      <c r="E786" s="14" t="n"/>
      <c r="F786" s="14" t="n"/>
      <c r="G786" s="14" t="n"/>
      <c r="H786" s="14" t="n"/>
      <c r="I786" s="14" t="n"/>
      <c r="J786" s="14" t="n"/>
      <c r="K786" s="14" t="n"/>
      <c r="L786" s="14" t="n"/>
      <c r="M786" s="14" t="n"/>
      <c r="N786" s="14" t="n"/>
      <c r="O786" s="14" t="n"/>
      <c r="P786" s="14" t="n"/>
      <c r="Q786" s="14" t="n"/>
      <c r="R786" s="14" t="n"/>
      <c r="S786" s="14" t="n"/>
      <c r="T786" s="14" t="n"/>
      <c r="U786" s="14" t="n"/>
      <c r="V786" s="14" t="n"/>
      <c r="W786" s="14" t="n"/>
      <c r="X786" s="14" t="n"/>
      <c r="Y786" s="14" t="n"/>
      <c r="Z786" s="14" t="n"/>
    </row>
    <row r="787" ht="15.75" customHeight="1" s="16">
      <c r="A787" s="14" t="n"/>
      <c r="B787" s="14" t="n"/>
      <c r="C787" s="14" t="n"/>
      <c r="D787" s="14" t="n"/>
      <c r="E787" s="14" t="n"/>
      <c r="F787" s="14" t="n"/>
      <c r="G787" s="14" t="n"/>
      <c r="H787" s="14" t="n"/>
      <c r="I787" s="14" t="n"/>
      <c r="J787" s="14" t="n"/>
      <c r="K787" s="14" t="n"/>
      <c r="L787" s="14" t="n"/>
      <c r="M787" s="14" t="n"/>
      <c r="N787" s="14" t="n"/>
      <c r="O787" s="14" t="n"/>
      <c r="P787" s="14" t="n"/>
      <c r="Q787" s="14" t="n"/>
      <c r="R787" s="14" t="n"/>
      <c r="S787" s="14" t="n"/>
      <c r="T787" s="14" t="n"/>
      <c r="U787" s="14" t="n"/>
      <c r="V787" s="14" t="n"/>
      <c r="W787" s="14" t="n"/>
      <c r="X787" s="14" t="n"/>
      <c r="Y787" s="14" t="n"/>
      <c r="Z787" s="14" t="n"/>
    </row>
    <row r="788" ht="15.75" customHeight="1" s="16">
      <c r="A788" s="14" t="n"/>
      <c r="B788" s="14" t="n"/>
      <c r="C788" s="14" t="n"/>
      <c r="D788" s="14" t="n"/>
      <c r="E788" s="14" t="n"/>
      <c r="F788" s="14" t="n"/>
      <c r="G788" s="14" t="n"/>
      <c r="H788" s="14" t="n"/>
      <c r="I788" s="14" t="n"/>
      <c r="J788" s="14" t="n"/>
      <c r="K788" s="14" t="n"/>
      <c r="L788" s="14" t="n"/>
      <c r="M788" s="14" t="n"/>
      <c r="N788" s="14" t="n"/>
      <c r="O788" s="14" t="n"/>
      <c r="P788" s="14" t="n"/>
      <c r="Q788" s="14" t="n"/>
      <c r="R788" s="14" t="n"/>
      <c r="S788" s="14" t="n"/>
      <c r="T788" s="14" t="n"/>
      <c r="U788" s="14" t="n"/>
      <c r="V788" s="14" t="n"/>
      <c r="W788" s="14" t="n"/>
      <c r="X788" s="14" t="n"/>
      <c r="Y788" s="14" t="n"/>
      <c r="Z788" s="14" t="n"/>
    </row>
    <row r="789" ht="15.75" customHeight="1" s="16">
      <c r="A789" s="14" t="n"/>
      <c r="B789" s="14" t="n"/>
      <c r="C789" s="14" t="n"/>
      <c r="D789" s="14" t="n"/>
      <c r="E789" s="14" t="n"/>
      <c r="F789" s="14" t="n"/>
      <c r="G789" s="14" t="n"/>
      <c r="H789" s="14" t="n"/>
      <c r="I789" s="14" t="n"/>
      <c r="J789" s="14" t="n"/>
      <c r="K789" s="14" t="n"/>
      <c r="L789" s="14" t="n"/>
      <c r="M789" s="14" t="n"/>
      <c r="N789" s="14" t="n"/>
      <c r="O789" s="14" t="n"/>
      <c r="P789" s="14" t="n"/>
      <c r="Q789" s="14" t="n"/>
      <c r="R789" s="14" t="n"/>
      <c r="S789" s="14" t="n"/>
      <c r="T789" s="14" t="n"/>
      <c r="U789" s="14" t="n"/>
      <c r="V789" s="14" t="n"/>
      <c r="W789" s="14" t="n"/>
      <c r="X789" s="14" t="n"/>
      <c r="Y789" s="14" t="n"/>
      <c r="Z789" s="14" t="n"/>
    </row>
    <row r="790" ht="15.75" customHeight="1" s="16">
      <c r="A790" s="14" t="n"/>
      <c r="B790" s="14" t="n"/>
      <c r="C790" s="14" t="n"/>
      <c r="D790" s="14" t="n"/>
      <c r="E790" s="14" t="n"/>
      <c r="F790" s="14" t="n"/>
      <c r="G790" s="14" t="n"/>
      <c r="H790" s="14" t="n"/>
      <c r="I790" s="14" t="n"/>
      <c r="J790" s="14" t="n"/>
      <c r="K790" s="14" t="n"/>
      <c r="L790" s="14" t="n"/>
      <c r="M790" s="14" t="n"/>
      <c r="N790" s="14" t="n"/>
      <c r="O790" s="14" t="n"/>
      <c r="P790" s="14" t="n"/>
      <c r="Q790" s="14" t="n"/>
      <c r="R790" s="14" t="n"/>
      <c r="S790" s="14" t="n"/>
      <c r="T790" s="14" t="n"/>
      <c r="U790" s="14" t="n"/>
      <c r="V790" s="14" t="n"/>
      <c r="W790" s="14" t="n"/>
      <c r="X790" s="14" t="n"/>
      <c r="Y790" s="14" t="n"/>
      <c r="Z790" s="14" t="n"/>
    </row>
    <row r="791" ht="15.75" customHeight="1" s="16">
      <c r="A791" s="14" t="n"/>
      <c r="B791" s="14" t="n"/>
      <c r="C791" s="14" t="n"/>
      <c r="D791" s="14" t="n"/>
      <c r="E791" s="14" t="n"/>
      <c r="F791" s="14" t="n"/>
      <c r="G791" s="14" t="n"/>
      <c r="H791" s="14" t="n"/>
      <c r="I791" s="14" t="n"/>
      <c r="J791" s="14" t="n"/>
      <c r="K791" s="14" t="n"/>
      <c r="L791" s="14" t="n"/>
      <c r="M791" s="14" t="n"/>
      <c r="N791" s="14" t="n"/>
      <c r="O791" s="14" t="n"/>
      <c r="P791" s="14" t="n"/>
      <c r="Q791" s="14" t="n"/>
      <c r="R791" s="14" t="n"/>
      <c r="S791" s="14" t="n"/>
      <c r="T791" s="14" t="n"/>
      <c r="U791" s="14" t="n"/>
      <c r="V791" s="14" t="n"/>
      <c r="W791" s="14" t="n"/>
      <c r="X791" s="14" t="n"/>
      <c r="Y791" s="14" t="n"/>
      <c r="Z791" s="14" t="n"/>
    </row>
    <row r="792" ht="15.75" customHeight="1" s="16">
      <c r="A792" s="14" t="n"/>
      <c r="B792" s="14" t="n"/>
      <c r="C792" s="14" t="n"/>
      <c r="D792" s="14" t="n"/>
      <c r="E792" s="14" t="n"/>
      <c r="F792" s="14" t="n"/>
      <c r="G792" s="14" t="n"/>
      <c r="H792" s="14" t="n"/>
      <c r="I792" s="14" t="n"/>
      <c r="J792" s="14" t="n"/>
      <c r="K792" s="14" t="n"/>
      <c r="L792" s="14" t="n"/>
      <c r="M792" s="14" t="n"/>
      <c r="N792" s="14" t="n"/>
      <c r="O792" s="14" t="n"/>
      <c r="P792" s="14" t="n"/>
      <c r="Q792" s="14" t="n"/>
      <c r="R792" s="14" t="n"/>
      <c r="S792" s="14" t="n"/>
      <c r="T792" s="14" t="n"/>
      <c r="U792" s="14" t="n"/>
      <c r="V792" s="14" t="n"/>
      <c r="W792" s="14" t="n"/>
      <c r="X792" s="14" t="n"/>
      <c r="Y792" s="14" t="n"/>
      <c r="Z792" s="14" t="n"/>
    </row>
    <row r="793" ht="15.75" customHeight="1" s="16">
      <c r="A793" s="14" t="n"/>
      <c r="B793" s="14" t="n"/>
      <c r="C793" s="14" t="n"/>
      <c r="D793" s="14" t="n"/>
      <c r="E793" s="14" t="n"/>
      <c r="F793" s="14" t="n"/>
      <c r="G793" s="14" t="n"/>
      <c r="H793" s="14" t="n"/>
      <c r="I793" s="14" t="n"/>
      <c r="J793" s="14" t="n"/>
      <c r="K793" s="14" t="n"/>
      <c r="L793" s="14" t="n"/>
      <c r="M793" s="14" t="n"/>
      <c r="N793" s="14" t="n"/>
      <c r="O793" s="14" t="n"/>
      <c r="P793" s="14" t="n"/>
      <c r="Q793" s="14" t="n"/>
      <c r="R793" s="14" t="n"/>
      <c r="S793" s="14" t="n"/>
      <c r="T793" s="14" t="n"/>
      <c r="U793" s="14" t="n"/>
      <c r="V793" s="14" t="n"/>
      <c r="W793" s="14" t="n"/>
      <c r="X793" s="14" t="n"/>
      <c r="Y793" s="14" t="n"/>
      <c r="Z793" s="14" t="n"/>
    </row>
    <row r="794" ht="15.75" customHeight="1" s="16">
      <c r="A794" s="14" t="n"/>
      <c r="B794" s="14" t="n"/>
      <c r="C794" s="14" t="n"/>
      <c r="D794" s="14" t="n"/>
      <c r="E794" s="14" t="n"/>
      <c r="F794" s="14" t="n"/>
      <c r="G794" s="14" t="n"/>
      <c r="H794" s="14" t="n"/>
      <c r="I794" s="14" t="n"/>
      <c r="J794" s="14" t="n"/>
      <c r="K794" s="14" t="n"/>
      <c r="L794" s="14" t="n"/>
      <c r="M794" s="14" t="n"/>
      <c r="N794" s="14" t="n"/>
      <c r="O794" s="14" t="n"/>
      <c r="P794" s="14" t="n"/>
      <c r="Q794" s="14" t="n"/>
      <c r="R794" s="14" t="n"/>
      <c r="S794" s="14" t="n"/>
      <c r="T794" s="14" t="n"/>
      <c r="U794" s="14" t="n"/>
      <c r="V794" s="14" t="n"/>
      <c r="W794" s="14" t="n"/>
      <c r="X794" s="14" t="n"/>
      <c r="Y794" s="14" t="n"/>
      <c r="Z794" s="14" t="n"/>
    </row>
    <row r="795" ht="15.75" customHeight="1" s="16">
      <c r="A795" s="14" t="n"/>
      <c r="B795" s="14" t="n"/>
      <c r="C795" s="14" t="n"/>
      <c r="D795" s="14" t="n"/>
      <c r="E795" s="14" t="n"/>
      <c r="F795" s="14" t="n"/>
      <c r="G795" s="14" t="n"/>
      <c r="H795" s="14" t="n"/>
      <c r="I795" s="14" t="n"/>
      <c r="J795" s="14" t="n"/>
      <c r="K795" s="14" t="n"/>
      <c r="L795" s="14" t="n"/>
      <c r="M795" s="14" t="n"/>
      <c r="N795" s="14" t="n"/>
      <c r="O795" s="14" t="n"/>
      <c r="P795" s="14" t="n"/>
      <c r="Q795" s="14" t="n"/>
      <c r="R795" s="14" t="n"/>
      <c r="S795" s="14" t="n"/>
      <c r="T795" s="14" t="n"/>
      <c r="U795" s="14" t="n"/>
      <c r="V795" s="14" t="n"/>
      <c r="W795" s="14" t="n"/>
      <c r="X795" s="14" t="n"/>
      <c r="Y795" s="14" t="n"/>
      <c r="Z795" s="14" t="n"/>
    </row>
    <row r="796" ht="15.75" customHeight="1" s="16">
      <c r="A796" s="14" t="n"/>
      <c r="B796" s="14" t="n"/>
      <c r="C796" s="14" t="n"/>
      <c r="D796" s="14" t="n"/>
      <c r="E796" s="14" t="n"/>
      <c r="F796" s="14" t="n"/>
      <c r="G796" s="14" t="n"/>
      <c r="H796" s="14" t="n"/>
      <c r="I796" s="14" t="n"/>
      <c r="J796" s="14" t="n"/>
      <c r="K796" s="14" t="n"/>
      <c r="L796" s="14" t="n"/>
      <c r="M796" s="14" t="n"/>
      <c r="N796" s="14" t="n"/>
      <c r="O796" s="14" t="n"/>
      <c r="P796" s="14" t="n"/>
      <c r="Q796" s="14" t="n"/>
      <c r="R796" s="14" t="n"/>
      <c r="S796" s="14" t="n"/>
      <c r="T796" s="14" t="n"/>
      <c r="U796" s="14" t="n"/>
      <c r="V796" s="14" t="n"/>
      <c r="W796" s="14" t="n"/>
      <c r="X796" s="14" t="n"/>
      <c r="Y796" s="14" t="n"/>
      <c r="Z796" s="14" t="n"/>
    </row>
    <row r="797" ht="15.75" customHeight="1" s="16">
      <c r="A797" s="14" t="n"/>
      <c r="B797" s="14" t="n"/>
      <c r="C797" s="14" t="n"/>
      <c r="D797" s="14" t="n"/>
      <c r="E797" s="14" t="n"/>
      <c r="F797" s="14" t="n"/>
      <c r="G797" s="14" t="n"/>
      <c r="H797" s="14" t="n"/>
      <c r="I797" s="14" t="n"/>
      <c r="J797" s="14" t="n"/>
      <c r="K797" s="14" t="n"/>
      <c r="L797" s="14" t="n"/>
      <c r="M797" s="14" t="n"/>
      <c r="N797" s="14" t="n"/>
      <c r="O797" s="14" t="n"/>
      <c r="P797" s="14" t="n"/>
      <c r="Q797" s="14" t="n"/>
      <c r="R797" s="14" t="n"/>
      <c r="S797" s="14" t="n"/>
      <c r="T797" s="14" t="n"/>
      <c r="U797" s="14" t="n"/>
      <c r="V797" s="14" t="n"/>
      <c r="W797" s="14" t="n"/>
      <c r="X797" s="14" t="n"/>
      <c r="Y797" s="14" t="n"/>
      <c r="Z797" s="14" t="n"/>
    </row>
    <row r="798" ht="15.75" customHeight="1" s="16">
      <c r="A798" s="14" t="n"/>
      <c r="B798" s="14" t="n"/>
      <c r="C798" s="14" t="n"/>
      <c r="D798" s="14" t="n"/>
      <c r="E798" s="14" t="n"/>
      <c r="F798" s="14" t="n"/>
      <c r="G798" s="14" t="n"/>
      <c r="H798" s="14" t="n"/>
      <c r="I798" s="14" t="n"/>
      <c r="J798" s="14" t="n"/>
      <c r="K798" s="14" t="n"/>
      <c r="L798" s="14" t="n"/>
      <c r="M798" s="14" t="n"/>
      <c r="N798" s="14" t="n"/>
      <c r="O798" s="14" t="n"/>
      <c r="P798" s="14" t="n"/>
      <c r="Q798" s="14" t="n"/>
      <c r="R798" s="14" t="n"/>
      <c r="S798" s="14" t="n"/>
      <c r="T798" s="14" t="n"/>
      <c r="U798" s="14" t="n"/>
      <c r="V798" s="14" t="n"/>
      <c r="W798" s="14" t="n"/>
      <c r="X798" s="14" t="n"/>
      <c r="Y798" s="14" t="n"/>
      <c r="Z798" s="14" t="n"/>
    </row>
    <row r="799" ht="15.75" customHeight="1" s="16">
      <c r="A799" s="14" t="n"/>
      <c r="B799" s="14" t="n"/>
      <c r="C799" s="14" t="n"/>
      <c r="D799" s="14" t="n"/>
      <c r="E799" s="14" t="n"/>
      <c r="F799" s="14" t="n"/>
      <c r="G799" s="14" t="n"/>
      <c r="H799" s="14" t="n"/>
      <c r="I799" s="14" t="n"/>
      <c r="J799" s="14" t="n"/>
      <c r="K799" s="14" t="n"/>
      <c r="L799" s="14" t="n"/>
      <c r="M799" s="14" t="n"/>
      <c r="N799" s="14" t="n"/>
      <c r="O799" s="14" t="n"/>
      <c r="P799" s="14" t="n"/>
      <c r="Q799" s="14" t="n"/>
      <c r="R799" s="14" t="n"/>
      <c r="S799" s="14" t="n"/>
      <c r="T799" s="14" t="n"/>
      <c r="U799" s="14" t="n"/>
      <c r="V799" s="14" t="n"/>
      <c r="W799" s="14" t="n"/>
      <c r="X799" s="14" t="n"/>
      <c r="Y799" s="14" t="n"/>
      <c r="Z799" s="14" t="n"/>
    </row>
    <row r="800" ht="15.75" customHeight="1" s="16">
      <c r="A800" s="14" t="n"/>
      <c r="B800" s="14" t="n"/>
      <c r="C800" s="14" t="n"/>
      <c r="D800" s="14" t="n"/>
      <c r="E800" s="14" t="n"/>
      <c r="F800" s="14" t="n"/>
      <c r="G800" s="14" t="n"/>
      <c r="H800" s="14" t="n"/>
      <c r="I800" s="14" t="n"/>
      <c r="J800" s="14" t="n"/>
      <c r="K800" s="14" t="n"/>
      <c r="L800" s="14" t="n"/>
      <c r="M800" s="14" t="n"/>
      <c r="N800" s="14" t="n"/>
      <c r="O800" s="14" t="n"/>
      <c r="P800" s="14" t="n"/>
      <c r="Q800" s="14" t="n"/>
      <c r="R800" s="14" t="n"/>
      <c r="S800" s="14" t="n"/>
      <c r="T800" s="14" t="n"/>
      <c r="U800" s="14" t="n"/>
      <c r="V800" s="14" t="n"/>
      <c r="W800" s="14" t="n"/>
      <c r="X800" s="14" t="n"/>
      <c r="Y800" s="14" t="n"/>
      <c r="Z800" s="14" t="n"/>
    </row>
    <row r="801" ht="15.75" customHeight="1" s="16">
      <c r="A801" s="14" t="n"/>
      <c r="B801" s="14" t="n"/>
      <c r="C801" s="14" t="n"/>
      <c r="D801" s="14" t="n"/>
      <c r="E801" s="14" t="n"/>
      <c r="F801" s="14" t="n"/>
      <c r="G801" s="14" t="n"/>
      <c r="H801" s="14" t="n"/>
      <c r="I801" s="14" t="n"/>
      <c r="J801" s="14" t="n"/>
      <c r="K801" s="14" t="n"/>
      <c r="L801" s="14" t="n"/>
      <c r="M801" s="14" t="n"/>
      <c r="N801" s="14" t="n"/>
      <c r="O801" s="14" t="n"/>
      <c r="P801" s="14" t="n"/>
      <c r="Q801" s="14" t="n"/>
      <c r="R801" s="14" t="n"/>
      <c r="S801" s="14" t="n"/>
      <c r="T801" s="14" t="n"/>
      <c r="U801" s="14" t="n"/>
      <c r="V801" s="14" t="n"/>
      <c r="W801" s="14" t="n"/>
      <c r="X801" s="14" t="n"/>
      <c r="Y801" s="14" t="n"/>
      <c r="Z801" s="14" t="n"/>
    </row>
    <row r="802" ht="15.75" customHeight="1" s="16">
      <c r="A802" s="14" t="n"/>
      <c r="B802" s="14" t="n"/>
      <c r="C802" s="14" t="n"/>
      <c r="D802" s="14" t="n"/>
      <c r="E802" s="14" t="n"/>
      <c r="F802" s="14" t="n"/>
      <c r="G802" s="14" t="n"/>
      <c r="H802" s="14" t="n"/>
      <c r="I802" s="14" t="n"/>
      <c r="J802" s="14" t="n"/>
      <c r="K802" s="14" t="n"/>
      <c r="L802" s="14" t="n"/>
      <c r="M802" s="14" t="n"/>
      <c r="N802" s="14" t="n"/>
      <c r="O802" s="14" t="n"/>
      <c r="P802" s="14" t="n"/>
      <c r="Q802" s="14" t="n"/>
      <c r="R802" s="14" t="n"/>
      <c r="S802" s="14" t="n"/>
      <c r="T802" s="14" t="n"/>
      <c r="U802" s="14" t="n"/>
      <c r="V802" s="14" t="n"/>
      <c r="W802" s="14" t="n"/>
      <c r="X802" s="14" t="n"/>
      <c r="Y802" s="14" t="n"/>
      <c r="Z802" s="14" t="n"/>
    </row>
    <row r="803" ht="15.75" customHeight="1" s="16">
      <c r="A803" s="14" t="n"/>
      <c r="B803" s="14" t="n"/>
      <c r="C803" s="14" t="n"/>
      <c r="D803" s="14" t="n"/>
      <c r="E803" s="14" t="n"/>
      <c r="F803" s="14" t="n"/>
      <c r="G803" s="14" t="n"/>
      <c r="H803" s="14" t="n"/>
      <c r="I803" s="14" t="n"/>
      <c r="J803" s="14" t="n"/>
      <c r="K803" s="14" t="n"/>
      <c r="L803" s="14" t="n"/>
      <c r="M803" s="14" t="n"/>
      <c r="N803" s="14" t="n"/>
      <c r="O803" s="14" t="n"/>
      <c r="P803" s="14" t="n"/>
      <c r="Q803" s="14" t="n"/>
      <c r="R803" s="14" t="n"/>
      <c r="S803" s="14" t="n"/>
      <c r="T803" s="14" t="n"/>
      <c r="U803" s="14" t="n"/>
      <c r="V803" s="14" t="n"/>
      <c r="W803" s="14" t="n"/>
      <c r="X803" s="14" t="n"/>
      <c r="Y803" s="14" t="n"/>
      <c r="Z803" s="14" t="n"/>
    </row>
    <row r="804" ht="15.75" customHeight="1" s="16">
      <c r="A804" s="14" t="n"/>
      <c r="B804" s="14" t="n"/>
      <c r="C804" s="14" t="n"/>
      <c r="D804" s="14" t="n"/>
      <c r="E804" s="14" t="n"/>
      <c r="F804" s="14" t="n"/>
      <c r="G804" s="14" t="n"/>
      <c r="H804" s="14" t="n"/>
      <c r="I804" s="14" t="n"/>
      <c r="J804" s="14" t="n"/>
      <c r="K804" s="14" t="n"/>
      <c r="L804" s="14" t="n"/>
      <c r="M804" s="14" t="n"/>
      <c r="N804" s="14" t="n"/>
      <c r="O804" s="14" t="n"/>
      <c r="P804" s="14" t="n"/>
      <c r="Q804" s="14" t="n"/>
      <c r="R804" s="14" t="n"/>
      <c r="S804" s="14" t="n"/>
      <c r="T804" s="14" t="n"/>
      <c r="U804" s="14" t="n"/>
      <c r="V804" s="14" t="n"/>
      <c r="W804" s="14" t="n"/>
      <c r="X804" s="14" t="n"/>
      <c r="Y804" s="14" t="n"/>
      <c r="Z804" s="14" t="n"/>
    </row>
    <row r="805" ht="15.75" customHeight="1" s="16">
      <c r="A805" s="14" t="n"/>
      <c r="B805" s="14" t="n"/>
      <c r="C805" s="14" t="n"/>
      <c r="D805" s="14" t="n"/>
      <c r="E805" s="14" t="n"/>
      <c r="F805" s="14" t="n"/>
      <c r="G805" s="14" t="n"/>
      <c r="H805" s="14" t="n"/>
      <c r="I805" s="14" t="n"/>
      <c r="J805" s="14" t="n"/>
      <c r="K805" s="14" t="n"/>
      <c r="L805" s="14" t="n"/>
      <c r="M805" s="14" t="n"/>
      <c r="N805" s="14" t="n"/>
      <c r="O805" s="14" t="n"/>
      <c r="P805" s="14" t="n"/>
      <c r="Q805" s="14" t="n"/>
      <c r="R805" s="14" t="n"/>
      <c r="S805" s="14" t="n"/>
      <c r="T805" s="14" t="n"/>
      <c r="U805" s="14" t="n"/>
      <c r="V805" s="14" t="n"/>
      <c r="W805" s="14" t="n"/>
      <c r="X805" s="14" t="n"/>
      <c r="Y805" s="14" t="n"/>
      <c r="Z805" s="14" t="n"/>
    </row>
    <row r="806" ht="15.75" customHeight="1" s="16">
      <c r="A806" s="14" t="n"/>
      <c r="B806" s="14" t="n"/>
      <c r="C806" s="14" t="n"/>
      <c r="D806" s="14" t="n"/>
      <c r="E806" s="14" t="n"/>
      <c r="F806" s="14" t="n"/>
      <c r="G806" s="14" t="n"/>
      <c r="H806" s="14" t="n"/>
      <c r="I806" s="14" t="n"/>
      <c r="J806" s="14" t="n"/>
      <c r="K806" s="14" t="n"/>
      <c r="L806" s="14" t="n"/>
      <c r="M806" s="14" t="n"/>
      <c r="N806" s="14" t="n"/>
      <c r="O806" s="14" t="n"/>
      <c r="P806" s="14" t="n"/>
      <c r="Q806" s="14" t="n"/>
      <c r="R806" s="14" t="n"/>
      <c r="S806" s="14" t="n"/>
      <c r="T806" s="14" t="n"/>
      <c r="U806" s="14" t="n"/>
      <c r="V806" s="14" t="n"/>
      <c r="W806" s="14" t="n"/>
      <c r="X806" s="14" t="n"/>
      <c r="Y806" s="14" t="n"/>
      <c r="Z806" s="14" t="n"/>
    </row>
    <row r="807" ht="15.75" customHeight="1" s="16">
      <c r="A807" s="14" t="n"/>
      <c r="B807" s="14" t="n"/>
      <c r="C807" s="14" t="n"/>
      <c r="D807" s="14" t="n"/>
      <c r="E807" s="14" t="n"/>
      <c r="F807" s="14" t="n"/>
      <c r="G807" s="14" t="n"/>
      <c r="H807" s="14" t="n"/>
      <c r="I807" s="14" t="n"/>
      <c r="J807" s="14" t="n"/>
      <c r="K807" s="14" t="n"/>
      <c r="L807" s="14" t="n"/>
      <c r="M807" s="14" t="n"/>
      <c r="N807" s="14" t="n"/>
      <c r="O807" s="14" t="n"/>
      <c r="P807" s="14" t="n"/>
      <c r="Q807" s="14" t="n"/>
      <c r="R807" s="14" t="n"/>
      <c r="S807" s="14" t="n"/>
      <c r="T807" s="14" t="n"/>
      <c r="U807" s="14" t="n"/>
      <c r="V807" s="14" t="n"/>
      <c r="W807" s="14" t="n"/>
      <c r="X807" s="14" t="n"/>
      <c r="Y807" s="14" t="n"/>
      <c r="Z807" s="14" t="n"/>
    </row>
    <row r="808" ht="15.75" customHeight="1" s="16">
      <c r="A808" s="14" t="n"/>
      <c r="B808" s="14" t="n"/>
      <c r="C808" s="14" t="n"/>
      <c r="D808" s="14" t="n"/>
      <c r="E808" s="14" t="n"/>
      <c r="F808" s="14" t="n"/>
      <c r="G808" s="14" t="n"/>
      <c r="H808" s="14" t="n"/>
      <c r="I808" s="14" t="n"/>
      <c r="J808" s="14" t="n"/>
      <c r="K808" s="14" t="n"/>
      <c r="L808" s="14" t="n"/>
      <c r="M808" s="14" t="n"/>
      <c r="N808" s="14" t="n"/>
      <c r="O808" s="14" t="n"/>
      <c r="P808" s="14" t="n"/>
      <c r="Q808" s="14" t="n"/>
      <c r="R808" s="14" t="n"/>
      <c r="S808" s="14" t="n"/>
      <c r="T808" s="14" t="n"/>
      <c r="U808" s="14" t="n"/>
      <c r="V808" s="14" t="n"/>
      <c r="W808" s="14" t="n"/>
      <c r="X808" s="14" t="n"/>
      <c r="Y808" s="14" t="n"/>
      <c r="Z808" s="14" t="n"/>
    </row>
    <row r="809" ht="15.75" customHeight="1" s="16">
      <c r="A809" s="14" t="n"/>
      <c r="B809" s="14" t="n"/>
      <c r="C809" s="14" t="n"/>
      <c r="D809" s="14" t="n"/>
      <c r="E809" s="14" t="n"/>
      <c r="F809" s="14" t="n"/>
      <c r="G809" s="14" t="n"/>
      <c r="H809" s="14" t="n"/>
      <c r="I809" s="14" t="n"/>
      <c r="J809" s="14" t="n"/>
      <c r="K809" s="14" t="n"/>
      <c r="L809" s="14" t="n"/>
      <c r="M809" s="14" t="n"/>
      <c r="N809" s="14" t="n"/>
      <c r="O809" s="14" t="n"/>
      <c r="P809" s="14" t="n"/>
      <c r="Q809" s="14" t="n"/>
      <c r="R809" s="14" t="n"/>
      <c r="S809" s="14" t="n"/>
      <c r="T809" s="14" t="n"/>
      <c r="U809" s="14" t="n"/>
      <c r="V809" s="14" t="n"/>
      <c r="W809" s="14" t="n"/>
      <c r="X809" s="14" t="n"/>
      <c r="Y809" s="14" t="n"/>
      <c r="Z809" s="14" t="n"/>
    </row>
    <row r="810" ht="15.75" customHeight="1" s="16">
      <c r="A810" s="14" t="n"/>
      <c r="B810" s="14" t="n"/>
      <c r="C810" s="14" t="n"/>
      <c r="D810" s="14" t="n"/>
      <c r="E810" s="14" t="n"/>
      <c r="F810" s="14" t="n"/>
      <c r="G810" s="14" t="n"/>
      <c r="H810" s="14" t="n"/>
      <c r="I810" s="14" t="n"/>
      <c r="J810" s="14" t="n"/>
      <c r="K810" s="14" t="n"/>
      <c r="L810" s="14" t="n"/>
      <c r="M810" s="14" t="n"/>
      <c r="N810" s="14" t="n"/>
      <c r="O810" s="14" t="n"/>
      <c r="P810" s="14" t="n"/>
      <c r="Q810" s="14" t="n"/>
      <c r="R810" s="14" t="n"/>
      <c r="S810" s="14" t="n"/>
      <c r="T810" s="14" t="n"/>
      <c r="U810" s="14" t="n"/>
      <c r="V810" s="14" t="n"/>
      <c r="W810" s="14" t="n"/>
      <c r="X810" s="14" t="n"/>
      <c r="Y810" s="14" t="n"/>
      <c r="Z810" s="14" t="n"/>
    </row>
    <row r="811" ht="15.75" customHeight="1" s="16">
      <c r="A811" s="14" t="n"/>
      <c r="B811" s="14" t="n"/>
      <c r="C811" s="14" t="n"/>
      <c r="D811" s="14" t="n"/>
      <c r="E811" s="14" t="n"/>
      <c r="F811" s="14" t="n"/>
      <c r="G811" s="14" t="n"/>
      <c r="H811" s="14" t="n"/>
      <c r="I811" s="14" t="n"/>
      <c r="J811" s="14" t="n"/>
      <c r="K811" s="14" t="n"/>
      <c r="L811" s="14" t="n"/>
      <c r="M811" s="14" t="n"/>
      <c r="N811" s="14" t="n"/>
      <c r="O811" s="14" t="n"/>
      <c r="P811" s="14" t="n"/>
      <c r="Q811" s="14" t="n"/>
      <c r="R811" s="14" t="n"/>
      <c r="S811" s="14" t="n"/>
      <c r="T811" s="14" t="n"/>
      <c r="U811" s="14" t="n"/>
      <c r="V811" s="14" t="n"/>
      <c r="W811" s="14" t="n"/>
      <c r="X811" s="14" t="n"/>
      <c r="Y811" s="14" t="n"/>
      <c r="Z811" s="14" t="n"/>
    </row>
    <row r="812" ht="15.75" customHeight="1" s="16">
      <c r="A812" s="14" t="n"/>
      <c r="B812" s="14" t="n"/>
      <c r="C812" s="14" t="n"/>
      <c r="D812" s="14" t="n"/>
      <c r="E812" s="14" t="n"/>
      <c r="F812" s="14" t="n"/>
      <c r="G812" s="14" t="n"/>
      <c r="H812" s="14" t="n"/>
      <c r="I812" s="14" t="n"/>
      <c r="J812" s="14" t="n"/>
      <c r="K812" s="14" t="n"/>
      <c r="L812" s="14" t="n"/>
      <c r="M812" s="14" t="n"/>
      <c r="N812" s="14" t="n"/>
      <c r="O812" s="14" t="n"/>
      <c r="P812" s="14" t="n"/>
      <c r="Q812" s="14" t="n"/>
      <c r="R812" s="14" t="n"/>
      <c r="S812" s="14" t="n"/>
      <c r="T812" s="14" t="n"/>
      <c r="U812" s="14" t="n"/>
      <c r="V812" s="14" t="n"/>
      <c r="W812" s="14" t="n"/>
      <c r="X812" s="14" t="n"/>
      <c r="Y812" s="14" t="n"/>
      <c r="Z812" s="14" t="n"/>
    </row>
    <row r="813" ht="15.75" customHeight="1" s="16">
      <c r="A813" s="14" t="n"/>
      <c r="B813" s="14" t="n"/>
      <c r="C813" s="14" t="n"/>
      <c r="D813" s="14" t="n"/>
      <c r="E813" s="14" t="n"/>
      <c r="F813" s="14" t="n"/>
      <c r="G813" s="14" t="n"/>
      <c r="H813" s="14" t="n"/>
      <c r="I813" s="14" t="n"/>
      <c r="J813" s="14" t="n"/>
      <c r="K813" s="14" t="n"/>
      <c r="L813" s="14" t="n"/>
      <c r="M813" s="14" t="n"/>
      <c r="N813" s="14" t="n"/>
      <c r="O813" s="14" t="n"/>
      <c r="P813" s="14" t="n"/>
      <c r="Q813" s="14" t="n"/>
      <c r="R813" s="14" t="n"/>
      <c r="S813" s="14" t="n"/>
      <c r="T813" s="14" t="n"/>
      <c r="U813" s="14" t="n"/>
      <c r="V813" s="14" t="n"/>
      <c r="W813" s="14" t="n"/>
      <c r="X813" s="14" t="n"/>
      <c r="Y813" s="14" t="n"/>
      <c r="Z813" s="14" t="n"/>
    </row>
    <row r="814" ht="15.75" customHeight="1" s="16">
      <c r="A814" s="14" t="n"/>
      <c r="B814" s="14" t="n"/>
      <c r="C814" s="14" t="n"/>
      <c r="D814" s="14" t="n"/>
      <c r="E814" s="14" t="n"/>
      <c r="F814" s="14" t="n"/>
      <c r="G814" s="14" t="n"/>
      <c r="H814" s="14" t="n"/>
      <c r="I814" s="14" t="n"/>
      <c r="J814" s="14" t="n"/>
      <c r="K814" s="14" t="n"/>
      <c r="L814" s="14" t="n"/>
      <c r="M814" s="14" t="n"/>
      <c r="N814" s="14" t="n"/>
      <c r="O814" s="14" t="n"/>
      <c r="P814" s="14" t="n"/>
      <c r="Q814" s="14" t="n"/>
      <c r="R814" s="14" t="n"/>
      <c r="S814" s="14" t="n"/>
      <c r="T814" s="14" t="n"/>
      <c r="U814" s="14" t="n"/>
      <c r="V814" s="14" t="n"/>
      <c r="W814" s="14" t="n"/>
      <c r="X814" s="14" t="n"/>
      <c r="Y814" s="14" t="n"/>
      <c r="Z814" s="14" t="n"/>
    </row>
    <row r="815" ht="15.75" customHeight="1" s="16">
      <c r="A815" s="14" t="n"/>
      <c r="B815" s="14" t="n"/>
      <c r="C815" s="14" t="n"/>
      <c r="D815" s="14" t="n"/>
      <c r="E815" s="14" t="n"/>
      <c r="F815" s="14" t="n"/>
      <c r="G815" s="14" t="n"/>
      <c r="H815" s="14" t="n"/>
      <c r="I815" s="14" t="n"/>
      <c r="J815" s="14" t="n"/>
      <c r="K815" s="14" t="n"/>
      <c r="L815" s="14" t="n"/>
      <c r="M815" s="14" t="n"/>
      <c r="N815" s="14" t="n"/>
      <c r="O815" s="14" t="n"/>
      <c r="P815" s="14" t="n"/>
      <c r="Q815" s="14" t="n"/>
      <c r="R815" s="14" t="n"/>
      <c r="S815" s="14" t="n"/>
      <c r="T815" s="14" t="n"/>
      <c r="U815" s="14" t="n"/>
      <c r="V815" s="14" t="n"/>
      <c r="W815" s="14" t="n"/>
      <c r="X815" s="14" t="n"/>
      <c r="Y815" s="14" t="n"/>
      <c r="Z815" s="14" t="n"/>
    </row>
    <row r="816" ht="15.75" customHeight="1" s="16">
      <c r="A816" s="14" t="n"/>
      <c r="B816" s="14" t="n"/>
      <c r="C816" s="14" t="n"/>
      <c r="D816" s="14" t="n"/>
      <c r="E816" s="14" t="n"/>
      <c r="F816" s="14" t="n"/>
      <c r="G816" s="14" t="n"/>
      <c r="H816" s="14" t="n"/>
      <c r="I816" s="14" t="n"/>
      <c r="J816" s="14" t="n"/>
      <c r="K816" s="14" t="n"/>
      <c r="L816" s="14" t="n"/>
      <c r="M816" s="14" t="n"/>
      <c r="N816" s="14" t="n"/>
      <c r="O816" s="14" t="n"/>
      <c r="P816" s="14" t="n"/>
      <c r="Q816" s="14" t="n"/>
      <c r="R816" s="14" t="n"/>
      <c r="S816" s="14" t="n"/>
      <c r="T816" s="14" t="n"/>
      <c r="U816" s="14" t="n"/>
      <c r="V816" s="14" t="n"/>
      <c r="W816" s="14" t="n"/>
      <c r="X816" s="14" t="n"/>
      <c r="Y816" s="14" t="n"/>
      <c r="Z816" s="14" t="n"/>
    </row>
    <row r="817" ht="15.75" customHeight="1" s="16">
      <c r="A817" s="14" t="n"/>
      <c r="B817" s="14" t="n"/>
      <c r="C817" s="14" t="n"/>
      <c r="D817" s="14" t="n"/>
      <c r="E817" s="14" t="n"/>
      <c r="F817" s="14" t="n"/>
      <c r="G817" s="14" t="n"/>
      <c r="H817" s="14" t="n"/>
      <c r="I817" s="14" t="n"/>
      <c r="J817" s="14" t="n"/>
      <c r="K817" s="14" t="n"/>
      <c r="L817" s="14" t="n"/>
      <c r="M817" s="14" t="n"/>
      <c r="N817" s="14" t="n"/>
      <c r="O817" s="14" t="n"/>
      <c r="P817" s="14" t="n"/>
      <c r="Q817" s="14" t="n"/>
      <c r="R817" s="14" t="n"/>
      <c r="S817" s="14" t="n"/>
      <c r="T817" s="14" t="n"/>
      <c r="U817" s="14" t="n"/>
      <c r="V817" s="14" t="n"/>
      <c r="W817" s="14" t="n"/>
      <c r="X817" s="14" t="n"/>
      <c r="Y817" s="14" t="n"/>
      <c r="Z817" s="14" t="n"/>
    </row>
    <row r="818" ht="15.75" customHeight="1" s="16">
      <c r="A818" s="14" t="n"/>
      <c r="B818" s="14" t="n"/>
      <c r="C818" s="14" t="n"/>
      <c r="D818" s="14" t="n"/>
      <c r="E818" s="14" t="n"/>
      <c r="F818" s="14" t="n"/>
      <c r="G818" s="14" t="n"/>
      <c r="H818" s="14" t="n"/>
      <c r="I818" s="14" t="n"/>
      <c r="J818" s="14" t="n"/>
      <c r="K818" s="14" t="n"/>
      <c r="L818" s="14" t="n"/>
      <c r="M818" s="14" t="n"/>
      <c r="N818" s="14" t="n"/>
      <c r="O818" s="14" t="n"/>
      <c r="P818" s="14" t="n"/>
      <c r="Q818" s="14" t="n"/>
      <c r="R818" s="14" t="n"/>
      <c r="S818" s="14" t="n"/>
      <c r="T818" s="14" t="n"/>
      <c r="U818" s="14" t="n"/>
      <c r="V818" s="14" t="n"/>
      <c r="W818" s="14" t="n"/>
      <c r="X818" s="14" t="n"/>
      <c r="Y818" s="14" t="n"/>
      <c r="Z818" s="14" t="n"/>
    </row>
    <row r="819" ht="15.75" customHeight="1" s="16">
      <c r="A819" s="14" t="n"/>
      <c r="B819" s="14" t="n"/>
      <c r="C819" s="14" t="n"/>
      <c r="D819" s="14" t="n"/>
      <c r="E819" s="14" t="n"/>
      <c r="F819" s="14" t="n"/>
      <c r="G819" s="14" t="n"/>
      <c r="H819" s="14" t="n"/>
      <c r="I819" s="14" t="n"/>
      <c r="J819" s="14" t="n"/>
      <c r="K819" s="14" t="n"/>
      <c r="L819" s="14" t="n"/>
      <c r="M819" s="14" t="n"/>
      <c r="N819" s="14" t="n"/>
      <c r="O819" s="14" t="n"/>
      <c r="P819" s="14" t="n"/>
      <c r="Q819" s="14" t="n"/>
      <c r="R819" s="14" t="n"/>
      <c r="S819" s="14" t="n"/>
      <c r="T819" s="14" t="n"/>
      <c r="U819" s="14" t="n"/>
      <c r="V819" s="14" t="n"/>
      <c r="W819" s="14" t="n"/>
      <c r="X819" s="14" t="n"/>
      <c r="Y819" s="14" t="n"/>
      <c r="Z819" s="14" t="n"/>
    </row>
    <row r="820" ht="15.75" customHeight="1" s="16">
      <c r="A820" s="14" t="n"/>
      <c r="B820" s="14" t="n"/>
      <c r="C820" s="14" t="n"/>
      <c r="D820" s="14" t="n"/>
      <c r="E820" s="14" t="n"/>
      <c r="F820" s="14" t="n"/>
      <c r="G820" s="14" t="n"/>
      <c r="H820" s="14" t="n"/>
      <c r="I820" s="14" t="n"/>
      <c r="J820" s="14" t="n"/>
      <c r="K820" s="14" t="n"/>
      <c r="L820" s="14" t="n"/>
      <c r="M820" s="14" t="n"/>
      <c r="N820" s="14" t="n"/>
      <c r="O820" s="14" t="n"/>
      <c r="P820" s="14" t="n"/>
      <c r="Q820" s="14" t="n"/>
      <c r="R820" s="14" t="n"/>
      <c r="S820" s="14" t="n"/>
      <c r="T820" s="14" t="n"/>
      <c r="U820" s="14" t="n"/>
      <c r="V820" s="14" t="n"/>
      <c r="W820" s="14" t="n"/>
      <c r="X820" s="14" t="n"/>
      <c r="Y820" s="14" t="n"/>
      <c r="Z820" s="14" t="n"/>
    </row>
    <row r="821" ht="15.75" customHeight="1" s="16">
      <c r="A821" s="14" t="n"/>
      <c r="B821" s="14" t="n"/>
      <c r="C821" s="14" t="n"/>
      <c r="D821" s="14" t="n"/>
      <c r="E821" s="14" t="n"/>
      <c r="F821" s="14" t="n"/>
      <c r="G821" s="14" t="n"/>
      <c r="H821" s="14" t="n"/>
      <c r="I821" s="14" t="n"/>
      <c r="J821" s="14" t="n"/>
      <c r="K821" s="14" t="n"/>
      <c r="L821" s="14" t="n"/>
      <c r="M821" s="14" t="n"/>
      <c r="N821" s="14" t="n"/>
      <c r="O821" s="14" t="n"/>
      <c r="P821" s="14" t="n"/>
      <c r="Q821" s="14" t="n"/>
      <c r="R821" s="14" t="n"/>
      <c r="S821" s="14" t="n"/>
      <c r="T821" s="14" t="n"/>
      <c r="U821" s="14" t="n"/>
      <c r="V821" s="14" t="n"/>
      <c r="W821" s="14" t="n"/>
      <c r="X821" s="14" t="n"/>
      <c r="Y821" s="14" t="n"/>
      <c r="Z821" s="14" t="n"/>
    </row>
    <row r="822" ht="15.75" customHeight="1" s="16">
      <c r="A822" s="14" t="n"/>
      <c r="B822" s="14" t="n"/>
      <c r="C822" s="14" t="n"/>
      <c r="D822" s="14" t="n"/>
      <c r="E822" s="14" t="n"/>
      <c r="F822" s="14" t="n"/>
      <c r="G822" s="14" t="n"/>
      <c r="H822" s="14" t="n"/>
      <c r="I822" s="14" t="n"/>
      <c r="J822" s="14" t="n"/>
      <c r="K822" s="14" t="n"/>
      <c r="L822" s="14" t="n"/>
      <c r="M822" s="14" t="n"/>
      <c r="N822" s="14" t="n"/>
      <c r="O822" s="14" t="n"/>
      <c r="P822" s="14" t="n"/>
      <c r="Q822" s="14" t="n"/>
      <c r="R822" s="14" t="n"/>
      <c r="S822" s="14" t="n"/>
      <c r="T822" s="14" t="n"/>
      <c r="U822" s="14" t="n"/>
      <c r="V822" s="14" t="n"/>
      <c r="W822" s="14" t="n"/>
      <c r="X822" s="14" t="n"/>
      <c r="Y822" s="14" t="n"/>
      <c r="Z822" s="14" t="n"/>
    </row>
    <row r="823" ht="15.75" customHeight="1" s="16">
      <c r="A823" s="14" t="n"/>
      <c r="B823" s="14" t="n"/>
      <c r="C823" s="14" t="n"/>
      <c r="D823" s="14" t="n"/>
      <c r="E823" s="14" t="n"/>
      <c r="F823" s="14" t="n"/>
      <c r="G823" s="14" t="n"/>
      <c r="H823" s="14" t="n"/>
      <c r="I823" s="14" t="n"/>
      <c r="J823" s="14" t="n"/>
      <c r="K823" s="14" t="n"/>
      <c r="L823" s="14" t="n"/>
      <c r="M823" s="14" t="n"/>
      <c r="N823" s="14" t="n"/>
      <c r="O823" s="14" t="n"/>
      <c r="P823" s="14" t="n"/>
      <c r="Q823" s="14" t="n"/>
      <c r="R823" s="14" t="n"/>
      <c r="S823" s="14" t="n"/>
      <c r="T823" s="14" t="n"/>
      <c r="U823" s="14" t="n"/>
      <c r="V823" s="14" t="n"/>
      <c r="W823" s="14" t="n"/>
      <c r="X823" s="14" t="n"/>
      <c r="Y823" s="14" t="n"/>
      <c r="Z823" s="14" t="n"/>
    </row>
    <row r="824" ht="15.75" customHeight="1" s="16">
      <c r="A824" s="14" t="n"/>
      <c r="B824" s="14" t="n"/>
      <c r="C824" s="14" t="n"/>
      <c r="D824" s="14" t="n"/>
      <c r="E824" s="14" t="n"/>
      <c r="F824" s="14" t="n"/>
      <c r="G824" s="14" t="n"/>
      <c r="H824" s="14" t="n"/>
      <c r="I824" s="14" t="n"/>
      <c r="J824" s="14" t="n"/>
      <c r="K824" s="14" t="n"/>
      <c r="L824" s="14" t="n"/>
      <c r="M824" s="14" t="n"/>
      <c r="N824" s="14" t="n"/>
      <c r="O824" s="14" t="n"/>
      <c r="P824" s="14" t="n"/>
      <c r="Q824" s="14" t="n"/>
      <c r="R824" s="14" t="n"/>
      <c r="S824" s="14" t="n"/>
      <c r="T824" s="14" t="n"/>
      <c r="U824" s="14" t="n"/>
      <c r="V824" s="14" t="n"/>
      <c r="W824" s="14" t="n"/>
      <c r="X824" s="14" t="n"/>
      <c r="Y824" s="14" t="n"/>
      <c r="Z824" s="14" t="n"/>
    </row>
    <row r="825" ht="15.75" customHeight="1" s="16">
      <c r="A825" s="14" t="n"/>
      <c r="B825" s="14" t="n"/>
      <c r="C825" s="14" t="n"/>
      <c r="D825" s="14" t="n"/>
      <c r="E825" s="14" t="n"/>
      <c r="F825" s="14" t="n"/>
      <c r="G825" s="14" t="n"/>
      <c r="H825" s="14" t="n"/>
      <c r="I825" s="14" t="n"/>
      <c r="J825" s="14" t="n"/>
      <c r="K825" s="14" t="n"/>
      <c r="L825" s="14" t="n"/>
      <c r="M825" s="14" t="n"/>
      <c r="N825" s="14" t="n"/>
      <c r="O825" s="14" t="n"/>
      <c r="P825" s="14" t="n"/>
      <c r="Q825" s="14" t="n"/>
      <c r="R825" s="14" t="n"/>
      <c r="S825" s="14" t="n"/>
      <c r="T825" s="14" t="n"/>
      <c r="U825" s="14" t="n"/>
      <c r="V825" s="14" t="n"/>
      <c r="W825" s="14" t="n"/>
      <c r="X825" s="14" t="n"/>
      <c r="Y825" s="14" t="n"/>
      <c r="Z825" s="14" t="n"/>
    </row>
    <row r="826" ht="15.75" customHeight="1" s="16">
      <c r="A826" s="14" t="n"/>
      <c r="B826" s="14" t="n"/>
      <c r="C826" s="14" t="n"/>
      <c r="D826" s="14" t="n"/>
      <c r="E826" s="14" t="n"/>
      <c r="F826" s="14" t="n"/>
      <c r="G826" s="14" t="n"/>
      <c r="H826" s="14" t="n"/>
      <c r="I826" s="14" t="n"/>
      <c r="J826" s="14" t="n"/>
      <c r="K826" s="14" t="n"/>
      <c r="L826" s="14" t="n"/>
      <c r="M826" s="14" t="n"/>
      <c r="N826" s="14" t="n"/>
      <c r="O826" s="14" t="n"/>
      <c r="P826" s="14" t="n"/>
      <c r="Q826" s="14" t="n"/>
      <c r="R826" s="14" t="n"/>
      <c r="S826" s="14" t="n"/>
      <c r="T826" s="14" t="n"/>
      <c r="U826" s="14" t="n"/>
      <c r="V826" s="14" t="n"/>
      <c r="W826" s="14" t="n"/>
      <c r="X826" s="14" t="n"/>
      <c r="Y826" s="14" t="n"/>
      <c r="Z826" s="14" t="n"/>
    </row>
    <row r="827" ht="15.75" customHeight="1" s="16">
      <c r="A827" s="14" t="n"/>
      <c r="B827" s="14" t="n"/>
      <c r="C827" s="14" t="n"/>
      <c r="D827" s="14" t="n"/>
      <c r="E827" s="14" t="n"/>
      <c r="F827" s="14" t="n"/>
      <c r="G827" s="14" t="n"/>
      <c r="H827" s="14" t="n"/>
      <c r="I827" s="14" t="n"/>
      <c r="J827" s="14" t="n"/>
      <c r="K827" s="14" t="n"/>
      <c r="L827" s="14" t="n"/>
      <c r="M827" s="14" t="n"/>
      <c r="N827" s="14" t="n"/>
      <c r="O827" s="14" t="n"/>
      <c r="P827" s="14" t="n"/>
      <c r="Q827" s="14" t="n"/>
      <c r="R827" s="14" t="n"/>
      <c r="S827" s="14" t="n"/>
      <c r="T827" s="14" t="n"/>
      <c r="U827" s="14" t="n"/>
      <c r="V827" s="14" t="n"/>
      <c r="W827" s="14" t="n"/>
      <c r="X827" s="14" t="n"/>
      <c r="Y827" s="14" t="n"/>
      <c r="Z827" s="14" t="n"/>
    </row>
    <row r="828" ht="15.75" customHeight="1" s="16">
      <c r="A828" s="14" t="n"/>
      <c r="B828" s="14" t="n"/>
      <c r="C828" s="14" t="n"/>
      <c r="D828" s="14" t="n"/>
      <c r="E828" s="14" t="n"/>
      <c r="F828" s="14" t="n"/>
      <c r="G828" s="14" t="n"/>
      <c r="H828" s="14" t="n"/>
      <c r="I828" s="14" t="n"/>
      <c r="J828" s="14" t="n"/>
      <c r="K828" s="14" t="n"/>
      <c r="L828" s="14" t="n"/>
      <c r="M828" s="14" t="n"/>
      <c r="N828" s="14" t="n"/>
      <c r="O828" s="14" t="n"/>
      <c r="P828" s="14" t="n"/>
      <c r="Q828" s="14" t="n"/>
      <c r="R828" s="14" t="n"/>
      <c r="S828" s="14" t="n"/>
      <c r="T828" s="14" t="n"/>
      <c r="U828" s="14" t="n"/>
      <c r="V828" s="14" t="n"/>
      <c r="W828" s="14" t="n"/>
      <c r="X828" s="14" t="n"/>
      <c r="Y828" s="14" t="n"/>
      <c r="Z828" s="14" t="n"/>
    </row>
    <row r="829" ht="15.75" customHeight="1" s="16">
      <c r="A829" s="14" t="n"/>
      <c r="B829" s="14" t="n"/>
      <c r="C829" s="14" t="n"/>
      <c r="D829" s="14" t="n"/>
      <c r="E829" s="14" t="n"/>
      <c r="F829" s="14" t="n"/>
      <c r="G829" s="14" t="n"/>
      <c r="H829" s="14" t="n"/>
      <c r="I829" s="14" t="n"/>
      <c r="J829" s="14" t="n"/>
      <c r="K829" s="14" t="n"/>
      <c r="L829" s="14" t="n"/>
      <c r="M829" s="14" t="n"/>
      <c r="N829" s="14" t="n"/>
      <c r="O829" s="14" t="n"/>
      <c r="P829" s="14" t="n"/>
      <c r="Q829" s="14" t="n"/>
      <c r="R829" s="14" t="n"/>
      <c r="S829" s="14" t="n"/>
      <c r="T829" s="14" t="n"/>
      <c r="U829" s="14" t="n"/>
      <c r="V829" s="14" t="n"/>
      <c r="W829" s="14" t="n"/>
      <c r="X829" s="14" t="n"/>
      <c r="Y829" s="14" t="n"/>
      <c r="Z829" s="14" t="n"/>
    </row>
    <row r="830" ht="15.75" customHeight="1" s="16">
      <c r="A830" s="14" t="n"/>
      <c r="B830" s="14" t="n"/>
      <c r="C830" s="14" t="n"/>
      <c r="D830" s="14" t="n"/>
      <c r="E830" s="14" t="n"/>
      <c r="F830" s="14" t="n"/>
      <c r="G830" s="14" t="n"/>
      <c r="H830" s="14" t="n"/>
      <c r="I830" s="14" t="n"/>
      <c r="J830" s="14" t="n"/>
      <c r="K830" s="14" t="n"/>
      <c r="L830" s="14" t="n"/>
      <c r="M830" s="14" t="n"/>
      <c r="N830" s="14" t="n"/>
      <c r="O830" s="14" t="n"/>
      <c r="P830" s="14" t="n"/>
      <c r="Q830" s="14" t="n"/>
      <c r="R830" s="14" t="n"/>
      <c r="S830" s="14" t="n"/>
      <c r="T830" s="14" t="n"/>
      <c r="U830" s="14" t="n"/>
      <c r="V830" s="14" t="n"/>
      <c r="W830" s="14" t="n"/>
      <c r="X830" s="14" t="n"/>
      <c r="Y830" s="14" t="n"/>
      <c r="Z830" s="14" t="n"/>
    </row>
    <row r="831" ht="15.75" customHeight="1" s="16">
      <c r="A831" s="14" t="n"/>
      <c r="B831" s="14" t="n"/>
      <c r="C831" s="14" t="n"/>
      <c r="D831" s="14" t="n"/>
      <c r="E831" s="14" t="n"/>
      <c r="F831" s="14" t="n"/>
      <c r="G831" s="14" t="n"/>
      <c r="H831" s="14" t="n"/>
      <c r="I831" s="14" t="n"/>
      <c r="J831" s="14" t="n"/>
      <c r="K831" s="14" t="n"/>
      <c r="L831" s="14" t="n"/>
      <c r="M831" s="14" t="n"/>
      <c r="N831" s="14" t="n"/>
      <c r="O831" s="14" t="n"/>
      <c r="P831" s="14" t="n"/>
      <c r="Q831" s="14" t="n"/>
      <c r="R831" s="14" t="n"/>
      <c r="S831" s="14" t="n"/>
      <c r="T831" s="14" t="n"/>
      <c r="U831" s="14" t="n"/>
      <c r="V831" s="14" t="n"/>
      <c r="W831" s="14" t="n"/>
      <c r="X831" s="14" t="n"/>
      <c r="Y831" s="14" t="n"/>
      <c r="Z831" s="14" t="n"/>
    </row>
    <row r="832" ht="15.75" customHeight="1" s="16">
      <c r="A832" s="14" t="n"/>
      <c r="B832" s="14" t="n"/>
      <c r="C832" s="14" t="n"/>
      <c r="D832" s="14" t="n"/>
      <c r="E832" s="14" t="n"/>
      <c r="F832" s="14" t="n"/>
      <c r="G832" s="14" t="n"/>
      <c r="H832" s="14" t="n"/>
      <c r="I832" s="14" t="n"/>
      <c r="J832" s="14" t="n"/>
      <c r="K832" s="14" t="n"/>
      <c r="L832" s="14" t="n"/>
      <c r="M832" s="14" t="n"/>
      <c r="N832" s="14" t="n"/>
      <c r="O832" s="14" t="n"/>
      <c r="P832" s="14" t="n"/>
      <c r="Q832" s="14" t="n"/>
      <c r="R832" s="14" t="n"/>
      <c r="S832" s="14" t="n"/>
      <c r="T832" s="14" t="n"/>
      <c r="U832" s="14" t="n"/>
      <c r="V832" s="14" t="n"/>
      <c r="W832" s="14" t="n"/>
      <c r="X832" s="14" t="n"/>
      <c r="Y832" s="14" t="n"/>
      <c r="Z832" s="14" t="n"/>
    </row>
    <row r="833" ht="15.75" customHeight="1" s="16">
      <c r="A833" s="14" t="n"/>
      <c r="B833" s="14" t="n"/>
      <c r="C833" s="14" t="n"/>
      <c r="D833" s="14" t="n"/>
      <c r="E833" s="14" t="n"/>
      <c r="F833" s="14" t="n"/>
      <c r="G833" s="14" t="n"/>
      <c r="H833" s="14" t="n"/>
      <c r="I833" s="14" t="n"/>
      <c r="J833" s="14" t="n"/>
      <c r="K833" s="14" t="n"/>
      <c r="L833" s="14" t="n"/>
      <c r="M833" s="14" t="n"/>
      <c r="N833" s="14" t="n"/>
      <c r="O833" s="14" t="n"/>
      <c r="P833" s="14" t="n"/>
      <c r="Q833" s="14" t="n"/>
      <c r="R833" s="14" t="n"/>
      <c r="S833" s="14" t="n"/>
      <c r="T833" s="14" t="n"/>
      <c r="U833" s="14" t="n"/>
      <c r="V833" s="14" t="n"/>
      <c r="W833" s="14" t="n"/>
      <c r="X833" s="14" t="n"/>
      <c r="Y833" s="14" t="n"/>
      <c r="Z833" s="14" t="n"/>
    </row>
    <row r="834" ht="15.75" customHeight="1" s="16">
      <c r="A834" s="14" t="n"/>
      <c r="B834" s="14" t="n"/>
      <c r="C834" s="14" t="n"/>
      <c r="D834" s="14" t="n"/>
      <c r="E834" s="14" t="n"/>
      <c r="F834" s="14" t="n"/>
      <c r="G834" s="14" t="n"/>
      <c r="H834" s="14" t="n"/>
      <c r="I834" s="14" t="n"/>
      <c r="J834" s="14" t="n"/>
      <c r="K834" s="14" t="n"/>
      <c r="L834" s="14" t="n"/>
      <c r="M834" s="14" t="n"/>
      <c r="N834" s="14" t="n"/>
      <c r="O834" s="14" t="n"/>
      <c r="P834" s="14" t="n"/>
      <c r="Q834" s="14" t="n"/>
      <c r="R834" s="14" t="n"/>
      <c r="S834" s="14" t="n"/>
      <c r="T834" s="14" t="n"/>
      <c r="U834" s="14" t="n"/>
      <c r="V834" s="14" t="n"/>
      <c r="W834" s="14" t="n"/>
      <c r="X834" s="14" t="n"/>
      <c r="Y834" s="14" t="n"/>
      <c r="Z834" s="14" t="n"/>
    </row>
    <row r="835" ht="15.75" customHeight="1" s="16">
      <c r="A835" s="14" t="n"/>
      <c r="B835" s="14" t="n"/>
      <c r="C835" s="14" t="n"/>
      <c r="D835" s="14" t="n"/>
      <c r="E835" s="14" t="n"/>
      <c r="F835" s="14" t="n"/>
      <c r="G835" s="14" t="n"/>
      <c r="H835" s="14" t="n"/>
      <c r="I835" s="14" t="n"/>
      <c r="J835" s="14" t="n"/>
      <c r="K835" s="14" t="n"/>
      <c r="L835" s="14" t="n"/>
      <c r="M835" s="14" t="n"/>
      <c r="N835" s="14" t="n"/>
      <c r="O835" s="14" t="n"/>
      <c r="P835" s="14" t="n"/>
      <c r="Q835" s="14" t="n"/>
      <c r="R835" s="14" t="n"/>
      <c r="S835" s="14" t="n"/>
      <c r="T835" s="14" t="n"/>
      <c r="U835" s="14" t="n"/>
      <c r="V835" s="14" t="n"/>
      <c r="W835" s="14" t="n"/>
      <c r="X835" s="14" t="n"/>
      <c r="Y835" s="14" t="n"/>
      <c r="Z835" s="14" t="n"/>
    </row>
    <row r="836" ht="15.75" customHeight="1" s="16">
      <c r="A836" s="14" t="n"/>
      <c r="B836" s="14" t="n"/>
      <c r="C836" s="14" t="n"/>
      <c r="D836" s="14" t="n"/>
      <c r="E836" s="14" t="n"/>
      <c r="F836" s="14" t="n"/>
      <c r="G836" s="14" t="n"/>
      <c r="H836" s="14" t="n"/>
      <c r="I836" s="14" t="n"/>
      <c r="J836" s="14" t="n"/>
      <c r="K836" s="14" t="n"/>
      <c r="L836" s="14" t="n"/>
      <c r="M836" s="14" t="n"/>
      <c r="N836" s="14" t="n"/>
      <c r="O836" s="14" t="n"/>
      <c r="P836" s="14" t="n"/>
      <c r="Q836" s="14" t="n"/>
      <c r="R836" s="14" t="n"/>
      <c r="S836" s="14" t="n"/>
      <c r="T836" s="14" t="n"/>
      <c r="U836" s="14" t="n"/>
      <c r="V836" s="14" t="n"/>
      <c r="W836" s="14" t="n"/>
      <c r="X836" s="14" t="n"/>
      <c r="Y836" s="14" t="n"/>
      <c r="Z836" s="14" t="n"/>
    </row>
    <row r="837" ht="15.75" customHeight="1" s="16">
      <c r="A837" s="14" t="n"/>
      <c r="B837" s="14" t="n"/>
      <c r="C837" s="14" t="n"/>
      <c r="D837" s="14" t="n"/>
      <c r="E837" s="14" t="n"/>
      <c r="F837" s="14" t="n"/>
      <c r="G837" s="14" t="n"/>
      <c r="H837" s="14" t="n"/>
      <c r="I837" s="14" t="n"/>
      <c r="J837" s="14" t="n"/>
      <c r="K837" s="14" t="n"/>
      <c r="L837" s="14" t="n"/>
      <c r="M837" s="14" t="n"/>
      <c r="N837" s="14" t="n"/>
      <c r="O837" s="14" t="n"/>
      <c r="P837" s="14" t="n"/>
      <c r="Q837" s="14" t="n"/>
      <c r="R837" s="14" t="n"/>
      <c r="S837" s="14" t="n"/>
      <c r="T837" s="14" t="n"/>
      <c r="U837" s="14" t="n"/>
      <c r="V837" s="14" t="n"/>
      <c r="W837" s="14" t="n"/>
      <c r="X837" s="14" t="n"/>
      <c r="Y837" s="14" t="n"/>
      <c r="Z837" s="14" t="n"/>
    </row>
    <row r="838" ht="15.75" customHeight="1" s="16">
      <c r="A838" s="14" t="n"/>
      <c r="B838" s="14" t="n"/>
      <c r="C838" s="14" t="n"/>
      <c r="D838" s="14" t="n"/>
      <c r="E838" s="14" t="n"/>
      <c r="F838" s="14" t="n"/>
      <c r="G838" s="14" t="n"/>
      <c r="H838" s="14" t="n"/>
      <c r="I838" s="14" t="n"/>
      <c r="J838" s="14" t="n"/>
      <c r="K838" s="14" t="n"/>
      <c r="L838" s="14" t="n"/>
      <c r="M838" s="14" t="n"/>
      <c r="N838" s="14" t="n"/>
      <c r="O838" s="14" t="n"/>
      <c r="P838" s="14" t="n"/>
      <c r="Q838" s="14" t="n"/>
      <c r="R838" s="14" t="n"/>
      <c r="S838" s="14" t="n"/>
      <c r="T838" s="14" t="n"/>
      <c r="U838" s="14" t="n"/>
      <c r="V838" s="14" t="n"/>
      <c r="W838" s="14" t="n"/>
      <c r="X838" s="14" t="n"/>
      <c r="Y838" s="14" t="n"/>
      <c r="Z838" s="14" t="n"/>
    </row>
    <row r="839" ht="15.75" customHeight="1" s="16">
      <c r="A839" s="14" t="n"/>
      <c r="B839" s="14" t="n"/>
      <c r="C839" s="14" t="n"/>
      <c r="D839" s="14" t="n"/>
      <c r="E839" s="14" t="n"/>
      <c r="F839" s="14" t="n"/>
      <c r="G839" s="14" t="n"/>
      <c r="H839" s="14" t="n"/>
      <c r="I839" s="14" t="n"/>
      <c r="J839" s="14" t="n"/>
      <c r="K839" s="14" t="n"/>
      <c r="L839" s="14" t="n"/>
      <c r="M839" s="14" t="n"/>
      <c r="N839" s="14" t="n"/>
      <c r="O839" s="14" t="n"/>
      <c r="P839" s="14" t="n"/>
      <c r="Q839" s="14" t="n"/>
      <c r="R839" s="14" t="n"/>
      <c r="S839" s="14" t="n"/>
      <c r="T839" s="14" t="n"/>
      <c r="U839" s="14" t="n"/>
      <c r="V839" s="14" t="n"/>
      <c r="W839" s="14" t="n"/>
      <c r="X839" s="14" t="n"/>
      <c r="Y839" s="14" t="n"/>
      <c r="Z839" s="14" t="n"/>
    </row>
    <row r="840" ht="15.75" customHeight="1" s="16">
      <c r="A840" s="14" t="n"/>
      <c r="B840" s="14" t="n"/>
      <c r="C840" s="14" t="n"/>
      <c r="D840" s="14" t="n"/>
      <c r="E840" s="14" t="n"/>
      <c r="F840" s="14" t="n"/>
      <c r="G840" s="14" t="n"/>
      <c r="H840" s="14" t="n"/>
      <c r="I840" s="14" t="n"/>
      <c r="J840" s="14" t="n"/>
      <c r="K840" s="14" t="n"/>
      <c r="L840" s="14" t="n"/>
      <c r="M840" s="14" t="n"/>
      <c r="N840" s="14" t="n"/>
      <c r="O840" s="14" t="n"/>
      <c r="P840" s="14" t="n"/>
      <c r="Q840" s="14" t="n"/>
      <c r="R840" s="14" t="n"/>
      <c r="S840" s="14" t="n"/>
      <c r="T840" s="14" t="n"/>
      <c r="U840" s="14" t="n"/>
      <c r="V840" s="14" t="n"/>
      <c r="W840" s="14" t="n"/>
      <c r="X840" s="14" t="n"/>
      <c r="Y840" s="14" t="n"/>
      <c r="Z840" s="14" t="n"/>
    </row>
    <row r="841" ht="15.75" customHeight="1" s="16">
      <c r="A841" s="14" t="n"/>
      <c r="B841" s="14" t="n"/>
      <c r="C841" s="14" t="n"/>
      <c r="D841" s="14" t="n"/>
      <c r="E841" s="14" t="n"/>
      <c r="F841" s="14" t="n"/>
      <c r="G841" s="14" t="n"/>
      <c r="H841" s="14" t="n"/>
      <c r="I841" s="14" t="n"/>
      <c r="J841" s="14" t="n"/>
      <c r="K841" s="14" t="n"/>
      <c r="L841" s="14" t="n"/>
      <c r="M841" s="14" t="n"/>
      <c r="N841" s="14" t="n"/>
      <c r="O841" s="14" t="n"/>
      <c r="P841" s="14" t="n"/>
      <c r="Q841" s="14" t="n"/>
      <c r="R841" s="14" t="n"/>
      <c r="S841" s="14" t="n"/>
      <c r="T841" s="14" t="n"/>
      <c r="U841" s="14" t="n"/>
      <c r="V841" s="14" t="n"/>
      <c r="W841" s="14" t="n"/>
      <c r="X841" s="14" t="n"/>
      <c r="Y841" s="14" t="n"/>
      <c r="Z841" s="14" t="n"/>
    </row>
    <row r="842" ht="15.75" customHeight="1" s="16">
      <c r="A842" s="14" t="n"/>
      <c r="B842" s="14" t="n"/>
      <c r="C842" s="14" t="n"/>
      <c r="D842" s="14" t="n"/>
      <c r="E842" s="14" t="n"/>
      <c r="F842" s="14" t="n"/>
      <c r="G842" s="14" t="n"/>
      <c r="H842" s="14" t="n"/>
      <c r="I842" s="14" t="n"/>
      <c r="J842" s="14" t="n"/>
      <c r="K842" s="14" t="n"/>
      <c r="L842" s="14" t="n"/>
      <c r="M842" s="14" t="n"/>
      <c r="N842" s="14" t="n"/>
      <c r="O842" s="14" t="n"/>
      <c r="P842" s="14" t="n"/>
      <c r="Q842" s="14" t="n"/>
      <c r="R842" s="14" t="n"/>
      <c r="S842" s="14" t="n"/>
      <c r="T842" s="14" t="n"/>
      <c r="U842" s="14" t="n"/>
      <c r="V842" s="14" t="n"/>
      <c r="W842" s="14" t="n"/>
      <c r="X842" s="14" t="n"/>
      <c r="Y842" s="14" t="n"/>
      <c r="Z842" s="14" t="n"/>
    </row>
    <row r="843" ht="15.75" customHeight="1" s="16">
      <c r="A843" s="14" t="n"/>
      <c r="B843" s="14" t="n"/>
      <c r="C843" s="14" t="n"/>
      <c r="D843" s="14" t="n"/>
      <c r="E843" s="14" t="n"/>
      <c r="F843" s="14" t="n"/>
      <c r="G843" s="14" t="n"/>
      <c r="H843" s="14" t="n"/>
      <c r="I843" s="14" t="n"/>
      <c r="J843" s="14" t="n"/>
      <c r="K843" s="14" t="n"/>
      <c r="L843" s="14" t="n"/>
      <c r="M843" s="14" t="n"/>
      <c r="N843" s="14" t="n"/>
      <c r="O843" s="14" t="n"/>
      <c r="P843" s="14" t="n"/>
      <c r="Q843" s="14" t="n"/>
      <c r="R843" s="14" t="n"/>
      <c r="S843" s="14" t="n"/>
      <c r="T843" s="14" t="n"/>
      <c r="U843" s="14" t="n"/>
      <c r="V843" s="14" t="n"/>
      <c r="W843" s="14" t="n"/>
      <c r="X843" s="14" t="n"/>
      <c r="Y843" s="14" t="n"/>
      <c r="Z843" s="14" t="n"/>
    </row>
    <row r="844" ht="15.75" customHeight="1" s="16">
      <c r="A844" s="14" t="n"/>
      <c r="B844" s="14" t="n"/>
      <c r="C844" s="14" t="n"/>
      <c r="D844" s="14" t="n"/>
      <c r="E844" s="14" t="n"/>
      <c r="F844" s="14" t="n"/>
      <c r="G844" s="14" t="n"/>
      <c r="H844" s="14" t="n"/>
      <c r="I844" s="14" t="n"/>
      <c r="J844" s="14" t="n"/>
      <c r="K844" s="14" t="n"/>
      <c r="L844" s="14" t="n"/>
      <c r="M844" s="14" t="n"/>
      <c r="N844" s="14" t="n"/>
      <c r="O844" s="14" t="n"/>
      <c r="P844" s="14" t="n"/>
      <c r="Q844" s="14" t="n"/>
      <c r="R844" s="14" t="n"/>
      <c r="S844" s="14" t="n"/>
      <c r="T844" s="14" t="n"/>
      <c r="U844" s="14" t="n"/>
      <c r="V844" s="14" t="n"/>
      <c r="W844" s="14" t="n"/>
      <c r="X844" s="14" t="n"/>
      <c r="Y844" s="14" t="n"/>
      <c r="Z844" s="14" t="n"/>
    </row>
    <row r="845" ht="15.75" customHeight="1" s="16">
      <c r="A845" s="14" t="n"/>
      <c r="B845" s="14" t="n"/>
      <c r="C845" s="14" t="n"/>
      <c r="D845" s="14" t="n"/>
      <c r="E845" s="14" t="n"/>
      <c r="F845" s="14" t="n"/>
      <c r="G845" s="14" t="n"/>
      <c r="H845" s="14" t="n"/>
      <c r="I845" s="14" t="n"/>
      <c r="J845" s="14" t="n"/>
      <c r="K845" s="14" t="n"/>
      <c r="L845" s="14" t="n"/>
      <c r="M845" s="14" t="n"/>
      <c r="N845" s="14" t="n"/>
      <c r="O845" s="14" t="n"/>
      <c r="P845" s="14" t="n"/>
      <c r="Q845" s="14" t="n"/>
      <c r="R845" s="14" t="n"/>
      <c r="S845" s="14" t="n"/>
      <c r="T845" s="14" t="n"/>
      <c r="U845" s="14" t="n"/>
      <c r="V845" s="14" t="n"/>
      <c r="W845" s="14" t="n"/>
      <c r="X845" s="14" t="n"/>
      <c r="Y845" s="14" t="n"/>
      <c r="Z845" s="14" t="n"/>
    </row>
    <row r="846" ht="15.75" customHeight="1" s="16">
      <c r="A846" s="14" t="n"/>
      <c r="B846" s="14" t="n"/>
      <c r="C846" s="14" t="n"/>
      <c r="D846" s="14" t="n"/>
      <c r="E846" s="14" t="n"/>
      <c r="F846" s="14" t="n"/>
      <c r="G846" s="14" t="n"/>
      <c r="H846" s="14" t="n"/>
      <c r="I846" s="14" t="n"/>
      <c r="J846" s="14" t="n"/>
      <c r="K846" s="14" t="n"/>
      <c r="L846" s="14" t="n"/>
      <c r="M846" s="14" t="n"/>
      <c r="N846" s="14" t="n"/>
      <c r="O846" s="14" t="n"/>
      <c r="P846" s="14" t="n"/>
      <c r="Q846" s="14" t="n"/>
      <c r="R846" s="14" t="n"/>
      <c r="S846" s="14" t="n"/>
      <c r="T846" s="14" t="n"/>
      <c r="U846" s="14" t="n"/>
      <c r="V846" s="14" t="n"/>
      <c r="W846" s="14" t="n"/>
      <c r="X846" s="14" t="n"/>
      <c r="Y846" s="14" t="n"/>
      <c r="Z846" s="14" t="n"/>
    </row>
    <row r="847" ht="15.75" customHeight="1" s="16">
      <c r="A847" s="14" t="n"/>
      <c r="B847" s="14" t="n"/>
      <c r="C847" s="14" t="n"/>
      <c r="D847" s="14" t="n"/>
      <c r="E847" s="14" t="n"/>
      <c r="F847" s="14" t="n"/>
      <c r="G847" s="14" t="n"/>
      <c r="H847" s="14" t="n"/>
      <c r="I847" s="14" t="n"/>
      <c r="J847" s="14" t="n"/>
      <c r="K847" s="14" t="n"/>
      <c r="L847" s="14" t="n"/>
      <c r="M847" s="14" t="n"/>
      <c r="N847" s="14" t="n"/>
      <c r="O847" s="14" t="n"/>
      <c r="P847" s="14" t="n"/>
      <c r="Q847" s="14" t="n"/>
      <c r="R847" s="14" t="n"/>
      <c r="S847" s="14" t="n"/>
      <c r="T847" s="14" t="n"/>
      <c r="U847" s="14" t="n"/>
      <c r="V847" s="14" t="n"/>
      <c r="W847" s="14" t="n"/>
      <c r="X847" s="14" t="n"/>
      <c r="Y847" s="14" t="n"/>
      <c r="Z847" s="14" t="n"/>
    </row>
    <row r="848" ht="15.75" customHeight="1" s="16">
      <c r="A848" s="14" t="n"/>
      <c r="B848" s="14" t="n"/>
      <c r="C848" s="14" t="n"/>
      <c r="D848" s="14" t="n"/>
      <c r="E848" s="14" t="n"/>
      <c r="F848" s="14" t="n"/>
      <c r="G848" s="14" t="n"/>
      <c r="H848" s="14" t="n"/>
      <c r="I848" s="14" t="n"/>
      <c r="J848" s="14" t="n"/>
      <c r="K848" s="14" t="n"/>
      <c r="L848" s="14" t="n"/>
      <c r="M848" s="14" t="n"/>
      <c r="N848" s="14" t="n"/>
      <c r="O848" s="14" t="n"/>
      <c r="P848" s="14" t="n"/>
      <c r="Q848" s="14" t="n"/>
      <c r="R848" s="14" t="n"/>
      <c r="S848" s="14" t="n"/>
      <c r="T848" s="14" t="n"/>
      <c r="U848" s="14" t="n"/>
      <c r="V848" s="14" t="n"/>
      <c r="W848" s="14" t="n"/>
      <c r="X848" s="14" t="n"/>
      <c r="Y848" s="14" t="n"/>
      <c r="Z848" s="14" t="n"/>
    </row>
    <row r="849" ht="15.75" customHeight="1" s="16">
      <c r="A849" s="14" t="n"/>
      <c r="B849" s="14" t="n"/>
      <c r="C849" s="14" t="n"/>
      <c r="D849" s="14" t="n"/>
      <c r="E849" s="14" t="n"/>
      <c r="F849" s="14" t="n"/>
      <c r="G849" s="14" t="n"/>
      <c r="H849" s="14" t="n"/>
      <c r="I849" s="14" t="n"/>
      <c r="J849" s="14" t="n"/>
      <c r="K849" s="14" t="n"/>
      <c r="L849" s="14" t="n"/>
      <c r="M849" s="14" t="n"/>
      <c r="N849" s="14" t="n"/>
      <c r="O849" s="14" t="n"/>
      <c r="P849" s="14" t="n"/>
      <c r="Q849" s="14" t="n"/>
      <c r="R849" s="14" t="n"/>
      <c r="S849" s="14" t="n"/>
      <c r="T849" s="14" t="n"/>
      <c r="U849" s="14" t="n"/>
      <c r="V849" s="14" t="n"/>
      <c r="W849" s="14" t="n"/>
      <c r="X849" s="14" t="n"/>
      <c r="Y849" s="14" t="n"/>
      <c r="Z849" s="14" t="n"/>
    </row>
    <row r="850" ht="15.75" customHeight="1" s="16">
      <c r="A850" s="14" t="n"/>
      <c r="B850" s="14" t="n"/>
      <c r="C850" s="14" t="n"/>
      <c r="D850" s="14" t="n"/>
      <c r="E850" s="14" t="n"/>
      <c r="F850" s="14" t="n"/>
      <c r="G850" s="14" t="n"/>
      <c r="H850" s="14" t="n"/>
      <c r="I850" s="14" t="n"/>
      <c r="J850" s="14" t="n"/>
      <c r="K850" s="14" t="n"/>
      <c r="L850" s="14" t="n"/>
      <c r="M850" s="14" t="n"/>
      <c r="N850" s="14" t="n"/>
      <c r="O850" s="14" t="n"/>
      <c r="P850" s="14" t="n"/>
      <c r="Q850" s="14" t="n"/>
      <c r="R850" s="14" t="n"/>
      <c r="S850" s="14" t="n"/>
      <c r="T850" s="14" t="n"/>
      <c r="U850" s="14" t="n"/>
      <c r="V850" s="14" t="n"/>
      <c r="W850" s="14" t="n"/>
      <c r="X850" s="14" t="n"/>
      <c r="Y850" s="14" t="n"/>
      <c r="Z850" s="14" t="n"/>
    </row>
    <row r="851" ht="15.75" customHeight="1" s="16">
      <c r="A851" s="14" t="n"/>
      <c r="B851" s="14" t="n"/>
      <c r="C851" s="14" t="n"/>
      <c r="D851" s="14" t="n"/>
      <c r="E851" s="14" t="n"/>
      <c r="F851" s="14" t="n"/>
      <c r="G851" s="14" t="n"/>
      <c r="H851" s="14" t="n"/>
      <c r="I851" s="14" t="n"/>
      <c r="J851" s="14" t="n"/>
      <c r="K851" s="14" t="n"/>
      <c r="L851" s="14" t="n"/>
      <c r="M851" s="14" t="n"/>
      <c r="N851" s="14" t="n"/>
      <c r="O851" s="14" t="n"/>
      <c r="P851" s="14" t="n"/>
      <c r="Q851" s="14" t="n"/>
      <c r="R851" s="14" t="n"/>
      <c r="S851" s="14" t="n"/>
      <c r="T851" s="14" t="n"/>
      <c r="U851" s="14" t="n"/>
      <c r="V851" s="14" t="n"/>
      <c r="W851" s="14" t="n"/>
      <c r="X851" s="14" t="n"/>
      <c r="Y851" s="14" t="n"/>
      <c r="Z851" s="14" t="n"/>
    </row>
    <row r="852" ht="15.75" customHeight="1" s="16">
      <c r="A852" s="14" t="n"/>
      <c r="B852" s="14" t="n"/>
      <c r="C852" s="14" t="n"/>
      <c r="D852" s="14" t="n"/>
      <c r="E852" s="14" t="n"/>
      <c r="F852" s="14" t="n"/>
      <c r="G852" s="14" t="n"/>
      <c r="H852" s="14" t="n"/>
      <c r="I852" s="14" t="n"/>
      <c r="J852" s="14" t="n"/>
      <c r="K852" s="14" t="n"/>
      <c r="L852" s="14" t="n"/>
      <c r="M852" s="14" t="n"/>
      <c r="N852" s="14" t="n"/>
      <c r="O852" s="14" t="n"/>
      <c r="P852" s="14" t="n"/>
      <c r="Q852" s="14" t="n"/>
      <c r="R852" s="14" t="n"/>
      <c r="S852" s="14" t="n"/>
      <c r="T852" s="14" t="n"/>
      <c r="U852" s="14" t="n"/>
      <c r="V852" s="14" t="n"/>
      <c r="W852" s="14" t="n"/>
      <c r="X852" s="14" t="n"/>
      <c r="Y852" s="14" t="n"/>
      <c r="Z852" s="14" t="n"/>
    </row>
    <row r="853" ht="15.75" customHeight="1" s="16">
      <c r="A853" s="14" t="n"/>
      <c r="B853" s="14" t="n"/>
      <c r="C853" s="14" t="n"/>
      <c r="D853" s="14" t="n"/>
      <c r="E853" s="14" t="n"/>
      <c r="F853" s="14" t="n"/>
      <c r="G853" s="14" t="n"/>
      <c r="H853" s="14" t="n"/>
      <c r="I853" s="14" t="n"/>
      <c r="J853" s="14" t="n"/>
      <c r="K853" s="14" t="n"/>
      <c r="L853" s="14" t="n"/>
      <c r="M853" s="14" t="n"/>
      <c r="N853" s="14" t="n"/>
      <c r="O853" s="14" t="n"/>
      <c r="P853" s="14" t="n"/>
      <c r="Q853" s="14" t="n"/>
      <c r="R853" s="14" t="n"/>
      <c r="S853" s="14" t="n"/>
      <c r="T853" s="14" t="n"/>
      <c r="U853" s="14" t="n"/>
      <c r="V853" s="14" t="n"/>
      <c r="W853" s="14" t="n"/>
      <c r="X853" s="14" t="n"/>
      <c r="Y853" s="14" t="n"/>
      <c r="Z853" s="14" t="n"/>
    </row>
    <row r="854" ht="15.75" customHeight="1" s="16">
      <c r="A854" s="14" t="n"/>
      <c r="B854" s="14" t="n"/>
      <c r="C854" s="14" t="n"/>
      <c r="D854" s="14" t="n"/>
      <c r="E854" s="14" t="n"/>
      <c r="F854" s="14" t="n"/>
      <c r="G854" s="14" t="n"/>
      <c r="H854" s="14" t="n"/>
      <c r="I854" s="14" t="n"/>
      <c r="J854" s="14" t="n"/>
      <c r="K854" s="14" t="n"/>
      <c r="L854" s="14" t="n"/>
      <c r="M854" s="14" t="n"/>
      <c r="N854" s="14" t="n"/>
      <c r="O854" s="14" t="n"/>
      <c r="P854" s="14" t="n"/>
      <c r="Q854" s="14" t="n"/>
      <c r="R854" s="14" t="n"/>
      <c r="S854" s="14" t="n"/>
      <c r="T854" s="14" t="n"/>
      <c r="U854" s="14" t="n"/>
      <c r="V854" s="14" t="n"/>
      <c r="W854" s="14" t="n"/>
      <c r="X854" s="14" t="n"/>
      <c r="Y854" s="14" t="n"/>
      <c r="Z854" s="14" t="n"/>
    </row>
    <row r="855" ht="15.75" customHeight="1" s="16">
      <c r="A855" s="14" t="n"/>
      <c r="B855" s="14" t="n"/>
      <c r="C855" s="14" t="n"/>
      <c r="D855" s="14" t="n"/>
      <c r="E855" s="14" t="n"/>
      <c r="F855" s="14" t="n"/>
      <c r="G855" s="14" t="n"/>
      <c r="H855" s="14" t="n"/>
      <c r="I855" s="14" t="n"/>
      <c r="J855" s="14" t="n"/>
      <c r="K855" s="14" t="n"/>
      <c r="L855" s="14" t="n"/>
      <c r="M855" s="14" t="n"/>
      <c r="N855" s="14" t="n"/>
      <c r="O855" s="14" t="n"/>
      <c r="P855" s="14" t="n"/>
      <c r="Q855" s="14" t="n"/>
      <c r="R855" s="14" t="n"/>
      <c r="S855" s="14" t="n"/>
      <c r="T855" s="14" t="n"/>
      <c r="U855" s="14" t="n"/>
      <c r="V855" s="14" t="n"/>
      <c r="W855" s="14" t="n"/>
      <c r="X855" s="14" t="n"/>
      <c r="Y855" s="14" t="n"/>
      <c r="Z855" s="14" t="n"/>
    </row>
    <row r="856" ht="15.75" customHeight="1" s="16">
      <c r="A856" s="14" t="n"/>
      <c r="B856" s="14" t="n"/>
      <c r="C856" s="14" t="n"/>
      <c r="D856" s="14" t="n"/>
      <c r="E856" s="14" t="n"/>
      <c r="F856" s="14" t="n"/>
      <c r="G856" s="14" t="n"/>
      <c r="H856" s="14" t="n"/>
      <c r="I856" s="14" t="n"/>
      <c r="J856" s="14" t="n"/>
      <c r="K856" s="14" t="n"/>
      <c r="L856" s="14" t="n"/>
      <c r="M856" s="14" t="n"/>
      <c r="N856" s="14" t="n"/>
      <c r="O856" s="14" t="n"/>
      <c r="P856" s="14" t="n"/>
      <c r="Q856" s="14" t="n"/>
      <c r="R856" s="14" t="n"/>
      <c r="S856" s="14" t="n"/>
      <c r="T856" s="14" t="n"/>
      <c r="U856" s="14" t="n"/>
      <c r="V856" s="14" t="n"/>
      <c r="W856" s="14" t="n"/>
      <c r="X856" s="14" t="n"/>
      <c r="Y856" s="14" t="n"/>
      <c r="Z856" s="14" t="n"/>
    </row>
    <row r="857" ht="15.75" customHeight="1" s="16">
      <c r="A857" s="14" t="n"/>
      <c r="B857" s="14" t="n"/>
      <c r="C857" s="14" t="n"/>
      <c r="D857" s="14" t="n"/>
      <c r="E857" s="14" t="n"/>
      <c r="F857" s="14" t="n"/>
      <c r="G857" s="14" t="n"/>
      <c r="H857" s="14" t="n"/>
      <c r="I857" s="14" t="n"/>
      <c r="J857" s="14" t="n"/>
      <c r="K857" s="14" t="n"/>
      <c r="L857" s="14" t="n"/>
      <c r="M857" s="14" t="n"/>
      <c r="N857" s="14" t="n"/>
      <c r="O857" s="14" t="n"/>
      <c r="P857" s="14" t="n"/>
      <c r="Q857" s="14" t="n"/>
      <c r="R857" s="14" t="n"/>
      <c r="S857" s="14" t="n"/>
      <c r="T857" s="14" t="n"/>
      <c r="U857" s="14" t="n"/>
      <c r="V857" s="14" t="n"/>
      <c r="W857" s="14" t="n"/>
      <c r="X857" s="14" t="n"/>
      <c r="Y857" s="14" t="n"/>
      <c r="Z857" s="14" t="n"/>
    </row>
    <row r="858" ht="15.75" customHeight="1" s="16">
      <c r="A858" s="14" t="n"/>
      <c r="B858" s="14" t="n"/>
      <c r="C858" s="14" t="n"/>
      <c r="D858" s="14" t="n"/>
      <c r="E858" s="14" t="n"/>
      <c r="F858" s="14" t="n"/>
      <c r="G858" s="14" t="n"/>
      <c r="H858" s="14" t="n"/>
      <c r="I858" s="14" t="n"/>
      <c r="J858" s="14" t="n"/>
      <c r="K858" s="14" t="n"/>
      <c r="L858" s="14" t="n"/>
      <c r="M858" s="14" t="n"/>
      <c r="N858" s="14" t="n"/>
      <c r="O858" s="14" t="n"/>
      <c r="P858" s="14" t="n"/>
      <c r="Q858" s="14" t="n"/>
      <c r="R858" s="14" t="n"/>
      <c r="S858" s="14" t="n"/>
      <c r="T858" s="14" t="n"/>
      <c r="U858" s="14" t="n"/>
      <c r="V858" s="14" t="n"/>
      <c r="W858" s="14" t="n"/>
      <c r="X858" s="14" t="n"/>
      <c r="Y858" s="14" t="n"/>
      <c r="Z858" s="14" t="n"/>
    </row>
    <row r="859" ht="15.75" customHeight="1" s="16">
      <c r="A859" s="14" t="n"/>
      <c r="B859" s="14" t="n"/>
      <c r="C859" s="14" t="n"/>
      <c r="D859" s="14" t="n"/>
      <c r="E859" s="14" t="n"/>
      <c r="F859" s="14" t="n"/>
      <c r="G859" s="14" t="n"/>
      <c r="H859" s="14" t="n"/>
      <c r="I859" s="14" t="n"/>
      <c r="J859" s="14" t="n"/>
      <c r="K859" s="14" t="n"/>
      <c r="L859" s="14" t="n"/>
      <c r="M859" s="14" t="n"/>
      <c r="N859" s="14" t="n"/>
      <c r="O859" s="14" t="n"/>
      <c r="P859" s="14" t="n"/>
      <c r="Q859" s="14" t="n"/>
      <c r="R859" s="14" t="n"/>
      <c r="S859" s="14" t="n"/>
      <c r="T859" s="14" t="n"/>
      <c r="U859" s="14" t="n"/>
      <c r="V859" s="14" t="n"/>
      <c r="W859" s="14" t="n"/>
      <c r="X859" s="14" t="n"/>
      <c r="Y859" s="14" t="n"/>
      <c r="Z859" s="14" t="n"/>
    </row>
    <row r="860" ht="15.75" customHeight="1" s="16">
      <c r="A860" s="14" t="n"/>
      <c r="B860" s="14" t="n"/>
      <c r="C860" s="14" t="n"/>
      <c r="D860" s="14" t="n"/>
      <c r="E860" s="14" t="n"/>
      <c r="F860" s="14" t="n"/>
      <c r="G860" s="14" t="n"/>
      <c r="H860" s="14" t="n"/>
      <c r="I860" s="14" t="n"/>
      <c r="J860" s="14" t="n"/>
      <c r="K860" s="14" t="n"/>
      <c r="L860" s="14" t="n"/>
      <c r="M860" s="14" t="n"/>
      <c r="N860" s="14" t="n"/>
      <c r="O860" s="14" t="n"/>
      <c r="P860" s="14" t="n"/>
      <c r="Q860" s="14" t="n"/>
      <c r="R860" s="14" t="n"/>
      <c r="S860" s="14" t="n"/>
      <c r="T860" s="14" t="n"/>
      <c r="U860" s="14" t="n"/>
      <c r="V860" s="14" t="n"/>
      <c r="W860" s="14" t="n"/>
      <c r="X860" s="14" t="n"/>
      <c r="Y860" s="14" t="n"/>
      <c r="Z860" s="14" t="n"/>
    </row>
    <row r="861" ht="15.75" customHeight="1" s="16">
      <c r="A861" s="14" t="n"/>
      <c r="B861" s="14" t="n"/>
      <c r="C861" s="14" t="n"/>
      <c r="D861" s="14" t="n"/>
      <c r="E861" s="14" t="n"/>
      <c r="F861" s="14" t="n"/>
      <c r="G861" s="14" t="n"/>
      <c r="H861" s="14" t="n"/>
      <c r="I861" s="14" t="n"/>
      <c r="J861" s="14" t="n"/>
      <c r="K861" s="14" t="n"/>
      <c r="L861" s="14" t="n"/>
      <c r="M861" s="14" t="n"/>
      <c r="N861" s="14" t="n"/>
      <c r="O861" s="14" t="n"/>
      <c r="P861" s="14" t="n"/>
      <c r="Q861" s="14" t="n"/>
      <c r="R861" s="14" t="n"/>
      <c r="S861" s="14" t="n"/>
      <c r="T861" s="14" t="n"/>
      <c r="U861" s="14" t="n"/>
      <c r="V861" s="14" t="n"/>
      <c r="W861" s="14" t="n"/>
      <c r="X861" s="14" t="n"/>
      <c r="Y861" s="14" t="n"/>
      <c r="Z861" s="14" t="n"/>
    </row>
    <row r="862" ht="15.75" customHeight="1" s="16">
      <c r="A862" s="14" t="n"/>
      <c r="B862" s="14" t="n"/>
      <c r="C862" s="14" t="n"/>
      <c r="D862" s="14" t="n"/>
      <c r="E862" s="14" t="n"/>
      <c r="F862" s="14" t="n"/>
      <c r="G862" s="14" t="n"/>
      <c r="H862" s="14" t="n"/>
      <c r="I862" s="14" t="n"/>
      <c r="J862" s="14" t="n"/>
      <c r="K862" s="14" t="n"/>
      <c r="L862" s="14" t="n"/>
      <c r="M862" s="14" t="n"/>
      <c r="N862" s="14" t="n"/>
      <c r="O862" s="14" t="n"/>
      <c r="P862" s="14" t="n"/>
      <c r="Q862" s="14" t="n"/>
      <c r="R862" s="14" t="n"/>
      <c r="S862" s="14" t="n"/>
      <c r="T862" s="14" t="n"/>
      <c r="U862" s="14" t="n"/>
      <c r="V862" s="14" t="n"/>
      <c r="W862" s="14" t="n"/>
      <c r="X862" s="14" t="n"/>
      <c r="Y862" s="14" t="n"/>
      <c r="Z862" s="14" t="n"/>
    </row>
    <row r="863" ht="15.75" customHeight="1" s="16">
      <c r="A863" s="14" t="n"/>
      <c r="B863" s="14" t="n"/>
      <c r="C863" s="14" t="n"/>
      <c r="D863" s="14" t="n"/>
      <c r="E863" s="14" t="n"/>
      <c r="F863" s="14" t="n"/>
      <c r="G863" s="14" t="n"/>
      <c r="H863" s="14" t="n"/>
      <c r="I863" s="14" t="n"/>
      <c r="J863" s="14" t="n"/>
      <c r="K863" s="14" t="n"/>
      <c r="L863" s="14" t="n"/>
      <c r="M863" s="14" t="n"/>
      <c r="N863" s="14" t="n"/>
      <c r="O863" s="14" t="n"/>
      <c r="P863" s="14" t="n"/>
      <c r="Q863" s="14" t="n"/>
      <c r="R863" s="14" t="n"/>
      <c r="S863" s="14" t="n"/>
      <c r="T863" s="14" t="n"/>
      <c r="U863" s="14" t="n"/>
      <c r="V863" s="14" t="n"/>
      <c r="W863" s="14" t="n"/>
      <c r="X863" s="14" t="n"/>
      <c r="Y863" s="14" t="n"/>
      <c r="Z863" s="14" t="n"/>
    </row>
    <row r="864" ht="15.75" customHeight="1" s="16">
      <c r="A864" s="14" t="n"/>
      <c r="B864" s="14" t="n"/>
      <c r="C864" s="14" t="n"/>
      <c r="D864" s="14" t="n"/>
      <c r="E864" s="14" t="n"/>
      <c r="F864" s="14" t="n"/>
      <c r="G864" s="14" t="n"/>
      <c r="H864" s="14" t="n"/>
      <c r="I864" s="14" t="n"/>
      <c r="J864" s="14" t="n"/>
      <c r="K864" s="14" t="n"/>
      <c r="L864" s="14" t="n"/>
      <c r="M864" s="14" t="n"/>
      <c r="N864" s="14" t="n"/>
      <c r="O864" s="14" t="n"/>
      <c r="P864" s="14" t="n"/>
      <c r="Q864" s="14" t="n"/>
      <c r="R864" s="14" t="n"/>
      <c r="S864" s="14" t="n"/>
      <c r="T864" s="14" t="n"/>
      <c r="U864" s="14" t="n"/>
      <c r="V864" s="14" t="n"/>
      <c r="W864" s="14" t="n"/>
      <c r="X864" s="14" t="n"/>
      <c r="Y864" s="14" t="n"/>
      <c r="Z864" s="14" t="n"/>
    </row>
    <row r="865" ht="15.75" customHeight="1" s="16">
      <c r="A865" s="14" t="n"/>
      <c r="B865" s="14" t="n"/>
      <c r="C865" s="14" t="n"/>
      <c r="D865" s="14" t="n"/>
      <c r="E865" s="14" t="n"/>
      <c r="F865" s="14" t="n"/>
      <c r="G865" s="14" t="n"/>
      <c r="H865" s="14" t="n"/>
      <c r="I865" s="14" t="n"/>
      <c r="J865" s="14" t="n"/>
      <c r="K865" s="14" t="n"/>
      <c r="L865" s="14" t="n"/>
      <c r="M865" s="14" t="n"/>
      <c r="N865" s="14" t="n"/>
      <c r="O865" s="14" t="n"/>
      <c r="P865" s="14" t="n"/>
      <c r="Q865" s="14" t="n"/>
      <c r="R865" s="14" t="n"/>
      <c r="S865" s="14" t="n"/>
      <c r="T865" s="14" t="n"/>
      <c r="U865" s="14" t="n"/>
      <c r="V865" s="14" t="n"/>
      <c r="W865" s="14" t="n"/>
      <c r="X865" s="14" t="n"/>
      <c r="Y865" s="14" t="n"/>
      <c r="Z865" s="14" t="n"/>
    </row>
    <row r="866" ht="15.75" customHeight="1" s="16">
      <c r="A866" s="14" t="n"/>
      <c r="B866" s="14" t="n"/>
      <c r="C866" s="14" t="n"/>
      <c r="D866" s="14" t="n"/>
      <c r="E866" s="14" t="n"/>
      <c r="F866" s="14" t="n"/>
      <c r="G866" s="14" t="n"/>
      <c r="H866" s="14" t="n"/>
      <c r="I866" s="14" t="n"/>
      <c r="J866" s="14" t="n"/>
      <c r="K866" s="14" t="n"/>
      <c r="L866" s="14" t="n"/>
      <c r="M866" s="14" t="n"/>
      <c r="N866" s="14" t="n"/>
      <c r="O866" s="14" t="n"/>
      <c r="P866" s="14" t="n"/>
      <c r="Q866" s="14" t="n"/>
      <c r="R866" s="14" t="n"/>
      <c r="S866" s="14" t="n"/>
      <c r="T866" s="14" t="n"/>
      <c r="U866" s="14" t="n"/>
      <c r="V866" s="14" t="n"/>
      <c r="W866" s="14" t="n"/>
      <c r="X866" s="14" t="n"/>
      <c r="Y866" s="14" t="n"/>
      <c r="Z866" s="14" t="n"/>
    </row>
    <row r="867" ht="15.75" customHeight="1" s="16">
      <c r="A867" s="14" t="n"/>
      <c r="B867" s="14" t="n"/>
      <c r="C867" s="14" t="n"/>
      <c r="D867" s="14" t="n"/>
      <c r="E867" s="14" t="n"/>
      <c r="F867" s="14" t="n"/>
      <c r="G867" s="14" t="n"/>
      <c r="H867" s="14" t="n"/>
      <c r="I867" s="14" t="n"/>
      <c r="J867" s="14" t="n"/>
      <c r="K867" s="14" t="n"/>
      <c r="L867" s="14" t="n"/>
      <c r="M867" s="14" t="n"/>
      <c r="N867" s="14" t="n"/>
      <c r="O867" s="14" t="n"/>
      <c r="P867" s="14" t="n"/>
      <c r="Q867" s="14" t="n"/>
      <c r="R867" s="14" t="n"/>
      <c r="S867" s="14" t="n"/>
      <c r="T867" s="14" t="n"/>
      <c r="U867" s="14" t="n"/>
      <c r="V867" s="14" t="n"/>
      <c r="W867" s="14" t="n"/>
      <c r="X867" s="14" t="n"/>
      <c r="Y867" s="14" t="n"/>
      <c r="Z867" s="14" t="n"/>
    </row>
    <row r="868" ht="15.75" customHeight="1" s="16">
      <c r="A868" s="14" t="n"/>
      <c r="B868" s="14" t="n"/>
      <c r="C868" s="14" t="n"/>
      <c r="D868" s="14" t="n"/>
      <c r="E868" s="14" t="n"/>
      <c r="F868" s="14" t="n"/>
      <c r="G868" s="14" t="n"/>
      <c r="H868" s="14" t="n"/>
      <c r="I868" s="14" t="n"/>
      <c r="J868" s="14" t="n"/>
      <c r="K868" s="14" t="n"/>
      <c r="L868" s="14" t="n"/>
      <c r="M868" s="14" t="n"/>
      <c r="N868" s="14" t="n"/>
      <c r="O868" s="14" t="n"/>
      <c r="P868" s="14" t="n"/>
      <c r="Q868" s="14" t="n"/>
      <c r="R868" s="14" t="n"/>
      <c r="S868" s="14" t="n"/>
      <c r="T868" s="14" t="n"/>
      <c r="U868" s="14" t="n"/>
      <c r="V868" s="14" t="n"/>
      <c r="W868" s="14" t="n"/>
      <c r="X868" s="14" t="n"/>
      <c r="Y868" s="14" t="n"/>
      <c r="Z868" s="14" t="n"/>
    </row>
    <row r="869" ht="15.75" customHeight="1" s="16">
      <c r="A869" s="14" t="n"/>
      <c r="B869" s="14" t="n"/>
      <c r="C869" s="14" t="n"/>
      <c r="D869" s="14" t="n"/>
      <c r="E869" s="14" t="n"/>
      <c r="F869" s="14" t="n"/>
      <c r="G869" s="14" t="n"/>
      <c r="H869" s="14" t="n"/>
      <c r="I869" s="14" t="n"/>
      <c r="J869" s="14" t="n"/>
      <c r="K869" s="14" t="n"/>
      <c r="L869" s="14" t="n"/>
      <c r="M869" s="14" t="n"/>
      <c r="N869" s="14" t="n"/>
      <c r="O869" s="14" t="n"/>
      <c r="P869" s="14" t="n"/>
      <c r="Q869" s="14" t="n"/>
      <c r="R869" s="14" t="n"/>
      <c r="S869" s="14" t="n"/>
      <c r="T869" s="14" t="n"/>
      <c r="U869" s="14" t="n"/>
      <c r="V869" s="14" t="n"/>
      <c r="W869" s="14" t="n"/>
      <c r="X869" s="14" t="n"/>
      <c r="Y869" s="14" t="n"/>
      <c r="Z869" s="14" t="n"/>
    </row>
    <row r="870" ht="15.75" customHeight="1" s="16">
      <c r="A870" s="14" t="n"/>
      <c r="B870" s="14" t="n"/>
      <c r="C870" s="14" t="n"/>
      <c r="D870" s="14" t="n"/>
      <c r="E870" s="14" t="n"/>
      <c r="F870" s="14" t="n"/>
      <c r="G870" s="14" t="n"/>
      <c r="H870" s="14" t="n"/>
      <c r="I870" s="14" t="n"/>
      <c r="J870" s="14" t="n"/>
      <c r="K870" s="14" t="n"/>
      <c r="L870" s="14" t="n"/>
      <c r="M870" s="14" t="n"/>
      <c r="N870" s="14" t="n"/>
      <c r="O870" s="14" t="n"/>
      <c r="P870" s="14" t="n"/>
      <c r="Q870" s="14" t="n"/>
      <c r="R870" s="14" t="n"/>
      <c r="S870" s="14" t="n"/>
      <c r="T870" s="14" t="n"/>
      <c r="U870" s="14" t="n"/>
      <c r="V870" s="14" t="n"/>
      <c r="W870" s="14" t="n"/>
      <c r="X870" s="14" t="n"/>
      <c r="Y870" s="14" t="n"/>
      <c r="Z870" s="14" t="n"/>
    </row>
    <row r="871" ht="15.75" customHeight="1" s="16">
      <c r="A871" s="14" t="n"/>
      <c r="B871" s="14" t="n"/>
      <c r="C871" s="14" t="n"/>
      <c r="D871" s="14" t="n"/>
      <c r="E871" s="14" t="n"/>
      <c r="F871" s="14" t="n"/>
      <c r="G871" s="14" t="n"/>
      <c r="H871" s="14" t="n"/>
      <c r="I871" s="14" t="n"/>
      <c r="J871" s="14" t="n"/>
      <c r="K871" s="14" t="n"/>
      <c r="L871" s="14" t="n"/>
      <c r="M871" s="14" t="n"/>
      <c r="N871" s="14" t="n"/>
      <c r="O871" s="14" t="n"/>
      <c r="P871" s="14" t="n"/>
      <c r="Q871" s="14" t="n"/>
      <c r="R871" s="14" t="n"/>
      <c r="S871" s="14" t="n"/>
      <c r="T871" s="14" t="n"/>
      <c r="U871" s="14" t="n"/>
      <c r="V871" s="14" t="n"/>
      <c r="W871" s="14" t="n"/>
      <c r="X871" s="14" t="n"/>
      <c r="Y871" s="14" t="n"/>
      <c r="Z871" s="14" t="n"/>
    </row>
    <row r="872" ht="15.75" customHeight="1" s="16">
      <c r="A872" s="14" t="n"/>
      <c r="B872" s="14" t="n"/>
      <c r="C872" s="14" t="n"/>
      <c r="D872" s="14" t="n"/>
      <c r="E872" s="14" t="n"/>
      <c r="F872" s="14" t="n"/>
      <c r="G872" s="14" t="n"/>
      <c r="H872" s="14" t="n"/>
      <c r="I872" s="14" t="n"/>
      <c r="J872" s="14" t="n"/>
      <c r="K872" s="14" t="n"/>
      <c r="L872" s="14" t="n"/>
      <c r="M872" s="14" t="n"/>
      <c r="N872" s="14" t="n"/>
      <c r="O872" s="14" t="n"/>
      <c r="P872" s="14" t="n"/>
      <c r="Q872" s="14" t="n"/>
      <c r="R872" s="14" t="n"/>
      <c r="S872" s="14" t="n"/>
      <c r="T872" s="14" t="n"/>
      <c r="U872" s="14" t="n"/>
      <c r="V872" s="14" t="n"/>
      <c r="W872" s="14" t="n"/>
      <c r="X872" s="14" t="n"/>
      <c r="Y872" s="14" t="n"/>
      <c r="Z872" s="14" t="n"/>
    </row>
    <row r="873" ht="15.75" customHeight="1" s="16">
      <c r="A873" s="14" t="n"/>
      <c r="B873" s="14" t="n"/>
      <c r="C873" s="14" t="n"/>
      <c r="D873" s="14" t="n"/>
      <c r="E873" s="14" t="n"/>
      <c r="F873" s="14" t="n"/>
      <c r="G873" s="14" t="n"/>
      <c r="H873" s="14" t="n"/>
      <c r="I873" s="14" t="n"/>
      <c r="J873" s="14" t="n"/>
      <c r="K873" s="14" t="n"/>
      <c r="L873" s="14" t="n"/>
      <c r="M873" s="14" t="n"/>
      <c r="N873" s="14" t="n"/>
      <c r="O873" s="14" t="n"/>
      <c r="P873" s="14" t="n"/>
      <c r="Q873" s="14" t="n"/>
      <c r="R873" s="14" t="n"/>
      <c r="S873" s="14" t="n"/>
      <c r="T873" s="14" t="n"/>
      <c r="U873" s="14" t="n"/>
      <c r="V873" s="14" t="n"/>
      <c r="W873" s="14" t="n"/>
      <c r="X873" s="14" t="n"/>
      <c r="Y873" s="14" t="n"/>
      <c r="Z873" s="14" t="n"/>
    </row>
    <row r="874" ht="15.75" customHeight="1" s="16">
      <c r="A874" s="14" t="n"/>
      <c r="B874" s="14" t="n"/>
      <c r="C874" s="14" t="n"/>
      <c r="D874" s="14" t="n"/>
      <c r="E874" s="14" t="n"/>
      <c r="F874" s="14" t="n"/>
      <c r="G874" s="14" t="n"/>
      <c r="H874" s="14" t="n"/>
      <c r="I874" s="14" t="n"/>
      <c r="J874" s="14" t="n"/>
      <c r="K874" s="14" t="n"/>
      <c r="L874" s="14" t="n"/>
      <c r="M874" s="14" t="n"/>
      <c r="N874" s="14" t="n"/>
      <c r="O874" s="14" t="n"/>
      <c r="P874" s="14" t="n"/>
      <c r="Q874" s="14" t="n"/>
      <c r="R874" s="14" t="n"/>
      <c r="S874" s="14" t="n"/>
      <c r="T874" s="14" t="n"/>
      <c r="U874" s="14" t="n"/>
      <c r="V874" s="14" t="n"/>
      <c r="W874" s="14" t="n"/>
      <c r="X874" s="14" t="n"/>
      <c r="Y874" s="14" t="n"/>
      <c r="Z874" s="14" t="n"/>
    </row>
    <row r="875" ht="15.75" customHeight="1" s="16">
      <c r="A875" s="14" t="n"/>
      <c r="B875" s="14" t="n"/>
      <c r="C875" s="14" t="n"/>
      <c r="D875" s="14" t="n"/>
      <c r="E875" s="14" t="n"/>
      <c r="F875" s="14" t="n"/>
      <c r="G875" s="14" t="n"/>
      <c r="H875" s="14" t="n"/>
      <c r="I875" s="14" t="n"/>
      <c r="J875" s="14" t="n"/>
      <c r="K875" s="14" t="n"/>
      <c r="L875" s="14" t="n"/>
      <c r="M875" s="14" t="n"/>
      <c r="N875" s="14" t="n"/>
      <c r="O875" s="14" t="n"/>
      <c r="P875" s="14" t="n"/>
      <c r="Q875" s="14" t="n"/>
      <c r="R875" s="14" t="n"/>
      <c r="S875" s="14" t="n"/>
      <c r="T875" s="14" t="n"/>
      <c r="U875" s="14" t="n"/>
      <c r="V875" s="14" t="n"/>
      <c r="W875" s="14" t="n"/>
      <c r="X875" s="14" t="n"/>
      <c r="Y875" s="14" t="n"/>
      <c r="Z875" s="14" t="n"/>
    </row>
    <row r="876" ht="15.75" customHeight="1" s="16">
      <c r="A876" s="14" t="n"/>
      <c r="B876" s="14" t="n"/>
      <c r="C876" s="14" t="n"/>
      <c r="D876" s="14" t="n"/>
      <c r="E876" s="14" t="n"/>
      <c r="F876" s="14" t="n"/>
      <c r="G876" s="14" t="n"/>
      <c r="H876" s="14" t="n"/>
      <c r="I876" s="14" t="n"/>
      <c r="J876" s="14" t="n"/>
      <c r="K876" s="14" t="n"/>
      <c r="L876" s="14" t="n"/>
      <c r="M876" s="14" t="n"/>
      <c r="N876" s="14" t="n"/>
      <c r="O876" s="14" t="n"/>
      <c r="P876" s="14" t="n"/>
      <c r="Q876" s="14" t="n"/>
      <c r="R876" s="14" t="n"/>
      <c r="S876" s="14" t="n"/>
      <c r="T876" s="14" t="n"/>
      <c r="U876" s="14" t="n"/>
      <c r="V876" s="14" t="n"/>
      <c r="W876" s="14" t="n"/>
      <c r="X876" s="14" t="n"/>
      <c r="Y876" s="14" t="n"/>
      <c r="Z876" s="14" t="n"/>
    </row>
    <row r="877" ht="15.75" customHeight="1" s="16">
      <c r="A877" s="14" t="n"/>
      <c r="B877" s="14" t="n"/>
      <c r="C877" s="14" t="n"/>
      <c r="D877" s="14" t="n"/>
      <c r="E877" s="14" t="n"/>
      <c r="F877" s="14" t="n"/>
      <c r="G877" s="14" t="n"/>
      <c r="H877" s="14" t="n"/>
      <c r="I877" s="14" t="n"/>
      <c r="J877" s="14" t="n"/>
      <c r="K877" s="14" t="n"/>
      <c r="L877" s="14" t="n"/>
      <c r="M877" s="14" t="n"/>
      <c r="N877" s="14" t="n"/>
      <c r="O877" s="14" t="n"/>
      <c r="P877" s="14" t="n"/>
      <c r="Q877" s="14" t="n"/>
      <c r="R877" s="14" t="n"/>
      <c r="S877" s="14" t="n"/>
      <c r="T877" s="14" t="n"/>
      <c r="U877" s="14" t="n"/>
      <c r="V877" s="14" t="n"/>
      <c r="W877" s="14" t="n"/>
      <c r="X877" s="14" t="n"/>
      <c r="Y877" s="14" t="n"/>
      <c r="Z877" s="14" t="n"/>
    </row>
    <row r="878" ht="15.75" customHeight="1" s="16">
      <c r="A878" s="14" t="n"/>
      <c r="B878" s="14" t="n"/>
      <c r="C878" s="14" t="n"/>
      <c r="D878" s="14" t="n"/>
      <c r="E878" s="14" t="n"/>
      <c r="F878" s="14" t="n"/>
      <c r="G878" s="14" t="n"/>
      <c r="H878" s="14" t="n"/>
      <c r="I878" s="14" t="n"/>
      <c r="J878" s="14" t="n"/>
      <c r="K878" s="14" t="n"/>
      <c r="L878" s="14" t="n"/>
      <c r="M878" s="14" t="n"/>
      <c r="N878" s="14" t="n"/>
      <c r="O878" s="14" t="n"/>
      <c r="P878" s="14" t="n"/>
      <c r="Q878" s="14" t="n"/>
      <c r="R878" s="14" t="n"/>
      <c r="S878" s="14" t="n"/>
      <c r="T878" s="14" t="n"/>
      <c r="U878" s="14" t="n"/>
      <c r="V878" s="14" t="n"/>
      <c r="W878" s="14" t="n"/>
      <c r="X878" s="14" t="n"/>
      <c r="Y878" s="14" t="n"/>
      <c r="Z878" s="14" t="n"/>
    </row>
    <row r="879" ht="15.75" customHeight="1" s="16">
      <c r="A879" s="14" t="n"/>
      <c r="B879" s="14" t="n"/>
      <c r="C879" s="14" t="n"/>
      <c r="D879" s="14" t="n"/>
      <c r="E879" s="14" t="n"/>
      <c r="F879" s="14" t="n"/>
      <c r="G879" s="14" t="n"/>
      <c r="H879" s="14" t="n"/>
      <c r="I879" s="14" t="n"/>
      <c r="J879" s="14" t="n"/>
      <c r="K879" s="14" t="n"/>
      <c r="L879" s="14" t="n"/>
      <c r="M879" s="14" t="n"/>
      <c r="N879" s="14" t="n"/>
      <c r="O879" s="14" t="n"/>
      <c r="P879" s="14" t="n"/>
      <c r="Q879" s="14" t="n"/>
      <c r="R879" s="14" t="n"/>
      <c r="S879" s="14" t="n"/>
      <c r="T879" s="14" t="n"/>
      <c r="U879" s="14" t="n"/>
      <c r="V879" s="14" t="n"/>
      <c r="W879" s="14" t="n"/>
      <c r="X879" s="14" t="n"/>
      <c r="Y879" s="14" t="n"/>
      <c r="Z879" s="14" t="n"/>
    </row>
    <row r="880" ht="15.75" customHeight="1" s="16">
      <c r="A880" s="14" t="n"/>
      <c r="B880" s="14" t="n"/>
      <c r="C880" s="14" t="n"/>
      <c r="D880" s="14" t="n"/>
      <c r="E880" s="14" t="n"/>
      <c r="F880" s="14" t="n"/>
      <c r="G880" s="14" t="n"/>
      <c r="H880" s="14" t="n"/>
      <c r="I880" s="14" t="n"/>
      <c r="J880" s="14" t="n"/>
      <c r="K880" s="14" t="n"/>
      <c r="L880" s="14" t="n"/>
      <c r="M880" s="14" t="n"/>
      <c r="N880" s="14" t="n"/>
      <c r="O880" s="14" t="n"/>
      <c r="P880" s="14" t="n"/>
      <c r="Q880" s="14" t="n"/>
      <c r="R880" s="14" t="n"/>
      <c r="S880" s="14" t="n"/>
      <c r="T880" s="14" t="n"/>
      <c r="U880" s="14" t="n"/>
      <c r="V880" s="14" t="n"/>
      <c r="W880" s="14" t="n"/>
      <c r="X880" s="14" t="n"/>
      <c r="Y880" s="14" t="n"/>
      <c r="Z880" s="14" t="n"/>
    </row>
    <row r="881" ht="15.75" customHeight="1" s="16">
      <c r="A881" s="14" t="n"/>
      <c r="B881" s="14" t="n"/>
      <c r="C881" s="14" t="n"/>
      <c r="D881" s="14" t="n"/>
      <c r="E881" s="14" t="n"/>
      <c r="F881" s="14" t="n"/>
      <c r="G881" s="14" t="n"/>
      <c r="H881" s="14" t="n"/>
      <c r="I881" s="14" t="n"/>
      <c r="J881" s="14" t="n"/>
      <c r="K881" s="14" t="n"/>
      <c r="L881" s="14" t="n"/>
      <c r="M881" s="14" t="n"/>
      <c r="N881" s="14" t="n"/>
      <c r="O881" s="14" t="n"/>
      <c r="P881" s="14" t="n"/>
      <c r="Q881" s="14" t="n"/>
      <c r="R881" s="14" t="n"/>
      <c r="S881" s="14" t="n"/>
      <c r="T881" s="14" t="n"/>
      <c r="U881" s="14" t="n"/>
      <c r="V881" s="14" t="n"/>
      <c r="W881" s="14" t="n"/>
      <c r="X881" s="14" t="n"/>
      <c r="Y881" s="14" t="n"/>
      <c r="Z881" s="14" t="n"/>
    </row>
    <row r="882" ht="15.75" customHeight="1" s="16">
      <c r="A882" s="14" t="n"/>
      <c r="B882" s="14" t="n"/>
      <c r="C882" s="14" t="n"/>
      <c r="D882" s="14" t="n"/>
      <c r="E882" s="14" t="n"/>
      <c r="F882" s="14" t="n"/>
      <c r="G882" s="14" t="n"/>
      <c r="H882" s="14" t="n"/>
      <c r="I882" s="14" t="n"/>
      <c r="J882" s="14" t="n"/>
      <c r="K882" s="14" t="n"/>
      <c r="L882" s="14" t="n"/>
      <c r="M882" s="14" t="n"/>
      <c r="N882" s="14" t="n"/>
      <c r="O882" s="14" t="n"/>
      <c r="P882" s="14" t="n"/>
      <c r="Q882" s="14" t="n"/>
      <c r="R882" s="14" t="n"/>
      <c r="S882" s="14" t="n"/>
      <c r="T882" s="14" t="n"/>
      <c r="U882" s="14" t="n"/>
      <c r="V882" s="14" t="n"/>
      <c r="W882" s="14" t="n"/>
      <c r="X882" s="14" t="n"/>
      <c r="Y882" s="14" t="n"/>
      <c r="Z882" s="14" t="n"/>
    </row>
    <row r="883" ht="15.75" customHeight="1" s="16">
      <c r="A883" s="14" t="n"/>
      <c r="B883" s="14" t="n"/>
      <c r="C883" s="14" t="n"/>
      <c r="D883" s="14" t="n"/>
      <c r="E883" s="14" t="n"/>
      <c r="F883" s="14" t="n"/>
      <c r="G883" s="14" t="n"/>
      <c r="H883" s="14" t="n"/>
      <c r="I883" s="14" t="n"/>
      <c r="J883" s="14" t="n"/>
      <c r="K883" s="14" t="n"/>
      <c r="L883" s="14" t="n"/>
      <c r="M883" s="14" t="n"/>
      <c r="N883" s="14" t="n"/>
      <c r="O883" s="14" t="n"/>
      <c r="P883" s="14" t="n"/>
      <c r="Q883" s="14" t="n"/>
      <c r="R883" s="14" t="n"/>
      <c r="S883" s="14" t="n"/>
      <c r="T883" s="14" t="n"/>
      <c r="U883" s="14" t="n"/>
      <c r="V883" s="14" t="n"/>
      <c r="W883" s="14" t="n"/>
      <c r="X883" s="14" t="n"/>
      <c r="Y883" s="14" t="n"/>
      <c r="Z883" s="14" t="n"/>
    </row>
    <row r="884" ht="15.75" customHeight="1" s="16">
      <c r="A884" s="14" t="n"/>
      <c r="B884" s="14" t="n"/>
      <c r="C884" s="14" t="n"/>
      <c r="D884" s="14" t="n"/>
      <c r="E884" s="14" t="n"/>
      <c r="F884" s="14" t="n"/>
      <c r="G884" s="14" t="n"/>
      <c r="H884" s="14" t="n"/>
      <c r="I884" s="14" t="n"/>
      <c r="J884" s="14" t="n"/>
      <c r="K884" s="14" t="n"/>
      <c r="L884" s="14" t="n"/>
      <c r="M884" s="14" t="n"/>
      <c r="N884" s="14" t="n"/>
      <c r="O884" s="14" t="n"/>
      <c r="P884" s="14" t="n"/>
      <c r="Q884" s="14" t="n"/>
      <c r="R884" s="14" t="n"/>
      <c r="S884" s="14" t="n"/>
      <c r="T884" s="14" t="n"/>
      <c r="U884" s="14" t="n"/>
      <c r="V884" s="14" t="n"/>
      <c r="W884" s="14" t="n"/>
      <c r="X884" s="14" t="n"/>
      <c r="Y884" s="14" t="n"/>
      <c r="Z884" s="14" t="n"/>
    </row>
    <row r="885" ht="15.75" customHeight="1" s="16">
      <c r="A885" s="14" t="n"/>
      <c r="B885" s="14" t="n"/>
      <c r="C885" s="14" t="n"/>
      <c r="D885" s="14" t="n"/>
      <c r="E885" s="14" t="n"/>
      <c r="F885" s="14" t="n"/>
      <c r="G885" s="14" t="n"/>
      <c r="H885" s="14" t="n"/>
      <c r="I885" s="14" t="n"/>
      <c r="J885" s="14" t="n"/>
      <c r="K885" s="14" t="n"/>
      <c r="L885" s="14" t="n"/>
      <c r="M885" s="14" t="n"/>
      <c r="N885" s="14" t="n"/>
      <c r="O885" s="14" t="n"/>
      <c r="P885" s="14" t="n"/>
      <c r="Q885" s="14" t="n"/>
      <c r="R885" s="14" t="n"/>
      <c r="S885" s="14" t="n"/>
      <c r="T885" s="14" t="n"/>
      <c r="U885" s="14" t="n"/>
      <c r="V885" s="14" t="n"/>
      <c r="W885" s="14" t="n"/>
      <c r="X885" s="14" t="n"/>
      <c r="Y885" s="14" t="n"/>
      <c r="Z885" s="14" t="n"/>
    </row>
    <row r="886" ht="15.75" customHeight="1" s="16">
      <c r="A886" s="14" t="n"/>
      <c r="B886" s="14" t="n"/>
      <c r="C886" s="14" t="n"/>
      <c r="D886" s="14" t="n"/>
      <c r="E886" s="14" t="n"/>
      <c r="F886" s="14" t="n"/>
      <c r="G886" s="14" t="n"/>
      <c r="H886" s="14" t="n"/>
      <c r="I886" s="14" t="n"/>
      <c r="J886" s="14" t="n"/>
      <c r="K886" s="14" t="n"/>
      <c r="L886" s="14" t="n"/>
      <c r="M886" s="14" t="n"/>
      <c r="N886" s="14" t="n"/>
      <c r="O886" s="14" t="n"/>
      <c r="P886" s="14" t="n"/>
      <c r="Q886" s="14" t="n"/>
      <c r="R886" s="14" t="n"/>
      <c r="S886" s="14" t="n"/>
      <c r="T886" s="14" t="n"/>
      <c r="U886" s="14" t="n"/>
      <c r="V886" s="14" t="n"/>
      <c r="W886" s="14" t="n"/>
      <c r="X886" s="14" t="n"/>
      <c r="Y886" s="14" t="n"/>
      <c r="Z886" s="14" t="n"/>
    </row>
    <row r="887" ht="15.75" customHeight="1" s="16">
      <c r="A887" s="14" t="n"/>
      <c r="B887" s="14" t="n"/>
      <c r="C887" s="14" t="n"/>
      <c r="D887" s="14" t="n"/>
      <c r="E887" s="14" t="n"/>
      <c r="F887" s="14" t="n"/>
      <c r="G887" s="14" t="n"/>
      <c r="H887" s="14" t="n"/>
      <c r="I887" s="14" t="n"/>
      <c r="J887" s="14" t="n"/>
      <c r="K887" s="14" t="n"/>
      <c r="L887" s="14" t="n"/>
      <c r="M887" s="14" t="n"/>
      <c r="N887" s="14" t="n"/>
      <c r="O887" s="14" t="n"/>
      <c r="P887" s="14" t="n"/>
      <c r="Q887" s="14" t="n"/>
      <c r="R887" s="14" t="n"/>
      <c r="S887" s="14" t="n"/>
      <c r="T887" s="14" t="n"/>
      <c r="U887" s="14" t="n"/>
      <c r="V887" s="14" t="n"/>
      <c r="W887" s="14" t="n"/>
      <c r="X887" s="14" t="n"/>
      <c r="Y887" s="14" t="n"/>
      <c r="Z887" s="14" t="n"/>
    </row>
    <row r="888" ht="15.75" customHeight="1" s="16">
      <c r="A888" s="14" t="n"/>
      <c r="B888" s="14" t="n"/>
      <c r="C888" s="14" t="n"/>
      <c r="D888" s="14" t="n"/>
      <c r="E888" s="14" t="n"/>
      <c r="F888" s="14" t="n"/>
      <c r="G888" s="14" t="n"/>
      <c r="H888" s="14" t="n"/>
      <c r="I888" s="14" t="n"/>
      <c r="J888" s="14" t="n"/>
      <c r="K888" s="14" t="n"/>
      <c r="L888" s="14" t="n"/>
      <c r="M888" s="14" t="n"/>
      <c r="N888" s="14" t="n"/>
      <c r="O888" s="14" t="n"/>
      <c r="P888" s="14" t="n"/>
      <c r="Q888" s="14" t="n"/>
      <c r="R888" s="14" t="n"/>
      <c r="S888" s="14" t="n"/>
      <c r="T888" s="14" t="n"/>
      <c r="U888" s="14" t="n"/>
      <c r="V888" s="14" t="n"/>
      <c r="W888" s="14" t="n"/>
      <c r="X888" s="14" t="n"/>
      <c r="Y888" s="14" t="n"/>
      <c r="Z888" s="14" t="n"/>
    </row>
    <row r="889" ht="15.75" customHeight="1" s="16">
      <c r="A889" s="14" t="n"/>
      <c r="B889" s="14" t="n"/>
      <c r="C889" s="14" t="n"/>
      <c r="D889" s="14" t="n"/>
      <c r="E889" s="14" t="n"/>
      <c r="F889" s="14" t="n"/>
      <c r="G889" s="14" t="n"/>
      <c r="H889" s="14" t="n"/>
      <c r="I889" s="14" t="n"/>
      <c r="J889" s="14" t="n"/>
      <c r="K889" s="14" t="n"/>
      <c r="L889" s="14" t="n"/>
      <c r="M889" s="14" t="n"/>
      <c r="N889" s="14" t="n"/>
      <c r="O889" s="14" t="n"/>
      <c r="P889" s="14" t="n"/>
      <c r="Q889" s="14" t="n"/>
      <c r="R889" s="14" t="n"/>
      <c r="S889" s="14" t="n"/>
      <c r="T889" s="14" t="n"/>
      <c r="U889" s="14" t="n"/>
      <c r="V889" s="14" t="n"/>
      <c r="W889" s="14" t="n"/>
      <c r="X889" s="14" t="n"/>
      <c r="Y889" s="14" t="n"/>
      <c r="Z889" s="14" t="n"/>
    </row>
    <row r="890" ht="15.75" customHeight="1" s="16">
      <c r="A890" s="14" t="n"/>
      <c r="B890" s="14" t="n"/>
      <c r="C890" s="14" t="n"/>
      <c r="D890" s="14" t="n"/>
      <c r="E890" s="14" t="n"/>
      <c r="F890" s="14" t="n"/>
      <c r="G890" s="14" t="n"/>
      <c r="H890" s="14" t="n"/>
      <c r="I890" s="14" t="n"/>
      <c r="J890" s="14" t="n"/>
      <c r="K890" s="14" t="n"/>
      <c r="L890" s="14" t="n"/>
      <c r="M890" s="14" t="n"/>
      <c r="N890" s="14" t="n"/>
      <c r="O890" s="14" t="n"/>
      <c r="P890" s="14" t="n"/>
      <c r="Q890" s="14" t="n"/>
      <c r="R890" s="14" t="n"/>
      <c r="S890" s="14" t="n"/>
      <c r="T890" s="14" t="n"/>
      <c r="U890" s="14" t="n"/>
      <c r="V890" s="14" t="n"/>
      <c r="W890" s="14" t="n"/>
      <c r="X890" s="14" t="n"/>
      <c r="Y890" s="14" t="n"/>
      <c r="Z890" s="14" t="n"/>
    </row>
    <row r="891" ht="15.75" customHeight="1" s="16">
      <c r="A891" s="14" t="n"/>
      <c r="B891" s="14" t="n"/>
      <c r="C891" s="14" t="n"/>
      <c r="D891" s="14" t="n"/>
      <c r="E891" s="14" t="n"/>
      <c r="F891" s="14" t="n"/>
      <c r="G891" s="14" t="n"/>
      <c r="H891" s="14" t="n"/>
      <c r="I891" s="14" t="n"/>
      <c r="J891" s="14" t="n"/>
      <c r="K891" s="14" t="n"/>
      <c r="L891" s="14" t="n"/>
      <c r="M891" s="14" t="n"/>
      <c r="N891" s="14" t="n"/>
      <c r="O891" s="14" t="n"/>
      <c r="P891" s="14" t="n"/>
      <c r="Q891" s="14" t="n"/>
      <c r="R891" s="14" t="n"/>
      <c r="S891" s="14" t="n"/>
      <c r="T891" s="14" t="n"/>
      <c r="U891" s="14" t="n"/>
      <c r="V891" s="14" t="n"/>
      <c r="W891" s="14" t="n"/>
      <c r="X891" s="14" t="n"/>
      <c r="Y891" s="14" t="n"/>
      <c r="Z891" s="14" t="n"/>
    </row>
    <row r="892" ht="15.75" customHeight="1" s="16">
      <c r="A892" s="14" t="n"/>
      <c r="B892" s="14" t="n"/>
      <c r="C892" s="14" t="n"/>
      <c r="D892" s="14" t="n"/>
      <c r="E892" s="14" t="n"/>
      <c r="F892" s="14" t="n"/>
      <c r="G892" s="14" t="n"/>
      <c r="H892" s="14" t="n"/>
      <c r="I892" s="14" t="n"/>
      <c r="J892" s="14" t="n"/>
      <c r="K892" s="14" t="n"/>
      <c r="L892" s="14" t="n"/>
      <c r="M892" s="14" t="n"/>
      <c r="N892" s="14" t="n"/>
      <c r="O892" s="14" t="n"/>
      <c r="P892" s="14" t="n"/>
      <c r="Q892" s="14" t="n"/>
      <c r="R892" s="14" t="n"/>
      <c r="S892" s="14" t="n"/>
      <c r="T892" s="14" t="n"/>
      <c r="U892" s="14" t="n"/>
      <c r="V892" s="14" t="n"/>
      <c r="W892" s="14" t="n"/>
      <c r="X892" s="14" t="n"/>
      <c r="Y892" s="14" t="n"/>
      <c r="Z892" s="14" t="n"/>
    </row>
    <row r="893" ht="15.75" customHeight="1" s="16">
      <c r="A893" s="14" t="n"/>
      <c r="B893" s="14" t="n"/>
      <c r="C893" s="14" t="n"/>
      <c r="D893" s="14" t="n"/>
      <c r="E893" s="14" t="n"/>
      <c r="F893" s="14" t="n"/>
      <c r="G893" s="14" t="n"/>
      <c r="H893" s="14" t="n"/>
      <c r="I893" s="14" t="n"/>
      <c r="J893" s="14" t="n"/>
      <c r="K893" s="14" t="n"/>
      <c r="L893" s="14" t="n"/>
      <c r="M893" s="14" t="n"/>
      <c r="N893" s="14" t="n"/>
      <c r="O893" s="14" t="n"/>
      <c r="P893" s="14" t="n"/>
      <c r="Q893" s="14" t="n"/>
      <c r="R893" s="14" t="n"/>
      <c r="S893" s="14" t="n"/>
      <c r="T893" s="14" t="n"/>
      <c r="U893" s="14" t="n"/>
      <c r="V893" s="14" t="n"/>
      <c r="W893" s="14" t="n"/>
      <c r="X893" s="14" t="n"/>
      <c r="Y893" s="14" t="n"/>
      <c r="Z893" s="14" t="n"/>
    </row>
    <row r="894" ht="15.75" customHeight="1" s="16">
      <c r="A894" s="14" t="n"/>
      <c r="B894" s="14" t="n"/>
      <c r="C894" s="14" t="n"/>
      <c r="D894" s="14" t="n"/>
      <c r="E894" s="14" t="n"/>
      <c r="F894" s="14" t="n"/>
      <c r="G894" s="14" t="n"/>
      <c r="H894" s="14" t="n"/>
      <c r="I894" s="14" t="n"/>
      <c r="J894" s="14" t="n"/>
      <c r="K894" s="14" t="n"/>
      <c r="L894" s="14" t="n"/>
      <c r="M894" s="14" t="n"/>
      <c r="N894" s="14" t="n"/>
      <c r="O894" s="14" t="n"/>
      <c r="P894" s="14" t="n"/>
      <c r="Q894" s="14" t="n"/>
      <c r="R894" s="14" t="n"/>
      <c r="S894" s="14" t="n"/>
      <c r="T894" s="14" t="n"/>
      <c r="U894" s="14" t="n"/>
      <c r="V894" s="14" t="n"/>
      <c r="W894" s="14" t="n"/>
      <c r="X894" s="14" t="n"/>
      <c r="Y894" s="14" t="n"/>
      <c r="Z894" s="14" t="n"/>
    </row>
    <row r="895" ht="15.75" customHeight="1" s="16">
      <c r="A895" s="14" t="n"/>
      <c r="B895" s="14" t="n"/>
      <c r="C895" s="14" t="n"/>
      <c r="D895" s="14" t="n"/>
      <c r="E895" s="14" t="n"/>
      <c r="F895" s="14" t="n"/>
      <c r="G895" s="14" t="n"/>
      <c r="H895" s="14" t="n"/>
      <c r="I895" s="14" t="n"/>
      <c r="J895" s="14" t="n"/>
      <c r="K895" s="14" t="n"/>
      <c r="L895" s="14" t="n"/>
      <c r="M895" s="14" t="n"/>
      <c r="N895" s="14" t="n"/>
      <c r="O895" s="14" t="n"/>
      <c r="P895" s="14" t="n"/>
      <c r="Q895" s="14" t="n"/>
      <c r="R895" s="14" t="n"/>
      <c r="S895" s="14" t="n"/>
      <c r="T895" s="14" t="n"/>
      <c r="U895" s="14" t="n"/>
      <c r="V895" s="14" t="n"/>
      <c r="W895" s="14" t="n"/>
      <c r="X895" s="14" t="n"/>
      <c r="Y895" s="14" t="n"/>
      <c r="Z895" s="14" t="n"/>
    </row>
    <row r="896" ht="15.75" customHeight="1" s="16">
      <c r="A896" s="14" t="n"/>
      <c r="B896" s="14" t="n"/>
      <c r="C896" s="14" t="n"/>
      <c r="D896" s="14" t="n"/>
      <c r="E896" s="14" t="n"/>
      <c r="F896" s="14" t="n"/>
      <c r="G896" s="14" t="n"/>
      <c r="H896" s="14" t="n"/>
      <c r="I896" s="14" t="n"/>
      <c r="J896" s="14" t="n"/>
      <c r="K896" s="14" t="n"/>
      <c r="L896" s="14" t="n"/>
      <c r="M896" s="14" t="n"/>
      <c r="N896" s="14" t="n"/>
      <c r="O896" s="14" t="n"/>
      <c r="P896" s="14" t="n"/>
      <c r="Q896" s="14" t="n"/>
      <c r="R896" s="14" t="n"/>
      <c r="S896" s="14" t="n"/>
      <c r="T896" s="14" t="n"/>
      <c r="U896" s="14" t="n"/>
      <c r="V896" s="14" t="n"/>
      <c r="W896" s="14" t="n"/>
      <c r="X896" s="14" t="n"/>
      <c r="Y896" s="14" t="n"/>
      <c r="Z896" s="14" t="n"/>
    </row>
    <row r="897" ht="15.75" customHeight="1" s="16">
      <c r="A897" s="14" t="n"/>
      <c r="B897" s="14" t="n"/>
      <c r="C897" s="14" t="n"/>
      <c r="D897" s="14" t="n"/>
      <c r="E897" s="14" t="n"/>
      <c r="F897" s="14" t="n"/>
      <c r="G897" s="14" t="n"/>
      <c r="H897" s="14" t="n"/>
      <c r="I897" s="14" t="n"/>
      <c r="J897" s="14" t="n"/>
      <c r="K897" s="14" t="n"/>
      <c r="L897" s="14" t="n"/>
      <c r="M897" s="14" t="n"/>
      <c r="N897" s="14" t="n"/>
      <c r="O897" s="14" t="n"/>
      <c r="P897" s="14" t="n"/>
      <c r="Q897" s="14" t="n"/>
      <c r="R897" s="14" t="n"/>
      <c r="S897" s="14" t="n"/>
      <c r="T897" s="14" t="n"/>
      <c r="U897" s="14" t="n"/>
      <c r="V897" s="14" t="n"/>
      <c r="W897" s="14" t="n"/>
      <c r="X897" s="14" t="n"/>
      <c r="Y897" s="14" t="n"/>
      <c r="Z897" s="14" t="n"/>
    </row>
    <row r="898" ht="15.75" customHeight="1" s="16">
      <c r="A898" s="14" t="n"/>
      <c r="B898" s="14" t="n"/>
      <c r="C898" s="14" t="n"/>
      <c r="D898" s="14" t="n"/>
      <c r="E898" s="14" t="n"/>
      <c r="F898" s="14" t="n"/>
      <c r="G898" s="14" t="n"/>
      <c r="H898" s="14" t="n"/>
      <c r="I898" s="14" t="n"/>
      <c r="J898" s="14" t="n"/>
      <c r="K898" s="14" t="n"/>
      <c r="L898" s="14" t="n"/>
      <c r="M898" s="14" t="n"/>
      <c r="N898" s="14" t="n"/>
      <c r="O898" s="14" t="n"/>
      <c r="P898" s="14" t="n"/>
      <c r="Q898" s="14" t="n"/>
      <c r="R898" s="14" t="n"/>
      <c r="S898" s="14" t="n"/>
      <c r="T898" s="14" t="n"/>
      <c r="U898" s="14" t="n"/>
      <c r="V898" s="14" t="n"/>
      <c r="W898" s="14" t="n"/>
      <c r="X898" s="14" t="n"/>
      <c r="Y898" s="14" t="n"/>
      <c r="Z898" s="14" t="n"/>
    </row>
    <row r="899" ht="15.75" customHeight="1" s="16">
      <c r="A899" s="14" t="n"/>
      <c r="B899" s="14" t="n"/>
      <c r="C899" s="14" t="n"/>
      <c r="D899" s="14" t="n"/>
      <c r="E899" s="14" t="n"/>
      <c r="F899" s="14" t="n"/>
      <c r="G899" s="14" t="n"/>
      <c r="H899" s="14" t="n"/>
      <c r="I899" s="14" t="n"/>
      <c r="J899" s="14" t="n"/>
      <c r="K899" s="14" t="n"/>
      <c r="L899" s="14" t="n"/>
      <c r="M899" s="14" t="n"/>
      <c r="N899" s="14" t="n"/>
      <c r="O899" s="14" t="n"/>
      <c r="P899" s="14" t="n"/>
      <c r="Q899" s="14" t="n"/>
      <c r="R899" s="14" t="n"/>
      <c r="S899" s="14" t="n"/>
      <c r="T899" s="14" t="n"/>
      <c r="U899" s="14" t="n"/>
      <c r="V899" s="14" t="n"/>
      <c r="W899" s="14" t="n"/>
      <c r="X899" s="14" t="n"/>
      <c r="Y899" s="14" t="n"/>
      <c r="Z899" s="14" t="n"/>
    </row>
    <row r="900" ht="15.75" customHeight="1" s="16">
      <c r="A900" s="14" t="n"/>
      <c r="B900" s="14" t="n"/>
      <c r="C900" s="14" t="n"/>
      <c r="D900" s="14" t="n"/>
      <c r="E900" s="14" t="n"/>
      <c r="F900" s="14" t="n"/>
      <c r="G900" s="14" t="n"/>
      <c r="H900" s="14" t="n"/>
      <c r="I900" s="14" t="n"/>
      <c r="J900" s="14" t="n"/>
      <c r="K900" s="14" t="n"/>
      <c r="L900" s="14" t="n"/>
      <c r="M900" s="14" t="n"/>
      <c r="N900" s="14" t="n"/>
      <c r="O900" s="14" t="n"/>
      <c r="P900" s="14" t="n"/>
      <c r="Q900" s="14" t="n"/>
      <c r="R900" s="14" t="n"/>
      <c r="S900" s="14" t="n"/>
      <c r="T900" s="14" t="n"/>
      <c r="U900" s="14" t="n"/>
      <c r="V900" s="14" t="n"/>
      <c r="W900" s="14" t="n"/>
      <c r="X900" s="14" t="n"/>
      <c r="Y900" s="14" t="n"/>
      <c r="Z900" s="14" t="n"/>
    </row>
    <row r="901" ht="15.75" customHeight="1" s="16">
      <c r="A901" s="14" t="n"/>
      <c r="B901" s="14" t="n"/>
      <c r="C901" s="14" t="n"/>
      <c r="D901" s="14" t="n"/>
      <c r="E901" s="14" t="n"/>
      <c r="F901" s="14" t="n"/>
      <c r="G901" s="14" t="n"/>
      <c r="H901" s="14" t="n"/>
      <c r="I901" s="14" t="n"/>
      <c r="J901" s="14" t="n"/>
      <c r="K901" s="14" t="n"/>
      <c r="L901" s="14" t="n"/>
      <c r="M901" s="14" t="n"/>
      <c r="N901" s="14" t="n"/>
      <c r="O901" s="14" t="n"/>
      <c r="P901" s="14" t="n"/>
      <c r="Q901" s="14" t="n"/>
      <c r="R901" s="14" t="n"/>
      <c r="S901" s="14" t="n"/>
      <c r="T901" s="14" t="n"/>
      <c r="U901" s="14" t="n"/>
      <c r="V901" s="14" t="n"/>
      <c r="W901" s="14" t="n"/>
      <c r="X901" s="14" t="n"/>
      <c r="Y901" s="14" t="n"/>
      <c r="Z901" s="14" t="n"/>
    </row>
    <row r="902" ht="15.75" customHeight="1" s="16">
      <c r="A902" s="14" t="n"/>
      <c r="B902" s="14" t="n"/>
      <c r="C902" s="14" t="n"/>
      <c r="D902" s="14" t="n"/>
      <c r="E902" s="14" t="n"/>
      <c r="F902" s="14" t="n"/>
      <c r="G902" s="14" t="n"/>
      <c r="H902" s="14" t="n"/>
      <c r="I902" s="14" t="n"/>
      <c r="J902" s="14" t="n"/>
      <c r="K902" s="14" t="n"/>
      <c r="L902" s="14" t="n"/>
      <c r="M902" s="14" t="n"/>
      <c r="N902" s="14" t="n"/>
      <c r="O902" s="14" t="n"/>
      <c r="P902" s="14" t="n"/>
      <c r="Q902" s="14" t="n"/>
      <c r="R902" s="14" t="n"/>
      <c r="S902" s="14" t="n"/>
      <c r="T902" s="14" t="n"/>
      <c r="U902" s="14" t="n"/>
      <c r="V902" s="14" t="n"/>
      <c r="W902" s="14" t="n"/>
      <c r="X902" s="14" t="n"/>
      <c r="Y902" s="14" t="n"/>
      <c r="Z902" s="14" t="n"/>
    </row>
    <row r="903" ht="15.75" customHeight="1" s="16">
      <c r="A903" s="14" t="n"/>
      <c r="B903" s="14" t="n"/>
      <c r="C903" s="14" t="n"/>
      <c r="D903" s="14" t="n"/>
      <c r="E903" s="14" t="n"/>
      <c r="F903" s="14" t="n"/>
      <c r="G903" s="14" t="n"/>
      <c r="H903" s="14" t="n"/>
      <c r="I903" s="14" t="n"/>
      <c r="J903" s="14" t="n"/>
      <c r="K903" s="14" t="n"/>
      <c r="L903" s="14" t="n"/>
      <c r="M903" s="14" t="n"/>
      <c r="N903" s="14" t="n"/>
      <c r="O903" s="14" t="n"/>
      <c r="P903" s="14" t="n"/>
      <c r="Q903" s="14" t="n"/>
      <c r="R903" s="14" t="n"/>
      <c r="S903" s="14" t="n"/>
      <c r="T903" s="14" t="n"/>
      <c r="U903" s="14" t="n"/>
      <c r="V903" s="14" t="n"/>
      <c r="W903" s="14" t="n"/>
      <c r="X903" s="14" t="n"/>
      <c r="Y903" s="14" t="n"/>
      <c r="Z903" s="14" t="n"/>
    </row>
    <row r="904" ht="15.75" customHeight="1" s="16">
      <c r="A904" s="14" t="n"/>
      <c r="B904" s="14" t="n"/>
      <c r="C904" s="14" t="n"/>
      <c r="D904" s="14" t="n"/>
      <c r="E904" s="14" t="n"/>
      <c r="F904" s="14" t="n"/>
      <c r="G904" s="14" t="n"/>
      <c r="H904" s="14" t="n"/>
      <c r="I904" s="14" t="n"/>
      <c r="J904" s="14" t="n"/>
      <c r="K904" s="14" t="n"/>
      <c r="L904" s="14" t="n"/>
      <c r="M904" s="14" t="n"/>
      <c r="N904" s="14" t="n"/>
      <c r="O904" s="14" t="n"/>
      <c r="P904" s="14" t="n"/>
      <c r="Q904" s="14" t="n"/>
      <c r="R904" s="14" t="n"/>
      <c r="S904" s="14" t="n"/>
      <c r="T904" s="14" t="n"/>
      <c r="U904" s="14" t="n"/>
      <c r="V904" s="14" t="n"/>
      <c r="W904" s="14" t="n"/>
      <c r="X904" s="14" t="n"/>
      <c r="Y904" s="14" t="n"/>
      <c r="Z904" s="14" t="n"/>
    </row>
    <row r="905" ht="15.75" customHeight="1" s="16">
      <c r="A905" s="14" t="n"/>
      <c r="B905" s="14" t="n"/>
      <c r="C905" s="14" t="n"/>
      <c r="D905" s="14" t="n"/>
      <c r="E905" s="14" t="n"/>
      <c r="F905" s="14" t="n"/>
      <c r="G905" s="14" t="n"/>
      <c r="H905" s="14" t="n"/>
      <c r="I905" s="14" t="n"/>
      <c r="J905" s="14" t="n"/>
      <c r="K905" s="14" t="n"/>
      <c r="L905" s="14" t="n"/>
      <c r="M905" s="14" t="n"/>
      <c r="N905" s="14" t="n"/>
      <c r="O905" s="14" t="n"/>
      <c r="P905" s="14" t="n"/>
      <c r="Q905" s="14" t="n"/>
      <c r="R905" s="14" t="n"/>
      <c r="S905" s="14" t="n"/>
      <c r="T905" s="14" t="n"/>
      <c r="U905" s="14" t="n"/>
      <c r="V905" s="14" t="n"/>
      <c r="W905" s="14" t="n"/>
      <c r="X905" s="14" t="n"/>
      <c r="Y905" s="14" t="n"/>
      <c r="Z905" s="14" t="n"/>
    </row>
    <row r="906" ht="15.75" customHeight="1" s="16">
      <c r="A906" s="14" t="n"/>
      <c r="B906" s="14" t="n"/>
      <c r="C906" s="14" t="n"/>
      <c r="D906" s="14" t="n"/>
      <c r="E906" s="14" t="n"/>
      <c r="F906" s="14" t="n"/>
      <c r="G906" s="14" t="n"/>
      <c r="H906" s="14" t="n"/>
      <c r="I906" s="14" t="n"/>
      <c r="J906" s="14" t="n"/>
      <c r="K906" s="14" t="n"/>
      <c r="L906" s="14" t="n"/>
      <c r="M906" s="14" t="n"/>
      <c r="N906" s="14" t="n"/>
      <c r="O906" s="14" t="n"/>
      <c r="P906" s="14" t="n"/>
      <c r="Q906" s="14" t="n"/>
      <c r="R906" s="14" t="n"/>
      <c r="S906" s="14" t="n"/>
      <c r="T906" s="14" t="n"/>
      <c r="U906" s="14" t="n"/>
      <c r="V906" s="14" t="n"/>
      <c r="W906" s="14" t="n"/>
      <c r="X906" s="14" t="n"/>
      <c r="Y906" s="14" t="n"/>
      <c r="Z906" s="14" t="n"/>
    </row>
    <row r="907" ht="15.75" customHeight="1" s="16">
      <c r="A907" s="14" t="n"/>
      <c r="B907" s="14" t="n"/>
      <c r="C907" s="14" t="n"/>
      <c r="D907" s="14" t="n"/>
      <c r="E907" s="14" t="n"/>
      <c r="F907" s="14" t="n"/>
      <c r="G907" s="14" t="n"/>
      <c r="H907" s="14" t="n"/>
      <c r="I907" s="14" t="n"/>
      <c r="J907" s="14" t="n"/>
      <c r="K907" s="14" t="n"/>
      <c r="L907" s="14" t="n"/>
      <c r="M907" s="14" t="n"/>
      <c r="N907" s="14" t="n"/>
      <c r="O907" s="14" t="n"/>
      <c r="P907" s="14" t="n"/>
      <c r="Q907" s="14" t="n"/>
      <c r="R907" s="14" t="n"/>
      <c r="S907" s="14" t="n"/>
      <c r="T907" s="14" t="n"/>
      <c r="U907" s="14" t="n"/>
      <c r="V907" s="14" t="n"/>
      <c r="W907" s="14" t="n"/>
      <c r="X907" s="14" t="n"/>
      <c r="Y907" s="14" t="n"/>
      <c r="Z907" s="14" t="n"/>
    </row>
    <row r="908" ht="15.75" customHeight="1" s="16">
      <c r="A908" s="14" t="n"/>
      <c r="B908" s="14" t="n"/>
      <c r="C908" s="14" t="n"/>
      <c r="D908" s="14" t="n"/>
      <c r="E908" s="14" t="n"/>
      <c r="F908" s="14" t="n"/>
      <c r="G908" s="14" t="n"/>
      <c r="H908" s="14" t="n"/>
      <c r="I908" s="14" t="n"/>
      <c r="J908" s="14" t="n"/>
      <c r="K908" s="14" t="n"/>
      <c r="L908" s="14" t="n"/>
      <c r="M908" s="14" t="n"/>
      <c r="N908" s="14" t="n"/>
      <c r="O908" s="14" t="n"/>
      <c r="P908" s="14" t="n"/>
      <c r="Q908" s="14" t="n"/>
      <c r="R908" s="14" t="n"/>
      <c r="S908" s="14" t="n"/>
      <c r="T908" s="14" t="n"/>
      <c r="U908" s="14" t="n"/>
      <c r="V908" s="14" t="n"/>
      <c r="W908" s="14" t="n"/>
      <c r="X908" s="14" t="n"/>
      <c r="Y908" s="14" t="n"/>
      <c r="Z908" s="14" t="n"/>
    </row>
    <row r="909" ht="15.75" customHeight="1" s="16">
      <c r="A909" s="14" t="n"/>
      <c r="B909" s="14" t="n"/>
      <c r="C909" s="14" t="n"/>
      <c r="D909" s="14" t="n"/>
      <c r="E909" s="14" t="n"/>
      <c r="F909" s="14" t="n"/>
      <c r="G909" s="14" t="n"/>
      <c r="H909" s="14" t="n"/>
      <c r="I909" s="14" t="n"/>
      <c r="J909" s="14" t="n"/>
      <c r="K909" s="14" t="n"/>
      <c r="L909" s="14" t="n"/>
      <c r="M909" s="14" t="n"/>
      <c r="N909" s="14" t="n"/>
      <c r="O909" s="14" t="n"/>
      <c r="P909" s="14" t="n"/>
      <c r="Q909" s="14" t="n"/>
      <c r="R909" s="14" t="n"/>
      <c r="S909" s="14" t="n"/>
      <c r="T909" s="14" t="n"/>
      <c r="U909" s="14" t="n"/>
      <c r="V909" s="14" t="n"/>
      <c r="W909" s="14" t="n"/>
      <c r="X909" s="14" t="n"/>
      <c r="Y909" s="14" t="n"/>
      <c r="Z909" s="14" t="n"/>
    </row>
    <row r="910" ht="15.75" customHeight="1" s="16">
      <c r="A910" s="14" t="n"/>
      <c r="B910" s="14" t="n"/>
      <c r="C910" s="14" t="n"/>
      <c r="D910" s="14" t="n"/>
      <c r="E910" s="14" t="n"/>
      <c r="F910" s="14" t="n"/>
      <c r="G910" s="14" t="n"/>
      <c r="H910" s="14" t="n"/>
      <c r="I910" s="14" t="n"/>
      <c r="J910" s="14" t="n"/>
      <c r="K910" s="14" t="n"/>
      <c r="L910" s="14" t="n"/>
      <c r="M910" s="14" t="n"/>
      <c r="N910" s="14" t="n"/>
      <c r="O910" s="14" t="n"/>
      <c r="P910" s="14" t="n"/>
      <c r="Q910" s="14" t="n"/>
      <c r="R910" s="14" t="n"/>
      <c r="S910" s="14" t="n"/>
      <c r="T910" s="14" t="n"/>
      <c r="U910" s="14" t="n"/>
      <c r="V910" s="14" t="n"/>
      <c r="W910" s="14" t="n"/>
      <c r="X910" s="14" t="n"/>
      <c r="Y910" s="14" t="n"/>
      <c r="Z910" s="14" t="n"/>
    </row>
    <row r="911" ht="15.75" customHeight="1" s="16">
      <c r="A911" s="14" t="n"/>
      <c r="B911" s="14" t="n"/>
      <c r="C911" s="14" t="n"/>
      <c r="D911" s="14" t="n"/>
      <c r="E911" s="14" t="n"/>
      <c r="F911" s="14" t="n"/>
      <c r="G911" s="14" t="n"/>
      <c r="H911" s="14" t="n"/>
      <c r="I911" s="14" t="n"/>
      <c r="J911" s="14" t="n"/>
      <c r="K911" s="14" t="n"/>
      <c r="L911" s="14" t="n"/>
      <c r="M911" s="14" t="n"/>
      <c r="N911" s="14" t="n"/>
      <c r="O911" s="14" t="n"/>
      <c r="P911" s="14" t="n"/>
      <c r="Q911" s="14" t="n"/>
      <c r="R911" s="14" t="n"/>
      <c r="S911" s="14" t="n"/>
      <c r="T911" s="14" t="n"/>
      <c r="U911" s="14" t="n"/>
      <c r="V911" s="14" t="n"/>
      <c r="W911" s="14" t="n"/>
      <c r="X911" s="14" t="n"/>
      <c r="Y911" s="14" t="n"/>
      <c r="Z911" s="14" t="n"/>
    </row>
    <row r="912" ht="15.75" customHeight="1" s="16">
      <c r="A912" s="14" t="n"/>
      <c r="B912" s="14" t="n"/>
      <c r="C912" s="14" t="n"/>
      <c r="D912" s="14" t="n"/>
      <c r="E912" s="14" t="n"/>
      <c r="F912" s="14" t="n"/>
      <c r="G912" s="14" t="n"/>
      <c r="H912" s="14" t="n"/>
      <c r="I912" s="14" t="n"/>
      <c r="J912" s="14" t="n"/>
      <c r="K912" s="14" t="n"/>
      <c r="L912" s="14" t="n"/>
      <c r="M912" s="14" t="n"/>
      <c r="N912" s="14" t="n"/>
      <c r="O912" s="14" t="n"/>
      <c r="P912" s="14" t="n"/>
      <c r="Q912" s="14" t="n"/>
      <c r="R912" s="14" t="n"/>
      <c r="S912" s="14" t="n"/>
      <c r="T912" s="14" t="n"/>
      <c r="U912" s="14" t="n"/>
      <c r="V912" s="14" t="n"/>
      <c r="W912" s="14" t="n"/>
      <c r="X912" s="14" t="n"/>
      <c r="Y912" s="14" t="n"/>
      <c r="Z912" s="14" t="n"/>
    </row>
    <row r="913" ht="15.75" customHeight="1" s="16">
      <c r="A913" s="14" t="n"/>
      <c r="B913" s="14" t="n"/>
      <c r="C913" s="14" t="n"/>
      <c r="D913" s="14" t="n"/>
      <c r="E913" s="14" t="n"/>
      <c r="F913" s="14" t="n"/>
      <c r="G913" s="14" t="n"/>
      <c r="H913" s="14" t="n"/>
      <c r="I913" s="14" t="n"/>
      <c r="J913" s="14" t="n"/>
      <c r="K913" s="14" t="n"/>
      <c r="L913" s="14" t="n"/>
      <c r="M913" s="14" t="n"/>
      <c r="N913" s="14" t="n"/>
      <c r="O913" s="14" t="n"/>
      <c r="P913" s="14" t="n"/>
      <c r="Q913" s="14" t="n"/>
      <c r="R913" s="14" t="n"/>
      <c r="S913" s="14" t="n"/>
      <c r="T913" s="14" t="n"/>
      <c r="U913" s="14" t="n"/>
      <c r="V913" s="14" t="n"/>
      <c r="W913" s="14" t="n"/>
      <c r="X913" s="14" t="n"/>
      <c r="Y913" s="14" t="n"/>
      <c r="Z913" s="14" t="n"/>
    </row>
    <row r="914" ht="15.75" customHeight="1" s="16">
      <c r="A914" s="14" t="n"/>
      <c r="B914" s="14" t="n"/>
      <c r="C914" s="14" t="n"/>
      <c r="D914" s="14" t="n"/>
      <c r="E914" s="14" t="n"/>
      <c r="F914" s="14" t="n"/>
      <c r="G914" s="14" t="n"/>
      <c r="H914" s="14" t="n"/>
      <c r="I914" s="14" t="n"/>
      <c r="J914" s="14" t="n"/>
      <c r="K914" s="14" t="n"/>
      <c r="L914" s="14" t="n"/>
      <c r="M914" s="14" t="n"/>
      <c r="N914" s="14" t="n"/>
      <c r="O914" s="14" t="n"/>
      <c r="P914" s="14" t="n"/>
      <c r="Q914" s="14" t="n"/>
      <c r="R914" s="14" t="n"/>
      <c r="S914" s="14" t="n"/>
      <c r="T914" s="14" t="n"/>
      <c r="U914" s="14" t="n"/>
      <c r="V914" s="14" t="n"/>
      <c r="W914" s="14" t="n"/>
      <c r="X914" s="14" t="n"/>
      <c r="Y914" s="14" t="n"/>
      <c r="Z914" s="14" t="n"/>
    </row>
    <row r="915" ht="15.75" customHeight="1" s="16">
      <c r="A915" s="14" t="n"/>
      <c r="B915" s="14" t="n"/>
      <c r="C915" s="14" t="n"/>
      <c r="D915" s="14" t="n"/>
      <c r="E915" s="14" t="n"/>
      <c r="F915" s="14" t="n"/>
      <c r="G915" s="14" t="n"/>
      <c r="H915" s="14" t="n"/>
      <c r="I915" s="14" t="n"/>
      <c r="J915" s="14" t="n"/>
      <c r="K915" s="14" t="n"/>
      <c r="L915" s="14" t="n"/>
      <c r="M915" s="14" t="n"/>
      <c r="N915" s="14" t="n"/>
      <c r="O915" s="14" t="n"/>
      <c r="P915" s="14" t="n"/>
      <c r="Q915" s="14" t="n"/>
      <c r="R915" s="14" t="n"/>
      <c r="S915" s="14" t="n"/>
      <c r="T915" s="14" t="n"/>
      <c r="U915" s="14" t="n"/>
      <c r="V915" s="14" t="n"/>
      <c r="W915" s="14" t="n"/>
      <c r="X915" s="14" t="n"/>
      <c r="Y915" s="14" t="n"/>
      <c r="Z915" s="14" t="n"/>
    </row>
    <row r="916" ht="15.75" customHeight="1" s="16">
      <c r="A916" s="14" t="n"/>
      <c r="B916" s="14" t="n"/>
      <c r="C916" s="14" t="n"/>
      <c r="D916" s="14" t="n"/>
      <c r="E916" s="14" t="n"/>
      <c r="F916" s="14" t="n"/>
      <c r="G916" s="14" t="n"/>
      <c r="H916" s="14" t="n"/>
      <c r="I916" s="14" t="n"/>
      <c r="J916" s="14" t="n"/>
      <c r="K916" s="14" t="n"/>
      <c r="L916" s="14" t="n"/>
      <c r="M916" s="14" t="n"/>
      <c r="N916" s="14" t="n"/>
      <c r="O916" s="14" t="n"/>
      <c r="P916" s="14" t="n"/>
      <c r="Q916" s="14" t="n"/>
      <c r="R916" s="14" t="n"/>
      <c r="S916" s="14" t="n"/>
      <c r="T916" s="14" t="n"/>
      <c r="U916" s="14" t="n"/>
      <c r="V916" s="14" t="n"/>
      <c r="W916" s="14" t="n"/>
      <c r="X916" s="14" t="n"/>
      <c r="Y916" s="14" t="n"/>
      <c r="Z916" s="14" t="n"/>
    </row>
    <row r="917" ht="15.75" customHeight="1" s="16">
      <c r="A917" s="14" t="n"/>
      <c r="B917" s="14" t="n"/>
      <c r="C917" s="14" t="n"/>
      <c r="D917" s="14" t="n"/>
      <c r="E917" s="14" t="n"/>
      <c r="F917" s="14" t="n"/>
      <c r="G917" s="14" t="n"/>
      <c r="H917" s="14" t="n"/>
      <c r="I917" s="14" t="n"/>
      <c r="J917" s="14" t="n"/>
      <c r="K917" s="14" t="n"/>
      <c r="L917" s="14" t="n"/>
      <c r="M917" s="14" t="n"/>
      <c r="N917" s="14" t="n"/>
      <c r="O917" s="14" t="n"/>
      <c r="P917" s="14" t="n"/>
      <c r="Q917" s="14" t="n"/>
      <c r="R917" s="14" t="n"/>
      <c r="S917" s="14" t="n"/>
      <c r="T917" s="14" t="n"/>
      <c r="U917" s="14" t="n"/>
      <c r="V917" s="14" t="n"/>
      <c r="W917" s="14" t="n"/>
      <c r="X917" s="14" t="n"/>
      <c r="Y917" s="14" t="n"/>
      <c r="Z917" s="14" t="n"/>
    </row>
    <row r="918" ht="15.75" customHeight="1" s="16">
      <c r="A918" s="14" t="n"/>
      <c r="B918" s="14" t="n"/>
      <c r="C918" s="14" t="n"/>
      <c r="D918" s="14" t="n"/>
      <c r="E918" s="14" t="n"/>
      <c r="F918" s="14" t="n"/>
      <c r="G918" s="14" t="n"/>
      <c r="H918" s="14" t="n"/>
      <c r="I918" s="14" t="n"/>
      <c r="J918" s="14" t="n"/>
      <c r="K918" s="14" t="n"/>
      <c r="L918" s="14" t="n"/>
      <c r="M918" s="14" t="n"/>
      <c r="N918" s="14" t="n"/>
      <c r="O918" s="14" t="n"/>
      <c r="P918" s="14" t="n"/>
      <c r="Q918" s="14" t="n"/>
      <c r="R918" s="14" t="n"/>
      <c r="S918" s="14" t="n"/>
      <c r="T918" s="14" t="n"/>
      <c r="U918" s="14" t="n"/>
      <c r="V918" s="14" t="n"/>
      <c r="W918" s="14" t="n"/>
      <c r="X918" s="14" t="n"/>
      <c r="Y918" s="14" t="n"/>
      <c r="Z918" s="14" t="n"/>
    </row>
    <row r="919" ht="15.75" customHeight="1" s="16">
      <c r="A919" s="14" t="n"/>
      <c r="B919" s="14" t="n"/>
      <c r="C919" s="14" t="n"/>
      <c r="D919" s="14" t="n"/>
      <c r="E919" s="14" t="n"/>
      <c r="F919" s="14" t="n"/>
      <c r="G919" s="14" t="n"/>
      <c r="H919" s="14" t="n"/>
      <c r="I919" s="14" t="n"/>
      <c r="J919" s="14" t="n"/>
      <c r="K919" s="14" t="n"/>
      <c r="L919" s="14" t="n"/>
      <c r="M919" s="14" t="n"/>
      <c r="N919" s="14" t="n"/>
      <c r="O919" s="14" t="n"/>
      <c r="P919" s="14" t="n"/>
      <c r="Q919" s="14" t="n"/>
      <c r="R919" s="14" t="n"/>
      <c r="S919" s="14" t="n"/>
      <c r="T919" s="14" t="n"/>
      <c r="U919" s="14" t="n"/>
      <c r="V919" s="14" t="n"/>
      <c r="W919" s="14" t="n"/>
      <c r="X919" s="14" t="n"/>
      <c r="Y919" s="14" t="n"/>
      <c r="Z919" s="14" t="n"/>
    </row>
    <row r="920" ht="15.75" customHeight="1" s="16">
      <c r="A920" s="14" t="n"/>
      <c r="B920" s="14" t="n"/>
      <c r="C920" s="14" t="n"/>
      <c r="D920" s="14" t="n"/>
      <c r="E920" s="14" t="n"/>
      <c r="F920" s="14" t="n"/>
      <c r="G920" s="14" t="n"/>
      <c r="H920" s="14" t="n"/>
      <c r="I920" s="14" t="n"/>
      <c r="J920" s="14" t="n"/>
      <c r="K920" s="14" t="n"/>
      <c r="L920" s="14" t="n"/>
      <c r="M920" s="14" t="n"/>
      <c r="N920" s="14" t="n"/>
      <c r="O920" s="14" t="n"/>
      <c r="P920" s="14" t="n"/>
      <c r="Q920" s="14" t="n"/>
      <c r="R920" s="14" t="n"/>
      <c r="S920" s="14" t="n"/>
      <c r="T920" s="14" t="n"/>
      <c r="U920" s="14" t="n"/>
      <c r="V920" s="14" t="n"/>
      <c r="W920" s="14" t="n"/>
      <c r="X920" s="14" t="n"/>
      <c r="Y920" s="14" t="n"/>
      <c r="Z920" s="14" t="n"/>
    </row>
    <row r="921" ht="15.75" customHeight="1" s="16">
      <c r="A921" s="14" t="n"/>
      <c r="B921" s="14" t="n"/>
      <c r="C921" s="14" t="n"/>
      <c r="D921" s="14" t="n"/>
      <c r="E921" s="14" t="n"/>
      <c r="F921" s="14" t="n"/>
      <c r="G921" s="14" t="n"/>
      <c r="H921" s="14" t="n"/>
      <c r="I921" s="14" t="n"/>
      <c r="J921" s="14" t="n"/>
      <c r="K921" s="14" t="n"/>
      <c r="L921" s="14" t="n"/>
      <c r="M921" s="14" t="n"/>
      <c r="N921" s="14" t="n"/>
      <c r="O921" s="14" t="n"/>
      <c r="P921" s="14" t="n"/>
      <c r="Q921" s="14" t="n"/>
      <c r="R921" s="14" t="n"/>
      <c r="S921" s="14" t="n"/>
      <c r="T921" s="14" t="n"/>
      <c r="U921" s="14" t="n"/>
      <c r="V921" s="14" t="n"/>
      <c r="W921" s="14" t="n"/>
      <c r="X921" s="14" t="n"/>
      <c r="Y921" s="14" t="n"/>
      <c r="Z921" s="14" t="n"/>
    </row>
    <row r="922" ht="15.75" customHeight="1" s="16">
      <c r="A922" s="14" t="n"/>
      <c r="B922" s="14" t="n"/>
      <c r="C922" s="14" t="n"/>
      <c r="D922" s="14" t="n"/>
      <c r="E922" s="14" t="n"/>
      <c r="F922" s="14" t="n"/>
      <c r="G922" s="14" t="n"/>
      <c r="H922" s="14" t="n"/>
      <c r="I922" s="14" t="n"/>
      <c r="J922" s="14" t="n"/>
      <c r="K922" s="14" t="n"/>
      <c r="L922" s="14" t="n"/>
      <c r="M922" s="14" t="n"/>
      <c r="N922" s="14" t="n"/>
      <c r="O922" s="14" t="n"/>
      <c r="P922" s="14" t="n"/>
      <c r="Q922" s="14" t="n"/>
      <c r="R922" s="14" t="n"/>
      <c r="S922" s="14" t="n"/>
      <c r="T922" s="14" t="n"/>
      <c r="U922" s="14" t="n"/>
      <c r="V922" s="14" t="n"/>
      <c r="W922" s="14" t="n"/>
      <c r="X922" s="14" t="n"/>
      <c r="Y922" s="14" t="n"/>
      <c r="Z922" s="14" t="n"/>
    </row>
    <row r="923" ht="15.75" customHeight="1" s="16">
      <c r="A923" s="14" t="n"/>
      <c r="B923" s="14" t="n"/>
      <c r="C923" s="14" t="n"/>
      <c r="D923" s="14" t="n"/>
      <c r="E923" s="14" t="n"/>
      <c r="F923" s="14" t="n"/>
      <c r="G923" s="14" t="n"/>
      <c r="H923" s="14" t="n"/>
      <c r="I923" s="14" t="n"/>
      <c r="J923" s="14" t="n"/>
      <c r="K923" s="14" t="n"/>
      <c r="L923" s="14" t="n"/>
      <c r="M923" s="14" t="n"/>
      <c r="N923" s="14" t="n"/>
      <c r="O923" s="14" t="n"/>
      <c r="P923" s="14" t="n"/>
      <c r="Q923" s="14" t="n"/>
      <c r="R923" s="14" t="n"/>
      <c r="S923" s="14" t="n"/>
      <c r="T923" s="14" t="n"/>
      <c r="U923" s="14" t="n"/>
      <c r="V923" s="14" t="n"/>
      <c r="W923" s="14" t="n"/>
      <c r="X923" s="14" t="n"/>
      <c r="Y923" s="14" t="n"/>
      <c r="Z923" s="14" t="n"/>
    </row>
    <row r="924" ht="15.75" customHeight="1" s="16">
      <c r="A924" s="14" t="n"/>
      <c r="B924" s="14" t="n"/>
      <c r="C924" s="14" t="n"/>
      <c r="D924" s="14" t="n"/>
      <c r="E924" s="14" t="n"/>
      <c r="F924" s="14" t="n"/>
      <c r="G924" s="14" t="n"/>
      <c r="H924" s="14" t="n"/>
      <c r="I924" s="14" t="n"/>
      <c r="J924" s="14" t="n"/>
      <c r="K924" s="14" t="n"/>
      <c r="L924" s="14" t="n"/>
      <c r="M924" s="14" t="n"/>
      <c r="N924" s="14" t="n"/>
      <c r="O924" s="14" t="n"/>
      <c r="P924" s="14" t="n"/>
      <c r="Q924" s="14" t="n"/>
      <c r="R924" s="14" t="n"/>
      <c r="S924" s="14" t="n"/>
      <c r="T924" s="14" t="n"/>
      <c r="U924" s="14" t="n"/>
      <c r="V924" s="14" t="n"/>
      <c r="W924" s="14" t="n"/>
      <c r="X924" s="14" t="n"/>
      <c r="Y924" s="14" t="n"/>
      <c r="Z924" s="14" t="n"/>
    </row>
    <row r="925" ht="15.75" customHeight="1" s="16">
      <c r="A925" s="14" t="n"/>
      <c r="B925" s="14" t="n"/>
      <c r="C925" s="14" t="n"/>
      <c r="D925" s="14" t="n"/>
      <c r="E925" s="14" t="n"/>
      <c r="F925" s="14" t="n"/>
      <c r="G925" s="14" t="n"/>
      <c r="H925" s="14" t="n"/>
      <c r="I925" s="14" t="n"/>
      <c r="J925" s="14" t="n"/>
      <c r="K925" s="14" t="n"/>
      <c r="L925" s="14" t="n"/>
      <c r="M925" s="14" t="n"/>
      <c r="N925" s="14" t="n"/>
      <c r="O925" s="14" t="n"/>
      <c r="P925" s="14" t="n"/>
      <c r="Q925" s="14" t="n"/>
      <c r="R925" s="14" t="n"/>
      <c r="S925" s="14" t="n"/>
      <c r="T925" s="14" t="n"/>
      <c r="U925" s="14" t="n"/>
      <c r="V925" s="14" t="n"/>
      <c r="W925" s="14" t="n"/>
      <c r="X925" s="14" t="n"/>
      <c r="Y925" s="14" t="n"/>
      <c r="Z925" s="14" t="n"/>
    </row>
    <row r="926" ht="15.75" customHeight="1" s="16">
      <c r="A926" s="14" t="n"/>
      <c r="B926" s="14" t="n"/>
      <c r="C926" s="14" t="n"/>
      <c r="D926" s="14" t="n"/>
      <c r="E926" s="14" t="n"/>
      <c r="F926" s="14" t="n"/>
      <c r="G926" s="14" t="n"/>
      <c r="H926" s="14" t="n"/>
      <c r="I926" s="14" t="n"/>
      <c r="J926" s="14" t="n"/>
      <c r="K926" s="14" t="n"/>
      <c r="L926" s="14" t="n"/>
      <c r="M926" s="14" t="n"/>
      <c r="N926" s="14" t="n"/>
      <c r="O926" s="14" t="n"/>
      <c r="P926" s="14" t="n"/>
      <c r="Q926" s="14" t="n"/>
      <c r="R926" s="14" t="n"/>
      <c r="S926" s="14" t="n"/>
      <c r="T926" s="14" t="n"/>
      <c r="U926" s="14" t="n"/>
      <c r="V926" s="14" t="n"/>
      <c r="W926" s="14" t="n"/>
      <c r="X926" s="14" t="n"/>
      <c r="Y926" s="14" t="n"/>
      <c r="Z926" s="14" t="n"/>
    </row>
    <row r="927" ht="15.75" customHeight="1" s="16">
      <c r="A927" s="14" t="n"/>
      <c r="B927" s="14" t="n"/>
      <c r="C927" s="14" t="n"/>
      <c r="D927" s="14" t="n"/>
      <c r="E927" s="14" t="n"/>
      <c r="F927" s="14" t="n"/>
      <c r="G927" s="14" t="n"/>
      <c r="H927" s="14" t="n"/>
      <c r="I927" s="14" t="n"/>
      <c r="J927" s="14" t="n"/>
      <c r="K927" s="14" t="n"/>
      <c r="L927" s="14" t="n"/>
      <c r="M927" s="14" t="n"/>
      <c r="N927" s="14" t="n"/>
      <c r="O927" s="14" t="n"/>
      <c r="P927" s="14" t="n"/>
      <c r="Q927" s="14" t="n"/>
      <c r="R927" s="14" t="n"/>
      <c r="S927" s="14" t="n"/>
      <c r="T927" s="14" t="n"/>
      <c r="U927" s="14" t="n"/>
      <c r="V927" s="14" t="n"/>
      <c r="W927" s="14" t="n"/>
      <c r="X927" s="14" t="n"/>
      <c r="Y927" s="14" t="n"/>
      <c r="Z927" s="14" t="n"/>
    </row>
    <row r="928" ht="15.75" customHeight="1" s="16">
      <c r="A928" s="14" t="n"/>
      <c r="B928" s="14" t="n"/>
      <c r="C928" s="14" t="n"/>
      <c r="D928" s="14" t="n"/>
      <c r="E928" s="14" t="n"/>
      <c r="F928" s="14" t="n"/>
      <c r="G928" s="14" t="n"/>
      <c r="H928" s="14" t="n"/>
      <c r="I928" s="14" t="n"/>
      <c r="J928" s="14" t="n"/>
      <c r="K928" s="14" t="n"/>
      <c r="L928" s="14" t="n"/>
      <c r="M928" s="14" t="n"/>
      <c r="N928" s="14" t="n"/>
      <c r="O928" s="14" t="n"/>
      <c r="P928" s="14" t="n"/>
      <c r="Q928" s="14" t="n"/>
      <c r="R928" s="14" t="n"/>
      <c r="S928" s="14" t="n"/>
      <c r="T928" s="14" t="n"/>
      <c r="U928" s="14" t="n"/>
      <c r="V928" s="14" t="n"/>
      <c r="W928" s="14" t="n"/>
      <c r="X928" s="14" t="n"/>
      <c r="Y928" s="14" t="n"/>
      <c r="Z928" s="14" t="n"/>
    </row>
    <row r="929" ht="15.75" customHeight="1" s="16">
      <c r="A929" s="14" t="n"/>
      <c r="B929" s="14" t="n"/>
      <c r="C929" s="14" t="n"/>
      <c r="D929" s="14" t="n"/>
      <c r="E929" s="14" t="n"/>
      <c r="F929" s="14" t="n"/>
      <c r="G929" s="14" t="n"/>
      <c r="H929" s="14" t="n"/>
      <c r="I929" s="14" t="n"/>
      <c r="J929" s="14" t="n"/>
      <c r="K929" s="14" t="n"/>
      <c r="L929" s="14" t="n"/>
      <c r="M929" s="14" t="n"/>
      <c r="N929" s="14" t="n"/>
      <c r="O929" s="14" t="n"/>
      <c r="P929" s="14" t="n"/>
      <c r="Q929" s="14" t="n"/>
      <c r="R929" s="14" t="n"/>
      <c r="S929" s="14" t="n"/>
      <c r="T929" s="14" t="n"/>
      <c r="U929" s="14" t="n"/>
      <c r="V929" s="14" t="n"/>
      <c r="W929" s="14" t="n"/>
      <c r="X929" s="14" t="n"/>
      <c r="Y929" s="14" t="n"/>
      <c r="Z929" s="14" t="n"/>
    </row>
    <row r="930" ht="15.75" customHeight="1" s="16">
      <c r="A930" s="14" t="n"/>
      <c r="B930" s="14" t="n"/>
      <c r="C930" s="14" t="n"/>
      <c r="D930" s="14" t="n"/>
      <c r="E930" s="14" t="n"/>
      <c r="F930" s="14" t="n"/>
      <c r="G930" s="14" t="n"/>
      <c r="H930" s="14" t="n"/>
      <c r="I930" s="14" t="n"/>
      <c r="J930" s="14" t="n"/>
      <c r="K930" s="14" t="n"/>
      <c r="L930" s="14" t="n"/>
      <c r="M930" s="14" t="n"/>
      <c r="N930" s="14" t="n"/>
      <c r="O930" s="14" t="n"/>
      <c r="P930" s="14" t="n"/>
      <c r="Q930" s="14" t="n"/>
      <c r="R930" s="14" t="n"/>
      <c r="S930" s="14" t="n"/>
      <c r="T930" s="14" t="n"/>
      <c r="U930" s="14" t="n"/>
      <c r="V930" s="14" t="n"/>
      <c r="W930" s="14" t="n"/>
      <c r="X930" s="14" t="n"/>
      <c r="Y930" s="14" t="n"/>
      <c r="Z930" s="14" t="n"/>
    </row>
    <row r="931" ht="15.75" customHeight="1" s="16">
      <c r="A931" s="14" t="n"/>
      <c r="B931" s="14" t="n"/>
      <c r="C931" s="14" t="n"/>
      <c r="D931" s="14" t="n"/>
      <c r="E931" s="14" t="n"/>
      <c r="F931" s="14" t="n"/>
      <c r="G931" s="14" t="n"/>
      <c r="H931" s="14" t="n"/>
      <c r="I931" s="14" t="n"/>
      <c r="J931" s="14" t="n"/>
      <c r="K931" s="14" t="n"/>
      <c r="L931" s="14" t="n"/>
      <c r="M931" s="14" t="n"/>
      <c r="N931" s="14" t="n"/>
      <c r="O931" s="14" t="n"/>
      <c r="P931" s="14" t="n"/>
      <c r="Q931" s="14" t="n"/>
      <c r="R931" s="14" t="n"/>
      <c r="S931" s="14" t="n"/>
      <c r="T931" s="14" t="n"/>
      <c r="U931" s="14" t="n"/>
      <c r="V931" s="14" t="n"/>
      <c r="W931" s="14" t="n"/>
      <c r="X931" s="14" t="n"/>
      <c r="Y931" s="14" t="n"/>
      <c r="Z931" s="14" t="n"/>
    </row>
    <row r="932" ht="15.75" customHeight="1" s="16">
      <c r="A932" s="14" t="n"/>
      <c r="B932" s="14" t="n"/>
      <c r="C932" s="14" t="n"/>
      <c r="D932" s="14" t="n"/>
      <c r="E932" s="14" t="n"/>
      <c r="F932" s="14" t="n"/>
      <c r="G932" s="14" t="n"/>
      <c r="H932" s="14" t="n"/>
      <c r="I932" s="14" t="n"/>
      <c r="J932" s="14" t="n"/>
      <c r="K932" s="14" t="n"/>
      <c r="L932" s="14" t="n"/>
      <c r="M932" s="14" t="n"/>
      <c r="N932" s="14" t="n"/>
      <c r="O932" s="14" t="n"/>
      <c r="P932" s="14" t="n"/>
      <c r="Q932" s="14" t="n"/>
      <c r="R932" s="14" t="n"/>
      <c r="S932" s="14" t="n"/>
      <c r="T932" s="14" t="n"/>
      <c r="U932" s="14" t="n"/>
      <c r="V932" s="14" t="n"/>
      <c r="W932" s="14" t="n"/>
      <c r="X932" s="14" t="n"/>
      <c r="Y932" s="14" t="n"/>
      <c r="Z932" s="14" t="n"/>
    </row>
    <row r="933" ht="15.75" customHeight="1" s="16">
      <c r="A933" s="14" t="n"/>
      <c r="B933" s="14" t="n"/>
      <c r="C933" s="14" t="n"/>
      <c r="D933" s="14" t="n"/>
      <c r="E933" s="14" t="n"/>
      <c r="F933" s="14" t="n"/>
      <c r="G933" s="14" t="n"/>
      <c r="H933" s="14" t="n"/>
      <c r="I933" s="14" t="n"/>
      <c r="J933" s="14" t="n"/>
      <c r="K933" s="14" t="n"/>
      <c r="L933" s="14" t="n"/>
      <c r="M933" s="14" t="n"/>
      <c r="N933" s="14" t="n"/>
      <c r="O933" s="14" t="n"/>
      <c r="P933" s="14" t="n"/>
      <c r="Q933" s="14" t="n"/>
      <c r="R933" s="14" t="n"/>
      <c r="S933" s="14" t="n"/>
      <c r="T933" s="14" t="n"/>
      <c r="U933" s="14" t="n"/>
      <c r="V933" s="14" t="n"/>
      <c r="W933" s="14" t="n"/>
      <c r="X933" s="14" t="n"/>
      <c r="Y933" s="14" t="n"/>
      <c r="Z933" s="14" t="n"/>
    </row>
    <row r="934" ht="15.75" customHeight="1" s="16">
      <c r="A934" s="14" t="n"/>
      <c r="B934" s="14" t="n"/>
      <c r="C934" s="14" t="n"/>
      <c r="D934" s="14" t="n"/>
      <c r="E934" s="14" t="n"/>
      <c r="F934" s="14" t="n"/>
      <c r="G934" s="14" t="n"/>
      <c r="H934" s="14" t="n"/>
      <c r="I934" s="14" t="n"/>
      <c r="J934" s="14" t="n"/>
      <c r="K934" s="14" t="n"/>
      <c r="L934" s="14" t="n"/>
      <c r="M934" s="14" t="n"/>
      <c r="N934" s="14" t="n"/>
      <c r="O934" s="14" t="n"/>
      <c r="P934" s="14" t="n"/>
      <c r="Q934" s="14" t="n"/>
      <c r="R934" s="14" t="n"/>
      <c r="S934" s="14" t="n"/>
      <c r="T934" s="14" t="n"/>
      <c r="U934" s="14" t="n"/>
      <c r="V934" s="14" t="n"/>
      <c r="W934" s="14" t="n"/>
      <c r="X934" s="14" t="n"/>
      <c r="Y934" s="14" t="n"/>
      <c r="Z934" s="14" t="n"/>
    </row>
    <row r="935" ht="15.75" customHeight="1" s="16">
      <c r="A935" s="14" t="n"/>
      <c r="B935" s="14" t="n"/>
      <c r="C935" s="14" t="n"/>
      <c r="D935" s="14" t="n"/>
      <c r="E935" s="14" t="n"/>
      <c r="F935" s="14" t="n"/>
      <c r="G935" s="14" t="n"/>
      <c r="H935" s="14" t="n"/>
      <c r="I935" s="14" t="n"/>
      <c r="J935" s="14" t="n"/>
      <c r="K935" s="14" t="n"/>
      <c r="L935" s="14" t="n"/>
      <c r="M935" s="14" t="n"/>
      <c r="N935" s="14" t="n"/>
      <c r="O935" s="14" t="n"/>
      <c r="P935" s="14" t="n"/>
      <c r="Q935" s="14" t="n"/>
      <c r="R935" s="14" t="n"/>
      <c r="S935" s="14" t="n"/>
      <c r="T935" s="14" t="n"/>
      <c r="U935" s="14" t="n"/>
      <c r="V935" s="14" t="n"/>
      <c r="W935" s="14" t="n"/>
      <c r="X935" s="14" t="n"/>
      <c r="Y935" s="14" t="n"/>
      <c r="Z935" s="14" t="n"/>
    </row>
    <row r="936" ht="15.75" customHeight="1" s="16">
      <c r="A936" s="14" t="n"/>
      <c r="B936" s="14" t="n"/>
      <c r="C936" s="14" t="n"/>
      <c r="D936" s="14" t="n"/>
      <c r="E936" s="14" t="n"/>
      <c r="F936" s="14" t="n"/>
      <c r="G936" s="14" t="n"/>
      <c r="H936" s="14" t="n"/>
      <c r="I936" s="14" t="n"/>
      <c r="J936" s="14" t="n"/>
      <c r="K936" s="14" t="n"/>
      <c r="L936" s="14" t="n"/>
      <c r="M936" s="14" t="n"/>
      <c r="N936" s="14" t="n"/>
      <c r="O936" s="14" t="n"/>
      <c r="P936" s="14" t="n"/>
      <c r="Q936" s="14" t="n"/>
      <c r="R936" s="14" t="n"/>
      <c r="S936" s="14" t="n"/>
      <c r="T936" s="14" t="n"/>
      <c r="U936" s="14" t="n"/>
      <c r="V936" s="14" t="n"/>
      <c r="W936" s="14" t="n"/>
      <c r="X936" s="14" t="n"/>
      <c r="Y936" s="14" t="n"/>
      <c r="Z936" s="14" t="n"/>
    </row>
    <row r="937" ht="15.75" customHeight="1" s="16">
      <c r="A937" s="14" t="n"/>
      <c r="B937" s="14" t="n"/>
      <c r="C937" s="14" t="n"/>
      <c r="D937" s="14" t="n"/>
      <c r="E937" s="14" t="n"/>
      <c r="F937" s="14" t="n"/>
      <c r="G937" s="14" t="n"/>
      <c r="H937" s="14" t="n"/>
      <c r="I937" s="14" t="n"/>
      <c r="J937" s="14" t="n"/>
      <c r="K937" s="14" t="n"/>
      <c r="L937" s="14" t="n"/>
      <c r="M937" s="14" t="n"/>
      <c r="N937" s="14" t="n"/>
      <c r="O937" s="14" t="n"/>
      <c r="P937" s="14" t="n"/>
      <c r="Q937" s="14" t="n"/>
      <c r="R937" s="14" t="n"/>
      <c r="S937" s="14" t="n"/>
      <c r="T937" s="14" t="n"/>
      <c r="U937" s="14" t="n"/>
      <c r="V937" s="14" t="n"/>
      <c r="W937" s="14" t="n"/>
      <c r="X937" s="14" t="n"/>
      <c r="Y937" s="14" t="n"/>
      <c r="Z937" s="14" t="n"/>
    </row>
    <row r="938" ht="15.75" customHeight="1" s="16">
      <c r="A938" s="14" t="n"/>
      <c r="B938" s="14" t="n"/>
      <c r="C938" s="14" t="n"/>
      <c r="D938" s="14" t="n"/>
      <c r="E938" s="14" t="n"/>
      <c r="F938" s="14" t="n"/>
      <c r="G938" s="14" t="n"/>
      <c r="H938" s="14" t="n"/>
      <c r="I938" s="14" t="n"/>
      <c r="J938" s="14" t="n"/>
      <c r="K938" s="14" t="n"/>
      <c r="L938" s="14" t="n"/>
      <c r="M938" s="14" t="n"/>
      <c r="N938" s="14" t="n"/>
      <c r="O938" s="14" t="n"/>
      <c r="P938" s="14" t="n"/>
      <c r="Q938" s="14" t="n"/>
      <c r="R938" s="14" t="n"/>
      <c r="S938" s="14" t="n"/>
      <c r="T938" s="14" t="n"/>
      <c r="U938" s="14" t="n"/>
      <c r="V938" s="14" t="n"/>
      <c r="W938" s="14" t="n"/>
      <c r="X938" s="14" t="n"/>
      <c r="Y938" s="14" t="n"/>
      <c r="Z938" s="14" t="n"/>
    </row>
    <row r="939" ht="15.75" customHeight="1" s="16">
      <c r="A939" s="14" t="n"/>
      <c r="B939" s="14" t="n"/>
      <c r="C939" s="14" t="n"/>
      <c r="D939" s="14" t="n"/>
      <c r="E939" s="14" t="n"/>
      <c r="F939" s="14" t="n"/>
      <c r="G939" s="14" t="n"/>
      <c r="H939" s="14" t="n"/>
      <c r="I939" s="14" t="n"/>
      <c r="J939" s="14" t="n"/>
      <c r="K939" s="14" t="n"/>
      <c r="L939" s="14" t="n"/>
      <c r="M939" s="14" t="n"/>
      <c r="N939" s="14" t="n"/>
      <c r="O939" s="14" t="n"/>
      <c r="P939" s="14" t="n"/>
      <c r="Q939" s="14" t="n"/>
      <c r="R939" s="14" t="n"/>
      <c r="S939" s="14" t="n"/>
      <c r="T939" s="14" t="n"/>
      <c r="U939" s="14" t="n"/>
      <c r="V939" s="14" t="n"/>
      <c r="W939" s="14" t="n"/>
      <c r="X939" s="14" t="n"/>
      <c r="Y939" s="14" t="n"/>
      <c r="Z939" s="14" t="n"/>
    </row>
    <row r="940" ht="15.75" customHeight="1" s="16">
      <c r="A940" s="14" t="n"/>
      <c r="B940" s="14" t="n"/>
      <c r="C940" s="14" t="n"/>
      <c r="D940" s="14" t="n"/>
      <c r="E940" s="14" t="n"/>
      <c r="F940" s="14" t="n"/>
      <c r="G940" s="14" t="n"/>
      <c r="H940" s="14" t="n"/>
      <c r="I940" s="14" t="n"/>
      <c r="J940" s="14" t="n"/>
      <c r="K940" s="14" t="n"/>
      <c r="L940" s="14" t="n"/>
      <c r="M940" s="14" t="n"/>
      <c r="N940" s="14" t="n"/>
      <c r="O940" s="14" t="n"/>
      <c r="P940" s="14" t="n"/>
      <c r="Q940" s="14" t="n"/>
      <c r="R940" s="14" t="n"/>
      <c r="S940" s="14" t="n"/>
      <c r="T940" s="14" t="n"/>
      <c r="U940" s="14" t="n"/>
      <c r="V940" s="14" t="n"/>
      <c r="W940" s="14" t="n"/>
      <c r="X940" s="14" t="n"/>
      <c r="Y940" s="14" t="n"/>
      <c r="Z940" s="14" t="n"/>
    </row>
    <row r="941" ht="15.75" customHeight="1" s="16">
      <c r="A941" s="14" t="n"/>
      <c r="B941" s="14" t="n"/>
      <c r="C941" s="14" t="n"/>
      <c r="D941" s="14" t="n"/>
      <c r="E941" s="14" t="n"/>
      <c r="F941" s="14" t="n"/>
      <c r="G941" s="14" t="n"/>
      <c r="H941" s="14" t="n"/>
      <c r="I941" s="14" t="n"/>
      <c r="J941" s="14" t="n"/>
      <c r="K941" s="14" t="n"/>
      <c r="L941" s="14" t="n"/>
      <c r="M941" s="14" t="n"/>
      <c r="N941" s="14" t="n"/>
      <c r="O941" s="14" t="n"/>
      <c r="P941" s="14" t="n"/>
      <c r="Q941" s="14" t="n"/>
      <c r="R941" s="14" t="n"/>
      <c r="S941" s="14" t="n"/>
      <c r="T941" s="14" t="n"/>
      <c r="U941" s="14" t="n"/>
      <c r="V941" s="14" t="n"/>
      <c r="W941" s="14" t="n"/>
      <c r="X941" s="14" t="n"/>
      <c r="Y941" s="14" t="n"/>
      <c r="Z941" s="14" t="n"/>
    </row>
    <row r="942" ht="15.75" customHeight="1" s="16">
      <c r="A942" s="14" t="n"/>
      <c r="B942" s="14" t="n"/>
      <c r="C942" s="14" t="n"/>
      <c r="D942" s="14" t="n"/>
      <c r="E942" s="14" t="n"/>
      <c r="F942" s="14" t="n"/>
      <c r="G942" s="14" t="n"/>
      <c r="H942" s="14" t="n"/>
      <c r="I942" s="14" t="n"/>
      <c r="J942" s="14" t="n"/>
      <c r="K942" s="14" t="n"/>
      <c r="L942" s="14" t="n"/>
      <c r="M942" s="14" t="n"/>
      <c r="N942" s="14" t="n"/>
      <c r="O942" s="14" t="n"/>
      <c r="P942" s="14" t="n"/>
      <c r="Q942" s="14" t="n"/>
      <c r="R942" s="14" t="n"/>
      <c r="S942" s="14" t="n"/>
      <c r="T942" s="14" t="n"/>
      <c r="U942" s="14" t="n"/>
      <c r="V942" s="14" t="n"/>
      <c r="W942" s="14" t="n"/>
      <c r="X942" s="14" t="n"/>
      <c r="Y942" s="14" t="n"/>
      <c r="Z942" s="14" t="n"/>
    </row>
    <row r="943" ht="15.75" customHeight="1" s="16">
      <c r="A943" s="14" t="n"/>
      <c r="B943" s="14" t="n"/>
      <c r="C943" s="14" t="n"/>
      <c r="D943" s="14" t="n"/>
      <c r="E943" s="14" t="n"/>
      <c r="F943" s="14" t="n"/>
      <c r="G943" s="14" t="n"/>
      <c r="H943" s="14" t="n"/>
      <c r="I943" s="14" t="n"/>
      <c r="J943" s="14" t="n"/>
      <c r="K943" s="14" t="n"/>
      <c r="L943" s="14" t="n"/>
      <c r="M943" s="14" t="n"/>
      <c r="N943" s="14" t="n"/>
      <c r="O943" s="14" t="n"/>
      <c r="P943" s="14" t="n"/>
      <c r="Q943" s="14" t="n"/>
      <c r="R943" s="14" t="n"/>
      <c r="S943" s="14" t="n"/>
      <c r="T943" s="14" t="n"/>
      <c r="U943" s="14" t="n"/>
      <c r="V943" s="14" t="n"/>
      <c r="W943" s="14" t="n"/>
      <c r="X943" s="14" t="n"/>
      <c r="Y943" s="14" t="n"/>
      <c r="Z943" s="14" t="n"/>
    </row>
    <row r="944" ht="15.75" customHeight="1" s="16">
      <c r="A944" s="14" t="n"/>
      <c r="B944" s="14" t="n"/>
      <c r="C944" s="14" t="n"/>
      <c r="D944" s="14" t="n"/>
      <c r="E944" s="14" t="n"/>
      <c r="F944" s="14" t="n"/>
      <c r="G944" s="14" t="n"/>
      <c r="H944" s="14" t="n"/>
      <c r="I944" s="14" t="n"/>
      <c r="J944" s="14" t="n"/>
      <c r="K944" s="14" t="n"/>
      <c r="L944" s="14" t="n"/>
      <c r="M944" s="14" t="n"/>
      <c r="N944" s="14" t="n"/>
      <c r="O944" s="14" t="n"/>
      <c r="P944" s="14" t="n"/>
      <c r="Q944" s="14" t="n"/>
      <c r="R944" s="14" t="n"/>
      <c r="S944" s="14" t="n"/>
      <c r="T944" s="14" t="n"/>
      <c r="U944" s="14" t="n"/>
      <c r="V944" s="14" t="n"/>
      <c r="W944" s="14" t="n"/>
      <c r="X944" s="14" t="n"/>
      <c r="Y944" s="14" t="n"/>
      <c r="Z944" s="14" t="n"/>
    </row>
    <row r="945" ht="15.75" customHeight="1" s="16">
      <c r="A945" s="14" t="n"/>
      <c r="B945" s="14" t="n"/>
      <c r="C945" s="14" t="n"/>
      <c r="D945" s="14" t="n"/>
      <c r="E945" s="14" t="n"/>
      <c r="F945" s="14" t="n"/>
      <c r="G945" s="14" t="n"/>
      <c r="H945" s="14" t="n"/>
      <c r="I945" s="14" t="n"/>
      <c r="J945" s="14" t="n"/>
      <c r="K945" s="14" t="n"/>
      <c r="L945" s="14" t="n"/>
      <c r="M945" s="14" t="n"/>
      <c r="N945" s="14" t="n"/>
      <c r="O945" s="14" t="n"/>
      <c r="P945" s="14" t="n"/>
      <c r="Q945" s="14" t="n"/>
      <c r="R945" s="14" t="n"/>
      <c r="S945" s="14" t="n"/>
      <c r="T945" s="14" t="n"/>
      <c r="U945" s="14" t="n"/>
      <c r="V945" s="14" t="n"/>
      <c r="W945" s="14" t="n"/>
      <c r="X945" s="14" t="n"/>
      <c r="Y945" s="14" t="n"/>
      <c r="Z945" s="14" t="n"/>
    </row>
    <row r="946" ht="15.75" customHeight="1" s="16">
      <c r="A946" s="14" t="n"/>
      <c r="B946" s="14" t="n"/>
      <c r="C946" s="14" t="n"/>
      <c r="D946" s="14" t="n"/>
      <c r="E946" s="14" t="n"/>
      <c r="F946" s="14" t="n"/>
      <c r="G946" s="14" t="n"/>
      <c r="H946" s="14" t="n"/>
      <c r="I946" s="14" t="n"/>
      <c r="J946" s="14" t="n"/>
      <c r="K946" s="14" t="n"/>
      <c r="L946" s="14" t="n"/>
      <c r="M946" s="14" t="n"/>
      <c r="N946" s="14" t="n"/>
      <c r="O946" s="14" t="n"/>
      <c r="P946" s="14" t="n"/>
      <c r="Q946" s="14" t="n"/>
      <c r="R946" s="14" t="n"/>
      <c r="S946" s="14" t="n"/>
      <c r="T946" s="14" t="n"/>
      <c r="U946" s="14" t="n"/>
      <c r="V946" s="14" t="n"/>
      <c r="W946" s="14" t="n"/>
      <c r="X946" s="14" t="n"/>
      <c r="Y946" s="14" t="n"/>
      <c r="Z946" s="14" t="n"/>
    </row>
    <row r="947" ht="15.75" customHeight="1" s="16">
      <c r="A947" s="14" t="n"/>
      <c r="B947" s="14" t="n"/>
      <c r="C947" s="14" t="n"/>
      <c r="D947" s="14" t="n"/>
      <c r="E947" s="14" t="n"/>
      <c r="F947" s="14" t="n"/>
      <c r="G947" s="14" t="n"/>
      <c r="H947" s="14" t="n"/>
      <c r="I947" s="14" t="n"/>
      <c r="J947" s="14" t="n"/>
      <c r="K947" s="14" t="n"/>
      <c r="L947" s="14" t="n"/>
      <c r="M947" s="14" t="n"/>
      <c r="N947" s="14" t="n"/>
      <c r="O947" s="14" t="n"/>
      <c r="P947" s="14" t="n"/>
      <c r="Q947" s="14" t="n"/>
      <c r="R947" s="14" t="n"/>
      <c r="S947" s="14" t="n"/>
      <c r="T947" s="14" t="n"/>
      <c r="U947" s="14" t="n"/>
      <c r="V947" s="14" t="n"/>
      <c r="W947" s="14" t="n"/>
      <c r="X947" s="14" t="n"/>
      <c r="Y947" s="14" t="n"/>
      <c r="Z947" s="14" t="n"/>
    </row>
    <row r="948" ht="15.75" customHeight="1" s="16">
      <c r="A948" s="14" t="n"/>
      <c r="B948" s="14" t="n"/>
      <c r="C948" s="14" t="n"/>
      <c r="D948" s="14" t="n"/>
      <c r="E948" s="14" t="n"/>
      <c r="F948" s="14" t="n"/>
      <c r="G948" s="14" t="n"/>
      <c r="H948" s="14" t="n"/>
      <c r="I948" s="14" t="n"/>
      <c r="J948" s="14" t="n"/>
      <c r="K948" s="14" t="n"/>
      <c r="L948" s="14" t="n"/>
      <c r="M948" s="14" t="n"/>
      <c r="N948" s="14" t="n"/>
      <c r="O948" s="14" t="n"/>
      <c r="P948" s="14" t="n"/>
      <c r="Q948" s="14" t="n"/>
      <c r="R948" s="14" t="n"/>
      <c r="S948" s="14" t="n"/>
      <c r="T948" s="14" t="n"/>
      <c r="U948" s="14" t="n"/>
      <c r="V948" s="14" t="n"/>
      <c r="W948" s="14" t="n"/>
      <c r="X948" s="14" t="n"/>
      <c r="Y948" s="14" t="n"/>
      <c r="Z948" s="14" t="n"/>
    </row>
    <row r="949" ht="15.75" customHeight="1" s="16">
      <c r="A949" s="14" t="n"/>
      <c r="B949" s="14" t="n"/>
      <c r="C949" s="14" t="n"/>
      <c r="D949" s="14" t="n"/>
      <c r="E949" s="14" t="n"/>
      <c r="F949" s="14" t="n"/>
      <c r="G949" s="14" t="n"/>
      <c r="H949" s="14" t="n"/>
      <c r="I949" s="14" t="n"/>
      <c r="J949" s="14" t="n"/>
      <c r="K949" s="14" t="n"/>
      <c r="L949" s="14" t="n"/>
      <c r="M949" s="14" t="n"/>
      <c r="N949" s="14" t="n"/>
      <c r="O949" s="14" t="n"/>
      <c r="P949" s="14" t="n"/>
      <c r="Q949" s="14" t="n"/>
      <c r="R949" s="14" t="n"/>
      <c r="S949" s="14" t="n"/>
      <c r="T949" s="14" t="n"/>
      <c r="U949" s="14" t="n"/>
      <c r="V949" s="14" t="n"/>
      <c r="W949" s="14" t="n"/>
      <c r="X949" s="14" t="n"/>
      <c r="Y949" s="14" t="n"/>
      <c r="Z949" s="14" t="n"/>
    </row>
    <row r="950" ht="15.75" customHeight="1" s="16">
      <c r="A950" s="14" t="n"/>
      <c r="B950" s="14" t="n"/>
      <c r="C950" s="14" t="n"/>
      <c r="D950" s="14" t="n"/>
      <c r="E950" s="14" t="n"/>
      <c r="F950" s="14" t="n"/>
      <c r="G950" s="14" t="n"/>
      <c r="H950" s="14" t="n"/>
      <c r="I950" s="14" t="n"/>
      <c r="J950" s="14" t="n"/>
      <c r="K950" s="14" t="n"/>
      <c r="L950" s="14" t="n"/>
      <c r="M950" s="14" t="n"/>
      <c r="N950" s="14" t="n"/>
      <c r="O950" s="14" t="n"/>
      <c r="P950" s="14" t="n"/>
      <c r="Q950" s="14" t="n"/>
      <c r="R950" s="14" t="n"/>
      <c r="S950" s="14" t="n"/>
      <c r="T950" s="14" t="n"/>
      <c r="U950" s="14" t="n"/>
      <c r="V950" s="14" t="n"/>
      <c r="W950" s="14" t="n"/>
      <c r="X950" s="14" t="n"/>
      <c r="Y950" s="14" t="n"/>
      <c r="Z950" s="14" t="n"/>
    </row>
    <row r="951" ht="15.75" customHeight="1" s="16">
      <c r="A951" s="14" t="n"/>
      <c r="B951" s="14" t="n"/>
      <c r="C951" s="14" t="n"/>
      <c r="D951" s="14" t="n"/>
      <c r="E951" s="14" t="n"/>
      <c r="F951" s="14" t="n"/>
      <c r="G951" s="14" t="n"/>
      <c r="H951" s="14" t="n"/>
      <c r="I951" s="14" t="n"/>
      <c r="J951" s="14" t="n"/>
      <c r="K951" s="14" t="n"/>
      <c r="L951" s="14" t="n"/>
      <c r="M951" s="14" t="n"/>
      <c r="N951" s="14" t="n"/>
      <c r="O951" s="14" t="n"/>
      <c r="P951" s="14" t="n"/>
      <c r="Q951" s="14" t="n"/>
      <c r="R951" s="14" t="n"/>
      <c r="S951" s="14" t="n"/>
      <c r="T951" s="14" t="n"/>
      <c r="U951" s="14" t="n"/>
      <c r="V951" s="14" t="n"/>
      <c r="W951" s="14" t="n"/>
      <c r="X951" s="14" t="n"/>
      <c r="Y951" s="14" t="n"/>
      <c r="Z951" s="14" t="n"/>
    </row>
    <row r="952" ht="15.75" customHeight="1" s="16">
      <c r="A952" s="14" t="n"/>
      <c r="B952" s="14" t="n"/>
      <c r="C952" s="14" t="n"/>
      <c r="D952" s="14" t="n"/>
      <c r="E952" s="14" t="n"/>
      <c r="F952" s="14" t="n"/>
      <c r="G952" s="14" t="n"/>
      <c r="H952" s="14" t="n"/>
      <c r="I952" s="14" t="n"/>
      <c r="J952" s="14" t="n"/>
      <c r="K952" s="14" t="n"/>
      <c r="L952" s="14" t="n"/>
      <c r="M952" s="14" t="n"/>
      <c r="N952" s="14" t="n"/>
      <c r="O952" s="14" t="n"/>
      <c r="P952" s="14" t="n"/>
      <c r="Q952" s="14" t="n"/>
      <c r="R952" s="14" t="n"/>
      <c r="S952" s="14" t="n"/>
      <c r="T952" s="14" t="n"/>
      <c r="U952" s="14" t="n"/>
      <c r="V952" s="14" t="n"/>
      <c r="W952" s="14" t="n"/>
      <c r="X952" s="14" t="n"/>
      <c r="Y952" s="14" t="n"/>
      <c r="Z952" s="14" t="n"/>
    </row>
    <row r="953" ht="15.75" customHeight="1" s="16">
      <c r="A953" s="14" t="n"/>
      <c r="B953" s="14" t="n"/>
      <c r="C953" s="14" t="n"/>
      <c r="D953" s="14" t="n"/>
      <c r="E953" s="14" t="n"/>
      <c r="F953" s="14" t="n"/>
      <c r="G953" s="14" t="n"/>
      <c r="H953" s="14" t="n"/>
      <c r="I953" s="14" t="n"/>
      <c r="J953" s="14" t="n"/>
      <c r="K953" s="14" t="n"/>
      <c r="L953" s="14" t="n"/>
      <c r="M953" s="14" t="n"/>
      <c r="N953" s="14" t="n"/>
      <c r="O953" s="14" t="n"/>
      <c r="P953" s="14" t="n"/>
      <c r="Q953" s="14" t="n"/>
      <c r="R953" s="14" t="n"/>
      <c r="S953" s="14" t="n"/>
      <c r="T953" s="14" t="n"/>
      <c r="U953" s="14" t="n"/>
      <c r="V953" s="14" t="n"/>
      <c r="W953" s="14" t="n"/>
      <c r="X953" s="14" t="n"/>
      <c r="Y953" s="14" t="n"/>
      <c r="Z953" s="14" t="n"/>
    </row>
    <row r="954" ht="15.75" customHeight="1" s="16">
      <c r="A954" s="14" t="n"/>
      <c r="B954" s="14" t="n"/>
      <c r="C954" s="14" t="n"/>
      <c r="D954" s="14" t="n"/>
      <c r="E954" s="14" t="n"/>
      <c r="F954" s="14" t="n"/>
      <c r="G954" s="14" t="n"/>
      <c r="H954" s="14" t="n"/>
      <c r="I954" s="14" t="n"/>
      <c r="J954" s="14" t="n"/>
      <c r="K954" s="14" t="n"/>
      <c r="L954" s="14" t="n"/>
      <c r="M954" s="14" t="n"/>
      <c r="N954" s="14" t="n"/>
      <c r="O954" s="14" t="n"/>
      <c r="P954" s="14" t="n"/>
      <c r="Q954" s="14" t="n"/>
      <c r="R954" s="14" t="n"/>
      <c r="S954" s="14" t="n"/>
      <c r="T954" s="14" t="n"/>
      <c r="U954" s="14" t="n"/>
      <c r="V954" s="14" t="n"/>
      <c r="W954" s="14" t="n"/>
      <c r="X954" s="14" t="n"/>
      <c r="Y954" s="14" t="n"/>
      <c r="Z954" s="14" t="n"/>
    </row>
    <row r="955" ht="15.75" customHeight="1" s="16">
      <c r="A955" s="14" t="n"/>
      <c r="B955" s="14" t="n"/>
      <c r="C955" s="14" t="n"/>
      <c r="D955" s="14" t="n"/>
      <c r="E955" s="14" t="n"/>
      <c r="F955" s="14" t="n"/>
      <c r="G955" s="14" t="n"/>
      <c r="H955" s="14" t="n"/>
      <c r="I955" s="14" t="n"/>
      <c r="J955" s="14" t="n"/>
      <c r="K955" s="14" t="n"/>
      <c r="L955" s="14" t="n"/>
      <c r="M955" s="14" t="n"/>
      <c r="N955" s="14" t="n"/>
      <c r="O955" s="14" t="n"/>
      <c r="P955" s="14" t="n"/>
      <c r="Q955" s="14" t="n"/>
      <c r="R955" s="14" t="n"/>
      <c r="S955" s="14" t="n"/>
      <c r="T955" s="14" t="n"/>
      <c r="U955" s="14" t="n"/>
      <c r="V955" s="14" t="n"/>
      <c r="W955" s="14" t="n"/>
      <c r="X955" s="14" t="n"/>
      <c r="Y955" s="14" t="n"/>
      <c r="Z955" s="14" t="n"/>
    </row>
    <row r="956" ht="15.75" customHeight="1" s="16">
      <c r="A956" s="14" t="n"/>
      <c r="B956" s="14" t="n"/>
      <c r="C956" s="14" t="n"/>
      <c r="D956" s="14" t="n"/>
      <c r="E956" s="14" t="n"/>
      <c r="F956" s="14" t="n"/>
      <c r="G956" s="14" t="n"/>
      <c r="H956" s="14" t="n"/>
      <c r="I956" s="14" t="n"/>
      <c r="J956" s="14" t="n"/>
      <c r="K956" s="14" t="n"/>
      <c r="L956" s="14" t="n"/>
      <c r="M956" s="14" t="n"/>
      <c r="N956" s="14" t="n"/>
      <c r="O956" s="14" t="n"/>
      <c r="P956" s="14" t="n"/>
      <c r="Q956" s="14" t="n"/>
      <c r="R956" s="14" t="n"/>
      <c r="S956" s="14" t="n"/>
      <c r="T956" s="14" t="n"/>
      <c r="U956" s="14" t="n"/>
      <c r="V956" s="14" t="n"/>
      <c r="W956" s="14" t="n"/>
      <c r="X956" s="14" t="n"/>
      <c r="Y956" s="14" t="n"/>
      <c r="Z956" s="14" t="n"/>
    </row>
    <row r="957" ht="15.75" customHeight="1" s="16">
      <c r="A957" s="14" t="n"/>
      <c r="B957" s="14" t="n"/>
      <c r="C957" s="14" t="n"/>
      <c r="D957" s="14" t="n"/>
      <c r="E957" s="14" t="n"/>
      <c r="F957" s="14" t="n"/>
      <c r="G957" s="14" t="n"/>
      <c r="H957" s="14" t="n"/>
      <c r="I957" s="14" t="n"/>
      <c r="J957" s="14" t="n"/>
      <c r="K957" s="14" t="n"/>
      <c r="L957" s="14" t="n"/>
      <c r="M957" s="14" t="n"/>
      <c r="N957" s="14" t="n"/>
      <c r="O957" s="14" t="n"/>
      <c r="P957" s="14" t="n"/>
      <c r="Q957" s="14" t="n"/>
      <c r="R957" s="14" t="n"/>
      <c r="S957" s="14" t="n"/>
      <c r="T957" s="14" t="n"/>
      <c r="U957" s="14" t="n"/>
      <c r="V957" s="14" t="n"/>
      <c r="W957" s="14" t="n"/>
      <c r="X957" s="14" t="n"/>
      <c r="Y957" s="14" t="n"/>
      <c r="Z957" s="14" t="n"/>
    </row>
    <row r="958" ht="15.75" customHeight="1" s="16">
      <c r="A958" s="14" t="n"/>
      <c r="B958" s="14" t="n"/>
      <c r="C958" s="14" t="n"/>
      <c r="D958" s="14" t="n"/>
      <c r="E958" s="14" t="n"/>
      <c r="F958" s="14" t="n"/>
      <c r="G958" s="14" t="n"/>
      <c r="H958" s="14" t="n"/>
      <c r="I958" s="14" t="n"/>
      <c r="J958" s="14" t="n"/>
      <c r="K958" s="14" t="n"/>
      <c r="L958" s="14" t="n"/>
      <c r="M958" s="14" t="n"/>
      <c r="N958" s="14" t="n"/>
      <c r="O958" s="14" t="n"/>
      <c r="P958" s="14" t="n"/>
      <c r="Q958" s="14" t="n"/>
      <c r="R958" s="14" t="n"/>
      <c r="S958" s="14" t="n"/>
      <c r="T958" s="14" t="n"/>
      <c r="U958" s="14" t="n"/>
      <c r="V958" s="14" t="n"/>
      <c r="W958" s="14" t="n"/>
      <c r="X958" s="14" t="n"/>
      <c r="Y958" s="14" t="n"/>
      <c r="Z958" s="14" t="n"/>
    </row>
    <row r="959" ht="15.75" customHeight="1" s="16">
      <c r="A959" s="14" t="n"/>
      <c r="B959" s="14" t="n"/>
      <c r="C959" s="14" t="n"/>
      <c r="D959" s="14" t="n"/>
      <c r="E959" s="14" t="n"/>
      <c r="F959" s="14" t="n"/>
      <c r="G959" s="14" t="n"/>
      <c r="H959" s="14" t="n"/>
      <c r="I959" s="14" t="n"/>
      <c r="J959" s="14" t="n"/>
      <c r="K959" s="14" t="n"/>
      <c r="L959" s="14" t="n"/>
      <c r="M959" s="14" t="n"/>
      <c r="N959" s="14" t="n"/>
      <c r="O959" s="14" t="n"/>
      <c r="P959" s="14" t="n"/>
      <c r="Q959" s="14" t="n"/>
      <c r="R959" s="14" t="n"/>
      <c r="S959" s="14" t="n"/>
      <c r="T959" s="14" t="n"/>
      <c r="U959" s="14" t="n"/>
      <c r="V959" s="14" t="n"/>
      <c r="W959" s="14" t="n"/>
      <c r="X959" s="14" t="n"/>
      <c r="Y959" s="14" t="n"/>
      <c r="Z959" s="14" t="n"/>
    </row>
    <row r="960" ht="15.75" customHeight="1" s="16">
      <c r="A960" s="14" t="n"/>
      <c r="B960" s="14" t="n"/>
      <c r="C960" s="14" t="n"/>
      <c r="D960" s="14" t="n"/>
      <c r="E960" s="14" t="n"/>
      <c r="F960" s="14" t="n"/>
      <c r="G960" s="14" t="n"/>
      <c r="H960" s="14" t="n"/>
      <c r="I960" s="14" t="n"/>
      <c r="J960" s="14" t="n"/>
      <c r="K960" s="14" t="n"/>
      <c r="L960" s="14" t="n"/>
      <c r="M960" s="14" t="n"/>
      <c r="N960" s="14" t="n"/>
      <c r="O960" s="14" t="n"/>
      <c r="P960" s="14" t="n"/>
      <c r="Q960" s="14" t="n"/>
      <c r="R960" s="14" t="n"/>
      <c r="S960" s="14" t="n"/>
      <c r="T960" s="14" t="n"/>
      <c r="U960" s="14" t="n"/>
      <c r="V960" s="14" t="n"/>
      <c r="W960" s="14" t="n"/>
      <c r="X960" s="14" t="n"/>
      <c r="Y960" s="14" t="n"/>
      <c r="Z960" s="14" t="n"/>
    </row>
    <row r="961" ht="15.75" customHeight="1" s="16">
      <c r="A961" s="14" t="n"/>
      <c r="B961" s="14" t="n"/>
      <c r="C961" s="14" t="n"/>
      <c r="D961" s="14" t="n"/>
      <c r="E961" s="14" t="n"/>
      <c r="F961" s="14" t="n"/>
      <c r="G961" s="14" t="n"/>
      <c r="H961" s="14" t="n"/>
      <c r="I961" s="14" t="n"/>
      <c r="J961" s="14" t="n"/>
      <c r="K961" s="14" t="n"/>
      <c r="L961" s="14" t="n"/>
      <c r="M961" s="14" t="n"/>
      <c r="N961" s="14" t="n"/>
      <c r="O961" s="14" t="n"/>
      <c r="P961" s="14" t="n"/>
      <c r="Q961" s="14" t="n"/>
      <c r="R961" s="14" t="n"/>
      <c r="S961" s="14" t="n"/>
      <c r="T961" s="14" t="n"/>
      <c r="U961" s="14" t="n"/>
      <c r="V961" s="14" t="n"/>
      <c r="W961" s="14" t="n"/>
      <c r="X961" s="14" t="n"/>
      <c r="Y961" s="14" t="n"/>
      <c r="Z961" s="14" t="n"/>
    </row>
    <row r="962" ht="15.75" customHeight="1" s="16">
      <c r="A962" s="14" t="n"/>
      <c r="B962" s="14" t="n"/>
      <c r="C962" s="14" t="n"/>
      <c r="D962" s="14" t="n"/>
      <c r="E962" s="14" t="n"/>
      <c r="F962" s="14" t="n"/>
      <c r="G962" s="14" t="n"/>
      <c r="H962" s="14" t="n"/>
      <c r="I962" s="14" t="n"/>
      <c r="J962" s="14" t="n"/>
      <c r="K962" s="14" t="n"/>
      <c r="L962" s="14" t="n"/>
      <c r="M962" s="14" t="n"/>
      <c r="N962" s="14" t="n"/>
      <c r="O962" s="14" t="n"/>
      <c r="P962" s="14" t="n"/>
      <c r="Q962" s="14" t="n"/>
      <c r="R962" s="14" t="n"/>
      <c r="S962" s="14" t="n"/>
      <c r="T962" s="14" t="n"/>
      <c r="U962" s="14" t="n"/>
      <c r="V962" s="14" t="n"/>
      <c r="W962" s="14" t="n"/>
      <c r="X962" s="14" t="n"/>
      <c r="Y962" s="14" t="n"/>
      <c r="Z962" s="14" t="n"/>
    </row>
    <row r="963" ht="15.75" customHeight="1" s="16">
      <c r="A963" s="14" t="n"/>
      <c r="B963" s="14" t="n"/>
      <c r="C963" s="14" t="n"/>
      <c r="D963" s="14" t="n"/>
      <c r="E963" s="14" t="n"/>
      <c r="F963" s="14" t="n"/>
      <c r="G963" s="14" t="n"/>
      <c r="H963" s="14" t="n"/>
      <c r="I963" s="14" t="n"/>
      <c r="J963" s="14" t="n"/>
      <c r="K963" s="14" t="n"/>
      <c r="L963" s="14" t="n"/>
      <c r="M963" s="14" t="n"/>
      <c r="N963" s="14" t="n"/>
      <c r="O963" s="14" t="n"/>
      <c r="P963" s="14" t="n"/>
      <c r="Q963" s="14" t="n"/>
      <c r="R963" s="14" t="n"/>
      <c r="S963" s="14" t="n"/>
      <c r="T963" s="14" t="n"/>
      <c r="U963" s="14" t="n"/>
      <c r="V963" s="14" t="n"/>
      <c r="W963" s="14" t="n"/>
      <c r="X963" s="14" t="n"/>
      <c r="Y963" s="14" t="n"/>
      <c r="Z963" s="14" t="n"/>
    </row>
    <row r="964" ht="15.75" customHeight="1" s="16">
      <c r="A964" s="14" t="n"/>
      <c r="B964" s="14" t="n"/>
      <c r="C964" s="14" t="n"/>
      <c r="D964" s="14" t="n"/>
      <c r="E964" s="14" t="n"/>
      <c r="F964" s="14" t="n"/>
      <c r="G964" s="14" t="n"/>
      <c r="H964" s="14" t="n"/>
      <c r="I964" s="14" t="n"/>
      <c r="J964" s="14" t="n"/>
      <c r="K964" s="14" t="n"/>
      <c r="L964" s="14" t="n"/>
      <c r="M964" s="14" t="n"/>
      <c r="N964" s="14" t="n"/>
      <c r="O964" s="14" t="n"/>
      <c r="P964" s="14" t="n"/>
      <c r="Q964" s="14" t="n"/>
      <c r="R964" s="14" t="n"/>
      <c r="S964" s="14" t="n"/>
      <c r="T964" s="14" t="n"/>
      <c r="U964" s="14" t="n"/>
      <c r="V964" s="14" t="n"/>
      <c r="W964" s="14" t="n"/>
      <c r="X964" s="14" t="n"/>
      <c r="Y964" s="14" t="n"/>
      <c r="Z964" s="14" t="n"/>
    </row>
    <row r="965" ht="15.75" customHeight="1" s="16">
      <c r="A965" s="14" t="n"/>
      <c r="B965" s="14" t="n"/>
      <c r="C965" s="14" t="n"/>
      <c r="D965" s="14" t="n"/>
      <c r="E965" s="14" t="n"/>
      <c r="F965" s="14" t="n"/>
      <c r="G965" s="14" t="n"/>
      <c r="H965" s="14" t="n"/>
      <c r="I965" s="14" t="n"/>
      <c r="J965" s="14" t="n"/>
      <c r="K965" s="14" t="n"/>
      <c r="L965" s="14" t="n"/>
      <c r="M965" s="14" t="n"/>
      <c r="N965" s="14" t="n"/>
      <c r="O965" s="14" t="n"/>
      <c r="P965" s="14" t="n"/>
      <c r="Q965" s="14" t="n"/>
      <c r="R965" s="14" t="n"/>
      <c r="S965" s="14" t="n"/>
      <c r="T965" s="14" t="n"/>
      <c r="U965" s="14" t="n"/>
      <c r="V965" s="14" t="n"/>
      <c r="W965" s="14" t="n"/>
      <c r="X965" s="14" t="n"/>
      <c r="Y965" s="14" t="n"/>
      <c r="Z965" s="14" t="n"/>
    </row>
    <row r="966" ht="15.75" customHeight="1" s="16">
      <c r="A966" s="14" t="n"/>
      <c r="B966" s="14" t="n"/>
      <c r="C966" s="14" t="n"/>
      <c r="D966" s="14" t="n"/>
      <c r="E966" s="14" t="n"/>
      <c r="F966" s="14" t="n"/>
      <c r="G966" s="14" t="n"/>
      <c r="H966" s="14" t="n"/>
      <c r="I966" s="14" t="n"/>
      <c r="J966" s="14" t="n"/>
      <c r="K966" s="14" t="n"/>
      <c r="L966" s="14" t="n"/>
      <c r="M966" s="14" t="n"/>
      <c r="N966" s="14" t="n"/>
      <c r="O966" s="14" t="n"/>
      <c r="P966" s="14" t="n"/>
      <c r="Q966" s="14" t="n"/>
      <c r="R966" s="14" t="n"/>
      <c r="S966" s="14" t="n"/>
      <c r="T966" s="14" t="n"/>
      <c r="U966" s="14" t="n"/>
      <c r="V966" s="14" t="n"/>
      <c r="W966" s="14" t="n"/>
      <c r="X966" s="14" t="n"/>
      <c r="Y966" s="14" t="n"/>
      <c r="Z966" s="14" t="n"/>
    </row>
    <row r="967" ht="15.75" customHeight="1" s="16">
      <c r="A967" s="14" t="n"/>
      <c r="B967" s="14" t="n"/>
      <c r="C967" s="14" t="n"/>
      <c r="D967" s="14" t="n"/>
      <c r="E967" s="14" t="n"/>
      <c r="F967" s="14" t="n"/>
      <c r="G967" s="14" t="n"/>
      <c r="H967" s="14" t="n"/>
      <c r="I967" s="14" t="n"/>
      <c r="J967" s="14" t="n"/>
      <c r="K967" s="14" t="n"/>
      <c r="L967" s="14" t="n"/>
      <c r="M967" s="14" t="n"/>
      <c r="N967" s="14" t="n"/>
      <c r="O967" s="14" t="n"/>
      <c r="P967" s="14" t="n"/>
      <c r="Q967" s="14" t="n"/>
      <c r="R967" s="14" t="n"/>
      <c r="S967" s="14" t="n"/>
      <c r="T967" s="14" t="n"/>
      <c r="U967" s="14" t="n"/>
      <c r="V967" s="14" t="n"/>
      <c r="W967" s="14" t="n"/>
      <c r="X967" s="14" t="n"/>
      <c r="Y967" s="14" t="n"/>
      <c r="Z967" s="14" t="n"/>
    </row>
    <row r="968" ht="15.75" customHeight="1" s="16">
      <c r="A968" s="14" t="n"/>
      <c r="B968" s="14" t="n"/>
      <c r="C968" s="14" t="n"/>
      <c r="D968" s="14" t="n"/>
      <c r="E968" s="14" t="n"/>
      <c r="F968" s="14" t="n"/>
      <c r="G968" s="14" t="n"/>
      <c r="H968" s="14" t="n"/>
      <c r="I968" s="14" t="n"/>
      <c r="J968" s="14" t="n"/>
      <c r="K968" s="14" t="n"/>
      <c r="L968" s="14" t="n"/>
      <c r="M968" s="14" t="n"/>
      <c r="N968" s="14" t="n"/>
      <c r="O968" s="14" t="n"/>
      <c r="P968" s="14" t="n"/>
      <c r="Q968" s="14" t="n"/>
      <c r="R968" s="14" t="n"/>
      <c r="S968" s="14" t="n"/>
      <c r="T968" s="14" t="n"/>
      <c r="U968" s="14" t="n"/>
      <c r="V968" s="14" t="n"/>
      <c r="W968" s="14" t="n"/>
      <c r="X968" s="14" t="n"/>
      <c r="Y968" s="14" t="n"/>
      <c r="Z968" s="14" t="n"/>
    </row>
    <row r="969" ht="15.75" customHeight="1" s="16">
      <c r="A969" s="14" t="n"/>
      <c r="B969" s="14" t="n"/>
      <c r="C969" s="14" t="n"/>
      <c r="D969" s="14" t="n"/>
      <c r="E969" s="14" t="n"/>
      <c r="F969" s="14" t="n"/>
      <c r="G969" s="14" t="n"/>
      <c r="H969" s="14" t="n"/>
      <c r="I969" s="14" t="n"/>
      <c r="J969" s="14" t="n"/>
      <c r="K969" s="14" t="n"/>
      <c r="L969" s="14" t="n"/>
      <c r="M969" s="14" t="n"/>
      <c r="N969" s="14" t="n"/>
      <c r="O969" s="14" t="n"/>
      <c r="P969" s="14" t="n"/>
      <c r="Q969" s="14" t="n"/>
      <c r="R969" s="14" t="n"/>
      <c r="S969" s="14" t="n"/>
      <c r="T969" s="14" t="n"/>
      <c r="U969" s="14" t="n"/>
      <c r="V969" s="14" t="n"/>
      <c r="W969" s="14" t="n"/>
      <c r="X969" s="14" t="n"/>
      <c r="Y969" s="14" t="n"/>
      <c r="Z969" s="14" t="n"/>
    </row>
    <row r="970" ht="15.75" customHeight="1" s="16">
      <c r="A970" s="14" t="n"/>
      <c r="B970" s="14" t="n"/>
      <c r="C970" s="14" t="n"/>
      <c r="D970" s="14" t="n"/>
      <c r="E970" s="14" t="n"/>
      <c r="F970" s="14" t="n"/>
      <c r="G970" s="14" t="n"/>
      <c r="H970" s="14" t="n"/>
      <c r="I970" s="14" t="n"/>
      <c r="J970" s="14" t="n"/>
      <c r="K970" s="14" t="n"/>
      <c r="L970" s="14" t="n"/>
      <c r="M970" s="14" t="n"/>
      <c r="N970" s="14" t="n"/>
      <c r="O970" s="14" t="n"/>
      <c r="P970" s="14" t="n"/>
      <c r="Q970" s="14" t="n"/>
      <c r="R970" s="14" t="n"/>
      <c r="S970" s="14" t="n"/>
      <c r="T970" s="14" t="n"/>
      <c r="U970" s="14" t="n"/>
      <c r="V970" s="14" t="n"/>
      <c r="W970" s="14" t="n"/>
      <c r="X970" s="14" t="n"/>
      <c r="Y970" s="14" t="n"/>
      <c r="Z970" s="14" t="n"/>
    </row>
    <row r="971" ht="15.75" customHeight="1" s="16">
      <c r="A971" s="14" t="n"/>
      <c r="B971" s="14" t="n"/>
      <c r="C971" s="14" t="n"/>
      <c r="D971" s="14" t="n"/>
      <c r="E971" s="14" t="n"/>
      <c r="F971" s="14" t="n"/>
      <c r="G971" s="14" t="n"/>
      <c r="H971" s="14" t="n"/>
      <c r="I971" s="14" t="n"/>
      <c r="J971" s="14" t="n"/>
      <c r="K971" s="14" t="n"/>
      <c r="L971" s="14" t="n"/>
      <c r="M971" s="14" t="n"/>
      <c r="N971" s="14" t="n"/>
      <c r="O971" s="14" t="n"/>
      <c r="P971" s="14" t="n"/>
      <c r="Q971" s="14" t="n"/>
      <c r="R971" s="14" t="n"/>
      <c r="S971" s="14" t="n"/>
      <c r="T971" s="14" t="n"/>
      <c r="U971" s="14" t="n"/>
      <c r="V971" s="14" t="n"/>
      <c r="W971" s="14" t="n"/>
      <c r="X971" s="14" t="n"/>
      <c r="Y971" s="14" t="n"/>
      <c r="Z971" s="14" t="n"/>
    </row>
    <row r="972" ht="15.75" customHeight="1" s="16">
      <c r="A972" s="14" t="n"/>
      <c r="B972" s="14" t="n"/>
      <c r="C972" s="14" t="n"/>
      <c r="D972" s="14" t="n"/>
      <c r="E972" s="14" t="n"/>
      <c r="F972" s="14" t="n"/>
      <c r="G972" s="14" t="n"/>
      <c r="H972" s="14" t="n"/>
      <c r="I972" s="14" t="n"/>
      <c r="J972" s="14" t="n"/>
      <c r="K972" s="14" t="n"/>
      <c r="L972" s="14" t="n"/>
      <c r="M972" s="14" t="n"/>
      <c r="N972" s="14" t="n"/>
      <c r="O972" s="14" t="n"/>
      <c r="P972" s="14" t="n"/>
      <c r="Q972" s="14" t="n"/>
      <c r="R972" s="14" t="n"/>
      <c r="S972" s="14" t="n"/>
      <c r="T972" s="14" t="n"/>
      <c r="U972" s="14" t="n"/>
      <c r="V972" s="14" t="n"/>
      <c r="W972" s="14" t="n"/>
      <c r="X972" s="14" t="n"/>
      <c r="Y972" s="14" t="n"/>
      <c r="Z972" s="14" t="n"/>
    </row>
    <row r="973" ht="15.75" customHeight="1" s="16">
      <c r="A973" s="14" t="n"/>
      <c r="B973" s="14" t="n"/>
      <c r="C973" s="14" t="n"/>
      <c r="D973" s="14" t="n"/>
      <c r="E973" s="14" t="n"/>
      <c r="F973" s="14" t="n"/>
      <c r="G973" s="14" t="n"/>
      <c r="H973" s="14" t="n"/>
      <c r="I973" s="14" t="n"/>
      <c r="J973" s="14" t="n"/>
      <c r="K973" s="14" t="n"/>
      <c r="L973" s="14" t="n"/>
      <c r="M973" s="14" t="n"/>
      <c r="N973" s="14" t="n"/>
      <c r="O973" s="14" t="n"/>
      <c r="P973" s="14" t="n"/>
      <c r="Q973" s="14" t="n"/>
      <c r="R973" s="14" t="n"/>
      <c r="S973" s="14" t="n"/>
      <c r="T973" s="14" t="n"/>
      <c r="U973" s="14" t="n"/>
      <c r="V973" s="14" t="n"/>
      <c r="W973" s="14" t="n"/>
      <c r="X973" s="14" t="n"/>
      <c r="Y973" s="14" t="n"/>
      <c r="Z973" s="14" t="n"/>
    </row>
    <row r="974" ht="15.75" customHeight="1" s="16">
      <c r="A974" s="14" t="n"/>
      <c r="B974" s="14" t="n"/>
      <c r="C974" s="14" t="n"/>
      <c r="D974" s="14" t="n"/>
      <c r="E974" s="14" t="n"/>
      <c r="F974" s="14" t="n"/>
      <c r="G974" s="14" t="n"/>
      <c r="H974" s="14" t="n"/>
      <c r="I974" s="14" t="n"/>
      <c r="J974" s="14" t="n"/>
      <c r="K974" s="14" t="n"/>
      <c r="L974" s="14" t="n"/>
      <c r="M974" s="14" t="n"/>
      <c r="N974" s="14" t="n"/>
      <c r="O974" s="14" t="n"/>
      <c r="P974" s="14" t="n"/>
      <c r="Q974" s="14" t="n"/>
      <c r="R974" s="14" t="n"/>
      <c r="S974" s="14" t="n"/>
      <c r="T974" s="14" t="n"/>
      <c r="U974" s="14" t="n"/>
      <c r="V974" s="14" t="n"/>
      <c r="W974" s="14" t="n"/>
      <c r="X974" s="14" t="n"/>
      <c r="Y974" s="14" t="n"/>
      <c r="Z974" s="14" t="n"/>
    </row>
    <row r="975" ht="15.75" customHeight="1" s="16">
      <c r="A975" s="14" t="n"/>
      <c r="B975" s="14" t="n"/>
      <c r="C975" s="14" t="n"/>
      <c r="D975" s="14" t="n"/>
      <c r="E975" s="14" t="n"/>
      <c r="F975" s="14" t="n"/>
      <c r="G975" s="14" t="n"/>
      <c r="H975" s="14" t="n"/>
      <c r="I975" s="14" t="n"/>
      <c r="J975" s="14" t="n"/>
      <c r="K975" s="14" t="n"/>
      <c r="L975" s="14" t="n"/>
      <c r="M975" s="14" t="n"/>
      <c r="N975" s="14" t="n"/>
      <c r="O975" s="14" t="n"/>
      <c r="P975" s="14" t="n"/>
      <c r="Q975" s="14" t="n"/>
      <c r="R975" s="14" t="n"/>
      <c r="S975" s="14" t="n"/>
      <c r="T975" s="14" t="n"/>
      <c r="U975" s="14" t="n"/>
      <c r="V975" s="14" t="n"/>
      <c r="W975" s="14" t="n"/>
      <c r="X975" s="14" t="n"/>
      <c r="Y975" s="14" t="n"/>
      <c r="Z975" s="14" t="n"/>
    </row>
    <row r="976" ht="15.75" customHeight="1" s="16">
      <c r="A976" s="14" t="n"/>
      <c r="B976" s="14" t="n"/>
      <c r="C976" s="14" t="n"/>
      <c r="D976" s="14" t="n"/>
      <c r="E976" s="14" t="n"/>
      <c r="F976" s="14" t="n"/>
      <c r="G976" s="14" t="n"/>
      <c r="H976" s="14" t="n"/>
      <c r="I976" s="14" t="n"/>
      <c r="J976" s="14" t="n"/>
      <c r="K976" s="14" t="n"/>
      <c r="L976" s="14" t="n"/>
      <c r="M976" s="14" t="n"/>
      <c r="N976" s="14" t="n"/>
      <c r="O976" s="14" t="n"/>
      <c r="P976" s="14" t="n"/>
      <c r="Q976" s="14" t="n"/>
      <c r="R976" s="14" t="n"/>
      <c r="S976" s="14" t="n"/>
      <c r="T976" s="14" t="n"/>
      <c r="U976" s="14" t="n"/>
      <c r="V976" s="14" t="n"/>
      <c r="W976" s="14" t="n"/>
      <c r="X976" s="14" t="n"/>
      <c r="Y976" s="14" t="n"/>
      <c r="Z976" s="14" t="n"/>
    </row>
    <row r="977" ht="15.75" customHeight="1" s="16">
      <c r="A977" s="14" t="n"/>
      <c r="B977" s="14" t="n"/>
      <c r="C977" s="14" t="n"/>
      <c r="D977" s="14" t="n"/>
      <c r="E977" s="14" t="n"/>
      <c r="F977" s="14" t="n"/>
      <c r="G977" s="14" t="n"/>
      <c r="H977" s="14" t="n"/>
      <c r="I977" s="14" t="n"/>
      <c r="J977" s="14" t="n"/>
      <c r="K977" s="14" t="n"/>
      <c r="L977" s="14" t="n"/>
      <c r="M977" s="14" t="n"/>
      <c r="N977" s="14" t="n"/>
      <c r="O977" s="14" t="n"/>
      <c r="P977" s="14" t="n"/>
      <c r="Q977" s="14" t="n"/>
      <c r="R977" s="14" t="n"/>
      <c r="S977" s="14" t="n"/>
      <c r="T977" s="14" t="n"/>
      <c r="U977" s="14" t="n"/>
      <c r="V977" s="14" t="n"/>
      <c r="W977" s="14" t="n"/>
      <c r="X977" s="14" t="n"/>
      <c r="Y977" s="14" t="n"/>
      <c r="Z977" s="14" t="n"/>
    </row>
    <row r="978" ht="15.75" customHeight="1" s="16">
      <c r="A978" s="14" t="n"/>
      <c r="B978" s="14" t="n"/>
      <c r="C978" s="14" t="n"/>
      <c r="D978" s="14" t="n"/>
      <c r="E978" s="14" t="n"/>
      <c r="F978" s="14" t="n"/>
      <c r="G978" s="14" t="n"/>
      <c r="H978" s="14" t="n"/>
      <c r="I978" s="14" t="n"/>
      <c r="J978" s="14" t="n"/>
      <c r="K978" s="14" t="n"/>
      <c r="L978" s="14" t="n"/>
      <c r="M978" s="14" t="n"/>
      <c r="N978" s="14" t="n"/>
      <c r="O978" s="14" t="n"/>
      <c r="P978" s="14" t="n"/>
      <c r="Q978" s="14" t="n"/>
      <c r="R978" s="14" t="n"/>
      <c r="S978" s="14" t="n"/>
      <c r="T978" s="14" t="n"/>
      <c r="U978" s="14" t="n"/>
      <c r="V978" s="14" t="n"/>
      <c r="W978" s="14" t="n"/>
      <c r="X978" s="14" t="n"/>
      <c r="Y978" s="14" t="n"/>
      <c r="Z978" s="14" t="n"/>
    </row>
    <row r="979" ht="15.75" customHeight="1" s="16">
      <c r="A979" s="14" t="n"/>
      <c r="B979" s="14" t="n"/>
      <c r="C979" s="14" t="n"/>
      <c r="D979" s="14" t="n"/>
      <c r="E979" s="14" t="n"/>
      <c r="F979" s="14" t="n"/>
      <c r="G979" s="14" t="n"/>
      <c r="H979" s="14" t="n"/>
      <c r="I979" s="14" t="n"/>
      <c r="J979" s="14" t="n"/>
      <c r="K979" s="14" t="n"/>
      <c r="L979" s="14" t="n"/>
      <c r="M979" s="14" t="n"/>
      <c r="N979" s="14" t="n"/>
      <c r="O979" s="14" t="n"/>
      <c r="P979" s="14" t="n"/>
      <c r="Q979" s="14" t="n"/>
      <c r="R979" s="14" t="n"/>
      <c r="S979" s="14" t="n"/>
      <c r="T979" s="14" t="n"/>
      <c r="U979" s="14" t="n"/>
      <c r="V979" s="14" t="n"/>
      <c r="W979" s="14" t="n"/>
      <c r="X979" s="14" t="n"/>
      <c r="Y979" s="14" t="n"/>
      <c r="Z979" s="14" t="n"/>
    </row>
    <row r="980" ht="15.75" customHeight="1" s="16">
      <c r="A980" s="14" t="n"/>
      <c r="B980" s="14" t="n"/>
      <c r="C980" s="14" t="n"/>
      <c r="D980" s="14" t="n"/>
      <c r="E980" s="14" t="n"/>
      <c r="F980" s="14" t="n"/>
      <c r="G980" s="14" t="n"/>
      <c r="H980" s="14" t="n"/>
      <c r="I980" s="14" t="n"/>
      <c r="J980" s="14" t="n"/>
      <c r="K980" s="14" t="n"/>
      <c r="L980" s="14" t="n"/>
      <c r="M980" s="14" t="n"/>
      <c r="N980" s="14" t="n"/>
      <c r="O980" s="14" t="n"/>
      <c r="P980" s="14" t="n"/>
      <c r="Q980" s="14" t="n"/>
      <c r="R980" s="14" t="n"/>
      <c r="S980" s="14" t="n"/>
      <c r="T980" s="14" t="n"/>
      <c r="U980" s="14" t="n"/>
      <c r="V980" s="14" t="n"/>
      <c r="W980" s="14" t="n"/>
      <c r="X980" s="14" t="n"/>
      <c r="Y980" s="14" t="n"/>
      <c r="Z980" s="14" t="n"/>
    </row>
    <row r="981" ht="15.75" customHeight="1" s="16">
      <c r="A981" s="14" t="n"/>
      <c r="B981" s="14" t="n"/>
      <c r="C981" s="14" t="n"/>
      <c r="D981" s="14" t="n"/>
      <c r="E981" s="14" t="n"/>
      <c r="F981" s="14" t="n"/>
      <c r="G981" s="14" t="n"/>
      <c r="H981" s="14" t="n"/>
      <c r="I981" s="14" t="n"/>
      <c r="J981" s="14" t="n"/>
      <c r="K981" s="14" t="n"/>
      <c r="L981" s="14" t="n"/>
      <c r="M981" s="14" t="n"/>
      <c r="N981" s="14" t="n"/>
      <c r="O981" s="14" t="n"/>
      <c r="P981" s="14" t="n"/>
      <c r="Q981" s="14" t="n"/>
      <c r="R981" s="14" t="n"/>
      <c r="S981" s="14" t="n"/>
      <c r="T981" s="14" t="n"/>
      <c r="U981" s="14" t="n"/>
      <c r="V981" s="14" t="n"/>
      <c r="W981" s="14" t="n"/>
      <c r="X981" s="14" t="n"/>
      <c r="Y981" s="14" t="n"/>
      <c r="Z981" s="14" t="n"/>
    </row>
    <row r="982" ht="15.75" customHeight="1" s="16">
      <c r="A982" s="14" t="n"/>
      <c r="B982" s="14" t="n"/>
      <c r="C982" s="14" t="n"/>
      <c r="D982" s="14" t="n"/>
      <c r="E982" s="14" t="n"/>
      <c r="F982" s="14" t="n"/>
      <c r="G982" s="14" t="n"/>
      <c r="H982" s="14" t="n"/>
      <c r="I982" s="14" t="n"/>
      <c r="J982" s="14" t="n"/>
      <c r="K982" s="14" t="n"/>
      <c r="L982" s="14" t="n"/>
      <c r="M982" s="14" t="n"/>
      <c r="N982" s="14" t="n"/>
      <c r="O982" s="14" t="n"/>
      <c r="P982" s="14" t="n"/>
      <c r="Q982" s="14" t="n"/>
      <c r="R982" s="14" t="n"/>
      <c r="S982" s="14" t="n"/>
      <c r="T982" s="14" t="n"/>
      <c r="U982" s="14" t="n"/>
      <c r="V982" s="14" t="n"/>
      <c r="W982" s="14" t="n"/>
      <c r="X982" s="14" t="n"/>
      <c r="Y982" s="14" t="n"/>
      <c r="Z982" s="14" t="n"/>
    </row>
    <row r="983" ht="15.75" customHeight="1" s="16">
      <c r="A983" s="14" t="n"/>
      <c r="B983" s="14" t="n"/>
      <c r="C983" s="14" t="n"/>
      <c r="D983" s="14" t="n"/>
      <c r="E983" s="14" t="n"/>
      <c r="F983" s="14" t="n"/>
      <c r="G983" s="14" t="n"/>
      <c r="H983" s="14" t="n"/>
      <c r="I983" s="14" t="n"/>
      <c r="J983" s="14" t="n"/>
      <c r="K983" s="14" t="n"/>
      <c r="L983" s="14" t="n"/>
      <c r="M983" s="14" t="n"/>
      <c r="N983" s="14" t="n"/>
      <c r="O983" s="14" t="n"/>
      <c r="P983" s="14" t="n"/>
      <c r="Q983" s="14" t="n"/>
      <c r="R983" s="14" t="n"/>
      <c r="S983" s="14" t="n"/>
      <c r="T983" s="14" t="n"/>
      <c r="U983" s="14" t="n"/>
      <c r="V983" s="14" t="n"/>
      <c r="W983" s="14" t="n"/>
      <c r="X983" s="14" t="n"/>
      <c r="Y983" s="14" t="n"/>
      <c r="Z983" s="14" t="n"/>
    </row>
    <row r="984" ht="15.75" customHeight="1" s="16">
      <c r="A984" s="14" t="n"/>
      <c r="B984" s="14" t="n"/>
      <c r="C984" s="14" t="n"/>
      <c r="D984" s="14" t="n"/>
      <c r="E984" s="14" t="n"/>
      <c r="F984" s="14" t="n"/>
      <c r="G984" s="14" t="n"/>
      <c r="H984" s="14" t="n"/>
      <c r="I984" s="14" t="n"/>
      <c r="J984" s="14" t="n"/>
      <c r="K984" s="14" t="n"/>
      <c r="L984" s="14" t="n"/>
      <c r="M984" s="14" t="n"/>
      <c r="N984" s="14" t="n"/>
      <c r="O984" s="14" t="n"/>
      <c r="P984" s="14" t="n"/>
      <c r="Q984" s="14" t="n"/>
      <c r="R984" s="14" t="n"/>
      <c r="S984" s="14" t="n"/>
      <c r="T984" s="14" t="n"/>
      <c r="U984" s="14" t="n"/>
      <c r="V984" s="14" t="n"/>
      <c r="W984" s="14" t="n"/>
      <c r="X984" s="14" t="n"/>
      <c r="Y984" s="14" t="n"/>
      <c r="Z984" s="14" t="n"/>
    </row>
    <row r="985" ht="15.75" customHeight="1" s="16">
      <c r="A985" s="14" t="n"/>
      <c r="B985" s="14" t="n"/>
      <c r="C985" s="14" t="n"/>
      <c r="D985" s="14" t="n"/>
      <c r="E985" s="14" t="n"/>
      <c r="F985" s="14" t="n"/>
      <c r="G985" s="14" t="n"/>
      <c r="H985" s="14" t="n"/>
      <c r="I985" s="14" t="n"/>
      <c r="J985" s="14" t="n"/>
      <c r="K985" s="14" t="n"/>
      <c r="L985" s="14" t="n"/>
      <c r="M985" s="14" t="n"/>
      <c r="N985" s="14" t="n"/>
      <c r="O985" s="14" t="n"/>
      <c r="P985" s="14" t="n"/>
      <c r="Q985" s="14" t="n"/>
      <c r="R985" s="14" t="n"/>
      <c r="S985" s="14" t="n"/>
      <c r="T985" s="14" t="n"/>
      <c r="U985" s="14" t="n"/>
      <c r="V985" s="14" t="n"/>
      <c r="W985" s="14" t="n"/>
      <c r="X985" s="14" t="n"/>
      <c r="Y985" s="14" t="n"/>
      <c r="Z985" s="14" t="n"/>
    </row>
    <row r="986" ht="15.75" customHeight="1" s="16">
      <c r="A986" s="14" t="n"/>
      <c r="B986" s="14" t="n"/>
      <c r="C986" s="14" t="n"/>
      <c r="D986" s="14" t="n"/>
      <c r="E986" s="14" t="n"/>
      <c r="F986" s="14" t="n"/>
      <c r="G986" s="14" t="n"/>
      <c r="H986" s="14" t="n"/>
      <c r="I986" s="14" t="n"/>
      <c r="J986" s="14" t="n"/>
      <c r="K986" s="14" t="n"/>
      <c r="L986" s="14" t="n"/>
      <c r="M986" s="14" t="n"/>
      <c r="N986" s="14" t="n"/>
      <c r="O986" s="14" t="n"/>
      <c r="P986" s="14" t="n"/>
      <c r="Q986" s="14" t="n"/>
      <c r="R986" s="14" t="n"/>
      <c r="S986" s="14" t="n"/>
      <c r="T986" s="14" t="n"/>
      <c r="U986" s="14" t="n"/>
      <c r="V986" s="14" t="n"/>
      <c r="W986" s="14" t="n"/>
      <c r="X986" s="14" t="n"/>
      <c r="Y986" s="14" t="n"/>
      <c r="Z986" s="14" t="n"/>
    </row>
    <row r="987" ht="15.75" customHeight="1" s="16">
      <c r="A987" s="14" t="n"/>
      <c r="B987" s="14" t="n"/>
      <c r="C987" s="14" t="n"/>
      <c r="D987" s="14" t="n"/>
      <c r="E987" s="14" t="n"/>
      <c r="F987" s="14" t="n"/>
      <c r="G987" s="14" t="n"/>
      <c r="H987" s="14" t="n"/>
      <c r="I987" s="14" t="n"/>
      <c r="J987" s="14" t="n"/>
      <c r="K987" s="14" t="n"/>
      <c r="L987" s="14" t="n"/>
      <c r="M987" s="14" t="n"/>
      <c r="N987" s="14" t="n"/>
      <c r="O987" s="14" t="n"/>
      <c r="P987" s="14" t="n"/>
      <c r="Q987" s="14" t="n"/>
      <c r="R987" s="14" t="n"/>
      <c r="S987" s="14" t="n"/>
      <c r="T987" s="14" t="n"/>
      <c r="U987" s="14" t="n"/>
      <c r="V987" s="14" t="n"/>
      <c r="W987" s="14" t="n"/>
      <c r="X987" s="14" t="n"/>
      <c r="Y987" s="14" t="n"/>
      <c r="Z987" s="14" t="n"/>
    </row>
    <row r="988" ht="15.75" customHeight="1" s="16">
      <c r="A988" s="14" t="n"/>
      <c r="B988" s="14" t="n"/>
      <c r="C988" s="14" t="n"/>
      <c r="D988" s="14" t="n"/>
      <c r="E988" s="14" t="n"/>
      <c r="F988" s="14" t="n"/>
      <c r="G988" s="14" t="n"/>
      <c r="H988" s="14" t="n"/>
      <c r="I988" s="14" t="n"/>
      <c r="J988" s="14" t="n"/>
      <c r="K988" s="14" t="n"/>
      <c r="L988" s="14" t="n"/>
      <c r="M988" s="14" t="n"/>
      <c r="N988" s="14" t="n"/>
      <c r="O988" s="14" t="n"/>
      <c r="P988" s="14" t="n"/>
      <c r="Q988" s="14" t="n"/>
      <c r="R988" s="14" t="n"/>
      <c r="S988" s="14" t="n"/>
      <c r="T988" s="14" t="n"/>
      <c r="U988" s="14" t="n"/>
      <c r="V988" s="14" t="n"/>
      <c r="W988" s="14" t="n"/>
      <c r="X988" s="14" t="n"/>
      <c r="Y988" s="14" t="n"/>
      <c r="Z988" s="14" t="n"/>
    </row>
    <row r="989" ht="15.75" customHeight="1" s="16">
      <c r="A989" s="14" t="n"/>
      <c r="B989" s="14" t="n"/>
      <c r="C989" s="14" t="n"/>
      <c r="D989" s="14" t="n"/>
      <c r="E989" s="14" t="n"/>
      <c r="F989" s="14" t="n"/>
      <c r="G989" s="14" t="n"/>
      <c r="H989" s="14" t="n"/>
      <c r="I989" s="14" t="n"/>
      <c r="J989" s="14" t="n"/>
      <c r="K989" s="14" t="n"/>
      <c r="L989" s="14" t="n"/>
      <c r="M989" s="14" t="n"/>
      <c r="N989" s="14" t="n"/>
      <c r="O989" s="14" t="n"/>
      <c r="P989" s="14" t="n"/>
      <c r="Q989" s="14" t="n"/>
      <c r="R989" s="14" t="n"/>
      <c r="S989" s="14" t="n"/>
      <c r="T989" s="14" t="n"/>
      <c r="U989" s="14" t="n"/>
      <c r="V989" s="14" t="n"/>
      <c r="W989" s="14" t="n"/>
      <c r="X989" s="14" t="n"/>
      <c r="Y989" s="14" t="n"/>
      <c r="Z989" s="14" t="n"/>
    </row>
    <row r="990" ht="15.75" customHeight="1" s="16">
      <c r="A990" s="14" t="n"/>
      <c r="B990" s="14" t="n"/>
      <c r="C990" s="14" t="n"/>
      <c r="D990" s="14" t="n"/>
      <c r="E990" s="14" t="n"/>
      <c r="F990" s="14" t="n"/>
      <c r="G990" s="14" t="n"/>
      <c r="H990" s="14" t="n"/>
      <c r="I990" s="14" t="n"/>
      <c r="J990" s="14" t="n"/>
      <c r="K990" s="14" t="n"/>
      <c r="L990" s="14" t="n"/>
      <c r="M990" s="14" t="n"/>
      <c r="N990" s="14" t="n"/>
      <c r="O990" s="14" t="n"/>
      <c r="P990" s="14" t="n"/>
      <c r="Q990" s="14" t="n"/>
      <c r="R990" s="14" t="n"/>
      <c r="S990" s="14" t="n"/>
      <c r="T990" s="14" t="n"/>
      <c r="U990" s="14" t="n"/>
      <c r="V990" s="14" t="n"/>
      <c r="W990" s="14" t="n"/>
      <c r="X990" s="14" t="n"/>
      <c r="Y990" s="14" t="n"/>
      <c r="Z990" s="14" t="n"/>
    </row>
    <row r="991" ht="15.75" customHeight="1" s="16">
      <c r="A991" s="14" t="n"/>
      <c r="B991" s="14" t="n"/>
      <c r="C991" s="14" t="n"/>
      <c r="D991" s="14" t="n"/>
      <c r="E991" s="14" t="n"/>
      <c r="F991" s="14" t="n"/>
      <c r="G991" s="14" t="n"/>
      <c r="H991" s="14" t="n"/>
      <c r="I991" s="14" t="n"/>
      <c r="J991" s="14" t="n"/>
      <c r="K991" s="14" t="n"/>
      <c r="L991" s="14" t="n"/>
      <c r="M991" s="14" t="n"/>
      <c r="N991" s="14" t="n"/>
      <c r="O991" s="14" t="n"/>
      <c r="P991" s="14" t="n"/>
      <c r="Q991" s="14" t="n"/>
      <c r="R991" s="14" t="n"/>
      <c r="S991" s="14" t="n"/>
      <c r="T991" s="14" t="n"/>
      <c r="U991" s="14" t="n"/>
      <c r="V991" s="14" t="n"/>
      <c r="W991" s="14" t="n"/>
      <c r="X991" s="14" t="n"/>
      <c r="Y991" s="14" t="n"/>
      <c r="Z991" s="14" t="n"/>
    </row>
    <row r="992" ht="15.75" customHeight="1" s="16">
      <c r="A992" s="14" t="n"/>
      <c r="B992" s="14" t="n"/>
      <c r="C992" s="14" t="n"/>
      <c r="D992" s="14" t="n"/>
      <c r="E992" s="14" t="n"/>
      <c r="F992" s="14" t="n"/>
      <c r="G992" s="14" t="n"/>
      <c r="H992" s="14" t="n"/>
      <c r="I992" s="14" t="n"/>
      <c r="J992" s="14" t="n"/>
      <c r="K992" s="14" t="n"/>
      <c r="L992" s="14" t="n"/>
      <c r="M992" s="14" t="n"/>
      <c r="N992" s="14" t="n"/>
      <c r="O992" s="14" t="n"/>
      <c r="P992" s="14" t="n"/>
      <c r="Q992" s="14" t="n"/>
      <c r="R992" s="14" t="n"/>
      <c r="S992" s="14" t="n"/>
      <c r="T992" s="14" t="n"/>
      <c r="U992" s="14" t="n"/>
      <c r="V992" s="14" t="n"/>
      <c r="W992" s="14" t="n"/>
      <c r="X992" s="14" t="n"/>
      <c r="Y992" s="14" t="n"/>
      <c r="Z992" s="14" t="n"/>
    </row>
    <row r="993" ht="15.75" customHeight="1" s="16">
      <c r="A993" s="14" t="n"/>
      <c r="B993" s="14" t="n"/>
      <c r="C993" s="14" t="n"/>
      <c r="D993" s="14" t="n"/>
      <c r="E993" s="14" t="n"/>
      <c r="F993" s="14" t="n"/>
      <c r="G993" s="14" t="n"/>
      <c r="H993" s="14" t="n"/>
      <c r="I993" s="14" t="n"/>
      <c r="J993" s="14" t="n"/>
      <c r="K993" s="14" t="n"/>
      <c r="L993" s="14" t="n"/>
      <c r="M993" s="14" t="n"/>
      <c r="N993" s="14" t="n"/>
      <c r="O993" s="14" t="n"/>
      <c r="P993" s="14" t="n"/>
      <c r="Q993" s="14" t="n"/>
      <c r="R993" s="14" t="n"/>
      <c r="S993" s="14" t="n"/>
      <c r="T993" s="14" t="n"/>
      <c r="U993" s="14" t="n"/>
      <c r="V993" s="14" t="n"/>
      <c r="W993" s="14" t="n"/>
      <c r="X993" s="14" t="n"/>
      <c r="Y993" s="14" t="n"/>
      <c r="Z993" s="14" t="n"/>
    </row>
    <row r="994" ht="15.75" customHeight="1" s="16">
      <c r="A994" s="14" t="n"/>
      <c r="B994" s="14" t="n"/>
      <c r="C994" s="14" t="n"/>
      <c r="D994" s="14" t="n"/>
      <c r="E994" s="14" t="n"/>
      <c r="F994" s="14" t="n"/>
      <c r="G994" s="14" t="n"/>
      <c r="H994" s="14" t="n"/>
      <c r="I994" s="14" t="n"/>
      <c r="J994" s="14" t="n"/>
      <c r="K994" s="14" t="n"/>
      <c r="L994" s="14" t="n"/>
      <c r="M994" s="14" t="n"/>
      <c r="N994" s="14" t="n"/>
      <c r="O994" s="14" t="n"/>
      <c r="P994" s="14" t="n"/>
      <c r="Q994" s="14" t="n"/>
      <c r="R994" s="14" t="n"/>
      <c r="S994" s="14" t="n"/>
      <c r="T994" s="14" t="n"/>
      <c r="U994" s="14" t="n"/>
      <c r="V994" s="14" t="n"/>
      <c r="W994" s="14" t="n"/>
      <c r="X994" s="14" t="n"/>
      <c r="Y994" s="14" t="n"/>
      <c r="Z994" s="14" t="n"/>
    </row>
    <row r="995" ht="15.75" customHeight="1" s="16">
      <c r="A995" s="14" t="n"/>
      <c r="B995" s="14" t="n"/>
      <c r="C995" s="14" t="n"/>
      <c r="D995" s="14" t="n"/>
      <c r="E995" s="14" t="n"/>
      <c r="F995" s="14" t="n"/>
      <c r="G995" s="14" t="n"/>
      <c r="H995" s="14" t="n"/>
      <c r="I995" s="14" t="n"/>
      <c r="J995" s="14" t="n"/>
      <c r="K995" s="14" t="n"/>
      <c r="L995" s="14" t="n"/>
      <c r="M995" s="14" t="n"/>
      <c r="N995" s="14" t="n"/>
      <c r="O995" s="14" t="n"/>
      <c r="P995" s="14" t="n"/>
      <c r="Q995" s="14" t="n"/>
      <c r="R995" s="14" t="n"/>
      <c r="S995" s="14" t="n"/>
      <c r="T995" s="14" t="n"/>
      <c r="U995" s="14" t="n"/>
      <c r="V995" s="14" t="n"/>
      <c r="W995" s="14" t="n"/>
      <c r="X995" s="14" t="n"/>
      <c r="Y995" s="14" t="n"/>
      <c r="Z995" s="14" t="n"/>
    </row>
    <row r="996" ht="15.75" customHeight="1" s="16">
      <c r="A996" s="14" t="n"/>
      <c r="B996" s="14" t="n"/>
      <c r="C996" s="14" t="n"/>
      <c r="D996" s="14" t="n"/>
      <c r="E996" s="14" t="n"/>
      <c r="F996" s="14" t="n"/>
      <c r="G996" s="14" t="n"/>
      <c r="H996" s="14" t="n"/>
      <c r="I996" s="14" t="n"/>
      <c r="J996" s="14" t="n"/>
      <c r="K996" s="14" t="n"/>
      <c r="L996" s="14" t="n"/>
      <c r="M996" s="14" t="n"/>
      <c r="N996" s="14" t="n"/>
      <c r="O996" s="14" t="n"/>
      <c r="P996" s="14" t="n"/>
      <c r="Q996" s="14" t="n"/>
      <c r="R996" s="14" t="n"/>
      <c r="S996" s="14" t="n"/>
      <c r="T996" s="14" t="n"/>
      <c r="U996" s="14" t="n"/>
      <c r="V996" s="14" t="n"/>
      <c r="W996" s="14" t="n"/>
      <c r="X996" s="14" t="n"/>
      <c r="Y996" s="14" t="n"/>
      <c r="Z996" s="14" t="n"/>
    </row>
    <row r="997" ht="15.75" customHeight="1" s="16">
      <c r="A997" s="14" t="n"/>
      <c r="B997" s="14" t="n"/>
      <c r="C997" s="14" t="n"/>
      <c r="D997" s="14" t="n"/>
      <c r="E997" s="14" t="n"/>
      <c r="F997" s="14" t="n"/>
      <c r="G997" s="14" t="n"/>
      <c r="H997" s="14" t="n"/>
      <c r="I997" s="14" t="n"/>
      <c r="J997" s="14" t="n"/>
      <c r="K997" s="14" t="n"/>
      <c r="L997" s="14" t="n"/>
      <c r="M997" s="14" t="n"/>
      <c r="N997" s="14" t="n"/>
      <c r="O997" s="14" t="n"/>
      <c r="P997" s="14" t="n"/>
      <c r="Q997" s="14" t="n"/>
      <c r="R997" s="14" t="n"/>
      <c r="S997" s="14" t="n"/>
      <c r="T997" s="14" t="n"/>
      <c r="U997" s="14" t="n"/>
      <c r="V997" s="14" t="n"/>
      <c r="W997" s="14" t="n"/>
      <c r="X997" s="14" t="n"/>
      <c r="Y997" s="14" t="n"/>
      <c r="Z997" s="14" t="n"/>
    </row>
    <row r="998" ht="15.75" customHeight="1" s="16">
      <c r="A998" s="14" t="n"/>
      <c r="B998" s="14" t="n"/>
      <c r="C998" s="14" t="n"/>
      <c r="D998" s="14" t="n"/>
      <c r="E998" s="14" t="n"/>
      <c r="F998" s="14" t="n"/>
      <c r="G998" s="14" t="n"/>
      <c r="H998" s="14" t="n"/>
      <c r="I998" s="14" t="n"/>
      <c r="J998" s="14" t="n"/>
      <c r="K998" s="14" t="n"/>
      <c r="L998" s="14" t="n"/>
      <c r="M998" s="14" t="n"/>
      <c r="N998" s="14" t="n"/>
      <c r="O998" s="14" t="n"/>
      <c r="P998" s="14" t="n"/>
      <c r="Q998" s="14" t="n"/>
      <c r="R998" s="14" t="n"/>
      <c r="S998" s="14" t="n"/>
      <c r="T998" s="14" t="n"/>
      <c r="U998" s="14" t="n"/>
      <c r="V998" s="14" t="n"/>
      <c r="W998" s="14" t="n"/>
      <c r="X998" s="14" t="n"/>
      <c r="Y998" s="14" t="n"/>
      <c r="Z998" s="14" t="n"/>
    </row>
    <row r="999" ht="15.75" customHeight="1" s="16">
      <c r="A999" s="14" t="n"/>
      <c r="B999" s="14" t="n"/>
      <c r="C999" s="14" t="n"/>
      <c r="D999" s="14" t="n"/>
      <c r="E999" s="14" t="n"/>
      <c r="F999" s="14" t="n"/>
      <c r="G999" s="14" t="n"/>
      <c r="H999" s="14" t="n"/>
      <c r="I999" s="14" t="n"/>
      <c r="J999" s="14" t="n"/>
      <c r="K999" s="14" t="n"/>
      <c r="L999" s="14" t="n"/>
      <c r="M999" s="14" t="n"/>
      <c r="N999" s="14" t="n"/>
      <c r="O999" s="14" t="n"/>
      <c r="P999" s="14" t="n"/>
      <c r="Q999" s="14" t="n"/>
      <c r="R999" s="14" t="n"/>
      <c r="S999" s="14" t="n"/>
      <c r="T999" s="14" t="n"/>
      <c r="U999" s="14" t="n"/>
      <c r="V999" s="14" t="n"/>
      <c r="W999" s="14" t="n"/>
      <c r="X999" s="14" t="n"/>
      <c r="Y999" s="14" t="n"/>
      <c r="Z999" s="14" t="n"/>
    </row>
    <row r="1000" ht="15.75" customHeight="1" s="16">
      <c r="A1000" s="14" t="n"/>
      <c r="B1000" s="14" t="n"/>
      <c r="C1000" s="14" t="n"/>
      <c r="D1000" s="14" t="n"/>
      <c r="E1000" s="14" t="n"/>
      <c r="F1000" s="14" t="n"/>
      <c r="G1000" s="14" t="n"/>
      <c r="H1000" s="14" t="n"/>
      <c r="I1000" s="14" t="n"/>
      <c r="J1000" s="14" t="n"/>
      <c r="K1000" s="14" t="n"/>
      <c r="L1000" s="14" t="n"/>
      <c r="M1000" s="14" t="n"/>
      <c r="N1000" s="14" t="n"/>
      <c r="O1000" s="14" t="n"/>
      <c r="P1000" s="14" t="n"/>
      <c r="Q1000" s="14" t="n"/>
      <c r="R1000" s="14" t="n"/>
      <c r="S1000" s="14" t="n"/>
      <c r="T1000" s="14" t="n"/>
      <c r="U1000" s="14" t="n"/>
      <c r="V1000" s="14" t="n"/>
      <c r="W1000" s="14" t="n"/>
      <c r="X1000" s="14" t="n"/>
      <c r="Y1000" s="14" t="n"/>
      <c r="Z1000" s="14" t="n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3.71" customWidth="1" style="16" min="1" max="2"/>
    <col width="15.86" customWidth="1" style="16" min="3" max="4"/>
    <col width="42.86" customWidth="1" style="16" min="5" max="5"/>
    <col width="8.710000000000001" customWidth="1" style="16" min="6" max="6"/>
  </cols>
  <sheetData>
    <row r="1">
      <c r="A1" s="7" t="inlineStr">
        <is>
          <t>원본</t>
        </is>
      </c>
      <c r="B1" s="7" t="inlineStr">
        <is>
          <t>유의어1</t>
        </is>
      </c>
      <c r="C1" s="7" t="inlineStr">
        <is>
          <t>유의어2</t>
        </is>
      </c>
      <c r="D1" s="7" t="inlineStr">
        <is>
          <t>유의어3</t>
        </is>
      </c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</row>
    <row r="2">
      <c r="A2" s="7" t="inlineStr">
        <is>
          <t>폴리</t>
        </is>
      </c>
      <c r="B2" s="13">
        <f>IFERROR(__xludf.DUMMYFUNCTION("SPLIT(E2, "", "")"),"폴리에스터")</f>
        <v/>
      </c>
      <c r="C2" s="13">
        <f>IFERROR(__xludf.DUMMYFUNCTION("""COMPUTED_VALUE"""),"폴리에스테르")</f>
        <v/>
      </c>
      <c r="D2" s="7">
        <f>IFERROR(__xludf.DUMMYFUNCTION("""COMPUTED_VALUE"""),"폴리섬유")</f>
        <v/>
      </c>
      <c r="E2" s="13" t="inlineStr">
        <is>
          <t>폴리에스터, 폴리에스테르, 폴리섬유</t>
        </is>
      </c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</row>
    <row r="3">
      <c r="A3" s="13" t="inlineStr">
        <is>
          <t>비스코스</t>
        </is>
      </c>
      <c r="B3" s="13">
        <f>IFERROR(__xludf.DUMMYFUNCTION("SPLIT(E3, "", "")"),"레이온")</f>
        <v/>
      </c>
      <c r="C3" s="7">
        <f>IFERROR(__xludf.DUMMYFUNCTION("""COMPUTED_VALUE"""),"모달")</f>
        <v/>
      </c>
      <c r="D3" s="7">
        <f>IFERROR(__xludf.DUMMYFUNCTION("""COMPUTED_VALUE"""),"텐셀")</f>
        <v/>
      </c>
      <c r="E3" s="13" t="inlineStr">
        <is>
          <t>레이온, 모달, 텐셀</t>
        </is>
      </c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</row>
    <row r="4">
      <c r="A4" s="13" t="inlineStr">
        <is>
          <t>면혼방</t>
        </is>
      </c>
      <c r="B4" s="13">
        <f>IFERROR(__xludf.DUMMYFUNCTION("SPLIT(E4, "", "")"),"코튼믹스")</f>
        <v/>
      </c>
      <c r="C4" s="7">
        <f>IFERROR(__xludf.DUMMYFUNCTION("""COMPUTED_VALUE"""),"혼합면")</f>
        <v/>
      </c>
      <c r="D4" s="7">
        <f>IFERROR(__xludf.DUMMYFUNCTION("""COMPUTED_VALUE"""),"면블렌드")</f>
        <v/>
      </c>
      <c r="E4" s="13" t="inlineStr">
        <is>
          <t>코튼믹스, 혼합면, 면블렌드</t>
        </is>
      </c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  <c r="Z4" s="14" t="n"/>
    </row>
    <row r="5">
      <c r="A5" s="13" t="inlineStr">
        <is>
          <t>면</t>
        </is>
      </c>
      <c r="B5" s="13">
        <f>IFERROR(__xludf.DUMMYFUNCTION("SPLIT(E5, "", "")"),"코튼")</f>
        <v/>
      </c>
      <c r="C5" s="8">
        <f>IFERROR(__xludf.DUMMYFUNCTION("""COMPUTED_VALUE"""),"목화")</f>
        <v/>
      </c>
      <c r="D5" s="8">
        <f>IFERROR(__xludf.DUMMYFUNCTION("""COMPUTED_VALUE"""),"면직물")</f>
        <v/>
      </c>
      <c r="E5" s="13" t="inlineStr">
        <is>
          <t>코튼, 목화, 면직물</t>
        </is>
      </c>
      <c r="F5" s="14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4" t="n"/>
    </row>
    <row r="6">
      <c r="A6" s="13" t="inlineStr">
        <is>
          <t>마</t>
        </is>
      </c>
      <c r="B6" s="13">
        <f>IFERROR(__xludf.DUMMYFUNCTION("SPLIT(E6, "", "")"),"리넨")</f>
        <v/>
      </c>
      <c r="C6" s="8">
        <f>IFERROR(__xludf.DUMMYFUNCTION("""COMPUTED_VALUE"""),"아마")</f>
        <v/>
      </c>
      <c r="D6" s="8">
        <f>IFERROR(__xludf.DUMMYFUNCTION("""COMPUTED_VALUE"""),"플랙스")</f>
        <v/>
      </c>
      <c r="E6" s="13" t="inlineStr">
        <is>
          <t>리넨, 아마, 플랙스</t>
        </is>
      </c>
      <c r="F6" s="14" t="n"/>
      <c r="G6" s="14" t="n"/>
      <c r="H6" s="14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</row>
    <row r="7">
      <c r="A7" s="13" t="inlineStr">
        <is>
          <t>마혼방</t>
        </is>
      </c>
      <c r="B7" s="13">
        <f>IFERROR(__xludf.DUMMYFUNCTION("SPLIT(E7, "", "")"),"리넨믹스")</f>
        <v/>
      </c>
      <c r="C7" s="8">
        <f>IFERROR(__xludf.DUMMYFUNCTION("""COMPUTED_VALUE"""),"린넨블렌드")</f>
        <v/>
      </c>
      <c r="D7" s="8">
        <f>IFERROR(__xludf.DUMMYFUNCTION("""COMPUTED_VALUE"""),"리넨혼합")</f>
        <v/>
      </c>
      <c r="E7" s="13" t="inlineStr">
        <is>
          <t>리넨믹스, 린넨블렌드, 리넨혼합</t>
        </is>
      </c>
      <c r="F7" s="14" t="n"/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  <c r="Z7" s="14" t="n"/>
    </row>
    <row r="8">
      <c r="A8" s="13" t="inlineStr">
        <is>
          <t>구스다운</t>
        </is>
      </c>
      <c r="B8" s="13">
        <f>IFERROR(__xludf.DUMMYFUNCTION("SPLIT(E8, "", "")"),"구스깃털")</f>
        <v/>
      </c>
      <c r="C8" s="8">
        <f>IFERROR(__xludf.DUMMYFUNCTION("""COMPUTED_VALUE"""),"거위털")</f>
        <v/>
      </c>
      <c r="D8" s="8">
        <f>IFERROR(__xludf.DUMMYFUNCTION("""COMPUTED_VALUE"""),"다운패딩")</f>
        <v/>
      </c>
      <c r="E8" s="13" t="inlineStr">
        <is>
          <t>구스깃털, 거위털, 다운패딩</t>
        </is>
      </c>
      <c r="F8" s="14" t="n"/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</row>
    <row r="9">
      <c r="A9" s="13" t="inlineStr">
        <is>
          <t>데님</t>
        </is>
      </c>
      <c r="B9" s="13">
        <f>IFERROR(__xludf.DUMMYFUNCTION("SPLIT(E9, "", "")"),"청바지")</f>
        <v/>
      </c>
      <c r="C9" s="8">
        <f>IFERROR(__xludf.DUMMYFUNCTION("""COMPUTED_VALUE"""),"진")</f>
        <v/>
      </c>
      <c r="D9" s="8">
        <f>IFERROR(__xludf.DUMMYFUNCTION("""COMPUTED_VALUE"""),"데님원단")</f>
        <v/>
      </c>
      <c r="E9" s="13" t="inlineStr">
        <is>
          <t>청바지, 진, 데님원단</t>
        </is>
      </c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  <c r="Z9" s="14" t="n"/>
    </row>
    <row r="10">
      <c r="A10" s="13" t="inlineStr">
        <is>
          <t>울혼방</t>
        </is>
      </c>
      <c r="B10" s="13">
        <f>IFERROR(__xludf.DUMMYFUNCTION("SPLIT(E10, "", "")"),"울믹스")</f>
        <v/>
      </c>
      <c r="C10" s="8">
        <f>IFERROR(__xludf.DUMMYFUNCTION("""COMPUTED_VALUE"""),"울블렌드")</f>
        <v/>
      </c>
      <c r="D10" s="8">
        <f>IFERROR(__xludf.DUMMYFUNCTION("""COMPUTED_VALUE"""),"울믹스드")</f>
        <v/>
      </c>
      <c r="E10" s="13" t="inlineStr">
        <is>
          <t>울믹스, 울블렌드, 울믹스드</t>
        </is>
      </c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  <c r="Z10" s="14" t="n"/>
    </row>
    <row r="11">
      <c r="A11" s="13" t="inlineStr">
        <is>
          <t>드라이핏</t>
        </is>
      </c>
      <c r="B11" s="13">
        <f>IFERROR(__xludf.DUMMYFUNCTION("SPLIT(E11, "", "")"),"흡습속건")</f>
        <v/>
      </c>
      <c r="C11" s="8">
        <f>IFERROR(__xludf.DUMMYFUNCTION("""COMPUTED_VALUE"""),"기능성원단")</f>
        <v/>
      </c>
      <c r="D11" s="8">
        <f>IFERROR(__xludf.DUMMYFUNCTION("""COMPUTED_VALUE"""),"쿨맥스")</f>
        <v/>
      </c>
      <c r="E11" s="13" t="inlineStr">
        <is>
          <t>흡습속건, 기능성원단, 쿨맥스</t>
        </is>
      </c>
      <c r="F11" s="14" t="n"/>
      <c r="G11" s="14" t="n"/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  <c r="Y11" s="14" t="n"/>
      <c r="Z11" s="14" t="n"/>
    </row>
    <row r="12">
      <c r="A12" s="13" t="inlineStr">
        <is>
          <t>린넨혼방</t>
        </is>
      </c>
      <c r="B12" s="13">
        <f>IFERROR(__xludf.DUMMYFUNCTION("SPLIT(E12, "", "")"),"린넨믹스")</f>
        <v/>
      </c>
      <c r="C12" s="8">
        <f>IFERROR(__xludf.DUMMYFUNCTION("""COMPUTED_VALUE"""),"리넨블렌드")</f>
        <v/>
      </c>
      <c r="D12" s="8">
        <f>IFERROR(__xludf.DUMMYFUNCTION("""COMPUTED_VALUE"""),"린넨블렌드")</f>
        <v/>
      </c>
      <c r="E12" s="13" t="inlineStr">
        <is>
          <t>린넨믹스, 리넨블렌드, 린넨블렌드</t>
        </is>
      </c>
      <c r="F12" s="14" t="n"/>
      <c r="G12" s="14" t="n"/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  <c r="Z12" s="14" t="n"/>
    </row>
    <row r="13">
      <c r="A13" s="13" t="inlineStr">
        <is>
          <t>덕다운</t>
        </is>
      </c>
      <c r="B13" s="13">
        <f>IFERROR(__xludf.DUMMYFUNCTION("SPLIT(E13, "", "")"),"구스다운")</f>
        <v/>
      </c>
      <c r="C13" s="8">
        <f>IFERROR(__xludf.DUMMYFUNCTION("""COMPUTED_VALUE"""),"솜털")</f>
        <v/>
      </c>
      <c r="D13" s="8">
        <f>IFERROR(__xludf.DUMMYFUNCTION("""COMPUTED_VALUE"""),"다운재킷")</f>
        <v/>
      </c>
      <c r="E13" s="13" t="inlineStr">
        <is>
          <t>구스다운, 솜털, 다운재킷</t>
        </is>
      </c>
      <c r="F13" s="14" t="n"/>
      <c r="G13" s="14" t="n"/>
      <c r="H13" s="14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  <c r="Z13" s="14" t="n"/>
    </row>
    <row r="14">
      <c r="A14" s="13" t="inlineStr">
        <is>
          <t>에어리즘</t>
        </is>
      </c>
      <c r="B14" s="13">
        <f>IFERROR(__xludf.DUMMYFUNCTION("SPLIT(E14, "", "")"),"쿨링소재")</f>
        <v/>
      </c>
      <c r="C14" s="8">
        <f>IFERROR(__xludf.DUMMYFUNCTION("""COMPUTED_VALUE"""),"통기성소재")</f>
        <v/>
      </c>
      <c r="D14" s="8">
        <f>IFERROR(__xludf.DUMMYFUNCTION("""COMPUTED_VALUE"""),"흡습속건소재")</f>
        <v/>
      </c>
      <c r="E14" s="13" t="inlineStr">
        <is>
          <t>쿨링소재, 통기성소재, 흡습속건소재</t>
        </is>
      </c>
      <c r="F14" s="14" t="n"/>
      <c r="G14" s="14" t="n"/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4" t="n"/>
    </row>
    <row r="15">
      <c r="A15" s="13" t="inlineStr">
        <is>
          <t>캐시미어혼방</t>
        </is>
      </c>
      <c r="B15" s="13">
        <f>IFERROR(__xludf.DUMMYFUNCTION("SPLIT(E15, "", "")"),"캐시미어믹스")</f>
        <v/>
      </c>
      <c r="C15" s="8">
        <f>IFERROR(__xludf.DUMMYFUNCTION("""COMPUTED_VALUE"""),"캐시미어블렌드")</f>
        <v/>
      </c>
      <c r="D15" s="8">
        <f>IFERROR(__xludf.DUMMYFUNCTION("""COMPUTED_VALUE"""),"캐시미어혼합")</f>
        <v/>
      </c>
      <c r="E15" s="13" t="inlineStr">
        <is>
          <t>캐시미어믹스, 캐시미어블렌드, 캐시미어혼합</t>
        </is>
      </c>
      <c r="F15" s="14" t="n"/>
      <c r="G15" s="14" t="n"/>
      <c r="H15" s="14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  <c r="Z15" s="14" t="n"/>
    </row>
    <row r="16">
      <c r="A16" s="13" t="inlineStr">
        <is>
          <t>울</t>
        </is>
      </c>
      <c r="B16" s="13">
        <f>IFERROR(__xludf.DUMMYFUNCTION("SPLIT(E16, "", "")"),"모직")</f>
        <v/>
      </c>
      <c r="C16" s="8">
        <f>IFERROR(__xludf.DUMMYFUNCTION("""COMPUTED_VALUE"""),"양모")</f>
        <v/>
      </c>
      <c r="D16" s="8">
        <f>IFERROR(__xludf.DUMMYFUNCTION("""COMPUTED_VALUE"""),"울혼방")</f>
        <v/>
      </c>
      <c r="E16" s="13" t="inlineStr">
        <is>
          <t>모직, 양모, 울혼방</t>
        </is>
      </c>
      <c r="F16" s="14" t="n"/>
      <c r="G16" s="14" t="n"/>
      <c r="H16" s="14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  <c r="Z16" s="14" t="n"/>
    </row>
    <row r="17">
      <c r="A17" s="13" t="inlineStr">
        <is>
          <t>비스코스혼방</t>
        </is>
      </c>
      <c r="B17" s="13">
        <f>IFERROR(__xludf.DUMMYFUNCTION("SPLIT(E17, "", "")"),"레이온믹스")</f>
        <v/>
      </c>
      <c r="C17" s="8">
        <f>IFERROR(__xludf.DUMMYFUNCTION("""COMPUTED_VALUE"""),"비스코스믹스")</f>
        <v/>
      </c>
      <c r="D17" s="8">
        <f>IFERROR(__xludf.DUMMYFUNCTION("""COMPUTED_VALUE"""),"인견혼방")</f>
        <v/>
      </c>
      <c r="E17" s="13" t="inlineStr">
        <is>
          <t>레이온믹스, 비스코스믹스, 인견혼방</t>
        </is>
      </c>
      <c r="F17" s="14" t="n"/>
      <c r="G17" s="14" t="n"/>
      <c r="H17" s="14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  <c r="Z17" s="14" t="n"/>
    </row>
    <row r="18">
      <c r="A18" s="13" t="inlineStr">
        <is>
          <t>플란넬</t>
        </is>
      </c>
      <c r="B18" s="13">
        <f>IFERROR(__xludf.DUMMYFUNCTION("SPLIT(E18, "", "")"),"플래드")</f>
        <v/>
      </c>
      <c r="C18" s="8">
        <f>IFERROR(__xludf.DUMMYFUNCTION("""COMPUTED_VALUE"""),"체크무늬")</f>
        <v/>
      </c>
      <c r="D18" s="8">
        <f>IFERROR(__xludf.DUMMYFUNCTION("""COMPUTED_VALUE"""),"기모직")</f>
        <v/>
      </c>
      <c r="E18" s="13" t="inlineStr">
        <is>
          <t>플래드, 체크무늬, 기모직</t>
        </is>
      </c>
      <c r="F18" s="14" t="n"/>
      <c r="G18" s="14" t="n"/>
      <c r="H18" s="14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4" t="n"/>
    </row>
    <row r="19">
      <c r="A19" s="13" t="inlineStr">
        <is>
          <t>린넨</t>
        </is>
      </c>
      <c r="B19" s="13">
        <f>IFERROR(__xludf.DUMMYFUNCTION("SPLIT(E19, "", "")"),"리넨")</f>
        <v/>
      </c>
      <c r="C19" s="8">
        <f>IFERROR(__xludf.DUMMYFUNCTION("""COMPUTED_VALUE"""),"아마포")</f>
        <v/>
      </c>
      <c r="D19" s="8">
        <f>IFERROR(__xludf.DUMMYFUNCTION("""COMPUTED_VALUE"""),"플랙스")</f>
        <v/>
      </c>
      <c r="E19" s="13" t="inlineStr">
        <is>
          <t>리넨, 아마포, 플랙스</t>
        </is>
      </c>
      <c r="F19" s="14" t="n"/>
      <c r="G19" s="14" t="n"/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4" t="n"/>
    </row>
    <row r="20">
      <c r="A20" s="13" t="inlineStr">
        <is>
          <t>고어텍스</t>
        </is>
      </c>
      <c r="B20" s="13">
        <f>IFERROR(__xludf.DUMMYFUNCTION("SPLIT(E20, "", "")"),"방수원단")</f>
        <v/>
      </c>
      <c r="C20" s="8">
        <f>IFERROR(__xludf.DUMMYFUNCTION("""COMPUTED_VALUE"""),"기능성원단")</f>
        <v/>
      </c>
      <c r="D20" s="8">
        <f>IFERROR(__xludf.DUMMYFUNCTION("""COMPUTED_VALUE"""),"투습원단")</f>
        <v/>
      </c>
      <c r="E20" s="13" t="inlineStr">
        <is>
          <t>방수원단, 기능성원단, 투습원단</t>
        </is>
      </c>
      <c r="F20" s="14" t="n"/>
      <c r="G20" s="14" t="n"/>
      <c r="H20" s="14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  <c r="Y20" s="14" t="n"/>
      <c r="Z20" s="14" t="n"/>
    </row>
    <row r="21" ht="15.75" customHeight="1" s="16">
      <c r="A21" s="13" t="inlineStr">
        <is>
          <t>앙고라혼방</t>
        </is>
      </c>
      <c r="B21" s="13">
        <f>IFERROR(__xludf.DUMMYFUNCTION("SPLIT(E21, "", "")"),"앙고라믹스")</f>
        <v/>
      </c>
      <c r="C21" s="8">
        <f>IFERROR(__xludf.DUMMYFUNCTION("""COMPUTED_VALUE"""),"앙고라블렌드")</f>
        <v/>
      </c>
      <c r="D21" s="8">
        <f>IFERROR(__xludf.DUMMYFUNCTION("""COMPUTED_VALUE"""),"앙고라믹스트")</f>
        <v/>
      </c>
      <c r="E21" s="13" t="inlineStr">
        <is>
          <t>앙고라믹스, 앙고라블렌드, 앙고라믹스트</t>
        </is>
      </c>
      <c r="F21" s="14" t="n"/>
      <c r="G21" s="14" t="n"/>
      <c r="H21" s="14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  <c r="Y21" s="14" t="n"/>
      <c r="Z21" s="14" t="n"/>
    </row>
    <row r="22" ht="15.75" customHeight="1" s="16">
      <c r="A22" s="13" t="inlineStr">
        <is>
          <t>클리마라이트</t>
        </is>
      </c>
      <c r="B22" s="13">
        <f>IFERROR(__xludf.DUMMYFUNCTION("SPLIT(E22, "", "")"),"드라이핏")</f>
        <v/>
      </c>
      <c r="C22" s="8">
        <f>IFERROR(__xludf.DUMMYFUNCTION("""COMPUTED_VALUE"""),"에어로레디")</f>
        <v/>
      </c>
      <c r="D22" s="8">
        <f>IFERROR(__xludf.DUMMYFUNCTION("""COMPUTED_VALUE"""),"쿨맥스")</f>
        <v/>
      </c>
      <c r="E22" s="13" t="inlineStr">
        <is>
          <t>드라이핏, 에어로레디, 쿨맥스</t>
        </is>
      </c>
      <c r="F22" s="14" t="n"/>
      <c r="G22" s="14" t="n"/>
      <c r="H22" s="1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  <c r="Z22" s="14" t="n"/>
    </row>
    <row r="23" ht="15.75" customHeight="1" s="16">
      <c r="A23" s="13" t="inlineStr">
        <is>
          <t>골덴</t>
        </is>
      </c>
      <c r="B23" s="13">
        <f>IFERROR(__xludf.DUMMYFUNCTION("SPLIT(E23, "", "")"),"코듀로이")</f>
        <v/>
      </c>
      <c r="C23" s="8">
        <f>IFERROR(__xludf.DUMMYFUNCTION("""COMPUTED_VALUE"""),"코르덴")</f>
        <v/>
      </c>
      <c r="D23" s="8">
        <f>IFERROR(__xludf.DUMMYFUNCTION("""COMPUTED_VALUE"""),"코듀로이천")</f>
        <v/>
      </c>
      <c r="E23" s="13" t="inlineStr">
        <is>
          <t>코듀로이, 코르덴, 코듀로이천</t>
        </is>
      </c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  <c r="Y23" s="14" t="n"/>
      <c r="Z23" s="14" t="n"/>
    </row>
    <row r="24" ht="15.75" customHeight="1" s="16">
      <c r="A24" s="13" t="inlineStr">
        <is>
          <t>염소가죽</t>
        </is>
      </c>
      <c r="B24" s="13">
        <f>IFERROR(__xludf.DUMMYFUNCTION("SPLIT(E24, "", "")"),"샤무드")</f>
        <v/>
      </c>
      <c r="C24" s="8">
        <f>IFERROR(__xludf.DUMMYFUNCTION("""COMPUTED_VALUE"""),"고트스킨")</f>
        <v/>
      </c>
      <c r="D24" s="8">
        <f>IFERROR(__xludf.DUMMYFUNCTION("""COMPUTED_VALUE"""),"고트레더")</f>
        <v/>
      </c>
      <c r="E24" s="13" t="inlineStr">
        <is>
          <t>샤무드, 고트스킨, 고트레더</t>
        </is>
      </c>
      <c r="F24" s="14" t="n"/>
      <c r="G24" s="14" t="n"/>
      <c r="H24" s="14" t="n"/>
      <c r="I24" s="14" t="n"/>
      <c r="J24" s="14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4" t="n"/>
      <c r="T24" s="14" t="n"/>
      <c r="U24" s="14" t="n"/>
      <c r="V24" s="14" t="n"/>
      <c r="W24" s="14" t="n"/>
      <c r="X24" s="14" t="n"/>
      <c r="Y24" s="14" t="n"/>
      <c r="Z24" s="14" t="n"/>
    </row>
    <row r="25" ht="15.75" customHeight="1" s="16">
      <c r="A25" s="13" t="inlineStr">
        <is>
          <t>클리마쿨</t>
        </is>
      </c>
      <c r="B25" s="13">
        <f>IFERROR(__xludf.DUMMYFUNCTION("SPLIT(E25, "", "")"),"통기성")</f>
        <v/>
      </c>
      <c r="C25" s="8">
        <f>IFERROR(__xludf.DUMMYFUNCTION("""COMPUTED_VALUE"""),"쿨링")</f>
        <v/>
      </c>
      <c r="D25" s="8">
        <f>IFERROR(__xludf.DUMMYFUNCTION("""COMPUTED_VALUE"""),"에어로쿨")</f>
        <v/>
      </c>
      <c r="E25" s="13" t="inlineStr">
        <is>
          <t>통기성, 쿨링, 에어로쿨</t>
        </is>
      </c>
      <c r="F25" s="14" t="n"/>
      <c r="G25" s="14" t="n"/>
      <c r="H25" s="14" t="n"/>
      <c r="I25" s="14" t="n"/>
      <c r="J25" s="14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14" t="n"/>
      <c r="T25" s="14" t="n"/>
      <c r="U25" s="14" t="n"/>
      <c r="V25" s="14" t="n"/>
      <c r="W25" s="14" t="n"/>
      <c r="X25" s="14" t="n"/>
      <c r="Y25" s="14" t="n"/>
      <c r="Z25" s="14" t="n"/>
    </row>
    <row r="26" ht="15.75" customHeight="1" s="16">
      <c r="A26" s="13" t="inlineStr">
        <is>
          <t>실크혼방</t>
        </is>
      </c>
      <c r="B26" s="13">
        <f>IFERROR(__xludf.DUMMYFUNCTION("SPLIT(E26, "", "")"),"실크믹스")</f>
        <v/>
      </c>
      <c r="C26" s="8">
        <f>IFERROR(__xludf.DUMMYFUNCTION("""COMPUTED_VALUE"""),"실크블렌드")</f>
        <v/>
      </c>
      <c r="D26" s="8">
        <f>IFERROR(__xludf.DUMMYFUNCTION("""COMPUTED_VALUE"""),"실크컴포지트")</f>
        <v/>
      </c>
      <c r="E26" s="13" t="inlineStr">
        <is>
          <t>실크믹스, 실크블렌드, 실크컴포지트</t>
        </is>
      </c>
      <c r="F26" s="14" t="n"/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4" t="n"/>
      <c r="T26" s="14" t="n"/>
      <c r="U26" s="14" t="n"/>
      <c r="V26" s="14" t="n"/>
      <c r="W26" s="14" t="n"/>
      <c r="X26" s="14" t="n"/>
      <c r="Y26" s="14" t="n"/>
      <c r="Z26" s="14" t="n"/>
    </row>
    <row r="27" ht="15.75" customHeight="1" s="16">
      <c r="A27" s="13" t="inlineStr">
        <is>
          <t>클리마웜</t>
        </is>
      </c>
      <c r="B27" s="13">
        <f>IFERROR(__xludf.DUMMYFUNCTION("SPLIT(E27, "", "")"),"기모")</f>
        <v/>
      </c>
      <c r="C27" s="8">
        <f>IFERROR(__xludf.DUMMYFUNCTION("""COMPUTED_VALUE"""),"플리스")</f>
        <v/>
      </c>
      <c r="D27" s="8">
        <f>IFERROR(__xludf.DUMMYFUNCTION("""COMPUTED_VALUE"""),"써모텍스")</f>
        <v/>
      </c>
      <c r="E27" s="13" t="inlineStr">
        <is>
          <t>기모, 플리스, 써모텍스</t>
        </is>
      </c>
      <c r="F27" s="14" t="n"/>
      <c r="G27" s="14" t="n"/>
      <c r="H27" s="14" t="n"/>
      <c r="I27" s="14" t="n"/>
      <c r="J27" s="14" t="n"/>
      <c r="K27" s="14" t="n"/>
      <c r="L27" s="14" t="n"/>
      <c r="M27" s="14" t="n"/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  <c r="Y27" s="14" t="n"/>
      <c r="Z27" s="14" t="n"/>
    </row>
    <row r="28" ht="15.75" customHeight="1" s="16">
      <c r="A28" s="13" t="inlineStr">
        <is>
          <t>캐시미어</t>
        </is>
      </c>
      <c r="B28" s="13">
        <f>IFERROR(__xludf.DUMMYFUNCTION("SPLIT(E28, "", "")"),"캐시미어울")</f>
        <v/>
      </c>
      <c r="C28" s="8">
        <f>IFERROR(__xludf.DUMMYFUNCTION("""COMPUTED_VALUE"""),"캐시미어블렌드")</f>
        <v/>
      </c>
      <c r="D28" s="8">
        <f>IFERROR(__xludf.DUMMYFUNCTION("""COMPUTED_VALUE"""),"캐시미어믹스")</f>
        <v/>
      </c>
      <c r="E28" s="13" t="inlineStr">
        <is>
          <t>캐시미어울, 캐시미어블렌드, 캐시미어믹스</t>
        </is>
      </c>
      <c r="F28" s="14" t="n"/>
      <c r="G28" s="14" t="n"/>
      <c r="H28" s="14" t="n"/>
      <c r="I28" s="14" t="n"/>
      <c r="J28" s="14" t="n"/>
      <c r="K28" s="14" t="n"/>
      <c r="L28" s="14" t="n"/>
      <c r="M28" s="14" t="n"/>
      <c r="N28" s="14" t="n"/>
      <c r="O28" s="14" t="n"/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  <c r="Y28" s="14" t="n"/>
      <c r="Z28" s="14" t="n"/>
    </row>
    <row r="29" ht="15.75" customHeight="1" s="16">
      <c r="A29" s="13" t="inlineStr">
        <is>
          <t>클리마핏</t>
        </is>
      </c>
      <c r="B29" s="13">
        <f>IFERROR(__xludf.DUMMYFUNCTION("SPLIT(E29, "", "")"),"클라이마쿨")</f>
        <v/>
      </c>
      <c r="C29" s="8">
        <f>IFERROR(__xludf.DUMMYFUNCTION("""COMPUTED_VALUE"""),"클라이마웜")</f>
        <v/>
      </c>
      <c r="D29" s="8">
        <f>IFERROR(__xludf.DUMMYFUNCTION("""COMPUTED_VALUE"""),"클라이마프루프")</f>
        <v/>
      </c>
      <c r="E29" s="13" t="inlineStr">
        <is>
          <t>클라이마쿨, 클라이마웜, 클라이마프루프</t>
        </is>
      </c>
      <c r="F29" s="14" t="n"/>
      <c r="G29" s="14" t="n"/>
      <c r="H29" s="14" t="n"/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  <c r="Z29" s="14" t="n"/>
    </row>
    <row r="30" ht="15.75" customHeight="1" s="16">
      <c r="A30" s="13" t="inlineStr">
        <is>
          <t>폴라텍</t>
        </is>
      </c>
      <c r="B30" s="13">
        <f>IFERROR(__xludf.DUMMYFUNCTION("SPLIT(E30, "", "")"),"플리스")</f>
        <v/>
      </c>
      <c r="C30" s="8">
        <f>IFERROR(__xludf.DUMMYFUNCTION("""COMPUTED_VALUE"""),"마이크로플리스")</f>
        <v/>
      </c>
      <c r="D30" s="8">
        <f>IFERROR(__xludf.DUMMYFUNCTION("""COMPUTED_VALUE"""),"테크니컬플리스")</f>
        <v/>
      </c>
      <c r="E30" s="13" t="inlineStr">
        <is>
          <t>플리스, 마이크로플리스, 테크니컬플리스</t>
        </is>
      </c>
      <c r="F30" s="14" t="n"/>
      <c r="G30" s="14" t="n"/>
      <c r="H30" s="14" t="n"/>
      <c r="I30" s="14" t="n"/>
      <c r="J30" s="14" t="n"/>
      <c r="K30" s="14" t="n"/>
      <c r="L30" s="14" t="n"/>
      <c r="M30" s="14" t="n"/>
      <c r="N30" s="14" t="n"/>
      <c r="O30" s="14" t="n"/>
      <c r="P30" s="14" t="n"/>
      <c r="Q30" s="14" t="n"/>
      <c r="R30" s="14" t="n"/>
      <c r="S30" s="14" t="n"/>
      <c r="T30" s="14" t="n"/>
      <c r="U30" s="14" t="n"/>
      <c r="V30" s="14" t="n"/>
      <c r="W30" s="14" t="n"/>
      <c r="X30" s="14" t="n"/>
      <c r="Y30" s="14" t="n"/>
      <c r="Z30" s="14" t="n"/>
    </row>
    <row r="31" ht="15.75" customHeight="1" s="16">
      <c r="A31" s="13" t="inlineStr">
        <is>
          <t>모달혼방</t>
        </is>
      </c>
      <c r="B31" s="13">
        <f>IFERROR(__xludf.DUMMYFUNCTION("SPLIT(E31, "", "")"),"모달믹스")</f>
        <v/>
      </c>
      <c r="C31" s="8">
        <f>IFERROR(__xludf.DUMMYFUNCTION("""COMPUTED_VALUE"""),"모달블렌드")</f>
        <v/>
      </c>
      <c r="D31" s="8">
        <f>IFERROR(__xludf.DUMMYFUNCTION("""COMPUTED_VALUE"""),"모달혼합")</f>
        <v/>
      </c>
      <c r="E31" s="13" t="inlineStr">
        <is>
          <t>모달믹스, 모달블렌드, 모달혼합</t>
        </is>
      </c>
      <c r="F31" s="14" t="n"/>
      <c r="G31" s="14" t="n"/>
      <c r="H31" s="14" t="n"/>
      <c r="I31" s="14" t="n"/>
      <c r="J31" s="14" t="n"/>
      <c r="K31" s="14" t="n"/>
      <c r="L31" s="14" t="n"/>
      <c r="M31" s="14" t="n"/>
      <c r="N31" s="14" t="n"/>
      <c r="O31" s="14" t="n"/>
      <c r="P31" s="14" t="n"/>
      <c r="Q31" s="14" t="n"/>
      <c r="R31" s="14" t="n"/>
      <c r="S31" s="14" t="n"/>
      <c r="T31" s="14" t="n"/>
      <c r="U31" s="14" t="n"/>
      <c r="V31" s="14" t="n"/>
      <c r="W31" s="14" t="n"/>
      <c r="X31" s="14" t="n"/>
      <c r="Y31" s="14" t="n"/>
      <c r="Z31" s="14" t="n"/>
    </row>
    <row r="32" ht="15.75" customHeight="1" s="16">
      <c r="A32" s="13" t="inlineStr">
        <is>
          <t>양가죽</t>
        </is>
      </c>
      <c r="B32" s="13">
        <f>IFERROR(__xludf.DUMMYFUNCTION("SPLIT(E32, "", "")"),"램스킨")</f>
        <v/>
      </c>
      <c r="C32" s="8">
        <f>IFERROR(__xludf.DUMMYFUNCTION("""COMPUTED_VALUE"""),"램레더")</f>
        <v/>
      </c>
      <c r="D32" s="8">
        <f>IFERROR(__xludf.DUMMYFUNCTION("""COMPUTED_VALUE"""),"양피")</f>
        <v/>
      </c>
      <c r="E32" s="13" t="inlineStr">
        <is>
          <t>램스킨, 램레더, 양피</t>
        </is>
      </c>
      <c r="F32" s="14" t="n"/>
      <c r="G32" s="14" t="n"/>
      <c r="H32" s="14" t="n"/>
      <c r="I32" s="14" t="n"/>
      <c r="J32" s="14" t="n"/>
      <c r="K32" s="14" t="n"/>
      <c r="L32" s="14" t="n"/>
      <c r="M32" s="14" t="n"/>
      <c r="N32" s="14" t="n"/>
      <c r="O32" s="14" t="n"/>
      <c r="P32" s="14" t="n"/>
      <c r="Q32" s="14" t="n"/>
      <c r="R32" s="14" t="n"/>
      <c r="S32" s="14" t="n"/>
      <c r="T32" s="14" t="n"/>
      <c r="U32" s="14" t="n"/>
      <c r="V32" s="14" t="n"/>
      <c r="W32" s="14" t="n"/>
      <c r="X32" s="14" t="n"/>
      <c r="Y32" s="14" t="n"/>
      <c r="Z32" s="14" t="n"/>
    </row>
    <row r="33" ht="15.75" customHeight="1" s="16">
      <c r="A33" s="13" t="inlineStr">
        <is>
          <t>알파카혼방</t>
        </is>
      </c>
      <c r="B33" s="13">
        <f>IFERROR(__xludf.DUMMYFUNCTION("SPLIT(E33, "", "")"),"알파카믹스")</f>
        <v/>
      </c>
      <c r="C33" s="8">
        <f>IFERROR(__xludf.DUMMYFUNCTION("""COMPUTED_VALUE"""),"알파카블렌드")</f>
        <v/>
      </c>
      <c r="D33" s="8">
        <f>IFERROR(__xludf.DUMMYFUNCTION("""COMPUTED_VALUE"""),"알파카믹스드")</f>
        <v/>
      </c>
      <c r="E33" s="13" t="inlineStr">
        <is>
          <t>알파카믹스, 알파카블렌드, 알파카믹스드</t>
        </is>
      </c>
      <c r="F33" s="14" t="n"/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  <c r="Y33" s="14" t="n"/>
      <c r="Z33" s="14" t="n"/>
    </row>
    <row r="34" ht="15.75" customHeight="1" s="16">
      <c r="A34" s="13" t="inlineStr">
        <is>
          <t>견</t>
        </is>
      </c>
      <c r="B34" s="13">
        <f>IFERROR(__xludf.DUMMYFUNCTION("SPLIT(E34, "", "")"),"실크")</f>
        <v/>
      </c>
      <c r="C34" s="8">
        <f>IFERROR(__xludf.DUMMYFUNCTION("""COMPUTED_VALUE"""),"비단")</f>
        <v/>
      </c>
      <c r="D34" s="8">
        <f>IFERROR(__xludf.DUMMYFUNCTION("""COMPUTED_VALUE"""),"새틴")</f>
        <v/>
      </c>
      <c r="E34" s="13" t="inlineStr">
        <is>
          <t>실크, 비단, 새틴</t>
        </is>
      </c>
      <c r="F34" s="14" t="n"/>
      <c r="G34" s="14" t="n"/>
      <c r="H34" s="14" t="n"/>
      <c r="I34" s="14" t="n"/>
      <c r="J34" s="14" t="n"/>
      <c r="K34" s="14" t="n"/>
      <c r="L34" s="14" t="n"/>
      <c r="M34" s="14" t="n"/>
      <c r="N34" s="14" t="n"/>
      <c r="O34" s="14" t="n"/>
      <c r="P34" s="14" t="n"/>
      <c r="Q34" s="14" t="n"/>
      <c r="R34" s="14" t="n"/>
      <c r="S34" s="14" t="n"/>
      <c r="T34" s="14" t="n"/>
      <c r="U34" s="14" t="n"/>
      <c r="V34" s="14" t="n"/>
      <c r="W34" s="14" t="n"/>
      <c r="X34" s="14" t="n"/>
      <c r="Y34" s="14" t="n"/>
      <c r="Z34" s="14" t="n"/>
    </row>
    <row r="35" ht="15.75" customHeight="1" s="16">
      <c r="A35" s="13" t="inlineStr">
        <is>
          <t>레더</t>
        </is>
      </c>
      <c r="B35" s="13">
        <f>IFERROR(__xludf.DUMMYFUNCTION("SPLIT(E35, "", "")"),"가죽")</f>
        <v/>
      </c>
      <c r="C35" s="8">
        <f>IFERROR(__xludf.DUMMYFUNCTION("""COMPUTED_VALUE"""),"인조가죽")</f>
        <v/>
      </c>
      <c r="D35" s="8">
        <f>IFERROR(__xludf.DUMMYFUNCTION("""COMPUTED_VALUE"""),"에코레더")</f>
        <v/>
      </c>
      <c r="E35" s="13" t="inlineStr">
        <is>
          <t>가죽, 인조가죽, 에코레더</t>
        </is>
      </c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  <c r="U35" s="14" t="n"/>
      <c r="V35" s="14" t="n"/>
      <c r="W35" s="14" t="n"/>
      <c r="X35" s="14" t="n"/>
      <c r="Y35" s="14" t="n"/>
      <c r="Z35" s="14" t="n"/>
    </row>
    <row r="36" ht="15.75" customHeight="1" s="16">
      <c r="A36" s="13" t="inlineStr">
        <is>
          <t>오가닉코튼</t>
        </is>
      </c>
      <c r="B36" s="13">
        <f>IFERROR(__xludf.DUMMYFUNCTION("SPLIT(E36, "", "")"),"유기농면")</f>
        <v/>
      </c>
      <c r="C36" s="8">
        <f>IFERROR(__xludf.DUMMYFUNCTION("""COMPUTED_VALUE"""),"유기농코튼")</f>
        <v/>
      </c>
      <c r="D36" s="8">
        <f>IFERROR(__xludf.DUMMYFUNCTION("""COMPUTED_VALUE"""),"오가닉면")</f>
        <v/>
      </c>
      <c r="E36" s="13" t="inlineStr">
        <is>
          <t>유기농면, 유기농코튼, 오가닉면</t>
        </is>
      </c>
      <c r="F36" s="14" t="n"/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  <c r="U36" s="14" t="n"/>
      <c r="V36" s="14" t="n"/>
      <c r="W36" s="14" t="n"/>
      <c r="X36" s="14" t="n"/>
      <c r="Y36" s="14" t="n"/>
      <c r="Z36" s="14" t="n"/>
    </row>
    <row r="37" ht="15.75" customHeight="1" s="16">
      <c r="A37" s="13" t="inlineStr">
        <is>
          <t>라이크라</t>
        </is>
      </c>
      <c r="B37" s="13">
        <f>IFERROR(__xludf.DUMMYFUNCTION("SPLIT(E37, "", "")"),"스판덱스")</f>
        <v/>
      </c>
      <c r="C37" s="8">
        <f>IFERROR(__xludf.DUMMYFUNCTION("""COMPUTED_VALUE"""),"엘라스테인")</f>
        <v/>
      </c>
      <c r="D37" s="8">
        <f>IFERROR(__xludf.DUMMYFUNCTION("""COMPUTED_VALUE"""),"신축성섬유")</f>
        <v/>
      </c>
      <c r="E37" s="13" t="inlineStr">
        <is>
          <t>스판덱스, 엘라스테인, 신축성섬유</t>
        </is>
      </c>
      <c r="F37" s="14" t="n"/>
      <c r="G37" s="14" t="n"/>
      <c r="H37" s="14" t="n"/>
      <c r="I37" s="14" t="n"/>
      <c r="J37" s="14" t="n"/>
      <c r="K37" s="14" t="n"/>
      <c r="L37" s="14" t="n"/>
      <c r="M37" s="14" t="n"/>
      <c r="N37" s="14" t="n"/>
      <c r="O37" s="14" t="n"/>
      <c r="P37" s="14" t="n"/>
      <c r="Q37" s="14" t="n"/>
      <c r="R37" s="14" t="n"/>
      <c r="S37" s="14" t="n"/>
      <c r="T37" s="14" t="n"/>
      <c r="U37" s="14" t="n"/>
      <c r="V37" s="14" t="n"/>
      <c r="W37" s="14" t="n"/>
      <c r="X37" s="14" t="n"/>
      <c r="Y37" s="14" t="n"/>
      <c r="Z37" s="14" t="n"/>
    </row>
    <row r="38" ht="15.75" customHeight="1" s="16">
      <c r="A38" s="13" t="inlineStr">
        <is>
          <t>코듀로이</t>
        </is>
      </c>
      <c r="B38" s="13">
        <f>IFERROR(__xludf.DUMMYFUNCTION("SPLIT(E38, "", "")"),"골덴")</f>
        <v/>
      </c>
      <c r="C38" s="8">
        <f>IFERROR(__xludf.DUMMYFUNCTION("""COMPUTED_VALUE"""),"코르덴")</f>
        <v/>
      </c>
      <c r="D38" s="8">
        <f>IFERROR(__xludf.DUMMYFUNCTION("""COMPUTED_VALUE"""),"코듀로이원단")</f>
        <v/>
      </c>
      <c r="E38" s="13" t="inlineStr">
        <is>
          <t>골덴, 코르덴, 코듀로이원단</t>
        </is>
      </c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4" t="n"/>
      <c r="U38" s="14" t="n"/>
      <c r="V38" s="14" t="n"/>
      <c r="W38" s="14" t="n"/>
      <c r="X38" s="14" t="n"/>
      <c r="Y38" s="14" t="n"/>
      <c r="Z38" s="14" t="n"/>
    </row>
    <row r="39" ht="15.75" customHeight="1" s="16">
      <c r="A39" s="14" t="n"/>
      <c r="B39" s="14" t="n"/>
      <c r="C39" s="14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14" t="n"/>
      <c r="Y39" s="14" t="n"/>
      <c r="Z39" s="14" t="n"/>
    </row>
    <row r="40" ht="15.75" customHeight="1" s="16">
      <c r="A40" s="14" t="n"/>
      <c r="B40" s="14" t="n"/>
      <c r="C40" s="14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4" t="n"/>
      <c r="T40" s="14" t="n"/>
      <c r="U40" s="14" t="n"/>
      <c r="V40" s="14" t="n"/>
      <c r="W40" s="14" t="n"/>
      <c r="X40" s="14" t="n"/>
      <c r="Y40" s="14" t="n"/>
      <c r="Z40" s="14" t="n"/>
    </row>
    <row r="41" ht="15.75" customHeight="1" s="16">
      <c r="A41" s="14" t="n"/>
      <c r="B41" s="14" t="n"/>
      <c r="C41" s="14" t="n"/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  <c r="Y41" s="14" t="n"/>
      <c r="Z41" s="14" t="n"/>
    </row>
    <row r="42" ht="15.75" customHeight="1" s="16">
      <c r="A42" s="14" t="n"/>
      <c r="B42" s="14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  <c r="V42" s="14" t="n"/>
      <c r="W42" s="14" t="n"/>
      <c r="X42" s="14" t="n"/>
      <c r="Y42" s="14" t="n"/>
      <c r="Z42" s="14" t="n"/>
    </row>
    <row r="43" ht="15.75" customHeight="1" s="16">
      <c r="A43" s="14" t="n"/>
      <c r="B43" s="14" t="n"/>
      <c r="C43" s="14" t="n"/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4" t="n"/>
      <c r="T43" s="14" t="n"/>
      <c r="U43" s="14" t="n"/>
      <c r="V43" s="14" t="n"/>
      <c r="W43" s="14" t="n"/>
      <c r="X43" s="14" t="n"/>
      <c r="Y43" s="14" t="n"/>
      <c r="Z43" s="14" t="n"/>
    </row>
    <row r="44" ht="15.75" customHeight="1" s="16">
      <c r="A44" s="14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4" t="n"/>
      <c r="T44" s="14" t="n"/>
      <c r="U44" s="14" t="n"/>
      <c r="V44" s="14" t="n"/>
      <c r="W44" s="14" t="n"/>
      <c r="X44" s="14" t="n"/>
      <c r="Y44" s="14" t="n"/>
      <c r="Z44" s="14" t="n"/>
    </row>
    <row r="45" ht="15.75" customHeight="1" s="16">
      <c r="A45" s="14" t="n"/>
      <c r="B45" s="14" t="n"/>
      <c r="C45" s="14" t="n"/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4" t="n"/>
      <c r="T45" s="14" t="n"/>
      <c r="U45" s="14" t="n"/>
      <c r="V45" s="14" t="n"/>
      <c r="W45" s="14" t="n"/>
      <c r="X45" s="14" t="n"/>
      <c r="Y45" s="14" t="n"/>
      <c r="Z45" s="14" t="n"/>
    </row>
    <row r="46" ht="15.75" customHeight="1" s="16">
      <c r="A46" s="14" t="n"/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4" t="n"/>
      <c r="T46" s="14" t="n"/>
      <c r="U46" s="14" t="n"/>
      <c r="V46" s="14" t="n"/>
      <c r="W46" s="14" t="n"/>
      <c r="X46" s="14" t="n"/>
      <c r="Y46" s="14" t="n"/>
      <c r="Z46" s="14" t="n"/>
    </row>
    <row r="47" ht="15.75" customHeight="1" s="16">
      <c r="A47" s="14" t="n"/>
      <c r="B47" s="14" t="n"/>
      <c r="C47" s="14" t="n"/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  <c r="U47" s="14" t="n"/>
      <c r="V47" s="14" t="n"/>
      <c r="W47" s="14" t="n"/>
      <c r="X47" s="14" t="n"/>
      <c r="Y47" s="14" t="n"/>
      <c r="Z47" s="14" t="n"/>
    </row>
    <row r="48" ht="15.75" customHeight="1" s="16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  <c r="U48" s="14" t="n"/>
      <c r="V48" s="14" t="n"/>
      <c r="W48" s="14" t="n"/>
      <c r="X48" s="14" t="n"/>
      <c r="Y48" s="14" t="n"/>
      <c r="Z48" s="14" t="n"/>
    </row>
    <row r="49" ht="15.75" customHeight="1" s="16">
      <c r="A49" s="14" t="n"/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  <c r="U49" s="14" t="n"/>
      <c r="V49" s="14" t="n"/>
      <c r="W49" s="14" t="n"/>
      <c r="X49" s="14" t="n"/>
      <c r="Y49" s="14" t="n"/>
      <c r="Z49" s="14" t="n"/>
    </row>
    <row r="50" ht="15.75" customHeight="1" s="16">
      <c r="A50" s="14" t="n"/>
      <c r="B50" s="14" t="n"/>
      <c r="C50" s="14" t="n"/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  <c r="Y50" s="14" t="n"/>
      <c r="Z50" s="14" t="n"/>
    </row>
    <row r="51" ht="15.75" customHeight="1" s="16">
      <c r="A51" s="14" t="n"/>
      <c r="B51" s="14" t="n"/>
      <c r="C51" s="14" t="n"/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4" t="n"/>
      <c r="T51" s="14" t="n"/>
      <c r="U51" s="14" t="n"/>
      <c r="V51" s="14" t="n"/>
      <c r="W51" s="14" t="n"/>
      <c r="X51" s="14" t="n"/>
      <c r="Y51" s="14" t="n"/>
      <c r="Z51" s="14" t="n"/>
    </row>
    <row r="52" ht="15.75" customHeight="1" s="16">
      <c r="A52" s="14" t="n"/>
      <c r="B52" s="14" t="n"/>
      <c r="C52" s="14" t="n"/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4" t="n"/>
      <c r="T52" s="14" t="n"/>
      <c r="U52" s="14" t="n"/>
      <c r="V52" s="14" t="n"/>
      <c r="W52" s="14" t="n"/>
      <c r="X52" s="14" t="n"/>
      <c r="Y52" s="14" t="n"/>
      <c r="Z52" s="14" t="n"/>
    </row>
    <row r="53" ht="15.75" customHeight="1" s="16">
      <c r="A53" s="14" t="n"/>
      <c r="B53" s="14" t="n"/>
      <c r="C53" s="14" t="n"/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4" t="n"/>
      <c r="T53" s="14" t="n"/>
      <c r="U53" s="14" t="n"/>
      <c r="V53" s="14" t="n"/>
      <c r="W53" s="14" t="n"/>
      <c r="X53" s="14" t="n"/>
      <c r="Y53" s="14" t="n"/>
      <c r="Z53" s="14" t="n"/>
    </row>
    <row r="54" ht="15.75" customHeight="1" s="16">
      <c r="A54" s="14" t="n"/>
      <c r="B54" s="14" t="n"/>
      <c r="C54" s="14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  <c r="U54" s="14" t="n"/>
      <c r="V54" s="14" t="n"/>
      <c r="W54" s="14" t="n"/>
      <c r="X54" s="14" t="n"/>
      <c r="Y54" s="14" t="n"/>
      <c r="Z54" s="14" t="n"/>
    </row>
    <row r="55" ht="15.75" customHeight="1" s="16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  <c r="U55" s="14" t="n"/>
      <c r="V55" s="14" t="n"/>
      <c r="W55" s="14" t="n"/>
      <c r="X55" s="14" t="n"/>
      <c r="Y55" s="14" t="n"/>
      <c r="Z55" s="14" t="n"/>
    </row>
    <row r="56" ht="15.75" customHeight="1" s="16">
      <c r="A56" s="14" t="n"/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  <c r="U56" s="14" t="n"/>
      <c r="V56" s="14" t="n"/>
      <c r="W56" s="14" t="n"/>
      <c r="X56" s="14" t="n"/>
      <c r="Y56" s="14" t="n"/>
      <c r="Z56" s="14" t="n"/>
    </row>
    <row r="57" ht="15.75" customHeight="1" s="16">
      <c r="A57" s="14" t="n"/>
      <c r="B57" s="14" t="n"/>
      <c r="C57" s="14" t="n"/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4" t="n"/>
      <c r="T57" s="14" t="n"/>
      <c r="U57" s="14" t="n"/>
      <c r="V57" s="14" t="n"/>
      <c r="W57" s="14" t="n"/>
      <c r="X57" s="14" t="n"/>
      <c r="Y57" s="14" t="n"/>
      <c r="Z57" s="14" t="n"/>
    </row>
    <row r="58" ht="15.75" customHeight="1" s="16">
      <c r="A58" s="14" t="n"/>
      <c r="B58" s="14" t="n"/>
      <c r="C58" s="14" t="n"/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4" t="n"/>
      <c r="T58" s="14" t="n"/>
      <c r="U58" s="14" t="n"/>
      <c r="V58" s="14" t="n"/>
      <c r="W58" s="14" t="n"/>
      <c r="X58" s="14" t="n"/>
      <c r="Y58" s="14" t="n"/>
      <c r="Z58" s="14" t="n"/>
    </row>
    <row r="59" ht="15.75" customHeight="1" s="16">
      <c r="A59" s="14" t="n"/>
      <c r="B59" s="14" t="n"/>
      <c r="C59" s="14" t="n"/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4" t="n"/>
      <c r="T59" s="14" t="n"/>
      <c r="U59" s="14" t="n"/>
      <c r="V59" s="14" t="n"/>
      <c r="W59" s="14" t="n"/>
      <c r="X59" s="14" t="n"/>
      <c r="Y59" s="14" t="n"/>
      <c r="Z59" s="14" t="n"/>
    </row>
    <row r="60" ht="15.75" customHeight="1" s="16">
      <c r="A60" s="14" t="n"/>
      <c r="B60" s="14" t="n"/>
      <c r="C60" s="14" t="n"/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4" t="n"/>
      <c r="T60" s="14" t="n"/>
      <c r="U60" s="14" t="n"/>
      <c r="V60" s="14" t="n"/>
      <c r="W60" s="14" t="n"/>
      <c r="X60" s="14" t="n"/>
      <c r="Y60" s="14" t="n"/>
      <c r="Z60" s="14" t="n"/>
    </row>
    <row r="61" ht="15.75" customHeight="1" s="16">
      <c r="A61" s="14" t="n"/>
      <c r="B61" s="14" t="n"/>
      <c r="C61" s="14" t="n"/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4" t="n"/>
      <c r="T61" s="14" t="n"/>
      <c r="U61" s="14" t="n"/>
      <c r="V61" s="14" t="n"/>
      <c r="W61" s="14" t="n"/>
      <c r="X61" s="14" t="n"/>
      <c r="Y61" s="14" t="n"/>
      <c r="Z61" s="14" t="n"/>
    </row>
    <row r="62" ht="15.75" customHeight="1" s="16">
      <c r="A62" s="14" t="n"/>
      <c r="B62" s="14" t="n"/>
      <c r="C62" s="14" t="n"/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4" t="n"/>
      <c r="T62" s="14" t="n"/>
      <c r="U62" s="14" t="n"/>
      <c r="V62" s="14" t="n"/>
      <c r="W62" s="14" t="n"/>
      <c r="X62" s="14" t="n"/>
      <c r="Y62" s="14" t="n"/>
      <c r="Z62" s="14" t="n"/>
    </row>
    <row r="63" ht="15.75" customHeight="1" s="16">
      <c r="A63" s="14" t="n"/>
      <c r="B63" s="14" t="n"/>
      <c r="C63" s="14" t="n"/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4" t="n"/>
      <c r="T63" s="14" t="n"/>
      <c r="U63" s="14" t="n"/>
      <c r="V63" s="14" t="n"/>
      <c r="W63" s="14" t="n"/>
      <c r="X63" s="14" t="n"/>
      <c r="Y63" s="14" t="n"/>
      <c r="Z63" s="14" t="n"/>
    </row>
    <row r="64" ht="15.75" customHeight="1" s="16">
      <c r="A64" s="14" t="n"/>
      <c r="B64" s="14" t="n"/>
      <c r="C64" s="14" t="n"/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4" t="n"/>
      <c r="T64" s="14" t="n"/>
      <c r="U64" s="14" t="n"/>
      <c r="V64" s="14" t="n"/>
      <c r="W64" s="14" t="n"/>
      <c r="X64" s="14" t="n"/>
      <c r="Y64" s="14" t="n"/>
      <c r="Z64" s="14" t="n"/>
    </row>
    <row r="65" ht="15.75" customHeight="1" s="16">
      <c r="A65" s="14" t="n"/>
      <c r="B65" s="14" t="n"/>
      <c r="C65" s="14" t="n"/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4" t="n"/>
      <c r="T65" s="14" t="n"/>
      <c r="U65" s="14" t="n"/>
      <c r="V65" s="14" t="n"/>
      <c r="W65" s="14" t="n"/>
      <c r="X65" s="14" t="n"/>
      <c r="Y65" s="14" t="n"/>
      <c r="Z65" s="14" t="n"/>
    </row>
    <row r="66" ht="15.75" customHeight="1" s="16">
      <c r="A66" s="14" t="n"/>
      <c r="B66" s="14" t="n"/>
      <c r="C66" s="14" t="n"/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4" t="n"/>
      <c r="T66" s="14" t="n"/>
      <c r="U66" s="14" t="n"/>
      <c r="V66" s="14" t="n"/>
      <c r="W66" s="14" t="n"/>
      <c r="X66" s="14" t="n"/>
      <c r="Y66" s="14" t="n"/>
      <c r="Z66" s="14" t="n"/>
    </row>
    <row r="67" ht="15.75" customHeight="1" s="16">
      <c r="A67" s="14" t="n"/>
      <c r="B67" s="14" t="n"/>
      <c r="C67" s="14" t="n"/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4" t="n"/>
      <c r="T67" s="14" t="n"/>
      <c r="U67" s="14" t="n"/>
      <c r="V67" s="14" t="n"/>
      <c r="W67" s="14" t="n"/>
      <c r="X67" s="14" t="n"/>
      <c r="Y67" s="14" t="n"/>
      <c r="Z67" s="14" t="n"/>
    </row>
    <row r="68" ht="15.75" customHeight="1" s="16">
      <c r="A68" s="14" t="n"/>
      <c r="B68" s="14" t="n"/>
      <c r="C68" s="14" t="n"/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4" t="n"/>
      <c r="T68" s="14" t="n"/>
      <c r="U68" s="14" t="n"/>
      <c r="V68" s="14" t="n"/>
      <c r="W68" s="14" t="n"/>
      <c r="X68" s="14" t="n"/>
      <c r="Y68" s="14" t="n"/>
      <c r="Z68" s="14" t="n"/>
    </row>
    <row r="69" ht="15.75" customHeight="1" s="16">
      <c r="A69" s="14" t="n"/>
      <c r="B69" s="14" t="n"/>
      <c r="C69" s="14" t="n"/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4" t="n"/>
      <c r="T69" s="14" t="n"/>
      <c r="U69" s="14" t="n"/>
      <c r="V69" s="14" t="n"/>
      <c r="W69" s="14" t="n"/>
      <c r="X69" s="14" t="n"/>
      <c r="Y69" s="14" t="n"/>
      <c r="Z69" s="14" t="n"/>
    </row>
    <row r="70" ht="15.75" customHeight="1" s="16">
      <c r="A70" s="14" t="n"/>
      <c r="B70" s="14" t="n"/>
      <c r="C70" s="14" t="n"/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4" t="n"/>
      <c r="T70" s="14" t="n"/>
      <c r="U70" s="14" t="n"/>
      <c r="V70" s="14" t="n"/>
      <c r="W70" s="14" t="n"/>
      <c r="X70" s="14" t="n"/>
      <c r="Y70" s="14" t="n"/>
      <c r="Z70" s="14" t="n"/>
    </row>
    <row r="71" ht="15.75" customHeight="1" s="16">
      <c r="A71" s="14" t="n"/>
      <c r="B71" s="14" t="n"/>
      <c r="C71" s="14" t="n"/>
      <c r="D71" s="14" t="n"/>
      <c r="E71" s="14" t="n"/>
      <c r="F71" s="14" t="n"/>
      <c r="G71" s="14" t="n"/>
      <c r="H71" s="14" t="n"/>
      <c r="I71" s="14" t="n"/>
      <c r="J71" s="14" t="n"/>
      <c r="K71" s="14" t="n"/>
      <c r="L71" s="14" t="n"/>
      <c r="M71" s="14" t="n"/>
      <c r="N71" s="14" t="n"/>
      <c r="O71" s="14" t="n"/>
      <c r="P71" s="14" t="n"/>
      <c r="Q71" s="14" t="n"/>
      <c r="R71" s="14" t="n"/>
      <c r="S71" s="14" t="n"/>
      <c r="T71" s="14" t="n"/>
      <c r="U71" s="14" t="n"/>
      <c r="V71" s="14" t="n"/>
      <c r="W71" s="14" t="n"/>
      <c r="X71" s="14" t="n"/>
      <c r="Y71" s="14" t="n"/>
      <c r="Z71" s="14" t="n"/>
    </row>
    <row r="72" ht="15.75" customHeight="1" s="16">
      <c r="A72" s="14" t="n"/>
      <c r="B72" s="14" t="n"/>
      <c r="C72" s="14" t="n"/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14" t="n"/>
      <c r="S72" s="14" t="n"/>
      <c r="T72" s="14" t="n"/>
      <c r="U72" s="14" t="n"/>
      <c r="V72" s="14" t="n"/>
      <c r="W72" s="14" t="n"/>
      <c r="X72" s="14" t="n"/>
      <c r="Y72" s="14" t="n"/>
      <c r="Z72" s="14" t="n"/>
    </row>
    <row r="73" ht="15.75" customHeight="1" s="16">
      <c r="A73" s="14" t="n"/>
      <c r="B73" s="14" t="n"/>
      <c r="C73" s="14" t="n"/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4" t="n"/>
      <c r="T73" s="14" t="n"/>
      <c r="U73" s="14" t="n"/>
      <c r="V73" s="14" t="n"/>
      <c r="W73" s="14" t="n"/>
      <c r="X73" s="14" t="n"/>
      <c r="Y73" s="14" t="n"/>
      <c r="Z73" s="14" t="n"/>
    </row>
    <row r="74" ht="15.75" customHeight="1" s="16">
      <c r="A74" s="14" t="n"/>
      <c r="B74" s="14" t="n"/>
      <c r="C74" s="14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4" t="n"/>
      <c r="T74" s="14" t="n"/>
      <c r="U74" s="14" t="n"/>
      <c r="V74" s="14" t="n"/>
      <c r="W74" s="14" t="n"/>
      <c r="X74" s="14" t="n"/>
      <c r="Y74" s="14" t="n"/>
      <c r="Z74" s="14" t="n"/>
    </row>
    <row r="75" ht="15.75" customHeight="1" s="16">
      <c r="A75" s="14" t="n"/>
      <c r="B75" s="14" t="n"/>
      <c r="C75" s="14" t="n"/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4" t="n"/>
      <c r="T75" s="14" t="n"/>
      <c r="U75" s="14" t="n"/>
      <c r="V75" s="14" t="n"/>
      <c r="W75" s="14" t="n"/>
      <c r="X75" s="14" t="n"/>
      <c r="Y75" s="14" t="n"/>
      <c r="Z75" s="14" t="n"/>
    </row>
    <row r="76" ht="15.75" customHeight="1" s="1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  <c r="U76" s="14" t="n"/>
      <c r="V76" s="14" t="n"/>
      <c r="W76" s="14" t="n"/>
      <c r="X76" s="14" t="n"/>
      <c r="Y76" s="14" t="n"/>
      <c r="Z76" s="14" t="n"/>
    </row>
    <row r="77" ht="15.75" customHeight="1" s="16">
      <c r="A77" s="14" t="n"/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  <c r="U77" s="14" t="n"/>
      <c r="V77" s="14" t="n"/>
      <c r="W77" s="14" t="n"/>
      <c r="X77" s="14" t="n"/>
      <c r="Y77" s="14" t="n"/>
      <c r="Z77" s="14" t="n"/>
    </row>
    <row r="78" ht="15.75" customHeight="1" s="16">
      <c r="A78" s="14" t="n"/>
      <c r="B78" s="14" t="n"/>
      <c r="C78" s="14" t="n"/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4" t="n"/>
      <c r="T78" s="14" t="n"/>
      <c r="U78" s="14" t="n"/>
      <c r="V78" s="14" t="n"/>
      <c r="W78" s="14" t="n"/>
      <c r="X78" s="14" t="n"/>
      <c r="Y78" s="14" t="n"/>
      <c r="Z78" s="14" t="n"/>
    </row>
    <row r="79" ht="15.75" customHeight="1" s="16">
      <c r="A79" s="14" t="n"/>
      <c r="B79" s="14" t="n"/>
      <c r="C79" s="14" t="n"/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4" t="n"/>
      <c r="T79" s="14" t="n"/>
      <c r="U79" s="14" t="n"/>
      <c r="V79" s="14" t="n"/>
      <c r="W79" s="14" t="n"/>
      <c r="X79" s="14" t="n"/>
      <c r="Y79" s="14" t="n"/>
      <c r="Z79" s="14" t="n"/>
    </row>
    <row r="80" ht="15.75" customHeight="1" s="16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  <c r="U80" s="14" t="n"/>
      <c r="V80" s="14" t="n"/>
      <c r="W80" s="14" t="n"/>
      <c r="X80" s="14" t="n"/>
      <c r="Y80" s="14" t="n"/>
      <c r="Z80" s="14" t="n"/>
    </row>
    <row r="81" ht="15.75" customHeight="1" s="16">
      <c r="A81" s="14" t="n"/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  <c r="U81" s="14" t="n"/>
      <c r="V81" s="14" t="n"/>
      <c r="W81" s="14" t="n"/>
      <c r="X81" s="14" t="n"/>
      <c r="Y81" s="14" t="n"/>
      <c r="Z81" s="14" t="n"/>
    </row>
    <row r="82" ht="15.75" customHeight="1" s="16">
      <c r="A82" s="14" t="n"/>
      <c r="B82" s="14" t="n"/>
      <c r="C82" s="14" t="n"/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4" t="n"/>
      <c r="T82" s="14" t="n"/>
      <c r="U82" s="14" t="n"/>
      <c r="V82" s="14" t="n"/>
      <c r="W82" s="14" t="n"/>
      <c r="X82" s="14" t="n"/>
      <c r="Y82" s="14" t="n"/>
      <c r="Z82" s="14" t="n"/>
    </row>
    <row r="83" ht="15.75" customHeight="1" s="16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  <c r="U83" s="14" t="n"/>
      <c r="V83" s="14" t="n"/>
      <c r="W83" s="14" t="n"/>
      <c r="X83" s="14" t="n"/>
      <c r="Y83" s="14" t="n"/>
      <c r="Z83" s="14" t="n"/>
    </row>
    <row r="84" ht="15.75" customHeight="1" s="16">
      <c r="A84" s="14" t="n"/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  <c r="U84" s="14" t="n"/>
      <c r="V84" s="14" t="n"/>
      <c r="W84" s="14" t="n"/>
      <c r="X84" s="14" t="n"/>
      <c r="Y84" s="14" t="n"/>
      <c r="Z84" s="14" t="n"/>
    </row>
    <row r="85" ht="15.75" customHeight="1" s="16">
      <c r="A85" s="14" t="n"/>
      <c r="B85" s="14" t="n"/>
      <c r="C85" s="14" t="n"/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4" t="n"/>
      <c r="T85" s="14" t="n"/>
      <c r="U85" s="14" t="n"/>
      <c r="V85" s="14" t="n"/>
      <c r="W85" s="14" t="n"/>
      <c r="X85" s="14" t="n"/>
      <c r="Y85" s="14" t="n"/>
      <c r="Z85" s="14" t="n"/>
    </row>
    <row r="86" ht="15.75" customHeight="1" s="16">
      <c r="A86" s="14" t="n"/>
      <c r="B86" s="14" t="n"/>
      <c r="C86" s="14" t="n"/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4" t="n"/>
      <c r="T86" s="14" t="n"/>
      <c r="U86" s="14" t="n"/>
      <c r="V86" s="14" t="n"/>
      <c r="W86" s="14" t="n"/>
      <c r="X86" s="14" t="n"/>
      <c r="Y86" s="14" t="n"/>
      <c r="Z86" s="14" t="n"/>
    </row>
    <row r="87" ht="15.75" customHeight="1" s="16">
      <c r="A87" s="14" t="n"/>
      <c r="B87" s="14" t="n"/>
      <c r="C87" s="14" t="n"/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4" t="n"/>
      <c r="T87" s="14" t="n"/>
      <c r="U87" s="14" t="n"/>
      <c r="V87" s="14" t="n"/>
      <c r="W87" s="14" t="n"/>
      <c r="X87" s="14" t="n"/>
      <c r="Y87" s="14" t="n"/>
      <c r="Z87" s="14" t="n"/>
    </row>
    <row r="88" ht="15.75" customHeight="1" s="16">
      <c r="A88" s="14" t="n"/>
      <c r="B88" s="14" t="n"/>
      <c r="C88" s="14" t="n"/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4" t="n"/>
      <c r="T88" s="14" t="n"/>
      <c r="U88" s="14" t="n"/>
      <c r="V88" s="14" t="n"/>
      <c r="W88" s="14" t="n"/>
      <c r="X88" s="14" t="n"/>
      <c r="Y88" s="14" t="n"/>
      <c r="Z88" s="14" t="n"/>
    </row>
    <row r="89" ht="15.75" customHeight="1" s="16">
      <c r="A89" s="14" t="n"/>
      <c r="B89" s="14" t="n"/>
      <c r="C89" s="14" t="n"/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4" t="n"/>
      <c r="T89" s="14" t="n"/>
      <c r="U89" s="14" t="n"/>
      <c r="V89" s="14" t="n"/>
      <c r="W89" s="14" t="n"/>
      <c r="X89" s="14" t="n"/>
      <c r="Y89" s="14" t="n"/>
      <c r="Z89" s="14" t="n"/>
    </row>
    <row r="90" ht="15.75" customHeight="1" s="16">
      <c r="A90" s="14" t="n"/>
      <c r="B90" s="14" t="n"/>
      <c r="C90" s="14" t="n"/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4" t="n"/>
      <c r="T90" s="14" t="n"/>
      <c r="U90" s="14" t="n"/>
      <c r="V90" s="14" t="n"/>
      <c r="W90" s="14" t="n"/>
      <c r="X90" s="14" t="n"/>
      <c r="Y90" s="14" t="n"/>
      <c r="Z90" s="14" t="n"/>
    </row>
    <row r="91" ht="15.75" customHeight="1" s="16">
      <c r="A91" s="14" t="n"/>
      <c r="B91" s="14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</row>
    <row r="92" ht="15.75" customHeight="1" s="16">
      <c r="A92" s="14" t="n"/>
      <c r="B92" s="14" t="n"/>
      <c r="C92" s="14" t="n"/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4" t="n"/>
      <c r="T92" s="14" t="n"/>
      <c r="U92" s="14" t="n"/>
      <c r="V92" s="14" t="n"/>
      <c r="W92" s="14" t="n"/>
      <c r="X92" s="14" t="n"/>
      <c r="Y92" s="14" t="n"/>
      <c r="Z92" s="14" t="n"/>
    </row>
    <row r="93" ht="15.75" customHeight="1" s="16">
      <c r="A93" s="14" t="n"/>
      <c r="B93" s="14" t="n"/>
      <c r="C93" s="14" t="n"/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4" t="n"/>
      <c r="T93" s="14" t="n"/>
      <c r="U93" s="14" t="n"/>
      <c r="V93" s="14" t="n"/>
      <c r="W93" s="14" t="n"/>
      <c r="X93" s="14" t="n"/>
      <c r="Y93" s="14" t="n"/>
      <c r="Z93" s="14" t="n"/>
    </row>
    <row r="94" ht="15.75" customHeight="1" s="16">
      <c r="A94" s="14" t="n"/>
      <c r="B94" s="14" t="n"/>
      <c r="C94" s="14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4" t="n"/>
      <c r="T94" s="14" t="n"/>
      <c r="U94" s="14" t="n"/>
      <c r="V94" s="14" t="n"/>
      <c r="W94" s="14" t="n"/>
      <c r="X94" s="14" t="n"/>
      <c r="Y94" s="14" t="n"/>
      <c r="Z94" s="14" t="n"/>
    </row>
    <row r="95" ht="15.75" customHeight="1" s="16">
      <c r="A95" s="14" t="n"/>
      <c r="B95" s="14" t="n"/>
      <c r="C95" s="14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4" t="n"/>
      <c r="T95" s="14" t="n"/>
      <c r="U95" s="14" t="n"/>
      <c r="V95" s="14" t="n"/>
      <c r="W95" s="14" t="n"/>
      <c r="X95" s="14" t="n"/>
      <c r="Y95" s="14" t="n"/>
      <c r="Z95" s="14" t="n"/>
    </row>
    <row r="96" ht="15.75" customHeight="1" s="16">
      <c r="A96" s="14" t="n"/>
      <c r="B96" s="14" t="n"/>
      <c r="C96" s="14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4" t="n"/>
      <c r="T96" s="14" t="n"/>
      <c r="U96" s="14" t="n"/>
      <c r="V96" s="14" t="n"/>
      <c r="W96" s="14" t="n"/>
      <c r="X96" s="14" t="n"/>
      <c r="Y96" s="14" t="n"/>
      <c r="Z96" s="14" t="n"/>
    </row>
    <row r="97" ht="15.75" customHeight="1" s="16">
      <c r="A97" s="14" t="n"/>
      <c r="B97" s="14" t="n"/>
      <c r="C97" s="14" t="n"/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4" t="n"/>
      <c r="T97" s="14" t="n"/>
      <c r="U97" s="14" t="n"/>
      <c r="V97" s="14" t="n"/>
      <c r="W97" s="14" t="n"/>
      <c r="X97" s="14" t="n"/>
      <c r="Y97" s="14" t="n"/>
      <c r="Z97" s="14" t="n"/>
    </row>
    <row r="98" ht="15.75" customHeight="1" s="16">
      <c r="A98" s="14" t="n"/>
      <c r="B98" s="14" t="n"/>
      <c r="C98" s="14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4" t="n"/>
      <c r="T98" s="14" t="n"/>
      <c r="U98" s="14" t="n"/>
      <c r="V98" s="14" t="n"/>
      <c r="W98" s="14" t="n"/>
      <c r="X98" s="14" t="n"/>
      <c r="Y98" s="14" t="n"/>
      <c r="Z98" s="14" t="n"/>
    </row>
    <row r="99" ht="15.75" customHeight="1" s="16">
      <c r="A99" s="14" t="n"/>
      <c r="B99" s="14" t="n"/>
      <c r="C99" s="14" t="n"/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4" t="n"/>
      <c r="T99" s="14" t="n"/>
      <c r="U99" s="14" t="n"/>
      <c r="V99" s="14" t="n"/>
      <c r="W99" s="14" t="n"/>
      <c r="X99" s="14" t="n"/>
      <c r="Y99" s="14" t="n"/>
      <c r="Z99" s="14" t="n"/>
    </row>
    <row r="100" ht="15.75" customHeight="1" s="16">
      <c r="A100" s="14" t="n"/>
      <c r="B100" s="14" t="n"/>
      <c r="C100" s="14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4" t="n"/>
      <c r="T100" s="14" t="n"/>
      <c r="U100" s="14" t="n"/>
      <c r="V100" s="14" t="n"/>
      <c r="W100" s="14" t="n"/>
      <c r="X100" s="14" t="n"/>
      <c r="Y100" s="14" t="n"/>
      <c r="Z100" s="14" t="n"/>
    </row>
    <row r="101" ht="15.75" customHeight="1" s="16">
      <c r="A101" s="14" t="n"/>
      <c r="B101" s="14" t="n"/>
      <c r="C101" s="14" t="n"/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4" t="n"/>
      <c r="T101" s="14" t="n"/>
      <c r="U101" s="14" t="n"/>
      <c r="V101" s="14" t="n"/>
      <c r="W101" s="14" t="n"/>
      <c r="X101" s="14" t="n"/>
      <c r="Y101" s="14" t="n"/>
      <c r="Z101" s="14" t="n"/>
    </row>
    <row r="102" ht="15.75" customHeight="1" s="16">
      <c r="A102" s="14" t="n"/>
      <c r="B102" s="14" t="n"/>
      <c r="C102" s="14" t="n"/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4" t="n"/>
      <c r="T102" s="14" t="n"/>
      <c r="U102" s="14" t="n"/>
      <c r="V102" s="14" t="n"/>
      <c r="W102" s="14" t="n"/>
      <c r="X102" s="14" t="n"/>
      <c r="Y102" s="14" t="n"/>
      <c r="Z102" s="14" t="n"/>
    </row>
    <row r="103" ht="15.75" customHeight="1" s="16">
      <c r="A103" s="14" t="n"/>
      <c r="B103" s="14" t="n"/>
      <c r="C103" s="14" t="n"/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4" t="n"/>
      <c r="T103" s="14" t="n"/>
      <c r="U103" s="14" t="n"/>
      <c r="V103" s="14" t="n"/>
      <c r="W103" s="14" t="n"/>
      <c r="X103" s="14" t="n"/>
      <c r="Y103" s="14" t="n"/>
      <c r="Z103" s="14" t="n"/>
    </row>
    <row r="104" ht="15.75" customHeight="1" s="16">
      <c r="A104" s="14" t="n"/>
      <c r="B104" s="14" t="n"/>
      <c r="C104" s="14" t="n"/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4" t="n"/>
      <c r="T104" s="14" t="n"/>
      <c r="U104" s="14" t="n"/>
      <c r="V104" s="14" t="n"/>
      <c r="W104" s="14" t="n"/>
      <c r="X104" s="14" t="n"/>
      <c r="Y104" s="14" t="n"/>
      <c r="Z104" s="14" t="n"/>
    </row>
    <row r="105" ht="15.75" customHeight="1" s="16">
      <c r="A105" s="14" t="n"/>
      <c r="B105" s="14" t="n"/>
      <c r="C105" s="14" t="n"/>
      <c r="D105" s="14" t="n"/>
      <c r="E105" s="14" t="n"/>
      <c r="F105" s="14" t="n"/>
      <c r="G105" s="14" t="n"/>
      <c r="H105" s="14" t="n"/>
      <c r="I105" s="14" t="n"/>
      <c r="J105" s="14" t="n"/>
      <c r="K105" s="14" t="n"/>
      <c r="L105" s="14" t="n"/>
      <c r="M105" s="14" t="n"/>
      <c r="N105" s="14" t="n"/>
      <c r="O105" s="14" t="n"/>
      <c r="P105" s="14" t="n"/>
      <c r="Q105" s="14" t="n"/>
      <c r="R105" s="14" t="n"/>
      <c r="S105" s="14" t="n"/>
      <c r="T105" s="14" t="n"/>
      <c r="U105" s="14" t="n"/>
      <c r="V105" s="14" t="n"/>
      <c r="W105" s="14" t="n"/>
      <c r="X105" s="14" t="n"/>
      <c r="Y105" s="14" t="n"/>
      <c r="Z105" s="14" t="n"/>
    </row>
    <row r="106" ht="15.75" customHeight="1" s="16">
      <c r="A106" s="14" t="n"/>
      <c r="B106" s="14" t="n"/>
      <c r="C106" s="14" t="n"/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14" t="n"/>
      <c r="S106" s="14" t="n"/>
      <c r="T106" s="14" t="n"/>
      <c r="U106" s="14" t="n"/>
      <c r="V106" s="14" t="n"/>
      <c r="W106" s="14" t="n"/>
      <c r="X106" s="14" t="n"/>
      <c r="Y106" s="14" t="n"/>
      <c r="Z106" s="14" t="n"/>
    </row>
    <row r="107" ht="15.75" customHeight="1" s="16">
      <c r="A107" s="14" t="n"/>
      <c r="B107" s="14" t="n"/>
      <c r="C107" s="14" t="n"/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4" t="n"/>
      <c r="T107" s="14" t="n"/>
      <c r="U107" s="14" t="n"/>
      <c r="V107" s="14" t="n"/>
      <c r="W107" s="14" t="n"/>
      <c r="X107" s="14" t="n"/>
      <c r="Y107" s="14" t="n"/>
      <c r="Z107" s="14" t="n"/>
    </row>
    <row r="108" ht="15.75" customHeight="1" s="16">
      <c r="A108" s="14" t="n"/>
      <c r="B108" s="14" t="n"/>
      <c r="C108" s="14" t="n"/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4" t="n"/>
      <c r="T108" s="14" t="n"/>
      <c r="U108" s="14" t="n"/>
      <c r="V108" s="14" t="n"/>
      <c r="W108" s="14" t="n"/>
      <c r="X108" s="14" t="n"/>
      <c r="Y108" s="14" t="n"/>
      <c r="Z108" s="14" t="n"/>
    </row>
    <row r="109" ht="15.75" customHeight="1" s="16">
      <c r="A109" s="14" t="n"/>
      <c r="B109" s="14" t="n"/>
      <c r="C109" s="14" t="n"/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4" t="n"/>
      <c r="T109" s="14" t="n"/>
      <c r="U109" s="14" t="n"/>
      <c r="V109" s="14" t="n"/>
      <c r="W109" s="14" t="n"/>
      <c r="X109" s="14" t="n"/>
      <c r="Y109" s="14" t="n"/>
      <c r="Z109" s="14" t="n"/>
    </row>
    <row r="110" ht="15.75" customHeight="1" s="16">
      <c r="A110" s="14" t="n"/>
      <c r="B110" s="14" t="n"/>
      <c r="C110" s="14" t="n"/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4" t="n"/>
      <c r="T110" s="14" t="n"/>
      <c r="U110" s="14" t="n"/>
      <c r="V110" s="14" t="n"/>
      <c r="W110" s="14" t="n"/>
      <c r="X110" s="14" t="n"/>
      <c r="Y110" s="14" t="n"/>
      <c r="Z110" s="14" t="n"/>
    </row>
    <row r="111" ht="15.75" customHeight="1" s="16">
      <c r="A111" s="14" t="n"/>
      <c r="B111" s="14" t="n"/>
      <c r="C111" s="14" t="n"/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4" t="n"/>
      <c r="T111" s="14" t="n"/>
      <c r="U111" s="14" t="n"/>
      <c r="V111" s="14" t="n"/>
      <c r="W111" s="14" t="n"/>
      <c r="X111" s="14" t="n"/>
      <c r="Y111" s="14" t="n"/>
      <c r="Z111" s="14" t="n"/>
    </row>
    <row r="112" ht="15.75" customHeight="1" s="16">
      <c r="A112" s="14" t="n"/>
      <c r="B112" s="14" t="n"/>
      <c r="C112" s="14" t="n"/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4" t="n"/>
      <c r="T112" s="14" t="n"/>
      <c r="U112" s="14" t="n"/>
      <c r="V112" s="14" t="n"/>
      <c r="W112" s="14" t="n"/>
      <c r="X112" s="14" t="n"/>
      <c r="Y112" s="14" t="n"/>
      <c r="Z112" s="14" t="n"/>
    </row>
    <row r="113" ht="15.75" customHeight="1" s="16">
      <c r="A113" s="14" t="n"/>
      <c r="B113" s="14" t="n"/>
      <c r="C113" s="14" t="n"/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4" t="n"/>
      <c r="T113" s="14" t="n"/>
      <c r="U113" s="14" t="n"/>
      <c r="V113" s="14" t="n"/>
      <c r="W113" s="14" t="n"/>
      <c r="X113" s="14" t="n"/>
      <c r="Y113" s="14" t="n"/>
      <c r="Z113" s="14" t="n"/>
    </row>
    <row r="114" ht="15.75" customHeight="1" s="16">
      <c r="A114" s="14" t="n"/>
      <c r="B114" s="14" t="n"/>
      <c r="C114" s="14" t="n"/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4" t="n"/>
      <c r="T114" s="14" t="n"/>
      <c r="U114" s="14" t="n"/>
      <c r="V114" s="14" t="n"/>
      <c r="W114" s="14" t="n"/>
      <c r="X114" s="14" t="n"/>
      <c r="Y114" s="14" t="n"/>
      <c r="Z114" s="14" t="n"/>
    </row>
    <row r="115" ht="15.75" customHeight="1" s="16">
      <c r="A115" s="14" t="n"/>
      <c r="B115" s="14" t="n"/>
      <c r="C115" s="14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4" t="n"/>
      <c r="T115" s="14" t="n"/>
      <c r="U115" s="14" t="n"/>
      <c r="V115" s="14" t="n"/>
      <c r="W115" s="14" t="n"/>
      <c r="X115" s="14" t="n"/>
      <c r="Y115" s="14" t="n"/>
      <c r="Z115" s="14" t="n"/>
    </row>
    <row r="116" ht="15.75" customHeight="1" s="16">
      <c r="A116" s="14" t="n"/>
      <c r="B116" s="14" t="n"/>
      <c r="C116" s="14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4" t="n"/>
      <c r="T116" s="14" t="n"/>
      <c r="U116" s="14" t="n"/>
      <c r="V116" s="14" t="n"/>
      <c r="W116" s="14" t="n"/>
      <c r="X116" s="14" t="n"/>
      <c r="Y116" s="14" t="n"/>
      <c r="Z116" s="14" t="n"/>
    </row>
    <row r="117" ht="15.75" customHeight="1" s="16">
      <c r="A117" s="14" t="n"/>
      <c r="B117" s="14" t="n"/>
      <c r="C117" s="14" t="n"/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4" t="n"/>
      <c r="T117" s="14" t="n"/>
      <c r="U117" s="14" t="n"/>
      <c r="V117" s="14" t="n"/>
      <c r="W117" s="14" t="n"/>
      <c r="X117" s="14" t="n"/>
      <c r="Y117" s="14" t="n"/>
      <c r="Z117" s="14" t="n"/>
    </row>
    <row r="118" ht="15.75" customHeight="1" s="16">
      <c r="A118" s="14" t="n"/>
      <c r="B118" s="14" t="n"/>
      <c r="C118" s="14" t="n"/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4" t="n"/>
      <c r="T118" s="14" t="n"/>
      <c r="U118" s="14" t="n"/>
      <c r="V118" s="14" t="n"/>
      <c r="W118" s="14" t="n"/>
      <c r="X118" s="14" t="n"/>
      <c r="Y118" s="14" t="n"/>
      <c r="Z118" s="14" t="n"/>
    </row>
    <row r="119" ht="15.75" customHeight="1" s="16">
      <c r="A119" s="14" t="n"/>
      <c r="B119" s="14" t="n"/>
      <c r="C119" s="14" t="n"/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4" t="n"/>
      <c r="T119" s="14" t="n"/>
      <c r="U119" s="14" t="n"/>
      <c r="V119" s="14" t="n"/>
      <c r="W119" s="14" t="n"/>
      <c r="X119" s="14" t="n"/>
      <c r="Y119" s="14" t="n"/>
      <c r="Z119" s="14" t="n"/>
    </row>
    <row r="120" ht="15.75" customHeight="1" s="16">
      <c r="A120" s="14" t="n"/>
      <c r="B120" s="14" t="n"/>
      <c r="C120" s="14" t="n"/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4" t="n"/>
      <c r="T120" s="14" t="n"/>
      <c r="U120" s="14" t="n"/>
      <c r="V120" s="14" t="n"/>
      <c r="W120" s="14" t="n"/>
      <c r="X120" s="14" t="n"/>
      <c r="Y120" s="14" t="n"/>
      <c r="Z120" s="14" t="n"/>
    </row>
    <row r="121" ht="15.75" customHeight="1" s="16">
      <c r="A121" s="14" t="n"/>
      <c r="B121" s="14" t="n"/>
      <c r="C121" s="14" t="n"/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4" t="n"/>
      <c r="T121" s="14" t="n"/>
      <c r="U121" s="14" t="n"/>
      <c r="V121" s="14" t="n"/>
      <c r="W121" s="14" t="n"/>
      <c r="X121" s="14" t="n"/>
      <c r="Y121" s="14" t="n"/>
      <c r="Z121" s="14" t="n"/>
    </row>
    <row r="122" ht="15.75" customHeight="1" s="16">
      <c r="A122" s="14" t="n"/>
      <c r="B122" s="14" t="n"/>
      <c r="C122" s="14" t="n"/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4" t="n"/>
      <c r="T122" s="14" t="n"/>
      <c r="U122" s="14" t="n"/>
      <c r="V122" s="14" t="n"/>
      <c r="W122" s="14" t="n"/>
      <c r="X122" s="14" t="n"/>
      <c r="Y122" s="14" t="n"/>
      <c r="Z122" s="14" t="n"/>
    </row>
    <row r="123" ht="15.75" customHeight="1" s="16">
      <c r="A123" s="14" t="n"/>
      <c r="B123" s="14" t="n"/>
      <c r="C123" s="14" t="n"/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4" t="n"/>
      <c r="T123" s="14" t="n"/>
      <c r="U123" s="14" t="n"/>
      <c r="V123" s="14" t="n"/>
      <c r="W123" s="14" t="n"/>
      <c r="X123" s="14" t="n"/>
      <c r="Y123" s="14" t="n"/>
      <c r="Z123" s="14" t="n"/>
    </row>
    <row r="124" ht="15.75" customHeight="1" s="16">
      <c r="A124" s="14" t="n"/>
      <c r="B124" s="14" t="n"/>
      <c r="C124" s="14" t="n"/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4" t="n"/>
      <c r="T124" s="14" t="n"/>
      <c r="U124" s="14" t="n"/>
      <c r="V124" s="14" t="n"/>
      <c r="W124" s="14" t="n"/>
      <c r="X124" s="14" t="n"/>
      <c r="Y124" s="14" t="n"/>
      <c r="Z124" s="14" t="n"/>
    </row>
    <row r="125" ht="15.75" customHeight="1" s="16">
      <c r="A125" s="14" t="n"/>
      <c r="B125" s="14" t="n"/>
      <c r="C125" s="14" t="n"/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4" t="n"/>
      <c r="T125" s="14" t="n"/>
      <c r="U125" s="14" t="n"/>
      <c r="V125" s="14" t="n"/>
      <c r="W125" s="14" t="n"/>
      <c r="X125" s="14" t="n"/>
      <c r="Y125" s="14" t="n"/>
      <c r="Z125" s="14" t="n"/>
    </row>
    <row r="126" ht="15.75" customHeight="1" s="16">
      <c r="A126" s="14" t="n"/>
      <c r="B126" s="14" t="n"/>
      <c r="C126" s="14" t="n"/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4" t="n"/>
      <c r="T126" s="14" t="n"/>
      <c r="U126" s="14" t="n"/>
      <c r="V126" s="14" t="n"/>
      <c r="W126" s="14" t="n"/>
      <c r="X126" s="14" t="n"/>
      <c r="Y126" s="14" t="n"/>
      <c r="Z126" s="14" t="n"/>
    </row>
    <row r="127" ht="15.75" customHeight="1" s="16">
      <c r="A127" s="14" t="n"/>
      <c r="B127" s="14" t="n"/>
      <c r="C127" s="14" t="n"/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4" t="n"/>
      <c r="T127" s="14" t="n"/>
      <c r="U127" s="14" t="n"/>
      <c r="V127" s="14" t="n"/>
      <c r="W127" s="14" t="n"/>
      <c r="X127" s="14" t="n"/>
      <c r="Y127" s="14" t="n"/>
      <c r="Z127" s="14" t="n"/>
    </row>
    <row r="128" ht="15.75" customHeight="1" s="16">
      <c r="A128" s="14" t="n"/>
      <c r="B128" s="14" t="n"/>
      <c r="C128" s="14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4" t="n"/>
      <c r="T128" s="14" t="n"/>
      <c r="U128" s="14" t="n"/>
      <c r="V128" s="14" t="n"/>
      <c r="W128" s="14" t="n"/>
      <c r="X128" s="14" t="n"/>
      <c r="Y128" s="14" t="n"/>
      <c r="Z128" s="14" t="n"/>
    </row>
    <row r="129" ht="15.75" customHeight="1" s="16">
      <c r="A129" s="14" t="n"/>
      <c r="B129" s="14" t="n"/>
      <c r="C129" s="14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4" t="n"/>
      <c r="T129" s="14" t="n"/>
      <c r="U129" s="14" t="n"/>
      <c r="V129" s="14" t="n"/>
      <c r="W129" s="14" t="n"/>
      <c r="X129" s="14" t="n"/>
      <c r="Y129" s="14" t="n"/>
      <c r="Z129" s="14" t="n"/>
    </row>
    <row r="130" ht="15.75" customHeight="1" s="16">
      <c r="A130" s="14" t="n"/>
      <c r="B130" s="14" t="n"/>
      <c r="C130" s="14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4" t="n"/>
      <c r="T130" s="14" t="n"/>
      <c r="U130" s="14" t="n"/>
      <c r="V130" s="14" t="n"/>
      <c r="W130" s="14" t="n"/>
      <c r="X130" s="14" t="n"/>
      <c r="Y130" s="14" t="n"/>
      <c r="Z130" s="14" t="n"/>
    </row>
    <row r="131" ht="15.75" customHeight="1" s="16">
      <c r="A131" s="14" t="n"/>
      <c r="B131" s="14" t="n"/>
      <c r="C131" s="14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4" t="n"/>
      <c r="T131" s="14" t="n"/>
      <c r="U131" s="14" t="n"/>
      <c r="V131" s="14" t="n"/>
      <c r="W131" s="14" t="n"/>
      <c r="X131" s="14" t="n"/>
      <c r="Y131" s="14" t="n"/>
      <c r="Z131" s="14" t="n"/>
    </row>
    <row r="132" ht="15.75" customHeight="1" s="16">
      <c r="A132" s="14" t="n"/>
      <c r="B132" s="14" t="n"/>
      <c r="C132" s="14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4" t="n"/>
      <c r="T132" s="14" t="n"/>
      <c r="U132" s="14" t="n"/>
      <c r="V132" s="14" t="n"/>
      <c r="W132" s="14" t="n"/>
      <c r="X132" s="14" t="n"/>
      <c r="Y132" s="14" t="n"/>
      <c r="Z132" s="14" t="n"/>
    </row>
    <row r="133" ht="15.75" customHeight="1" s="16">
      <c r="A133" s="14" t="n"/>
      <c r="B133" s="14" t="n"/>
      <c r="C133" s="14" t="n"/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4" t="n"/>
      <c r="T133" s="14" t="n"/>
      <c r="U133" s="14" t="n"/>
      <c r="V133" s="14" t="n"/>
      <c r="W133" s="14" t="n"/>
      <c r="X133" s="14" t="n"/>
      <c r="Y133" s="14" t="n"/>
      <c r="Z133" s="14" t="n"/>
    </row>
    <row r="134" ht="15.75" customHeight="1" s="16">
      <c r="A134" s="14" t="n"/>
      <c r="B134" s="14" t="n"/>
      <c r="C134" s="14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4" t="n"/>
      <c r="T134" s="14" t="n"/>
      <c r="U134" s="14" t="n"/>
      <c r="V134" s="14" t="n"/>
      <c r="W134" s="14" t="n"/>
      <c r="X134" s="14" t="n"/>
      <c r="Y134" s="14" t="n"/>
      <c r="Z134" s="14" t="n"/>
    </row>
    <row r="135" ht="15.75" customHeight="1" s="16">
      <c r="A135" s="14" t="n"/>
      <c r="B135" s="14" t="n"/>
      <c r="C135" s="14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4" t="n"/>
      <c r="T135" s="14" t="n"/>
      <c r="U135" s="14" t="n"/>
      <c r="V135" s="14" t="n"/>
      <c r="W135" s="14" t="n"/>
      <c r="X135" s="14" t="n"/>
      <c r="Y135" s="14" t="n"/>
      <c r="Z135" s="14" t="n"/>
    </row>
    <row r="136" ht="15.75" customHeight="1" s="16">
      <c r="A136" s="14" t="n"/>
      <c r="B136" s="14" t="n"/>
      <c r="C136" s="14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4" t="n"/>
      <c r="T136" s="14" t="n"/>
      <c r="U136" s="14" t="n"/>
      <c r="V136" s="14" t="n"/>
      <c r="W136" s="14" t="n"/>
      <c r="X136" s="14" t="n"/>
      <c r="Y136" s="14" t="n"/>
      <c r="Z136" s="14" t="n"/>
    </row>
    <row r="137" ht="15.75" customHeight="1" s="16">
      <c r="A137" s="14" t="n"/>
      <c r="B137" s="14" t="n"/>
      <c r="C137" s="14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4" t="n"/>
      <c r="T137" s="14" t="n"/>
      <c r="U137" s="14" t="n"/>
      <c r="V137" s="14" t="n"/>
      <c r="W137" s="14" t="n"/>
      <c r="X137" s="14" t="n"/>
      <c r="Y137" s="14" t="n"/>
      <c r="Z137" s="14" t="n"/>
    </row>
    <row r="138" ht="15.75" customHeight="1" s="16">
      <c r="A138" s="14" t="n"/>
      <c r="B138" s="14" t="n"/>
      <c r="C138" s="14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4" t="n"/>
      <c r="T138" s="14" t="n"/>
      <c r="U138" s="14" t="n"/>
      <c r="V138" s="14" t="n"/>
      <c r="W138" s="14" t="n"/>
      <c r="X138" s="14" t="n"/>
      <c r="Y138" s="14" t="n"/>
      <c r="Z138" s="14" t="n"/>
    </row>
    <row r="139" ht="15.75" customHeight="1" s="16">
      <c r="A139" s="14" t="n"/>
      <c r="B139" s="14" t="n"/>
      <c r="C139" s="14" t="n"/>
      <c r="D139" s="14" t="n"/>
      <c r="E139" s="14" t="n"/>
      <c r="F139" s="14" t="n"/>
      <c r="G139" s="14" t="n"/>
      <c r="H139" s="14" t="n"/>
      <c r="I139" s="14" t="n"/>
      <c r="J139" s="14" t="n"/>
      <c r="K139" s="14" t="n"/>
      <c r="L139" s="14" t="n"/>
      <c r="M139" s="14" t="n"/>
      <c r="N139" s="14" t="n"/>
      <c r="O139" s="14" t="n"/>
      <c r="P139" s="14" t="n"/>
      <c r="Q139" s="14" t="n"/>
      <c r="R139" s="14" t="n"/>
      <c r="S139" s="14" t="n"/>
      <c r="T139" s="14" t="n"/>
      <c r="U139" s="14" t="n"/>
      <c r="V139" s="14" t="n"/>
      <c r="W139" s="14" t="n"/>
      <c r="X139" s="14" t="n"/>
      <c r="Y139" s="14" t="n"/>
      <c r="Z139" s="14" t="n"/>
    </row>
    <row r="140" ht="15.75" customHeight="1" s="16">
      <c r="A140" s="14" t="n"/>
      <c r="B140" s="14" t="n"/>
      <c r="C140" s="14" t="n"/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14" t="n"/>
      <c r="S140" s="14" t="n"/>
      <c r="T140" s="14" t="n"/>
      <c r="U140" s="14" t="n"/>
      <c r="V140" s="14" t="n"/>
      <c r="W140" s="14" t="n"/>
      <c r="X140" s="14" t="n"/>
      <c r="Y140" s="14" t="n"/>
      <c r="Z140" s="14" t="n"/>
    </row>
    <row r="141" ht="15.75" customHeight="1" s="16">
      <c r="A141" s="14" t="n"/>
      <c r="B141" s="14" t="n"/>
      <c r="C141" s="14" t="n"/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4" t="n"/>
      <c r="T141" s="14" t="n"/>
      <c r="U141" s="14" t="n"/>
      <c r="V141" s="14" t="n"/>
      <c r="W141" s="14" t="n"/>
      <c r="X141" s="14" t="n"/>
      <c r="Y141" s="14" t="n"/>
      <c r="Z141" s="14" t="n"/>
    </row>
    <row r="142" ht="15.75" customHeight="1" s="16">
      <c r="A142" s="14" t="n"/>
      <c r="B142" s="14" t="n"/>
      <c r="C142" s="14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4" t="n"/>
      <c r="T142" s="14" t="n"/>
      <c r="U142" s="14" t="n"/>
      <c r="V142" s="14" t="n"/>
      <c r="W142" s="14" t="n"/>
      <c r="X142" s="14" t="n"/>
      <c r="Y142" s="14" t="n"/>
      <c r="Z142" s="14" t="n"/>
    </row>
    <row r="143" ht="15.75" customHeight="1" s="16">
      <c r="A143" s="14" t="n"/>
      <c r="B143" s="14" t="n"/>
      <c r="C143" s="14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4" t="n"/>
      <c r="T143" s="14" t="n"/>
      <c r="U143" s="14" t="n"/>
      <c r="V143" s="14" t="n"/>
      <c r="W143" s="14" t="n"/>
      <c r="X143" s="14" t="n"/>
      <c r="Y143" s="14" t="n"/>
      <c r="Z143" s="14" t="n"/>
    </row>
    <row r="144" ht="15.75" customHeight="1" s="16">
      <c r="A144" s="14" t="n"/>
      <c r="B144" s="14" t="n"/>
      <c r="C144" s="14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4" t="n"/>
      <c r="T144" s="14" t="n"/>
      <c r="U144" s="14" t="n"/>
      <c r="V144" s="14" t="n"/>
      <c r="W144" s="14" t="n"/>
      <c r="X144" s="14" t="n"/>
      <c r="Y144" s="14" t="n"/>
      <c r="Z144" s="14" t="n"/>
    </row>
    <row r="145" ht="15.75" customHeight="1" s="16">
      <c r="A145" s="14" t="n"/>
      <c r="B145" s="14" t="n"/>
      <c r="C145" s="14" t="n"/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4" t="n"/>
      <c r="T145" s="14" t="n"/>
      <c r="U145" s="14" t="n"/>
      <c r="V145" s="14" t="n"/>
      <c r="W145" s="14" t="n"/>
      <c r="X145" s="14" t="n"/>
      <c r="Y145" s="14" t="n"/>
      <c r="Z145" s="14" t="n"/>
    </row>
    <row r="146" ht="15.75" customHeight="1" s="16">
      <c r="A146" s="14" t="n"/>
      <c r="B146" s="14" t="n"/>
      <c r="C146" s="14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4" t="n"/>
      <c r="T146" s="14" t="n"/>
      <c r="U146" s="14" t="n"/>
      <c r="V146" s="14" t="n"/>
      <c r="W146" s="14" t="n"/>
      <c r="X146" s="14" t="n"/>
      <c r="Y146" s="14" t="n"/>
      <c r="Z146" s="14" t="n"/>
    </row>
    <row r="147" ht="15.75" customHeight="1" s="16">
      <c r="A147" s="14" t="n"/>
      <c r="B147" s="14" t="n"/>
      <c r="C147" s="14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4" t="n"/>
      <c r="T147" s="14" t="n"/>
      <c r="U147" s="14" t="n"/>
      <c r="V147" s="14" t="n"/>
      <c r="W147" s="14" t="n"/>
      <c r="X147" s="14" t="n"/>
      <c r="Y147" s="14" t="n"/>
      <c r="Z147" s="14" t="n"/>
    </row>
    <row r="148" ht="15.75" customHeight="1" s="16">
      <c r="A148" s="14" t="n"/>
      <c r="B148" s="14" t="n"/>
      <c r="C148" s="14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4" t="n"/>
      <c r="T148" s="14" t="n"/>
      <c r="U148" s="14" t="n"/>
      <c r="V148" s="14" t="n"/>
      <c r="W148" s="14" t="n"/>
      <c r="X148" s="14" t="n"/>
      <c r="Y148" s="14" t="n"/>
      <c r="Z148" s="14" t="n"/>
    </row>
    <row r="149" ht="15.75" customHeight="1" s="16">
      <c r="A149" s="14" t="n"/>
      <c r="B149" s="14" t="n"/>
      <c r="C149" s="14" t="n"/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4" t="n"/>
      <c r="T149" s="14" t="n"/>
      <c r="U149" s="14" t="n"/>
      <c r="V149" s="14" t="n"/>
      <c r="W149" s="14" t="n"/>
      <c r="X149" s="14" t="n"/>
      <c r="Y149" s="14" t="n"/>
      <c r="Z149" s="14" t="n"/>
    </row>
    <row r="150" ht="15.75" customHeight="1" s="16">
      <c r="A150" s="14" t="n"/>
      <c r="B150" s="14" t="n"/>
      <c r="C150" s="14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4" t="n"/>
      <c r="T150" s="14" t="n"/>
      <c r="U150" s="14" t="n"/>
      <c r="V150" s="14" t="n"/>
      <c r="W150" s="14" t="n"/>
      <c r="X150" s="14" t="n"/>
      <c r="Y150" s="14" t="n"/>
      <c r="Z150" s="14" t="n"/>
    </row>
    <row r="151" ht="15.75" customHeight="1" s="16">
      <c r="A151" s="14" t="n"/>
      <c r="B151" s="14" t="n"/>
      <c r="C151" s="14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4" t="n"/>
      <c r="T151" s="14" t="n"/>
      <c r="U151" s="14" t="n"/>
      <c r="V151" s="14" t="n"/>
      <c r="W151" s="14" t="n"/>
      <c r="X151" s="14" t="n"/>
      <c r="Y151" s="14" t="n"/>
      <c r="Z151" s="14" t="n"/>
    </row>
    <row r="152" ht="15.75" customHeight="1" s="16">
      <c r="A152" s="14" t="n"/>
      <c r="B152" s="14" t="n"/>
      <c r="C152" s="14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4" t="n"/>
      <c r="T152" s="14" t="n"/>
      <c r="U152" s="14" t="n"/>
      <c r="V152" s="14" t="n"/>
      <c r="W152" s="14" t="n"/>
      <c r="X152" s="14" t="n"/>
      <c r="Y152" s="14" t="n"/>
      <c r="Z152" s="14" t="n"/>
    </row>
    <row r="153" ht="15.75" customHeight="1" s="16">
      <c r="A153" s="14" t="n"/>
      <c r="B153" s="14" t="n"/>
      <c r="C153" s="14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4" t="n"/>
      <c r="T153" s="14" t="n"/>
      <c r="U153" s="14" t="n"/>
      <c r="V153" s="14" t="n"/>
      <c r="W153" s="14" t="n"/>
      <c r="X153" s="14" t="n"/>
      <c r="Y153" s="14" t="n"/>
      <c r="Z153" s="14" t="n"/>
    </row>
    <row r="154" ht="15.75" customHeight="1" s="16">
      <c r="A154" s="14" t="n"/>
      <c r="B154" s="14" t="n"/>
      <c r="C154" s="14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4" t="n"/>
      <c r="T154" s="14" t="n"/>
      <c r="U154" s="14" t="n"/>
      <c r="V154" s="14" t="n"/>
      <c r="W154" s="14" t="n"/>
      <c r="X154" s="14" t="n"/>
      <c r="Y154" s="14" t="n"/>
      <c r="Z154" s="14" t="n"/>
    </row>
    <row r="155" ht="15.75" customHeight="1" s="16">
      <c r="A155" s="14" t="n"/>
      <c r="B155" s="14" t="n"/>
      <c r="C155" s="14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4" t="n"/>
      <c r="T155" s="14" t="n"/>
      <c r="U155" s="14" t="n"/>
      <c r="V155" s="14" t="n"/>
      <c r="W155" s="14" t="n"/>
      <c r="X155" s="14" t="n"/>
      <c r="Y155" s="14" t="n"/>
      <c r="Z155" s="14" t="n"/>
    </row>
    <row r="156" ht="15.75" customHeight="1" s="16">
      <c r="A156" s="14" t="n"/>
      <c r="B156" s="14" t="n"/>
      <c r="C156" s="14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4" t="n"/>
      <c r="T156" s="14" t="n"/>
      <c r="U156" s="14" t="n"/>
      <c r="V156" s="14" t="n"/>
      <c r="W156" s="14" t="n"/>
      <c r="X156" s="14" t="n"/>
      <c r="Y156" s="14" t="n"/>
      <c r="Z156" s="14" t="n"/>
    </row>
    <row r="157" ht="15.75" customHeight="1" s="16">
      <c r="A157" s="14" t="n"/>
      <c r="B157" s="14" t="n"/>
      <c r="C157" s="14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4" t="n"/>
      <c r="T157" s="14" t="n"/>
      <c r="U157" s="14" t="n"/>
      <c r="V157" s="14" t="n"/>
      <c r="W157" s="14" t="n"/>
      <c r="X157" s="14" t="n"/>
      <c r="Y157" s="14" t="n"/>
      <c r="Z157" s="14" t="n"/>
    </row>
    <row r="158" ht="15.75" customHeight="1" s="16">
      <c r="A158" s="14" t="n"/>
      <c r="B158" s="14" t="n"/>
      <c r="C158" s="14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4" t="n"/>
      <c r="T158" s="14" t="n"/>
      <c r="U158" s="14" t="n"/>
      <c r="V158" s="14" t="n"/>
      <c r="W158" s="14" t="n"/>
      <c r="X158" s="14" t="n"/>
      <c r="Y158" s="14" t="n"/>
      <c r="Z158" s="14" t="n"/>
    </row>
    <row r="159" ht="15.75" customHeight="1" s="16">
      <c r="A159" s="14" t="n"/>
      <c r="B159" s="14" t="n"/>
      <c r="C159" s="14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4" t="n"/>
      <c r="T159" s="14" t="n"/>
      <c r="U159" s="14" t="n"/>
      <c r="V159" s="14" t="n"/>
      <c r="W159" s="14" t="n"/>
      <c r="X159" s="14" t="n"/>
      <c r="Y159" s="14" t="n"/>
      <c r="Z159" s="14" t="n"/>
    </row>
    <row r="160" ht="15.75" customHeight="1" s="16">
      <c r="A160" s="14" t="n"/>
      <c r="B160" s="14" t="n"/>
      <c r="C160" s="14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4" t="n"/>
      <c r="T160" s="14" t="n"/>
      <c r="U160" s="14" t="n"/>
      <c r="V160" s="14" t="n"/>
      <c r="W160" s="14" t="n"/>
      <c r="X160" s="14" t="n"/>
      <c r="Y160" s="14" t="n"/>
      <c r="Z160" s="14" t="n"/>
    </row>
    <row r="161" ht="15.75" customHeight="1" s="16">
      <c r="A161" s="14" t="n"/>
      <c r="B161" s="14" t="n"/>
      <c r="C161" s="14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4" t="n"/>
      <c r="T161" s="14" t="n"/>
      <c r="U161" s="14" t="n"/>
      <c r="V161" s="14" t="n"/>
      <c r="W161" s="14" t="n"/>
      <c r="X161" s="14" t="n"/>
      <c r="Y161" s="14" t="n"/>
      <c r="Z161" s="14" t="n"/>
    </row>
    <row r="162" ht="15.75" customHeight="1" s="16">
      <c r="A162" s="14" t="n"/>
      <c r="B162" s="14" t="n"/>
      <c r="C162" s="14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4" t="n"/>
      <c r="T162" s="14" t="n"/>
      <c r="U162" s="14" t="n"/>
      <c r="V162" s="14" t="n"/>
      <c r="W162" s="14" t="n"/>
      <c r="X162" s="14" t="n"/>
      <c r="Y162" s="14" t="n"/>
      <c r="Z162" s="14" t="n"/>
    </row>
    <row r="163" ht="15.75" customHeight="1" s="16">
      <c r="A163" s="14" t="n"/>
      <c r="B163" s="14" t="n"/>
      <c r="C163" s="14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4" t="n"/>
      <c r="T163" s="14" t="n"/>
      <c r="U163" s="14" t="n"/>
      <c r="V163" s="14" t="n"/>
      <c r="W163" s="14" t="n"/>
      <c r="X163" s="14" t="n"/>
      <c r="Y163" s="14" t="n"/>
      <c r="Z163" s="14" t="n"/>
    </row>
    <row r="164" ht="15.75" customHeight="1" s="16">
      <c r="A164" s="14" t="n"/>
      <c r="B164" s="14" t="n"/>
      <c r="C164" s="14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4" t="n"/>
      <c r="T164" s="14" t="n"/>
      <c r="U164" s="14" t="n"/>
      <c r="V164" s="14" t="n"/>
      <c r="W164" s="14" t="n"/>
      <c r="X164" s="14" t="n"/>
      <c r="Y164" s="14" t="n"/>
      <c r="Z164" s="14" t="n"/>
    </row>
    <row r="165" ht="15.75" customHeight="1" s="16">
      <c r="A165" s="14" t="n"/>
      <c r="B165" s="14" t="n"/>
      <c r="C165" s="14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4" t="n"/>
      <c r="T165" s="14" t="n"/>
      <c r="U165" s="14" t="n"/>
      <c r="V165" s="14" t="n"/>
      <c r="W165" s="14" t="n"/>
      <c r="X165" s="14" t="n"/>
      <c r="Y165" s="14" t="n"/>
      <c r="Z165" s="14" t="n"/>
    </row>
    <row r="166" ht="15.75" customHeight="1" s="16">
      <c r="A166" s="14" t="n"/>
      <c r="B166" s="14" t="n"/>
      <c r="C166" s="14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4" t="n"/>
      <c r="T166" s="14" t="n"/>
      <c r="U166" s="14" t="n"/>
      <c r="V166" s="14" t="n"/>
      <c r="W166" s="14" t="n"/>
      <c r="X166" s="14" t="n"/>
      <c r="Y166" s="14" t="n"/>
      <c r="Z166" s="14" t="n"/>
    </row>
    <row r="167" ht="15.75" customHeight="1" s="16">
      <c r="A167" s="14" t="n"/>
      <c r="B167" s="14" t="n"/>
      <c r="C167" s="14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4" t="n"/>
      <c r="T167" s="14" t="n"/>
      <c r="U167" s="14" t="n"/>
      <c r="V167" s="14" t="n"/>
      <c r="W167" s="14" t="n"/>
      <c r="X167" s="14" t="n"/>
      <c r="Y167" s="14" t="n"/>
      <c r="Z167" s="14" t="n"/>
    </row>
    <row r="168" ht="15.75" customHeight="1" s="16">
      <c r="A168" s="14" t="n"/>
      <c r="B168" s="14" t="n"/>
      <c r="C168" s="14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4" t="n"/>
      <c r="T168" s="14" t="n"/>
      <c r="U168" s="14" t="n"/>
      <c r="V168" s="14" t="n"/>
      <c r="W168" s="14" t="n"/>
      <c r="X168" s="14" t="n"/>
      <c r="Y168" s="14" t="n"/>
      <c r="Z168" s="14" t="n"/>
    </row>
    <row r="169" ht="15.75" customHeight="1" s="16">
      <c r="A169" s="14" t="n"/>
      <c r="B169" s="14" t="n"/>
      <c r="C169" s="14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4" t="n"/>
      <c r="T169" s="14" t="n"/>
      <c r="U169" s="14" t="n"/>
      <c r="V169" s="14" t="n"/>
      <c r="W169" s="14" t="n"/>
      <c r="X169" s="14" t="n"/>
      <c r="Y169" s="14" t="n"/>
      <c r="Z169" s="14" t="n"/>
    </row>
    <row r="170" ht="15.75" customHeight="1" s="16">
      <c r="A170" s="14" t="n"/>
      <c r="B170" s="14" t="n"/>
      <c r="C170" s="14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4" t="n"/>
      <c r="T170" s="14" t="n"/>
      <c r="U170" s="14" t="n"/>
      <c r="V170" s="14" t="n"/>
      <c r="W170" s="14" t="n"/>
      <c r="X170" s="14" t="n"/>
      <c r="Y170" s="14" t="n"/>
      <c r="Z170" s="14" t="n"/>
    </row>
    <row r="171" ht="15.75" customHeight="1" s="16">
      <c r="A171" s="14" t="n"/>
      <c r="B171" s="14" t="n"/>
      <c r="C171" s="14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4" t="n"/>
      <c r="T171" s="14" t="n"/>
      <c r="U171" s="14" t="n"/>
      <c r="V171" s="14" t="n"/>
      <c r="W171" s="14" t="n"/>
      <c r="X171" s="14" t="n"/>
      <c r="Y171" s="14" t="n"/>
      <c r="Z171" s="14" t="n"/>
    </row>
    <row r="172" ht="15.75" customHeight="1" s="16">
      <c r="A172" s="14" t="n"/>
      <c r="B172" s="14" t="n"/>
      <c r="C172" s="14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4" t="n"/>
      <c r="T172" s="14" t="n"/>
      <c r="U172" s="14" t="n"/>
      <c r="V172" s="14" t="n"/>
      <c r="W172" s="14" t="n"/>
      <c r="X172" s="14" t="n"/>
      <c r="Y172" s="14" t="n"/>
      <c r="Z172" s="14" t="n"/>
    </row>
    <row r="173" ht="15.75" customHeight="1" s="16">
      <c r="A173" s="14" t="n"/>
      <c r="B173" s="14" t="n"/>
      <c r="C173" s="14" t="n"/>
      <c r="D173" s="14" t="n"/>
      <c r="E173" s="14" t="n"/>
      <c r="F173" s="14" t="n"/>
      <c r="G173" s="14" t="n"/>
      <c r="H173" s="14" t="n"/>
      <c r="I173" s="14" t="n"/>
      <c r="J173" s="14" t="n"/>
      <c r="K173" s="14" t="n"/>
      <c r="L173" s="14" t="n"/>
      <c r="M173" s="14" t="n"/>
      <c r="N173" s="14" t="n"/>
      <c r="O173" s="14" t="n"/>
      <c r="P173" s="14" t="n"/>
      <c r="Q173" s="14" t="n"/>
      <c r="R173" s="14" t="n"/>
      <c r="S173" s="14" t="n"/>
      <c r="T173" s="14" t="n"/>
      <c r="U173" s="14" t="n"/>
      <c r="V173" s="14" t="n"/>
      <c r="W173" s="14" t="n"/>
      <c r="X173" s="14" t="n"/>
      <c r="Y173" s="14" t="n"/>
      <c r="Z173" s="14" t="n"/>
    </row>
    <row r="174" ht="15.75" customHeight="1" s="16">
      <c r="A174" s="14" t="n"/>
      <c r="B174" s="14" t="n"/>
      <c r="C174" s="14" t="n"/>
      <c r="D174" s="14" t="n"/>
      <c r="E174" s="14" t="n"/>
      <c r="F174" s="14" t="n"/>
      <c r="G174" s="14" t="n"/>
      <c r="H174" s="14" t="n"/>
      <c r="I174" s="14" t="n"/>
      <c r="J174" s="14" t="n"/>
      <c r="K174" s="14" t="n"/>
      <c r="L174" s="14" t="n"/>
      <c r="M174" s="14" t="n"/>
      <c r="N174" s="14" t="n"/>
      <c r="O174" s="14" t="n"/>
      <c r="P174" s="14" t="n"/>
      <c r="Q174" s="14" t="n"/>
      <c r="R174" s="14" t="n"/>
      <c r="S174" s="14" t="n"/>
      <c r="T174" s="14" t="n"/>
      <c r="U174" s="14" t="n"/>
      <c r="V174" s="14" t="n"/>
      <c r="W174" s="14" t="n"/>
      <c r="X174" s="14" t="n"/>
      <c r="Y174" s="14" t="n"/>
      <c r="Z174" s="14" t="n"/>
    </row>
    <row r="175" ht="15.75" customHeight="1" s="16">
      <c r="A175" s="14" t="n"/>
      <c r="B175" s="14" t="n"/>
      <c r="C175" s="14" t="n"/>
      <c r="D175" s="14" t="n"/>
      <c r="E175" s="14" t="n"/>
      <c r="F175" s="14" t="n"/>
      <c r="G175" s="14" t="n"/>
      <c r="H175" s="14" t="n"/>
      <c r="I175" s="14" t="n"/>
      <c r="J175" s="14" t="n"/>
      <c r="K175" s="14" t="n"/>
      <c r="L175" s="14" t="n"/>
      <c r="M175" s="14" t="n"/>
      <c r="N175" s="14" t="n"/>
      <c r="O175" s="14" t="n"/>
      <c r="P175" s="14" t="n"/>
      <c r="Q175" s="14" t="n"/>
      <c r="R175" s="14" t="n"/>
      <c r="S175" s="14" t="n"/>
      <c r="T175" s="14" t="n"/>
      <c r="U175" s="14" t="n"/>
      <c r="V175" s="14" t="n"/>
      <c r="W175" s="14" t="n"/>
      <c r="X175" s="14" t="n"/>
      <c r="Y175" s="14" t="n"/>
      <c r="Z175" s="14" t="n"/>
    </row>
    <row r="176" ht="15.75" customHeight="1" s="16">
      <c r="A176" s="14" t="n"/>
      <c r="B176" s="14" t="n"/>
      <c r="C176" s="14" t="n"/>
      <c r="D176" s="14" t="n"/>
      <c r="E176" s="14" t="n"/>
      <c r="F176" s="14" t="n"/>
      <c r="G176" s="14" t="n"/>
      <c r="H176" s="14" t="n"/>
      <c r="I176" s="14" t="n"/>
      <c r="J176" s="14" t="n"/>
      <c r="K176" s="14" t="n"/>
      <c r="L176" s="14" t="n"/>
      <c r="M176" s="14" t="n"/>
      <c r="N176" s="14" t="n"/>
      <c r="O176" s="14" t="n"/>
      <c r="P176" s="14" t="n"/>
      <c r="Q176" s="14" t="n"/>
      <c r="R176" s="14" t="n"/>
      <c r="S176" s="14" t="n"/>
      <c r="T176" s="14" t="n"/>
      <c r="U176" s="14" t="n"/>
      <c r="V176" s="14" t="n"/>
      <c r="W176" s="14" t="n"/>
      <c r="X176" s="14" t="n"/>
      <c r="Y176" s="14" t="n"/>
      <c r="Z176" s="14" t="n"/>
    </row>
    <row r="177" ht="15.75" customHeight="1" s="16">
      <c r="A177" s="14" t="n"/>
      <c r="B177" s="14" t="n"/>
      <c r="C177" s="14" t="n"/>
      <c r="D177" s="14" t="n"/>
      <c r="E177" s="14" t="n"/>
      <c r="F177" s="14" t="n"/>
      <c r="G177" s="14" t="n"/>
      <c r="H177" s="14" t="n"/>
      <c r="I177" s="14" t="n"/>
      <c r="J177" s="14" t="n"/>
      <c r="K177" s="14" t="n"/>
      <c r="L177" s="14" t="n"/>
      <c r="M177" s="14" t="n"/>
      <c r="N177" s="14" t="n"/>
      <c r="O177" s="14" t="n"/>
      <c r="P177" s="14" t="n"/>
      <c r="Q177" s="14" t="n"/>
      <c r="R177" s="14" t="n"/>
      <c r="S177" s="14" t="n"/>
      <c r="T177" s="14" t="n"/>
      <c r="U177" s="14" t="n"/>
      <c r="V177" s="14" t="n"/>
      <c r="W177" s="14" t="n"/>
      <c r="X177" s="14" t="n"/>
      <c r="Y177" s="14" t="n"/>
      <c r="Z177" s="14" t="n"/>
    </row>
    <row r="178" ht="15.75" customHeight="1" s="16">
      <c r="A178" s="14" t="n"/>
      <c r="B178" s="14" t="n"/>
      <c r="C178" s="14" t="n"/>
      <c r="D178" s="14" t="n"/>
      <c r="E178" s="14" t="n"/>
      <c r="F178" s="14" t="n"/>
      <c r="G178" s="14" t="n"/>
      <c r="H178" s="14" t="n"/>
      <c r="I178" s="14" t="n"/>
      <c r="J178" s="14" t="n"/>
      <c r="K178" s="14" t="n"/>
      <c r="L178" s="14" t="n"/>
      <c r="M178" s="14" t="n"/>
      <c r="N178" s="14" t="n"/>
      <c r="O178" s="14" t="n"/>
      <c r="P178" s="14" t="n"/>
      <c r="Q178" s="14" t="n"/>
      <c r="R178" s="14" t="n"/>
      <c r="S178" s="14" t="n"/>
      <c r="T178" s="14" t="n"/>
      <c r="U178" s="14" t="n"/>
      <c r="V178" s="14" t="n"/>
      <c r="W178" s="14" t="n"/>
      <c r="X178" s="14" t="n"/>
      <c r="Y178" s="14" t="n"/>
      <c r="Z178" s="14" t="n"/>
    </row>
    <row r="179" ht="15.75" customHeight="1" s="16">
      <c r="A179" s="14" t="n"/>
      <c r="B179" s="14" t="n"/>
      <c r="C179" s="14" t="n"/>
      <c r="D179" s="14" t="n"/>
      <c r="E179" s="14" t="n"/>
      <c r="F179" s="14" t="n"/>
      <c r="G179" s="14" t="n"/>
      <c r="H179" s="14" t="n"/>
      <c r="I179" s="14" t="n"/>
      <c r="J179" s="14" t="n"/>
      <c r="K179" s="14" t="n"/>
      <c r="L179" s="14" t="n"/>
      <c r="M179" s="14" t="n"/>
      <c r="N179" s="14" t="n"/>
      <c r="O179" s="14" t="n"/>
      <c r="P179" s="14" t="n"/>
      <c r="Q179" s="14" t="n"/>
      <c r="R179" s="14" t="n"/>
      <c r="S179" s="14" t="n"/>
      <c r="T179" s="14" t="n"/>
      <c r="U179" s="14" t="n"/>
      <c r="V179" s="14" t="n"/>
      <c r="W179" s="14" t="n"/>
      <c r="X179" s="14" t="n"/>
      <c r="Y179" s="14" t="n"/>
      <c r="Z179" s="14" t="n"/>
    </row>
    <row r="180" ht="15.75" customHeight="1" s="16">
      <c r="A180" s="14" t="n"/>
      <c r="B180" s="14" t="n"/>
      <c r="C180" s="14" t="n"/>
      <c r="D180" s="14" t="n"/>
      <c r="E180" s="14" t="n"/>
      <c r="F180" s="14" t="n"/>
      <c r="G180" s="14" t="n"/>
      <c r="H180" s="14" t="n"/>
      <c r="I180" s="14" t="n"/>
      <c r="J180" s="14" t="n"/>
      <c r="K180" s="14" t="n"/>
      <c r="L180" s="14" t="n"/>
      <c r="M180" s="14" t="n"/>
      <c r="N180" s="14" t="n"/>
      <c r="O180" s="14" t="n"/>
      <c r="P180" s="14" t="n"/>
      <c r="Q180" s="14" t="n"/>
      <c r="R180" s="14" t="n"/>
      <c r="S180" s="14" t="n"/>
      <c r="T180" s="14" t="n"/>
      <c r="U180" s="14" t="n"/>
      <c r="V180" s="14" t="n"/>
      <c r="W180" s="14" t="n"/>
      <c r="X180" s="14" t="n"/>
      <c r="Y180" s="14" t="n"/>
      <c r="Z180" s="14" t="n"/>
    </row>
    <row r="181" ht="15.75" customHeight="1" s="16">
      <c r="A181" s="14" t="n"/>
      <c r="B181" s="14" t="n"/>
      <c r="C181" s="14" t="n"/>
      <c r="D181" s="14" t="n"/>
      <c r="E181" s="14" t="n"/>
      <c r="F181" s="14" t="n"/>
      <c r="G181" s="14" t="n"/>
      <c r="H181" s="14" t="n"/>
      <c r="I181" s="14" t="n"/>
      <c r="J181" s="14" t="n"/>
      <c r="K181" s="14" t="n"/>
      <c r="L181" s="14" t="n"/>
      <c r="M181" s="14" t="n"/>
      <c r="N181" s="14" t="n"/>
      <c r="O181" s="14" t="n"/>
      <c r="P181" s="14" t="n"/>
      <c r="Q181" s="14" t="n"/>
      <c r="R181" s="14" t="n"/>
      <c r="S181" s="14" t="n"/>
      <c r="T181" s="14" t="n"/>
      <c r="U181" s="14" t="n"/>
      <c r="V181" s="14" t="n"/>
      <c r="W181" s="14" t="n"/>
      <c r="X181" s="14" t="n"/>
      <c r="Y181" s="14" t="n"/>
      <c r="Z181" s="14" t="n"/>
    </row>
    <row r="182" ht="15.75" customHeight="1" s="16">
      <c r="A182" s="14" t="n"/>
      <c r="B182" s="14" t="n"/>
      <c r="C182" s="14" t="n"/>
      <c r="D182" s="14" t="n"/>
      <c r="E182" s="14" t="n"/>
      <c r="F182" s="14" t="n"/>
      <c r="G182" s="14" t="n"/>
      <c r="H182" s="14" t="n"/>
      <c r="I182" s="14" t="n"/>
      <c r="J182" s="14" t="n"/>
      <c r="K182" s="14" t="n"/>
      <c r="L182" s="14" t="n"/>
      <c r="M182" s="14" t="n"/>
      <c r="N182" s="14" t="n"/>
      <c r="O182" s="14" t="n"/>
      <c r="P182" s="14" t="n"/>
      <c r="Q182" s="14" t="n"/>
      <c r="R182" s="14" t="n"/>
      <c r="S182" s="14" t="n"/>
      <c r="T182" s="14" t="n"/>
      <c r="U182" s="14" t="n"/>
      <c r="V182" s="14" t="n"/>
      <c r="W182" s="14" t="n"/>
      <c r="X182" s="14" t="n"/>
      <c r="Y182" s="14" t="n"/>
      <c r="Z182" s="14" t="n"/>
    </row>
    <row r="183" ht="15.75" customHeight="1" s="16">
      <c r="A183" s="14" t="n"/>
      <c r="B183" s="14" t="n"/>
      <c r="C183" s="14" t="n"/>
      <c r="D183" s="14" t="n"/>
      <c r="E183" s="14" t="n"/>
      <c r="F183" s="14" t="n"/>
      <c r="G183" s="14" t="n"/>
      <c r="H183" s="14" t="n"/>
      <c r="I183" s="14" t="n"/>
      <c r="J183" s="14" t="n"/>
      <c r="K183" s="14" t="n"/>
      <c r="L183" s="14" t="n"/>
      <c r="M183" s="14" t="n"/>
      <c r="N183" s="14" t="n"/>
      <c r="O183" s="14" t="n"/>
      <c r="P183" s="14" t="n"/>
      <c r="Q183" s="14" t="n"/>
      <c r="R183" s="14" t="n"/>
      <c r="S183" s="14" t="n"/>
      <c r="T183" s="14" t="n"/>
      <c r="U183" s="14" t="n"/>
      <c r="V183" s="14" t="n"/>
      <c r="W183" s="14" t="n"/>
      <c r="X183" s="14" t="n"/>
      <c r="Y183" s="14" t="n"/>
      <c r="Z183" s="14" t="n"/>
    </row>
    <row r="184" ht="15.75" customHeight="1" s="16">
      <c r="A184" s="14" t="n"/>
      <c r="B184" s="14" t="n"/>
      <c r="C184" s="14" t="n"/>
      <c r="D184" s="14" t="n"/>
      <c r="E184" s="14" t="n"/>
      <c r="F184" s="14" t="n"/>
      <c r="G184" s="14" t="n"/>
      <c r="H184" s="14" t="n"/>
      <c r="I184" s="14" t="n"/>
      <c r="J184" s="14" t="n"/>
      <c r="K184" s="14" t="n"/>
      <c r="L184" s="14" t="n"/>
      <c r="M184" s="14" t="n"/>
      <c r="N184" s="14" t="n"/>
      <c r="O184" s="14" t="n"/>
      <c r="P184" s="14" t="n"/>
      <c r="Q184" s="14" t="n"/>
      <c r="R184" s="14" t="n"/>
      <c r="S184" s="14" t="n"/>
      <c r="T184" s="14" t="n"/>
      <c r="U184" s="14" t="n"/>
      <c r="V184" s="14" t="n"/>
      <c r="W184" s="14" t="n"/>
      <c r="X184" s="14" t="n"/>
      <c r="Y184" s="14" t="n"/>
      <c r="Z184" s="14" t="n"/>
    </row>
    <row r="185" ht="15.75" customHeight="1" s="16">
      <c r="A185" s="14" t="n"/>
      <c r="B185" s="14" t="n"/>
      <c r="C185" s="14" t="n"/>
      <c r="D185" s="14" t="n"/>
      <c r="E185" s="14" t="n"/>
      <c r="F185" s="14" t="n"/>
      <c r="G185" s="14" t="n"/>
      <c r="H185" s="14" t="n"/>
      <c r="I185" s="14" t="n"/>
      <c r="J185" s="14" t="n"/>
      <c r="K185" s="14" t="n"/>
      <c r="L185" s="14" t="n"/>
      <c r="M185" s="14" t="n"/>
      <c r="N185" s="14" t="n"/>
      <c r="O185" s="14" t="n"/>
      <c r="P185" s="14" t="n"/>
      <c r="Q185" s="14" t="n"/>
      <c r="R185" s="14" t="n"/>
      <c r="S185" s="14" t="n"/>
      <c r="T185" s="14" t="n"/>
      <c r="U185" s="14" t="n"/>
      <c r="V185" s="14" t="n"/>
      <c r="W185" s="14" t="n"/>
      <c r="X185" s="14" t="n"/>
      <c r="Y185" s="14" t="n"/>
      <c r="Z185" s="14" t="n"/>
    </row>
    <row r="186" ht="15.75" customHeight="1" s="16">
      <c r="A186" s="14" t="n"/>
      <c r="B186" s="14" t="n"/>
      <c r="C186" s="14" t="n"/>
      <c r="D186" s="14" t="n"/>
      <c r="E186" s="14" t="n"/>
      <c r="F186" s="14" t="n"/>
      <c r="G186" s="14" t="n"/>
      <c r="H186" s="14" t="n"/>
      <c r="I186" s="14" t="n"/>
      <c r="J186" s="14" t="n"/>
      <c r="K186" s="14" t="n"/>
      <c r="L186" s="14" t="n"/>
      <c r="M186" s="14" t="n"/>
      <c r="N186" s="14" t="n"/>
      <c r="O186" s="14" t="n"/>
      <c r="P186" s="14" t="n"/>
      <c r="Q186" s="14" t="n"/>
      <c r="R186" s="14" t="n"/>
      <c r="S186" s="14" t="n"/>
      <c r="T186" s="14" t="n"/>
      <c r="U186" s="14" t="n"/>
      <c r="V186" s="14" t="n"/>
      <c r="W186" s="14" t="n"/>
      <c r="X186" s="14" t="n"/>
      <c r="Y186" s="14" t="n"/>
      <c r="Z186" s="14" t="n"/>
    </row>
    <row r="187" ht="15.75" customHeight="1" s="16">
      <c r="A187" s="14" t="n"/>
      <c r="B187" s="14" t="n"/>
      <c r="C187" s="14" t="n"/>
      <c r="D187" s="14" t="n"/>
      <c r="E187" s="14" t="n"/>
      <c r="F187" s="14" t="n"/>
      <c r="G187" s="14" t="n"/>
      <c r="H187" s="14" t="n"/>
      <c r="I187" s="14" t="n"/>
      <c r="J187" s="14" t="n"/>
      <c r="K187" s="14" t="n"/>
      <c r="L187" s="14" t="n"/>
      <c r="M187" s="14" t="n"/>
      <c r="N187" s="14" t="n"/>
      <c r="O187" s="14" t="n"/>
      <c r="P187" s="14" t="n"/>
      <c r="Q187" s="14" t="n"/>
      <c r="R187" s="14" t="n"/>
      <c r="S187" s="14" t="n"/>
      <c r="T187" s="14" t="n"/>
      <c r="U187" s="14" t="n"/>
      <c r="V187" s="14" t="n"/>
      <c r="W187" s="14" t="n"/>
      <c r="X187" s="14" t="n"/>
      <c r="Y187" s="14" t="n"/>
      <c r="Z187" s="14" t="n"/>
    </row>
    <row r="188" ht="15.75" customHeight="1" s="16">
      <c r="A188" s="14" t="n"/>
      <c r="B188" s="14" t="n"/>
      <c r="C188" s="14" t="n"/>
      <c r="D188" s="14" t="n"/>
      <c r="E188" s="14" t="n"/>
      <c r="F188" s="14" t="n"/>
      <c r="G188" s="14" t="n"/>
      <c r="H188" s="14" t="n"/>
      <c r="I188" s="14" t="n"/>
      <c r="J188" s="14" t="n"/>
      <c r="K188" s="14" t="n"/>
      <c r="L188" s="14" t="n"/>
      <c r="M188" s="14" t="n"/>
      <c r="N188" s="14" t="n"/>
      <c r="O188" s="14" t="n"/>
      <c r="P188" s="14" t="n"/>
      <c r="Q188" s="14" t="n"/>
      <c r="R188" s="14" t="n"/>
      <c r="S188" s="14" t="n"/>
      <c r="T188" s="14" t="n"/>
      <c r="U188" s="14" t="n"/>
      <c r="V188" s="14" t="n"/>
      <c r="W188" s="14" t="n"/>
      <c r="X188" s="14" t="n"/>
      <c r="Y188" s="14" t="n"/>
      <c r="Z188" s="14" t="n"/>
    </row>
    <row r="189" ht="15.75" customHeight="1" s="16">
      <c r="A189" s="14" t="n"/>
      <c r="B189" s="14" t="n"/>
      <c r="C189" s="14" t="n"/>
      <c r="D189" s="14" t="n"/>
      <c r="E189" s="14" t="n"/>
      <c r="F189" s="14" t="n"/>
      <c r="G189" s="14" t="n"/>
      <c r="H189" s="14" t="n"/>
      <c r="I189" s="14" t="n"/>
      <c r="J189" s="14" t="n"/>
      <c r="K189" s="14" t="n"/>
      <c r="L189" s="14" t="n"/>
      <c r="M189" s="14" t="n"/>
      <c r="N189" s="14" t="n"/>
      <c r="O189" s="14" t="n"/>
      <c r="P189" s="14" t="n"/>
      <c r="Q189" s="14" t="n"/>
      <c r="R189" s="14" t="n"/>
      <c r="S189" s="14" t="n"/>
      <c r="T189" s="14" t="n"/>
      <c r="U189" s="14" t="n"/>
      <c r="V189" s="14" t="n"/>
      <c r="W189" s="14" t="n"/>
      <c r="X189" s="14" t="n"/>
      <c r="Y189" s="14" t="n"/>
      <c r="Z189" s="14" t="n"/>
    </row>
    <row r="190" ht="15.75" customHeight="1" s="16">
      <c r="A190" s="14" t="n"/>
      <c r="B190" s="14" t="n"/>
      <c r="C190" s="14" t="n"/>
      <c r="D190" s="14" t="n"/>
      <c r="E190" s="14" t="n"/>
      <c r="F190" s="14" t="n"/>
      <c r="G190" s="14" t="n"/>
      <c r="H190" s="14" t="n"/>
      <c r="I190" s="14" t="n"/>
      <c r="J190" s="14" t="n"/>
      <c r="K190" s="14" t="n"/>
      <c r="L190" s="14" t="n"/>
      <c r="M190" s="14" t="n"/>
      <c r="N190" s="14" t="n"/>
      <c r="O190" s="14" t="n"/>
      <c r="P190" s="14" t="n"/>
      <c r="Q190" s="14" t="n"/>
      <c r="R190" s="14" t="n"/>
      <c r="S190" s="14" t="n"/>
      <c r="T190" s="14" t="n"/>
      <c r="U190" s="14" t="n"/>
      <c r="V190" s="14" t="n"/>
      <c r="W190" s="14" t="n"/>
      <c r="X190" s="14" t="n"/>
      <c r="Y190" s="14" t="n"/>
      <c r="Z190" s="14" t="n"/>
    </row>
    <row r="191" ht="15.75" customHeight="1" s="16">
      <c r="A191" s="14" t="n"/>
      <c r="B191" s="14" t="n"/>
      <c r="C191" s="14" t="n"/>
      <c r="D191" s="14" t="n"/>
      <c r="E191" s="14" t="n"/>
      <c r="F191" s="14" t="n"/>
      <c r="G191" s="14" t="n"/>
      <c r="H191" s="14" t="n"/>
      <c r="I191" s="14" t="n"/>
      <c r="J191" s="14" t="n"/>
      <c r="K191" s="14" t="n"/>
      <c r="L191" s="14" t="n"/>
      <c r="M191" s="14" t="n"/>
      <c r="N191" s="14" t="n"/>
      <c r="O191" s="14" t="n"/>
      <c r="P191" s="14" t="n"/>
      <c r="Q191" s="14" t="n"/>
      <c r="R191" s="14" t="n"/>
      <c r="S191" s="14" t="n"/>
      <c r="T191" s="14" t="n"/>
      <c r="U191" s="14" t="n"/>
      <c r="V191" s="14" t="n"/>
      <c r="W191" s="14" t="n"/>
      <c r="X191" s="14" t="n"/>
      <c r="Y191" s="14" t="n"/>
      <c r="Z191" s="14" t="n"/>
    </row>
    <row r="192" ht="15.75" customHeight="1" s="16">
      <c r="A192" s="14" t="n"/>
      <c r="B192" s="14" t="n"/>
      <c r="C192" s="14" t="n"/>
      <c r="D192" s="14" t="n"/>
      <c r="E192" s="14" t="n"/>
      <c r="F192" s="14" t="n"/>
      <c r="G192" s="14" t="n"/>
      <c r="H192" s="14" t="n"/>
      <c r="I192" s="14" t="n"/>
      <c r="J192" s="14" t="n"/>
      <c r="K192" s="14" t="n"/>
      <c r="L192" s="14" t="n"/>
      <c r="M192" s="14" t="n"/>
      <c r="N192" s="14" t="n"/>
      <c r="O192" s="14" t="n"/>
      <c r="P192" s="14" t="n"/>
      <c r="Q192" s="14" t="n"/>
      <c r="R192" s="14" t="n"/>
      <c r="S192" s="14" t="n"/>
      <c r="T192" s="14" t="n"/>
      <c r="U192" s="14" t="n"/>
      <c r="V192" s="14" t="n"/>
      <c r="W192" s="14" t="n"/>
      <c r="X192" s="14" t="n"/>
      <c r="Y192" s="14" t="n"/>
      <c r="Z192" s="14" t="n"/>
    </row>
    <row r="193" ht="15.75" customHeight="1" s="16">
      <c r="A193" s="14" t="n"/>
      <c r="B193" s="14" t="n"/>
      <c r="C193" s="14" t="n"/>
      <c r="D193" s="14" t="n"/>
      <c r="E193" s="14" t="n"/>
      <c r="F193" s="14" t="n"/>
      <c r="G193" s="14" t="n"/>
      <c r="H193" s="14" t="n"/>
      <c r="I193" s="14" t="n"/>
      <c r="J193" s="14" t="n"/>
      <c r="K193" s="14" t="n"/>
      <c r="L193" s="14" t="n"/>
      <c r="M193" s="14" t="n"/>
      <c r="N193" s="14" t="n"/>
      <c r="O193" s="14" t="n"/>
      <c r="P193" s="14" t="n"/>
      <c r="Q193" s="14" t="n"/>
      <c r="R193" s="14" t="n"/>
      <c r="S193" s="14" t="n"/>
      <c r="T193" s="14" t="n"/>
      <c r="U193" s="14" t="n"/>
      <c r="V193" s="14" t="n"/>
      <c r="W193" s="14" t="n"/>
      <c r="X193" s="14" t="n"/>
      <c r="Y193" s="14" t="n"/>
      <c r="Z193" s="14" t="n"/>
    </row>
    <row r="194" ht="15.75" customHeight="1" s="16">
      <c r="A194" s="14" t="n"/>
      <c r="B194" s="14" t="n"/>
      <c r="C194" s="14" t="n"/>
      <c r="D194" s="14" t="n"/>
      <c r="E194" s="14" t="n"/>
      <c r="F194" s="14" t="n"/>
      <c r="G194" s="14" t="n"/>
      <c r="H194" s="14" t="n"/>
      <c r="I194" s="14" t="n"/>
      <c r="J194" s="14" t="n"/>
      <c r="K194" s="14" t="n"/>
      <c r="L194" s="14" t="n"/>
      <c r="M194" s="14" t="n"/>
      <c r="N194" s="14" t="n"/>
      <c r="O194" s="14" t="n"/>
      <c r="P194" s="14" t="n"/>
      <c r="Q194" s="14" t="n"/>
      <c r="R194" s="14" t="n"/>
      <c r="S194" s="14" t="n"/>
      <c r="T194" s="14" t="n"/>
      <c r="U194" s="14" t="n"/>
      <c r="V194" s="14" t="n"/>
      <c r="W194" s="14" t="n"/>
      <c r="X194" s="14" t="n"/>
      <c r="Y194" s="14" t="n"/>
      <c r="Z194" s="14" t="n"/>
    </row>
    <row r="195" ht="15.75" customHeight="1" s="16">
      <c r="A195" s="14" t="n"/>
      <c r="B195" s="14" t="n"/>
      <c r="C195" s="14" t="n"/>
      <c r="D195" s="14" t="n"/>
      <c r="E195" s="14" t="n"/>
      <c r="F195" s="14" t="n"/>
      <c r="G195" s="14" t="n"/>
      <c r="H195" s="14" t="n"/>
      <c r="I195" s="14" t="n"/>
      <c r="J195" s="14" t="n"/>
      <c r="K195" s="14" t="n"/>
      <c r="L195" s="14" t="n"/>
      <c r="M195" s="14" t="n"/>
      <c r="N195" s="14" t="n"/>
      <c r="O195" s="14" t="n"/>
      <c r="P195" s="14" t="n"/>
      <c r="Q195" s="14" t="n"/>
      <c r="R195" s="14" t="n"/>
      <c r="S195" s="14" t="n"/>
      <c r="T195" s="14" t="n"/>
      <c r="U195" s="14" t="n"/>
      <c r="V195" s="14" t="n"/>
      <c r="W195" s="14" t="n"/>
      <c r="X195" s="14" t="n"/>
      <c r="Y195" s="14" t="n"/>
      <c r="Z195" s="14" t="n"/>
    </row>
    <row r="196" ht="15.75" customHeight="1" s="16">
      <c r="A196" s="14" t="n"/>
      <c r="B196" s="14" t="n"/>
      <c r="C196" s="14" t="n"/>
      <c r="D196" s="14" t="n"/>
      <c r="E196" s="14" t="n"/>
      <c r="F196" s="14" t="n"/>
      <c r="G196" s="14" t="n"/>
      <c r="H196" s="14" t="n"/>
      <c r="I196" s="14" t="n"/>
      <c r="J196" s="14" t="n"/>
      <c r="K196" s="14" t="n"/>
      <c r="L196" s="14" t="n"/>
      <c r="M196" s="14" t="n"/>
      <c r="N196" s="14" t="n"/>
      <c r="O196" s="14" t="n"/>
      <c r="P196" s="14" t="n"/>
      <c r="Q196" s="14" t="n"/>
      <c r="R196" s="14" t="n"/>
      <c r="S196" s="14" t="n"/>
      <c r="T196" s="14" t="n"/>
      <c r="U196" s="14" t="n"/>
      <c r="V196" s="14" t="n"/>
      <c r="W196" s="14" t="n"/>
      <c r="X196" s="14" t="n"/>
      <c r="Y196" s="14" t="n"/>
      <c r="Z196" s="14" t="n"/>
    </row>
    <row r="197" ht="15.75" customHeight="1" s="16">
      <c r="A197" s="14" t="n"/>
      <c r="B197" s="14" t="n"/>
      <c r="C197" s="14" t="n"/>
      <c r="D197" s="14" t="n"/>
      <c r="E197" s="14" t="n"/>
      <c r="F197" s="14" t="n"/>
      <c r="G197" s="14" t="n"/>
      <c r="H197" s="14" t="n"/>
      <c r="I197" s="14" t="n"/>
      <c r="J197" s="14" t="n"/>
      <c r="K197" s="14" t="n"/>
      <c r="L197" s="14" t="n"/>
      <c r="M197" s="14" t="n"/>
      <c r="N197" s="14" t="n"/>
      <c r="O197" s="14" t="n"/>
      <c r="P197" s="14" t="n"/>
      <c r="Q197" s="14" t="n"/>
      <c r="R197" s="14" t="n"/>
      <c r="S197" s="14" t="n"/>
      <c r="T197" s="14" t="n"/>
      <c r="U197" s="14" t="n"/>
      <c r="V197" s="14" t="n"/>
      <c r="W197" s="14" t="n"/>
      <c r="X197" s="14" t="n"/>
      <c r="Y197" s="14" t="n"/>
      <c r="Z197" s="14" t="n"/>
    </row>
    <row r="198" ht="15.75" customHeight="1" s="16">
      <c r="A198" s="14" t="n"/>
      <c r="B198" s="14" t="n"/>
      <c r="C198" s="14" t="n"/>
      <c r="D198" s="14" t="n"/>
      <c r="E198" s="14" t="n"/>
      <c r="F198" s="14" t="n"/>
      <c r="G198" s="14" t="n"/>
      <c r="H198" s="14" t="n"/>
      <c r="I198" s="14" t="n"/>
      <c r="J198" s="14" t="n"/>
      <c r="K198" s="14" t="n"/>
      <c r="L198" s="14" t="n"/>
      <c r="M198" s="14" t="n"/>
      <c r="N198" s="14" t="n"/>
      <c r="O198" s="14" t="n"/>
      <c r="P198" s="14" t="n"/>
      <c r="Q198" s="14" t="n"/>
      <c r="R198" s="14" t="n"/>
      <c r="S198" s="14" t="n"/>
      <c r="T198" s="14" t="n"/>
      <c r="U198" s="14" t="n"/>
      <c r="V198" s="14" t="n"/>
      <c r="W198" s="14" t="n"/>
      <c r="X198" s="14" t="n"/>
      <c r="Y198" s="14" t="n"/>
      <c r="Z198" s="14" t="n"/>
    </row>
    <row r="199" ht="15.75" customHeight="1" s="16">
      <c r="A199" s="14" t="n"/>
      <c r="B199" s="14" t="n"/>
      <c r="C199" s="14" t="n"/>
      <c r="D199" s="14" t="n"/>
      <c r="E199" s="14" t="n"/>
      <c r="F199" s="14" t="n"/>
      <c r="G199" s="14" t="n"/>
      <c r="H199" s="14" t="n"/>
      <c r="I199" s="14" t="n"/>
      <c r="J199" s="14" t="n"/>
      <c r="K199" s="14" t="n"/>
      <c r="L199" s="14" t="n"/>
      <c r="M199" s="14" t="n"/>
      <c r="N199" s="14" t="n"/>
      <c r="O199" s="14" t="n"/>
      <c r="P199" s="14" t="n"/>
      <c r="Q199" s="14" t="n"/>
      <c r="R199" s="14" t="n"/>
      <c r="S199" s="14" t="n"/>
      <c r="T199" s="14" t="n"/>
      <c r="U199" s="14" t="n"/>
      <c r="V199" s="14" t="n"/>
      <c r="W199" s="14" t="n"/>
      <c r="X199" s="14" t="n"/>
      <c r="Y199" s="14" t="n"/>
      <c r="Z199" s="14" t="n"/>
    </row>
    <row r="200" ht="15.75" customHeight="1" s="16">
      <c r="A200" s="14" t="n"/>
      <c r="B200" s="14" t="n"/>
      <c r="C200" s="14" t="n"/>
      <c r="D200" s="14" t="n"/>
      <c r="E200" s="14" t="n"/>
      <c r="F200" s="14" t="n"/>
      <c r="G200" s="14" t="n"/>
      <c r="H200" s="14" t="n"/>
      <c r="I200" s="14" t="n"/>
      <c r="J200" s="14" t="n"/>
      <c r="K200" s="14" t="n"/>
      <c r="L200" s="14" t="n"/>
      <c r="M200" s="14" t="n"/>
      <c r="N200" s="14" t="n"/>
      <c r="O200" s="14" t="n"/>
      <c r="P200" s="14" t="n"/>
      <c r="Q200" s="14" t="n"/>
      <c r="R200" s="14" t="n"/>
      <c r="S200" s="14" t="n"/>
      <c r="T200" s="14" t="n"/>
      <c r="U200" s="14" t="n"/>
      <c r="V200" s="14" t="n"/>
      <c r="W200" s="14" t="n"/>
      <c r="X200" s="14" t="n"/>
      <c r="Y200" s="14" t="n"/>
      <c r="Z200" s="14" t="n"/>
    </row>
    <row r="201" ht="15.75" customHeight="1" s="16">
      <c r="A201" s="14" t="n"/>
      <c r="B201" s="14" t="n"/>
      <c r="C201" s="14" t="n"/>
      <c r="D201" s="14" t="n"/>
      <c r="E201" s="14" t="n"/>
      <c r="F201" s="14" t="n"/>
      <c r="G201" s="14" t="n"/>
      <c r="H201" s="14" t="n"/>
      <c r="I201" s="14" t="n"/>
      <c r="J201" s="14" t="n"/>
      <c r="K201" s="14" t="n"/>
      <c r="L201" s="14" t="n"/>
      <c r="M201" s="14" t="n"/>
      <c r="N201" s="14" t="n"/>
      <c r="O201" s="14" t="n"/>
      <c r="P201" s="14" t="n"/>
      <c r="Q201" s="14" t="n"/>
      <c r="R201" s="14" t="n"/>
      <c r="S201" s="14" t="n"/>
      <c r="T201" s="14" t="n"/>
      <c r="U201" s="14" t="n"/>
      <c r="V201" s="14" t="n"/>
      <c r="W201" s="14" t="n"/>
      <c r="X201" s="14" t="n"/>
      <c r="Y201" s="14" t="n"/>
      <c r="Z201" s="14" t="n"/>
    </row>
    <row r="202" ht="15.75" customHeight="1" s="16">
      <c r="A202" s="14" t="n"/>
      <c r="B202" s="14" t="n"/>
      <c r="C202" s="14" t="n"/>
      <c r="D202" s="14" t="n"/>
      <c r="E202" s="14" t="n"/>
      <c r="F202" s="14" t="n"/>
      <c r="G202" s="14" t="n"/>
      <c r="H202" s="14" t="n"/>
      <c r="I202" s="14" t="n"/>
      <c r="J202" s="14" t="n"/>
      <c r="K202" s="14" t="n"/>
      <c r="L202" s="14" t="n"/>
      <c r="M202" s="14" t="n"/>
      <c r="N202" s="14" t="n"/>
      <c r="O202" s="14" t="n"/>
      <c r="P202" s="14" t="n"/>
      <c r="Q202" s="14" t="n"/>
      <c r="R202" s="14" t="n"/>
      <c r="S202" s="14" t="n"/>
      <c r="T202" s="14" t="n"/>
      <c r="U202" s="14" t="n"/>
      <c r="V202" s="14" t="n"/>
      <c r="W202" s="14" t="n"/>
      <c r="X202" s="14" t="n"/>
      <c r="Y202" s="14" t="n"/>
      <c r="Z202" s="14" t="n"/>
    </row>
    <row r="203" ht="15.75" customHeight="1" s="16">
      <c r="A203" s="14" t="n"/>
      <c r="B203" s="14" t="n"/>
      <c r="C203" s="14" t="n"/>
      <c r="D203" s="14" t="n"/>
      <c r="E203" s="14" t="n"/>
      <c r="F203" s="14" t="n"/>
      <c r="G203" s="14" t="n"/>
      <c r="H203" s="14" t="n"/>
      <c r="I203" s="14" t="n"/>
      <c r="J203" s="14" t="n"/>
      <c r="K203" s="14" t="n"/>
      <c r="L203" s="14" t="n"/>
      <c r="M203" s="14" t="n"/>
      <c r="N203" s="14" t="n"/>
      <c r="O203" s="14" t="n"/>
      <c r="P203" s="14" t="n"/>
      <c r="Q203" s="14" t="n"/>
      <c r="R203" s="14" t="n"/>
      <c r="S203" s="14" t="n"/>
      <c r="T203" s="14" t="n"/>
      <c r="U203" s="14" t="n"/>
      <c r="V203" s="14" t="n"/>
      <c r="W203" s="14" t="n"/>
      <c r="X203" s="14" t="n"/>
      <c r="Y203" s="14" t="n"/>
      <c r="Z203" s="14" t="n"/>
    </row>
    <row r="204" ht="15.75" customHeight="1" s="16">
      <c r="A204" s="14" t="n"/>
      <c r="B204" s="14" t="n"/>
      <c r="C204" s="14" t="n"/>
      <c r="D204" s="14" t="n"/>
      <c r="E204" s="14" t="n"/>
      <c r="F204" s="14" t="n"/>
      <c r="G204" s="14" t="n"/>
      <c r="H204" s="14" t="n"/>
      <c r="I204" s="14" t="n"/>
      <c r="J204" s="14" t="n"/>
      <c r="K204" s="14" t="n"/>
      <c r="L204" s="14" t="n"/>
      <c r="M204" s="14" t="n"/>
      <c r="N204" s="14" t="n"/>
      <c r="O204" s="14" t="n"/>
      <c r="P204" s="14" t="n"/>
      <c r="Q204" s="14" t="n"/>
      <c r="R204" s="14" t="n"/>
      <c r="S204" s="14" t="n"/>
      <c r="T204" s="14" t="n"/>
      <c r="U204" s="14" t="n"/>
      <c r="V204" s="14" t="n"/>
      <c r="W204" s="14" t="n"/>
      <c r="X204" s="14" t="n"/>
      <c r="Y204" s="14" t="n"/>
      <c r="Z204" s="14" t="n"/>
    </row>
    <row r="205" ht="15.75" customHeight="1" s="16">
      <c r="A205" s="14" t="n"/>
      <c r="B205" s="14" t="n"/>
      <c r="C205" s="14" t="n"/>
      <c r="D205" s="14" t="n"/>
      <c r="E205" s="14" t="n"/>
      <c r="F205" s="14" t="n"/>
      <c r="G205" s="14" t="n"/>
      <c r="H205" s="14" t="n"/>
      <c r="I205" s="14" t="n"/>
      <c r="J205" s="14" t="n"/>
      <c r="K205" s="14" t="n"/>
      <c r="L205" s="14" t="n"/>
      <c r="M205" s="14" t="n"/>
      <c r="N205" s="14" t="n"/>
      <c r="O205" s="14" t="n"/>
      <c r="P205" s="14" t="n"/>
      <c r="Q205" s="14" t="n"/>
      <c r="R205" s="14" t="n"/>
      <c r="S205" s="14" t="n"/>
      <c r="T205" s="14" t="n"/>
      <c r="U205" s="14" t="n"/>
      <c r="V205" s="14" t="n"/>
      <c r="W205" s="14" t="n"/>
      <c r="X205" s="14" t="n"/>
      <c r="Y205" s="14" t="n"/>
      <c r="Z205" s="14" t="n"/>
    </row>
    <row r="206" ht="15.75" customHeight="1" s="16">
      <c r="A206" s="14" t="n"/>
      <c r="B206" s="14" t="n"/>
      <c r="C206" s="14" t="n"/>
      <c r="D206" s="14" t="n"/>
      <c r="E206" s="14" t="n"/>
      <c r="F206" s="14" t="n"/>
      <c r="G206" s="14" t="n"/>
      <c r="H206" s="14" t="n"/>
      <c r="I206" s="14" t="n"/>
      <c r="J206" s="14" t="n"/>
      <c r="K206" s="14" t="n"/>
      <c r="L206" s="14" t="n"/>
      <c r="M206" s="14" t="n"/>
      <c r="N206" s="14" t="n"/>
      <c r="O206" s="14" t="n"/>
      <c r="P206" s="14" t="n"/>
      <c r="Q206" s="14" t="n"/>
      <c r="R206" s="14" t="n"/>
      <c r="S206" s="14" t="n"/>
      <c r="T206" s="14" t="n"/>
      <c r="U206" s="14" t="n"/>
      <c r="V206" s="14" t="n"/>
      <c r="W206" s="14" t="n"/>
      <c r="X206" s="14" t="n"/>
      <c r="Y206" s="14" t="n"/>
      <c r="Z206" s="14" t="n"/>
    </row>
    <row r="207" ht="15.75" customHeight="1" s="16">
      <c r="A207" s="14" t="n"/>
      <c r="B207" s="14" t="n"/>
      <c r="C207" s="14" t="n"/>
      <c r="D207" s="14" t="n"/>
      <c r="E207" s="14" t="n"/>
      <c r="F207" s="14" t="n"/>
      <c r="G207" s="14" t="n"/>
      <c r="H207" s="14" t="n"/>
      <c r="I207" s="14" t="n"/>
      <c r="J207" s="14" t="n"/>
      <c r="K207" s="14" t="n"/>
      <c r="L207" s="14" t="n"/>
      <c r="M207" s="14" t="n"/>
      <c r="N207" s="14" t="n"/>
      <c r="O207" s="14" t="n"/>
      <c r="P207" s="14" t="n"/>
      <c r="Q207" s="14" t="n"/>
      <c r="R207" s="14" t="n"/>
      <c r="S207" s="14" t="n"/>
      <c r="T207" s="14" t="n"/>
      <c r="U207" s="14" t="n"/>
      <c r="V207" s="14" t="n"/>
      <c r="W207" s="14" t="n"/>
      <c r="X207" s="14" t="n"/>
      <c r="Y207" s="14" t="n"/>
      <c r="Z207" s="14" t="n"/>
    </row>
    <row r="208" ht="15.75" customHeight="1" s="16">
      <c r="A208" s="14" t="n"/>
      <c r="B208" s="14" t="n"/>
      <c r="C208" s="14" t="n"/>
      <c r="D208" s="14" t="n"/>
      <c r="E208" s="14" t="n"/>
      <c r="F208" s="14" t="n"/>
      <c r="G208" s="14" t="n"/>
      <c r="H208" s="14" t="n"/>
      <c r="I208" s="14" t="n"/>
      <c r="J208" s="14" t="n"/>
      <c r="K208" s="14" t="n"/>
      <c r="L208" s="14" t="n"/>
      <c r="M208" s="14" t="n"/>
      <c r="N208" s="14" t="n"/>
      <c r="O208" s="14" t="n"/>
      <c r="P208" s="14" t="n"/>
      <c r="Q208" s="14" t="n"/>
      <c r="R208" s="14" t="n"/>
      <c r="S208" s="14" t="n"/>
      <c r="T208" s="14" t="n"/>
      <c r="U208" s="14" t="n"/>
      <c r="V208" s="14" t="n"/>
      <c r="W208" s="14" t="n"/>
      <c r="X208" s="14" t="n"/>
      <c r="Y208" s="14" t="n"/>
      <c r="Z208" s="14" t="n"/>
    </row>
    <row r="209" ht="15.75" customHeight="1" s="16">
      <c r="A209" s="14" t="n"/>
      <c r="B209" s="14" t="n"/>
      <c r="C209" s="14" t="n"/>
      <c r="D209" s="14" t="n"/>
      <c r="E209" s="14" t="n"/>
      <c r="F209" s="14" t="n"/>
      <c r="G209" s="14" t="n"/>
      <c r="H209" s="14" t="n"/>
      <c r="I209" s="14" t="n"/>
      <c r="J209" s="14" t="n"/>
      <c r="K209" s="14" t="n"/>
      <c r="L209" s="14" t="n"/>
      <c r="M209" s="14" t="n"/>
      <c r="N209" s="14" t="n"/>
      <c r="O209" s="14" t="n"/>
      <c r="P209" s="14" t="n"/>
      <c r="Q209" s="14" t="n"/>
      <c r="R209" s="14" t="n"/>
      <c r="S209" s="14" t="n"/>
      <c r="T209" s="14" t="n"/>
      <c r="U209" s="14" t="n"/>
      <c r="V209" s="14" t="n"/>
      <c r="W209" s="14" t="n"/>
      <c r="X209" s="14" t="n"/>
      <c r="Y209" s="14" t="n"/>
      <c r="Z209" s="14" t="n"/>
    </row>
    <row r="210" ht="15.75" customHeight="1" s="16">
      <c r="A210" s="14" t="n"/>
      <c r="B210" s="14" t="n"/>
      <c r="C210" s="14" t="n"/>
      <c r="D210" s="14" t="n"/>
      <c r="E210" s="14" t="n"/>
      <c r="F210" s="14" t="n"/>
      <c r="G210" s="14" t="n"/>
      <c r="H210" s="14" t="n"/>
      <c r="I210" s="14" t="n"/>
      <c r="J210" s="14" t="n"/>
      <c r="K210" s="14" t="n"/>
      <c r="L210" s="14" t="n"/>
      <c r="M210" s="14" t="n"/>
      <c r="N210" s="14" t="n"/>
      <c r="O210" s="14" t="n"/>
      <c r="P210" s="14" t="n"/>
      <c r="Q210" s="14" t="n"/>
      <c r="R210" s="14" t="n"/>
      <c r="S210" s="14" t="n"/>
      <c r="T210" s="14" t="n"/>
      <c r="U210" s="14" t="n"/>
      <c r="V210" s="14" t="n"/>
      <c r="W210" s="14" t="n"/>
      <c r="X210" s="14" t="n"/>
      <c r="Y210" s="14" t="n"/>
      <c r="Z210" s="14" t="n"/>
    </row>
    <row r="211" ht="15.75" customHeight="1" s="16">
      <c r="A211" s="14" t="n"/>
      <c r="B211" s="14" t="n"/>
      <c r="C211" s="14" t="n"/>
      <c r="D211" s="14" t="n"/>
      <c r="E211" s="14" t="n"/>
      <c r="F211" s="14" t="n"/>
      <c r="G211" s="14" t="n"/>
      <c r="H211" s="14" t="n"/>
      <c r="I211" s="14" t="n"/>
      <c r="J211" s="14" t="n"/>
      <c r="K211" s="14" t="n"/>
      <c r="L211" s="14" t="n"/>
      <c r="M211" s="14" t="n"/>
      <c r="N211" s="14" t="n"/>
      <c r="O211" s="14" t="n"/>
      <c r="P211" s="14" t="n"/>
      <c r="Q211" s="14" t="n"/>
      <c r="R211" s="14" t="n"/>
      <c r="S211" s="14" t="n"/>
      <c r="T211" s="14" t="n"/>
      <c r="U211" s="14" t="n"/>
      <c r="V211" s="14" t="n"/>
      <c r="W211" s="14" t="n"/>
      <c r="X211" s="14" t="n"/>
      <c r="Y211" s="14" t="n"/>
      <c r="Z211" s="14" t="n"/>
    </row>
    <row r="212" ht="15.75" customHeight="1" s="16">
      <c r="A212" s="14" t="n"/>
      <c r="B212" s="14" t="n"/>
      <c r="C212" s="14" t="n"/>
      <c r="D212" s="14" t="n"/>
      <c r="E212" s="14" t="n"/>
      <c r="F212" s="14" t="n"/>
      <c r="G212" s="14" t="n"/>
      <c r="H212" s="14" t="n"/>
      <c r="I212" s="14" t="n"/>
      <c r="J212" s="14" t="n"/>
      <c r="K212" s="14" t="n"/>
      <c r="L212" s="14" t="n"/>
      <c r="M212" s="14" t="n"/>
      <c r="N212" s="14" t="n"/>
      <c r="O212" s="14" t="n"/>
      <c r="P212" s="14" t="n"/>
      <c r="Q212" s="14" t="n"/>
      <c r="R212" s="14" t="n"/>
      <c r="S212" s="14" t="n"/>
      <c r="T212" s="14" t="n"/>
      <c r="U212" s="14" t="n"/>
      <c r="V212" s="14" t="n"/>
      <c r="W212" s="14" t="n"/>
      <c r="X212" s="14" t="n"/>
      <c r="Y212" s="14" t="n"/>
      <c r="Z212" s="14" t="n"/>
    </row>
    <row r="213" ht="15.75" customHeight="1" s="16">
      <c r="A213" s="14" t="n"/>
      <c r="B213" s="14" t="n"/>
      <c r="C213" s="14" t="n"/>
      <c r="D213" s="14" t="n"/>
      <c r="E213" s="14" t="n"/>
      <c r="F213" s="14" t="n"/>
      <c r="G213" s="14" t="n"/>
      <c r="H213" s="14" t="n"/>
      <c r="I213" s="14" t="n"/>
      <c r="J213" s="14" t="n"/>
      <c r="K213" s="14" t="n"/>
      <c r="L213" s="14" t="n"/>
      <c r="M213" s="14" t="n"/>
      <c r="N213" s="14" t="n"/>
      <c r="O213" s="14" t="n"/>
      <c r="P213" s="14" t="n"/>
      <c r="Q213" s="14" t="n"/>
      <c r="R213" s="14" t="n"/>
      <c r="S213" s="14" t="n"/>
      <c r="T213" s="14" t="n"/>
      <c r="U213" s="14" t="n"/>
      <c r="V213" s="14" t="n"/>
      <c r="W213" s="14" t="n"/>
      <c r="X213" s="14" t="n"/>
      <c r="Y213" s="14" t="n"/>
      <c r="Z213" s="14" t="n"/>
    </row>
    <row r="214" ht="15.75" customHeight="1" s="16">
      <c r="A214" s="14" t="n"/>
      <c r="B214" s="14" t="n"/>
      <c r="C214" s="14" t="n"/>
      <c r="D214" s="14" t="n"/>
      <c r="E214" s="14" t="n"/>
      <c r="F214" s="14" t="n"/>
      <c r="G214" s="14" t="n"/>
      <c r="H214" s="14" t="n"/>
      <c r="I214" s="14" t="n"/>
      <c r="J214" s="14" t="n"/>
      <c r="K214" s="14" t="n"/>
      <c r="L214" s="14" t="n"/>
      <c r="M214" s="14" t="n"/>
      <c r="N214" s="14" t="n"/>
      <c r="O214" s="14" t="n"/>
      <c r="P214" s="14" t="n"/>
      <c r="Q214" s="14" t="n"/>
      <c r="R214" s="14" t="n"/>
      <c r="S214" s="14" t="n"/>
      <c r="T214" s="14" t="n"/>
      <c r="U214" s="14" t="n"/>
      <c r="V214" s="14" t="n"/>
      <c r="W214" s="14" t="n"/>
      <c r="X214" s="14" t="n"/>
      <c r="Y214" s="14" t="n"/>
      <c r="Z214" s="14" t="n"/>
    </row>
    <row r="215" ht="15.75" customHeight="1" s="16">
      <c r="A215" s="14" t="n"/>
      <c r="B215" s="14" t="n"/>
      <c r="C215" s="14" t="n"/>
      <c r="D215" s="14" t="n"/>
      <c r="E215" s="14" t="n"/>
      <c r="F215" s="14" t="n"/>
      <c r="G215" s="14" t="n"/>
      <c r="H215" s="14" t="n"/>
      <c r="I215" s="14" t="n"/>
      <c r="J215" s="14" t="n"/>
      <c r="K215" s="14" t="n"/>
      <c r="L215" s="14" t="n"/>
      <c r="M215" s="14" t="n"/>
      <c r="N215" s="14" t="n"/>
      <c r="O215" s="14" t="n"/>
      <c r="P215" s="14" t="n"/>
      <c r="Q215" s="14" t="n"/>
      <c r="R215" s="14" t="n"/>
      <c r="S215" s="14" t="n"/>
      <c r="T215" s="14" t="n"/>
      <c r="U215" s="14" t="n"/>
      <c r="V215" s="14" t="n"/>
      <c r="W215" s="14" t="n"/>
      <c r="X215" s="14" t="n"/>
      <c r="Y215" s="14" t="n"/>
      <c r="Z215" s="14" t="n"/>
    </row>
    <row r="216" ht="15.75" customHeight="1" s="16">
      <c r="A216" s="14" t="n"/>
      <c r="B216" s="14" t="n"/>
      <c r="C216" s="14" t="n"/>
      <c r="D216" s="14" t="n"/>
      <c r="E216" s="14" t="n"/>
      <c r="F216" s="14" t="n"/>
      <c r="G216" s="14" t="n"/>
      <c r="H216" s="14" t="n"/>
      <c r="I216" s="14" t="n"/>
      <c r="J216" s="14" t="n"/>
      <c r="K216" s="14" t="n"/>
      <c r="L216" s="14" t="n"/>
      <c r="M216" s="14" t="n"/>
      <c r="N216" s="14" t="n"/>
      <c r="O216" s="14" t="n"/>
      <c r="P216" s="14" t="n"/>
      <c r="Q216" s="14" t="n"/>
      <c r="R216" s="14" t="n"/>
      <c r="S216" s="14" t="n"/>
      <c r="T216" s="14" t="n"/>
      <c r="U216" s="14" t="n"/>
      <c r="V216" s="14" t="n"/>
      <c r="W216" s="14" t="n"/>
      <c r="X216" s="14" t="n"/>
      <c r="Y216" s="14" t="n"/>
      <c r="Z216" s="14" t="n"/>
    </row>
    <row r="217" ht="15.75" customHeight="1" s="16">
      <c r="A217" s="14" t="n"/>
      <c r="B217" s="14" t="n"/>
      <c r="C217" s="14" t="n"/>
      <c r="D217" s="14" t="n"/>
      <c r="E217" s="14" t="n"/>
      <c r="F217" s="14" t="n"/>
      <c r="G217" s="14" t="n"/>
      <c r="H217" s="14" t="n"/>
      <c r="I217" s="14" t="n"/>
      <c r="J217" s="14" t="n"/>
      <c r="K217" s="14" t="n"/>
      <c r="L217" s="14" t="n"/>
      <c r="M217" s="14" t="n"/>
      <c r="N217" s="14" t="n"/>
      <c r="O217" s="14" t="n"/>
      <c r="P217" s="14" t="n"/>
      <c r="Q217" s="14" t="n"/>
      <c r="R217" s="14" t="n"/>
      <c r="S217" s="14" t="n"/>
      <c r="T217" s="14" t="n"/>
      <c r="U217" s="14" t="n"/>
      <c r="V217" s="14" t="n"/>
      <c r="W217" s="14" t="n"/>
      <c r="X217" s="14" t="n"/>
      <c r="Y217" s="14" t="n"/>
      <c r="Z217" s="14" t="n"/>
    </row>
    <row r="218" ht="15.75" customHeight="1" s="16">
      <c r="A218" s="14" t="n"/>
      <c r="B218" s="14" t="n"/>
      <c r="C218" s="14" t="n"/>
      <c r="D218" s="14" t="n"/>
      <c r="E218" s="14" t="n"/>
      <c r="F218" s="14" t="n"/>
      <c r="G218" s="14" t="n"/>
      <c r="H218" s="14" t="n"/>
      <c r="I218" s="14" t="n"/>
      <c r="J218" s="14" t="n"/>
      <c r="K218" s="14" t="n"/>
      <c r="L218" s="14" t="n"/>
      <c r="M218" s="14" t="n"/>
      <c r="N218" s="14" t="n"/>
      <c r="O218" s="14" t="n"/>
      <c r="P218" s="14" t="n"/>
      <c r="Q218" s="14" t="n"/>
      <c r="R218" s="14" t="n"/>
      <c r="S218" s="14" t="n"/>
      <c r="T218" s="14" t="n"/>
      <c r="U218" s="14" t="n"/>
      <c r="V218" s="14" t="n"/>
      <c r="W218" s="14" t="n"/>
      <c r="X218" s="14" t="n"/>
      <c r="Y218" s="14" t="n"/>
      <c r="Z218" s="14" t="n"/>
    </row>
    <row r="219" ht="15.75" customHeight="1" s="16">
      <c r="A219" s="14" t="n"/>
      <c r="B219" s="14" t="n"/>
      <c r="C219" s="14" t="n"/>
      <c r="D219" s="14" t="n"/>
      <c r="E219" s="14" t="n"/>
      <c r="F219" s="14" t="n"/>
      <c r="G219" s="14" t="n"/>
      <c r="H219" s="14" t="n"/>
      <c r="I219" s="14" t="n"/>
      <c r="J219" s="14" t="n"/>
      <c r="K219" s="14" t="n"/>
      <c r="L219" s="14" t="n"/>
      <c r="M219" s="14" t="n"/>
      <c r="N219" s="14" t="n"/>
      <c r="O219" s="14" t="n"/>
      <c r="P219" s="14" t="n"/>
      <c r="Q219" s="14" t="n"/>
      <c r="R219" s="14" t="n"/>
      <c r="S219" s="14" t="n"/>
      <c r="T219" s="14" t="n"/>
      <c r="U219" s="14" t="n"/>
      <c r="V219" s="14" t="n"/>
      <c r="W219" s="14" t="n"/>
      <c r="X219" s="14" t="n"/>
      <c r="Y219" s="14" t="n"/>
      <c r="Z219" s="14" t="n"/>
    </row>
    <row r="220" ht="15.75" customHeight="1" s="16">
      <c r="A220" s="14" t="n"/>
      <c r="B220" s="14" t="n"/>
      <c r="C220" s="14" t="n"/>
      <c r="D220" s="14" t="n"/>
      <c r="E220" s="14" t="n"/>
      <c r="F220" s="14" t="n"/>
      <c r="G220" s="14" t="n"/>
      <c r="H220" s="14" t="n"/>
      <c r="I220" s="14" t="n"/>
      <c r="J220" s="14" t="n"/>
      <c r="K220" s="14" t="n"/>
      <c r="L220" s="14" t="n"/>
      <c r="M220" s="14" t="n"/>
      <c r="N220" s="14" t="n"/>
      <c r="O220" s="14" t="n"/>
      <c r="P220" s="14" t="n"/>
      <c r="Q220" s="14" t="n"/>
      <c r="R220" s="14" t="n"/>
      <c r="S220" s="14" t="n"/>
      <c r="T220" s="14" t="n"/>
      <c r="U220" s="14" t="n"/>
      <c r="V220" s="14" t="n"/>
      <c r="W220" s="14" t="n"/>
      <c r="X220" s="14" t="n"/>
      <c r="Y220" s="14" t="n"/>
      <c r="Z220" s="14" t="n"/>
    </row>
    <row r="221" ht="15.75" customHeight="1" s="16">
      <c r="A221" s="14" t="n"/>
      <c r="B221" s="14" t="n"/>
      <c r="C221" s="14" t="n"/>
      <c r="D221" s="14" t="n"/>
      <c r="E221" s="14" t="n"/>
      <c r="F221" s="14" t="n"/>
      <c r="G221" s="14" t="n"/>
      <c r="H221" s="14" t="n"/>
      <c r="I221" s="14" t="n"/>
      <c r="J221" s="14" t="n"/>
      <c r="K221" s="14" t="n"/>
      <c r="L221" s="14" t="n"/>
      <c r="M221" s="14" t="n"/>
      <c r="N221" s="14" t="n"/>
      <c r="O221" s="14" t="n"/>
      <c r="P221" s="14" t="n"/>
      <c r="Q221" s="14" t="n"/>
      <c r="R221" s="14" t="n"/>
      <c r="S221" s="14" t="n"/>
      <c r="T221" s="14" t="n"/>
      <c r="U221" s="14" t="n"/>
      <c r="V221" s="14" t="n"/>
      <c r="W221" s="14" t="n"/>
      <c r="X221" s="14" t="n"/>
      <c r="Y221" s="14" t="n"/>
      <c r="Z221" s="14" t="n"/>
    </row>
    <row r="222" ht="15.75" customHeight="1" s="16">
      <c r="A222" s="14" t="n"/>
      <c r="B222" s="14" t="n"/>
      <c r="C222" s="14" t="n"/>
      <c r="D222" s="14" t="n"/>
      <c r="E222" s="14" t="n"/>
      <c r="F222" s="14" t="n"/>
      <c r="G222" s="14" t="n"/>
      <c r="H222" s="14" t="n"/>
      <c r="I222" s="14" t="n"/>
      <c r="J222" s="14" t="n"/>
      <c r="K222" s="14" t="n"/>
      <c r="L222" s="14" t="n"/>
      <c r="M222" s="14" t="n"/>
      <c r="N222" s="14" t="n"/>
      <c r="O222" s="14" t="n"/>
      <c r="P222" s="14" t="n"/>
      <c r="Q222" s="14" t="n"/>
      <c r="R222" s="14" t="n"/>
      <c r="S222" s="14" t="n"/>
      <c r="T222" s="14" t="n"/>
      <c r="U222" s="14" t="n"/>
      <c r="V222" s="14" t="n"/>
      <c r="W222" s="14" t="n"/>
      <c r="X222" s="14" t="n"/>
      <c r="Y222" s="14" t="n"/>
      <c r="Z222" s="14" t="n"/>
    </row>
    <row r="223" ht="15.75" customHeight="1" s="16">
      <c r="A223" s="14" t="n"/>
      <c r="B223" s="14" t="n"/>
      <c r="C223" s="14" t="n"/>
      <c r="D223" s="14" t="n"/>
      <c r="E223" s="14" t="n"/>
      <c r="F223" s="14" t="n"/>
      <c r="G223" s="14" t="n"/>
      <c r="H223" s="14" t="n"/>
      <c r="I223" s="14" t="n"/>
      <c r="J223" s="14" t="n"/>
      <c r="K223" s="14" t="n"/>
      <c r="L223" s="14" t="n"/>
      <c r="M223" s="14" t="n"/>
      <c r="N223" s="14" t="n"/>
      <c r="O223" s="14" t="n"/>
      <c r="P223" s="14" t="n"/>
      <c r="Q223" s="14" t="n"/>
      <c r="R223" s="14" t="n"/>
      <c r="S223" s="14" t="n"/>
      <c r="T223" s="14" t="n"/>
      <c r="U223" s="14" t="n"/>
      <c r="V223" s="14" t="n"/>
      <c r="W223" s="14" t="n"/>
      <c r="X223" s="14" t="n"/>
      <c r="Y223" s="14" t="n"/>
      <c r="Z223" s="14" t="n"/>
    </row>
    <row r="224" ht="15.75" customHeight="1" s="16">
      <c r="A224" s="14" t="n"/>
      <c r="B224" s="14" t="n"/>
      <c r="C224" s="14" t="n"/>
      <c r="D224" s="14" t="n"/>
      <c r="E224" s="14" t="n"/>
      <c r="F224" s="14" t="n"/>
      <c r="G224" s="14" t="n"/>
      <c r="H224" s="14" t="n"/>
      <c r="I224" s="14" t="n"/>
      <c r="J224" s="14" t="n"/>
      <c r="K224" s="14" t="n"/>
      <c r="L224" s="14" t="n"/>
      <c r="M224" s="14" t="n"/>
      <c r="N224" s="14" t="n"/>
      <c r="O224" s="14" t="n"/>
      <c r="P224" s="14" t="n"/>
      <c r="Q224" s="14" t="n"/>
      <c r="R224" s="14" t="n"/>
      <c r="S224" s="14" t="n"/>
      <c r="T224" s="14" t="n"/>
      <c r="U224" s="14" t="n"/>
      <c r="V224" s="14" t="n"/>
      <c r="W224" s="14" t="n"/>
      <c r="X224" s="14" t="n"/>
      <c r="Y224" s="14" t="n"/>
      <c r="Z224" s="14" t="n"/>
    </row>
    <row r="225" ht="15.75" customHeight="1" s="16">
      <c r="A225" s="14" t="n"/>
      <c r="B225" s="14" t="n"/>
      <c r="C225" s="14" t="n"/>
      <c r="D225" s="14" t="n"/>
      <c r="E225" s="14" t="n"/>
      <c r="F225" s="14" t="n"/>
      <c r="G225" s="14" t="n"/>
      <c r="H225" s="14" t="n"/>
      <c r="I225" s="14" t="n"/>
      <c r="J225" s="14" t="n"/>
      <c r="K225" s="14" t="n"/>
      <c r="L225" s="14" t="n"/>
      <c r="M225" s="14" t="n"/>
      <c r="N225" s="14" t="n"/>
      <c r="O225" s="14" t="n"/>
      <c r="P225" s="14" t="n"/>
      <c r="Q225" s="14" t="n"/>
      <c r="R225" s="14" t="n"/>
      <c r="S225" s="14" t="n"/>
      <c r="T225" s="14" t="n"/>
      <c r="U225" s="14" t="n"/>
      <c r="V225" s="14" t="n"/>
      <c r="W225" s="14" t="n"/>
      <c r="X225" s="14" t="n"/>
      <c r="Y225" s="14" t="n"/>
      <c r="Z225" s="14" t="n"/>
    </row>
    <row r="226" ht="15.75" customHeight="1" s="16">
      <c r="A226" s="14" t="n"/>
      <c r="B226" s="14" t="n"/>
      <c r="C226" s="14" t="n"/>
      <c r="D226" s="14" t="n"/>
      <c r="E226" s="14" t="n"/>
      <c r="F226" s="14" t="n"/>
      <c r="G226" s="14" t="n"/>
      <c r="H226" s="14" t="n"/>
      <c r="I226" s="14" t="n"/>
      <c r="J226" s="14" t="n"/>
      <c r="K226" s="14" t="n"/>
      <c r="L226" s="14" t="n"/>
      <c r="M226" s="14" t="n"/>
      <c r="N226" s="14" t="n"/>
      <c r="O226" s="14" t="n"/>
      <c r="P226" s="14" t="n"/>
      <c r="Q226" s="14" t="n"/>
      <c r="R226" s="14" t="n"/>
      <c r="S226" s="14" t="n"/>
      <c r="T226" s="14" t="n"/>
      <c r="U226" s="14" t="n"/>
      <c r="V226" s="14" t="n"/>
      <c r="W226" s="14" t="n"/>
      <c r="X226" s="14" t="n"/>
      <c r="Y226" s="14" t="n"/>
      <c r="Z226" s="14" t="n"/>
    </row>
    <row r="227" ht="15.75" customHeight="1" s="16">
      <c r="A227" s="14" t="n"/>
      <c r="B227" s="14" t="n"/>
      <c r="C227" s="14" t="n"/>
      <c r="D227" s="14" t="n"/>
      <c r="E227" s="14" t="n"/>
      <c r="F227" s="14" t="n"/>
      <c r="G227" s="14" t="n"/>
      <c r="H227" s="14" t="n"/>
      <c r="I227" s="14" t="n"/>
      <c r="J227" s="14" t="n"/>
      <c r="K227" s="14" t="n"/>
      <c r="L227" s="14" t="n"/>
      <c r="M227" s="14" t="n"/>
      <c r="N227" s="14" t="n"/>
      <c r="O227" s="14" t="n"/>
      <c r="P227" s="14" t="n"/>
      <c r="Q227" s="14" t="n"/>
      <c r="R227" s="14" t="n"/>
      <c r="S227" s="14" t="n"/>
      <c r="T227" s="14" t="n"/>
      <c r="U227" s="14" t="n"/>
      <c r="V227" s="14" t="n"/>
      <c r="W227" s="14" t="n"/>
      <c r="X227" s="14" t="n"/>
      <c r="Y227" s="14" t="n"/>
      <c r="Z227" s="14" t="n"/>
    </row>
    <row r="228" ht="15.75" customHeight="1" s="16">
      <c r="A228" s="14" t="n"/>
      <c r="B228" s="14" t="n"/>
      <c r="C228" s="14" t="n"/>
      <c r="D228" s="14" t="n"/>
      <c r="E228" s="14" t="n"/>
      <c r="F228" s="14" t="n"/>
      <c r="G228" s="14" t="n"/>
      <c r="H228" s="14" t="n"/>
      <c r="I228" s="14" t="n"/>
      <c r="J228" s="14" t="n"/>
      <c r="K228" s="14" t="n"/>
      <c r="L228" s="14" t="n"/>
      <c r="M228" s="14" t="n"/>
      <c r="N228" s="14" t="n"/>
      <c r="O228" s="14" t="n"/>
      <c r="P228" s="14" t="n"/>
      <c r="Q228" s="14" t="n"/>
      <c r="R228" s="14" t="n"/>
      <c r="S228" s="14" t="n"/>
      <c r="T228" s="14" t="n"/>
      <c r="U228" s="14" t="n"/>
      <c r="V228" s="14" t="n"/>
      <c r="W228" s="14" t="n"/>
      <c r="X228" s="14" t="n"/>
      <c r="Y228" s="14" t="n"/>
      <c r="Z228" s="14" t="n"/>
    </row>
    <row r="229" ht="15.75" customHeight="1" s="16">
      <c r="A229" s="14" t="n"/>
      <c r="B229" s="14" t="n"/>
      <c r="C229" s="14" t="n"/>
      <c r="D229" s="14" t="n"/>
      <c r="E229" s="14" t="n"/>
      <c r="F229" s="14" t="n"/>
      <c r="G229" s="14" t="n"/>
      <c r="H229" s="14" t="n"/>
      <c r="I229" s="14" t="n"/>
      <c r="J229" s="14" t="n"/>
      <c r="K229" s="14" t="n"/>
      <c r="L229" s="14" t="n"/>
      <c r="M229" s="14" t="n"/>
      <c r="N229" s="14" t="n"/>
      <c r="O229" s="14" t="n"/>
      <c r="P229" s="14" t="n"/>
      <c r="Q229" s="14" t="n"/>
      <c r="R229" s="14" t="n"/>
      <c r="S229" s="14" t="n"/>
      <c r="T229" s="14" t="n"/>
      <c r="U229" s="14" t="n"/>
      <c r="V229" s="14" t="n"/>
      <c r="W229" s="14" t="n"/>
      <c r="X229" s="14" t="n"/>
      <c r="Y229" s="14" t="n"/>
      <c r="Z229" s="14" t="n"/>
    </row>
    <row r="230" ht="15.75" customHeight="1" s="16">
      <c r="A230" s="14" t="n"/>
      <c r="B230" s="14" t="n"/>
      <c r="C230" s="14" t="n"/>
      <c r="D230" s="14" t="n"/>
      <c r="E230" s="14" t="n"/>
      <c r="F230" s="14" t="n"/>
      <c r="G230" s="14" t="n"/>
      <c r="H230" s="14" t="n"/>
      <c r="I230" s="14" t="n"/>
      <c r="J230" s="14" t="n"/>
      <c r="K230" s="14" t="n"/>
      <c r="L230" s="14" t="n"/>
      <c r="M230" s="14" t="n"/>
      <c r="N230" s="14" t="n"/>
      <c r="O230" s="14" t="n"/>
      <c r="P230" s="14" t="n"/>
      <c r="Q230" s="14" t="n"/>
      <c r="R230" s="14" t="n"/>
      <c r="S230" s="14" t="n"/>
      <c r="T230" s="14" t="n"/>
      <c r="U230" s="14" t="n"/>
      <c r="V230" s="14" t="n"/>
      <c r="W230" s="14" t="n"/>
      <c r="X230" s="14" t="n"/>
      <c r="Y230" s="14" t="n"/>
      <c r="Z230" s="14" t="n"/>
    </row>
    <row r="231" ht="15.75" customHeight="1" s="16">
      <c r="A231" s="14" t="n"/>
      <c r="B231" s="14" t="n"/>
      <c r="C231" s="14" t="n"/>
      <c r="D231" s="14" t="n"/>
      <c r="E231" s="14" t="n"/>
      <c r="F231" s="14" t="n"/>
      <c r="G231" s="14" t="n"/>
      <c r="H231" s="14" t="n"/>
      <c r="I231" s="14" t="n"/>
      <c r="J231" s="14" t="n"/>
      <c r="K231" s="14" t="n"/>
      <c r="L231" s="14" t="n"/>
      <c r="M231" s="14" t="n"/>
      <c r="N231" s="14" t="n"/>
      <c r="O231" s="14" t="n"/>
      <c r="P231" s="14" t="n"/>
      <c r="Q231" s="14" t="n"/>
      <c r="R231" s="14" t="n"/>
      <c r="S231" s="14" t="n"/>
      <c r="T231" s="14" t="n"/>
      <c r="U231" s="14" t="n"/>
      <c r="V231" s="14" t="n"/>
      <c r="W231" s="14" t="n"/>
      <c r="X231" s="14" t="n"/>
      <c r="Y231" s="14" t="n"/>
      <c r="Z231" s="14" t="n"/>
    </row>
    <row r="232" ht="15.75" customHeight="1" s="16">
      <c r="A232" s="14" t="n"/>
      <c r="B232" s="14" t="n"/>
      <c r="C232" s="14" t="n"/>
      <c r="D232" s="14" t="n"/>
      <c r="E232" s="14" t="n"/>
      <c r="F232" s="14" t="n"/>
      <c r="G232" s="14" t="n"/>
      <c r="H232" s="14" t="n"/>
      <c r="I232" s="14" t="n"/>
      <c r="J232" s="14" t="n"/>
      <c r="K232" s="14" t="n"/>
      <c r="L232" s="14" t="n"/>
      <c r="M232" s="14" t="n"/>
      <c r="N232" s="14" t="n"/>
      <c r="O232" s="14" t="n"/>
      <c r="P232" s="14" t="n"/>
      <c r="Q232" s="14" t="n"/>
      <c r="R232" s="14" t="n"/>
      <c r="S232" s="14" t="n"/>
      <c r="T232" s="14" t="n"/>
      <c r="U232" s="14" t="n"/>
      <c r="V232" s="14" t="n"/>
      <c r="W232" s="14" t="n"/>
      <c r="X232" s="14" t="n"/>
      <c r="Y232" s="14" t="n"/>
      <c r="Z232" s="14" t="n"/>
    </row>
    <row r="233" ht="15.75" customHeight="1" s="16">
      <c r="A233" s="14" t="n"/>
      <c r="B233" s="14" t="n"/>
      <c r="C233" s="14" t="n"/>
      <c r="D233" s="14" t="n"/>
      <c r="E233" s="14" t="n"/>
      <c r="F233" s="14" t="n"/>
      <c r="G233" s="14" t="n"/>
      <c r="H233" s="14" t="n"/>
      <c r="I233" s="14" t="n"/>
      <c r="J233" s="14" t="n"/>
      <c r="K233" s="14" t="n"/>
      <c r="L233" s="14" t="n"/>
      <c r="M233" s="14" t="n"/>
      <c r="N233" s="14" t="n"/>
      <c r="O233" s="14" t="n"/>
      <c r="P233" s="14" t="n"/>
      <c r="Q233" s="14" t="n"/>
      <c r="R233" s="14" t="n"/>
      <c r="S233" s="14" t="n"/>
      <c r="T233" s="14" t="n"/>
      <c r="U233" s="14" t="n"/>
      <c r="V233" s="14" t="n"/>
      <c r="W233" s="14" t="n"/>
      <c r="X233" s="14" t="n"/>
      <c r="Y233" s="14" t="n"/>
      <c r="Z233" s="14" t="n"/>
    </row>
    <row r="234" ht="15.75" customHeight="1" s="16">
      <c r="A234" s="14" t="n"/>
      <c r="B234" s="14" t="n"/>
      <c r="C234" s="14" t="n"/>
      <c r="D234" s="14" t="n"/>
      <c r="E234" s="14" t="n"/>
      <c r="F234" s="14" t="n"/>
      <c r="G234" s="14" t="n"/>
      <c r="H234" s="14" t="n"/>
      <c r="I234" s="14" t="n"/>
      <c r="J234" s="14" t="n"/>
      <c r="K234" s="14" t="n"/>
      <c r="L234" s="14" t="n"/>
      <c r="M234" s="14" t="n"/>
      <c r="N234" s="14" t="n"/>
      <c r="O234" s="14" t="n"/>
      <c r="P234" s="14" t="n"/>
      <c r="Q234" s="14" t="n"/>
      <c r="R234" s="14" t="n"/>
      <c r="S234" s="14" t="n"/>
      <c r="T234" s="14" t="n"/>
      <c r="U234" s="14" t="n"/>
      <c r="V234" s="14" t="n"/>
      <c r="W234" s="14" t="n"/>
      <c r="X234" s="14" t="n"/>
      <c r="Y234" s="14" t="n"/>
      <c r="Z234" s="14" t="n"/>
    </row>
    <row r="235" ht="15.75" customHeight="1" s="16">
      <c r="A235" s="14" t="n"/>
      <c r="B235" s="14" t="n"/>
      <c r="C235" s="14" t="n"/>
      <c r="D235" s="14" t="n"/>
      <c r="E235" s="14" t="n"/>
      <c r="F235" s="14" t="n"/>
      <c r="G235" s="14" t="n"/>
      <c r="H235" s="14" t="n"/>
      <c r="I235" s="14" t="n"/>
      <c r="J235" s="14" t="n"/>
      <c r="K235" s="14" t="n"/>
      <c r="L235" s="14" t="n"/>
      <c r="M235" s="14" t="n"/>
      <c r="N235" s="14" t="n"/>
      <c r="O235" s="14" t="n"/>
      <c r="P235" s="14" t="n"/>
      <c r="Q235" s="14" t="n"/>
      <c r="R235" s="14" t="n"/>
      <c r="S235" s="14" t="n"/>
      <c r="T235" s="14" t="n"/>
      <c r="U235" s="14" t="n"/>
      <c r="V235" s="14" t="n"/>
      <c r="W235" s="14" t="n"/>
      <c r="X235" s="14" t="n"/>
      <c r="Y235" s="14" t="n"/>
      <c r="Z235" s="14" t="n"/>
    </row>
    <row r="236" ht="15.75" customHeight="1" s="16">
      <c r="A236" s="14" t="n"/>
      <c r="B236" s="14" t="n"/>
      <c r="C236" s="14" t="n"/>
      <c r="D236" s="14" t="n"/>
      <c r="E236" s="14" t="n"/>
      <c r="F236" s="14" t="n"/>
      <c r="G236" s="14" t="n"/>
      <c r="H236" s="14" t="n"/>
      <c r="I236" s="14" t="n"/>
      <c r="J236" s="14" t="n"/>
      <c r="K236" s="14" t="n"/>
      <c r="L236" s="14" t="n"/>
      <c r="M236" s="14" t="n"/>
      <c r="N236" s="14" t="n"/>
      <c r="O236" s="14" t="n"/>
      <c r="P236" s="14" t="n"/>
      <c r="Q236" s="14" t="n"/>
      <c r="R236" s="14" t="n"/>
      <c r="S236" s="14" t="n"/>
      <c r="T236" s="14" t="n"/>
      <c r="U236" s="14" t="n"/>
      <c r="V236" s="14" t="n"/>
      <c r="W236" s="14" t="n"/>
      <c r="X236" s="14" t="n"/>
      <c r="Y236" s="14" t="n"/>
      <c r="Z236" s="14" t="n"/>
    </row>
    <row r="237" ht="15.75" customHeight="1" s="16">
      <c r="A237" s="14" t="n"/>
      <c r="B237" s="14" t="n"/>
      <c r="C237" s="14" t="n"/>
      <c r="D237" s="14" t="n"/>
      <c r="E237" s="14" t="n"/>
      <c r="F237" s="14" t="n"/>
      <c r="G237" s="14" t="n"/>
      <c r="H237" s="14" t="n"/>
      <c r="I237" s="14" t="n"/>
      <c r="J237" s="14" t="n"/>
      <c r="K237" s="14" t="n"/>
      <c r="L237" s="14" t="n"/>
      <c r="M237" s="14" t="n"/>
      <c r="N237" s="14" t="n"/>
      <c r="O237" s="14" t="n"/>
      <c r="P237" s="14" t="n"/>
      <c r="Q237" s="14" t="n"/>
      <c r="R237" s="14" t="n"/>
      <c r="S237" s="14" t="n"/>
      <c r="T237" s="14" t="n"/>
      <c r="U237" s="14" t="n"/>
      <c r="V237" s="14" t="n"/>
      <c r="W237" s="14" t="n"/>
      <c r="X237" s="14" t="n"/>
      <c r="Y237" s="14" t="n"/>
      <c r="Z237" s="14" t="n"/>
    </row>
    <row r="238" ht="15.75" customHeight="1" s="16">
      <c r="A238" s="14" t="n"/>
      <c r="B238" s="14" t="n"/>
      <c r="C238" s="14" t="n"/>
      <c r="D238" s="14" t="n"/>
      <c r="E238" s="14" t="n"/>
      <c r="F238" s="14" t="n"/>
      <c r="G238" s="14" t="n"/>
      <c r="H238" s="14" t="n"/>
      <c r="I238" s="14" t="n"/>
      <c r="J238" s="14" t="n"/>
      <c r="K238" s="14" t="n"/>
      <c r="L238" s="14" t="n"/>
      <c r="M238" s="14" t="n"/>
      <c r="N238" s="14" t="n"/>
      <c r="O238" s="14" t="n"/>
      <c r="P238" s="14" t="n"/>
      <c r="Q238" s="14" t="n"/>
      <c r="R238" s="14" t="n"/>
      <c r="S238" s="14" t="n"/>
      <c r="T238" s="14" t="n"/>
      <c r="U238" s="14" t="n"/>
      <c r="V238" s="14" t="n"/>
      <c r="W238" s="14" t="n"/>
      <c r="X238" s="14" t="n"/>
      <c r="Y238" s="14" t="n"/>
      <c r="Z238" s="14" t="n"/>
    </row>
    <row r="239" ht="15.75" customHeight="1" s="16">
      <c r="A239" s="14" t="n"/>
      <c r="B239" s="14" t="n"/>
      <c r="C239" s="14" t="n"/>
      <c r="D239" s="14" t="n"/>
      <c r="E239" s="14" t="n"/>
      <c r="F239" s="14" t="n"/>
      <c r="G239" s="14" t="n"/>
      <c r="H239" s="14" t="n"/>
      <c r="I239" s="14" t="n"/>
      <c r="J239" s="14" t="n"/>
      <c r="K239" s="14" t="n"/>
      <c r="L239" s="14" t="n"/>
      <c r="M239" s="14" t="n"/>
      <c r="N239" s="14" t="n"/>
      <c r="O239" s="14" t="n"/>
      <c r="P239" s="14" t="n"/>
      <c r="Q239" s="14" t="n"/>
      <c r="R239" s="14" t="n"/>
      <c r="S239" s="14" t="n"/>
      <c r="T239" s="14" t="n"/>
      <c r="U239" s="14" t="n"/>
      <c r="V239" s="14" t="n"/>
      <c r="W239" s="14" t="n"/>
      <c r="X239" s="14" t="n"/>
      <c r="Y239" s="14" t="n"/>
      <c r="Z239" s="14" t="n"/>
    </row>
    <row r="240" ht="15.75" customHeight="1" s="16">
      <c r="A240" s="14" t="n"/>
      <c r="B240" s="14" t="n"/>
      <c r="C240" s="14" t="n"/>
      <c r="D240" s="14" t="n"/>
      <c r="E240" s="14" t="n"/>
      <c r="F240" s="14" t="n"/>
      <c r="G240" s="14" t="n"/>
      <c r="H240" s="14" t="n"/>
      <c r="I240" s="14" t="n"/>
      <c r="J240" s="14" t="n"/>
      <c r="K240" s="14" t="n"/>
      <c r="L240" s="14" t="n"/>
      <c r="M240" s="14" t="n"/>
      <c r="N240" s="14" t="n"/>
      <c r="O240" s="14" t="n"/>
      <c r="P240" s="14" t="n"/>
      <c r="Q240" s="14" t="n"/>
      <c r="R240" s="14" t="n"/>
      <c r="S240" s="14" t="n"/>
      <c r="T240" s="14" t="n"/>
      <c r="U240" s="14" t="n"/>
      <c r="V240" s="14" t="n"/>
      <c r="W240" s="14" t="n"/>
      <c r="X240" s="14" t="n"/>
      <c r="Y240" s="14" t="n"/>
      <c r="Z240" s="14" t="n"/>
    </row>
    <row r="241" ht="15.75" customHeight="1" s="16">
      <c r="A241" s="14" t="n"/>
      <c r="B241" s="14" t="n"/>
      <c r="C241" s="14" t="n"/>
      <c r="D241" s="14" t="n"/>
      <c r="E241" s="14" t="n"/>
      <c r="F241" s="14" t="n"/>
      <c r="G241" s="14" t="n"/>
      <c r="H241" s="14" t="n"/>
      <c r="I241" s="14" t="n"/>
      <c r="J241" s="14" t="n"/>
      <c r="K241" s="14" t="n"/>
      <c r="L241" s="14" t="n"/>
      <c r="M241" s="14" t="n"/>
      <c r="N241" s="14" t="n"/>
      <c r="O241" s="14" t="n"/>
      <c r="P241" s="14" t="n"/>
      <c r="Q241" s="14" t="n"/>
      <c r="R241" s="14" t="n"/>
      <c r="S241" s="14" t="n"/>
      <c r="T241" s="14" t="n"/>
      <c r="U241" s="14" t="n"/>
      <c r="V241" s="14" t="n"/>
      <c r="W241" s="14" t="n"/>
      <c r="X241" s="14" t="n"/>
      <c r="Y241" s="14" t="n"/>
      <c r="Z241" s="14" t="n"/>
    </row>
    <row r="242" ht="15.75" customHeight="1" s="16">
      <c r="A242" s="14" t="n"/>
      <c r="B242" s="14" t="n"/>
      <c r="C242" s="14" t="n"/>
      <c r="D242" s="14" t="n"/>
      <c r="E242" s="14" t="n"/>
      <c r="F242" s="14" t="n"/>
      <c r="G242" s="14" t="n"/>
      <c r="H242" s="14" t="n"/>
      <c r="I242" s="14" t="n"/>
      <c r="J242" s="14" t="n"/>
      <c r="K242" s="14" t="n"/>
      <c r="L242" s="14" t="n"/>
      <c r="M242" s="14" t="n"/>
      <c r="N242" s="14" t="n"/>
      <c r="O242" s="14" t="n"/>
      <c r="P242" s="14" t="n"/>
      <c r="Q242" s="14" t="n"/>
      <c r="R242" s="14" t="n"/>
      <c r="S242" s="14" t="n"/>
      <c r="T242" s="14" t="n"/>
      <c r="U242" s="14" t="n"/>
      <c r="V242" s="14" t="n"/>
      <c r="W242" s="14" t="n"/>
      <c r="X242" s="14" t="n"/>
      <c r="Y242" s="14" t="n"/>
      <c r="Z242" s="14" t="n"/>
    </row>
    <row r="243" ht="15.75" customHeight="1" s="16">
      <c r="A243" s="14" t="n"/>
      <c r="B243" s="14" t="n"/>
      <c r="C243" s="14" t="n"/>
      <c r="D243" s="14" t="n"/>
      <c r="E243" s="14" t="n"/>
      <c r="F243" s="14" t="n"/>
      <c r="G243" s="14" t="n"/>
      <c r="H243" s="14" t="n"/>
      <c r="I243" s="14" t="n"/>
      <c r="J243" s="14" t="n"/>
      <c r="K243" s="14" t="n"/>
      <c r="L243" s="14" t="n"/>
      <c r="M243" s="14" t="n"/>
      <c r="N243" s="14" t="n"/>
      <c r="O243" s="14" t="n"/>
      <c r="P243" s="14" t="n"/>
      <c r="Q243" s="14" t="n"/>
      <c r="R243" s="14" t="n"/>
      <c r="S243" s="14" t="n"/>
      <c r="T243" s="14" t="n"/>
      <c r="U243" s="14" t="n"/>
      <c r="V243" s="14" t="n"/>
      <c r="W243" s="14" t="n"/>
      <c r="X243" s="14" t="n"/>
      <c r="Y243" s="14" t="n"/>
      <c r="Z243" s="14" t="n"/>
    </row>
    <row r="244" ht="15.75" customHeight="1" s="16">
      <c r="A244" s="14" t="n"/>
      <c r="B244" s="14" t="n"/>
      <c r="C244" s="14" t="n"/>
      <c r="D244" s="14" t="n"/>
      <c r="E244" s="14" t="n"/>
      <c r="F244" s="14" t="n"/>
      <c r="G244" s="14" t="n"/>
      <c r="H244" s="14" t="n"/>
      <c r="I244" s="14" t="n"/>
      <c r="J244" s="14" t="n"/>
      <c r="K244" s="14" t="n"/>
      <c r="L244" s="14" t="n"/>
      <c r="M244" s="14" t="n"/>
      <c r="N244" s="14" t="n"/>
      <c r="O244" s="14" t="n"/>
      <c r="P244" s="14" t="n"/>
      <c r="Q244" s="14" t="n"/>
      <c r="R244" s="14" t="n"/>
      <c r="S244" s="14" t="n"/>
      <c r="T244" s="14" t="n"/>
      <c r="U244" s="14" t="n"/>
      <c r="V244" s="14" t="n"/>
      <c r="W244" s="14" t="n"/>
      <c r="X244" s="14" t="n"/>
      <c r="Y244" s="14" t="n"/>
      <c r="Z244" s="14" t="n"/>
    </row>
    <row r="245" ht="15.75" customHeight="1" s="16">
      <c r="A245" s="14" t="n"/>
      <c r="B245" s="14" t="n"/>
      <c r="C245" s="14" t="n"/>
      <c r="D245" s="14" t="n"/>
      <c r="E245" s="14" t="n"/>
      <c r="F245" s="14" t="n"/>
      <c r="G245" s="14" t="n"/>
      <c r="H245" s="14" t="n"/>
      <c r="I245" s="14" t="n"/>
      <c r="J245" s="14" t="n"/>
      <c r="K245" s="14" t="n"/>
      <c r="L245" s="14" t="n"/>
      <c r="M245" s="14" t="n"/>
      <c r="N245" s="14" t="n"/>
      <c r="O245" s="14" t="n"/>
      <c r="P245" s="14" t="n"/>
      <c r="Q245" s="14" t="n"/>
      <c r="R245" s="14" t="n"/>
      <c r="S245" s="14" t="n"/>
      <c r="T245" s="14" t="n"/>
      <c r="U245" s="14" t="n"/>
      <c r="V245" s="14" t="n"/>
      <c r="W245" s="14" t="n"/>
      <c r="X245" s="14" t="n"/>
      <c r="Y245" s="14" t="n"/>
      <c r="Z245" s="14" t="n"/>
    </row>
    <row r="246" ht="15.75" customHeight="1" s="16">
      <c r="A246" s="14" t="n"/>
      <c r="B246" s="14" t="n"/>
      <c r="C246" s="14" t="n"/>
      <c r="D246" s="14" t="n"/>
      <c r="E246" s="14" t="n"/>
      <c r="F246" s="14" t="n"/>
      <c r="G246" s="14" t="n"/>
      <c r="H246" s="14" t="n"/>
      <c r="I246" s="14" t="n"/>
      <c r="J246" s="14" t="n"/>
      <c r="K246" s="14" t="n"/>
      <c r="L246" s="14" t="n"/>
      <c r="M246" s="14" t="n"/>
      <c r="N246" s="14" t="n"/>
      <c r="O246" s="14" t="n"/>
      <c r="P246" s="14" t="n"/>
      <c r="Q246" s="14" t="n"/>
      <c r="R246" s="14" t="n"/>
      <c r="S246" s="14" t="n"/>
      <c r="T246" s="14" t="n"/>
      <c r="U246" s="14" t="n"/>
      <c r="V246" s="14" t="n"/>
      <c r="W246" s="14" t="n"/>
      <c r="X246" s="14" t="n"/>
      <c r="Y246" s="14" t="n"/>
      <c r="Z246" s="14" t="n"/>
    </row>
    <row r="247" ht="15.75" customHeight="1" s="16">
      <c r="A247" s="14" t="n"/>
      <c r="B247" s="14" t="n"/>
      <c r="C247" s="14" t="n"/>
      <c r="D247" s="14" t="n"/>
      <c r="E247" s="14" t="n"/>
      <c r="F247" s="14" t="n"/>
      <c r="G247" s="14" t="n"/>
      <c r="H247" s="14" t="n"/>
      <c r="I247" s="14" t="n"/>
      <c r="J247" s="14" t="n"/>
      <c r="K247" s="14" t="n"/>
      <c r="L247" s="14" t="n"/>
      <c r="M247" s="14" t="n"/>
      <c r="N247" s="14" t="n"/>
      <c r="O247" s="14" t="n"/>
      <c r="P247" s="14" t="n"/>
      <c r="Q247" s="14" t="n"/>
      <c r="R247" s="14" t="n"/>
      <c r="S247" s="14" t="n"/>
      <c r="T247" s="14" t="n"/>
      <c r="U247" s="14" t="n"/>
      <c r="V247" s="14" t="n"/>
      <c r="W247" s="14" t="n"/>
      <c r="X247" s="14" t="n"/>
      <c r="Y247" s="14" t="n"/>
      <c r="Z247" s="14" t="n"/>
    </row>
    <row r="248" ht="15.75" customHeight="1" s="16">
      <c r="A248" s="14" t="n"/>
      <c r="B248" s="14" t="n"/>
      <c r="C248" s="14" t="n"/>
      <c r="D248" s="14" t="n"/>
      <c r="E248" s="14" t="n"/>
      <c r="F248" s="14" t="n"/>
      <c r="G248" s="14" t="n"/>
      <c r="H248" s="14" t="n"/>
      <c r="I248" s="14" t="n"/>
      <c r="J248" s="14" t="n"/>
      <c r="K248" s="14" t="n"/>
      <c r="L248" s="14" t="n"/>
      <c r="M248" s="14" t="n"/>
      <c r="N248" s="14" t="n"/>
      <c r="O248" s="14" t="n"/>
      <c r="P248" s="14" t="n"/>
      <c r="Q248" s="14" t="n"/>
      <c r="R248" s="14" t="n"/>
      <c r="S248" s="14" t="n"/>
      <c r="T248" s="14" t="n"/>
      <c r="U248" s="14" t="n"/>
      <c r="V248" s="14" t="n"/>
      <c r="W248" s="14" t="n"/>
      <c r="X248" s="14" t="n"/>
      <c r="Y248" s="14" t="n"/>
      <c r="Z248" s="14" t="n"/>
    </row>
    <row r="249" ht="15.75" customHeight="1" s="16">
      <c r="A249" s="14" t="n"/>
      <c r="B249" s="14" t="n"/>
      <c r="C249" s="14" t="n"/>
      <c r="D249" s="14" t="n"/>
      <c r="E249" s="14" t="n"/>
      <c r="F249" s="14" t="n"/>
      <c r="G249" s="14" t="n"/>
      <c r="H249" s="14" t="n"/>
      <c r="I249" s="14" t="n"/>
      <c r="J249" s="14" t="n"/>
      <c r="K249" s="14" t="n"/>
      <c r="L249" s="14" t="n"/>
      <c r="M249" s="14" t="n"/>
      <c r="N249" s="14" t="n"/>
      <c r="O249" s="14" t="n"/>
      <c r="P249" s="14" t="n"/>
      <c r="Q249" s="14" t="n"/>
      <c r="R249" s="14" t="n"/>
      <c r="S249" s="14" t="n"/>
      <c r="T249" s="14" t="n"/>
      <c r="U249" s="14" t="n"/>
      <c r="V249" s="14" t="n"/>
      <c r="W249" s="14" t="n"/>
      <c r="X249" s="14" t="n"/>
      <c r="Y249" s="14" t="n"/>
      <c r="Z249" s="14" t="n"/>
    </row>
    <row r="250" ht="15.75" customHeight="1" s="16">
      <c r="A250" s="14" t="n"/>
      <c r="B250" s="14" t="n"/>
      <c r="C250" s="14" t="n"/>
      <c r="D250" s="14" t="n"/>
      <c r="E250" s="14" t="n"/>
      <c r="F250" s="14" t="n"/>
      <c r="G250" s="14" t="n"/>
      <c r="H250" s="14" t="n"/>
      <c r="I250" s="14" t="n"/>
      <c r="J250" s="14" t="n"/>
      <c r="K250" s="14" t="n"/>
      <c r="L250" s="14" t="n"/>
      <c r="M250" s="14" t="n"/>
      <c r="N250" s="14" t="n"/>
      <c r="O250" s="14" t="n"/>
      <c r="P250" s="14" t="n"/>
      <c r="Q250" s="14" t="n"/>
      <c r="R250" s="14" t="n"/>
      <c r="S250" s="14" t="n"/>
      <c r="T250" s="14" t="n"/>
      <c r="U250" s="14" t="n"/>
      <c r="V250" s="14" t="n"/>
      <c r="W250" s="14" t="n"/>
      <c r="X250" s="14" t="n"/>
      <c r="Y250" s="14" t="n"/>
      <c r="Z250" s="14" t="n"/>
    </row>
    <row r="251" ht="15.75" customHeight="1" s="16">
      <c r="A251" s="14" t="n"/>
      <c r="B251" s="14" t="n"/>
      <c r="C251" s="14" t="n"/>
      <c r="D251" s="14" t="n"/>
      <c r="E251" s="14" t="n"/>
      <c r="F251" s="14" t="n"/>
      <c r="G251" s="14" t="n"/>
      <c r="H251" s="14" t="n"/>
      <c r="I251" s="14" t="n"/>
      <c r="J251" s="14" t="n"/>
      <c r="K251" s="14" t="n"/>
      <c r="L251" s="14" t="n"/>
      <c r="M251" s="14" t="n"/>
      <c r="N251" s="14" t="n"/>
      <c r="O251" s="14" t="n"/>
      <c r="P251" s="14" t="n"/>
      <c r="Q251" s="14" t="n"/>
      <c r="R251" s="14" t="n"/>
      <c r="S251" s="14" t="n"/>
      <c r="T251" s="14" t="n"/>
      <c r="U251" s="14" t="n"/>
      <c r="V251" s="14" t="n"/>
      <c r="W251" s="14" t="n"/>
      <c r="X251" s="14" t="n"/>
      <c r="Y251" s="14" t="n"/>
      <c r="Z251" s="14" t="n"/>
    </row>
    <row r="252" ht="15.75" customHeight="1" s="16">
      <c r="A252" s="14" t="n"/>
      <c r="B252" s="14" t="n"/>
      <c r="C252" s="14" t="n"/>
      <c r="D252" s="14" t="n"/>
      <c r="E252" s="14" t="n"/>
      <c r="F252" s="14" t="n"/>
      <c r="G252" s="14" t="n"/>
      <c r="H252" s="14" t="n"/>
      <c r="I252" s="14" t="n"/>
      <c r="J252" s="14" t="n"/>
      <c r="K252" s="14" t="n"/>
      <c r="L252" s="14" t="n"/>
      <c r="M252" s="14" t="n"/>
      <c r="N252" s="14" t="n"/>
      <c r="O252" s="14" t="n"/>
      <c r="P252" s="14" t="n"/>
      <c r="Q252" s="14" t="n"/>
      <c r="R252" s="14" t="n"/>
      <c r="S252" s="14" t="n"/>
      <c r="T252" s="14" t="n"/>
      <c r="U252" s="14" t="n"/>
      <c r="V252" s="14" t="n"/>
      <c r="W252" s="14" t="n"/>
      <c r="X252" s="14" t="n"/>
      <c r="Y252" s="14" t="n"/>
      <c r="Z252" s="14" t="n"/>
    </row>
    <row r="253" ht="15.75" customHeight="1" s="16">
      <c r="A253" s="14" t="n"/>
      <c r="B253" s="14" t="n"/>
      <c r="C253" s="14" t="n"/>
      <c r="D253" s="14" t="n"/>
      <c r="E253" s="14" t="n"/>
      <c r="F253" s="14" t="n"/>
      <c r="G253" s="14" t="n"/>
      <c r="H253" s="14" t="n"/>
      <c r="I253" s="14" t="n"/>
      <c r="J253" s="14" t="n"/>
      <c r="K253" s="14" t="n"/>
      <c r="L253" s="14" t="n"/>
      <c r="M253" s="14" t="n"/>
      <c r="N253" s="14" t="n"/>
      <c r="O253" s="14" t="n"/>
      <c r="P253" s="14" t="n"/>
      <c r="Q253" s="14" t="n"/>
      <c r="R253" s="14" t="n"/>
      <c r="S253" s="14" t="n"/>
      <c r="T253" s="14" t="n"/>
      <c r="U253" s="14" t="n"/>
      <c r="V253" s="14" t="n"/>
      <c r="W253" s="14" t="n"/>
      <c r="X253" s="14" t="n"/>
      <c r="Y253" s="14" t="n"/>
      <c r="Z253" s="14" t="n"/>
    </row>
    <row r="254" ht="15.75" customHeight="1" s="16">
      <c r="A254" s="14" t="n"/>
      <c r="B254" s="14" t="n"/>
      <c r="C254" s="14" t="n"/>
      <c r="D254" s="14" t="n"/>
      <c r="E254" s="14" t="n"/>
      <c r="F254" s="14" t="n"/>
      <c r="G254" s="14" t="n"/>
      <c r="H254" s="14" t="n"/>
      <c r="I254" s="14" t="n"/>
      <c r="J254" s="14" t="n"/>
      <c r="K254" s="14" t="n"/>
      <c r="L254" s="14" t="n"/>
      <c r="M254" s="14" t="n"/>
      <c r="N254" s="14" t="n"/>
      <c r="O254" s="14" t="n"/>
      <c r="P254" s="14" t="n"/>
      <c r="Q254" s="14" t="n"/>
      <c r="R254" s="14" t="n"/>
      <c r="S254" s="14" t="n"/>
      <c r="T254" s="14" t="n"/>
      <c r="U254" s="14" t="n"/>
      <c r="V254" s="14" t="n"/>
      <c r="W254" s="14" t="n"/>
      <c r="X254" s="14" t="n"/>
      <c r="Y254" s="14" t="n"/>
      <c r="Z254" s="14" t="n"/>
    </row>
    <row r="255" ht="15.75" customHeight="1" s="16">
      <c r="A255" s="14" t="n"/>
      <c r="B255" s="14" t="n"/>
      <c r="C255" s="14" t="n"/>
      <c r="D255" s="14" t="n"/>
      <c r="E255" s="14" t="n"/>
      <c r="F255" s="14" t="n"/>
      <c r="G255" s="14" t="n"/>
      <c r="H255" s="14" t="n"/>
      <c r="I255" s="14" t="n"/>
      <c r="J255" s="14" t="n"/>
      <c r="K255" s="14" t="n"/>
      <c r="L255" s="14" t="n"/>
      <c r="M255" s="14" t="n"/>
      <c r="N255" s="14" t="n"/>
      <c r="O255" s="14" t="n"/>
      <c r="P255" s="14" t="n"/>
      <c r="Q255" s="14" t="n"/>
      <c r="R255" s="14" t="n"/>
      <c r="S255" s="14" t="n"/>
      <c r="T255" s="14" t="n"/>
      <c r="U255" s="14" t="n"/>
      <c r="V255" s="14" t="n"/>
      <c r="W255" s="14" t="n"/>
      <c r="X255" s="14" t="n"/>
      <c r="Y255" s="14" t="n"/>
      <c r="Z255" s="14" t="n"/>
    </row>
    <row r="256" ht="15.75" customHeight="1" s="16">
      <c r="A256" s="14" t="n"/>
      <c r="B256" s="14" t="n"/>
      <c r="C256" s="14" t="n"/>
      <c r="D256" s="14" t="n"/>
      <c r="E256" s="14" t="n"/>
      <c r="F256" s="14" t="n"/>
      <c r="G256" s="14" t="n"/>
      <c r="H256" s="14" t="n"/>
      <c r="I256" s="14" t="n"/>
      <c r="J256" s="14" t="n"/>
      <c r="K256" s="14" t="n"/>
      <c r="L256" s="14" t="n"/>
      <c r="M256" s="14" t="n"/>
      <c r="N256" s="14" t="n"/>
      <c r="O256" s="14" t="n"/>
      <c r="P256" s="14" t="n"/>
      <c r="Q256" s="14" t="n"/>
      <c r="R256" s="14" t="n"/>
      <c r="S256" s="14" t="n"/>
      <c r="T256" s="14" t="n"/>
      <c r="U256" s="14" t="n"/>
      <c r="V256" s="14" t="n"/>
      <c r="W256" s="14" t="n"/>
      <c r="X256" s="14" t="n"/>
      <c r="Y256" s="14" t="n"/>
      <c r="Z256" s="14" t="n"/>
    </row>
    <row r="257" ht="15.75" customHeight="1" s="16">
      <c r="A257" s="14" t="n"/>
      <c r="B257" s="14" t="n"/>
      <c r="C257" s="14" t="n"/>
      <c r="D257" s="14" t="n"/>
      <c r="E257" s="14" t="n"/>
      <c r="F257" s="14" t="n"/>
      <c r="G257" s="14" t="n"/>
      <c r="H257" s="14" t="n"/>
      <c r="I257" s="14" t="n"/>
      <c r="J257" s="14" t="n"/>
      <c r="K257" s="14" t="n"/>
      <c r="L257" s="14" t="n"/>
      <c r="M257" s="14" t="n"/>
      <c r="N257" s="14" t="n"/>
      <c r="O257" s="14" t="n"/>
      <c r="P257" s="14" t="n"/>
      <c r="Q257" s="14" t="n"/>
      <c r="R257" s="14" t="n"/>
      <c r="S257" s="14" t="n"/>
      <c r="T257" s="14" t="n"/>
      <c r="U257" s="14" t="n"/>
      <c r="V257" s="14" t="n"/>
      <c r="W257" s="14" t="n"/>
      <c r="X257" s="14" t="n"/>
      <c r="Y257" s="14" t="n"/>
      <c r="Z257" s="14" t="n"/>
    </row>
    <row r="258" ht="15.75" customHeight="1" s="16">
      <c r="A258" s="14" t="n"/>
      <c r="B258" s="14" t="n"/>
      <c r="C258" s="14" t="n"/>
      <c r="D258" s="14" t="n"/>
      <c r="E258" s="14" t="n"/>
      <c r="F258" s="14" t="n"/>
      <c r="G258" s="14" t="n"/>
      <c r="H258" s="14" t="n"/>
      <c r="I258" s="14" t="n"/>
      <c r="J258" s="14" t="n"/>
      <c r="K258" s="14" t="n"/>
      <c r="L258" s="14" t="n"/>
      <c r="M258" s="14" t="n"/>
      <c r="N258" s="14" t="n"/>
      <c r="O258" s="14" t="n"/>
      <c r="P258" s="14" t="n"/>
      <c r="Q258" s="14" t="n"/>
      <c r="R258" s="14" t="n"/>
      <c r="S258" s="14" t="n"/>
      <c r="T258" s="14" t="n"/>
      <c r="U258" s="14" t="n"/>
      <c r="V258" s="14" t="n"/>
      <c r="W258" s="14" t="n"/>
      <c r="X258" s="14" t="n"/>
      <c r="Y258" s="14" t="n"/>
      <c r="Z258" s="14" t="n"/>
    </row>
    <row r="259" ht="15.75" customHeight="1" s="16">
      <c r="A259" s="14" t="n"/>
      <c r="B259" s="14" t="n"/>
      <c r="C259" s="14" t="n"/>
      <c r="D259" s="14" t="n"/>
      <c r="E259" s="14" t="n"/>
      <c r="F259" s="14" t="n"/>
      <c r="G259" s="14" t="n"/>
      <c r="H259" s="14" t="n"/>
      <c r="I259" s="14" t="n"/>
      <c r="J259" s="14" t="n"/>
      <c r="K259" s="14" t="n"/>
      <c r="L259" s="14" t="n"/>
      <c r="M259" s="14" t="n"/>
      <c r="N259" s="14" t="n"/>
      <c r="O259" s="14" t="n"/>
      <c r="P259" s="14" t="n"/>
      <c r="Q259" s="14" t="n"/>
      <c r="R259" s="14" t="n"/>
      <c r="S259" s="14" t="n"/>
      <c r="T259" s="14" t="n"/>
      <c r="U259" s="14" t="n"/>
      <c r="V259" s="14" t="n"/>
      <c r="W259" s="14" t="n"/>
      <c r="X259" s="14" t="n"/>
      <c r="Y259" s="14" t="n"/>
      <c r="Z259" s="14" t="n"/>
    </row>
    <row r="260" ht="15.75" customHeight="1" s="16">
      <c r="A260" s="14" t="n"/>
      <c r="B260" s="14" t="n"/>
      <c r="C260" s="14" t="n"/>
      <c r="D260" s="14" t="n"/>
      <c r="E260" s="14" t="n"/>
      <c r="F260" s="14" t="n"/>
      <c r="G260" s="14" t="n"/>
      <c r="H260" s="14" t="n"/>
      <c r="I260" s="14" t="n"/>
      <c r="J260" s="14" t="n"/>
      <c r="K260" s="14" t="n"/>
      <c r="L260" s="14" t="n"/>
      <c r="M260" s="14" t="n"/>
      <c r="N260" s="14" t="n"/>
      <c r="O260" s="14" t="n"/>
      <c r="P260" s="14" t="n"/>
      <c r="Q260" s="14" t="n"/>
      <c r="R260" s="14" t="n"/>
      <c r="S260" s="14" t="n"/>
      <c r="T260" s="14" t="n"/>
      <c r="U260" s="14" t="n"/>
      <c r="V260" s="14" t="n"/>
      <c r="W260" s="14" t="n"/>
      <c r="X260" s="14" t="n"/>
      <c r="Y260" s="14" t="n"/>
      <c r="Z260" s="14" t="n"/>
    </row>
    <row r="261" ht="15.75" customHeight="1" s="16">
      <c r="A261" s="14" t="n"/>
      <c r="B261" s="14" t="n"/>
      <c r="C261" s="14" t="n"/>
      <c r="D261" s="14" t="n"/>
      <c r="E261" s="14" t="n"/>
      <c r="F261" s="14" t="n"/>
      <c r="G261" s="14" t="n"/>
      <c r="H261" s="14" t="n"/>
      <c r="I261" s="14" t="n"/>
      <c r="J261" s="14" t="n"/>
      <c r="K261" s="14" t="n"/>
      <c r="L261" s="14" t="n"/>
      <c r="M261" s="14" t="n"/>
      <c r="N261" s="14" t="n"/>
      <c r="O261" s="14" t="n"/>
      <c r="P261" s="14" t="n"/>
      <c r="Q261" s="14" t="n"/>
      <c r="R261" s="14" t="n"/>
      <c r="S261" s="14" t="n"/>
      <c r="T261" s="14" t="n"/>
      <c r="U261" s="14" t="n"/>
      <c r="V261" s="14" t="n"/>
      <c r="W261" s="14" t="n"/>
      <c r="X261" s="14" t="n"/>
      <c r="Y261" s="14" t="n"/>
      <c r="Z261" s="14" t="n"/>
    </row>
    <row r="262" ht="15.75" customHeight="1" s="16">
      <c r="A262" s="14" t="n"/>
      <c r="B262" s="14" t="n"/>
      <c r="C262" s="14" t="n"/>
      <c r="D262" s="14" t="n"/>
      <c r="E262" s="14" t="n"/>
      <c r="F262" s="14" t="n"/>
      <c r="G262" s="14" t="n"/>
      <c r="H262" s="14" t="n"/>
      <c r="I262" s="14" t="n"/>
      <c r="J262" s="14" t="n"/>
      <c r="K262" s="14" t="n"/>
      <c r="L262" s="14" t="n"/>
      <c r="M262" s="14" t="n"/>
      <c r="N262" s="14" t="n"/>
      <c r="O262" s="14" t="n"/>
      <c r="P262" s="14" t="n"/>
      <c r="Q262" s="14" t="n"/>
      <c r="R262" s="14" t="n"/>
      <c r="S262" s="14" t="n"/>
      <c r="T262" s="14" t="n"/>
      <c r="U262" s="14" t="n"/>
      <c r="V262" s="14" t="n"/>
      <c r="W262" s="14" t="n"/>
      <c r="X262" s="14" t="n"/>
      <c r="Y262" s="14" t="n"/>
      <c r="Z262" s="14" t="n"/>
    </row>
    <row r="263" ht="15.75" customHeight="1" s="16">
      <c r="A263" s="14" t="n"/>
      <c r="B263" s="14" t="n"/>
      <c r="C263" s="14" t="n"/>
      <c r="D263" s="14" t="n"/>
      <c r="E263" s="14" t="n"/>
      <c r="F263" s="14" t="n"/>
      <c r="G263" s="14" t="n"/>
      <c r="H263" s="14" t="n"/>
      <c r="I263" s="14" t="n"/>
      <c r="J263" s="14" t="n"/>
      <c r="K263" s="14" t="n"/>
      <c r="L263" s="14" t="n"/>
      <c r="M263" s="14" t="n"/>
      <c r="N263" s="14" t="n"/>
      <c r="O263" s="14" t="n"/>
      <c r="P263" s="14" t="n"/>
      <c r="Q263" s="14" t="n"/>
      <c r="R263" s="14" t="n"/>
      <c r="S263" s="14" t="n"/>
      <c r="T263" s="14" t="n"/>
      <c r="U263" s="14" t="n"/>
      <c r="V263" s="14" t="n"/>
      <c r="W263" s="14" t="n"/>
      <c r="X263" s="14" t="n"/>
      <c r="Y263" s="14" t="n"/>
      <c r="Z263" s="14" t="n"/>
    </row>
    <row r="264" ht="15.75" customHeight="1" s="16">
      <c r="A264" s="14" t="n"/>
      <c r="B264" s="14" t="n"/>
      <c r="C264" s="14" t="n"/>
      <c r="D264" s="14" t="n"/>
      <c r="E264" s="14" t="n"/>
      <c r="F264" s="14" t="n"/>
      <c r="G264" s="14" t="n"/>
      <c r="H264" s="14" t="n"/>
      <c r="I264" s="14" t="n"/>
      <c r="J264" s="14" t="n"/>
      <c r="K264" s="14" t="n"/>
      <c r="L264" s="14" t="n"/>
      <c r="M264" s="14" t="n"/>
      <c r="N264" s="14" t="n"/>
      <c r="O264" s="14" t="n"/>
      <c r="P264" s="14" t="n"/>
      <c r="Q264" s="14" t="n"/>
      <c r="R264" s="14" t="n"/>
      <c r="S264" s="14" t="n"/>
      <c r="T264" s="14" t="n"/>
      <c r="U264" s="14" t="n"/>
      <c r="V264" s="14" t="n"/>
      <c r="W264" s="14" t="n"/>
      <c r="X264" s="14" t="n"/>
      <c r="Y264" s="14" t="n"/>
      <c r="Z264" s="14" t="n"/>
    </row>
    <row r="265" ht="15.75" customHeight="1" s="16">
      <c r="A265" s="14" t="n"/>
      <c r="B265" s="14" t="n"/>
      <c r="C265" s="14" t="n"/>
      <c r="D265" s="14" t="n"/>
      <c r="E265" s="14" t="n"/>
      <c r="F265" s="14" t="n"/>
      <c r="G265" s="14" t="n"/>
      <c r="H265" s="14" t="n"/>
      <c r="I265" s="14" t="n"/>
      <c r="J265" s="14" t="n"/>
      <c r="K265" s="14" t="n"/>
      <c r="L265" s="14" t="n"/>
      <c r="M265" s="14" t="n"/>
      <c r="N265" s="14" t="n"/>
      <c r="O265" s="14" t="n"/>
      <c r="P265" s="14" t="n"/>
      <c r="Q265" s="14" t="n"/>
      <c r="R265" s="14" t="n"/>
      <c r="S265" s="14" t="n"/>
      <c r="T265" s="14" t="n"/>
      <c r="U265" s="14" t="n"/>
      <c r="V265" s="14" t="n"/>
      <c r="W265" s="14" t="n"/>
      <c r="X265" s="14" t="n"/>
      <c r="Y265" s="14" t="n"/>
      <c r="Z265" s="14" t="n"/>
    </row>
    <row r="266" ht="15.75" customHeight="1" s="16">
      <c r="A266" s="14" t="n"/>
      <c r="B266" s="14" t="n"/>
      <c r="C266" s="14" t="n"/>
      <c r="D266" s="14" t="n"/>
      <c r="E266" s="14" t="n"/>
      <c r="F266" s="14" t="n"/>
      <c r="G266" s="14" t="n"/>
      <c r="H266" s="14" t="n"/>
      <c r="I266" s="14" t="n"/>
      <c r="J266" s="14" t="n"/>
      <c r="K266" s="14" t="n"/>
      <c r="L266" s="14" t="n"/>
      <c r="M266" s="14" t="n"/>
      <c r="N266" s="14" t="n"/>
      <c r="O266" s="14" t="n"/>
      <c r="P266" s="14" t="n"/>
      <c r="Q266" s="14" t="n"/>
      <c r="R266" s="14" t="n"/>
      <c r="S266" s="14" t="n"/>
      <c r="T266" s="14" t="n"/>
      <c r="U266" s="14" t="n"/>
      <c r="V266" s="14" t="n"/>
      <c r="W266" s="14" t="n"/>
      <c r="X266" s="14" t="n"/>
      <c r="Y266" s="14" t="n"/>
      <c r="Z266" s="14" t="n"/>
    </row>
    <row r="267" ht="15.75" customHeight="1" s="16">
      <c r="A267" s="14" t="n"/>
      <c r="B267" s="14" t="n"/>
      <c r="C267" s="14" t="n"/>
      <c r="D267" s="14" t="n"/>
      <c r="E267" s="14" t="n"/>
      <c r="F267" s="14" t="n"/>
      <c r="G267" s="14" t="n"/>
      <c r="H267" s="14" t="n"/>
      <c r="I267" s="14" t="n"/>
      <c r="J267" s="14" t="n"/>
      <c r="K267" s="14" t="n"/>
      <c r="L267" s="14" t="n"/>
      <c r="M267" s="14" t="n"/>
      <c r="N267" s="14" t="n"/>
      <c r="O267" s="14" t="n"/>
      <c r="P267" s="14" t="n"/>
      <c r="Q267" s="14" t="n"/>
      <c r="R267" s="14" t="n"/>
      <c r="S267" s="14" t="n"/>
      <c r="T267" s="14" t="n"/>
      <c r="U267" s="14" t="n"/>
      <c r="V267" s="14" t="n"/>
      <c r="W267" s="14" t="n"/>
      <c r="X267" s="14" t="n"/>
      <c r="Y267" s="14" t="n"/>
      <c r="Z267" s="14" t="n"/>
    </row>
    <row r="268" ht="15.75" customHeight="1" s="16">
      <c r="A268" s="14" t="n"/>
      <c r="B268" s="14" t="n"/>
      <c r="C268" s="14" t="n"/>
      <c r="D268" s="14" t="n"/>
      <c r="E268" s="14" t="n"/>
      <c r="F268" s="14" t="n"/>
      <c r="G268" s="14" t="n"/>
      <c r="H268" s="14" t="n"/>
      <c r="I268" s="14" t="n"/>
      <c r="J268" s="14" t="n"/>
      <c r="K268" s="14" t="n"/>
      <c r="L268" s="14" t="n"/>
      <c r="M268" s="14" t="n"/>
      <c r="N268" s="14" t="n"/>
      <c r="O268" s="14" t="n"/>
      <c r="P268" s="14" t="n"/>
      <c r="Q268" s="14" t="n"/>
      <c r="R268" s="14" t="n"/>
      <c r="S268" s="14" t="n"/>
      <c r="T268" s="14" t="n"/>
      <c r="U268" s="14" t="n"/>
      <c r="V268" s="14" t="n"/>
      <c r="W268" s="14" t="n"/>
      <c r="X268" s="14" t="n"/>
      <c r="Y268" s="14" t="n"/>
      <c r="Z268" s="14" t="n"/>
    </row>
    <row r="269" ht="15.75" customHeight="1" s="16">
      <c r="A269" s="14" t="n"/>
      <c r="B269" s="14" t="n"/>
      <c r="C269" s="14" t="n"/>
      <c r="D269" s="14" t="n"/>
      <c r="E269" s="14" t="n"/>
      <c r="F269" s="14" t="n"/>
      <c r="G269" s="14" t="n"/>
      <c r="H269" s="14" t="n"/>
      <c r="I269" s="14" t="n"/>
      <c r="J269" s="14" t="n"/>
      <c r="K269" s="14" t="n"/>
      <c r="L269" s="14" t="n"/>
      <c r="M269" s="14" t="n"/>
      <c r="N269" s="14" t="n"/>
      <c r="O269" s="14" t="n"/>
      <c r="P269" s="14" t="n"/>
      <c r="Q269" s="14" t="n"/>
      <c r="R269" s="14" t="n"/>
      <c r="S269" s="14" t="n"/>
      <c r="T269" s="14" t="n"/>
      <c r="U269" s="14" t="n"/>
      <c r="V269" s="14" t="n"/>
      <c r="W269" s="14" t="n"/>
      <c r="X269" s="14" t="n"/>
      <c r="Y269" s="14" t="n"/>
      <c r="Z269" s="14" t="n"/>
    </row>
    <row r="270" ht="15.75" customHeight="1" s="16">
      <c r="A270" s="14" t="n"/>
      <c r="B270" s="14" t="n"/>
      <c r="C270" s="14" t="n"/>
      <c r="D270" s="14" t="n"/>
      <c r="E270" s="14" t="n"/>
      <c r="F270" s="14" t="n"/>
      <c r="G270" s="14" t="n"/>
      <c r="H270" s="14" t="n"/>
      <c r="I270" s="14" t="n"/>
      <c r="J270" s="14" t="n"/>
      <c r="K270" s="14" t="n"/>
      <c r="L270" s="14" t="n"/>
      <c r="M270" s="14" t="n"/>
      <c r="N270" s="14" t="n"/>
      <c r="O270" s="14" t="n"/>
      <c r="P270" s="14" t="n"/>
      <c r="Q270" s="14" t="n"/>
      <c r="R270" s="14" t="n"/>
      <c r="S270" s="14" t="n"/>
      <c r="T270" s="14" t="n"/>
      <c r="U270" s="14" t="n"/>
      <c r="V270" s="14" t="n"/>
      <c r="W270" s="14" t="n"/>
      <c r="X270" s="14" t="n"/>
      <c r="Y270" s="14" t="n"/>
      <c r="Z270" s="14" t="n"/>
    </row>
    <row r="271" ht="15.75" customHeight="1" s="16">
      <c r="A271" s="14" t="n"/>
      <c r="B271" s="14" t="n"/>
      <c r="C271" s="14" t="n"/>
      <c r="D271" s="14" t="n"/>
      <c r="E271" s="14" t="n"/>
      <c r="F271" s="14" t="n"/>
      <c r="G271" s="14" t="n"/>
      <c r="H271" s="14" t="n"/>
      <c r="I271" s="14" t="n"/>
      <c r="J271" s="14" t="n"/>
      <c r="K271" s="14" t="n"/>
      <c r="L271" s="14" t="n"/>
      <c r="M271" s="14" t="n"/>
      <c r="N271" s="14" t="n"/>
      <c r="O271" s="14" t="n"/>
      <c r="P271" s="14" t="n"/>
      <c r="Q271" s="14" t="n"/>
      <c r="R271" s="14" t="n"/>
      <c r="S271" s="14" t="n"/>
      <c r="T271" s="14" t="n"/>
      <c r="U271" s="14" t="n"/>
      <c r="V271" s="14" t="n"/>
      <c r="W271" s="14" t="n"/>
      <c r="X271" s="14" t="n"/>
      <c r="Y271" s="14" t="n"/>
      <c r="Z271" s="14" t="n"/>
    </row>
    <row r="272" ht="15.75" customHeight="1" s="16">
      <c r="A272" s="14" t="n"/>
      <c r="B272" s="14" t="n"/>
      <c r="C272" s="14" t="n"/>
      <c r="D272" s="14" t="n"/>
      <c r="E272" s="14" t="n"/>
      <c r="F272" s="14" t="n"/>
      <c r="G272" s="14" t="n"/>
      <c r="H272" s="14" t="n"/>
      <c r="I272" s="14" t="n"/>
      <c r="J272" s="14" t="n"/>
      <c r="K272" s="14" t="n"/>
      <c r="L272" s="14" t="n"/>
      <c r="M272" s="14" t="n"/>
      <c r="N272" s="14" t="n"/>
      <c r="O272" s="14" t="n"/>
      <c r="P272" s="14" t="n"/>
      <c r="Q272" s="14" t="n"/>
      <c r="R272" s="14" t="n"/>
      <c r="S272" s="14" t="n"/>
      <c r="T272" s="14" t="n"/>
      <c r="U272" s="14" t="n"/>
      <c r="V272" s="14" t="n"/>
      <c r="W272" s="14" t="n"/>
      <c r="X272" s="14" t="n"/>
      <c r="Y272" s="14" t="n"/>
      <c r="Z272" s="14" t="n"/>
    </row>
    <row r="273" ht="15.75" customHeight="1" s="16">
      <c r="A273" s="14" t="n"/>
      <c r="B273" s="14" t="n"/>
      <c r="C273" s="14" t="n"/>
      <c r="D273" s="14" t="n"/>
      <c r="E273" s="14" t="n"/>
      <c r="F273" s="14" t="n"/>
      <c r="G273" s="14" t="n"/>
      <c r="H273" s="14" t="n"/>
      <c r="I273" s="14" t="n"/>
      <c r="J273" s="14" t="n"/>
      <c r="K273" s="14" t="n"/>
      <c r="L273" s="14" t="n"/>
      <c r="M273" s="14" t="n"/>
      <c r="N273" s="14" t="n"/>
      <c r="O273" s="14" t="n"/>
      <c r="P273" s="14" t="n"/>
      <c r="Q273" s="14" t="n"/>
      <c r="R273" s="14" t="n"/>
      <c r="S273" s="14" t="n"/>
      <c r="T273" s="14" t="n"/>
      <c r="U273" s="14" t="n"/>
      <c r="V273" s="14" t="n"/>
      <c r="W273" s="14" t="n"/>
      <c r="X273" s="14" t="n"/>
      <c r="Y273" s="14" t="n"/>
      <c r="Z273" s="14" t="n"/>
    </row>
    <row r="274" ht="15.75" customHeight="1" s="16">
      <c r="A274" s="14" t="n"/>
      <c r="B274" s="14" t="n"/>
      <c r="C274" s="14" t="n"/>
      <c r="D274" s="14" t="n"/>
      <c r="E274" s="14" t="n"/>
      <c r="F274" s="14" t="n"/>
      <c r="G274" s="14" t="n"/>
      <c r="H274" s="14" t="n"/>
      <c r="I274" s="14" t="n"/>
      <c r="J274" s="14" t="n"/>
      <c r="K274" s="14" t="n"/>
      <c r="L274" s="14" t="n"/>
      <c r="M274" s="14" t="n"/>
      <c r="N274" s="14" t="n"/>
      <c r="O274" s="14" t="n"/>
      <c r="P274" s="14" t="n"/>
      <c r="Q274" s="14" t="n"/>
      <c r="R274" s="14" t="n"/>
      <c r="S274" s="14" t="n"/>
      <c r="T274" s="14" t="n"/>
      <c r="U274" s="14" t="n"/>
      <c r="V274" s="14" t="n"/>
      <c r="W274" s="14" t="n"/>
      <c r="X274" s="14" t="n"/>
      <c r="Y274" s="14" t="n"/>
      <c r="Z274" s="14" t="n"/>
    </row>
    <row r="275" ht="15.75" customHeight="1" s="16">
      <c r="A275" s="14" t="n"/>
      <c r="B275" s="14" t="n"/>
      <c r="C275" s="14" t="n"/>
      <c r="D275" s="14" t="n"/>
      <c r="E275" s="14" t="n"/>
      <c r="F275" s="14" t="n"/>
      <c r="G275" s="14" t="n"/>
      <c r="H275" s="14" t="n"/>
      <c r="I275" s="14" t="n"/>
      <c r="J275" s="14" t="n"/>
      <c r="K275" s="14" t="n"/>
      <c r="L275" s="14" t="n"/>
      <c r="M275" s="14" t="n"/>
      <c r="N275" s="14" t="n"/>
      <c r="O275" s="14" t="n"/>
      <c r="P275" s="14" t="n"/>
      <c r="Q275" s="14" t="n"/>
      <c r="R275" s="14" t="n"/>
      <c r="S275" s="14" t="n"/>
      <c r="T275" s="14" t="n"/>
      <c r="U275" s="14" t="n"/>
      <c r="V275" s="14" t="n"/>
      <c r="W275" s="14" t="n"/>
      <c r="X275" s="14" t="n"/>
      <c r="Y275" s="14" t="n"/>
      <c r="Z275" s="14" t="n"/>
    </row>
    <row r="276" ht="15.75" customHeight="1" s="16">
      <c r="A276" s="14" t="n"/>
      <c r="B276" s="14" t="n"/>
      <c r="C276" s="14" t="n"/>
      <c r="D276" s="14" t="n"/>
      <c r="E276" s="14" t="n"/>
      <c r="F276" s="14" t="n"/>
      <c r="G276" s="14" t="n"/>
      <c r="H276" s="14" t="n"/>
      <c r="I276" s="14" t="n"/>
      <c r="J276" s="14" t="n"/>
      <c r="K276" s="14" t="n"/>
      <c r="L276" s="14" t="n"/>
      <c r="M276" s="14" t="n"/>
      <c r="N276" s="14" t="n"/>
      <c r="O276" s="14" t="n"/>
      <c r="P276" s="14" t="n"/>
      <c r="Q276" s="14" t="n"/>
      <c r="R276" s="14" t="n"/>
      <c r="S276" s="14" t="n"/>
      <c r="T276" s="14" t="n"/>
      <c r="U276" s="14" t="n"/>
      <c r="V276" s="14" t="n"/>
      <c r="W276" s="14" t="n"/>
      <c r="X276" s="14" t="n"/>
      <c r="Y276" s="14" t="n"/>
      <c r="Z276" s="14" t="n"/>
    </row>
    <row r="277" ht="15.75" customHeight="1" s="16">
      <c r="A277" s="14" t="n"/>
      <c r="B277" s="14" t="n"/>
      <c r="C277" s="14" t="n"/>
      <c r="D277" s="14" t="n"/>
      <c r="E277" s="14" t="n"/>
      <c r="F277" s="14" t="n"/>
      <c r="G277" s="14" t="n"/>
      <c r="H277" s="14" t="n"/>
      <c r="I277" s="14" t="n"/>
      <c r="J277" s="14" t="n"/>
      <c r="K277" s="14" t="n"/>
      <c r="L277" s="14" t="n"/>
      <c r="M277" s="14" t="n"/>
      <c r="N277" s="14" t="n"/>
      <c r="O277" s="14" t="n"/>
      <c r="P277" s="14" t="n"/>
      <c r="Q277" s="14" t="n"/>
      <c r="R277" s="14" t="n"/>
      <c r="S277" s="14" t="n"/>
      <c r="T277" s="14" t="n"/>
      <c r="U277" s="14" t="n"/>
      <c r="V277" s="14" t="n"/>
      <c r="W277" s="14" t="n"/>
      <c r="X277" s="14" t="n"/>
      <c r="Y277" s="14" t="n"/>
      <c r="Z277" s="14" t="n"/>
    </row>
    <row r="278" ht="15.75" customHeight="1" s="16">
      <c r="A278" s="14" t="n"/>
      <c r="B278" s="14" t="n"/>
      <c r="C278" s="14" t="n"/>
      <c r="D278" s="14" t="n"/>
      <c r="E278" s="14" t="n"/>
      <c r="F278" s="14" t="n"/>
      <c r="G278" s="14" t="n"/>
      <c r="H278" s="14" t="n"/>
      <c r="I278" s="14" t="n"/>
      <c r="J278" s="14" t="n"/>
      <c r="K278" s="14" t="n"/>
      <c r="L278" s="14" t="n"/>
      <c r="M278" s="14" t="n"/>
      <c r="N278" s="14" t="n"/>
      <c r="O278" s="14" t="n"/>
      <c r="P278" s="14" t="n"/>
      <c r="Q278" s="14" t="n"/>
      <c r="R278" s="14" t="n"/>
      <c r="S278" s="14" t="n"/>
      <c r="T278" s="14" t="n"/>
      <c r="U278" s="14" t="n"/>
      <c r="V278" s="14" t="n"/>
      <c r="W278" s="14" t="n"/>
      <c r="X278" s="14" t="n"/>
      <c r="Y278" s="14" t="n"/>
      <c r="Z278" s="14" t="n"/>
    </row>
    <row r="279" ht="15.75" customHeight="1" s="16">
      <c r="A279" s="14" t="n"/>
      <c r="B279" s="14" t="n"/>
      <c r="C279" s="14" t="n"/>
      <c r="D279" s="14" t="n"/>
      <c r="E279" s="14" t="n"/>
      <c r="F279" s="14" t="n"/>
      <c r="G279" s="14" t="n"/>
      <c r="H279" s="14" t="n"/>
      <c r="I279" s="14" t="n"/>
      <c r="J279" s="14" t="n"/>
      <c r="K279" s="14" t="n"/>
      <c r="L279" s="14" t="n"/>
      <c r="M279" s="14" t="n"/>
      <c r="N279" s="14" t="n"/>
      <c r="O279" s="14" t="n"/>
      <c r="P279" s="14" t="n"/>
      <c r="Q279" s="14" t="n"/>
      <c r="R279" s="14" t="n"/>
      <c r="S279" s="14" t="n"/>
      <c r="T279" s="14" t="n"/>
      <c r="U279" s="14" t="n"/>
      <c r="V279" s="14" t="n"/>
      <c r="W279" s="14" t="n"/>
      <c r="X279" s="14" t="n"/>
      <c r="Y279" s="14" t="n"/>
      <c r="Z279" s="14" t="n"/>
    </row>
    <row r="280" ht="15.75" customHeight="1" s="16">
      <c r="A280" s="14" t="n"/>
      <c r="B280" s="14" t="n"/>
      <c r="C280" s="14" t="n"/>
      <c r="D280" s="14" t="n"/>
      <c r="E280" s="14" t="n"/>
      <c r="F280" s="14" t="n"/>
      <c r="G280" s="14" t="n"/>
      <c r="H280" s="14" t="n"/>
      <c r="I280" s="14" t="n"/>
      <c r="J280" s="14" t="n"/>
      <c r="K280" s="14" t="n"/>
      <c r="L280" s="14" t="n"/>
      <c r="M280" s="14" t="n"/>
      <c r="N280" s="14" t="n"/>
      <c r="O280" s="14" t="n"/>
      <c r="P280" s="14" t="n"/>
      <c r="Q280" s="14" t="n"/>
      <c r="R280" s="14" t="n"/>
      <c r="S280" s="14" t="n"/>
      <c r="T280" s="14" t="n"/>
      <c r="U280" s="14" t="n"/>
      <c r="V280" s="14" t="n"/>
      <c r="W280" s="14" t="n"/>
      <c r="X280" s="14" t="n"/>
      <c r="Y280" s="14" t="n"/>
      <c r="Z280" s="14" t="n"/>
    </row>
    <row r="281" ht="15.75" customHeight="1" s="16">
      <c r="A281" s="14" t="n"/>
      <c r="B281" s="14" t="n"/>
      <c r="C281" s="14" t="n"/>
      <c r="D281" s="14" t="n"/>
      <c r="E281" s="14" t="n"/>
      <c r="F281" s="14" t="n"/>
      <c r="G281" s="14" t="n"/>
      <c r="H281" s="14" t="n"/>
      <c r="I281" s="14" t="n"/>
      <c r="J281" s="14" t="n"/>
      <c r="K281" s="14" t="n"/>
      <c r="L281" s="14" t="n"/>
      <c r="M281" s="14" t="n"/>
      <c r="N281" s="14" t="n"/>
      <c r="O281" s="14" t="n"/>
      <c r="P281" s="14" t="n"/>
      <c r="Q281" s="14" t="n"/>
      <c r="R281" s="14" t="n"/>
      <c r="S281" s="14" t="n"/>
      <c r="T281" s="14" t="n"/>
      <c r="U281" s="14" t="n"/>
      <c r="V281" s="14" t="n"/>
      <c r="W281" s="14" t="n"/>
      <c r="X281" s="14" t="n"/>
      <c r="Y281" s="14" t="n"/>
      <c r="Z281" s="14" t="n"/>
    </row>
    <row r="282" ht="15.75" customHeight="1" s="16">
      <c r="A282" s="14" t="n"/>
      <c r="B282" s="14" t="n"/>
      <c r="C282" s="14" t="n"/>
      <c r="D282" s="14" t="n"/>
      <c r="E282" s="14" t="n"/>
      <c r="F282" s="14" t="n"/>
      <c r="G282" s="14" t="n"/>
      <c r="H282" s="14" t="n"/>
      <c r="I282" s="14" t="n"/>
      <c r="J282" s="14" t="n"/>
      <c r="K282" s="14" t="n"/>
      <c r="L282" s="14" t="n"/>
      <c r="M282" s="14" t="n"/>
      <c r="N282" s="14" t="n"/>
      <c r="O282" s="14" t="n"/>
      <c r="P282" s="14" t="n"/>
      <c r="Q282" s="14" t="n"/>
      <c r="R282" s="14" t="n"/>
      <c r="S282" s="14" t="n"/>
      <c r="T282" s="14" t="n"/>
      <c r="U282" s="14" t="n"/>
      <c r="V282" s="14" t="n"/>
      <c r="W282" s="14" t="n"/>
      <c r="X282" s="14" t="n"/>
      <c r="Y282" s="14" t="n"/>
      <c r="Z282" s="14" t="n"/>
    </row>
    <row r="283" ht="15.75" customHeight="1" s="16">
      <c r="A283" s="14" t="n"/>
      <c r="B283" s="14" t="n"/>
      <c r="C283" s="14" t="n"/>
      <c r="D283" s="14" t="n"/>
      <c r="E283" s="14" t="n"/>
      <c r="F283" s="14" t="n"/>
      <c r="G283" s="14" t="n"/>
      <c r="H283" s="14" t="n"/>
      <c r="I283" s="14" t="n"/>
      <c r="J283" s="14" t="n"/>
      <c r="K283" s="14" t="n"/>
      <c r="L283" s="14" t="n"/>
      <c r="M283" s="14" t="n"/>
      <c r="N283" s="14" t="n"/>
      <c r="O283" s="14" t="n"/>
      <c r="P283" s="14" t="n"/>
      <c r="Q283" s="14" t="n"/>
      <c r="R283" s="14" t="n"/>
      <c r="S283" s="14" t="n"/>
      <c r="T283" s="14" t="n"/>
      <c r="U283" s="14" t="n"/>
      <c r="V283" s="14" t="n"/>
      <c r="W283" s="14" t="n"/>
      <c r="X283" s="14" t="n"/>
      <c r="Y283" s="14" t="n"/>
      <c r="Z283" s="14" t="n"/>
    </row>
    <row r="284" ht="15.75" customHeight="1" s="16">
      <c r="A284" s="14" t="n"/>
      <c r="B284" s="14" t="n"/>
      <c r="C284" s="14" t="n"/>
      <c r="D284" s="14" t="n"/>
      <c r="E284" s="14" t="n"/>
      <c r="F284" s="14" t="n"/>
      <c r="G284" s="14" t="n"/>
      <c r="H284" s="14" t="n"/>
      <c r="I284" s="14" t="n"/>
      <c r="J284" s="14" t="n"/>
      <c r="K284" s="14" t="n"/>
      <c r="L284" s="14" t="n"/>
      <c r="M284" s="14" t="n"/>
      <c r="N284" s="14" t="n"/>
      <c r="O284" s="14" t="n"/>
      <c r="P284" s="14" t="n"/>
      <c r="Q284" s="14" t="n"/>
      <c r="R284" s="14" t="n"/>
      <c r="S284" s="14" t="n"/>
      <c r="T284" s="14" t="n"/>
      <c r="U284" s="14" t="n"/>
      <c r="V284" s="14" t="n"/>
      <c r="W284" s="14" t="n"/>
      <c r="X284" s="14" t="n"/>
      <c r="Y284" s="14" t="n"/>
      <c r="Z284" s="14" t="n"/>
    </row>
    <row r="285" ht="15.75" customHeight="1" s="16">
      <c r="A285" s="14" t="n"/>
      <c r="B285" s="14" t="n"/>
      <c r="C285" s="14" t="n"/>
      <c r="D285" s="14" t="n"/>
      <c r="E285" s="14" t="n"/>
      <c r="F285" s="14" t="n"/>
      <c r="G285" s="14" t="n"/>
      <c r="H285" s="14" t="n"/>
      <c r="I285" s="14" t="n"/>
      <c r="J285" s="14" t="n"/>
      <c r="K285" s="14" t="n"/>
      <c r="L285" s="14" t="n"/>
      <c r="M285" s="14" t="n"/>
      <c r="N285" s="14" t="n"/>
      <c r="O285" s="14" t="n"/>
      <c r="P285" s="14" t="n"/>
      <c r="Q285" s="14" t="n"/>
      <c r="R285" s="14" t="n"/>
      <c r="S285" s="14" t="n"/>
      <c r="T285" s="14" t="n"/>
      <c r="U285" s="14" t="n"/>
      <c r="V285" s="14" t="n"/>
      <c r="W285" s="14" t="n"/>
      <c r="X285" s="14" t="n"/>
      <c r="Y285" s="14" t="n"/>
      <c r="Z285" s="14" t="n"/>
    </row>
    <row r="286" ht="15.75" customHeight="1" s="16">
      <c r="A286" s="14" t="n"/>
      <c r="B286" s="14" t="n"/>
      <c r="C286" s="14" t="n"/>
      <c r="D286" s="14" t="n"/>
      <c r="E286" s="14" t="n"/>
      <c r="F286" s="14" t="n"/>
      <c r="G286" s="14" t="n"/>
      <c r="H286" s="14" t="n"/>
      <c r="I286" s="14" t="n"/>
      <c r="J286" s="14" t="n"/>
      <c r="K286" s="14" t="n"/>
      <c r="L286" s="14" t="n"/>
      <c r="M286" s="14" t="n"/>
      <c r="N286" s="14" t="n"/>
      <c r="O286" s="14" t="n"/>
      <c r="P286" s="14" t="n"/>
      <c r="Q286" s="14" t="n"/>
      <c r="R286" s="14" t="n"/>
      <c r="S286" s="14" t="n"/>
      <c r="T286" s="14" t="n"/>
      <c r="U286" s="14" t="n"/>
      <c r="V286" s="14" t="n"/>
      <c r="W286" s="14" t="n"/>
      <c r="X286" s="14" t="n"/>
      <c r="Y286" s="14" t="n"/>
      <c r="Z286" s="14" t="n"/>
    </row>
    <row r="287" ht="15.75" customHeight="1" s="16">
      <c r="A287" s="14" t="n"/>
      <c r="B287" s="14" t="n"/>
      <c r="C287" s="14" t="n"/>
      <c r="D287" s="14" t="n"/>
      <c r="E287" s="14" t="n"/>
      <c r="F287" s="14" t="n"/>
      <c r="G287" s="14" t="n"/>
      <c r="H287" s="14" t="n"/>
      <c r="I287" s="14" t="n"/>
      <c r="J287" s="14" t="n"/>
      <c r="K287" s="14" t="n"/>
      <c r="L287" s="14" t="n"/>
      <c r="M287" s="14" t="n"/>
      <c r="N287" s="14" t="n"/>
      <c r="O287" s="14" t="n"/>
      <c r="P287" s="14" t="n"/>
      <c r="Q287" s="14" t="n"/>
      <c r="R287" s="14" t="n"/>
      <c r="S287" s="14" t="n"/>
      <c r="T287" s="14" t="n"/>
      <c r="U287" s="14" t="n"/>
      <c r="V287" s="14" t="n"/>
      <c r="W287" s="14" t="n"/>
      <c r="X287" s="14" t="n"/>
      <c r="Y287" s="14" t="n"/>
      <c r="Z287" s="14" t="n"/>
    </row>
    <row r="288" ht="15.75" customHeight="1" s="16">
      <c r="A288" s="14" t="n"/>
      <c r="B288" s="14" t="n"/>
      <c r="C288" s="14" t="n"/>
      <c r="D288" s="14" t="n"/>
      <c r="E288" s="14" t="n"/>
      <c r="F288" s="14" t="n"/>
      <c r="G288" s="14" t="n"/>
      <c r="H288" s="14" t="n"/>
      <c r="I288" s="14" t="n"/>
      <c r="J288" s="14" t="n"/>
      <c r="K288" s="14" t="n"/>
      <c r="L288" s="14" t="n"/>
      <c r="M288" s="14" t="n"/>
      <c r="N288" s="14" t="n"/>
      <c r="O288" s="14" t="n"/>
      <c r="P288" s="14" t="n"/>
      <c r="Q288" s="14" t="n"/>
      <c r="R288" s="14" t="n"/>
      <c r="S288" s="14" t="n"/>
      <c r="T288" s="14" t="n"/>
      <c r="U288" s="14" t="n"/>
      <c r="V288" s="14" t="n"/>
      <c r="W288" s="14" t="n"/>
      <c r="X288" s="14" t="n"/>
      <c r="Y288" s="14" t="n"/>
      <c r="Z288" s="14" t="n"/>
    </row>
    <row r="289" ht="15.75" customHeight="1" s="16">
      <c r="A289" s="14" t="n"/>
      <c r="B289" s="14" t="n"/>
      <c r="C289" s="14" t="n"/>
      <c r="D289" s="14" t="n"/>
      <c r="E289" s="14" t="n"/>
      <c r="F289" s="14" t="n"/>
      <c r="G289" s="14" t="n"/>
      <c r="H289" s="14" t="n"/>
      <c r="I289" s="14" t="n"/>
      <c r="J289" s="14" t="n"/>
      <c r="K289" s="14" t="n"/>
      <c r="L289" s="14" t="n"/>
      <c r="M289" s="14" t="n"/>
      <c r="N289" s="14" t="n"/>
      <c r="O289" s="14" t="n"/>
      <c r="P289" s="14" t="n"/>
      <c r="Q289" s="14" t="n"/>
      <c r="R289" s="14" t="n"/>
      <c r="S289" s="14" t="n"/>
      <c r="T289" s="14" t="n"/>
      <c r="U289" s="14" t="n"/>
      <c r="V289" s="14" t="n"/>
      <c r="W289" s="14" t="n"/>
      <c r="X289" s="14" t="n"/>
      <c r="Y289" s="14" t="n"/>
      <c r="Z289" s="14" t="n"/>
    </row>
    <row r="290" ht="15.75" customHeight="1" s="16">
      <c r="A290" s="14" t="n"/>
      <c r="B290" s="14" t="n"/>
      <c r="C290" s="14" t="n"/>
      <c r="D290" s="14" t="n"/>
      <c r="E290" s="14" t="n"/>
      <c r="F290" s="14" t="n"/>
      <c r="G290" s="14" t="n"/>
      <c r="H290" s="14" t="n"/>
      <c r="I290" s="14" t="n"/>
      <c r="J290" s="14" t="n"/>
      <c r="K290" s="14" t="n"/>
      <c r="L290" s="14" t="n"/>
      <c r="M290" s="14" t="n"/>
      <c r="N290" s="14" t="n"/>
      <c r="O290" s="14" t="n"/>
      <c r="P290" s="14" t="n"/>
      <c r="Q290" s="14" t="n"/>
      <c r="R290" s="14" t="n"/>
      <c r="S290" s="14" t="n"/>
      <c r="T290" s="14" t="n"/>
      <c r="U290" s="14" t="n"/>
      <c r="V290" s="14" t="n"/>
      <c r="W290" s="14" t="n"/>
      <c r="X290" s="14" t="n"/>
      <c r="Y290" s="14" t="n"/>
      <c r="Z290" s="14" t="n"/>
    </row>
    <row r="291" ht="15.75" customHeight="1" s="16">
      <c r="A291" s="14" t="n"/>
      <c r="B291" s="14" t="n"/>
      <c r="C291" s="14" t="n"/>
      <c r="D291" s="14" t="n"/>
      <c r="E291" s="14" t="n"/>
      <c r="F291" s="14" t="n"/>
      <c r="G291" s="14" t="n"/>
      <c r="H291" s="14" t="n"/>
      <c r="I291" s="14" t="n"/>
      <c r="J291" s="14" t="n"/>
      <c r="K291" s="14" t="n"/>
      <c r="L291" s="14" t="n"/>
      <c r="M291" s="14" t="n"/>
      <c r="N291" s="14" t="n"/>
      <c r="O291" s="14" t="n"/>
      <c r="P291" s="14" t="n"/>
      <c r="Q291" s="14" t="n"/>
      <c r="R291" s="14" t="n"/>
      <c r="S291" s="14" t="n"/>
      <c r="T291" s="14" t="n"/>
      <c r="U291" s="14" t="n"/>
      <c r="V291" s="14" t="n"/>
      <c r="W291" s="14" t="n"/>
      <c r="X291" s="14" t="n"/>
      <c r="Y291" s="14" t="n"/>
      <c r="Z291" s="14" t="n"/>
    </row>
    <row r="292" ht="15.75" customHeight="1" s="16">
      <c r="A292" s="14" t="n"/>
      <c r="B292" s="14" t="n"/>
      <c r="C292" s="14" t="n"/>
      <c r="D292" s="14" t="n"/>
      <c r="E292" s="14" t="n"/>
      <c r="F292" s="14" t="n"/>
      <c r="G292" s="14" t="n"/>
      <c r="H292" s="14" t="n"/>
      <c r="I292" s="14" t="n"/>
      <c r="J292" s="14" t="n"/>
      <c r="K292" s="14" t="n"/>
      <c r="L292" s="14" t="n"/>
      <c r="M292" s="14" t="n"/>
      <c r="N292" s="14" t="n"/>
      <c r="O292" s="14" t="n"/>
      <c r="P292" s="14" t="n"/>
      <c r="Q292" s="14" t="n"/>
      <c r="R292" s="14" t="n"/>
      <c r="S292" s="14" t="n"/>
      <c r="T292" s="14" t="n"/>
      <c r="U292" s="14" t="n"/>
      <c r="V292" s="14" t="n"/>
      <c r="W292" s="14" t="n"/>
      <c r="X292" s="14" t="n"/>
      <c r="Y292" s="14" t="n"/>
      <c r="Z292" s="14" t="n"/>
    </row>
    <row r="293" ht="15.75" customHeight="1" s="16">
      <c r="A293" s="14" t="n"/>
      <c r="B293" s="14" t="n"/>
      <c r="C293" s="14" t="n"/>
      <c r="D293" s="14" t="n"/>
      <c r="E293" s="14" t="n"/>
      <c r="F293" s="14" t="n"/>
      <c r="G293" s="14" t="n"/>
      <c r="H293" s="14" t="n"/>
      <c r="I293" s="14" t="n"/>
      <c r="J293" s="14" t="n"/>
      <c r="K293" s="14" t="n"/>
      <c r="L293" s="14" t="n"/>
      <c r="M293" s="14" t="n"/>
      <c r="N293" s="14" t="n"/>
      <c r="O293" s="14" t="n"/>
      <c r="P293" s="14" t="n"/>
      <c r="Q293" s="14" t="n"/>
      <c r="R293" s="14" t="n"/>
      <c r="S293" s="14" t="n"/>
      <c r="T293" s="14" t="n"/>
      <c r="U293" s="14" t="n"/>
      <c r="V293" s="14" t="n"/>
      <c r="W293" s="14" t="n"/>
      <c r="X293" s="14" t="n"/>
      <c r="Y293" s="14" t="n"/>
      <c r="Z293" s="14" t="n"/>
    </row>
    <row r="294" ht="15.75" customHeight="1" s="16">
      <c r="A294" s="14" t="n"/>
      <c r="B294" s="14" t="n"/>
      <c r="C294" s="14" t="n"/>
      <c r="D294" s="14" t="n"/>
      <c r="E294" s="14" t="n"/>
      <c r="F294" s="14" t="n"/>
      <c r="G294" s="14" t="n"/>
      <c r="H294" s="14" t="n"/>
      <c r="I294" s="14" t="n"/>
      <c r="J294" s="14" t="n"/>
      <c r="K294" s="14" t="n"/>
      <c r="L294" s="14" t="n"/>
      <c r="M294" s="14" t="n"/>
      <c r="N294" s="14" t="n"/>
      <c r="O294" s="14" t="n"/>
      <c r="P294" s="14" t="n"/>
      <c r="Q294" s="14" t="n"/>
      <c r="R294" s="14" t="n"/>
      <c r="S294" s="14" t="n"/>
      <c r="T294" s="14" t="n"/>
      <c r="U294" s="14" t="n"/>
      <c r="V294" s="14" t="n"/>
      <c r="W294" s="14" t="n"/>
      <c r="X294" s="14" t="n"/>
      <c r="Y294" s="14" t="n"/>
      <c r="Z294" s="14" t="n"/>
    </row>
    <row r="295" ht="15.75" customHeight="1" s="16">
      <c r="A295" s="14" t="n"/>
      <c r="B295" s="14" t="n"/>
      <c r="C295" s="14" t="n"/>
      <c r="D295" s="14" t="n"/>
      <c r="E295" s="14" t="n"/>
      <c r="F295" s="14" t="n"/>
      <c r="G295" s="14" t="n"/>
      <c r="H295" s="14" t="n"/>
      <c r="I295" s="14" t="n"/>
      <c r="J295" s="14" t="n"/>
      <c r="K295" s="14" t="n"/>
      <c r="L295" s="14" t="n"/>
      <c r="M295" s="14" t="n"/>
      <c r="N295" s="14" t="n"/>
      <c r="O295" s="14" t="n"/>
      <c r="P295" s="14" t="n"/>
      <c r="Q295" s="14" t="n"/>
      <c r="R295" s="14" t="n"/>
      <c r="S295" s="14" t="n"/>
      <c r="T295" s="14" t="n"/>
      <c r="U295" s="14" t="n"/>
      <c r="V295" s="14" t="n"/>
      <c r="W295" s="14" t="n"/>
      <c r="X295" s="14" t="n"/>
      <c r="Y295" s="14" t="n"/>
      <c r="Z295" s="14" t="n"/>
    </row>
    <row r="296" ht="15.75" customHeight="1" s="16">
      <c r="A296" s="14" t="n"/>
      <c r="B296" s="14" t="n"/>
      <c r="C296" s="14" t="n"/>
      <c r="D296" s="14" t="n"/>
      <c r="E296" s="14" t="n"/>
      <c r="F296" s="14" t="n"/>
      <c r="G296" s="14" t="n"/>
      <c r="H296" s="14" t="n"/>
      <c r="I296" s="14" t="n"/>
      <c r="J296" s="14" t="n"/>
      <c r="K296" s="14" t="n"/>
      <c r="L296" s="14" t="n"/>
      <c r="M296" s="14" t="n"/>
      <c r="N296" s="14" t="n"/>
      <c r="O296" s="14" t="n"/>
      <c r="P296" s="14" t="n"/>
      <c r="Q296" s="14" t="n"/>
      <c r="R296" s="14" t="n"/>
      <c r="S296" s="14" t="n"/>
      <c r="T296" s="14" t="n"/>
      <c r="U296" s="14" t="n"/>
      <c r="V296" s="14" t="n"/>
      <c r="W296" s="14" t="n"/>
      <c r="X296" s="14" t="n"/>
      <c r="Y296" s="14" t="n"/>
      <c r="Z296" s="14" t="n"/>
    </row>
    <row r="297" ht="15.75" customHeight="1" s="16">
      <c r="A297" s="14" t="n"/>
      <c r="B297" s="14" t="n"/>
      <c r="C297" s="14" t="n"/>
      <c r="D297" s="14" t="n"/>
      <c r="E297" s="14" t="n"/>
      <c r="F297" s="14" t="n"/>
      <c r="G297" s="14" t="n"/>
      <c r="H297" s="14" t="n"/>
      <c r="I297" s="14" t="n"/>
      <c r="J297" s="14" t="n"/>
      <c r="K297" s="14" t="n"/>
      <c r="L297" s="14" t="n"/>
      <c r="M297" s="14" t="n"/>
      <c r="N297" s="14" t="n"/>
      <c r="O297" s="14" t="n"/>
      <c r="P297" s="14" t="n"/>
      <c r="Q297" s="14" t="n"/>
      <c r="R297" s="14" t="n"/>
      <c r="S297" s="14" t="n"/>
      <c r="T297" s="14" t="n"/>
      <c r="U297" s="14" t="n"/>
      <c r="V297" s="14" t="n"/>
      <c r="W297" s="14" t="n"/>
      <c r="X297" s="14" t="n"/>
      <c r="Y297" s="14" t="n"/>
      <c r="Z297" s="14" t="n"/>
    </row>
    <row r="298" ht="15.75" customHeight="1" s="16">
      <c r="A298" s="14" t="n"/>
      <c r="B298" s="14" t="n"/>
      <c r="C298" s="14" t="n"/>
      <c r="D298" s="14" t="n"/>
      <c r="E298" s="14" t="n"/>
      <c r="F298" s="14" t="n"/>
      <c r="G298" s="14" t="n"/>
      <c r="H298" s="14" t="n"/>
      <c r="I298" s="14" t="n"/>
      <c r="J298" s="14" t="n"/>
      <c r="K298" s="14" t="n"/>
      <c r="L298" s="14" t="n"/>
      <c r="M298" s="14" t="n"/>
      <c r="N298" s="14" t="n"/>
      <c r="O298" s="14" t="n"/>
      <c r="P298" s="14" t="n"/>
      <c r="Q298" s="14" t="n"/>
      <c r="R298" s="14" t="n"/>
      <c r="S298" s="14" t="n"/>
      <c r="T298" s="14" t="n"/>
      <c r="U298" s="14" t="n"/>
      <c r="V298" s="14" t="n"/>
      <c r="W298" s="14" t="n"/>
      <c r="X298" s="14" t="n"/>
      <c r="Y298" s="14" t="n"/>
      <c r="Z298" s="14" t="n"/>
    </row>
    <row r="299" ht="15.75" customHeight="1" s="16">
      <c r="A299" s="14" t="n"/>
      <c r="B299" s="14" t="n"/>
      <c r="C299" s="14" t="n"/>
      <c r="D299" s="14" t="n"/>
      <c r="E299" s="14" t="n"/>
      <c r="F299" s="14" t="n"/>
      <c r="G299" s="14" t="n"/>
      <c r="H299" s="14" t="n"/>
      <c r="I299" s="14" t="n"/>
      <c r="J299" s="14" t="n"/>
      <c r="K299" s="14" t="n"/>
      <c r="L299" s="14" t="n"/>
      <c r="M299" s="14" t="n"/>
      <c r="N299" s="14" t="n"/>
      <c r="O299" s="14" t="n"/>
      <c r="P299" s="14" t="n"/>
      <c r="Q299" s="14" t="n"/>
      <c r="R299" s="14" t="n"/>
      <c r="S299" s="14" t="n"/>
      <c r="T299" s="14" t="n"/>
      <c r="U299" s="14" t="n"/>
      <c r="V299" s="14" t="n"/>
      <c r="W299" s="14" t="n"/>
      <c r="X299" s="14" t="n"/>
      <c r="Y299" s="14" t="n"/>
      <c r="Z299" s="14" t="n"/>
    </row>
    <row r="300" ht="15.75" customHeight="1" s="16">
      <c r="A300" s="14" t="n"/>
      <c r="B300" s="14" t="n"/>
      <c r="C300" s="14" t="n"/>
      <c r="D300" s="14" t="n"/>
      <c r="E300" s="14" t="n"/>
      <c r="F300" s="14" t="n"/>
      <c r="G300" s="14" t="n"/>
      <c r="H300" s="14" t="n"/>
      <c r="I300" s="14" t="n"/>
      <c r="J300" s="14" t="n"/>
      <c r="K300" s="14" t="n"/>
      <c r="L300" s="14" t="n"/>
      <c r="M300" s="14" t="n"/>
      <c r="N300" s="14" t="n"/>
      <c r="O300" s="14" t="n"/>
      <c r="P300" s="14" t="n"/>
      <c r="Q300" s="14" t="n"/>
      <c r="R300" s="14" t="n"/>
      <c r="S300" s="14" t="n"/>
      <c r="T300" s="14" t="n"/>
      <c r="U300" s="14" t="n"/>
      <c r="V300" s="14" t="n"/>
      <c r="W300" s="14" t="n"/>
      <c r="X300" s="14" t="n"/>
      <c r="Y300" s="14" t="n"/>
      <c r="Z300" s="14" t="n"/>
    </row>
    <row r="301" ht="15.75" customHeight="1" s="16">
      <c r="A301" s="14" t="n"/>
      <c r="B301" s="14" t="n"/>
      <c r="C301" s="14" t="n"/>
      <c r="D301" s="14" t="n"/>
      <c r="E301" s="14" t="n"/>
      <c r="F301" s="14" t="n"/>
      <c r="G301" s="14" t="n"/>
      <c r="H301" s="14" t="n"/>
      <c r="I301" s="14" t="n"/>
      <c r="J301" s="14" t="n"/>
      <c r="K301" s="14" t="n"/>
      <c r="L301" s="14" t="n"/>
      <c r="M301" s="14" t="n"/>
      <c r="N301" s="14" t="n"/>
      <c r="O301" s="14" t="n"/>
      <c r="P301" s="14" t="n"/>
      <c r="Q301" s="14" t="n"/>
      <c r="R301" s="14" t="n"/>
      <c r="S301" s="14" t="n"/>
      <c r="T301" s="14" t="n"/>
      <c r="U301" s="14" t="n"/>
      <c r="V301" s="14" t="n"/>
      <c r="W301" s="14" t="n"/>
      <c r="X301" s="14" t="n"/>
      <c r="Y301" s="14" t="n"/>
      <c r="Z301" s="14" t="n"/>
    </row>
    <row r="302" ht="15.75" customHeight="1" s="16">
      <c r="A302" s="14" t="n"/>
      <c r="B302" s="14" t="n"/>
      <c r="C302" s="14" t="n"/>
      <c r="D302" s="14" t="n"/>
      <c r="E302" s="14" t="n"/>
      <c r="F302" s="14" t="n"/>
      <c r="G302" s="14" t="n"/>
      <c r="H302" s="14" t="n"/>
      <c r="I302" s="14" t="n"/>
      <c r="J302" s="14" t="n"/>
      <c r="K302" s="14" t="n"/>
      <c r="L302" s="14" t="n"/>
      <c r="M302" s="14" t="n"/>
      <c r="N302" s="14" t="n"/>
      <c r="O302" s="14" t="n"/>
      <c r="P302" s="14" t="n"/>
      <c r="Q302" s="14" t="n"/>
      <c r="R302" s="14" t="n"/>
      <c r="S302" s="14" t="n"/>
      <c r="T302" s="14" t="n"/>
      <c r="U302" s="14" t="n"/>
      <c r="V302" s="14" t="n"/>
      <c r="W302" s="14" t="n"/>
      <c r="X302" s="14" t="n"/>
      <c r="Y302" s="14" t="n"/>
      <c r="Z302" s="14" t="n"/>
    </row>
    <row r="303" ht="15.75" customHeight="1" s="16">
      <c r="A303" s="14" t="n"/>
      <c r="B303" s="14" t="n"/>
      <c r="C303" s="14" t="n"/>
      <c r="D303" s="14" t="n"/>
      <c r="E303" s="14" t="n"/>
      <c r="F303" s="14" t="n"/>
      <c r="G303" s="14" t="n"/>
      <c r="H303" s="14" t="n"/>
      <c r="I303" s="14" t="n"/>
      <c r="J303" s="14" t="n"/>
      <c r="K303" s="14" t="n"/>
      <c r="L303" s="14" t="n"/>
      <c r="M303" s="14" t="n"/>
      <c r="N303" s="14" t="n"/>
      <c r="O303" s="14" t="n"/>
      <c r="P303" s="14" t="n"/>
      <c r="Q303" s="14" t="n"/>
      <c r="R303" s="14" t="n"/>
      <c r="S303" s="14" t="n"/>
      <c r="T303" s="14" t="n"/>
      <c r="U303" s="14" t="n"/>
      <c r="V303" s="14" t="n"/>
      <c r="W303" s="14" t="n"/>
      <c r="X303" s="14" t="n"/>
      <c r="Y303" s="14" t="n"/>
      <c r="Z303" s="14" t="n"/>
    </row>
    <row r="304" ht="15.75" customHeight="1" s="16">
      <c r="A304" s="14" t="n"/>
      <c r="B304" s="14" t="n"/>
      <c r="C304" s="14" t="n"/>
      <c r="D304" s="14" t="n"/>
      <c r="E304" s="14" t="n"/>
      <c r="F304" s="14" t="n"/>
      <c r="G304" s="14" t="n"/>
      <c r="H304" s="14" t="n"/>
      <c r="I304" s="14" t="n"/>
      <c r="J304" s="14" t="n"/>
      <c r="K304" s="14" t="n"/>
      <c r="L304" s="14" t="n"/>
      <c r="M304" s="14" t="n"/>
      <c r="N304" s="14" t="n"/>
      <c r="O304" s="14" t="n"/>
      <c r="P304" s="14" t="n"/>
      <c r="Q304" s="14" t="n"/>
      <c r="R304" s="14" t="n"/>
      <c r="S304" s="14" t="n"/>
      <c r="T304" s="14" t="n"/>
      <c r="U304" s="14" t="n"/>
      <c r="V304" s="14" t="n"/>
      <c r="W304" s="14" t="n"/>
      <c r="X304" s="14" t="n"/>
      <c r="Y304" s="14" t="n"/>
      <c r="Z304" s="14" t="n"/>
    </row>
    <row r="305" ht="15.75" customHeight="1" s="16">
      <c r="A305" s="14" t="n"/>
      <c r="B305" s="14" t="n"/>
      <c r="C305" s="14" t="n"/>
      <c r="D305" s="14" t="n"/>
      <c r="E305" s="14" t="n"/>
      <c r="F305" s="14" t="n"/>
      <c r="G305" s="14" t="n"/>
      <c r="H305" s="14" t="n"/>
      <c r="I305" s="14" t="n"/>
      <c r="J305" s="14" t="n"/>
      <c r="K305" s="14" t="n"/>
      <c r="L305" s="14" t="n"/>
      <c r="M305" s="14" t="n"/>
      <c r="N305" s="14" t="n"/>
      <c r="O305" s="14" t="n"/>
      <c r="P305" s="14" t="n"/>
      <c r="Q305" s="14" t="n"/>
      <c r="R305" s="14" t="n"/>
      <c r="S305" s="14" t="n"/>
      <c r="T305" s="14" t="n"/>
      <c r="U305" s="14" t="n"/>
      <c r="V305" s="14" t="n"/>
      <c r="W305" s="14" t="n"/>
      <c r="X305" s="14" t="n"/>
      <c r="Y305" s="14" t="n"/>
      <c r="Z305" s="14" t="n"/>
    </row>
    <row r="306" ht="15.75" customHeight="1" s="16">
      <c r="A306" s="14" t="n"/>
      <c r="B306" s="14" t="n"/>
      <c r="C306" s="14" t="n"/>
      <c r="D306" s="14" t="n"/>
      <c r="E306" s="14" t="n"/>
      <c r="F306" s="14" t="n"/>
      <c r="G306" s="14" t="n"/>
      <c r="H306" s="14" t="n"/>
      <c r="I306" s="14" t="n"/>
      <c r="J306" s="14" t="n"/>
      <c r="K306" s="14" t="n"/>
      <c r="L306" s="14" t="n"/>
      <c r="M306" s="14" t="n"/>
      <c r="N306" s="14" t="n"/>
      <c r="O306" s="14" t="n"/>
      <c r="P306" s="14" t="n"/>
      <c r="Q306" s="14" t="n"/>
      <c r="R306" s="14" t="n"/>
      <c r="S306" s="14" t="n"/>
      <c r="T306" s="14" t="n"/>
      <c r="U306" s="14" t="n"/>
      <c r="V306" s="14" t="n"/>
      <c r="W306" s="14" t="n"/>
      <c r="X306" s="14" t="n"/>
      <c r="Y306" s="14" t="n"/>
      <c r="Z306" s="14" t="n"/>
    </row>
    <row r="307" ht="15.75" customHeight="1" s="16">
      <c r="A307" s="14" t="n"/>
      <c r="B307" s="14" t="n"/>
      <c r="C307" s="14" t="n"/>
      <c r="D307" s="14" t="n"/>
      <c r="E307" s="14" t="n"/>
      <c r="F307" s="14" t="n"/>
      <c r="G307" s="14" t="n"/>
      <c r="H307" s="14" t="n"/>
      <c r="I307" s="14" t="n"/>
      <c r="J307" s="14" t="n"/>
      <c r="K307" s="14" t="n"/>
      <c r="L307" s="14" t="n"/>
      <c r="M307" s="14" t="n"/>
      <c r="N307" s="14" t="n"/>
      <c r="O307" s="14" t="n"/>
      <c r="P307" s="14" t="n"/>
      <c r="Q307" s="14" t="n"/>
      <c r="R307" s="14" t="n"/>
      <c r="S307" s="14" t="n"/>
      <c r="T307" s="14" t="n"/>
      <c r="U307" s="14" t="n"/>
      <c r="V307" s="14" t="n"/>
      <c r="W307" s="14" t="n"/>
      <c r="X307" s="14" t="n"/>
      <c r="Y307" s="14" t="n"/>
      <c r="Z307" s="14" t="n"/>
    </row>
    <row r="308" ht="15.75" customHeight="1" s="16">
      <c r="A308" s="14" t="n"/>
      <c r="B308" s="14" t="n"/>
      <c r="C308" s="14" t="n"/>
      <c r="D308" s="14" t="n"/>
      <c r="E308" s="14" t="n"/>
      <c r="F308" s="14" t="n"/>
      <c r="G308" s="14" t="n"/>
      <c r="H308" s="14" t="n"/>
      <c r="I308" s="14" t="n"/>
      <c r="J308" s="14" t="n"/>
      <c r="K308" s="14" t="n"/>
      <c r="L308" s="14" t="n"/>
      <c r="M308" s="14" t="n"/>
      <c r="N308" s="14" t="n"/>
      <c r="O308" s="14" t="n"/>
      <c r="P308" s="14" t="n"/>
      <c r="Q308" s="14" t="n"/>
      <c r="R308" s="14" t="n"/>
      <c r="S308" s="14" t="n"/>
      <c r="T308" s="14" t="n"/>
      <c r="U308" s="14" t="n"/>
      <c r="V308" s="14" t="n"/>
      <c r="W308" s="14" t="n"/>
      <c r="X308" s="14" t="n"/>
      <c r="Y308" s="14" t="n"/>
      <c r="Z308" s="14" t="n"/>
    </row>
    <row r="309" ht="15.75" customHeight="1" s="16">
      <c r="A309" s="14" t="n"/>
      <c r="B309" s="14" t="n"/>
      <c r="C309" s="14" t="n"/>
      <c r="D309" s="14" t="n"/>
      <c r="E309" s="14" t="n"/>
      <c r="F309" s="14" t="n"/>
      <c r="G309" s="14" t="n"/>
      <c r="H309" s="14" t="n"/>
      <c r="I309" s="14" t="n"/>
      <c r="J309" s="14" t="n"/>
      <c r="K309" s="14" t="n"/>
      <c r="L309" s="14" t="n"/>
      <c r="M309" s="14" t="n"/>
      <c r="N309" s="14" t="n"/>
      <c r="O309" s="14" t="n"/>
      <c r="P309" s="14" t="n"/>
      <c r="Q309" s="14" t="n"/>
      <c r="R309" s="14" t="n"/>
      <c r="S309" s="14" t="n"/>
      <c r="T309" s="14" t="n"/>
      <c r="U309" s="14" t="n"/>
      <c r="V309" s="14" t="n"/>
      <c r="W309" s="14" t="n"/>
      <c r="X309" s="14" t="n"/>
      <c r="Y309" s="14" t="n"/>
      <c r="Z309" s="14" t="n"/>
    </row>
    <row r="310" ht="15.75" customHeight="1" s="16">
      <c r="A310" s="14" t="n"/>
      <c r="B310" s="14" t="n"/>
      <c r="C310" s="14" t="n"/>
      <c r="D310" s="14" t="n"/>
      <c r="E310" s="14" t="n"/>
      <c r="F310" s="14" t="n"/>
      <c r="G310" s="14" t="n"/>
      <c r="H310" s="14" t="n"/>
      <c r="I310" s="14" t="n"/>
      <c r="J310" s="14" t="n"/>
      <c r="K310" s="14" t="n"/>
      <c r="L310" s="14" t="n"/>
      <c r="M310" s="14" t="n"/>
      <c r="N310" s="14" t="n"/>
      <c r="O310" s="14" t="n"/>
      <c r="P310" s="14" t="n"/>
      <c r="Q310" s="14" t="n"/>
      <c r="R310" s="14" t="n"/>
      <c r="S310" s="14" t="n"/>
      <c r="T310" s="14" t="n"/>
      <c r="U310" s="14" t="n"/>
      <c r="V310" s="14" t="n"/>
      <c r="W310" s="14" t="n"/>
      <c r="X310" s="14" t="n"/>
      <c r="Y310" s="14" t="n"/>
      <c r="Z310" s="14" t="n"/>
    </row>
    <row r="311" ht="15.75" customHeight="1" s="16">
      <c r="A311" s="14" t="n"/>
      <c r="B311" s="14" t="n"/>
      <c r="C311" s="14" t="n"/>
      <c r="D311" s="14" t="n"/>
      <c r="E311" s="14" t="n"/>
      <c r="F311" s="14" t="n"/>
      <c r="G311" s="14" t="n"/>
      <c r="H311" s="14" t="n"/>
      <c r="I311" s="14" t="n"/>
      <c r="J311" s="14" t="n"/>
      <c r="K311" s="14" t="n"/>
      <c r="L311" s="14" t="n"/>
      <c r="M311" s="14" t="n"/>
      <c r="N311" s="14" t="n"/>
      <c r="O311" s="14" t="n"/>
      <c r="P311" s="14" t="n"/>
      <c r="Q311" s="14" t="n"/>
      <c r="R311" s="14" t="n"/>
      <c r="S311" s="14" t="n"/>
      <c r="T311" s="14" t="n"/>
      <c r="U311" s="14" t="n"/>
      <c r="V311" s="14" t="n"/>
      <c r="W311" s="14" t="n"/>
      <c r="X311" s="14" t="n"/>
      <c r="Y311" s="14" t="n"/>
      <c r="Z311" s="14" t="n"/>
    </row>
    <row r="312" ht="15.75" customHeight="1" s="16">
      <c r="A312" s="14" t="n"/>
      <c r="B312" s="14" t="n"/>
      <c r="C312" s="14" t="n"/>
      <c r="D312" s="14" t="n"/>
      <c r="E312" s="14" t="n"/>
      <c r="F312" s="14" t="n"/>
      <c r="G312" s="14" t="n"/>
      <c r="H312" s="14" t="n"/>
      <c r="I312" s="14" t="n"/>
      <c r="J312" s="14" t="n"/>
      <c r="K312" s="14" t="n"/>
      <c r="L312" s="14" t="n"/>
      <c r="M312" s="14" t="n"/>
      <c r="N312" s="14" t="n"/>
      <c r="O312" s="14" t="n"/>
      <c r="P312" s="14" t="n"/>
      <c r="Q312" s="14" t="n"/>
      <c r="R312" s="14" t="n"/>
      <c r="S312" s="14" t="n"/>
      <c r="T312" s="14" t="n"/>
      <c r="U312" s="14" t="n"/>
      <c r="V312" s="14" t="n"/>
      <c r="W312" s="14" t="n"/>
      <c r="X312" s="14" t="n"/>
      <c r="Y312" s="14" t="n"/>
      <c r="Z312" s="14" t="n"/>
    </row>
    <row r="313" ht="15.75" customHeight="1" s="16">
      <c r="A313" s="14" t="n"/>
      <c r="B313" s="14" t="n"/>
      <c r="C313" s="14" t="n"/>
      <c r="D313" s="14" t="n"/>
      <c r="E313" s="14" t="n"/>
      <c r="F313" s="14" t="n"/>
      <c r="G313" s="14" t="n"/>
      <c r="H313" s="14" t="n"/>
      <c r="I313" s="14" t="n"/>
      <c r="J313" s="14" t="n"/>
      <c r="K313" s="14" t="n"/>
      <c r="L313" s="14" t="n"/>
      <c r="M313" s="14" t="n"/>
      <c r="N313" s="14" t="n"/>
      <c r="O313" s="14" t="n"/>
      <c r="P313" s="14" t="n"/>
      <c r="Q313" s="14" t="n"/>
      <c r="R313" s="14" t="n"/>
      <c r="S313" s="14" t="n"/>
      <c r="T313" s="14" t="n"/>
      <c r="U313" s="14" t="n"/>
      <c r="V313" s="14" t="n"/>
      <c r="W313" s="14" t="n"/>
      <c r="X313" s="14" t="n"/>
      <c r="Y313" s="14" t="n"/>
      <c r="Z313" s="14" t="n"/>
    </row>
    <row r="314" ht="15.75" customHeight="1" s="16">
      <c r="A314" s="14" t="n"/>
      <c r="B314" s="14" t="n"/>
      <c r="C314" s="14" t="n"/>
      <c r="D314" s="14" t="n"/>
      <c r="E314" s="14" t="n"/>
      <c r="F314" s="14" t="n"/>
      <c r="G314" s="14" t="n"/>
      <c r="H314" s="14" t="n"/>
      <c r="I314" s="14" t="n"/>
      <c r="J314" s="14" t="n"/>
      <c r="K314" s="14" t="n"/>
      <c r="L314" s="14" t="n"/>
      <c r="M314" s="14" t="n"/>
      <c r="N314" s="14" t="n"/>
      <c r="O314" s="14" t="n"/>
      <c r="P314" s="14" t="n"/>
      <c r="Q314" s="14" t="n"/>
      <c r="R314" s="14" t="n"/>
      <c r="S314" s="14" t="n"/>
      <c r="T314" s="14" t="n"/>
      <c r="U314" s="14" t="n"/>
      <c r="V314" s="14" t="n"/>
      <c r="W314" s="14" t="n"/>
      <c r="X314" s="14" t="n"/>
      <c r="Y314" s="14" t="n"/>
      <c r="Z314" s="14" t="n"/>
    </row>
    <row r="315" ht="15.75" customHeight="1" s="16">
      <c r="A315" s="14" t="n"/>
      <c r="B315" s="14" t="n"/>
      <c r="C315" s="14" t="n"/>
      <c r="D315" s="14" t="n"/>
      <c r="E315" s="14" t="n"/>
      <c r="F315" s="14" t="n"/>
      <c r="G315" s="14" t="n"/>
      <c r="H315" s="14" t="n"/>
      <c r="I315" s="14" t="n"/>
      <c r="J315" s="14" t="n"/>
      <c r="K315" s="14" t="n"/>
      <c r="L315" s="14" t="n"/>
      <c r="M315" s="14" t="n"/>
      <c r="N315" s="14" t="n"/>
      <c r="O315" s="14" t="n"/>
      <c r="P315" s="14" t="n"/>
      <c r="Q315" s="14" t="n"/>
      <c r="R315" s="14" t="n"/>
      <c r="S315" s="14" t="n"/>
      <c r="T315" s="14" t="n"/>
      <c r="U315" s="14" t="n"/>
      <c r="V315" s="14" t="n"/>
      <c r="W315" s="14" t="n"/>
      <c r="X315" s="14" t="n"/>
      <c r="Y315" s="14" t="n"/>
      <c r="Z315" s="14" t="n"/>
    </row>
    <row r="316" ht="15.75" customHeight="1" s="16">
      <c r="A316" s="14" t="n"/>
      <c r="B316" s="14" t="n"/>
      <c r="C316" s="14" t="n"/>
      <c r="D316" s="14" t="n"/>
      <c r="E316" s="14" t="n"/>
      <c r="F316" s="14" t="n"/>
      <c r="G316" s="14" t="n"/>
      <c r="H316" s="14" t="n"/>
      <c r="I316" s="14" t="n"/>
      <c r="J316" s="14" t="n"/>
      <c r="K316" s="14" t="n"/>
      <c r="L316" s="14" t="n"/>
      <c r="M316" s="14" t="n"/>
      <c r="N316" s="14" t="n"/>
      <c r="O316" s="14" t="n"/>
      <c r="P316" s="14" t="n"/>
      <c r="Q316" s="14" t="n"/>
      <c r="R316" s="14" t="n"/>
      <c r="S316" s="14" t="n"/>
      <c r="T316" s="14" t="n"/>
      <c r="U316" s="14" t="n"/>
      <c r="V316" s="14" t="n"/>
      <c r="W316" s="14" t="n"/>
      <c r="X316" s="14" t="n"/>
      <c r="Y316" s="14" t="n"/>
      <c r="Z316" s="14" t="n"/>
    </row>
    <row r="317" ht="15.75" customHeight="1" s="16">
      <c r="A317" s="14" t="n"/>
      <c r="B317" s="14" t="n"/>
      <c r="C317" s="14" t="n"/>
      <c r="D317" s="14" t="n"/>
      <c r="E317" s="14" t="n"/>
      <c r="F317" s="14" t="n"/>
      <c r="G317" s="14" t="n"/>
      <c r="H317" s="14" t="n"/>
      <c r="I317" s="14" t="n"/>
      <c r="J317" s="14" t="n"/>
      <c r="K317" s="14" t="n"/>
      <c r="L317" s="14" t="n"/>
      <c r="M317" s="14" t="n"/>
      <c r="N317" s="14" t="n"/>
      <c r="O317" s="14" t="n"/>
      <c r="P317" s="14" t="n"/>
      <c r="Q317" s="14" t="n"/>
      <c r="R317" s="14" t="n"/>
      <c r="S317" s="14" t="n"/>
      <c r="T317" s="14" t="n"/>
      <c r="U317" s="14" t="n"/>
      <c r="V317" s="14" t="n"/>
      <c r="W317" s="14" t="n"/>
      <c r="X317" s="14" t="n"/>
      <c r="Y317" s="14" t="n"/>
      <c r="Z317" s="14" t="n"/>
    </row>
    <row r="318" ht="15.75" customHeight="1" s="16">
      <c r="A318" s="14" t="n"/>
      <c r="B318" s="14" t="n"/>
      <c r="C318" s="14" t="n"/>
      <c r="D318" s="14" t="n"/>
      <c r="E318" s="14" t="n"/>
      <c r="F318" s="14" t="n"/>
      <c r="G318" s="14" t="n"/>
      <c r="H318" s="14" t="n"/>
      <c r="I318" s="14" t="n"/>
      <c r="J318" s="14" t="n"/>
      <c r="K318" s="14" t="n"/>
      <c r="L318" s="14" t="n"/>
      <c r="M318" s="14" t="n"/>
      <c r="N318" s="14" t="n"/>
      <c r="O318" s="14" t="n"/>
      <c r="P318" s="14" t="n"/>
      <c r="Q318" s="14" t="n"/>
      <c r="R318" s="14" t="n"/>
      <c r="S318" s="14" t="n"/>
      <c r="T318" s="14" t="n"/>
      <c r="U318" s="14" t="n"/>
      <c r="V318" s="14" t="n"/>
      <c r="W318" s="14" t="n"/>
      <c r="X318" s="14" t="n"/>
      <c r="Y318" s="14" t="n"/>
      <c r="Z318" s="14" t="n"/>
    </row>
    <row r="319" ht="15.75" customHeight="1" s="16">
      <c r="A319" s="14" t="n"/>
      <c r="B319" s="14" t="n"/>
      <c r="C319" s="14" t="n"/>
      <c r="D319" s="14" t="n"/>
      <c r="E319" s="14" t="n"/>
      <c r="F319" s="14" t="n"/>
      <c r="G319" s="14" t="n"/>
      <c r="H319" s="14" t="n"/>
      <c r="I319" s="14" t="n"/>
      <c r="J319" s="14" t="n"/>
      <c r="K319" s="14" t="n"/>
      <c r="L319" s="14" t="n"/>
      <c r="M319" s="14" t="n"/>
      <c r="N319" s="14" t="n"/>
      <c r="O319" s="14" t="n"/>
      <c r="P319" s="14" t="n"/>
      <c r="Q319" s="14" t="n"/>
      <c r="R319" s="14" t="n"/>
      <c r="S319" s="14" t="n"/>
      <c r="T319" s="14" t="n"/>
      <c r="U319" s="14" t="n"/>
      <c r="V319" s="14" t="n"/>
      <c r="W319" s="14" t="n"/>
      <c r="X319" s="14" t="n"/>
      <c r="Y319" s="14" t="n"/>
      <c r="Z319" s="14" t="n"/>
    </row>
    <row r="320" ht="15.75" customHeight="1" s="16">
      <c r="A320" s="14" t="n"/>
      <c r="B320" s="14" t="n"/>
      <c r="C320" s="14" t="n"/>
      <c r="D320" s="14" t="n"/>
      <c r="E320" s="14" t="n"/>
      <c r="F320" s="14" t="n"/>
      <c r="G320" s="14" t="n"/>
      <c r="H320" s="14" t="n"/>
      <c r="I320" s="14" t="n"/>
      <c r="J320" s="14" t="n"/>
      <c r="K320" s="14" t="n"/>
      <c r="L320" s="14" t="n"/>
      <c r="M320" s="14" t="n"/>
      <c r="N320" s="14" t="n"/>
      <c r="O320" s="14" t="n"/>
      <c r="P320" s="14" t="n"/>
      <c r="Q320" s="14" t="n"/>
      <c r="R320" s="14" t="n"/>
      <c r="S320" s="14" t="n"/>
      <c r="T320" s="14" t="n"/>
      <c r="U320" s="14" t="n"/>
      <c r="V320" s="14" t="n"/>
      <c r="W320" s="14" t="n"/>
      <c r="X320" s="14" t="n"/>
      <c r="Y320" s="14" t="n"/>
      <c r="Z320" s="14" t="n"/>
    </row>
    <row r="321" ht="15.75" customHeight="1" s="16">
      <c r="A321" s="14" t="n"/>
      <c r="B321" s="14" t="n"/>
      <c r="C321" s="14" t="n"/>
      <c r="D321" s="14" t="n"/>
      <c r="E321" s="14" t="n"/>
      <c r="F321" s="14" t="n"/>
      <c r="G321" s="14" t="n"/>
      <c r="H321" s="14" t="n"/>
      <c r="I321" s="14" t="n"/>
      <c r="J321" s="14" t="n"/>
      <c r="K321" s="14" t="n"/>
      <c r="L321" s="14" t="n"/>
      <c r="M321" s="14" t="n"/>
      <c r="N321" s="14" t="n"/>
      <c r="O321" s="14" t="n"/>
      <c r="P321" s="14" t="n"/>
      <c r="Q321" s="14" t="n"/>
      <c r="R321" s="14" t="n"/>
      <c r="S321" s="14" t="n"/>
      <c r="T321" s="14" t="n"/>
      <c r="U321" s="14" t="n"/>
      <c r="V321" s="14" t="n"/>
      <c r="W321" s="14" t="n"/>
      <c r="X321" s="14" t="n"/>
      <c r="Y321" s="14" t="n"/>
      <c r="Z321" s="14" t="n"/>
    </row>
    <row r="322" ht="15.75" customHeight="1" s="16">
      <c r="A322" s="14" t="n"/>
      <c r="B322" s="14" t="n"/>
      <c r="C322" s="14" t="n"/>
      <c r="D322" s="14" t="n"/>
      <c r="E322" s="14" t="n"/>
      <c r="F322" s="14" t="n"/>
      <c r="G322" s="14" t="n"/>
      <c r="H322" s="14" t="n"/>
      <c r="I322" s="14" t="n"/>
      <c r="J322" s="14" t="n"/>
      <c r="K322" s="14" t="n"/>
      <c r="L322" s="14" t="n"/>
      <c r="M322" s="14" t="n"/>
      <c r="N322" s="14" t="n"/>
      <c r="O322" s="14" t="n"/>
      <c r="P322" s="14" t="n"/>
      <c r="Q322" s="14" t="n"/>
      <c r="R322" s="14" t="n"/>
      <c r="S322" s="14" t="n"/>
      <c r="T322" s="14" t="n"/>
      <c r="U322" s="14" t="n"/>
      <c r="V322" s="14" t="n"/>
      <c r="W322" s="14" t="n"/>
      <c r="X322" s="14" t="n"/>
      <c r="Y322" s="14" t="n"/>
      <c r="Z322" s="14" t="n"/>
    </row>
    <row r="323" ht="15.75" customHeight="1" s="16">
      <c r="A323" s="14" t="n"/>
      <c r="B323" s="14" t="n"/>
      <c r="C323" s="14" t="n"/>
      <c r="D323" s="14" t="n"/>
      <c r="E323" s="14" t="n"/>
      <c r="F323" s="14" t="n"/>
      <c r="G323" s="14" t="n"/>
      <c r="H323" s="14" t="n"/>
      <c r="I323" s="14" t="n"/>
      <c r="J323" s="14" t="n"/>
      <c r="K323" s="14" t="n"/>
      <c r="L323" s="14" t="n"/>
      <c r="M323" s="14" t="n"/>
      <c r="N323" s="14" t="n"/>
      <c r="O323" s="14" t="n"/>
      <c r="P323" s="14" t="n"/>
      <c r="Q323" s="14" t="n"/>
      <c r="R323" s="14" t="n"/>
      <c r="S323" s="14" t="n"/>
      <c r="T323" s="14" t="n"/>
      <c r="U323" s="14" t="n"/>
      <c r="V323" s="14" t="n"/>
      <c r="W323" s="14" t="n"/>
      <c r="X323" s="14" t="n"/>
      <c r="Y323" s="14" t="n"/>
      <c r="Z323" s="14" t="n"/>
    </row>
    <row r="324" ht="15.75" customHeight="1" s="16">
      <c r="A324" s="14" t="n"/>
      <c r="B324" s="14" t="n"/>
      <c r="C324" s="14" t="n"/>
      <c r="D324" s="14" t="n"/>
      <c r="E324" s="14" t="n"/>
      <c r="F324" s="14" t="n"/>
      <c r="G324" s="14" t="n"/>
      <c r="H324" s="14" t="n"/>
      <c r="I324" s="14" t="n"/>
      <c r="J324" s="14" t="n"/>
      <c r="K324" s="14" t="n"/>
      <c r="L324" s="14" t="n"/>
      <c r="M324" s="14" t="n"/>
      <c r="N324" s="14" t="n"/>
      <c r="O324" s="14" t="n"/>
      <c r="P324" s="14" t="n"/>
      <c r="Q324" s="14" t="n"/>
      <c r="R324" s="14" t="n"/>
      <c r="S324" s="14" t="n"/>
      <c r="T324" s="14" t="n"/>
      <c r="U324" s="14" t="n"/>
      <c r="V324" s="14" t="n"/>
      <c r="W324" s="14" t="n"/>
      <c r="X324" s="14" t="n"/>
      <c r="Y324" s="14" t="n"/>
      <c r="Z324" s="14" t="n"/>
    </row>
    <row r="325" ht="15.75" customHeight="1" s="16">
      <c r="A325" s="14" t="n"/>
      <c r="B325" s="14" t="n"/>
      <c r="C325" s="14" t="n"/>
      <c r="D325" s="14" t="n"/>
      <c r="E325" s="14" t="n"/>
      <c r="F325" s="14" t="n"/>
      <c r="G325" s="14" t="n"/>
      <c r="H325" s="14" t="n"/>
      <c r="I325" s="14" t="n"/>
      <c r="J325" s="14" t="n"/>
      <c r="K325" s="14" t="n"/>
      <c r="L325" s="14" t="n"/>
      <c r="M325" s="14" t="n"/>
      <c r="N325" s="14" t="n"/>
      <c r="O325" s="14" t="n"/>
      <c r="P325" s="14" t="n"/>
      <c r="Q325" s="14" t="n"/>
      <c r="R325" s="14" t="n"/>
      <c r="S325" s="14" t="n"/>
      <c r="T325" s="14" t="n"/>
      <c r="U325" s="14" t="n"/>
      <c r="V325" s="14" t="n"/>
      <c r="W325" s="14" t="n"/>
      <c r="X325" s="14" t="n"/>
      <c r="Y325" s="14" t="n"/>
      <c r="Z325" s="14" t="n"/>
    </row>
    <row r="326" ht="15.75" customHeight="1" s="16">
      <c r="A326" s="14" t="n"/>
      <c r="B326" s="14" t="n"/>
      <c r="C326" s="14" t="n"/>
      <c r="D326" s="14" t="n"/>
      <c r="E326" s="14" t="n"/>
      <c r="F326" s="14" t="n"/>
      <c r="G326" s="14" t="n"/>
      <c r="H326" s="14" t="n"/>
      <c r="I326" s="14" t="n"/>
      <c r="J326" s="14" t="n"/>
      <c r="K326" s="14" t="n"/>
      <c r="L326" s="14" t="n"/>
      <c r="M326" s="14" t="n"/>
      <c r="N326" s="14" t="n"/>
      <c r="O326" s="14" t="n"/>
      <c r="P326" s="14" t="n"/>
      <c r="Q326" s="14" t="n"/>
      <c r="R326" s="14" t="n"/>
      <c r="S326" s="14" t="n"/>
      <c r="T326" s="14" t="n"/>
      <c r="U326" s="14" t="n"/>
      <c r="V326" s="14" t="n"/>
      <c r="W326" s="14" t="n"/>
      <c r="X326" s="14" t="n"/>
      <c r="Y326" s="14" t="n"/>
      <c r="Z326" s="14" t="n"/>
    </row>
    <row r="327" ht="15.75" customHeight="1" s="16">
      <c r="A327" s="14" t="n"/>
      <c r="B327" s="14" t="n"/>
      <c r="C327" s="14" t="n"/>
      <c r="D327" s="14" t="n"/>
      <c r="E327" s="14" t="n"/>
      <c r="F327" s="14" t="n"/>
      <c r="G327" s="14" t="n"/>
      <c r="H327" s="14" t="n"/>
      <c r="I327" s="14" t="n"/>
      <c r="J327" s="14" t="n"/>
      <c r="K327" s="14" t="n"/>
      <c r="L327" s="14" t="n"/>
      <c r="M327" s="14" t="n"/>
      <c r="N327" s="14" t="n"/>
      <c r="O327" s="14" t="n"/>
      <c r="P327" s="14" t="n"/>
      <c r="Q327" s="14" t="n"/>
      <c r="R327" s="14" t="n"/>
      <c r="S327" s="14" t="n"/>
      <c r="T327" s="14" t="n"/>
      <c r="U327" s="14" t="n"/>
      <c r="V327" s="14" t="n"/>
      <c r="W327" s="14" t="n"/>
      <c r="X327" s="14" t="n"/>
      <c r="Y327" s="14" t="n"/>
      <c r="Z327" s="14" t="n"/>
    </row>
    <row r="328" ht="15.75" customHeight="1" s="16">
      <c r="A328" s="14" t="n"/>
      <c r="B328" s="14" t="n"/>
      <c r="C328" s="14" t="n"/>
      <c r="D328" s="14" t="n"/>
      <c r="E328" s="14" t="n"/>
      <c r="F328" s="14" t="n"/>
      <c r="G328" s="14" t="n"/>
      <c r="H328" s="14" t="n"/>
      <c r="I328" s="14" t="n"/>
      <c r="J328" s="14" t="n"/>
      <c r="K328" s="14" t="n"/>
      <c r="L328" s="14" t="n"/>
      <c r="M328" s="14" t="n"/>
      <c r="N328" s="14" t="n"/>
      <c r="O328" s="14" t="n"/>
      <c r="P328" s="14" t="n"/>
      <c r="Q328" s="14" t="n"/>
      <c r="R328" s="14" t="n"/>
      <c r="S328" s="14" t="n"/>
      <c r="T328" s="14" t="n"/>
      <c r="U328" s="14" t="n"/>
      <c r="V328" s="14" t="n"/>
      <c r="W328" s="14" t="n"/>
      <c r="X328" s="14" t="n"/>
      <c r="Y328" s="14" t="n"/>
      <c r="Z328" s="14" t="n"/>
    </row>
    <row r="329" ht="15.75" customHeight="1" s="16">
      <c r="A329" s="14" t="n"/>
      <c r="B329" s="14" t="n"/>
      <c r="C329" s="14" t="n"/>
      <c r="D329" s="14" t="n"/>
      <c r="E329" s="14" t="n"/>
      <c r="F329" s="14" t="n"/>
      <c r="G329" s="14" t="n"/>
      <c r="H329" s="14" t="n"/>
      <c r="I329" s="14" t="n"/>
      <c r="J329" s="14" t="n"/>
      <c r="K329" s="14" t="n"/>
      <c r="L329" s="14" t="n"/>
      <c r="M329" s="14" t="n"/>
      <c r="N329" s="14" t="n"/>
      <c r="O329" s="14" t="n"/>
      <c r="P329" s="14" t="n"/>
      <c r="Q329" s="14" t="n"/>
      <c r="R329" s="14" t="n"/>
      <c r="S329" s="14" t="n"/>
      <c r="T329" s="14" t="n"/>
      <c r="U329" s="14" t="n"/>
      <c r="V329" s="14" t="n"/>
      <c r="W329" s="14" t="n"/>
      <c r="X329" s="14" t="n"/>
      <c r="Y329" s="14" t="n"/>
      <c r="Z329" s="14" t="n"/>
    </row>
    <row r="330" ht="15.75" customHeight="1" s="16">
      <c r="A330" s="14" t="n"/>
      <c r="B330" s="14" t="n"/>
      <c r="C330" s="14" t="n"/>
      <c r="D330" s="14" t="n"/>
      <c r="E330" s="14" t="n"/>
      <c r="F330" s="14" t="n"/>
      <c r="G330" s="14" t="n"/>
      <c r="H330" s="14" t="n"/>
      <c r="I330" s="14" t="n"/>
      <c r="J330" s="14" t="n"/>
      <c r="K330" s="14" t="n"/>
      <c r="L330" s="14" t="n"/>
      <c r="M330" s="14" t="n"/>
      <c r="N330" s="14" t="n"/>
      <c r="O330" s="14" t="n"/>
      <c r="P330" s="14" t="n"/>
      <c r="Q330" s="14" t="n"/>
      <c r="R330" s="14" t="n"/>
      <c r="S330" s="14" t="n"/>
      <c r="T330" s="14" t="n"/>
      <c r="U330" s="14" t="n"/>
      <c r="V330" s="14" t="n"/>
      <c r="W330" s="14" t="n"/>
      <c r="X330" s="14" t="n"/>
      <c r="Y330" s="14" t="n"/>
      <c r="Z330" s="14" t="n"/>
    </row>
    <row r="331" ht="15.75" customHeight="1" s="16">
      <c r="A331" s="14" t="n"/>
      <c r="B331" s="14" t="n"/>
      <c r="C331" s="14" t="n"/>
      <c r="D331" s="14" t="n"/>
      <c r="E331" s="14" t="n"/>
      <c r="F331" s="14" t="n"/>
      <c r="G331" s="14" t="n"/>
      <c r="H331" s="14" t="n"/>
      <c r="I331" s="14" t="n"/>
      <c r="J331" s="14" t="n"/>
      <c r="K331" s="14" t="n"/>
      <c r="L331" s="14" t="n"/>
      <c r="M331" s="14" t="n"/>
      <c r="N331" s="14" t="n"/>
      <c r="O331" s="14" t="n"/>
      <c r="P331" s="14" t="n"/>
      <c r="Q331" s="14" t="n"/>
      <c r="R331" s="14" t="n"/>
      <c r="S331" s="14" t="n"/>
      <c r="T331" s="14" t="n"/>
      <c r="U331" s="14" t="n"/>
      <c r="V331" s="14" t="n"/>
      <c r="W331" s="14" t="n"/>
      <c r="X331" s="14" t="n"/>
      <c r="Y331" s="14" t="n"/>
      <c r="Z331" s="14" t="n"/>
    </row>
    <row r="332" ht="15.75" customHeight="1" s="16">
      <c r="A332" s="14" t="n"/>
      <c r="B332" s="14" t="n"/>
      <c r="C332" s="14" t="n"/>
      <c r="D332" s="14" t="n"/>
      <c r="E332" s="14" t="n"/>
      <c r="F332" s="14" t="n"/>
      <c r="G332" s="14" t="n"/>
      <c r="H332" s="14" t="n"/>
      <c r="I332" s="14" t="n"/>
      <c r="J332" s="14" t="n"/>
      <c r="K332" s="14" t="n"/>
      <c r="L332" s="14" t="n"/>
      <c r="M332" s="14" t="n"/>
      <c r="N332" s="14" t="n"/>
      <c r="O332" s="14" t="n"/>
      <c r="P332" s="14" t="n"/>
      <c r="Q332" s="14" t="n"/>
      <c r="R332" s="14" t="n"/>
      <c r="S332" s="14" t="n"/>
      <c r="T332" s="14" t="n"/>
      <c r="U332" s="14" t="n"/>
      <c r="V332" s="14" t="n"/>
      <c r="W332" s="14" t="n"/>
      <c r="X332" s="14" t="n"/>
      <c r="Y332" s="14" t="n"/>
      <c r="Z332" s="14" t="n"/>
    </row>
    <row r="333" ht="15.75" customHeight="1" s="16">
      <c r="A333" s="14" t="n"/>
      <c r="B333" s="14" t="n"/>
      <c r="C333" s="14" t="n"/>
      <c r="D333" s="14" t="n"/>
      <c r="E333" s="14" t="n"/>
      <c r="F333" s="14" t="n"/>
      <c r="G333" s="14" t="n"/>
      <c r="H333" s="14" t="n"/>
      <c r="I333" s="14" t="n"/>
      <c r="J333" s="14" t="n"/>
      <c r="K333" s="14" t="n"/>
      <c r="L333" s="14" t="n"/>
      <c r="M333" s="14" t="n"/>
      <c r="N333" s="14" t="n"/>
      <c r="O333" s="14" t="n"/>
      <c r="P333" s="14" t="n"/>
      <c r="Q333" s="14" t="n"/>
      <c r="R333" s="14" t="n"/>
      <c r="S333" s="14" t="n"/>
      <c r="T333" s="14" t="n"/>
      <c r="U333" s="14" t="n"/>
      <c r="V333" s="14" t="n"/>
      <c r="W333" s="14" t="n"/>
      <c r="X333" s="14" t="n"/>
      <c r="Y333" s="14" t="n"/>
      <c r="Z333" s="14" t="n"/>
    </row>
    <row r="334" ht="15.75" customHeight="1" s="16">
      <c r="A334" s="14" t="n"/>
      <c r="B334" s="14" t="n"/>
      <c r="C334" s="14" t="n"/>
      <c r="D334" s="14" t="n"/>
      <c r="E334" s="14" t="n"/>
      <c r="F334" s="14" t="n"/>
      <c r="G334" s="14" t="n"/>
      <c r="H334" s="14" t="n"/>
      <c r="I334" s="14" t="n"/>
      <c r="J334" s="14" t="n"/>
      <c r="K334" s="14" t="n"/>
      <c r="L334" s="14" t="n"/>
      <c r="M334" s="14" t="n"/>
      <c r="N334" s="14" t="n"/>
      <c r="O334" s="14" t="n"/>
      <c r="P334" s="14" t="n"/>
      <c r="Q334" s="14" t="n"/>
      <c r="R334" s="14" t="n"/>
      <c r="S334" s="14" t="n"/>
      <c r="T334" s="14" t="n"/>
      <c r="U334" s="14" t="n"/>
      <c r="V334" s="14" t="n"/>
      <c r="W334" s="14" t="n"/>
      <c r="X334" s="14" t="n"/>
      <c r="Y334" s="14" t="n"/>
      <c r="Z334" s="14" t="n"/>
    </row>
    <row r="335" ht="15.75" customHeight="1" s="16">
      <c r="A335" s="14" t="n"/>
      <c r="B335" s="14" t="n"/>
      <c r="C335" s="14" t="n"/>
      <c r="D335" s="14" t="n"/>
      <c r="E335" s="14" t="n"/>
      <c r="F335" s="14" t="n"/>
      <c r="G335" s="14" t="n"/>
      <c r="H335" s="14" t="n"/>
      <c r="I335" s="14" t="n"/>
      <c r="J335" s="14" t="n"/>
      <c r="K335" s="14" t="n"/>
      <c r="L335" s="14" t="n"/>
      <c r="M335" s="14" t="n"/>
      <c r="N335" s="14" t="n"/>
      <c r="O335" s="14" t="n"/>
      <c r="P335" s="14" t="n"/>
      <c r="Q335" s="14" t="n"/>
      <c r="R335" s="14" t="n"/>
      <c r="S335" s="14" t="n"/>
      <c r="T335" s="14" t="n"/>
      <c r="U335" s="14" t="n"/>
      <c r="V335" s="14" t="n"/>
      <c r="W335" s="14" t="n"/>
      <c r="X335" s="14" t="n"/>
      <c r="Y335" s="14" t="n"/>
      <c r="Z335" s="14" t="n"/>
    </row>
    <row r="336" ht="15.75" customHeight="1" s="16">
      <c r="A336" s="14" t="n"/>
      <c r="B336" s="14" t="n"/>
      <c r="C336" s="14" t="n"/>
      <c r="D336" s="14" t="n"/>
      <c r="E336" s="14" t="n"/>
      <c r="F336" s="14" t="n"/>
      <c r="G336" s="14" t="n"/>
      <c r="H336" s="14" t="n"/>
      <c r="I336" s="14" t="n"/>
      <c r="J336" s="14" t="n"/>
      <c r="K336" s="14" t="n"/>
      <c r="L336" s="14" t="n"/>
      <c r="M336" s="14" t="n"/>
      <c r="N336" s="14" t="n"/>
      <c r="O336" s="14" t="n"/>
      <c r="P336" s="14" t="n"/>
      <c r="Q336" s="14" t="n"/>
      <c r="R336" s="14" t="n"/>
      <c r="S336" s="14" t="n"/>
      <c r="T336" s="14" t="n"/>
      <c r="U336" s="14" t="n"/>
      <c r="V336" s="14" t="n"/>
      <c r="W336" s="14" t="n"/>
      <c r="X336" s="14" t="n"/>
      <c r="Y336" s="14" t="n"/>
      <c r="Z336" s="14" t="n"/>
    </row>
    <row r="337" ht="15.75" customHeight="1" s="16">
      <c r="A337" s="14" t="n"/>
      <c r="B337" s="14" t="n"/>
      <c r="C337" s="14" t="n"/>
      <c r="D337" s="14" t="n"/>
      <c r="E337" s="14" t="n"/>
      <c r="F337" s="14" t="n"/>
      <c r="G337" s="14" t="n"/>
      <c r="H337" s="14" t="n"/>
      <c r="I337" s="14" t="n"/>
      <c r="J337" s="14" t="n"/>
      <c r="K337" s="14" t="n"/>
      <c r="L337" s="14" t="n"/>
      <c r="M337" s="14" t="n"/>
      <c r="N337" s="14" t="n"/>
      <c r="O337" s="14" t="n"/>
      <c r="P337" s="14" t="n"/>
      <c r="Q337" s="14" t="n"/>
      <c r="R337" s="14" t="n"/>
      <c r="S337" s="14" t="n"/>
      <c r="T337" s="14" t="n"/>
      <c r="U337" s="14" t="n"/>
      <c r="V337" s="14" t="n"/>
      <c r="W337" s="14" t="n"/>
      <c r="X337" s="14" t="n"/>
      <c r="Y337" s="14" t="n"/>
      <c r="Z337" s="14" t="n"/>
    </row>
    <row r="338" ht="15.75" customHeight="1" s="16">
      <c r="A338" s="14" t="n"/>
      <c r="B338" s="14" t="n"/>
      <c r="C338" s="14" t="n"/>
      <c r="D338" s="14" t="n"/>
      <c r="E338" s="14" t="n"/>
      <c r="F338" s="14" t="n"/>
      <c r="G338" s="14" t="n"/>
      <c r="H338" s="14" t="n"/>
      <c r="I338" s="14" t="n"/>
      <c r="J338" s="14" t="n"/>
      <c r="K338" s="14" t="n"/>
      <c r="L338" s="14" t="n"/>
      <c r="M338" s="14" t="n"/>
      <c r="N338" s="14" t="n"/>
      <c r="O338" s="14" t="n"/>
      <c r="P338" s="14" t="n"/>
      <c r="Q338" s="14" t="n"/>
      <c r="R338" s="14" t="n"/>
      <c r="S338" s="14" t="n"/>
      <c r="T338" s="14" t="n"/>
      <c r="U338" s="14" t="n"/>
      <c r="V338" s="14" t="n"/>
      <c r="W338" s="14" t="n"/>
      <c r="X338" s="14" t="n"/>
      <c r="Y338" s="14" t="n"/>
      <c r="Z338" s="14" t="n"/>
    </row>
    <row r="339" ht="15.75" customHeight="1" s="16">
      <c r="A339" s="14" t="n"/>
      <c r="B339" s="14" t="n"/>
      <c r="C339" s="14" t="n"/>
      <c r="D339" s="14" t="n"/>
      <c r="E339" s="14" t="n"/>
      <c r="F339" s="14" t="n"/>
      <c r="G339" s="14" t="n"/>
      <c r="H339" s="14" t="n"/>
      <c r="I339" s="14" t="n"/>
      <c r="J339" s="14" t="n"/>
      <c r="K339" s="14" t="n"/>
      <c r="L339" s="14" t="n"/>
      <c r="M339" s="14" t="n"/>
      <c r="N339" s="14" t="n"/>
      <c r="O339" s="14" t="n"/>
      <c r="P339" s="14" t="n"/>
      <c r="Q339" s="14" t="n"/>
      <c r="R339" s="14" t="n"/>
      <c r="S339" s="14" t="n"/>
      <c r="T339" s="14" t="n"/>
      <c r="U339" s="14" t="n"/>
      <c r="V339" s="14" t="n"/>
      <c r="W339" s="14" t="n"/>
      <c r="X339" s="14" t="n"/>
      <c r="Y339" s="14" t="n"/>
      <c r="Z339" s="14" t="n"/>
    </row>
    <row r="340" ht="15.75" customHeight="1" s="16">
      <c r="A340" s="14" t="n"/>
      <c r="B340" s="14" t="n"/>
      <c r="C340" s="14" t="n"/>
      <c r="D340" s="14" t="n"/>
      <c r="E340" s="14" t="n"/>
      <c r="F340" s="14" t="n"/>
      <c r="G340" s="14" t="n"/>
      <c r="H340" s="14" t="n"/>
      <c r="I340" s="14" t="n"/>
      <c r="J340" s="14" t="n"/>
      <c r="K340" s="14" t="n"/>
      <c r="L340" s="14" t="n"/>
      <c r="M340" s="14" t="n"/>
      <c r="N340" s="14" t="n"/>
      <c r="O340" s="14" t="n"/>
      <c r="P340" s="14" t="n"/>
      <c r="Q340" s="14" t="n"/>
      <c r="R340" s="14" t="n"/>
      <c r="S340" s="14" t="n"/>
      <c r="T340" s="14" t="n"/>
      <c r="U340" s="14" t="n"/>
      <c r="V340" s="14" t="n"/>
      <c r="W340" s="14" t="n"/>
      <c r="X340" s="14" t="n"/>
      <c r="Y340" s="14" t="n"/>
      <c r="Z340" s="14" t="n"/>
    </row>
    <row r="341" ht="15.75" customHeight="1" s="16">
      <c r="A341" s="14" t="n"/>
      <c r="B341" s="14" t="n"/>
      <c r="C341" s="14" t="n"/>
      <c r="D341" s="14" t="n"/>
      <c r="E341" s="14" t="n"/>
      <c r="F341" s="14" t="n"/>
      <c r="G341" s="14" t="n"/>
      <c r="H341" s="14" t="n"/>
      <c r="I341" s="14" t="n"/>
      <c r="J341" s="14" t="n"/>
      <c r="K341" s="14" t="n"/>
      <c r="L341" s="14" t="n"/>
      <c r="M341" s="14" t="n"/>
      <c r="N341" s="14" t="n"/>
      <c r="O341" s="14" t="n"/>
      <c r="P341" s="14" t="n"/>
      <c r="Q341" s="14" t="n"/>
      <c r="R341" s="14" t="n"/>
      <c r="S341" s="14" t="n"/>
      <c r="T341" s="14" t="n"/>
      <c r="U341" s="14" t="n"/>
      <c r="V341" s="14" t="n"/>
      <c r="W341" s="14" t="n"/>
      <c r="X341" s="14" t="n"/>
      <c r="Y341" s="14" t="n"/>
      <c r="Z341" s="14" t="n"/>
    </row>
    <row r="342" ht="15.75" customHeight="1" s="16">
      <c r="A342" s="14" t="n"/>
      <c r="B342" s="14" t="n"/>
      <c r="C342" s="14" t="n"/>
      <c r="D342" s="14" t="n"/>
      <c r="E342" s="14" t="n"/>
      <c r="F342" s="14" t="n"/>
      <c r="G342" s="14" t="n"/>
      <c r="H342" s="14" t="n"/>
      <c r="I342" s="14" t="n"/>
      <c r="J342" s="14" t="n"/>
      <c r="K342" s="14" t="n"/>
      <c r="L342" s="14" t="n"/>
      <c r="M342" s="14" t="n"/>
      <c r="N342" s="14" t="n"/>
      <c r="O342" s="14" t="n"/>
      <c r="P342" s="14" t="n"/>
      <c r="Q342" s="14" t="n"/>
      <c r="R342" s="14" t="n"/>
      <c r="S342" s="14" t="n"/>
      <c r="T342" s="14" t="n"/>
      <c r="U342" s="14" t="n"/>
      <c r="V342" s="14" t="n"/>
      <c r="W342" s="14" t="n"/>
      <c r="X342" s="14" t="n"/>
      <c r="Y342" s="14" t="n"/>
      <c r="Z342" s="14" t="n"/>
    </row>
    <row r="343" ht="15.75" customHeight="1" s="16">
      <c r="A343" s="14" t="n"/>
      <c r="B343" s="14" t="n"/>
      <c r="C343" s="14" t="n"/>
      <c r="D343" s="14" t="n"/>
      <c r="E343" s="14" t="n"/>
      <c r="F343" s="14" t="n"/>
      <c r="G343" s="14" t="n"/>
      <c r="H343" s="14" t="n"/>
      <c r="I343" s="14" t="n"/>
      <c r="J343" s="14" t="n"/>
      <c r="K343" s="14" t="n"/>
      <c r="L343" s="14" t="n"/>
      <c r="M343" s="14" t="n"/>
      <c r="N343" s="14" t="n"/>
      <c r="O343" s="14" t="n"/>
      <c r="P343" s="14" t="n"/>
      <c r="Q343" s="14" t="n"/>
      <c r="R343" s="14" t="n"/>
      <c r="S343" s="14" t="n"/>
      <c r="T343" s="14" t="n"/>
      <c r="U343" s="14" t="n"/>
      <c r="V343" s="14" t="n"/>
      <c r="W343" s="14" t="n"/>
      <c r="X343" s="14" t="n"/>
      <c r="Y343" s="14" t="n"/>
      <c r="Z343" s="14" t="n"/>
    </row>
    <row r="344" ht="15.75" customHeight="1" s="16">
      <c r="A344" s="14" t="n"/>
      <c r="B344" s="14" t="n"/>
      <c r="C344" s="14" t="n"/>
      <c r="D344" s="14" t="n"/>
      <c r="E344" s="14" t="n"/>
      <c r="F344" s="14" t="n"/>
      <c r="G344" s="14" t="n"/>
      <c r="H344" s="14" t="n"/>
      <c r="I344" s="14" t="n"/>
      <c r="J344" s="14" t="n"/>
      <c r="K344" s="14" t="n"/>
      <c r="L344" s="14" t="n"/>
      <c r="M344" s="14" t="n"/>
      <c r="N344" s="14" t="n"/>
      <c r="O344" s="14" t="n"/>
      <c r="P344" s="14" t="n"/>
      <c r="Q344" s="14" t="n"/>
      <c r="R344" s="14" t="n"/>
      <c r="S344" s="14" t="n"/>
      <c r="T344" s="14" t="n"/>
      <c r="U344" s="14" t="n"/>
      <c r="V344" s="14" t="n"/>
      <c r="W344" s="14" t="n"/>
      <c r="X344" s="14" t="n"/>
      <c r="Y344" s="14" t="n"/>
      <c r="Z344" s="14" t="n"/>
    </row>
    <row r="345" ht="15.75" customHeight="1" s="16">
      <c r="A345" s="14" t="n"/>
      <c r="B345" s="14" t="n"/>
      <c r="C345" s="14" t="n"/>
      <c r="D345" s="14" t="n"/>
      <c r="E345" s="14" t="n"/>
      <c r="F345" s="14" t="n"/>
      <c r="G345" s="14" t="n"/>
      <c r="H345" s="14" t="n"/>
      <c r="I345" s="14" t="n"/>
      <c r="J345" s="14" t="n"/>
      <c r="K345" s="14" t="n"/>
      <c r="L345" s="14" t="n"/>
      <c r="M345" s="14" t="n"/>
      <c r="N345" s="14" t="n"/>
      <c r="O345" s="14" t="n"/>
      <c r="P345" s="14" t="n"/>
      <c r="Q345" s="14" t="n"/>
      <c r="R345" s="14" t="n"/>
      <c r="S345" s="14" t="n"/>
      <c r="T345" s="14" t="n"/>
      <c r="U345" s="14" t="n"/>
      <c r="V345" s="14" t="n"/>
      <c r="W345" s="14" t="n"/>
      <c r="X345" s="14" t="n"/>
      <c r="Y345" s="14" t="n"/>
      <c r="Z345" s="14" t="n"/>
    </row>
    <row r="346" ht="15.75" customHeight="1" s="16">
      <c r="A346" s="14" t="n"/>
      <c r="B346" s="14" t="n"/>
      <c r="C346" s="14" t="n"/>
      <c r="D346" s="14" t="n"/>
      <c r="E346" s="14" t="n"/>
      <c r="F346" s="14" t="n"/>
      <c r="G346" s="14" t="n"/>
      <c r="H346" s="14" t="n"/>
      <c r="I346" s="14" t="n"/>
      <c r="J346" s="14" t="n"/>
      <c r="K346" s="14" t="n"/>
      <c r="L346" s="14" t="n"/>
      <c r="M346" s="14" t="n"/>
      <c r="N346" s="14" t="n"/>
      <c r="O346" s="14" t="n"/>
      <c r="P346" s="14" t="n"/>
      <c r="Q346" s="14" t="n"/>
      <c r="R346" s="14" t="n"/>
      <c r="S346" s="14" t="n"/>
      <c r="T346" s="14" t="n"/>
      <c r="U346" s="14" t="n"/>
      <c r="V346" s="14" t="n"/>
      <c r="W346" s="14" t="n"/>
      <c r="X346" s="14" t="n"/>
      <c r="Y346" s="14" t="n"/>
      <c r="Z346" s="14" t="n"/>
    </row>
    <row r="347" ht="15.75" customHeight="1" s="16">
      <c r="A347" s="14" t="n"/>
      <c r="B347" s="14" t="n"/>
      <c r="C347" s="14" t="n"/>
      <c r="D347" s="14" t="n"/>
      <c r="E347" s="14" t="n"/>
      <c r="F347" s="14" t="n"/>
      <c r="G347" s="14" t="n"/>
      <c r="H347" s="14" t="n"/>
      <c r="I347" s="14" t="n"/>
      <c r="J347" s="14" t="n"/>
      <c r="K347" s="14" t="n"/>
      <c r="L347" s="14" t="n"/>
      <c r="M347" s="14" t="n"/>
      <c r="N347" s="14" t="n"/>
      <c r="O347" s="14" t="n"/>
      <c r="P347" s="14" t="n"/>
      <c r="Q347" s="14" t="n"/>
      <c r="R347" s="14" t="n"/>
      <c r="S347" s="14" t="n"/>
      <c r="T347" s="14" t="n"/>
      <c r="U347" s="14" t="n"/>
      <c r="V347" s="14" t="n"/>
      <c r="W347" s="14" t="n"/>
      <c r="X347" s="14" t="n"/>
      <c r="Y347" s="14" t="n"/>
      <c r="Z347" s="14" t="n"/>
    </row>
    <row r="348" ht="15.75" customHeight="1" s="16">
      <c r="A348" s="14" t="n"/>
      <c r="B348" s="14" t="n"/>
      <c r="C348" s="14" t="n"/>
      <c r="D348" s="14" t="n"/>
      <c r="E348" s="14" t="n"/>
      <c r="F348" s="14" t="n"/>
      <c r="G348" s="14" t="n"/>
      <c r="H348" s="14" t="n"/>
      <c r="I348" s="14" t="n"/>
      <c r="J348" s="14" t="n"/>
      <c r="K348" s="14" t="n"/>
      <c r="L348" s="14" t="n"/>
      <c r="M348" s="14" t="n"/>
      <c r="N348" s="14" t="n"/>
      <c r="O348" s="14" t="n"/>
      <c r="P348" s="14" t="n"/>
      <c r="Q348" s="14" t="n"/>
      <c r="R348" s="14" t="n"/>
      <c r="S348" s="14" t="n"/>
      <c r="T348" s="14" t="n"/>
      <c r="U348" s="14" t="n"/>
      <c r="V348" s="14" t="n"/>
      <c r="W348" s="14" t="n"/>
      <c r="X348" s="14" t="n"/>
      <c r="Y348" s="14" t="n"/>
      <c r="Z348" s="14" t="n"/>
    </row>
    <row r="349" ht="15.75" customHeight="1" s="16">
      <c r="A349" s="14" t="n"/>
      <c r="B349" s="14" t="n"/>
      <c r="C349" s="14" t="n"/>
      <c r="D349" s="14" t="n"/>
      <c r="E349" s="14" t="n"/>
      <c r="F349" s="14" t="n"/>
      <c r="G349" s="14" t="n"/>
      <c r="H349" s="14" t="n"/>
      <c r="I349" s="14" t="n"/>
      <c r="J349" s="14" t="n"/>
      <c r="K349" s="14" t="n"/>
      <c r="L349" s="14" t="n"/>
      <c r="M349" s="14" t="n"/>
      <c r="N349" s="14" t="n"/>
      <c r="O349" s="14" t="n"/>
      <c r="P349" s="14" t="n"/>
      <c r="Q349" s="14" t="n"/>
      <c r="R349" s="14" t="n"/>
      <c r="S349" s="14" t="n"/>
      <c r="T349" s="14" t="n"/>
      <c r="U349" s="14" t="n"/>
      <c r="V349" s="14" t="n"/>
      <c r="W349" s="14" t="n"/>
      <c r="X349" s="14" t="n"/>
      <c r="Y349" s="14" t="n"/>
      <c r="Z349" s="14" t="n"/>
    </row>
    <row r="350" ht="15.75" customHeight="1" s="16">
      <c r="A350" s="14" t="n"/>
      <c r="B350" s="14" t="n"/>
      <c r="C350" s="14" t="n"/>
      <c r="D350" s="14" t="n"/>
      <c r="E350" s="14" t="n"/>
      <c r="F350" s="14" t="n"/>
      <c r="G350" s="14" t="n"/>
      <c r="H350" s="14" t="n"/>
      <c r="I350" s="14" t="n"/>
      <c r="J350" s="14" t="n"/>
      <c r="K350" s="14" t="n"/>
      <c r="L350" s="14" t="n"/>
      <c r="M350" s="14" t="n"/>
      <c r="N350" s="14" t="n"/>
      <c r="O350" s="14" t="n"/>
      <c r="P350" s="14" t="n"/>
      <c r="Q350" s="14" t="n"/>
      <c r="R350" s="14" t="n"/>
      <c r="S350" s="14" t="n"/>
      <c r="T350" s="14" t="n"/>
      <c r="U350" s="14" t="n"/>
      <c r="V350" s="14" t="n"/>
      <c r="W350" s="14" t="n"/>
      <c r="X350" s="14" t="n"/>
      <c r="Y350" s="14" t="n"/>
      <c r="Z350" s="14" t="n"/>
    </row>
    <row r="351" ht="15.75" customHeight="1" s="16">
      <c r="A351" s="14" t="n"/>
      <c r="B351" s="14" t="n"/>
      <c r="C351" s="14" t="n"/>
      <c r="D351" s="14" t="n"/>
      <c r="E351" s="14" t="n"/>
      <c r="F351" s="14" t="n"/>
      <c r="G351" s="14" t="n"/>
      <c r="H351" s="14" t="n"/>
      <c r="I351" s="14" t="n"/>
      <c r="J351" s="14" t="n"/>
      <c r="K351" s="14" t="n"/>
      <c r="L351" s="14" t="n"/>
      <c r="M351" s="14" t="n"/>
      <c r="N351" s="14" t="n"/>
      <c r="O351" s="14" t="n"/>
      <c r="P351" s="14" t="n"/>
      <c r="Q351" s="14" t="n"/>
      <c r="R351" s="14" t="n"/>
      <c r="S351" s="14" t="n"/>
      <c r="T351" s="14" t="n"/>
      <c r="U351" s="14" t="n"/>
      <c r="V351" s="14" t="n"/>
      <c r="W351" s="14" t="n"/>
      <c r="X351" s="14" t="n"/>
      <c r="Y351" s="14" t="n"/>
      <c r="Z351" s="14" t="n"/>
    </row>
    <row r="352" ht="15.75" customHeight="1" s="16">
      <c r="A352" s="14" t="n"/>
      <c r="B352" s="14" t="n"/>
      <c r="C352" s="14" t="n"/>
      <c r="D352" s="14" t="n"/>
      <c r="E352" s="14" t="n"/>
      <c r="F352" s="14" t="n"/>
      <c r="G352" s="14" t="n"/>
      <c r="H352" s="14" t="n"/>
      <c r="I352" s="14" t="n"/>
      <c r="J352" s="14" t="n"/>
      <c r="K352" s="14" t="n"/>
      <c r="L352" s="14" t="n"/>
      <c r="M352" s="14" t="n"/>
      <c r="N352" s="14" t="n"/>
      <c r="O352" s="14" t="n"/>
      <c r="P352" s="14" t="n"/>
      <c r="Q352" s="14" t="n"/>
      <c r="R352" s="14" t="n"/>
      <c r="S352" s="14" t="n"/>
      <c r="T352" s="14" t="n"/>
      <c r="U352" s="14" t="n"/>
      <c r="V352" s="14" t="n"/>
      <c r="W352" s="14" t="n"/>
      <c r="X352" s="14" t="n"/>
      <c r="Y352" s="14" t="n"/>
      <c r="Z352" s="14" t="n"/>
    </row>
    <row r="353" ht="15.75" customHeight="1" s="16">
      <c r="A353" s="14" t="n"/>
      <c r="B353" s="14" t="n"/>
      <c r="C353" s="14" t="n"/>
      <c r="D353" s="14" t="n"/>
      <c r="E353" s="14" t="n"/>
      <c r="F353" s="14" t="n"/>
      <c r="G353" s="14" t="n"/>
      <c r="H353" s="14" t="n"/>
      <c r="I353" s="14" t="n"/>
      <c r="J353" s="14" t="n"/>
      <c r="K353" s="14" t="n"/>
      <c r="L353" s="14" t="n"/>
      <c r="M353" s="14" t="n"/>
      <c r="N353" s="14" t="n"/>
      <c r="O353" s="14" t="n"/>
      <c r="P353" s="14" t="n"/>
      <c r="Q353" s="14" t="n"/>
      <c r="R353" s="14" t="n"/>
      <c r="S353" s="14" t="n"/>
      <c r="T353" s="14" t="n"/>
      <c r="U353" s="14" t="n"/>
      <c r="V353" s="14" t="n"/>
      <c r="W353" s="14" t="n"/>
      <c r="X353" s="14" t="n"/>
      <c r="Y353" s="14" t="n"/>
      <c r="Z353" s="14" t="n"/>
    </row>
    <row r="354" ht="15.75" customHeight="1" s="16">
      <c r="A354" s="14" t="n"/>
      <c r="B354" s="14" t="n"/>
      <c r="C354" s="14" t="n"/>
      <c r="D354" s="14" t="n"/>
      <c r="E354" s="14" t="n"/>
      <c r="F354" s="14" t="n"/>
      <c r="G354" s="14" t="n"/>
      <c r="H354" s="14" t="n"/>
      <c r="I354" s="14" t="n"/>
      <c r="J354" s="14" t="n"/>
      <c r="K354" s="14" t="n"/>
      <c r="L354" s="14" t="n"/>
      <c r="M354" s="14" t="n"/>
      <c r="N354" s="14" t="n"/>
      <c r="O354" s="14" t="n"/>
      <c r="P354" s="14" t="n"/>
      <c r="Q354" s="14" t="n"/>
      <c r="R354" s="14" t="n"/>
      <c r="S354" s="14" t="n"/>
      <c r="T354" s="14" t="n"/>
      <c r="U354" s="14" t="n"/>
      <c r="V354" s="14" t="n"/>
      <c r="W354" s="14" t="n"/>
      <c r="X354" s="14" t="n"/>
      <c r="Y354" s="14" t="n"/>
      <c r="Z354" s="14" t="n"/>
    </row>
    <row r="355" ht="15.75" customHeight="1" s="16">
      <c r="A355" s="14" t="n"/>
      <c r="B355" s="14" t="n"/>
      <c r="C355" s="14" t="n"/>
      <c r="D355" s="14" t="n"/>
      <c r="E355" s="14" t="n"/>
      <c r="F355" s="14" t="n"/>
      <c r="G355" s="14" t="n"/>
      <c r="H355" s="14" t="n"/>
      <c r="I355" s="14" t="n"/>
      <c r="J355" s="14" t="n"/>
      <c r="K355" s="14" t="n"/>
      <c r="L355" s="14" t="n"/>
      <c r="M355" s="14" t="n"/>
      <c r="N355" s="14" t="n"/>
      <c r="O355" s="14" t="n"/>
      <c r="P355" s="14" t="n"/>
      <c r="Q355" s="14" t="n"/>
      <c r="R355" s="14" t="n"/>
      <c r="S355" s="14" t="n"/>
      <c r="T355" s="14" t="n"/>
      <c r="U355" s="14" t="n"/>
      <c r="V355" s="14" t="n"/>
      <c r="W355" s="14" t="n"/>
      <c r="X355" s="14" t="n"/>
      <c r="Y355" s="14" t="n"/>
      <c r="Z355" s="14" t="n"/>
    </row>
    <row r="356" ht="15.75" customHeight="1" s="16">
      <c r="A356" s="14" t="n"/>
      <c r="B356" s="14" t="n"/>
      <c r="C356" s="14" t="n"/>
      <c r="D356" s="14" t="n"/>
      <c r="E356" s="14" t="n"/>
      <c r="F356" s="14" t="n"/>
      <c r="G356" s="14" t="n"/>
      <c r="H356" s="14" t="n"/>
      <c r="I356" s="14" t="n"/>
      <c r="J356" s="14" t="n"/>
      <c r="K356" s="14" t="n"/>
      <c r="L356" s="14" t="n"/>
      <c r="M356" s="14" t="n"/>
      <c r="N356" s="14" t="n"/>
      <c r="O356" s="14" t="n"/>
      <c r="P356" s="14" t="n"/>
      <c r="Q356" s="14" t="n"/>
      <c r="R356" s="14" t="n"/>
      <c r="S356" s="14" t="n"/>
      <c r="T356" s="14" t="n"/>
      <c r="U356" s="14" t="n"/>
      <c r="V356" s="14" t="n"/>
      <c r="W356" s="14" t="n"/>
      <c r="X356" s="14" t="n"/>
      <c r="Y356" s="14" t="n"/>
      <c r="Z356" s="14" t="n"/>
    </row>
    <row r="357" ht="15.75" customHeight="1" s="16">
      <c r="A357" s="14" t="n"/>
      <c r="B357" s="14" t="n"/>
      <c r="C357" s="14" t="n"/>
      <c r="D357" s="14" t="n"/>
      <c r="E357" s="14" t="n"/>
      <c r="F357" s="14" t="n"/>
      <c r="G357" s="14" t="n"/>
      <c r="H357" s="14" t="n"/>
      <c r="I357" s="14" t="n"/>
      <c r="J357" s="14" t="n"/>
      <c r="K357" s="14" t="n"/>
      <c r="L357" s="14" t="n"/>
      <c r="M357" s="14" t="n"/>
      <c r="N357" s="14" t="n"/>
      <c r="O357" s="14" t="n"/>
      <c r="P357" s="14" t="n"/>
      <c r="Q357" s="14" t="n"/>
      <c r="R357" s="14" t="n"/>
      <c r="S357" s="14" t="n"/>
      <c r="T357" s="14" t="n"/>
      <c r="U357" s="14" t="n"/>
      <c r="V357" s="14" t="n"/>
      <c r="W357" s="14" t="n"/>
      <c r="X357" s="14" t="n"/>
      <c r="Y357" s="14" t="n"/>
      <c r="Z357" s="14" t="n"/>
    </row>
    <row r="358" ht="15.75" customHeight="1" s="16">
      <c r="A358" s="14" t="n"/>
      <c r="B358" s="14" t="n"/>
      <c r="C358" s="14" t="n"/>
      <c r="D358" s="14" t="n"/>
      <c r="E358" s="14" t="n"/>
      <c r="F358" s="14" t="n"/>
      <c r="G358" s="14" t="n"/>
      <c r="H358" s="14" t="n"/>
      <c r="I358" s="14" t="n"/>
      <c r="J358" s="14" t="n"/>
      <c r="K358" s="14" t="n"/>
      <c r="L358" s="14" t="n"/>
      <c r="M358" s="14" t="n"/>
      <c r="N358" s="14" t="n"/>
      <c r="O358" s="14" t="n"/>
      <c r="P358" s="14" t="n"/>
      <c r="Q358" s="14" t="n"/>
      <c r="R358" s="14" t="n"/>
      <c r="S358" s="14" t="n"/>
      <c r="T358" s="14" t="n"/>
      <c r="U358" s="14" t="n"/>
      <c r="V358" s="14" t="n"/>
      <c r="W358" s="14" t="n"/>
      <c r="X358" s="14" t="n"/>
      <c r="Y358" s="14" t="n"/>
      <c r="Z358" s="14" t="n"/>
    </row>
    <row r="359" ht="15.75" customHeight="1" s="16">
      <c r="A359" s="14" t="n"/>
      <c r="B359" s="14" t="n"/>
      <c r="C359" s="14" t="n"/>
      <c r="D359" s="14" t="n"/>
      <c r="E359" s="14" t="n"/>
      <c r="F359" s="14" t="n"/>
      <c r="G359" s="14" t="n"/>
      <c r="H359" s="14" t="n"/>
      <c r="I359" s="14" t="n"/>
      <c r="J359" s="14" t="n"/>
      <c r="K359" s="14" t="n"/>
      <c r="L359" s="14" t="n"/>
      <c r="M359" s="14" t="n"/>
      <c r="N359" s="14" t="n"/>
      <c r="O359" s="14" t="n"/>
      <c r="P359" s="14" t="n"/>
      <c r="Q359" s="14" t="n"/>
      <c r="R359" s="14" t="n"/>
      <c r="S359" s="14" t="n"/>
      <c r="T359" s="14" t="n"/>
      <c r="U359" s="14" t="n"/>
      <c r="V359" s="14" t="n"/>
      <c r="W359" s="14" t="n"/>
      <c r="X359" s="14" t="n"/>
      <c r="Y359" s="14" t="n"/>
      <c r="Z359" s="14" t="n"/>
    </row>
    <row r="360" ht="15.75" customHeight="1" s="16">
      <c r="A360" s="14" t="n"/>
      <c r="B360" s="14" t="n"/>
      <c r="C360" s="14" t="n"/>
      <c r="D360" s="14" t="n"/>
      <c r="E360" s="14" t="n"/>
      <c r="F360" s="14" t="n"/>
      <c r="G360" s="14" t="n"/>
      <c r="H360" s="14" t="n"/>
      <c r="I360" s="14" t="n"/>
      <c r="J360" s="14" t="n"/>
      <c r="K360" s="14" t="n"/>
      <c r="L360" s="14" t="n"/>
      <c r="M360" s="14" t="n"/>
      <c r="N360" s="14" t="n"/>
      <c r="O360" s="14" t="n"/>
      <c r="P360" s="14" t="n"/>
      <c r="Q360" s="14" t="n"/>
      <c r="R360" s="14" t="n"/>
      <c r="S360" s="14" t="n"/>
      <c r="T360" s="14" t="n"/>
      <c r="U360" s="14" t="n"/>
      <c r="V360" s="14" t="n"/>
      <c r="W360" s="14" t="n"/>
      <c r="X360" s="14" t="n"/>
      <c r="Y360" s="14" t="n"/>
      <c r="Z360" s="14" t="n"/>
    </row>
    <row r="361" ht="15.75" customHeight="1" s="16">
      <c r="A361" s="14" t="n"/>
      <c r="B361" s="14" t="n"/>
      <c r="C361" s="14" t="n"/>
      <c r="D361" s="14" t="n"/>
      <c r="E361" s="14" t="n"/>
      <c r="F361" s="14" t="n"/>
      <c r="G361" s="14" t="n"/>
      <c r="H361" s="14" t="n"/>
      <c r="I361" s="14" t="n"/>
      <c r="J361" s="14" t="n"/>
      <c r="K361" s="14" t="n"/>
      <c r="L361" s="14" t="n"/>
      <c r="M361" s="14" t="n"/>
      <c r="N361" s="14" t="n"/>
      <c r="O361" s="14" t="n"/>
      <c r="P361" s="14" t="n"/>
      <c r="Q361" s="14" t="n"/>
      <c r="R361" s="14" t="n"/>
      <c r="S361" s="14" t="n"/>
      <c r="T361" s="14" t="n"/>
      <c r="U361" s="14" t="n"/>
      <c r="V361" s="14" t="n"/>
      <c r="W361" s="14" t="n"/>
      <c r="X361" s="14" t="n"/>
      <c r="Y361" s="14" t="n"/>
      <c r="Z361" s="14" t="n"/>
    </row>
    <row r="362" ht="15.75" customHeight="1" s="16">
      <c r="A362" s="14" t="n"/>
      <c r="B362" s="14" t="n"/>
      <c r="C362" s="14" t="n"/>
      <c r="D362" s="14" t="n"/>
      <c r="E362" s="14" t="n"/>
      <c r="F362" s="14" t="n"/>
      <c r="G362" s="14" t="n"/>
      <c r="H362" s="14" t="n"/>
      <c r="I362" s="14" t="n"/>
      <c r="J362" s="14" t="n"/>
      <c r="K362" s="14" t="n"/>
      <c r="L362" s="14" t="n"/>
      <c r="M362" s="14" t="n"/>
      <c r="N362" s="14" t="n"/>
      <c r="O362" s="14" t="n"/>
      <c r="P362" s="14" t="n"/>
      <c r="Q362" s="14" t="n"/>
      <c r="R362" s="14" t="n"/>
      <c r="S362" s="14" t="n"/>
      <c r="T362" s="14" t="n"/>
      <c r="U362" s="14" t="n"/>
      <c r="V362" s="14" t="n"/>
      <c r="W362" s="14" t="n"/>
      <c r="X362" s="14" t="n"/>
      <c r="Y362" s="14" t="n"/>
      <c r="Z362" s="14" t="n"/>
    </row>
    <row r="363" ht="15.75" customHeight="1" s="16">
      <c r="A363" s="14" t="n"/>
      <c r="B363" s="14" t="n"/>
      <c r="C363" s="14" t="n"/>
      <c r="D363" s="14" t="n"/>
      <c r="E363" s="14" t="n"/>
      <c r="F363" s="14" t="n"/>
      <c r="G363" s="14" t="n"/>
      <c r="H363" s="14" t="n"/>
      <c r="I363" s="14" t="n"/>
      <c r="J363" s="14" t="n"/>
      <c r="K363" s="14" t="n"/>
      <c r="L363" s="14" t="n"/>
      <c r="M363" s="14" t="n"/>
      <c r="N363" s="14" t="n"/>
      <c r="O363" s="14" t="n"/>
      <c r="P363" s="14" t="n"/>
      <c r="Q363" s="14" t="n"/>
      <c r="R363" s="14" t="n"/>
      <c r="S363" s="14" t="n"/>
      <c r="T363" s="14" t="n"/>
      <c r="U363" s="14" t="n"/>
      <c r="V363" s="14" t="n"/>
      <c r="W363" s="14" t="n"/>
      <c r="X363" s="14" t="n"/>
      <c r="Y363" s="14" t="n"/>
      <c r="Z363" s="14" t="n"/>
    </row>
    <row r="364" ht="15.75" customHeight="1" s="16">
      <c r="A364" s="14" t="n"/>
      <c r="B364" s="14" t="n"/>
      <c r="C364" s="14" t="n"/>
      <c r="D364" s="14" t="n"/>
      <c r="E364" s="14" t="n"/>
      <c r="F364" s="14" t="n"/>
      <c r="G364" s="14" t="n"/>
      <c r="H364" s="14" t="n"/>
      <c r="I364" s="14" t="n"/>
      <c r="J364" s="14" t="n"/>
      <c r="K364" s="14" t="n"/>
      <c r="L364" s="14" t="n"/>
      <c r="M364" s="14" t="n"/>
      <c r="N364" s="14" t="n"/>
      <c r="O364" s="14" t="n"/>
      <c r="P364" s="14" t="n"/>
      <c r="Q364" s="14" t="n"/>
      <c r="R364" s="14" t="n"/>
      <c r="S364" s="14" t="n"/>
      <c r="T364" s="14" t="n"/>
      <c r="U364" s="14" t="n"/>
      <c r="V364" s="14" t="n"/>
      <c r="W364" s="14" t="n"/>
      <c r="X364" s="14" t="n"/>
      <c r="Y364" s="14" t="n"/>
      <c r="Z364" s="14" t="n"/>
    </row>
    <row r="365" ht="15.75" customHeight="1" s="16">
      <c r="A365" s="14" t="n"/>
      <c r="B365" s="14" t="n"/>
      <c r="C365" s="14" t="n"/>
      <c r="D365" s="14" t="n"/>
      <c r="E365" s="14" t="n"/>
      <c r="F365" s="14" t="n"/>
      <c r="G365" s="14" t="n"/>
      <c r="H365" s="14" t="n"/>
      <c r="I365" s="14" t="n"/>
      <c r="J365" s="14" t="n"/>
      <c r="K365" s="14" t="n"/>
      <c r="L365" s="14" t="n"/>
      <c r="M365" s="14" t="n"/>
      <c r="N365" s="14" t="n"/>
      <c r="O365" s="14" t="n"/>
      <c r="P365" s="14" t="n"/>
      <c r="Q365" s="14" t="n"/>
      <c r="R365" s="14" t="n"/>
      <c r="S365" s="14" t="n"/>
      <c r="T365" s="14" t="n"/>
      <c r="U365" s="14" t="n"/>
      <c r="V365" s="14" t="n"/>
      <c r="W365" s="14" t="n"/>
      <c r="X365" s="14" t="n"/>
      <c r="Y365" s="14" t="n"/>
      <c r="Z365" s="14" t="n"/>
    </row>
    <row r="366" ht="15.75" customHeight="1" s="16">
      <c r="A366" s="14" t="n"/>
      <c r="B366" s="14" t="n"/>
      <c r="C366" s="14" t="n"/>
      <c r="D366" s="14" t="n"/>
      <c r="E366" s="14" t="n"/>
      <c r="F366" s="14" t="n"/>
      <c r="G366" s="14" t="n"/>
      <c r="H366" s="14" t="n"/>
      <c r="I366" s="14" t="n"/>
      <c r="J366" s="14" t="n"/>
      <c r="K366" s="14" t="n"/>
      <c r="L366" s="14" t="n"/>
      <c r="M366" s="14" t="n"/>
      <c r="N366" s="14" t="n"/>
      <c r="O366" s="14" t="n"/>
      <c r="P366" s="14" t="n"/>
      <c r="Q366" s="14" t="n"/>
      <c r="R366" s="14" t="n"/>
      <c r="S366" s="14" t="n"/>
      <c r="T366" s="14" t="n"/>
      <c r="U366" s="14" t="n"/>
      <c r="V366" s="14" t="n"/>
      <c r="W366" s="14" t="n"/>
      <c r="X366" s="14" t="n"/>
      <c r="Y366" s="14" t="n"/>
      <c r="Z366" s="14" t="n"/>
    </row>
    <row r="367" ht="15.75" customHeight="1" s="16">
      <c r="A367" s="14" t="n"/>
      <c r="B367" s="14" t="n"/>
      <c r="C367" s="14" t="n"/>
      <c r="D367" s="14" t="n"/>
      <c r="E367" s="14" t="n"/>
      <c r="F367" s="14" t="n"/>
      <c r="G367" s="14" t="n"/>
      <c r="H367" s="14" t="n"/>
      <c r="I367" s="14" t="n"/>
      <c r="J367" s="14" t="n"/>
      <c r="K367" s="14" t="n"/>
      <c r="L367" s="14" t="n"/>
      <c r="M367" s="14" t="n"/>
      <c r="N367" s="14" t="n"/>
      <c r="O367" s="14" t="n"/>
      <c r="P367" s="14" t="n"/>
      <c r="Q367" s="14" t="n"/>
      <c r="R367" s="14" t="n"/>
      <c r="S367" s="14" t="n"/>
      <c r="T367" s="14" t="n"/>
      <c r="U367" s="14" t="n"/>
      <c r="V367" s="14" t="n"/>
      <c r="W367" s="14" t="n"/>
      <c r="X367" s="14" t="n"/>
      <c r="Y367" s="14" t="n"/>
      <c r="Z367" s="14" t="n"/>
    </row>
    <row r="368" ht="15.75" customHeight="1" s="16">
      <c r="A368" s="14" t="n"/>
      <c r="B368" s="14" t="n"/>
      <c r="C368" s="14" t="n"/>
      <c r="D368" s="14" t="n"/>
      <c r="E368" s="14" t="n"/>
      <c r="F368" s="14" t="n"/>
      <c r="G368" s="14" t="n"/>
      <c r="H368" s="14" t="n"/>
      <c r="I368" s="14" t="n"/>
      <c r="J368" s="14" t="n"/>
      <c r="K368" s="14" t="n"/>
      <c r="L368" s="14" t="n"/>
      <c r="M368" s="14" t="n"/>
      <c r="N368" s="14" t="n"/>
      <c r="O368" s="14" t="n"/>
      <c r="P368" s="14" t="n"/>
      <c r="Q368" s="14" t="n"/>
      <c r="R368" s="14" t="n"/>
      <c r="S368" s="14" t="n"/>
      <c r="T368" s="14" t="n"/>
      <c r="U368" s="14" t="n"/>
      <c r="V368" s="14" t="n"/>
      <c r="W368" s="14" t="n"/>
      <c r="X368" s="14" t="n"/>
      <c r="Y368" s="14" t="n"/>
      <c r="Z368" s="14" t="n"/>
    </row>
    <row r="369" ht="15.75" customHeight="1" s="16">
      <c r="A369" s="14" t="n"/>
      <c r="B369" s="14" t="n"/>
      <c r="C369" s="14" t="n"/>
      <c r="D369" s="14" t="n"/>
      <c r="E369" s="14" t="n"/>
      <c r="F369" s="14" t="n"/>
      <c r="G369" s="14" t="n"/>
      <c r="H369" s="14" t="n"/>
      <c r="I369" s="14" t="n"/>
      <c r="J369" s="14" t="n"/>
      <c r="K369" s="14" t="n"/>
      <c r="L369" s="14" t="n"/>
      <c r="M369" s="14" t="n"/>
      <c r="N369" s="14" t="n"/>
      <c r="O369" s="14" t="n"/>
      <c r="P369" s="14" t="n"/>
      <c r="Q369" s="14" t="n"/>
      <c r="R369" s="14" t="n"/>
      <c r="S369" s="14" t="n"/>
      <c r="T369" s="14" t="n"/>
      <c r="U369" s="14" t="n"/>
      <c r="V369" s="14" t="n"/>
      <c r="W369" s="14" t="n"/>
      <c r="X369" s="14" t="n"/>
      <c r="Y369" s="14" t="n"/>
      <c r="Z369" s="14" t="n"/>
    </row>
    <row r="370" ht="15.75" customHeight="1" s="16">
      <c r="A370" s="14" t="n"/>
      <c r="B370" s="14" t="n"/>
      <c r="C370" s="14" t="n"/>
      <c r="D370" s="14" t="n"/>
      <c r="E370" s="14" t="n"/>
      <c r="F370" s="14" t="n"/>
      <c r="G370" s="14" t="n"/>
      <c r="H370" s="14" t="n"/>
      <c r="I370" s="14" t="n"/>
      <c r="J370" s="14" t="n"/>
      <c r="K370" s="14" t="n"/>
      <c r="L370" s="14" t="n"/>
      <c r="M370" s="14" t="n"/>
      <c r="N370" s="14" t="n"/>
      <c r="O370" s="14" t="n"/>
      <c r="P370" s="14" t="n"/>
      <c r="Q370" s="14" t="n"/>
      <c r="R370" s="14" t="n"/>
      <c r="S370" s="14" t="n"/>
      <c r="T370" s="14" t="n"/>
      <c r="U370" s="14" t="n"/>
      <c r="V370" s="14" t="n"/>
      <c r="W370" s="14" t="n"/>
      <c r="X370" s="14" t="n"/>
      <c r="Y370" s="14" t="n"/>
      <c r="Z370" s="14" t="n"/>
    </row>
    <row r="371" ht="15.75" customHeight="1" s="16">
      <c r="A371" s="14" t="n"/>
      <c r="B371" s="14" t="n"/>
      <c r="C371" s="14" t="n"/>
      <c r="D371" s="14" t="n"/>
      <c r="E371" s="14" t="n"/>
      <c r="F371" s="14" t="n"/>
      <c r="G371" s="14" t="n"/>
      <c r="H371" s="14" t="n"/>
      <c r="I371" s="14" t="n"/>
      <c r="J371" s="14" t="n"/>
      <c r="K371" s="14" t="n"/>
      <c r="L371" s="14" t="n"/>
      <c r="M371" s="14" t="n"/>
      <c r="N371" s="14" t="n"/>
      <c r="O371" s="14" t="n"/>
      <c r="P371" s="14" t="n"/>
      <c r="Q371" s="14" t="n"/>
      <c r="R371" s="14" t="n"/>
      <c r="S371" s="14" t="n"/>
      <c r="T371" s="14" t="n"/>
      <c r="U371" s="14" t="n"/>
      <c r="V371" s="14" t="n"/>
      <c r="W371" s="14" t="n"/>
      <c r="X371" s="14" t="n"/>
      <c r="Y371" s="14" t="n"/>
      <c r="Z371" s="14" t="n"/>
    </row>
    <row r="372" ht="15.75" customHeight="1" s="16">
      <c r="A372" s="14" t="n"/>
      <c r="B372" s="14" t="n"/>
      <c r="C372" s="14" t="n"/>
      <c r="D372" s="14" t="n"/>
      <c r="E372" s="14" t="n"/>
      <c r="F372" s="14" t="n"/>
      <c r="G372" s="14" t="n"/>
      <c r="H372" s="14" t="n"/>
      <c r="I372" s="14" t="n"/>
      <c r="J372" s="14" t="n"/>
      <c r="K372" s="14" t="n"/>
      <c r="L372" s="14" t="n"/>
      <c r="M372" s="14" t="n"/>
      <c r="N372" s="14" t="n"/>
      <c r="O372" s="14" t="n"/>
      <c r="P372" s="14" t="n"/>
      <c r="Q372" s="14" t="n"/>
      <c r="R372" s="14" t="n"/>
      <c r="S372" s="14" t="n"/>
      <c r="T372" s="14" t="n"/>
      <c r="U372" s="14" t="n"/>
      <c r="V372" s="14" t="n"/>
      <c r="W372" s="14" t="n"/>
      <c r="X372" s="14" t="n"/>
      <c r="Y372" s="14" t="n"/>
      <c r="Z372" s="14" t="n"/>
    </row>
    <row r="373" ht="15.75" customHeight="1" s="16">
      <c r="A373" s="14" t="n"/>
      <c r="B373" s="14" t="n"/>
      <c r="C373" s="14" t="n"/>
      <c r="D373" s="14" t="n"/>
      <c r="E373" s="14" t="n"/>
      <c r="F373" s="14" t="n"/>
      <c r="G373" s="14" t="n"/>
      <c r="H373" s="14" t="n"/>
      <c r="I373" s="14" t="n"/>
      <c r="J373" s="14" t="n"/>
      <c r="K373" s="14" t="n"/>
      <c r="L373" s="14" t="n"/>
      <c r="M373" s="14" t="n"/>
      <c r="N373" s="14" t="n"/>
      <c r="O373" s="14" t="n"/>
      <c r="P373" s="14" t="n"/>
      <c r="Q373" s="14" t="n"/>
      <c r="R373" s="14" t="n"/>
      <c r="S373" s="14" t="n"/>
      <c r="T373" s="14" t="n"/>
      <c r="U373" s="14" t="n"/>
      <c r="V373" s="14" t="n"/>
      <c r="W373" s="14" t="n"/>
      <c r="X373" s="14" t="n"/>
      <c r="Y373" s="14" t="n"/>
      <c r="Z373" s="14" t="n"/>
    </row>
    <row r="374" ht="15.75" customHeight="1" s="16">
      <c r="A374" s="14" t="n"/>
      <c r="B374" s="14" t="n"/>
      <c r="C374" s="14" t="n"/>
      <c r="D374" s="14" t="n"/>
      <c r="E374" s="14" t="n"/>
      <c r="F374" s="14" t="n"/>
      <c r="G374" s="14" t="n"/>
      <c r="H374" s="14" t="n"/>
      <c r="I374" s="14" t="n"/>
      <c r="J374" s="14" t="n"/>
      <c r="K374" s="14" t="n"/>
      <c r="L374" s="14" t="n"/>
      <c r="M374" s="14" t="n"/>
      <c r="N374" s="14" t="n"/>
      <c r="O374" s="14" t="n"/>
      <c r="P374" s="14" t="n"/>
      <c r="Q374" s="14" t="n"/>
      <c r="R374" s="14" t="n"/>
      <c r="S374" s="14" t="n"/>
      <c r="T374" s="14" t="n"/>
      <c r="U374" s="14" t="n"/>
      <c r="V374" s="14" t="n"/>
      <c r="W374" s="14" t="n"/>
      <c r="X374" s="14" t="n"/>
      <c r="Y374" s="14" t="n"/>
      <c r="Z374" s="14" t="n"/>
    </row>
    <row r="375" ht="15.75" customHeight="1" s="16">
      <c r="A375" s="14" t="n"/>
      <c r="B375" s="14" t="n"/>
      <c r="C375" s="14" t="n"/>
      <c r="D375" s="14" t="n"/>
      <c r="E375" s="14" t="n"/>
      <c r="F375" s="14" t="n"/>
      <c r="G375" s="14" t="n"/>
      <c r="H375" s="14" t="n"/>
      <c r="I375" s="14" t="n"/>
      <c r="J375" s="14" t="n"/>
      <c r="K375" s="14" t="n"/>
      <c r="L375" s="14" t="n"/>
      <c r="M375" s="14" t="n"/>
      <c r="N375" s="14" t="n"/>
      <c r="O375" s="14" t="n"/>
      <c r="P375" s="14" t="n"/>
      <c r="Q375" s="14" t="n"/>
      <c r="R375" s="14" t="n"/>
      <c r="S375" s="14" t="n"/>
      <c r="T375" s="14" t="n"/>
      <c r="U375" s="14" t="n"/>
      <c r="V375" s="14" t="n"/>
      <c r="W375" s="14" t="n"/>
      <c r="X375" s="14" t="n"/>
      <c r="Y375" s="14" t="n"/>
      <c r="Z375" s="14" t="n"/>
    </row>
    <row r="376" ht="15.75" customHeight="1" s="16">
      <c r="A376" s="14" t="n"/>
      <c r="B376" s="14" t="n"/>
      <c r="C376" s="14" t="n"/>
      <c r="D376" s="14" t="n"/>
      <c r="E376" s="14" t="n"/>
      <c r="F376" s="14" t="n"/>
      <c r="G376" s="14" t="n"/>
      <c r="H376" s="14" t="n"/>
      <c r="I376" s="14" t="n"/>
      <c r="J376" s="14" t="n"/>
      <c r="K376" s="14" t="n"/>
      <c r="L376" s="14" t="n"/>
      <c r="M376" s="14" t="n"/>
      <c r="N376" s="14" t="n"/>
      <c r="O376" s="14" t="n"/>
      <c r="P376" s="14" t="n"/>
      <c r="Q376" s="14" t="n"/>
      <c r="R376" s="14" t="n"/>
      <c r="S376" s="14" t="n"/>
      <c r="T376" s="14" t="n"/>
      <c r="U376" s="14" t="n"/>
      <c r="V376" s="14" t="n"/>
      <c r="W376" s="14" t="n"/>
      <c r="X376" s="14" t="n"/>
      <c r="Y376" s="14" t="n"/>
      <c r="Z376" s="14" t="n"/>
    </row>
    <row r="377" ht="15.75" customHeight="1" s="16">
      <c r="A377" s="14" t="n"/>
      <c r="B377" s="14" t="n"/>
      <c r="C377" s="14" t="n"/>
      <c r="D377" s="14" t="n"/>
      <c r="E377" s="14" t="n"/>
      <c r="F377" s="14" t="n"/>
      <c r="G377" s="14" t="n"/>
      <c r="H377" s="14" t="n"/>
      <c r="I377" s="14" t="n"/>
      <c r="J377" s="14" t="n"/>
      <c r="K377" s="14" t="n"/>
      <c r="L377" s="14" t="n"/>
      <c r="M377" s="14" t="n"/>
      <c r="N377" s="14" t="n"/>
      <c r="O377" s="14" t="n"/>
      <c r="P377" s="14" t="n"/>
      <c r="Q377" s="14" t="n"/>
      <c r="R377" s="14" t="n"/>
      <c r="S377" s="14" t="n"/>
      <c r="T377" s="14" t="n"/>
      <c r="U377" s="14" t="n"/>
      <c r="V377" s="14" t="n"/>
      <c r="W377" s="14" t="n"/>
      <c r="X377" s="14" t="n"/>
      <c r="Y377" s="14" t="n"/>
      <c r="Z377" s="14" t="n"/>
    </row>
    <row r="378" ht="15.75" customHeight="1" s="16">
      <c r="A378" s="14" t="n"/>
      <c r="B378" s="14" t="n"/>
      <c r="C378" s="14" t="n"/>
      <c r="D378" s="14" t="n"/>
      <c r="E378" s="14" t="n"/>
      <c r="F378" s="14" t="n"/>
      <c r="G378" s="14" t="n"/>
      <c r="H378" s="14" t="n"/>
      <c r="I378" s="14" t="n"/>
      <c r="J378" s="14" t="n"/>
      <c r="K378" s="14" t="n"/>
      <c r="L378" s="14" t="n"/>
      <c r="M378" s="14" t="n"/>
      <c r="N378" s="14" t="n"/>
      <c r="O378" s="14" t="n"/>
      <c r="P378" s="14" t="n"/>
      <c r="Q378" s="14" t="n"/>
      <c r="R378" s="14" t="n"/>
      <c r="S378" s="14" t="n"/>
      <c r="T378" s="14" t="n"/>
      <c r="U378" s="14" t="n"/>
      <c r="V378" s="14" t="n"/>
      <c r="W378" s="14" t="n"/>
      <c r="X378" s="14" t="n"/>
      <c r="Y378" s="14" t="n"/>
      <c r="Z378" s="14" t="n"/>
    </row>
    <row r="379" ht="15.75" customHeight="1" s="16">
      <c r="A379" s="14" t="n"/>
      <c r="B379" s="14" t="n"/>
      <c r="C379" s="14" t="n"/>
      <c r="D379" s="14" t="n"/>
      <c r="E379" s="14" t="n"/>
      <c r="F379" s="14" t="n"/>
      <c r="G379" s="14" t="n"/>
      <c r="H379" s="14" t="n"/>
      <c r="I379" s="14" t="n"/>
      <c r="J379" s="14" t="n"/>
      <c r="K379" s="14" t="n"/>
      <c r="L379" s="14" t="n"/>
      <c r="M379" s="14" t="n"/>
      <c r="N379" s="14" t="n"/>
      <c r="O379" s="14" t="n"/>
      <c r="P379" s="14" t="n"/>
      <c r="Q379" s="14" t="n"/>
      <c r="R379" s="14" t="n"/>
      <c r="S379" s="14" t="n"/>
      <c r="T379" s="14" t="n"/>
      <c r="U379" s="14" t="n"/>
      <c r="V379" s="14" t="n"/>
      <c r="W379" s="14" t="n"/>
      <c r="X379" s="14" t="n"/>
      <c r="Y379" s="14" t="n"/>
      <c r="Z379" s="14" t="n"/>
    </row>
    <row r="380" ht="15.75" customHeight="1" s="16">
      <c r="A380" s="14" t="n"/>
      <c r="B380" s="14" t="n"/>
      <c r="C380" s="14" t="n"/>
      <c r="D380" s="14" t="n"/>
      <c r="E380" s="14" t="n"/>
      <c r="F380" s="14" t="n"/>
      <c r="G380" s="14" t="n"/>
      <c r="H380" s="14" t="n"/>
      <c r="I380" s="14" t="n"/>
      <c r="J380" s="14" t="n"/>
      <c r="K380" s="14" t="n"/>
      <c r="L380" s="14" t="n"/>
      <c r="M380" s="14" t="n"/>
      <c r="N380" s="14" t="n"/>
      <c r="O380" s="14" t="n"/>
      <c r="P380" s="14" t="n"/>
      <c r="Q380" s="14" t="n"/>
      <c r="R380" s="14" t="n"/>
      <c r="S380" s="14" t="n"/>
      <c r="T380" s="14" t="n"/>
      <c r="U380" s="14" t="n"/>
      <c r="V380" s="14" t="n"/>
      <c r="W380" s="14" t="n"/>
      <c r="X380" s="14" t="n"/>
      <c r="Y380" s="14" t="n"/>
      <c r="Z380" s="14" t="n"/>
    </row>
    <row r="381" ht="15.75" customHeight="1" s="16">
      <c r="A381" s="14" t="n"/>
      <c r="B381" s="14" t="n"/>
      <c r="C381" s="14" t="n"/>
      <c r="D381" s="14" t="n"/>
      <c r="E381" s="14" t="n"/>
      <c r="F381" s="14" t="n"/>
      <c r="G381" s="14" t="n"/>
      <c r="H381" s="14" t="n"/>
      <c r="I381" s="14" t="n"/>
      <c r="J381" s="14" t="n"/>
      <c r="K381" s="14" t="n"/>
      <c r="L381" s="14" t="n"/>
      <c r="M381" s="14" t="n"/>
      <c r="N381" s="14" t="n"/>
      <c r="O381" s="14" t="n"/>
      <c r="P381" s="14" t="n"/>
      <c r="Q381" s="14" t="n"/>
      <c r="R381" s="14" t="n"/>
      <c r="S381" s="14" t="n"/>
      <c r="T381" s="14" t="n"/>
      <c r="U381" s="14" t="n"/>
      <c r="V381" s="14" t="n"/>
      <c r="W381" s="14" t="n"/>
      <c r="X381" s="14" t="n"/>
      <c r="Y381" s="14" t="n"/>
      <c r="Z381" s="14" t="n"/>
    </row>
    <row r="382" ht="15.75" customHeight="1" s="16">
      <c r="A382" s="14" t="n"/>
      <c r="B382" s="14" t="n"/>
      <c r="C382" s="14" t="n"/>
      <c r="D382" s="14" t="n"/>
      <c r="E382" s="14" t="n"/>
      <c r="F382" s="14" t="n"/>
      <c r="G382" s="14" t="n"/>
      <c r="H382" s="14" t="n"/>
      <c r="I382" s="14" t="n"/>
      <c r="J382" s="14" t="n"/>
      <c r="K382" s="14" t="n"/>
      <c r="L382" s="14" t="n"/>
      <c r="M382" s="14" t="n"/>
      <c r="N382" s="14" t="n"/>
      <c r="O382" s="14" t="n"/>
      <c r="P382" s="14" t="n"/>
      <c r="Q382" s="14" t="n"/>
      <c r="R382" s="14" t="n"/>
      <c r="S382" s="14" t="n"/>
      <c r="T382" s="14" t="n"/>
      <c r="U382" s="14" t="n"/>
      <c r="V382" s="14" t="n"/>
      <c r="W382" s="14" t="n"/>
      <c r="X382" s="14" t="n"/>
      <c r="Y382" s="14" t="n"/>
      <c r="Z382" s="14" t="n"/>
    </row>
    <row r="383" ht="15.75" customHeight="1" s="16">
      <c r="A383" s="14" t="n"/>
      <c r="B383" s="14" t="n"/>
      <c r="C383" s="14" t="n"/>
      <c r="D383" s="14" t="n"/>
      <c r="E383" s="14" t="n"/>
      <c r="F383" s="14" t="n"/>
      <c r="G383" s="14" t="n"/>
      <c r="H383" s="14" t="n"/>
      <c r="I383" s="14" t="n"/>
      <c r="J383" s="14" t="n"/>
      <c r="K383" s="14" t="n"/>
      <c r="L383" s="14" t="n"/>
      <c r="M383" s="14" t="n"/>
      <c r="N383" s="14" t="n"/>
      <c r="O383" s="14" t="n"/>
      <c r="P383" s="14" t="n"/>
      <c r="Q383" s="14" t="n"/>
      <c r="R383" s="14" t="n"/>
      <c r="S383" s="14" t="n"/>
      <c r="T383" s="14" t="n"/>
      <c r="U383" s="14" t="n"/>
      <c r="V383" s="14" t="n"/>
      <c r="W383" s="14" t="n"/>
      <c r="X383" s="14" t="n"/>
      <c r="Y383" s="14" t="n"/>
      <c r="Z383" s="14" t="n"/>
    </row>
    <row r="384" ht="15.75" customHeight="1" s="16">
      <c r="A384" s="14" t="n"/>
      <c r="B384" s="14" t="n"/>
      <c r="C384" s="14" t="n"/>
      <c r="D384" s="14" t="n"/>
      <c r="E384" s="14" t="n"/>
      <c r="F384" s="14" t="n"/>
      <c r="G384" s="14" t="n"/>
      <c r="H384" s="14" t="n"/>
      <c r="I384" s="14" t="n"/>
      <c r="J384" s="14" t="n"/>
      <c r="K384" s="14" t="n"/>
      <c r="L384" s="14" t="n"/>
      <c r="M384" s="14" t="n"/>
      <c r="N384" s="14" t="n"/>
      <c r="O384" s="14" t="n"/>
      <c r="P384" s="14" t="n"/>
      <c r="Q384" s="14" t="n"/>
      <c r="R384" s="14" t="n"/>
      <c r="S384" s="14" t="n"/>
      <c r="T384" s="14" t="n"/>
      <c r="U384" s="14" t="n"/>
      <c r="V384" s="14" t="n"/>
      <c r="W384" s="14" t="n"/>
      <c r="X384" s="14" t="n"/>
      <c r="Y384" s="14" t="n"/>
      <c r="Z384" s="14" t="n"/>
    </row>
    <row r="385" ht="15.75" customHeight="1" s="16">
      <c r="A385" s="14" t="n"/>
      <c r="B385" s="14" t="n"/>
      <c r="C385" s="14" t="n"/>
      <c r="D385" s="14" t="n"/>
      <c r="E385" s="14" t="n"/>
      <c r="F385" s="14" t="n"/>
      <c r="G385" s="14" t="n"/>
      <c r="H385" s="14" t="n"/>
      <c r="I385" s="14" t="n"/>
      <c r="J385" s="14" t="n"/>
      <c r="K385" s="14" t="n"/>
      <c r="L385" s="14" t="n"/>
      <c r="M385" s="14" t="n"/>
      <c r="N385" s="14" t="n"/>
      <c r="O385" s="14" t="n"/>
      <c r="P385" s="14" t="n"/>
      <c r="Q385" s="14" t="n"/>
      <c r="R385" s="14" t="n"/>
      <c r="S385" s="14" t="n"/>
      <c r="T385" s="14" t="n"/>
      <c r="U385" s="14" t="n"/>
      <c r="V385" s="14" t="n"/>
      <c r="W385" s="14" t="n"/>
      <c r="X385" s="14" t="n"/>
      <c r="Y385" s="14" t="n"/>
      <c r="Z385" s="14" t="n"/>
    </row>
    <row r="386" ht="15.75" customHeight="1" s="16">
      <c r="A386" s="14" t="n"/>
      <c r="B386" s="14" t="n"/>
      <c r="C386" s="14" t="n"/>
      <c r="D386" s="14" t="n"/>
      <c r="E386" s="14" t="n"/>
      <c r="F386" s="14" t="n"/>
      <c r="G386" s="14" t="n"/>
      <c r="H386" s="14" t="n"/>
      <c r="I386" s="14" t="n"/>
      <c r="J386" s="14" t="n"/>
      <c r="K386" s="14" t="n"/>
      <c r="L386" s="14" t="n"/>
      <c r="M386" s="14" t="n"/>
      <c r="N386" s="14" t="n"/>
      <c r="O386" s="14" t="n"/>
      <c r="P386" s="14" t="n"/>
      <c r="Q386" s="14" t="n"/>
      <c r="R386" s="14" t="n"/>
      <c r="S386" s="14" t="n"/>
      <c r="T386" s="14" t="n"/>
      <c r="U386" s="14" t="n"/>
      <c r="V386" s="14" t="n"/>
      <c r="W386" s="14" t="n"/>
      <c r="X386" s="14" t="n"/>
      <c r="Y386" s="14" t="n"/>
      <c r="Z386" s="14" t="n"/>
    </row>
    <row r="387" ht="15.75" customHeight="1" s="16">
      <c r="A387" s="14" t="n"/>
      <c r="B387" s="14" t="n"/>
      <c r="C387" s="14" t="n"/>
      <c r="D387" s="14" t="n"/>
      <c r="E387" s="14" t="n"/>
      <c r="F387" s="14" t="n"/>
      <c r="G387" s="14" t="n"/>
      <c r="H387" s="14" t="n"/>
      <c r="I387" s="14" t="n"/>
      <c r="J387" s="14" t="n"/>
      <c r="K387" s="14" t="n"/>
      <c r="L387" s="14" t="n"/>
      <c r="M387" s="14" t="n"/>
      <c r="N387" s="14" t="n"/>
      <c r="O387" s="14" t="n"/>
      <c r="P387" s="14" t="n"/>
      <c r="Q387" s="14" t="n"/>
      <c r="R387" s="14" t="n"/>
      <c r="S387" s="14" t="n"/>
      <c r="T387" s="14" t="n"/>
      <c r="U387" s="14" t="n"/>
      <c r="V387" s="14" t="n"/>
      <c r="W387" s="14" t="n"/>
      <c r="X387" s="14" t="n"/>
      <c r="Y387" s="14" t="n"/>
      <c r="Z387" s="14" t="n"/>
    </row>
    <row r="388" ht="15.75" customHeight="1" s="16">
      <c r="A388" s="14" t="n"/>
      <c r="B388" s="14" t="n"/>
      <c r="C388" s="14" t="n"/>
      <c r="D388" s="14" t="n"/>
      <c r="E388" s="14" t="n"/>
      <c r="F388" s="14" t="n"/>
      <c r="G388" s="14" t="n"/>
      <c r="H388" s="14" t="n"/>
      <c r="I388" s="14" t="n"/>
      <c r="J388" s="14" t="n"/>
      <c r="K388" s="14" t="n"/>
      <c r="L388" s="14" t="n"/>
      <c r="M388" s="14" t="n"/>
      <c r="N388" s="14" t="n"/>
      <c r="O388" s="14" t="n"/>
      <c r="P388" s="14" t="n"/>
      <c r="Q388" s="14" t="n"/>
      <c r="R388" s="14" t="n"/>
      <c r="S388" s="14" t="n"/>
      <c r="T388" s="14" t="n"/>
      <c r="U388" s="14" t="n"/>
      <c r="V388" s="14" t="n"/>
      <c r="W388" s="14" t="n"/>
      <c r="X388" s="14" t="n"/>
      <c r="Y388" s="14" t="n"/>
      <c r="Z388" s="14" t="n"/>
    </row>
    <row r="389" ht="15.75" customHeight="1" s="16">
      <c r="A389" s="14" t="n"/>
      <c r="B389" s="14" t="n"/>
      <c r="C389" s="14" t="n"/>
      <c r="D389" s="14" t="n"/>
      <c r="E389" s="14" t="n"/>
      <c r="F389" s="14" t="n"/>
      <c r="G389" s="14" t="n"/>
      <c r="H389" s="14" t="n"/>
      <c r="I389" s="14" t="n"/>
      <c r="J389" s="14" t="n"/>
      <c r="K389" s="14" t="n"/>
      <c r="L389" s="14" t="n"/>
      <c r="M389" s="14" t="n"/>
      <c r="N389" s="14" t="n"/>
      <c r="O389" s="14" t="n"/>
      <c r="P389" s="14" t="n"/>
      <c r="Q389" s="14" t="n"/>
      <c r="R389" s="14" t="n"/>
      <c r="S389" s="14" t="n"/>
      <c r="T389" s="14" t="n"/>
      <c r="U389" s="14" t="n"/>
      <c r="V389" s="14" t="n"/>
      <c r="W389" s="14" t="n"/>
      <c r="X389" s="14" t="n"/>
      <c r="Y389" s="14" t="n"/>
      <c r="Z389" s="14" t="n"/>
    </row>
    <row r="390" ht="15.75" customHeight="1" s="16">
      <c r="A390" s="14" t="n"/>
      <c r="B390" s="14" t="n"/>
      <c r="C390" s="14" t="n"/>
      <c r="D390" s="14" t="n"/>
      <c r="E390" s="14" t="n"/>
      <c r="F390" s="14" t="n"/>
      <c r="G390" s="14" t="n"/>
      <c r="H390" s="14" t="n"/>
      <c r="I390" s="14" t="n"/>
      <c r="J390" s="14" t="n"/>
      <c r="K390" s="14" t="n"/>
      <c r="L390" s="14" t="n"/>
      <c r="M390" s="14" t="n"/>
      <c r="N390" s="14" t="n"/>
      <c r="O390" s="14" t="n"/>
      <c r="P390" s="14" t="n"/>
      <c r="Q390" s="14" t="n"/>
      <c r="R390" s="14" t="n"/>
      <c r="S390" s="14" t="n"/>
      <c r="T390" s="14" t="n"/>
      <c r="U390" s="14" t="n"/>
      <c r="V390" s="14" t="n"/>
      <c r="W390" s="14" t="n"/>
      <c r="X390" s="14" t="n"/>
      <c r="Y390" s="14" t="n"/>
      <c r="Z390" s="14" t="n"/>
    </row>
    <row r="391" ht="15.75" customHeight="1" s="16">
      <c r="A391" s="14" t="n"/>
      <c r="B391" s="14" t="n"/>
      <c r="C391" s="14" t="n"/>
      <c r="D391" s="14" t="n"/>
      <c r="E391" s="14" t="n"/>
      <c r="F391" s="14" t="n"/>
      <c r="G391" s="14" t="n"/>
      <c r="H391" s="14" t="n"/>
      <c r="I391" s="14" t="n"/>
      <c r="J391" s="14" t="n"/>
      <c r="K391" s="14" t="n"/>
      <c r="L391" s="14" t="n"/>
      <c r="M391" s="14" t="n"/>
      <c r="N391" s="14" t="n"/>
      <c r="O391" s="14" t="n"/>
      <c r="P391" s="14" t="n"/>
      <c r="Q391" s="14" t="n"/>
      <c r="R391" s="14" t="n"/>
      <c r="S391" s="14" t="n"/>
      <c r="T391" s="14" t="n"/>
      <c r="U391" s="14" t="n"/>
      <c r="V391" s="14" t="n"/>
      <c r="W391" s="14" t="n"/>
      <c r="X391" s="14" t="n"/>
      <c r="Y391" s="14" t="n"/>
      <c r="Z391" s="14" t="n"/>
    </row>
    <row r="392" ht="15.75" customHeight="1" s="16">
      <c r="A392" s="14" t="n"/>
      <c r="B392" s="14" t="n"/>
      <c r="C392" s="14" t="n"/>
      <c r="D392" s="14" t="n"/>
      <c r="E392" s="14" t="n"/>
      <c r="F392" s="14" t="n"/>
      <c r="G392" s="14" t="n"/>
      <c r="H392" s="14" t="n"/>
      <c r="I392" s="14" t="n"/>
      <c r="J392" s="14" t="n"/>
      <c r="K392" s="14" t="n"/>
      <c r="L392" s="14" t="n"/>
      <c r="M392" s="14" t="n"/>
      <c r="N392" s="14" t="n"/>
      <c r="O392" s="14" t="n"/>
      <c r="P392" s="14" t="n"/>
      <c r="Q392" s="14" t="n"/>
      <c r="R392" s="14" t="n"/>
      <c r="S392" s="14" t="n"/>
      <c r="T392" s="14" t="n"/>
      <c r="U392" s="14" t="n"/>
      <c r="V392" s="14" t="n"/>
      <c r="W392" s="14" t="n"/>
      <c r="X392" s="14" t="n"/>
      <c r="Y392" s="14" t="n"/>
      <c r="Z392" s="14" t="n"/>
    </row>
    <row r="393" ht="15.75" customHeight="1" s="16">
      <c r="A393" s="14" t="n"/>
      <c r="B393" s="14" t="n"/>
      <c r="C393" s="14" t="n"/>
      <c r="D393" s="14" t="n"/>
      <c r="E393" s="14" t="n"/>
      <c r="F393" s="14" t="n"/>
      <c r="G393" s="14" t="n"/>
      <c r="H393" s="14" t="n"/>
      <c r="I393" s="14" t="n"/>
      <c r="J393" s="14" t="n"/>
      <c r="K393" s="14" t="n"/>
      <c r="L393" s="14" t="n"/>
      <c r="M393" s="14" t="n"/>
      <c r="N393" s="14" t="n"/>
      <c r="O393" s="14" t="n"/>
      <c r="P393" s="14" t="n"/>
      <c r="Q393" s="14" t="n"/>
      <c r="R393" s="14" t="n"/>
      <c r="S393" s="14" t="n"/>
      <c r="T393" s="14" t="n"/>
      <c r="U393" s="14" t="n"/>
      <c r="V393" s="14" t="n"/>
      <c r="W393" s="14" t="n"/>
      <c r="X393" s="14" t="n"/>
      <c r="Y393" s="14" t="n"/>
      <c r="Z393" s="14" t="n"/>
    </row>
    <row r="394" ht="15.75" customHeight="1" s="16">
      <c r="A394" s="14" t="n"/>
      <c r="B394" s="14" t="n"/>
      <c r="C394" s="14" t="n"/>
      <c r="D394" s="14" t="n"/>
      <c r="E394" s="14" t="n"/>
      <c r="F394" s="14" t="n"/>
      <c r="G394" s="14" t="n"/>
      <c r="H394" s="14" t="n"/>
      <c r="I394" s="14" t="n"/>
      <c r="J394" s="14" t="n"/>
      <c r="K394" s="14" t="n"/>
      <c r="L394" s="14" t="n"/>
      <c r="M394" s="14" t="n"/>
      <c r="N394" s="14" t="n"/>
      <c r="O394" s="14" t="n"/>
      <c r="P394" s="14" t="n"/>
      <c r="Q394" s="14" t="n"/>
      <c r="R394" s="14" t="n"/>
      <c r="S394" s="14" t="n"/>
      <c r="T394" s="14" t="n"/>
      <c r="U394" s="14" t="n"/>
      <c r="V394" s="14" t="n"/>
      <c r="W394" s="14" t="n"/>
      <c r="X394" s="14" t="n"/>
      <c r="Y394" s="14" t="n"/>
      <c r="Z394" s="14" t="n"/>
    </row>
    <row r="395" ht="15.75" customHeight="1" s="16">
      <c r="A395" s="14" t="n"/>
      <c r="B395" s="14" t="n"/>
      <c r="C395" s="14" t="n"/>
      <c r="D395" s="14" t="n"/>
      <c r="E395" s="14" t="n"/>
      <c r="F395" s="14" t="n"/>
      <c r="G395" s="14" t="n"/>
      <c r="H395" s="14" t="n"/>
      <c r="I395" s="14" t="n"/>
      <c r="J395" s="14" t="n"/>
      <c r="K395" s="14" t="n"/>
      <c r="L395" s="14" t="n"/>
      <c r="M395" s="14" t="n"/>
      <c r="N395" s="14" t="n"/>
      <c r="O395" s="14" t="n"/>
      <c r="P395" s="14" t="n"/>
      <c r="Q395" s="14" t="n"/>
      <c r="R395" s="14" t="n"/>
      <c r="S395" s="14" t="n"/>
      <c r="T395" s="14" t="n"/>
      <c r="U395" s="14" t="n"/>
      <c r="V395" s="14" t="n"/>
      <c r="W395" s="14" t="n"/>
      <c r="X395" s="14" t="n"/>
      <c r="Y395" s="14" t="n"/>
      <c r="Z395" s="14" t="n"/>
    </row>
    <row r="396" ht="15.75" customHeight="1" s="16">
      <c r="A396" s="14" t="n"/>
      <c r="B396" s="14" t="n"/>
      <c r="C396" s="14" t="n"/>
      <c r="D396" s="14" t="n"/>
      <c r="E396" s="14" t="n"/>
      <c r="F396" s="14" t="n"/>
      <c r="G396" s="14" t="n"/>
      <c r="H396" s="14" t="n"/>
      <c r="I396" s="14" t="n"/>
      <c r="J396" s="14" t="n"/>
      <c r="K396" s="14" t="n"/>
      <c r="L396" s="14" t="n"/>
      <c r="M396" s="14" t="n"/>
      <c r="N396" s="14" t="n"/>
      <c r="O396" s="14" t="n"/>
      <c r="P396" s="14" t="n"/>
      <c r="Q396" s="14" t="n"/>
      <c r="R396" s="14" t="n"/>
      <c r="S396" s="14" t="n"/>
      <c r="T396" s="14" t="n"/>
      <c r="U396" s="14" t="n"/>
      <c r="V396" s="14" t="n"/>
      <c r="W396" s="14" t="n"/>
      <c r="X396" s="14" t="n"/>
      <c r="Y396" s="14" t="n"/>
      <c r="Z396" s="14" t="n"/>
    </row>
    <row r="397" ht="15.75" customHeight="1" s="16">
      <c r="A397" s="14" t="n"/>
      <c r="B397" s="14" t="n"/>
      <c r="C397" s="14" t="n"/>
      <c r="D397" s="14" t="n"/>
      <c r="E397" s="14" t="n"/>
      <c r="F397" s="14" t="n"/>
      <c r="G397" s="14" t="n"/>
      <c r="H397" s="14" t="n"/>
      <c r="I397" s="14" t="n"/>
      <c r="J397" s="14" t="n"/>
      <c r="K397" s="14" t="n"/>
      <c r="L397" s="14" t="n"/>
      <c r="M397" s="14" t="n"/>
      <c r="N397" s="14" t="n"/>
      <c r="O397" s="14" t="n"/>
      <c r="P397" s="14" t="n"/>
      <c r="Q397" s="14" t="n"/>
      <c r="R397" s="14" t="n"/>
      <c r="S397" s="14" t="n"/>
      <c r="T397" s="14" t="n"/>
      <c r="U397" s="14" t="n"/>
      <c r="V397" s="14" t="n"/>
      <c r="W397" s="14" t="n"/>
      <c r="X397" s="14" t="n"/>
      <c r="Y397" s="14" t="n"/>
      <c r="Z397" s="14" t="n"/>
    </row>
    <row r="398" ht="15.75" customHeight="1" s="16">
      <c r="A398" s="14" t="n"/>
      <c r="B398" s="14" t="n"/>
      <c r="C398" s="14" t="n"/>
      <c r="D398" s="14" t="n"/>
      <c r="E398" s="14" t="n"/>
      <c r="F398" s="14" t="n"/>
      <c r="G398" s="14" t="n"/>
      <c r="H398" s="14" t="n"/>
      <c r="I398" s="14" t="n"/>
      <c r="J398" s="14" t="n"/>
      <c r="K398" s="14" t="n"/>
      <c r="L398" s="14" t="n"/>
      <c r="M398" s="14" t="n"/>
      <c r="N398" s="14" t="n"/>
      <c r="O398" s="14" t="n"/>
      <c r="P398" s="14" t="n"/>
      <c r="Q398" s="14" t="n"/>
      <c r="R398" s="14" t="n"/>
      <c r="S398" s="14" t="n"/>
      <c r="T398" s="14" t="n"/>
      <c r="U398" s="14" t="n"/>
      <c r="V398" s="14" t="n"/>
      <c r="W398" s="14" t="n"/>
      <c r="X398" s="14" t="n"/>
      <c r="Y398" s="14" t="n"/>
      <c r="Z398" s="14" t="n"/>
    </row>
    <row r="399" ht="15.75" customHeight="1" s="16">
      <c r="A399" s="14" t="n"/>
      <c r="B399" s="14" t="n"/>
      <c r="C399" s="14" t="n"/>
      <c r="D399" s="14" t="n"/>
      <c r="E399" s="14" t="n"/>
      <c r="F399" s="14" t="n"/>
      <c r="G399" s="14" t="n"/>
      <c r="H399" s="14" t="n"/>
      <c r="I399" s="14" t="n"/>
      <c r="J399" s="14" t="n"/>
      <c r="K399" s="14" t="n"/>
      <c r="L399" s="14" t="n"/>
      <c r="M399" s="14" t="n"/>
      <c r="N399" s="14" t="n"/>
      <c r="O399" s="14" t="n"/>
      <c r="P399" s="14" t="n"/>
      <c r="Q399" s="14" t="n"/>
      <c r="R399" s="14" t="n"/>
      <c r="S399" s="14" t="n"/>
      <c r="T399" s="14" t="n"/>
      <c r="U399" s="14" t="n"/>
      <c r="V399" s="14" t="n"/>
      <c r="W399" s="14" t="n"/>
      <c r="X399" s="14" t="n"/>
      <c r="Y399" s="14" t="n"/>
      <c r="Z399" s="14" t="n"/>
    </row>
    <row r="400" ht="15.75" customHeight="1" s="16">
      <c r="A400" s="14" t="n"/>
      <c r="B400" s="14" t="n"/>
      <c r="C400" s="14" t="n"/>
      <c r="D400" s="14" t="n"/>
      <c r="E400" s="14" t="n"/>
      <c r="F400" s="14" t="n"/>
      <c r="G400" s="14" t="n"/>
      <c r="H400" s="14" t="n"/>
      <c r="I400" s="14" t="n"/>
      <c r="J400" s="14" t="n"/>
      <c r="K400" s="14" t="n"/>
      <c r="L400" s="14" t="n"/>
      <c r="M400" s="14" t="n"/>
      <c r="N400" s="14" t="n"/>
      <c r="O400" s="14" t="n"/>
      <c r="P400" s="14" t="n"/>
      <c r="Q400" s="14" t="n"/>
      <c r="R400" s="14" t="n"/>
      <c r="S400" s="14" t="n"/>
      <c r="T400" s="14" t="n"/>
      <c r="U400" s="14" t="n"/>
      <c r="V400" s="14" t="n"/>
      <c r="W400" s="14" t="n"/>
      <c r="X400" s="14" t="n"/>
      <c r="Y400" s="14" t="n"/>
      <c r="Z400" s="14" t="n"/>
    </row>
    <row r="401" ht="15.75" customHeight="1" s="16">
      <c r="A401" s="14" t="n"/>
      <c r="B401" s="14" t="n"/>
      <c r="C401" s="14" t="n"/>
      <c r="D401" s="14" t="n"/>
      <c r="E401" s="14" t="n"/>
      <c r="F401" s="14" t="n"/>
      <c r="G401" s="14" t="n"/>
      <c r="H401" s="14" t="n"/>
      <c r="I401" s="14" t="n"/>
      <c r="J401" s="14" t="n"/>
      <c r="K401" s="14" t="n"/>
      <c r="L401" s="14" t="n"/>
      <c r="M401" s="14" t="n"/>
      <c r="N401" s="14" t="n"/>
      <c r="O401" s="14" t="n"/>
      <c r="P401" s="14" t="n"/>
      <c r="Q401" s="14" t="n"/>
      <c r="R401" s="14" t="n"/>
      <c r="S401" s="14" t="n"/>
      <c r="T401" s="14" t="n"/>
      <c r="U401" s="14" t="n"/>
      <c r="V401" s="14" t="n"/>
      <c r="W401" s="14" t="n"/>
      <c r="X401" s="14" t="n"/>
      <c r="Y401" s="14" t="n"/>
      <c r="Z401" s="14" t="n"/>
    </row>
    <row r="402" ht="15.75" customHeight="1" s="16">
      <c r="A402" s="14" t="n"/>
      <c r="B402" s="14" t="n"/>
      <c r="C402" s="14" t="n"/>
      <c r="D402" s="14" t="n"/>
      <c r="E402" s="14" t="n"/>
      <c r="F402" s="14" t="n"/>
      <c r="G402" s="14" t="n"/>
      <c r="H402" s="14" t="n"/>
      <c r="I402" s="14" t="n"/>
      <c r="J402" s="14" t="n"/>
      <c r="K402" s="14" t="n"/>
      <c r="L402" s="14" t="n"/>
      <c r="M402" s="14" t="n"/>
      <c r="N402" s="14" t="n"/>
      <c r="O402" s="14" t="n"/>
      <c r="P402" s="14" t="n"/>
      <c r="Q402" s="14" t="n"/>
      <c r="R402" s="14" t="n"/>
      <c r="S402" s="14" t="n"/>
      <c r="T402" s="14" t="n"/>
      <c r="U402" s="14" t="n"/>
      <c r="V402" s="14" t="n"/>
      <c r="W402" s="14" t="n"/>
      <c r="X402" s="14" t="n"/>
      <c r="Y402" s="14" t="n"/>
      <c r="Z402" s="14" t="n"/>
    </row>
    <row r="403" ht="15.75" customHeight="1" s="16">
      <c r="A403" s="14" t="n"/>
      <c r="B403" s="14" t="n"/>
      <c r="C403" s="14" t="n"/>
      <c r="D403" s="14" t="n"/>
      <c r="E403" s="14" t="n"/>
      <c r="F403" s="14" t="n"/>
      <c r="G403" s="14" t="n"/>
      <c r="H403" s="14" t="n"/>
      <c r="I403" s="14" t="n"/>
      <c r="J403" s="14" t="n"/>
      <c r="K403" s="14" t="n"/>
      <c r="L403" s="14" t="n"/>
      <c r="M403" s="14" t="n"/>
      <c r="N403" s="14" t="n"/>
      <c r="O403" s="14" t="n"/>
      <c r="P403" s="14" t="n"/>
      <c r="Q403" s="14" t="n"/>
      <c r="R403" s="14" t="n"/>
      <c r="S403" s="14" t="n"/>
      <c r="T403" s="14" t="n"/>
      <c r="U403" s="14" t="n"/>
      <c r="V403" s="14" t="n"/>
      <c r="W403" s="14" t="n"/>
      <c r="X403" s="14" t="n"/>
      <c r="Y403" s="14" t="n"/>
      <c r="Z403" s="14" t="n"/>
    </row>
    <row r="404" ht="15.75" customHeight="1" s="16">
      <c r="A404" s="14" t="n"/>
      <c r="B404" s="14" t="n"/>
      <c r="C404" s="14" t="n"/>
      <c r="D404" s="14" t="n"/>
      <c r="E404" s="14" t="n"/>
      <c r="F404" s="14" t="n"/>
      <c r="G404" s="14" t="n"/>
      <c r="H404" s="14" t="n"/>
      <c r="I404" s="14" t="n"/>
      <c r="J404" s="14" t="n"/>
      <c r="K404" s="14" t="n"/>
      <c r="L404" s="14" t="n"/>
      <c r="M404" s="14" t="n"/>
      <c r="N404" s="14" t="n"/>
      <c r="O404" s="14" t="n"/>
      <c r="P404" s="14" t="n"/>
      <c r="Q404" s="14" t="n"/>
      <c r="R404" s="14" t="n"/>
      <c r="S404" s="14" t="n"/>
      <c r="T404" s="14" t="n"/>
      <c r="U404" s="14" t="n"/>
      <c r="V404" s="14" t="n"/>
      <c r="W404" s="14" t="n"/>
      <c r="X404" s="14" t="n"/>
      <c r="Y404" s="14" t="n"/>
      <c r="Z404" s="14" t="n"/>
    </row>
    <row r="405" ht="15.75" customHeight="1" s="16">
      <c r="A405" s="14" t="n"/>
      <c r="B405" s="14" t="n"/>
      <c r="C405" s="14" t="n"/>
      <c r="D405" s="14" t="n"/>
      <c r="E405" s="14" t="n"/>
      <c r="F405" s="14" t="n"/>
      <c r="G405" s="14" t="n"/>
      <c r="H405" s="14" t="n"/>
      <c r="I405" s="14" t="n"/>
      <c r="J405" s="14" t="n"/>
      <c r="K405" s="14" t="n"/>
      <c r="L405" s="14" t="n"/>
      <c r="M405" s="14" t="n"/>
      <c r="N405" s="14" t="n"/>
      <c r="O405" s="14" t="n"/>
      <c r="P405" s="14" t="n"/>
      <c r="Q405" s="14" t="n"/>
      <c r="R405" s="14" t="n"/>
      <c r="S405" s="14" t="n"/>
      <c r="T405" s="14" t="n"/>
      <c r="U405" s="14" t="n"/>
      <c r="V405" s="14" t="n"/>
      <c r="W405" s="14" t="n"/>
      <c r="X405" s="14" t="n"/>
      <c r="Y405" s="14" t="n"/>
      <c r="Z405" s="14" t="n"/>
    </row>
    <row r="406" ht="15.75" customHeight="1" s="16">
      <c r="A406" s="14" t="n"/>
      <c r="B406" s="14" t="n"/>
      <c r="C406" s="14" t="n"/>
      <c r="D406" s="14" t="n"/>
      <c r="E406" s="14" t="n"/>
      <c r="F406" s="14" t="n"/>
      <c r="G406" s="14" t="n"/>
      <c r="H406" s="14" t="n"/>
      <c r="I406" s="14" t="n"/>
      <c r="J406" s="14" t="n"/>
      <c r="K406" s="14" t="n"/>
      <c r="L406" s="14" t="n"/>
      <c r="M406" s="14" t="n"/>
      <c r="N406" s="14" t="n"/>
      <c r="O406" s="14" t="n"/>
      <c r="P406" s="14" t="n"/>
      <c r="Q406" s="14" t="n"/>
      <c r="R406" s="14" t="n"/>
      <c r="S406" s="14" t="n"/>
      <c r="T406" s="14" t="n"/>
      <c r="U406" s="14" t="n"/>
      <c r="V406" s="14" t="n"/>
      <c r="W406" s="14" t="n"/>
      <c r="X406" s="14" t="n"/>
      <c r="Y406" s="14" t="n"/>
      <c r="Z406" s="14" t="n"/>
    </row>
    <row r="407" ht="15.75" customHeight="1" s="16">
      <c r="A407" s="14" t="n"/>
      <c r="B407" s="14" t="n"/>
      <c r="C407" s="14" t="n"/>
      <c r="D407" s="14" t="n"/>
      <c r="E407" s="14" t="n"/>
      <c r="F407" s="14" t="n"/>
      <c r="G407" s="14" t="n"/>
      <c r="H407" s="14" t="n"/>
      <c r="I407" s="14" t="n"/>
      <c r="J407" s="14" t="n"/>
      <c r="K407" s="14" t="n"/>
      <c r="L407" s="14" t="n"/>
      <c r="M407" s="14" t="n"/>
      <c r="N407" s="14" t="n"/>
      <c r="O407" s="14" t="n"/>
      <c r="P407" s="14" t="n"/>
      <c r="Q407" s="14" t="n"/>
      <c r="R407" s="14" t="n"/>
      <c r="S407" s="14" t="n"/>
      <c r="T407" s="14" t="n"/>
      <c r="U407" s="14" t="n"/>
      <c r="V407" s="14" t="n"/>
      <c r="W407" s="14" t="n"/>
      <c r="X407" s="14" t="n"/>
      <c r="Y407" s="14" t="n"/>
      <c r="Z407" s="14" t="n"/>
    </row>
    <row r="408" ht="15.75" customHeight="1" s="16">
      <c r="A408" s="14" t="n"/>
      <c r="B408" s="14" t="n"/>
      <c r="C408" s="14" t="n"/>
      <c r="D408" s="14" t="n"/>
      <c r="E408" s="14" t="n"/>
      <c r="F408" s="14" t="n"/>
      <c r="G408" s="14" t="n"/>
      <c r="H408" s="14" t="n"/>
      <c r="I408" s="14" t="n"/>
      <c r="J408" s="14" t="n"/>
      <c r="K408" s="14" t="n"/>
      <c r="L408" s="14" t="n"/>
      <c r="M408" s="14" t="n"/>
      <c r="N408" s="14" t="n"/>
      <c r="O408" s="14" t="n"/>
      <c r="P408" s="14" t="n"/>
      <c r="Q408" s="14" t="n"/>
      <c r="R408" s="14" t="n"/>
      <c r="S408" s="14" t="n"/>
      <c r="T408" s="14" t="n"/>
      <c r="U408" s="14" t="n"/>
      <c r="V408" s="14" t="n"/>
      <c r="W408" s="14" t="n"/>
      <c r="X408" s="14" t="n"/>
      <c r="Y408" s="14" t="n"/>
      <c r="Z408" s="14" t="n"/>
    </row>
    <row r="409" ht="15.75" customHeight="1" s="16">
      <c r="A409" s="14" t="n"/>
      <c r="B409" s="14" t="n"/>
      <c r="C409" s="14" t="n"/>
      <c r="D409" s="14" t="n"/>
      <c r="E409" s="14" t="n"/>
      <c r="F409" s="14" t="n"/>
      <c r="G409" s="14" t="n"/>
      <c r="H409" s="14" t="n"/>
      <c r="I409" s="14" t="n"/>
      <c r="J409" s="14" t="n"/>
      <c r="K409" s="14" t="n"/>
      <c r="L409" s="14" t="n"/>
      <c r="M409" s="14" t="n"/>
      <c r="N409" s="14" t="n"/>
      <c r="O409" s="14" t="n"/>
      <c r="P409" s="14" t="n"/>
      <c r="Q409" s="14" t="n"/>
      <c r="R409" s="14" t="n"/>
      <c r="S409" s="14" t="n"/>
      <c r="T409" s="14" t="n"/>
      <c r="U409" s="14" t="n"/>
      <c r="V409" s="14" t="n"/>
      <c r="W409" s="14" t="n"/>
      <c r="X409" s="14" t="n"/>
      <c r="Y409" s="14" t="n"/>
      <c r="Z409" s="14" t="n"/>
    </row>
    <row r="410" ht="15.75" customHeight="1" s="16">
      <c r="A410" s="14" t="n"/>
      <c r="B410" s="14" t="n"/>
      <c r="C410" s="14" t="n"/>
      <c r="D410" s="14" t="n"/>
      <c r="E410" s="14" t="n"/>
      <c r="F410" s="14" t="n"/>
      <c r="G410" s="14" t="n"/>
      <c r="H410" s="14" t="n"/>
      <c r="I410" s="14" t="n"/>
      <c r="J410" s="14" t="n"/>
      <c r="K410" s="14" t="n"/>
      <c r="L410" s="14" t="n"/>
      <c r="M410" s="14" t="n"/>
      <c r="N410" s="14" t="n"/>
      <c r="O410" s="14" t="n"/>
      <c r="P410" s="14" t="n"/>
      <c r="Q410" s="14" t="n"/>
      <c r="R410" s="14" t="n"/>
      <c r="S410" s="14" t="n"/>
      <c r="T410" s="14" t="n"/>
      <c r="U410" s="14" t="n"/>
      <c r="V410" s="14" t="n"/>
      <c r="W410" s="14" t="n"/>
      <c r="X410" s="14" t="n"/>
      <c r="Y410" s="14" t="n"/>
      <c r="Z410" s="14" t="n"/>
    </row>
    <row r="411" ht="15.75" customHeight="1" s="16">
      <c r="A411" s="14" t="n"/>
      <c r="B411" s="14" t="n"/>
      <c r="C411" s="14" t="n"/>
      <c r="D411" s="14" t="n"/>
      <c r="E411" s="14" t="n"/>
      <c r="F411" s="14" t="n"/>
      <c r="G411" s="14" t="n"/>
      <c r="H411" s="14" t="n"/>
      <c r="I411" s="14" t="n"/>
      <c r="J411" s="14" t="n"/>
      <c r="K411" s="14" t="n"/>
      <c r="L411" s="14" t="n"/>
      <c r="M411" s="14" t="n"/>
      <c r="N411" s="14" t="n"/>
      <c r="O411" s="14" t="n"/>
      <c r="P411" s="14" t="n"/>
      <c r="Q411" s="14" t="n"/>
      <c r="R411" s="14" t="n"/>
      <c r="S411" s="14" t="n"/>
      <c r="T411" s="14" t="n"/>
      <c r="U411" s="14" t="n"/>
      <c r="V411" s="14" t="n"/>
      <c r="W411" s="14" t="n"/>
      <c r="X411" s="14" t="n"/>
      <c r="Y411" s="14" t="n"/>
      <c r="Z411" s="14" t="n"/>
    </row>
    <row r="412" ht="15.75" customHeight="1" s="16">
      <c r="A412" s="14" t="n"/>
      <c r="B412" s="14" t="n"/>
      <c r="C412" s="14" t="n"/>
      <c r="D412" s="14" t="n"/>
      <c r="E412" s="14" t="n"/>
      <c r="F412" s="14" t="n"/>
      <c r="G412" s="14" t="n"/>
      <c r="H412" s="14" t="n"/>
      <c r="I412" s="14" t="n"/>
      <c r="J412" s="14" t="n"/>
      <c r="K412" s="14" t="n"/>
      <c r="L412" s="14" t="n"/>
      <c r="M412" s="14" t="n"/>
      <c r="N412" s="14" t="n"/>
      <c r="O412" s="14" t="n"/>
      <c r="P412" s="14" t="n"/>
      <c r="Q412" s="14" t="n"/>
      <c r="R412" s="14" t="n"/>
      <c r="S412" s="14" t="n"/>
      <c r="T412" s="14" t="n"/>
      <c r="U412" s="14" t="n"/>
      <c r="V412" s="14" t="n"/>
      <c r="W412" s="14" t="n"/>
      <c r="X412" s="14" t="n"/>
      <c r="Y412" s="14" t="n"/>
      <c r="Z412" s="14" t="n"/>
    </row>
    <row r="413" ht="15.75" customHeight="1" s="16">
      <c r="A413" s="14" t="n"/>
      <c r="B413" s="14" t="n"/>
      <c r="C413" s="14" t="n"/>
      <c r="D413" s="14" t="n"/>
      <c r="E413" s="14" t="n"/>
      <c r="F413" s="14" t="n"/>
      <c r="G413" s="14" t="n"/>
      <c r="H413" s="14" t="n"/>
      <c r="I413" s="14" t="n"/>
      <c r="J413" s="14" t="n"/>
      <c r="K413" s="14" t="n"/>
      <c r="L413" s="14" t="n"/>
      <c r="M413" s="14" t="n"/>
      <c r="N413" s="14" t="n"/>
      <c r="O413" s="14" t="n"/>
      <c r="P413" s="14" t="n"/>
      <c r="Q413" s="14" t="n"/>
      <c r="R413" s="14" t="n"/>
      <c r="S413" s="14" t="n"/>
      <c r="T413" s="14" t="n"/>
      <c r="U413" s="14" t="n"/>
      <c r="V413" s="14" t="n"/>
      <c r="W413" s="14" t="n"/>
      <c r="X413" s="14" t="n"/>
      <c r="Y413" s="14" t="n"/>
      <c r="Z413" s="14" t="n"/>
    </row>
    <row r="414" ht="15.75" customHeight="1" s="16">
      <c r="A414" s="14" t="n"/>
      <c r="B414" s="14" t="n"/>
      <c r="C414" s="14" t="n"/>
      <c r="D414" s="14" t="n"/>
      <c r="E414" s="14" t="n"/>
      <c r="F414" s="14" t="n"/>
      <c r="G414" s="14" t="n"/>
      <c r="H414" s="14" t="n"/>
      <c r="I414" s="14" t="n"/>
      <c r="J414" s="14" t="n"/>
      <c r="K414" s="14" t="n"/>
      <c r="L414" s="14" t="n"/>
      <c r="M414" s="14" t="n"/>
      <c r="N414" s="14" t="n"/>
      <c r="O414" s="14" t="n"/>
      <c r="P414" s="14" t="n"/>
      <c r="Q414" s="14" t="n"/>
      <c r="R414" s="14" t="n"/>
      <c r="S414" s="14" t="n"/>
      <c r="T414" s="14" t="n"/>
      <c r="U414" s="14" t="n"/>
      <c r="V414" s="14" t="n"/>
      <c r="W414" s="14" t="n"/>
      <c r="X414" s="14" t="n"/>
      <c r="Y414" s="14" t="n"/>
      <c r="Z414" s="14" t="n"/>
    </row>
    <row r="415" ht="15.75" customHeight="1" s="16">
      <c r="A415" s="14" t="n"/>
      <c r="B415" s="14" t="n"/>
      <c r="C415" s="14" t="n"/>
      <c r="D415" s="14" t="n"/>
      <c r="E415" s="14" t="n"/>
      <c r="F415" s="14" t="n"/>
      <c r="G415" s="14" t="n"/>
      <c r="H415" s="14" t="n"/>
      <c r="I415" s="14" t="n"/>
      <c r="J415" s="14" t="n"/>
      <c r="K415" s="14" t="n"/>
      <c r="L415" s="14" t="n"/>
      <c r="M415" s="14" t="n"/>
      <c r="N415" s="14" t="n"/>
      <c r="O415" s="14" t="n"/>
      <c r="P415" s="14" t="n"/>
      <c r="Q415" s="14" t="n"/>
      <c r="R415" s="14" t="n"/>
      <c r="S415" s="14" t="n"/>
      <c r="T415" s="14" t="n"/>
      <c r="U415" s="14" t="n"/>
      <c r="V415" s="14" t="n"/>
      <c r="W415" s="14" t="n"/>
      <c r="X415" s="14" t="n"/>
      <c r="Y415" s="14" t="n"/>
      <c r="Z415" s="14" t="n"/>
    </row>
    <row r="416" ht="15.75" customHeight="1" s="16">
      <c r="A416" s="14" t="n"/>
      <c r="B416" s="14" t="n"/>
      <c r="C416" s="14" t="n"/>
      <c r="D416" s="14" t="n"/>
      <c r="E416" s="14" t="n"/>
      <c r="F416" s="14" t="n"/>
      <c r="G416" s="14" t="n"/>
      <c r="H416" s="14" t="n"/>
      <c r="I416" s="14" t="n"/>
      <c r="J416" s="14" t="n"/>
      <c r="K416" s="14" t="n"/>
      <c r="L416" s="14" t="n"/>
      <c r="M416" s="14" t="n"/>
      <c r="N416" s="14" t="n"/>
      <c r="O416" s="14" t="n"/>
      <c r="P416" s="14" t="n"/>
      <c r="Q416" s="14" t="n"/>
      <c r="R416" s="14" t="n"/>
      <c r="S416" s="14" t="n"/>
      <c r="T416" s="14" t="n"/>
      <c r="U416" s="14" t="n"/>
      <c r="V416" s="14" t="n"/>
      <c r="W416" s="14" t="n"/>
      <c r="X416" s="14" t="n"/>
      <c r="Y416" s="14" t="n"/>
      <c r="Z416" s="14" t="n"/>
    </row>
    <row r="417" ht="15.75" customHeight="1" s="16">
      <c r="A417" s="14" t="n"/>
      <c r="B417" s="14" t="n"/>
      <c r="C417" s="14" t="n"/>
      <c r="D417" s="14" t="n"/>
      <c r="E417" s="14" t="n"/>
      <c r="F417" s="14" t="n"/>
      <c r="G417" s="14" t="n"/>
      <c r="H417" s="14" t="n"/>
      <c r="I417" s="14" t="n"/>
      <c r="J417" s="14" t="n"/>
      <c r="K417" s="14" t="n"/>
      <c r="L417" s="14" t="n"/>
      <c r="M417" s="14" t="n"/>
      <c r="N417" s="14" t="n"/>
      <c r="O417" s="14" t="n"/>
      <c r="P417" s="14" t="n"/>
      <c r="Q417" s="14" t="n"/>
      <c r="R417" s="14" t="n"/>
      <c r="S417" s="14" t="n"/>
      <c r="T417" s="14" t="n"/>
      <c r="U417" s="14" t="n"/>
      <c r="V417" s="14" t="n"/>
      <c r="W417" s="14" t="n"/>
      <c r="X417" s="14" t="n"/>
      <c r="Y417" s="14" t="n"/>
      <c r="Z417" s="14" t="n"/>
    </row>
    <row r="418" ht="15.75" customHeight="1" s="16">
      <c r="A418" s="14" t="n"/>
      <c r="B418" s="14" t="n"/>
      <c r="C418" s="14" t="n"/>
      <c r="D418" s="14" t="n"/>
      <c r="E418" s="14" t="n"/>
      <c r="F418" s="14" t="n"/>
      <c r="G418" s="14" t="n"/>
      <c r="H418" s="14" t="n"/>
      <c r="I418" s="14" t="n"/>
      <c r="J418" s="14" t="n"/>
      <c r="K418" s="14" t="n"/>
      <c r="L418" s="14" t="n"/>
      <c r="M418" s="14" t="n"/>
      <c r="N418" s="14" t="n"/>
      <c r="O418" s="14" t="n"/>
      <c r="P418" s="14" t="n"/>
      <c r="Q418" s="14" t="n"/>
      <c r="R418" s="14" t="n"/>
      <c r="S418" s="14" t="n"/>
      <c r="T418" s="14" t="n"/>
      <c r="U418" s="14" t="n"/>
      <c r="V418" s="14" t="n"/>
      <c r="W418" s="14" t="n"/>
      <c r="X418" s="14" t="n"/>
      <c r="Y418" s="14" t="n"/>
      <c r="Z418" s="14" t="n"/>
    </row>
    <row r="419" ht="15.75" customHeight="1" s="16">
      <c r="A419" s="14" t="n"/>
      <c r="B419" s="14" t="n"/>
      <c r="C419" s="14" t="n"/>
      <c r="D419" s="14" t="n"/>
      <c r="E419" s="14" t="n"/>
      <c r="F419" s="14" t="n"/>
      <c r="G419" s="14" t="n"/>
      <c r="H419" s="14" t="n"/>
      <c r="I419" s="14" t="n"/>
      <c r="J419" s="14" t="n"/>
      <c r="K419" s="14" t="n"/>
      <c r="L419" s="14" t="n"/>
      <c r="M419" s="14" t="n"/>
      <c r="N419" s="14" t="n"/>
      <c r="O419" s="14" t="n"/>
      <c r="P419" s="14" t="n"/>
      <c r="Q419" s="14" t="n"/>
      <c r="R419" s="14" t="n"/>
      <c r="S419" s="14" t="n"/>
      <c r="T419" s="14" t="n"/>
      <c r="U419" s="14" t="n"/>
      <c r="V419" s="14" t="n"/>
      <c r="W419" s="14" t="n"/>
      <c r="X419" s="14" t="n"/>
      <c r="Y419" s="14" t="n"/>
      <c r="Z419" s="14" t="n"/>
    </row>
    <row r="420" ht="15.75" customHeight="1" s="16">
      <c r="A420" s="14" t="n"/>
      <c r="B420" s="14" t="n"/>
      <c r="C420" s="14" t="n"/>
      <c r="D420" s="14" t="n"/>
      <c r="E420" s="14" t="n"/>
      <c r="F420" s="14" t="n"/>
      <c r="G420" s="14" t="n"/>
      <c r="H420" s="14" t="n"/>
      <c r="I420" s="14" t="n"/>
      <c r="J420" s="14" t="n"/>
      <c r="K420" s="14" t="n"/>
      <c r="L420" s="14" t="n"/>
      <c r="M420" s="14" t="n"/>
      <c r="N420" s="14" t="n"/>
      <c r="O420" s="14" t="n"/>
      <c r="P420" s="14" t="n"/>
      <c r="Q420" s="14" t="n"/>
      <c r="R420" s="14" t="n"/>
      <c r="S420" s="14" t="n"/>
      <c r="T420" s="14" t="n"/>
      <c r="U420" s="14" t="n"/>
      <c r="V420" s="14" t="n"/>
      <c r="W420" s="14" t="n"/>
      <c r="X420" s="14" t="n"/>
      <c r="Y420" s="14" t="n"/>
      <c r="Z420" s="14" t="n"/>
    </row>
    <row r="421" ht="15.75" customHeight="1" s="16">
      <c r="A421" s="14" t="n"/>
      <c r="B421" s="14" t="n"/>
      <c r="C421" s="14" t="n"/>
      <c r="D421" s="14" t="n"/>
      <c r="E421" s="14" t="n"/>
      <c r="F421" s="14" t="n"/>
      <c r="G421" s="14" t="n"/>
      <c r="H421" s="14" t="n"/>
      <c r="I421" s="14" t="n"/>
      <c r="J421" s="14" t="n"/>
      <c r="K421" s="14" t="n"/>
      <c r="L421" s="14" t="n"/>
      <c r="M421" s="14" t="n"/>
      <c r="N421" s="14" t="n"/>
      <c r="O421" s="14" t="n"/>
      <c r="P421" s="14" t="n"/>
      <c r="Q421" s="14" t="n"/>
      <c r="R421" s="14" t="n"/>
      <c r="S421" s="14" t="n"/>
      <c r="T421" s="14" t="n"/>
      <c r="U421" s="14" t="n"/>
      <c r="V421" s="14" t="n"/>
      <c r="W421" s="14" t="n"/>
      <c r="X421" s="14" t="n"/>
      <c r="Y421" s="14" t="n"/>
      <c r="Z421" s="14" t="n"/>
    </row>
    <row r="422" ht="15.75" customHeight="1" s="16">
      <c r="A422" s="14" t="n"/>
      <c r="B422" s="14" t="n"/>
      <c r="C422" s="14" t="n"/>
      <c r="D422" s="14" t="n"/>
      <c r="E422" s="14" t="n"/>
      <c r="F422" s="14" t="n"/>
      <c r="G422" s="14" t="n"/>
      <c r="H422" s="14" t="n"/>
      <c r="I422" s="14" t="n"/>
      <c r="J422" s="14" t="n"/>
      <c r="K422" s="14" t="n"/>
      <c r="L422" s="14" t="n"/>
      <c r="M422" s="14" t="n"/>
      <c r="N422" s="14" t="n"/>
      <c r="O422" s="14" t="n"/>
      <c r="P422" s="14" t="n"/>
      <c r="Q422" s="14" t="n"/>
      <c r="R422" s="14" t="n"/>
      <c r="S422" s="14" t="n"/>
      <c r="T422" s="14" t="n"/>
      <c r="U422" s="14" t="n"/>
      <c r="V422" s="14" t="n"/>
      <c r="W422" s="14" t="n"/>
      <c r="X422" s="14" t="n"/>
      <c r="Y422" s="14" t="n"/>
      <c r="Z422" s="14" t="n"/>
    </row>
    <row r="423" ht="15.75" customHeight="1" s="16">
      <c r="A423" s="14" t="n"/>
      <c r="B423" s="14" t="n"/>
      <c r="C423" s="14" t="n"/>
      <c r="D423" s="14" t="n"/>
      <c r="E423" s="14" t="n"/>
      <c r="F423" s="14" t="n"/>
      <c r="G423" s="14" t="n"/>
      <c r="H423" s="14" t="n"/>
      <c r="I423" s="14" t="n"/>
      <c r="J423" s="14" t="n"/>
      <c r="K423" s="14" t="n"/>
      <c r="L423" s="14" t="n"/>
      <c r="M423" s="14" t="n"/>
      <c r="N423" s="14" t="n"/>
      <c r="O423" s="14" t="n"/>
      <c r="P423" s="14" t="n"/>
      <c r="Q423" s="14" t="n"/>
      <c r="R423" s="14" t="n"/>
      <c r="S423" s="14" t="n"/>
      <c r="T423" s="14" t="n"/>
      <c r="U423" s="14" t="n"/>
      <c r="V423" s="14" t="n"/>
      <c r="W423" s="14" t="n"/>
      <c r="X423" s="14" t="n"/>
      <c r="Y423" s="14" t="n"/>
      <c r="Z423" s="14" t="n"/>
    </row>
    <row r="424" ht="15.75" customHeight="1" s="16">
      <c r="A424" s="14" t="n"/>
      <c r="B424" s="14" t="n"/>
      <c r="C424" s="14" t="n"/>
      <c r="D424" s="14" t="n"/>
      <c r="E424" s="14" t="n"/>
      <c r="F424" s="14" t="n"/>
      <c r="G424" s="14" t="n"/>
      <c r="H424" s="14" t="n"/>
      <c r="I424" s="14" t="n"/>
      <c r="J424" s="14" t="n"/>
      <c r="K424" s="14" t="n"/>
      <c r="L424" s="14" t="n"/>
      <c r="M424" s="14" t="n"/>
      <c r="N424" s="14" t="n"/>
      <c r="O424" s="14" t="n"/>
      <c r="P424" s="14" t="n"/>
      <c r="Q424" s="14" t="n"/>
      <c r="R424" s="14" t="n"/>
      <c r="S424" s="14" t="n"/>
      <c r="T424" s="14" t="n"/>
      <c r="U424" s="14" t="n"/>
      <c r="V424" s="14" t="n"/>
      <c r="W424" s="14" t="n"/>
      <c r="X424" s="14" t="n"/>
      <c r="Y424" s="14" t="n"/>
      <c r="Z424" s="14" t="n"/>
    </row>
    <row r="425" ht="15.75" customHeight="1" s="16">
      <c r="A425" s="14" t="n"/>
      <c r="B425" s="14" t="n"/>
      <c r="C425" s="14" t="n"/>
      <c r="D425" s="14" t="n"/>
      <c r="E425" s="14" t="n"/>
      <c r="F425" s="14" t="n"/>
      <c r="G425" s="14" t="n"/>
      <c r="H425" s="14" t="n"/>
      <c r="I425" s="14" t="n"/>
      <c r="J425" s="14" t="n"/>
      <c r="K425" s="14" t="n"/>
      <c r="L425" s="14" t="n"/>
      <c r="M425" s="14" t="n"/>
      <c r="N425" s="14" t="n"/>
      <c r="O425" s="14" t="n"/>
      <c r="P425" s="14" t="n"/>
      <c r="Q425" s="14" t="n"/>
      <c r="R425" s="14" t="n"/>
      <c r="S425" s="14" t="n"/>
      <c r="T425" s="14" t="n"/>
      <c r="U425" s="14" t="n"/>
      <c r="V425" s="14" t="n"/>
      <c r="W425" s="14" t="n"/>
      <c r="X425" s="14" t="n"/>
      <c r="Y425" s="14" t="n"/>
      <c r="Z425" s="14" t="n"/>
    </row>
    <row r="426" ht="15.75" customHeight="1" s="16">
      <c r="A426" s="14" t="n"/>
      <c r="B426" s="14" t="n"/>
      <c r="C426" s="14" t="n"/>
      <c r="D426" s="14" t="n"/>
      <c r="E426" s="14" t="n"/>
      <c r="F426" s="14" t="n"/>
      <c r="G426" s="14" t="n"/>
      <c r="H426" s="14" t="n"/>
      <c r="I426" s="14" t="n"/>
      <c r="J426" s="14" t="n"/>
      <c r="K426" s="14" t="n"/>
      <c r="L426" s="14" t="n"/>
      <c r="M426" s="14" t="n"/>
      <c r="N426" s="14" t="n"/>
      <c r="O426" s="14" t="n"/>
      <c r="P426" s="14" t="n"/>
      <c r="Q426" s="14" t="n"/>
      <c r="R426" s="14" t="n"/>
      <c r="S426" s="14" t="n"/>
      <c r="T426" s="14" t="n"/>
      <c r="U426" s="14" t="n"/>
      <c r="V426" s="14" t="n"/>
      <c r="W426" s="14" t="n"/>
      <c r="X426" s="14" t="n"/>
      <c r="Y426" s="14" t="n"/>
      <c r="Z426" s="14" t="n"/>
    </row>
    <row r="427" ht="15.75" customHeight="1" s="16">
      <c r="A427" s="14" t="n"/>
      <c r="B427" s="14" t="n"/>
      <c r="C427" s="14" t="n"/>
      <c r="D427" s="14" t="n"/>
      <c r="E427" s="14" t="n"/>
      <c r="F427" s="14" t="n"/>
      <c r="G427" s="14" t="n"/>
      <c r="H427" s="14" t="n"/>
      <c r="I427" s="14" t="n"/>
      <c r="J427" s="14" t="n"/>
      <c r="K427" s="14" t="n"/>
      <c r="L427" s="14" t="n"/>
      <c r="M427" s="14" t="n"/>
      <c r="N427" s="14" t="n"/>
      <c r="O427" s="14" t="n"/>
      <c r="P427" s="14" t="n"/>
      <c r="Q427" s="14" t="n"/>
      <c r="R427" s="14" t="n"/>
      <c r="S427" s="14" t="n"/>
      <c r="T427" s="14" t="n"/>
      <c r="U427" s="14" t="n"/>
      <c r="V427" s="14" t="n"/>
      <c r="W427" s="14" t="n"/>
      <c r="X427" s="14" t="n"/>
      <c r="Y427" s="14" t="n"/>
      <c r="Z427" s="14" t="n"/>
    </row>
    <row r="428" ht="15.75" customHeight="1" s="16">
      <c r="A428" s="14" t="n"/>
      <c r="B428" s="14" t="n"/>
      <c r="C428" s="14" t="n"/>
      <c r="D428" s="14" t="n"/>
      <c r="E428" s="14" t="n"/>
      <c r="F428" s="14" t="n"/>
      <c r="G428" s="14" t="n"/>
      <c r="H428" s="14" t="n"/>
      <c r="I428" s="14" t="n"/>
      <c r="J428" s="14" t="n"/>
      <c r="K428" s="14" t="n"/>
      <c r="L428" s="14" t="n"/>
      <c r="M428" s="14" t="n"/>
      <c r="N428" s="14" t="n"/>
      <c r="O428" s="14" t="n"/>
      <c r="P428" s="14" t="n"/>
      <c r="Q428" s="14" t="n"/>
      <c r="R428" s="14" t="n"/>
      <c r="S428" s="14" t="n"/>
      <c r="T428" s="14" t="n"/>
      <c r="U428" s="14" t="n"/>
      <c r="V428" s="14" t="n"/>
      <c r="W428" s="14" t="n"/>
      <c r="X428" s="14" t="n"/>
      <c r="Y428" s="14" t="n"/>
      <c r="Z428" s="14" t="n"/>
    </row>
    <row r="429" ht="15.75" customHeight="1" s="16">
      <c r="A429" s="14" t="n"/>
      <c r="B429" s="14" t="n"/>
      <c r="C429" s="14" t="n"/>
      <c r="D429" s="14" t="n"/>
      <c r="E429" s="14" t="n"/>
      <c r="F429" s="14" t="n"/>
      <c r="G429" s="14" t="n"/>
      <c r="H429" s="14" t="n"/>
      <c r="I429" s="14" t="n"/>
      <c r="J429" s="14" t="n"/>
      <c r="K429" s="14" t="n"/>
      <c r="L429" s="14" t="n"/>
      <c r="M429" s="14" t="n"/>
      <c r="N429" s="14" t="n"/>
      <c r="O429" s="14" t="n"/>
      <c r="P429" s="14" t="n"/>
      <c r="Q429" s="14" t="n"/>
      <c r="R429" s="14" t="n"/>
      <c r="S429" s="14" t="n"/>
      <c r="T429" s="14" t="n"/>
      <c r="U429" s="14" t="n"/>
      <c r="V429" s="14" t="n"/>
      <c r="W429" s="14" t="n"/>
      <c r="X429" s="14" t="n"/>
      <c r="Y429" s="14" t="n"/>
      <c r="Z429" s="14" t="n"/>
    </row>
    <row r="430" ht="15.75" customHeight="1" s="16">
      <c r="A430" s="14" t="n"/>
      <c r="B430" s="14" t="n"/>
      <c r="C430" s="14" t="n"/>
      <c r="D430" s="14" t="n"/>
      <c r="E430" s="14" t="n"/>
      <c r="F430" s="14" t="n"/>
      <c r="G430" s="14" t="n"/>
      <c r="H430" s="14" t="n"/>
      <c r="I430" s="14" t="n"/>
      <c r="J430" s="14" t="n"/>
      <c r="K430" s="14" t="n"/>
      <c r="L430" s="14" t="n"/>
      <c r="M430" s="14" t="n"/>
      <c r="N430" s="14" t="n"/>
      <c r="O430" s="14" t="n"/>
      <c r="P430" s="14" t="n"/>
      <c r="Q430" s="14" t="n"/>
      <c r="R430" s="14" t="n"/>
      <c r="S430" s="14" t="n"/>
      <c r="T430" s="14" t="n"/>
      <c r="U430" s="14" t="n"/>
      <c r="V430" s="14" t="n"/>
      <c r="W430" s="14" t="n"/>
      <c r="X430" s="14" t="n"/>
      <c r="Y430" s="14" t="n"/>
      <c r="Z430" s="14" t="n"/>
    </row>
    <row r="431" ht="15.75" customHeight="1" s="16">
      <c r="A431" s="14" t="n"/>
      <c r="B431" s="14" t="n"/>
      <c r="C431" s="14" t="n"/>
      <c r="D431" s="14" t="n"/>
      <c r="E431" s="14" t="n"/>
      <c r="F431" s="14" t="n"/>
      <c r="G431" s="14" t="n"/>
      <c r="H431" s="14" t="n"/>
      <c r="I431" s="14" t="n"/>
      <c r="J431" s="14" t="n"/>
      <c r="K431" s="14" t="n"/>
      <c r="L431" s="14" t="n"/>
      <c r="M431" s="14" t="n"/>
      <c r="N431" s="14" t="n"/>
      <c r="O431" s="14" t="n"/>
      <c r="P431" s="14" t="n"/>
      <c r="Q431" s="14" t="n"/>
      <c r="R431" s="14" t="n"/>
      <c r="S431" s="14" t="n"/>
      <c r="T431" s="14" t="n"/>
      <c r="U431" s="14" t="n"/>
      <c r="V431" s="14" t="n"/>
      <c r="W431" s="14" t="n"/>
      <c r="X431" s="14" t="n"/>
      <c r="Y431" s="14" t="n"/>
      <c r="Z431" s="14" t="n"/>
    </row>
    <row r="432" ht="15.75" customHeight="1" s="16">
      <c r="A432" s="14" t="n"/>
      <c r="B432" s="14" t="n"/>
      <c r="C432" s="14" t="n"/>
      <c r="D432" s="14" t="n"/>
      <c r="E432" s="14" t="n"/>
      <c r="F432" s="14" t="n"/>
      <c r="G432" s="14" t="n"/>
      <c r="H432" s="14" t="n"/>
      <c r="I432" s="14" t="n"/>
      <c r="J432" s="14" t="n"/>
      <c r="K432" s="14" t="n"/>
      <c r="L432" s="14" t="n"/>
      <c r="M432" s="14" t="n"/>
      <c r="N432" s="14" t="n"/>
      <c r="O432" s="14" t="n"/>
      <c r="P432" s="14" t="n"/>
      <c r="Q432" s="14" t="n"/>
      <c r="R432" s="14" t="n"/>
      <c r="S432" s="14" t="n"/>
      <c r="T432" s="14" t="n"/>
      <c r="U432" s="14" t="n"/>
      <c r="V432" s="14" t="n"/>
      <c r="W432" s="14" t="n"/>
      <c r="X432" s="14" t="n"/>
      <c r="Y432" s="14" t="n"/>
      <c r="Z432" s="14" t="n"/>
    </row>
    <row r="433" ht="15.75" customHeight="1" s="16">
      <c r="A433" s="14" t="n"/>
      <c r="B433" s="14" t="n"/>
      <c r="C433" s="14" t="n"/>
      <c r="D433" s="14" t="n"/>
      <c r="E433" s="14" t="n"/>
      <c r="F433" s="14" t="n"/>
      <c r="G433" s="14" t="n"/>
      <c r="H433" s="14" t="n"/>
      <c r="I433" s="14" t="n"/>
      <c r="J433" s="14" t="n"/>
      <c r="K433" s="14" t="n"/>
      <c r="L433" s="14" t="n"/>
      <c r="M433" s="14" t="n"/>
      <c r="N433" s="14" t="n"/>
      <c r="O433" s="14" t="n"/>
      <c r="P433" s="14" t="n"/>
      <c r="Q433" s="14" t="n"/>
      <c r="R433" s="14" t="n"/>
      <c r="S433" s="14" t="n"/>
      <c r="T433" s="14" t="n"/>
      <c r="U433" s="14" t="n"/>
      <c r="V433" s="14" t="n"/>
      <c r="W433" s="14" t="n"/>
      <c r="X433" s="14" t="n"/>
      <c r="Y433" s="14" t="n"/>
      <c r="Z433" s="14" t="n"/>
    </row>
    <row r="434" ht="15.75" customHeight="1" s="16">
      <c r="A434" s="14" t="n"/>
      <c r="B434" s="14" t="n"/>
      <c r="C434" s="14" t="n"/>
      <c r="D434" s="14" t="n"/>
      <c r="E434" s="14" t="n"/>
      <c r="F434" s="14" t="n"/>
      <c r="G434" s="14" t="n"/>
      <c r="H434" s="14" t="n"/>
      <c r="I434" s="14" t="n"/>
      <c r="J434" s="14" t="n"/>
      <c r="K434" s="14" t="n"/>
      <c r="L434" s="14" t="n"/>
      <c r="M434" s="14" t="n"/>
      <c r="N434" s="14" t="n"/>
      <c r="O434" s="14" t="n"/>
      <c r="P434" s="14" t="n"/>
      <c r="Q434" s="14" t="n"/>
      <c r="R434" s="14" t="n"/>
      <c r="S434" s="14" t="n"/>
      <c r="T434" s="14" t="n"/>
      <c r="U434" s="14" t="n"/>
      <c r="V434" s="14" t="n"/>
      <c r="W434" s="14" t="n"/>
      <c r="X434" s="14" t="n"/>
      <c r="Y434" s="14" t="n"/>
      <c r="Z434" s="14" t="n"/>
    </row>
    <row r="435" ht="15.75" customHeight="1" s="16">
      <c r="A435" s="14" t="n"/>
      <c r="B435" s="14" t="n"/>
      <c r="C435" s="14" t="n"/>
      <c r="D435" s="14" t="n"/>
      <c r="E435" s="14" t="n"/>
      <c r="F435" s="14" t="n"/>
      <c r="G435" s="14" t="n"/>
      <c r="H435" s="14" t="n"/>
      <c r="I435" s="14" t="n"/>
      <c r="J435" s="14" t="n"/>
      <c r="K435" s="14" t="n"/>
      <c r="L435" s="14" t="n"/>
      <c r="M435" s="14" t="n"/>
      <c r="N435" s="14" t="n"/>
      <c r="O435" s="14" t="n"/>
      <c r="P435" s="14" t="n"/>
      <c r="Q435" s="14" t="n"/>
      <c r="R435" s="14" t="n"/>
      <c r="S435" s="14" t="n"/>
      <c r="T435" s="14" t="n"/>
      <c r="U435" s="14" t="n"/>
      <c r="V435" s="14" t="n"/>
      <c r="W435" s="14" t="n"/>
      <c r="X435" s="14" t="n"/>
      <c r="Y435" s="14" t="n"/>
      <c r="Z435" s="14" t="n"/>
    </row>
    <row r="436" ht="15.75" customHeight="1" s="16">
      <c r="A436" s="14" t="n"/>
      <c r="B436" s="14" t="n"/>
      <c r="C436" s="14" t="n"/>
      <c r="D436" s="14" t="n"/>
      <c r="E436" s="14" t="n"/>
      <c r="F436" s="14" t="n"/>
      <c r="G436" s="14" t="n"/>
      <c r="H436" s="14" t="n"/>
      <c r="I436" s="14" t="n"/>
      <c r="J436" s="14" t="n"/>
      <c r="K436" s="14" t="n"/>
      <c r="L436" s="14" t="n"/>
      <c r="M436" s="14" t="n"/>
      <c r="N436" s="14" t="n"/>
      <c r="O436" s="14" t="n"/>
      <c r="P436" s="14" t="n"/>
      <c r="Q436" s="14" t="n"/>
      <c r="R436" s="14" t="n"/>
      <c r="S436" s="14" t="n"/>
      <c r="T436" s="14" t="n"/>
      <c r="U436" s="14" t="n"/>
      <c r="V436" s="14" t="n"/>
      <c r="W436" s="14" t="n"/>
      <c r="X436" s="14" t="n"/>
      <c r="Y436" s="14" t="n"/>
      <c r="Z436" s="14" t="n"/>
    </row>
    <row r="437" ht="15.75" customHeight="1" s="16">
      <c r="A437" s="14" t="n"/>
      <c r="B437" s="14" t="n"/>
      <c r="C437" s="14" t="n"/>
      <c r="D437" s="14" t="n"/>
      <c r="E437" s="14" t="n"/>
      <c r="F437" s="14" t="n"/>
      <c r="G437" s="14" t="n"/>
      <c r="H437" s="14" t="n"/>
      <c r="I437" s="14" t="n"/>
      <c r="J437" s="14" t="n"/>
      <c r="K437" s="14" t="n"/>
      <c r="L437" s="14" t="n"/>
      <c r="M437" s="14" t="n"/>
      <c r="N437" s="14" t="n"/>
      <c r="O437" s="14" t="n"/>
      <c r="P437" s="14" t="n"/>
      <c r="Q437" s="14" t="n"/>
      <c r="R437" s="14" t="n"/>
      <c r="S437" s="14" t="n"/>
      <c r="T437" s="14" t="n"/>
      <c r="U437" s="14" t="n"/>
      <c r="V437" s="14" t="n"/>
      <c r="W437" s="14" t="n"/>
      <c r="X437" s="14" t="n"/>
      <c r="Y437" s="14" t="n"/>
      <c r="Z437" s="14" t="n"/>
    </row>
    <row r="438" ht="15.75" customHeight="1" s="16">
      <c r="A438" s="14" t="n"/>
      <c r="B438" s="14" t="n"/>
      <c r="C438" s="14" t="n"/>
      <c r="D438" s="14" t="n"/>
      <c r="E438" s="14" t="n"/>
      <c r="F438" s="14" t="n"/>
      <c r="G438" s="14" t="n"/>
      <c r="H438" s="14" t="n"/>
      <c r="I438" s="14" t="n"/>
      <c r="J438" s="14" t="n"/>
      <c r="K438" s="14" t="n"/>
      <c r="L438" s="14" t="n"/>
      <c r="M438" s="14" t="n"/>
      <c r="N438" s="14" t="n"/>
      <c r="O438" s="14" t="n"/>
      <c r="P438" s="14" t="n"/>
      <c r="Q438" s="14" t="n"/>
      <c r="R438" s="14" t="n"/>
      <c r="S438" s="14" t="n"/>
      <c r="T438" s="14" t="n"/>
      <c r="U438" s="14" t="n"/>
      <c r="V438" s="14" t="n"/>
      <c r="W438" s="14" t="n"/>
      <c r="X438" s="14" t="n"/>
      <c r="Y438" s="14" t="n"/>
      <c r="Z438" s="14" t="n"/>
    </row>
    <row r="439" ht="15.75" customHeight="1" s="16">
      <c r="A439" s="14" t="n"/>
      <c r="B439" s="14" t="n"/>
      <c r="C439" s="14" t="n"/>
      <c r="D439" s="14" t="n"/>
      <c r="E439" s="14" t="n"/>
      <c r="F439" s="14" t="n"/>
      <c r="G439" s="14" t="n"/>
      <c r="H439" s="14" t="n"/>
      <c r="I439" s="14" t="n"/>
      <c r="J439" s="14" t="n"/>
      <c r="K439" s="14" t="n"/>
      <c r="L439" s="14" t="n"/>
      <c r="M439" s="14" t="n"/>
      <c r="N439" s="14" t="n"/>
      <c r="O439" s="14" t="n"/>
      <c r="P439" s="14" t="n"/>
      <c r="Q439" s="14" t="n"/>
      <c r="R439" s="14" t="n"/>
      <c r="S439" s="14" t="n"/>
      <c r="T439" s="14" t="n"/>
      <c r="U439" s="14" t="n"/>
      <c r="V439" s="14" t="n"/>
      <c r="W439" s="14" t="n"/>
      <c r="X439" s="14" t="n"/>
      <c r="Y439" s="14" t="n"/>
      <c r="Z439" s="14" t="n"/>
    </row>
    <row r="440" ht="15.75" customHeight="1" s="16">
      <c r="A440" s="14" t="n"/>
      <c r="B440" s="14" t="n"/>
      <c r="C440" s="14" t="n"/>
      <c r="D440" s="14" t="n"/>
      <c r="E440" s="14" t="n"/>
      <c r="F440" s="14" t="n"/>
      <c r="G440" s="14" t="n"/>
      <c r="H440" s="14" t="n"/>
      <c r="I440" s="14" t="n"/>
      <c r="J440" s="14" t="n"/>
      <c r="K440" s="14" t="n"/>
      <c r="L440" s="14" t="n"/>
      <c r="M440" s="14" t="n"/>
      <c r="N440" s="14" t="n"/>
      <c r="O440" s="14" t="n"/>
      <c r="P440" s="14" t="n"/>
      <c r="Q440" s="14" t="n"/>
      <c r="R440" s="14" t="n"/>
      <c r="S440" s="14" t="n"/>
      <c r="T440" s="14" t="n"/>
      <c r="U440" s="14" t="n"/>
      <c r="V440" s="14" t="n"/>
      <c r="W440" s="14" t="n"/>
      <c r="X440" s="14" t="n"/>
      <c r="Y440" s="14" t="n"/>
      <c r="Z440" s="14" t="n"/>
    </row>
    <row r="441" ht="15.75" customHeight="1" s="16">
      <c r="A441" s="14" t="n"/>
      <c r="B441" s="14" t="n"/>
      <c r="C441" s="14" t="n"/>
      <c r="D441" s="14" t="n"/>
      <c r="E441" s="14" t="n"/>
      <c r="F441" s="14" t="n"/>
      <c r="G441" s="14" t="n"/>
      <c r="H441" s="14" t="n"/>
      <c r="I441" s="14" t="n"/>
      <c r="J441" s="14" t="n"/>
      <c r="K441" s="14" t="n"/>
      <c r="L441" s="14" t="n"/>
      <c r="M441" s="14" t="n"/>
      <c r="N441" s="14" t="n"/>
      <c r="O441" s="14" t="n"/>
      <c r="P441" s="14" t="n"/>
      <c r="Q441" s="14" t="n"/>
      <c r="R441" s="14" t="n"/>
      <c r="S441" s="14" t="n"/>
      <c r="T441" s="14" t="n"/>
      <c r="U441" s="14" t="n"/>
      <c r="V441" s="14" t="n"/>
      <c r="W441" s="14" t="n"/>
      <c r="X441" s="14" t="n"/>
      <c r="Y441" s="14" t="n"/>
      <c r="Z441" s="14" t="n"/>
    </row>
    <row r="442" ht="15.75" customHeight="1" s="16">
      <c r="A442" s="14" t="n"/>
      <c r="B442" s="14" t="n"/>
      <c r="C442" s="14" t="n"/>
      <c r="D442" s="14" t="n"/>
      <c r="E442" s="14" t="n"/>
      <c r="F442" s="14" t="n"/>
      <c r="G442" s="14" t="n"/>
      <c r="H442" s="14" t="n"/>
      <c r="I442" s="14" t="n"/>
      <c r="J442" s="14" t="n"/>
      <c r="K442" s="14" t="n"/>
      <c r="L442" s="14" t="n"/>
      <c r="M442" s="14" t="n"/>
      <c r="N442" s="14" t="n"/>
      <c r="O442" s="14" t="n"/>
      <c r="P442" s="14" t="n"/>
      <c r="Q442" s="14" t="n"/>
      <c r="R442" s="14" t="n"/>
      <c r="S442" s="14" t="n"/>
      <c r="T442" s="14" t="n"/>
      <c r="U442" s="14" t="n"/>
      <c r="V442" s="14" t="n"/>
      <c r="W442" s="14" t="n"/>
      <c r="X442" s="14" t="n"/>
      <c r="Y442" s="14" t="n"/>
      <c r="Z442" s="14" t="n"/>
    </row>
    <row r="443" ht="15.75" customHeight="1" s="16">
      <c r="A443" s="14" t="n"/>
      <c r="B443" s="14" t="n"/>
      <c r="C443" s="14" t="n"/>
      <c r="D443" s="14" t="n"/>
      <c r="E443" s="14" t="n"/>
      <c r="F443" s="14" t="n"/>
      <c r="G443" s="14" t="n"/>
      <c r="H443" s="14" t="n"/>
      <c r="I443" s="14" t="n"/>
      <c r="J443" s="14" t="n"/>
      <c r="K443" s="14" t="n"/>
      <c r="L443" s="14" t="n"/>
      <c r="M443" s="14" t="n"/>
      <c r="N443" s="14" t="n"/>
      <c r="O443" s="14" t="n"/>
      <c r="P443" s="14" t="n"/>
      <c r="Q443" s="14" t="n"/>
      <c r="R443" s="14" t="n"/>
      <c r="S443" s="14" t="n"/>
      <c r="T443" s="14" t="n"/>
      <c r="U443" s="14" t="n"/>
      <c r="V443" s="14" t="n"/>
      <c r="W443" s="14" t="n"/>
      <c r="X443" s="14" t="n"/>
      <c r="Y443" s="14" t="n"/>
      <c r="Z443" s="14" t="n"/>
    </row>
    <row r="444" ht="15.75" customHeight="1" s="16">
      <c r="A444" s="14" t="n"/>
      <c r="B444" s="14" t="n"/>
      <c r="C444" s="14" t="n"/>
      <c r="D444" s="14" t="n"/>
      <c r="E444" s="14" t="n"/>
      <c r="F444" s="14" t="n"/>
      <c r="G444" s="14" t="n"/>
      <c r="H444" s="14" t="n"/>
      <c r="I444" s="14" t="n"/>
      <c r="J444" s="14" t="n"/>
      <c r="K444" s="14" t="n"/>
      <c r="L444" s="14" t="n"/>
      <c r="M444" s="14" t="n"/>
      <c r="N444" s="14" t="n"/>
      <c r="O444" s="14" t="n"/>
      <c r="P444" s="14" t="n"/>
      <c r="Q444" s="14" t="n"/>
      <c r="R444" s="14" t="n"/>
      <c r="S444" s="14" t="n"/>
      <c r="T444" s="14" t="n"/>
      <c r="U444" s="14" t="n"/>
      <c r="V444" s="14" t="n"/>
      <c r="W444" s="14" t="n"/>
      <c r="X444" s="14" t="n"/>
      <c r="Y444" s="14" t="n"/>
      <c r="Z444" s="14" t="n"/>
    </row>
    <row r="445" ht="15.75" customHeight="1" s="16">
      <c r="A445" s="14" t="n"/>
      <c r="B445" s="14" t="n"/>
      <c r="C445" s="14" t="n"/>
      <c r="D445" s="14" t="n"/>
      <c r="E445" s="14" t="n"/>
      <c r="F445" s="14" t="n"/>
      <c r="G445" s="14" t="n"/>
      <c r="H445" s="14" t="n"/>
      <c r="I445" s="14" t="n"/>
      <c r="J445" s="14" t="n"/>
      <c r="K445" s="14" t="n"/>
      <c r="L445" s="14" t="n"/>
      <c r="M445" s="14" t="n"/>
      <c r="N445" s="14" t="n"/>
      <c r="O445" s="14" t="n"/>
      <c r="P445" s="14" t="n"/>
      <c r="Q445" s="14" t="n"/>
      <c r="R445" s="14" t="n"/>
      <c r="S445" s="14" t="n"/>
      <c r="T445" s="14" t="n"/>
      <c r="U445" s="14" t="n"/>
      <c r="V445" s="14" t="n"/>
      <c r="W445" s="14" t="n"/>
      <c r="X445" s="14" t="n"/>
      <c r="Y445" s="14" t="n"/>
      <c r="Z445" s="14" t="n"/>
    </row>
    <row r="446" ht="15.75" customHeight="1" s="16">
      <c r="A446" s="14" t="n"/>
      <c r="B446" s="14" t="n"/>
      <c r="C446" s="14" t="n"/>
      <c r="D446" s="14" t="n"/>
      <c r="E446" s="14" t="n"/>
      <c r="F446" s="14" t="n"/>
      <c r="G446" s="14" t="n"/>
      <c r="H446" s="14" t="n"/>
      <c r="I446" s="14" t="n"/>
      <c r="J446" s="14" t="n"/>
      <c r="K446" s="14" t="n"/>
      <c r="L446" s="14" t="n"/>
      <c r="M446" s="14" t="n"/>
      <c r="N446" s="14" t="n"/>
      <c r="O446" s="14" t="n"/>
      <c r="P446" s="14" t="n"/>
      <c r="Q446" s="14" t="n"/>
      <c r="R446" s="14" t="n"/>
      <c r="S446" s="14" t="n"/>
      <c r="T446" s="14" t="n"/>
      <c r="U446" s="14" t="n"/>
      <c r="V446" s="14" t="n"/>
      <c r="W446" s="14" t="n"/>
      <c r="X446" s="14" t="n"/>
      <c r="Y446" s="14" t="n"/>
      <c r="Z446" s="14" t="n"/>
    </row>
    <row r="447" ht="15.75" customHeight="1" s="16">
      <c r="A447" s="14" t="n"/>
      <c r="B447" s="14" t="n"/>
      <c r="C447" s="14" t="n"/>
      <c r="D447" s="14" t="n"/>
      <c r="E447" s="14" t="n"/>
      <c r="F447" s="14" t="n"/>
      <c r="G447" s="14" t="n"/>
      <c r="H447" s="14" t="n"/>
      <c r="I447" s="14" t="n"/>
      <c r="J447" s="14" t="n"/>
      <c r="K447" s="14" t="n"/>
      <c r="L447" s="14" t="n"/>
      <c r="M447" s="14" t="n"/>
      <c r="N447" s="14" t="n"/>
      <c r="O447" s="14" t="n"/>
      <c r="P447" s="14" t="n"/>
      <c r="Q447" s="14" t="n"/>
      <c r="R447" s="14" t="n"/>
      <c r="S447" s="14" t="n"/>
      <c r="T447" s="14" t="n"/>
      <c r="U447" s="14" t="n"/>
      <c r="V447" s="14" t="n"/>
      <c r="W447" s="14" t="n"/>
      <c r="X447" s="14" t="n"/>
      <c r="Y447" s="14" t="n"/>
      <c r="Z447" s="14" t="n"/>
    </row>
    <row r="448" ht="15.75" customHeight="1" s="16">
      <c r="A448" s="14" t="n"/>
      <c r="B448" s="14" t="n"/>
      <c r="C448" s="14" t="n"/>
      <c r="D448" s="14" t="n"/>
      <c r="E448" s="14" t="n"/>
      <c r="F448" s="14" t="n"/>
      <c r="G448" s="14" t="n"/>
      <c r="H448" s="14" t="n"/>
      <c r="I448" s="14" t="n"/>
      <c r="J448" s="14" t="n"/>
      <c r="K448" s="14" t="n"/>
      <c r="L448" s="14" t="n"/>
      <c r="M448" s="14" t="n"/>
      <c r="N448" s="14" t="n"/>
      <c r="O448" s="14" t="n"/>
      <c r="P448" s="14" t="n"/>
      <c r="Q448" s="14" t="n"/>
      <c r="R448" s="14" t="n"/>
      <c r="S448" s="14" t="n"/>
      <c r="T448" s="14" t="n"/>
      <c r="U448" s="14" t="n"/>
      <c r="V448" s="14" t="n"/>
      <c r="W448" s="14" t="n"/>
      <c r="X448" s="14" t="n"/>
      <c r="Y448" s="14" t="n"/>
      <c r="Z448" s="14" t="n"/>
    </row>
    <row r="449" ht="15.75" customHeight="1" s="16">
      <c r="A449" s="14" t="n"/>
      <c r="B449" s="14" t="n"/>
      <c r="C449" s="14" t="n"/>
      <c r="D449" s="14" t="n"/>
      <c r="E449" s="14" t="n"/>
      <c r="F449" s="14" t="n"/>
      <c r="G449" s="14" t="n"/>
      <c r="H449" s="14" t="n"/>
      <c r="I449" s="14" t="n"/>
      <c r="J449" s="14" t="n"/>
      <c r="K449" s="14" t="n"/>
      <c r="L449" s="14" t="n"/>
      <c r="M449" s="14" t="n"/>
      <c r="N449" s="14" t="n"/>
      <c r="O449" s="14" t="n"/>
      <c r="P449" s="14" t="n"/>
      <c r="Q449" s="14" t="n"/>
      <c r="R449" s="14" t="n"/>
      <c r="S449" s="14" t="n"/>
      <c r="T449" s="14" t="n"/>
      <c r="U449" s="14" t="n"/>
      <c r="V449" s="14" t="n"/>
      <c r="W449" s="14" t="n"/>
      <c r="X449" s="14" t="n"/>
      <c r="Y449" s="14" t="n"/>
      <c r="Z449" s="14" t="n"/>
    </row>
    <row r="450" ht="15.75" customHeight="1" s="16">
      <c r="A450" s="14" t="n"/>
      <c r="B450" s="14" t="n"/>
      <c r="C450" s="14" t="n"/>
      <c r="D450" s="14" t="n"/>
      <c r="E450" s="14" t="n"/>
      <c r="F450" s="14" t="n"/>
      <c r="G450" s="14" t="n"/>
      <c r="H450" s="14" t="n"/>
      <c r="I450" s="14" t="n"/>
      <c r="J450" s="14" t="n"/>
      <c r="K450" s="14" t="n"/>
      <c r="L450" s="14" t="n"/>
      <c r="M450" s="14" t="n"/>
      <c r="N450" s="14" t="n"/>
      <c r="O450" s="14" t="n"/>
      <c r="P450" s="14" t="n"/>
      <c r="Q450" s="14" t="n"/>
      <c r="R450" s="14" t="n"/>
      <c r="S450" s="14" t="n"/>
      <c r="T450" s="14" t="n"/>
      <c r="U450" s="14" t="n"/>
      <c r="V450" s="14" t="n"/>
      <c r="W450" s="14" t="n"/>
      <c r="X450" s="14" t="n"/>
      <c r="Y450" s="14" t="n"/>
      <c r="Z450" s="14" t="n"/>
    </row>
    <row r="451" ht="15.75" customHeight="1" s="16">
      <c r="A451" s="14" t="n"/>
      <c r="B451" s="14" t="n"/>
      <c r="C451" s="14" t="n"/>
      <c r="D451" s="14" t="n"/>
      <c r="E451" s="14" t="n"/>
      <c r="F451" s="14" t="n"/>
      <c r="G451" s="14" t="n"/>
      <c r="H451" s="14" t="n"/>
      <c r="I451" s="14" t="n"/>
      <c r="J451" s="14" t="n"/>
      <c r="K451" s="14" t="n"/>
      <c r="L451" s="14" t="n"/>
      <c r="M451" s="14" t="n"/>
      <c r="N451" s="14" t="n"/>
      <c r="O451" s="14" t="n"/>
      <c r="P451" s="14" t="n"/>
      <c r="Q451" s="14" t="n"/>
      <c r="R451" s="14" t="n"/>
      <c r="S451" s="14" t="n"/>
      <c r="T451" s="14" t="n"/>
      <c r="U451" s="14" t="n"/>
      <c r="V451" s="14" t="n"/>
      <c r="W451" s="14" t="n"/>
      <c r="X451" s="14" t="n"/>
      <c r="Y451" s="14" t="n"/>
      <c r="Z451" s="14" t="n"/>
    </row>
    <row r="452" ht="15.75" customHeight="1" s="16">
      <c r="A452" s="14" t="n"/>
      <c r="B452" s="14" t="n"/>
      <c r="C452" s="14" t="n"/>
      <c r="D452" s="14" t="n"/>
      <c r="E452" s="14" t="n"/>
      <c r="F452" s="14" t="n"/>
      <c r="G452" s="14" t="n"/>
      <c r="H452" s="14" t="n"/>
      <c r="I452" s="14" t="n"/>
      <c r="J452" s="14" t="n"/>
      <c r="K452" s="14" t="n"/>
      <c r="L452" s="14" t="n"/>
      <c r="M452" s="14" t="n"/>
      <c r="N452" s="14" t="n"/>
      <c r="O452" s="14" t="n"/>
      <c r="P452" s="14" t="n"/>
      <c r="Q452" s="14" t="n"/>
      <c r="R452" s="14" t="n"/>
      <c r="S452" s="14" t="n"/>
      <c r="T452" s="14" t="n"/>
      <c r="U452" s="14" t="n"/>
      <c r="V452" s="14" t="n"/>
      <c r="W452" s="14" t="n"/>
      <c r="X452" s="14" t="n"/>
      <c r="Y452" s="14" t="n"/>
      <c r="Z452" s="14" t="n"/>
    </row>
    <row r="453" ht="15.75" customHeight="1" s="16">
      <c r="A453" s="14" t="n"/>
      <c r="B453" s="14" t="n"/>
      <c r="C453" s="14" t="n"/>
      <c r="D453" s="14" t="n"/>
      <c r="E453" s="14" t="n"/>
      <c r="F453" s="14" t="n"/>
      <c r="G453" s="14" t="n"/>
      <c r="H453" s="14" t="n"/>
      <c r="I453" s="14" t="n"/>
      <c r="J453" s="14" t="n"/>
      <c r="K453" s="14" t="n"/>
      <c r="L453" s="14" t="n"/>
      <c r="M453" s="14" t="n"/>
      <c r="N453" s="14" t="n"/>
      <c r="O453" s="14" t="n"/>
      <c r="P453" s="14" t="n"/>
      <c r="Q453" s="14" t="n"/>
      <c r="R453" s="14" t="n"/>
      <c r="S453" s="14" t="n"/>
      <c r="T453" s="14" t="n"/>
      <c r="U453" s="14" t="n"/>
      <c r="V453" s="14" t="n"/>
      <c r="W453" s="14" t="n"/>
      <c r="X453" s="14" t="n"/>
      <c r="Y453" s="14" t="n"/>
      <c r="Z453" s="14" t="n"/>
    </row>
    <row r="454" ht="15.75" customHeight="1" s="16">
      <c r="A454" s="14" t="n"/>
      <c r="B454" s="14" t="n"/>
      <c r="C454" s="14" t="n"/>
      <c r="D454" s="14" t="n"/>
      <c r="E454" s="14" t="n"/>
      <c r="F454" s="14" t="n"/>
      <c r="G454" s="14" t="n"/>
      <c r="H454" s="14" t="n"/>
      <c r="I454" s="14" t="n"/>
      <c r="J454" s="14" t="n"/>
      <c r="K454" s="14" t="n"/>
      <c r="L454" s="14" t="n"/>
      <c r="M454" s="14" t="n"/>
      <c r="N454" s="14" t="n"/>
      <c r="O454" s="14" t="n"/>
      <c r="P454" s="14" t="n"/>
      <c r="Q454" s="14" t="n"/>
      <c r="R454" s="14" t="n"/>
      <c r="S454" s="14" t="n"/>
      <c r="T454" s="14" t="n"/>
      <c r="U454" s="14" t="n"/>
      <c r="V454" s="14" t="n"/>
      <c r="W454" s="14" t="n"/>
      <c r="X454" s="14" t="n"/>
      <c r="Y454" s="14" t="n"/>
      <c r="Z454" s="14" t="n"/>
    </row>
    <row r="455" ht="15.75" customHeight="1" s="16">
      <c r="A455" s="14" t="n"/>
      <c r="B455" s="14" t="n"/>
      <c r="C455" s="14" t="n"/>
      <c r="D455" s="14" t="n"/>
      <c r="E455" s="14" t="n"/>
      <c r="F455" s="14" t="n"/>
      <c r="G455" s="14" t="n"/>
      <c r="H455" s="14" t="n"/>
      <c r="I455" s="14" t="n"/>
      <c r="J455" s="14" t="n"/>
      <c r="K455" s="14" t="n"/>
      <c r="L455" s="14" t="n"/>
      <c r="M455" s="14" t="n"/>
      <c r="N455" s="14" t="n"/>
      <c r="O455" s="14" t="n"/>
      <c r="P455" s="14" t="n"/>
      <c r="Q455" s="14" t="n"/>
      <c r="R455" s="14" t="n"/>
      <c r="S455" s="14" t="n"/>
      <c r="T455" s="14" t="n"/>
      <c r="U455" s="14" t="n"/>
      <c r="V455" s="14" t="n"/>
      <c r="W455" s="14" t="n"/>
      <c r="X455" s="14" t="n"/>
      <c r="Y455" s="14" t="n"/>
      <c r="Z455" s="14" t="n"/>
    </row>
    <row r="456" ht="15.75" customHeight="1" s="16">
      <c r="A456" s="14" t="n"/>
      <c r="B456" s="14" t="n"/>
      <c r="C456" s="14" t="n"/>
      <c r="D456" s="14" t="n"/>
      <c r="E456" s="14" t="n"/>
      <c r="F456" s="14" t="n"/>
      <c r="G456" s="14" t="n"/>
      <c r="H456" s="14" t="n"/>
      <c r="I456" s="14" t="n"/>
      <c r="J456" s="14" t="n"/>
      <c r="K456" s="14" t="n"/>
      <c r="L456" s="14" t="n"/>
      <c r="M456" s="14" t="n"/>
      <c r="N456" s="14" t="n"/>
      <c r="O456" s="14" t="n"/>
      <c r="P456" s="14" t="n"/>
      <c r="Q456" s="14" t="n"/>
      <c r="R456" s="14" t="n"/>
      <c r="S456" s="14" t="n"/>
      <c r="T456" s="14" t="n"/>
      <c r="U456" s="14" t="n"/>
      <c r="V456" s="14" t="n"/>
      <c r="W456" s="14" t="n"/>
      <c r="X456" s="14" t="n"/>
      <c r="Y456" s="14" t="n"/>
      <c r="Z456" s="14" t="n"/>
    </row>
    <row r="457" ht="15.75" customHeight="1" s="16">
      <c r="A457" s="14" t="n"/>
      <c r="B457" s="14" t="n"/>
      <c r="C457" s="14" t="n"/>
      <c r="D457" s="14" t="n"/>
      <c r="E457" s="14" t="n"/>
      <c r="F457" s="14" t="n"/>
      <c r="G457" s="14" t="n"/>
      <c r="H457" s="14" t="n"/>
      <c r="I457" s="14" t="n"/>
      <c r="J457" s="14" t="n"/>
      <c r="K457" s="14" t="n"/>
      <c r="L457" s="14" t="n"/>
      <c r="M457" s="14" t="n"/>
      <c r="N457" s="14" t="n"/>
      <c r="O457" s="14" t="n"/>
      <c r="P457" s="14" t="n"/>
      <c r="Q457" s="14" t="n"/>
      <c r="R457" s="14" t="n"/>
      <c r="S457" s="14" t="n"/>
      <c r="T457" s="14" t="n"/>
      <c r="U457" s="14" t="n"/>
      <c r="V457" s="14" t="n"/>
      <c r="W457" s="14" t="n"/>
      <c r="X457" s="14" t="n"/>
      <c r="Y457" s="14" t="n"/>
      <c r="Z457" s="14" t="n"/>
    </row>
    <row r="458" ht="15.75" customHeight="1" s="16">
      <c r="A458" s="14" t="n"/>
      <c r="B458" s="14" t="n"/>
      <c r="C458" s="14" t="n"/>
      <c r="D458" s="14" t="n"/>
      <c r="E458" s="14" t="n"/>
      <c r="F458" s="14" t="n"/>
      <c r="G458" s="14" t="n"/>
      <c r="H458" s="14" t="n"/>
      <c r="I458" s="14" t="n"/>
      <c r="J458" s="14" t="n"/>
      <c r="K458" s="14" t="n"/>
      <c r="L458" s="14" t="n"/>
      <c r="M458" s="14" t="n"/>
      <c r="N458" s="14" t="n"/>
      <c r="O458" s="14" t="n"/>
      <c r="P458" s="14" t="n"/>
      <c r="Q458" s="14" t="n"/>
      <c r="R458" s="14" t="n"/>
      <c r="S458" s="14" t="n"/>
      <c r="T458" s="14" t="n"/>
      <c r="U458" s="14" t="n"/>
      <c r="V458" s="14" t="n"/>
      <c r="W458" s="14" t="n"/>
      <c r="X458" s="14" t="n"/>
      <c r="Y458" s="14" t="n"/>
      <c r="Z458" s="14" t="n"/>
    </row>
    <row r="459" ht="15.75" customHeight="1" s="16">
      <c r="A459" s="14" t="n"/>
      <c r="B459" s="14" t="n"/>
      <c r="C459" s="14" t="n"/>
      <c r="D459" s="14" t="n"/>
      <c r="E459" s="14" t="n"/>
      <c r="F459" s="14" t="n"/>
      <c r="G459" s="14" t="n"/>
      <c r="H459" s="14" t="n"/>
      <c r="I459" s="14" t="n"/>
      <c r="J459" s="14" t="n"/>
      <c r="K459" s="14" t="n"/>
      <c r="L459" s="14" t="n"/>
      <c r="M459" s="14" t="n"/>
      <c r="N459" s="14" t="n"/>
      <c r="O459" s="14" t="n"/>
      <c r="P459" s="14" t="n"/>
      <c r="Q459" s="14" t="n"/>
      <c r="R459" s="14" t="n"/>
      <c r="S459" s="14" t="n"/>
      <c r="T459" s="14" t="n"/>
      <c r="U459" s="14" t="n"/>
      <c r="V459" s="14" t="n"/>
      <c r="W459" s="14" t="n"/>
      <c r="X459" s="14" t="n"/>
      <c r="Y459" s="14" t="n"/>
      <c r="Z459" s="14" t="n"/>
    </row>
    <row r="460" ht="15.75" customHeight="1" s="16">
      <c r="A460" s="14" t="n"/>
      <c r="B460" s="14" t="n"/>
      <c r="C460" s="14" t="n"/>
      <c r="D460" s="14" t="n"/>
      <c r="E460" s="14" t="n"/>
      <c r="F460" s="14" t="n"/>
      <c r="G460" s="14" t="n"/>
      <c r="H460" s="14" t="n"/>
      <c r="I460" s="14" t="n"/>
      <c r="J460" s="14" t="n"/>
      <c r="K460" s="14" t="n"/>
      <c r="L460" s="14" t="n"/>
      <c r="M460" s="14" t="n"/>
      <c r="N460" s="14" t="n"/>
      <c r="O460" s="14" t="n"/>
      <c r="P460" s="14" t="n"/>
      <c r="Q460" s="14" t="n"/>
      <c r="R460" s="14" t="n"/>
      <c r="S460" s="14" t="n"/>
      <c r="T460" s="14" t="n"/>
      <c r="U460" s="14" t="n"/>
      <c r="V460" s="14" t="n"/>
      <c r="W460" s="14" t="n"/>
      <c r="X460" s="14" t="n"/>
      <c r="Y460" s="14" t="n"/>
      <c r="Z460" s="14" t="n"/>
    </row>
    <row r="461" ht="15.75" customHeight="1" s="16">
      <c r="A461" s="14" t="n"/>
      <c r="B461" s="14" t="n"/>
      <c r="C461" s="14" t="n"/>
      <c r="D461" s="14" t="n"/>
      <c r="E461" s="14" t="n"/>
      <c r="F461" s="14" t="n"/>
      <c r="G461" s="14" t="n"/>
      <c r="H461" s="14" t="n"/>
      <c r="I461" s="14" t="n"/>
      <c r="J461" s="14" t="n"/>
      <c r="K461" s="14" t="n"/>
      <c r="L461" s="14" t="n"/>
      <c r="M461" s="14" t="n"/>
      <c r="N461" s="14" t="n"/>
      <c r="O461" s="14" t="n"/>
      <c r="P461" s="14" t="n"/>
      <c r="Q461" s="14" t="n"/>
      <c r="R461" s="14" t="n"/>
      <c r="S461" s="14" t="n"/>
      <c r="T461" s="14" t="n"/>
      <c r="U461" s="14" t="n"/>
      <c r="V461" s="14" t="n"/>
      <c r="W461" s="14" t="n"/>
      <c r="X461" s="14" t="n"/>
      <c r="Y461" s="14" t="n"/>
      <c r="Z461" s="14" t="n"/>
    </row>
    <row r="462" ht="15.75" customHeight="1" s="16">
      <c r="A462" s="14" t="n"/>
      <c r="B462" s="14" t="n"/>
      <c r="C462" s="14" t="n"/>
      <c r="D462" s="14" t="n"/>
      <c r="E462" s="14" t="n"/>
      <c r="F462" s="14" t="n"/>
      <c r="G462" s="14" t="n"/>
      <c r="H462" s="14" t="n"/>
      <c r="I462" s="14" t="n"/>
      <c r="J462" s="14" t="n"/>
      <c r="K462" s="14" t="n"/>
      <c r="L462" s="14" t="n"/>
      <c r="M462" s="14" t="n"/>
      <c r="N462" s="14" t="n"/>
      <c r="O462" s="14" t="n"/>
      <c r="P462" s="14" t="n"/>
      <c r="Q462" s="14" t="n"/>
      <c r="R462" s="14" t="n"/>
      <c r="S462" s="14" t="n"/>
      <c r="T462" s="14" t="n"/>
      <c r="U462" s="14" t="n"/>
      <c r="V462" s="14" t="n"/>
      <c r="W462" s="14" t="n"/>
      <c r="X462" s="14" t="n"/>
      <c r="Y462" s="14" t="n"/>
      <c r="Z462" s="14" t="n"/>
    </row>
    <row r="463" ht="15.75" customHeight="1" s="16">
      <c r="A463" s="14" t="n"/>
      <c r="B463" s="14" t="n"/>
      <c r="C463" s="14" t="n"/>
      <c r="D463" s="14" t="n"/>
      <c r="E463" s="14" t="n"/>
      <c r="F463" s="14" t="n"/>
      <c r="G463" s="14" t="n"/>
      <c r="H463" s="14" t="n"/>
      <c r="I463" s="14" t="n"/>
      <c r="J463" s="14" t="n"/>
      <c r="K463" s="14" t="n"/>
      <c r="L463" s="14" t="n"/>
      <c r="M463" s="14" t="n"/>
      <c r="N463" s="14" t="n"/>
      <c r="O463" s="14" t="n"/>
      <c r="P463" s="14" t="n"/>
      <c r="Q463" s="14" t="n"/>
      <c r="R463" s="14" t="n"/>
      <c r="S463" s="14" t="n"/>
      <c r="T463" s="14" t="n"/>
      <c r="U463" s="14" t="n"/>
      <c r="V463" s="14" t="n"/>
      <c r="W463" s="14" t="n"/>
      <c r="X463" s="14" t="n"/>
      <c r="Y463" s="14" t="n"/>
      <c r="Z463" s="14" t="n"/>
    </row>
    <row r="464" ht="15.75" customHeight="1" s="16">
      <c r="A464" s="14" t="n"/>
      <c r="B464" s="14" t="n"/>
      <c r="C464" s="14" t="n"/>
      <c r="D464" s="14" t="n"/>
      <c r="E464" s="14" t="n"/>
      <c r="F464" s="14" t="n"/>
      <c r="G464" s="14" t="n"/>
      <c r="H464" s="14" t="n"/>
      <c r="I464" s="14" t="n"/>
      <c r="J464" s="14" t="n"/>
      <c r="K464" s="14" t="n"/>
      <c r="L464" s="14" t="n"/>
      <c r="M464" s="14" t="n"/>
      <c r="N464" s="14" t="n"/>
      <c r="O464" s="14" t="n"/>
      <c r="P464" s="14" t="n"/>
      <c r="Q464" s="14" t="n"/>
      <c r="R464" s="14" t="n"/>
      <c r="S464" s="14" t="n"/>
      <c r="T464" s="14" t="n"/>
      <c r="U464" s="14" t="n"/>
      <c r="V464" s="14" t="n"/>
      <c r="W464" s="14" t="n"/>
      <c r="X464" s="14" t="n"/>
      <c r="Y464" s="14" t="n"/>
      <c r="Z464" s="14" t="n"/>
    </row>
    <row r="465" ht="15.75" customHeight="1" s="16">
      <c r="A465" s="14" t="n"/>
      <c r="B465" s="14" t="n"/>
      <c r="C465" s="14" t="n"/>
      <c r="D465" s="14" t="n"/>
      <c r="E465" s="14" t="n"/>
      <c r="F465" s="14" t="n"/>
      <c r="G465" s="14" t="n"/>
      <c r="H465" s="14" t="n"/>
      <c r="I465" s="14" t="n"/>
      <c r="J465" s="14" t="n"/>
      <c r="K465" s="14" t="n"/>
      <c r="L465" s="14" t="n"/>
      <c r="M465" s="14" t="n"/>
      <c r="N465" s="14" t="n"/>
      <c r="O465" s="14" t="n"/>
      <c r="P465" s="14" t="n"/>
      <c r="Q465" s="14" t="n"/>
      <c r="R465" s="14" t="n"/>
      <c r="S465" s="14" t="n"/>
      <c r="T465" s="14" t="n"/>
      <c r="U465" s="14" t="n"/>
      <c r="V465" s="14" t="n"/>
      <c r="W465" s="14" t="n"/>
      <c r="X465" s="14" t="n"/>
      <c r="Y465" s="14" t="n"/>
      <c r="Z465" s="14" t="n"/>
    </row>
    <row r="466" ht="15.75" customHeight="1" s="16">
      <c r="A466" s="14" t="n"/>
      <c r="B466" s="14" t="n"/>
      <c r="C466" s="14" t="n"/>
      <c r="D466" s="14" t="n"/>
      <c r="E466" s="14" t="n"/>
      <c r="F466" s="14" t="n"/>
      <c r="G466" s="14" t="n"/>
      <c r="H466" s="14" t="n"/>
      <c r="I466" s="14" t="n"/>
      <c r="J466" s="14" t="n"/>
      <c r="K466" s="14" t="n"/>
      <c r="L466" s="14" t="n"/>
      <c r="M466" s="14" t="n"/>
      <c r="N466" s="14" t="n"/>
      <c r="O466" s="14" t="n"/>
      <c r="P466" s="14" t="n"/>
      <c r="Q466" s="14" t="n"/>
      <c r="R466" s="14" t="n"/>
      <c r="S466" s="14" t="n"/>
      <c r="T466" s="14" t="n"/>
      <c r="U466" s="14" t="n"/>
      <c r="V466" s="14" t="n"/>
      <c r="W466" s="14" t="n"/>
      <c r="X466" s="14" t="n"/>
      <c r="Y466" s="14" t="n"/>
      <c r="Z466" s="14" t="n"/>
    </row>
    <row r="467" ht="15.75" customHeight="1" s="16">
      <c r="A467" s="14" t="n"/>
      <c r="B467" s="14" t="n"/>
      <c r="C467" s="14" t="n"/>
      <c r="D467" s="14" t="n"/>
      <c r="E467" s="14" t="n"/>
      <c r="F467" s="14" t="n"/>
      <c r="G467" s="14" t="n"/>
      <c r="H467" s="14" t="n"/>
      <c r="I467" s="14" t="n"/>
      <c r="J467" s="14" t="n"/>
      <c r="K467" s="14" t="n"/>
      <c r="L467" s="14" t="n"/>
      <c r="M467" s="14" t="n"/>
      <c r="N467" s="14" t="n"/>
      <c r="O467" s="14" t="n"/>
      <c r="P467" s="14" t="n"/>
      <c r="Q467" s="14" t="n"/>
      <c r="R467" s="14" t="n"/>
      <c r="S467" s="14" t="n"/>
      <c r="T467" s="14" t="n"/>
      <c r="U467" s="14" t="n"/>
      <c r="V467" s="14" t="n"/>
      <c r="W467" s="14" t="n"/>
      <c r="X467" s="14" t="n"/>
      <c r="Y467" s="14" t="n"/>
      <c r="Z467" s="14" t="n"/>
    </row>
    <row r="468" ht="15.75" customHeight="1" s="16">
      <c r="A468" s="14" t="n"/>
      <c r="B468" s="14" t="n"/>
      <c r="C468" s="14" t="n"/>
      <c r="D468" s="14" t="n"/>
      <c r="E468" s="14" t="n"/>
      <c r="F468" s="14" t="n"/>
      <c r="G468" s="14" t="n"/>
      <c r="H468" s="14" t="n"/>
      <c r="I468" s="14" t="n"/>
      <c r="J468" s="14" t="n"/>
      <c r="K468" s="14" t="n"/>
      <c r="L468" s="14" t="n"/>
      <c r="M468" s="14" t="n"/>
      <c r="N468" s="14" t="n"/>
      <c r="O468" s="14" t="n"/>
      <c r="P468" s="14" t="n"/>
      <c r="Q468" s="14" t="n"/>
      <c r="R468" s="14" t="n"/>
      <c r="S468" s="14" t="n"/>
      <c r="T468" s="14" t="n"/>
      <c r="U468" s="14" t="n"/>
      <c r="V468" s="14" t="n"/>
      <c r="W468" s="14" t="n"/>
      <c r="X468" s="14" t="n"/>
      <c r="Y468" s="14" t="n"/>
      <c r="Z468" s="14" t="n"/>
    </row>
    <row r="469" ht="15.75" customHeight="1" s="16">
      <c r="A469" s="14" t="n"/>
      <c r="B469" s="14" t="n"/>
      <c r="C469" s="14" t="n"/>
      <c r="D469" s="14" t="n"/>
      <c r="E469" s="14" t="n"/>
      <c r="F469" s="14" t="n"/>
      <c r="G469" s="14" t="n"/>
      <c r="H469" s="14" t="n"/>
      <c r="I469" s="14" t="n"/>
      <c r="J469" s="14" t="n"/>
      <c r="K469" s="14" t="n"/>
      <c r="L469" s="14" t="n"/>
      <c r="M469" s="14" t="n"/>
      <c r="N469" s="14" t="n"/>
      <c r="O469" s="14" t="n"/>
      <c r="P469" s="14" t="n"/>
      <c r="Q469" s="14" t="n"/>
      <c r="R469" s="14" t="n"/>
      <c r="S469" s="14" t="n"/>
      <c r="T469" s="14" t="n"/>
      <c r="U469" s="14" t="n"/>
      <c r="V469" s="14" t="n"/>
      <c r="W469" s="14" t="n"/>
      <c r="X469" s="14" t="n"/>
      <c r="Y469" s="14" t="n"/>
      <c r="Z469" s="14" t="n"/>
    </row>
    <row r="470" ht="15.75" customHeight="1" s="16">
      <c r="A470" s="14" t="n"/>
      <c r="B470" s="14" t="n"/>
      <c r="C470" s="14" t="n"/>
      <c r="D470" s="14" t="n"/>
      <c r="E470" s="14" t="n"/>
      <c r="F470" s="14" t="n"/>
      <c r="G470" s="14" t="n"/>
      <c r="H470" s="14" t="n"/>
      <c r="I470" s="14" t="n"/>
      <c r="J470" s="14" t="n"/>
      <c r="K470" s="14" t="n"/>
      <c r="L470" s="14" t="n"/>
      <c r="M470" s="14" t="n"/>
      <c r="N470" s="14" t="n"/>
      <c r="O470" s="14" t="n"/>
      <c r="P470" s="14" t="n"/>
      <c r="Q470" s="14" t="n"/>
      <c r="R470" s="14" t="n"/>
      <c r="S470" s="14" t="n"/>
      <c r="T470" s="14" t="n"/>
      <c r="U470" s="14" t="n"/>
      <c r="V470" s="14" t="n"/>
      <c r="W470" s="14" t="n"/>
      <c r="X470" s="14" t="n"/>
      <c r="Y470" s="14" t="n"/>
      <c r="Z470" s="14" t="n"/>
    </row>
    <row r="471" ht="15.75" customHeight="1" s="16">
      <c r="A471" s="14" t="n"/>
      <c r="B471" s="14" t="n"/>
      <c r="C471" s="14" t="n"/>
      <c r="D471" s="14" t="n"/>
      <c r="E471" s="14" t="n"/>
      <c r="F471" s="14" t="n"/>
      <c r="G471" s="14" t="n"/>
      <c r="H471" s="14" t="n"/>
      <c r="I471" s="14" t="n"/>
      <c r="J471" s="14" t="n"/>
      <c r="K471" s="14" t="n"/>
      <c r="L471" s="14" t="n"/>
      <c r="M471" s="14" t="n"/>
      <c r="N471" s="14" t="n"/>
      <c r="O471" s="14" t="n"/>
      <c r="P471" s="14" t="n"/>
      <c r="Q471" s="14" t="n"/>
      <c r="R471" s="14" t="n"/>
      <c r="S471" s="14" t="n"/>
      <c r="T471" s="14" t="n"/>
      <c r="U471" s="14" t="n"/>
      <c r="V471" s="14" t="n"/>
      <c r="W471" s="14" t="n"/>
      <c r="X471" s="14" t="n"/>
      <c r="Y471" s="14" t="n"/>
      <c r="Z471" s="14" t="n"/>
    </row>
    <row r="472" ht="15.75" customHeight="1" s="16">
      <c r="A472" s="14" t="n"/>
      <c r="B472" s="14" t="n"/>
      <c r="C472" s="14" t="n"/>
      <c r="D472" s="14" t="n"/>
      <c r="E472" s="14" t="n"/>
      <c r="F472" s="14" t="n"/>
      <c r="G472" s="14" t="n"/>
      <c r="H472" s="14" t="n"/>
      <c r="I472" s="14" t="n"/>
      <c r="J472" s="14" t="n"/>
      <c r="K472" s="14" t="n"/>
      <c r="L472" s="14" t="n"/>
      <c r="M472" s="14" t="n"/>
      <c r="N472" s="14" t="n"/>
      <c r="O472" s="14" t="n"/>
      <c r="P472" s="14" t="n"/>
      <c r="Q472" s="14" t="n"/>
      <c r="R472" s="14" t="n"/>
      <c r="S472" s="14" t="n"/>
      <c r="T472" s="14" t="n"/>
      <c r="U472" s="14" t="n"/>
      <c r="V472" s="14" t="n"/>
      <c r="W472" s="14" t="n"/>
      <c r="X472" s="14" t="n"/>
      <c r="Y472" s="14" t="n"/>
      <c r="Z472" s="14" t="n"/>
    </row>
    <row r="473" ht="15.75" customHeight="1" s="16">
      <c r="A473" s="14" t="n"/>
      <c r="B473" s="14" t="n"/>
      <c r="C473" s="14" t="n"/>
      <c r="D473" s="14" t="n"/>
      <c r="E473" s="14" t="n"/>
      <c r="F473" s="14" t="n"/>
      <c r="G473" s="14" t="n"/>
      <c r="H473" s="14" t="n"/>
      <c r="I473" s="14" t="n"/>
      <c r="J473" s="14" t="n"/>
      <c r="K473" s="14" t="n"/>
      <c r="L473" s="14" t="n"/>
      <c r="M473" s="14" t="n"/>
      <c r="N473" s="14" t="n"/>
      <c r="O473" s="14" t="n"/>
      <c r="P473" s="14" t="n"/>
      <c r="Q473" s="14" t="n"/>
      <c r="R473" s="14" t="n"/>
      <c r="S473" s="14" t="n"/>
      <c r="T473" s="14" t="n"/>
      <c r="U473" s="14" t="n"/>
      <c r="V473" s="14" t="n"/>
      <c r="W473" s="14" t="n"/>
      <c r="X473" s="14" t="n"/>
      <c r="Y473" s="14" t="n"/>
      <c r="Z473" s="14" t="n"/>
    </row>
    <row r="474" ht="15.75" customHeight="1" s="16">
      <c r="A474" s="14" t="n"/>
      <c r="B474" s="14" t="n"/>
      <c r="C474" s="14" t="n"/>
      <c r="D474" s="14" t="n"/>
      <c r="E474" s="14" t="n"/>
      <c r="F474" s="14" t="n"/>
      <c r="G474" s="14" t="n"/>
      <c r="H474" s="14" t="n"/>
      <c r="I474" s="14" t="n"/>
      <c r="J474" s="14" t="n"/>
      <c r="K474" s="14" t="n"/>
      <c r="L474" s="14" t="n"/>
      <c r="M474" s="14" t="n"/>
      <c r="N474" s="14" t="n"/>
      <c r="O474" s="14" t="n"/>
      <c r="P474" s="14" t="n"/>
      <c r="Q474" s="14" t="n"/>
      <c r="R474" s="14" t="n"/>
      <c r="S474" s="14" t="n"/>
      <c r="T474" s="14" t="n"/>
      <c r="U474" s="14" t="n"/>
      <c r="V474" s="14" t="n"/>
      <c r="W474" s="14" t="n"/>
      <c r="X474" s="14" t="n"/>
      <c r="Y474" s="14" t="n"/>
      <c r="Z474" s="14" t="n"/>
    </row>
    <row r="475" ht="15.75" customHeight="1" s="16">
      <c r="A475" s="14" t="n"/>
      <c r="B475" s="14" t="n"/>
      <c r="C475" s="14" t="n"/>
      <c r="D475" s="14" t="n"/>
      <c r="E475" s="14" t="n"/>
      <c r="F475" s="14" t="n"/>
      <c r="G475" s="14" t="n"/>
      <c r="H475" s="14" t="n"/>
      <c r="I475" s="14" t="n"/>
      <c r="J475" s="14" t="n"/>
      <c r="K475" s="14" t="n"/>
      <c r="L475" s="14" t="n"/>
      <c r="M475" s="14" t="n"/>
      <c r="N475" s="14" t="n"/>
      <c r="O475" s="14" t="n"/>
      <c r="P475" s="14" t="n"/>
      <c r="Q475" s="14" t="n"/>
      <c r="R475" s="14" t="n"/>
      <c r="S475" s="14" t="n"/>
      <c r="T475" s="14" t="n"/>
      <c r="U475" s="14" t="n"/>
      <c r="V475" s="14" t="n"/>
      <c r="W475" s="14" t="n"/>
      <c r="X475" s="14" t="n"/>
      <c r="Y475" s="14" t="n"/>
      <c r="Z475" s="14" t="n"/>
    </row>
    <row r="476" ht="15.75" customHeight="1" s="16">
      <c r="A476" s="14" t="n"/>
      <c r="B476" s="14" t="n"/>
      <c r="C476" s="14" t="n"/>
      <c r="D476" s="14" t="n"/>
      <c r="E476" s="14" t="n"/>
      <c r="F476" s="14" t="n"/>
      <c r="G476" s="14" t="n"/>
      <c r="H476" s="14" t="n"/>
      <c r="I476" s="14" t="n"/>
      <c r="J476" s="14" t="n"/>
      <c r="K476" s="14" t="n"/>
      <c r="L476" s="14" t="n"/>
      <c r="M476" s="14" t="n"/>
      <c r="N476" s="14" t="n"/>
      <c r="O476" s="14" t="n"/>
      <c r="P476" s="14" t="n"/>
      <c r="Q476" s="14" t="n"/>
      <c r="R476" s="14" t="n"/>
      <c r="S476" s="14" t="n"/>
      <c r="T476" s="14" t="n"/>
      <c r="U476" s="14" t="n"/>
      <c r="V476" s="14" t="n"/>
      <c r="W476" s="14" t="n"/>
      <c r="X476" s="14" t="n"/>
      <c r="Y476" s="14" t="n"/>
      <c r="Z476" s="14" t="n"/>
    </row>
    <row r="477" ht="15.75" customHeight="1" s="16">
      <c r="A477" s="14" t="n"/>
      <c r="B477" s="14" t="n"/>
      <c r="C477" s="14" t="n"/>
      <c r="D477" s="14" t="n"/>
      <c r="E477" s="14" t="n"/>
      <c r="F477" s="14" t="n"/>
      <c r="G477" s="14" t="n"/>
      <c r="H477" s="14" t="n"/>
      <c r="I477" s="14" t="n"/>
      <c r="J477" s="14" t="n"/>
      <c r="K477" s="14" t="n"/>
      <c r="L477" s="14" t="n"/>
      <c r="M477" s="14" t="n"/>
      <c r="N477" s="14" t="n"/>
      <c r="O477" s="14" t="n"/>
      <c r="P477" s="14" t="n"/>
      <c r="Q477" s="14" t="n"/>
      <c r="R477" s="14" t="n"/>
      <c r="S477" s="14" t="n"/>
      <c r="T477" s="14" t="n"/>
      <c r="U477" s="14" t="n"/>
      <c r="V477" s="14" t="n"/>
      <c r="W477" s="14" t="n"/>
      <c r="X477" s="14" t="n"/>
      <c r="Y477" s="14" t="n"/>
      <c r="Z477" s="14" t="n"/>
    </row>
    <row r="478" ht="15.75" customHeight="1" s="16">
      <c r="A478" s="14" t="n"/>
      <c r="B478" s="14" t="n"/>
      <c r="C478" s="14" t="n"/>
      <c r="D478" s="14" t="n"/>
      <c r="E478" s="14" t="n"/>
      <c r="F478" s="14" t="n"/>
      <c r="G478" s="14" t="n"/>
      <c r="H478" s="14" t="n"/>
      <c r="I478" s="14" t="n"/>
      <c r="J478" s="14" t="n"/>
      <c r="K478" s="14" t="n"/>
      <c r="L478" s="14" t="n"/>
      <c r="M478" s="14" t="n"/>
      <c r="N478" s="14" t="n"/>
      <c r="O478" s="14" t="n"/>
      <c r="P478" s="14" t="n"/>
      <c r="Q478" s="14" t="n"/>
      <c r="R478" s="14" t="n"/>
      <c r="S478" s="14" t="n"/>
      <c r="T478" s="14" t="n"/>
      <c r="U478" s="14" t="n"/>
      <c r="V478" s="14" t="n"/>
      <c r="W478" s="14" t="n"/>
      <c r="X478" s="14" t="n"/>
      <c r="Y478" s="14" t="n"/>
      <c r="Z478" s="14" t="n"/>
    </row>
    <row r="479" ht="15.75" customHeight="1" s="16">
      <c r="A479" s="14" t="n"/>
      <c r="B479" s="14" t="n"/>
      <c r="C479" s="14" t="n"/>
      <c r="D479" s="14" t="n"/>
      <c r="E479" s="14" t="n"/>
      <c r="F479" s="14" t="n"/>
      <c r="G479" s="14" t="n"/>
      <c r="H479" s="14" t="n"/>
      <c r="I479" s="14" t="n"/>
      <c r="J479" s="14" t="n"/>
      <c r="K479" s="14" t="n"/>
      <c r="L479" s="14" t="n"/>
      <c r="M479" s="14" t="n"/>
      <c r="N479" s="14" t="n"/>
      <c r="O479" s="14" t="n"/>
      <c r="P479" s="14" t="n"/>
      <c r="Q479" s="14" t="n"/>
      <c r="R479" s="14" t="n"/>
      <c r="S479" s="14" t="n"/>
      <c r="T479" s="14" t="n"/>
      <c r="U479" s="14" t="n"/>
      <c r="V479" s="14" t="n"/>
      <c r="W479" s="14" t="n"/>
      <c r="X479" s="14" t="n"/>
      <c r="Y479" s="14" t="n"/>
      <c r="Z479" s="14" t="n"/>
    </row>
    <row r="480" ht="15.75" customHeight="1" s="16">
      <c r="A480" s="14" t="n"/>
      <c r="B480" s="14" t="n"/>
      <c r="C480" s="14" t="n"/>
      <c r="D480" s="14" t="n"/>
      <c r="E480" s="14" t="n"/>
      <c r="F480" s="14" t="n"/>
      <c r="G480" s="14" t="n"/>
      <c r="H480" s="14" t="n"/>
      <c r="I480" s="14" t="n"/>
      <c r="J480" s="14" t="n"/>
      <c r="K480" s="14" t="n"/>
      <c r="L480" s="14" t="n"/>
      <c r="M480" s="14" t="n"/>
      <c r="N480" s="14" t="n"/>
      <c r="O480" s="14" t="n"/>
      <c r="P480" s="14" t="n"/>
      <c r="Q480" s="14" t="n"/>
      <c r="R480" s="14" t="n"/>
      <c r="S480" s="14" t="n"/>
      <c r="T480" s="14" t="n"/>
      <c r="U480" s="14" t="n"/>
      <c r="V480" s="14" t="n"/>
      <c r="W480" s="14" t="n"/>
      <c r="X480" s="14" t="n"/>
      <c r="Y480" s="14" t="n"/>
      <c r="Z480" s="14" t="n"/>
    </row>
    <row r="481" ht="15.75" customHeight="1" s="16">
      <c r="A481" s="14" t="n"/>
      <c r="B481" s="14" t="n"/>
      <c r="C481" s="14" t="n"/>
      <c r="D481" s="14" t="n"/>
      <c r="E481" s="14" t="n"/>
      <c r="F481" s="14" t="n"/>
      <c r="G481" s="14" t="n"/>
      <c r="H481" s="14" t="n"/>
      <c r="I481" s="14" t="n"/>
      <c r="J481" s="14" t="n"/>
      <c r="K481" s="14" t="n"/>
      <c r="L481" s="14" t="n"/>
      <c r="M481" s="14" t="n"/>
      <c r="N481" s="14" t="n"/>
      <c r="O481" s="14" t="n"/>
      <c r="P481" s="14" t="n"/>
      <c r="Q481" s="14" t="n"/>
      <c r="R481" s="14" t="n"/>
      <c r="S481" s="14" t="n"/>
      <c r="T481" s="14" t="n"/>
      <c r="U481" s="14" t="n"/>
      <c r="V481" s="14" t="n"/>
      <c r="W481" s="14" t="n"/>
      <c r="X481" s="14" t="n"/>
      <c r="Y481" s="14" t="n"/>
      <c r="Z481" s="14" t="n"/>
    </row>
    <row r="482" ht="15.75" customHeight="1" s="16">
      <c r="A482" s="14" t="n"/>
      <c r="B482" s="14" t="n"/>
      <c r="C482" s="14" t="n"/>
      <c r="D482" s="14" t="n"/>
      <c r="E482" s="14" t="n"/>
      <c r="F482" s="14" t="n"/>
      <c r="G482" s="14" t="n"/>
      <c r="H482" s="14" t="n"/>
      <c r="I482" s="14" t="n"/>
      <c r="J482" s="14" t="n"/>
      <c r="K482" s="14" t="n"/>
      <c r="L482" s="14" t="n"/>
      <c r="M482" s="14" t="n"/>
      <c r="N482" s="14" t="n"/>
      <c r="O482" s="14" t="n"/>
      <c r="P482" s="14" t="n"/>
      <c r="Q482" s="14" t="n"/>
      <c r="R482" s="14" t="n"/>
      <c r="S482" s="14" t="n"/>
      <c r="T482" s="14" t="n"/>
      <c r="U482" s="14" t="n"/>
      <c r="V482" s="14" t="n"/>
      <c r="W482" s="14" t="n"/>
      <c r="X482" s="14" t="n"/>
      <c r="Y482" s="14" t="n"/>
      <c r="Z482" s="14" t="n"/>
    </row>
    <row r="483" ht="15.75" customHeight="1" s="16">
      <c r="A483" s="14" t="n"/>
      <c r="B483" s="14" t="n"/>
      <c r="C483" s="14" t="n"/>
      <c r="D483" s="14" t="n"/>
      <c r="E483" s="14" t="n"/>
      <c r="F483" s="14" t="n"/>
      <c r="G483" s="14" t="n"/>
      <c r="H483" s="14" t="n"/>
      <c r="I483" s="14" t="n"/>
      <c r="J483" s="14" t="n"/>
      <c r="K483" s="14" t="n"/>
      <c r="L483" s="14" t="n"/>
      <c r="M483" s="14" t="n"/>
      <c r="N483" s="14" t="n"/>
      <c r="O483" s="14" t="n"/>
      <c r="P483" s="14" t="n"/>
      <c r="Q483" s="14" t="n"/>
      <c r="R483" s="14" t="n"/>
      <c r="S483" s="14" t="n"/>
      <c r="T483" s="14" t="n"/>
      <c r="U483" s="14" t="n"/>
      <c r="V483" s="14" t="n"/>
      <c r="W483" s="14" t="n"/>
      <c r="X483" s="14" t="n"/>
      <c r="Y483" s="14" t="n"/>
      <c r="Z483" s="14" t="n"/>
    </row>
    <row r="484" ht="15.75" customHeight="1" s="16">
      <c r="A484" s="14" t="n"/>
      <c r="B484" s="14" t="n"/>
      <c r="C484" s="14" t="n"/>
      <c r="D484" s="14" t="n"/>
      <c r="E484" s="14" t="n"/>
      <c r="F484" s="14" t="n"/>
      <c r="G484" s="14" t="n"/>
      <c r="H484" s="14" t="n"/>
      <c r="I484" s="14" t="n"/>
      <c r="J484" s="14" t="n"/>
      <c r="K484" s="14" t="n"/>
      <c r="L484" s="14" t="n"/>
      <c r="M484" s="14" t="n"/>
      <c r="N484" s="14" t="n"/>
      <c r="O484" s="14" t="n"/>
      <c r="P484" s="14" t="n"/>
      <c r="Q484" s="14" t="n"/>
      <c r="R484" s="14" t="n"/>
      <c r="S484" s="14" t="n"/>
      <c r="T484" s="14" t="n"/>
      <c r="U484" s="14" t="n"/>
      <c r="V484" s="14" t="n"/>
      <c r="W484" s="14" t="n"/>
      <c r="X484" s="14" t="n"/>
      <c r="Y484" s="14" t="n"/>
      <c r="Z484" s="14" t="n"/>
    </row>
    <row r="485" ht="15.75" customHeight="1" s="16">
      <c r="A485" s="14" t="n"/>
      <c r="B485" s="14" t="n"/>
      <c r="C485" s="14" t="n"/>
      <c r="D485" s="14" t="n"/>
      <c r="E485" s="14" t="n"/>
      <c r="F485" s="14" t="n"/>
      <c r="G485" s="14" t="n"/>
      <c r="H485" s="14" t="n"/>
      <c r="I485" s="14" t="n"/>
      <c r="J485" s="14" t="n"/>
      <c r="K485" s="14" t="n"/>
      <c r="L485" s="14" t="n"/>
      <c r="M485" s="14" t="n"/>
      <c r="N485" s="14" t="n"/>
      <c r="O485" s="14" t="n"/>
      <c r="P485" s="14" t="n"/>
      <c r="Q485" s="14" t="n"/>
      <c r="R485" s="14" t="n"/>
      <c r="S485" s="14" t="n"/>
      <c r="T485" s="14" t="n"/>
      <c r="U485" s="14" t="n"/>
      <c r="V485" s="14" t="n"/>
      <c r="W485" s="14" t="n"/>
      <c r="X485" s="14" t="n"/>
      <c r="Y485" s="14" t="n"/>
      <c r="Z485" s="14" t="n"/>
    </row>
    <row r="486" ht="15.75" customHeight="1" s="16">
      <c r="A486" s="14" t="n"/>
      <c r="B486" s="14" t="n"/>
      <c r="C486" s="14" t="n"/>
      <c r="D486" s="14" t="n"/>
      <c r="E486" s="14" t="n"/>
      <c r="F486" s="14" t="n"/>
      <c r="G486" s="14" t="n"/>
      <c r="H486" s="14" t="n"/>
      <c r="I486" s="14" t="n"/>
      <c r="J486" s="14" t="n"/>
      <c r="K486" s="14" t="n"/>
      <c r="L486" s="14" t="n"/>
      <c r="M486" s="14" t="n"/>
      <c r="N486" s="14" t="n"/>
      <c r="O486" s="14" t="n"/>
      <c r="P486" s="14" t="n"/>
      <c r="Q486" s="14" t="n"/>
      <c r="R486" s="14" t="n"/>
      <c r="S486" s="14" t="n"/>
      <c r="T486" s="14" t="n"/>
      <c r="U486" s="14" t="n"/>
      <c r="V486" s="14" t="n"/>
      <c r="W486" s="14" t="n"/>
      <c r="X486" s="14" t="n"/>
      <c r="Y486" s="14" t="n"/>
      <c r="Z486" s="14" t="n"/>
    </row>
    <row r="487" ht="15.75" customHeight="1" s="16">
      <c r="A487" s="14" t="n"/>
      <c r="B487" s="14" t="n"/>
      <c r="C487" s="14" t="n"/>
      <c r="D487" s="14" t="n"/>
      <c r="E487" s="14" t="n"/>
      <c r="F487" s="14" t="n"/>
      <c r="G487" s="14" t="n"/>
      <c r="H487" s="14" t="n"/>
      <c r="I487" s="14" t="n"/>
      <c r="J487" s="14" t="n"/>
      <c r="K487" s="14" t="n"/>
      <c r="L487" s="14" t="n"/>
      <c r="M487" s="14" t="n"/>
      <c r="N487" s="14" t="n"/>
      <c r="O487" s="14" t="n"/>
      <c r="P487" s="14" t="n"/>
      <c r="Q487" s="14" t="n"/>
      <c r="R487" s="14" t="n"/>
      <c r="S487" s="14" t="n"/>
      <c r="T487" s="14" t="n"/>
      <c r="U487" s="14" t="n"/>
      <c r="V487" s="14" t="n"/>
      <c r="W487" s="14" t="n"/>
      <c r="X487" s="14" t="n"/>
      <c r="Y487" s="14" t="n"/>
      <c r="Z487" s="14" t="n"/>
    </row>
    <row r="488" ht="15.75" customHeight="1" s="16">
      <c r="A488" s="14" t="n"/>
      <c r="B488" s="14" t="n"/>
      <c r="C488" s="14" t="n"/>
      <c r="D488" s="14" t="n"/>
      <c r="E488" s="14" t="n"/>
      <c r="F488" s="14" t="n"/>
      <c r="G488" s="14" t="n"/>
      <c r="H488" s="14" t="n"/>
      <c r="I488" s="14" t="n"/>
      <c r="J488" s="14" t="n"/>
      <c r="K488" s="14" t="n"/>
      <c r="L488" s="14" t="n"/>
      <c r="M488" s="14" t="n"/>
      <c r="N488" s="14" t="n"/>
      <c r="O488" s="14" t="n"/>
      <c r="P488" s="14" t="n"/>
      <c r="Q488" s="14" t="n"/>
      <c r="R488" s="14" t="n"/>
      <c r="S488" s="14" t="n"/>
      <c r="T488" s="14" t="n"/>
      <c r="U488" s="14" t="n"/>
      <c r="V488" s="14" t="n"/>
      <c r="W488" s="14" t="n"/>
      <c r="X488" s="14" t="n"/>
      <c r="Y488" s="14" t="n"/>
      <c r="Z488" s="14" t="n"/>
    </row>
    <row r="489" ht="15.75" customHeight="1" s="16">
      <c r="A489" s="14" t="n"/>
      <c r="B489" s="14" t="n"/>
      <c r="C489" s="14" t="n"/>
      <c r="D489" s="14" t="n"/>
      <c r="E489" s="14" t="n"/>
      <c r="F489" s="14" t="n"/>
      <c r="G489" s="14" t="n"/>
      <c r="H489" s="14" t="n"/>
      <c r="I489" s="14" t="n"/>
      <c r="J489" s="14" t="n"/>
      <c r="K489" s="14" t="n"/>
      <c r="L489" s="14" t="n"/>
      <c r="M489" s="14" t="n"/>
      <c r="N489" s="14" t="n"/>
      <c r="O489" s="14" t="n"/>
      <c r="P489" s="14" t="n"/>
      <c r="Q489" s="14" t="n"/>
      <c r="R489" s="14" t="n"/>
      <c r="S489" s="14" t="n"/>
      <c r="T489" s="14" t="n"/>
      <c r="U489" s="14" t="n"/>
      <c r="V489" s="14" t="n"/>
      <c r="W489" s="14" t="n"/>
      <c r="X489" s="14" t="n"/>
      <c r="Y489" s="14" t="n"/>
      <c r="Z489" s="14" t="n"/>
    </row>
    <row r="490" ht="15.75" customHeight="1" s="16">
      <c r="A490" s="14" t="n"/>
      <c r="B490" s="14" t="n"/>
      <c r="C490" s="14" t="n"/>
      <c r="D490" s="14" t="n"/>
      <c r="E490" s="14" t="n"/>
      <c r="F490" s="14" t="n"/>
      <c r="G490" s="14" t="n"/>
      <c r="H490" s="14" t="n"/>
      <c r="I490" s="14" t="n"/>
      <c r="J490" s="14" t="n"/>
      <c r="K490" s="14" t="n"/>
      <c r="L490" s="14" t="n"/>
      <c r="M490" s="14" t="n"/>
      <c r="N490" s="14" t="n"/>
      <c r="O490" s="14" t="n"/>
      <c r="P490" s="14" t="n"/>
      <c r="Q490" s="14" t="n"/>
      <c r="R490" s="14" t="n"/>
      <c r="S490" s="14" t="n"/>
      <c r="T490" s="14" t="n"/>
      <c r="U490" s="14" t="n"/>
      <c r="V490" s="14" t="n"/>
      <c r="W490" s="14" t="n"/>
      <c r="X490" s="14" t="n"/>
      <c r="Y490" s="14" t="n"/>
      <c r="Z490" s="14" t="n"/>
    </row>
    <row r="491" ht="15.75" customHeight="1" s="16">
      <c r="A491" s="14" t="n"/>
      <c r="B491" s="14" t="n"/>
      <c r="C491" s="14" t="n"/>
      <c r="D491" s="14" t="n"/>
      <c r="E491" s="14" t="n"/>
      <c r="F491" s="14" t="n"/>
      <c r="G491" s="14" t="n"/>
      <c r="H491" s="14" t="n"/>
      <c r="I491" s="14" t="n"/>
      <c r="J491" s="14" t="n"/>
      <c r="K491" s="14" t="n"/>
      <c r="L491" s="14" t="n"/>
      <c r="M491" s="14" t="n"/>
      <c r="N491" s="14" t="n"/>
      <c r="O491" s="14" t="n"/>
      <c r="P491" s="14" t="n"/>
      <c r="Q491" s="14" t="n"/>
      <c r="R491" s="14" t="n"/>
      <c r="S491" s="14" t="n"/>
      <c r="T491" s="14" t="n"/>
      <c r="U491" s="14" t="n"/>
      <c r="V491" s="14" t="n"/>
      <c r="W491" s="14" t="n"/>
      <c r="X491" s="14" t="n"/>
      <c r="Y491" s="14" t="n"/>
      <c r="Z491" s="14" t="n"/>
    </row>
    <row r="492" ht="15.75" customHeight="1" s="16">
      <c r="A492" s="14" t="n"/>
      <c r="B492" s="14" t="n"/>
      <c r="C492" s="14" t="n"/>
      <c r="D492" s="14" t="n"/>
      <c r="E492" s="14" t="n"/>
      <c r="F492" s="14" t="n"/>
      <c r="G492" s="14" t="n"/>
      <c r="H492" s="14" t="n"/>
      <c r="I492" s="14" t="n"/>
      <c r="J492" s="14" t="n"/>
      <c r="K492" s="14" t="n"/>
      <c r="L492" s="14" t="n"/>
      <c r="M492" s="14" t="n"/>
      <c r="N492" s="14" t="n"/>
      <c r="O492" s="14" t="n"/>
      <c r="P492" s="14" t="n"/>
      <c r="Q492" s="14" t="n"/>
      <c r="R492" s="14" t="n"/>
      <c r="S492" s="14" t="n"/>
      <c r="T492" s="14" t="n"/>
      <c r="U492" s="14" t="n"/>
      <c r="V492" s="14" t="n"/>
      <c r="W492" s="14" t="n"/>
      <c r="X492" s="14" t="n"/>
      <c r="Y492" s="14" t="n"/>
      <c r="Z492" s="14" t="n"/>
    </row>
    <row r="493" ht="15.75" customHeight="1" s="16">
      <c r="A493" s="14" t="n"/>
      <c r="B493" s="14" t="n"/>
      <c r="C493" s="14" t="n"/>
      <c r="D493" s="14" t="n"/>
      <c r="E493" s="14" t="n"/>
      <c r="F493" s="14" t="n"/>
      <c r="G493" s="14" t="n"/>
      <c r="H493" s="14" t="n"/>
      <c r="I493" s="14" t="n"/>
      <c r="J493" s="14" t="n"/>
      <c r="K493" s="14" t="n"/>
      <c r="L493" s="14" t="n"/>
      <c r="M493" s="14" t="n"/>
      <c r="N493" s="14" t="n"/>
      <c r="O493" s="14" t="n"/>
      <c r="P493" s="14" t="n"/>
      <c r="Q493" s="14" t="n"/>
      <c r="R493" s="14" t="n"/>
      <c r="S493" s="14" t="n"/>
      <c r="T493" s="14" t="n"/>
      <c r="U493" s="14" t="n"/>
      <c r="V493" s="14" t="n"/>
      <c r="W493" s="14" t="n"/>
      <c r="X493" s="14" t="n"/>
      <c r="Y493" s="14" t="n"/>
      <c r="Z493" s="14" t="n"/>
    </row>
    <row r="494" ht="15.75" customHeight="1" s="16">
      <c r="A494" s="14" t="n"/>
      <c r="B494" s="14" t="n"/>
      <c r="C494" s="14" t="n"/>
      <c r="D494" s="14" t="n"/>
      <c r="E494" s="14" t="n"/>
      <c r="F494" s="14" t="n"/>
      <c r="G494" s="14" t="n"/>
      <c r="H494" s="14" t="n"/>
      <c r="I494" s="14" t="n"/>
      <c r="J494" s="14" t="n"/>
      <c r="K494" s="14" t="n"/>
      <c r="L494" s="14" t="n"/>
      <c r="M494" s="14" t="n"/>
      <c r="N494" s="14" t="n"/>
      <c r="O494" s="14" t="n"/>
      <c r="P494" s="14" t="n"/>
      <c r="Q494" s="14" t="n"/>
      <c r="R494" s="14" t="n"/>
      <c r="S494" s="14" t="n"/>
      <c r="T494" s="14" t="n"/>
      <c r="U494" s="14" t="n"/>
      <c r="V494" s="14" t="n"/>
      <c r="W494" s="14" t="n"/>
      <c r="X494" s="14" t="n"/>
      <c r="Y494" s="14" t="n"/>
      <c r="Z494" s="14" t="n"/>
    </row>
    <row r="495" ht="15.75" customHeight="1" s="16">
      <c r="A495" s="14" t="n"/>
      <c r="B495" s="14" t="n"/>
      <c r="C495" s="14" t="n"/>
      <c r="D495" s="14" t="n"/>
      <c r="E495" s="14" t="n"/>
      <c r="F495" s="14" t="n"/>
      <c r="G495" s="14" t="n"/>
      <c r="H495" s="14" t="n"/>
      <c r="I495" s="14" t="n"/>
      <c r="J495" s="14" t="n"/>
      <c r="K495" s="14" t="n"/>
      <c r="L495" s="14" t="n"/>
      <c r="M495" s="14" t="n"/>
      <c r="N495" s="14" t="n"/>
      <c r="O495" s="14" t="n"/>
      <c r="P495" s="14" t="n"/>
      <c r="Q495" s="14" t="n"/>
      <c r="R495" s="14" t="n"/>
      <c r="S495" s="14" t="n"/>
      <c r="T495" s="14" t="n"/>
      <c r="U495" s="14" t="n"/>
      <c r="V495" s="14" t="n"/>
      <c r="W495" s="14" t="n"/>
      <c r="X495" s="14" t="n"/>
      <c r="Y495" s="14" t="n"/>
      <c r="Z495" s="14" t="n"/>
    </row>
    <row r="496" ht="15.75" customHeight="1" s="16">
      <c r="A496" s="14" t="n"/>
      <c r="B496" s="14" t="n"/>
      <c r="C496" s="14" t="n"/>
      <c r="D496" s="14" t="n"/>
      <c r="E496" s="14" t="n"/>
      <c r="F496" s="14" t="n"/>
      <c r="G496" s="14" t="n"/>
      <c r="H496" s="14" t="n"/>
      <c r="I496" s="14" t="n"/>
      <c r="J496" s="14" t="n"/>
      <c r="K496" s="14" t="n"/>
      <c r="L496" s="14" t="n"/>
      <c r="M496" s="14" t="n"/>
      <c r="N496" s="14" t="n"/>
      <c r="O496" s="14" t="n"/>
      <c r="P496" s="14" t="n"/>
      <c r="Q496" s="14" t="n"/>
      <c r="R496" s="14" t="n"/>
      <c r="S496" s="14" t="n"/>
      <c r="T496" s="14" t="n"/>
      <c r="U496" s="14" t="n"/>
      <c r="V496" s="14" t="n"/>
      <c r="W496" s="14" t="n"/>
      <c r="X496" s="14" t="n"/>
      <c r="Y496" s="14" t="n"/>
      <c r="Z496" s="14" t="n"/>
    </row>
    <row r="497" ht="15.75" customHeight="1" s="16">
      <c r="A497" s="14" t="n"/>
      <c r="B497" s="14" t="n"/>
      <c r="C497" s="14" t="n"/>
      <c r="D497" s="14" t="n"/>
      <c r="E497" s="14" t="n"/>
      <c r="F497" s="14" t="n"/>
      <c r="G497" s="14" t="n"/>
      <c r="H497" s="14" t="n"/>
      <c r="I497" s="14" t="n"/>
      <c r="J497" s="14" t="n"/>
      <c r="K497" s="14" t="n"/>
      <c r="L497" s="14" t="n"/>
      <c r="M497" s="14" t="n"/>
      <c r="N497" s="14" t="n"/>
      <c r="O497" s="14" t="n"/>
      <c r="P497" s="14" t="n"/>
      <c r="Q497" s="14" t="n"/>
      <c r="R497" s="14" t="n"/>
      <c r="S497" s="14" t="n"/>
      <c r="T497" s="14" t="n"/>
      <c r="U497" s="14" t="n"/>
      <c r="V497" s="14" t="n"/>
      <c r="W497" s="14" t="n"/>
      <c r="X497" s="14" t="n"/>
      <c r="Y497" s="14" t="n"/>
      <c r="Z497" s="14" t="n"/>
    </row>
    <row r="498" ht="15.75" customHeight="1" s="16">
      <c r="A498" s="14" t="n"/>
      <c r="B498" s="14" t="n"/>
      <c r="C498" s="14" t="n"/>
      <c r="D498" s="14" t="n"/>
      <c r="E498" s="14" t="n"/>
      <c r="F498" s="14" t="n"/>
      <c r="G498" s="14" t="n"/>
      <c r="H498" s="14" t="n"/>
      <c r="I498" s="14" t="n"/>
      <c r="J498" s="14" t="n"/>
      <c r="K498" s="14" t="n"/>
      <c r="L498" s="14" t="n"/>
      <c r="M498" s="14" t="n"/>
      <c r="N498" s="14" t="n"/>
      <c r="O498" s="14" t="n"/>
      <c r="P498" s="14" t="n"/>
      <c r="Q498" s="14" t="n"/>
      <c r="R498" s="14" t="n"/>
      <c r="S498" s="14" t="n"/>
      <c r="T498" s="14" t="n"/>
      <c r="U498" s="14" t="n"/>
      <c r="V498" s="14" t="n"/>
      <c r="W498" s="14" t="n"/>
      <c r="X498" s="14" t="n"/>
      <c r="Y498" s="14" t="n"/>
      <c r="Z498" s="14" t="n"/>
    </row>
    <row r="499" ht="15.75" customHeight="1" s="16">
      <c r="A499" s="14" t="n"/>
      <c r="B499" s="14" t="n"/>
      <c r="C499" s="14" t="n"/>
      <c r="D499" s="14" t="n"/>
      <c r="E499" s="14" t="n"/>
      <c r="F499" s="14" t="n"/>
      <c r="G499" s="14" t="n"/>
      <c r="H499" s="14" t="n"/>
      <c r="I499" s="14" t="n"/>
      <c r="J499" s="14" t="n"/>
      <c r="K499" s="14" t="n"/>
      <c r="L499" s="14" t="n"/>
      <c r="M499" s="14" t="n"/>
      <c r="N499" s="14" t="n"/>
      <c r="O499" s="14" t="n"/>
      <c r="P499" s="14" t="n"/>
      <c r="Q499" s="14" t="n"/>
      <c r="R499" s="14" t="n"/>
      <c r="S499" s="14" t="n"/>
      <c r="T499" s="14" t="n"/>
      <c r="U499" s="14" t="n"/>
      <c r="V499" s="14" t="n"/>
      <c r="W499" s="14" t="n"/>
      <c r="X499" s="14" t="n"/>
      <c r="Y499" s="14" t="n"/>
      <c r="Z499" s="14" t="n"/>
    </row>
    <row r="500" ht="15.75" customHeight="1" s="16">
      <c r="A500" s="14" t="n"/>
      <c r="B500" s="14" t="n"/>
      <c r="C500" s="14" t="n"/>
      <c r="D500" s="14" t="n"/>
      <c r="E500" s="14" t="n"/>
      <c r="F500" s="14" t="n"/>
      <c r="G500" s="14" t="n"/>
      <c r="H500" s="14" t="n"/>
      <c r="I500" s="14" t="n"/>
      <c r="J500" s="14" t="n"/>
      <c r="K500" s="14" t="n"/>
      <c r="L500" s="14" t="n"/>
      <c r="M500" s="14" t="n"/>
      <c r="N500" s="14" t="n"/>
      <c r="O500" s="14" t="n"/>
      <c r="P500" s="14" t="n"/>
      <c r="Q500" s="14" t="n"/>
      <c r="R500" s="14" t="n"/>
      <c r="S500" s="14" t="n"/>
      <c r="T500" s="14" t="n"/>
      <c r="U500" s="14" t="n"/>
      <c r="V500" s="14" t="n"/>
      <c r="W500" s="14" t="n"/>
      <c r="X500" s="14" t="n"/>
      <c r="Y500" s="14" t="n"/>
      <c r="Z500" s="14" t="n"/>
    </row>
    <row r="501" ht="15.75" customHeight="1" s="16">
      <c r="A501" s="14" t="n"/>
      <c r="B501" s="14" t="n"/>
      <c r="C501" s="14" t="n"/>
      <c r="D501" s="14" t="n"/>
      <c r="E501" s="14" t="n"/>
      <c r="F501" s="14" t="n"/>
      <c r="G501" s="14" t="n"/>
      <c r="H501" s="14" t="n"/>
      <c r="I501" s="14" t="n"/>
      <c r="J501" s="14" t="n"/>
      <c r="K501" s="14" t="n"/>
      <c r="L501" s="14" t="n"/>
      <c r="M501" s="14" t="n"/>
      <c r="N501" s="14" t="n"/>
      <c r="O501" s="14" t="n"/>
      <c r="P501" s="14" t="n"/>
      <c r="Q501" s="14" t="n"/>
      <c r="R501" s="14" t="n"/>
      <c r="S501" s="14" t="n"/>
      <c r="T501" s="14" t="n"/>
      <c r="U501" s="14" t="n"/>
      <c r="V501" s="14" t="n"/>
      <c r="W501" s="14" t="n"/>
      <c r="X501" s="14" t="n"/>
      <c r="Y501" s="14" t="n"/>
      <c r="Z501" s="14" t="n"/>
    </row>
    <row r="502" ht="15.75" customHeight="1" s="16">
      <c r="A502" s="14" t="n"/>
      <c r="B502" s="14" t="n"/>
      <c r="C502" s="14" t="n"/>
      <c r="D502" s="14" t="n"/>
      <c r="E502" s="14" t="n"/>
      <c r="F502" s="14" t="n"/>
      <c r="G502" s="14" t="n"/>
      <c r="H502" s="14" t="n"/>
      <c r="I502" s="14" t="n"/>
      <c r="J502" s="14" t="n"/>
      <c r="K502" s="14" t="n"/>
      <c r="L502" s="14" t="n"/>
      <c r="M502" s="14" t="n"/>
      <c r="N502" s="14" t="n"/>
      <c r="O502" s="14" t="n"/>
      <c r="P502" s="14" t="n"/>
      <c r="Q502" s="14" t="n"/>
      <c r="R502" s="14" t="n"/>
      <c r="S502" s="14" t="n"/>
      <c r="T502" s="14" t="n"/>
      <c r="U502" s="14" t="n"/>
      <c r="V502" s="14" t="n"/>
      <c r="W502" s="14" t="n"/>
      <c r="X502" s="14" t="n"/>
      <c r="Y502" s="14" t="n"/>
      <c r="Z502" s="14" t="n"/>
    </row>
    <row r="503" ht="15.75" customHeight="1" s="16">
      <c r="A503" s="14" t="n"/>
      <c r="B503" s="14" t="n"/>
      <c r="C503" s="14" t="n"/>
      <c r="D503" s="14" t="n"/>
      <c r="E503" s="14" t="n"/>
      <c r="F503" s="14" t="n"/>
      <c r="G503" s="14" t="n"/>
      <c r="H503" s="14" t="n"/>
      <c r="I503" s="14" t="n"/>
      <c r="J503" s="14" t="n"/>
      <c r="K503" s="14" t="n"/>
      <c r="L503" s="14" t="n"/>
      <c r="M503" s="14" t="n"/>
      <c r="N503" s="14" t="n"/>
      <c r="O503" s="14" t="n"/>
      <c r="P503" s="14" t="n"/>
      <c r="Q503" s="14" t="n"/>
      <c r="R503" s="14" t="n"/>
      <c r="S503" s="14" t="n"/>
      <c r="T503" s="14" t="n"/>
      <c r="U503" s="14" t="n"/>
      <c r="V503" s="14" t="n"/>
      <c r="W503" s="14" t="n"/>
      <c r="X503" s="14" t="n"/>
      <c r="Y503" s="14" t="n"/>
      <c r="Z503" s="14" t="n"/>
    </row>
    <row r="504" ht="15.75" customHeight="1" s="16">
      <c r="A504" s="14" t="n"/>
      <c r="B504" s="14" t="n"/>
      <c r="C504" s="14" t="n"/>
      <c r="D504" s="14" t="n"/>
      <c r="E504" s="14" t="n"/>
      <c r="F504" s="14" t="n"/>
      <c r="G504" s="14" t="n"/>
      <c r="H504" s="14" t="n"/>
      <c r="I504" s="14" t="n"/>
      <c r="J504" s="14" t="n"/>
      <c r="K504" s="14" t="n"/>
      <c r="L504" s="14" t="n"/>
      <c r="M504" s="14" t="n"/>
      <c r="N504" s="14" t="n"/>
      <c r="O504" s="14" t="n"/>
      <c r="P504" s="14" t="n"/>
      <c r="Q504" s="14" t="n"/>
      <c r="R504" s="14" t="n"/>
      <c r="S504" s="14" t="n"/>
      <c r="T504" s="14" t="n"/>
      <c r="U504" s="14" t="n"/>
      <c r="V504" s="14" t="n"/>
      <c r="W504" s="14" t="n"/>
      <c r="X504" s="14" t="n"/>
      <c r="Y504" s="14" t="n"/>
      <c r="Z504" s="14" t="n"/>
    </row>
    <row r="505" ht="15.75" customHeight="1" s="16">
      <c r="A505" s="14" t="n"/>
      <c r="B505" s="14" t="n"/>
      <c r="C505" s="14" t="n"/>
      <c r="D505" s="14" t="n"/>
      <c r="E505" s="14" t="n"/>
      <c r="F505" s="14" t="n"/>
      <c r="G505" s="14" t="n"/>
      <c r="H505" s="14" t="n"/>
      <c r="I505" s="14" t="n"/>
      <c r="J505" s="14" t="n"/>
      <c r="K505" s="14" t="n"/>
      <c r="L505" s="14" t="n"/>
      <c r="M505" s="14" t="n"/>
      <c r="N505" s="14" t="n"/>
      <c r="O505" s="14" t="n"/>
      <c r="P505" s="14" t="n"/>
      <c r="Q505" s="14" t="n"/>
      <c r="R505" s="14" t="n"/>
      <c r="S505" s="14" t="n"/>
      <c r="T505" s="14" t="n"/>
      <c r="U505" s="14" t="n"/>
      <c r="V505" s="14" t="n"/>
      <c r="W505" s="14" t="n"/>
      <c r="X505" s="14" t="n"/>
      <c r="Y505" s="14" t="n"/>
      <c r="Z505" s="14" t="n"/>
    </row>
    <row r="506" ht="15.75" customHeight="1" s="16">
      <c r="A506" s="14" t="n"/>
      <c r="B506" s="14" t="n"/>
      <c r="C506" s="14" t="n"/>
      <c r="D506" s="14" t="n"/>
      <c r="E506" s="14" t="n"/>
      <c r="F506" s="14" t="n"/>
      <c r="G506" s="14" t="n"/>
      <c r="H506" s="14" t="n"/>
      <c r="I506" s="14" t="n"/>
      <c r="J506" s="14" t="n"/>
      <c r="K506" s="14" t="n"/>
      <c r="L506" s="14" t="n"/>
      <c r="M506" s="14" t="n"/>
      <c r="N506" s="14" t="n"/>
      <c r="O506" s="14" t="n"/>
      <c r="P506" s="14" t="n"/>
      <c r="Q506" s="14" t="n"/>
      <c r="R506" s="14" t="n"/>
      <c r="S506" s="14" t="n"/>
      <c r="T506" s="14" t="n"/>
      <c r="U506" s="14" t="n"/>
      <c r="V506" s="14" t="n"/>
      <c r="W506" s="14" t="n"/>
      <c r="X506" s="14" t="n"/>
      <c r="Y506" s="14" t="n"/>
      <c r="Z506" s="14" t="n"/>
    </row>
    <row r="507" ht="15.75" customHeight="1" s="16">
      <c r="A507" s="14" t="n"/>
      <c r="B507" s="14" t="n"/>
      <c r="C507" s="14" t="n"/>
      <c r="D507" s="14" t="n"/>
      <c r="E507" s="14" t="n"/>
      <c r="F507" s="14" t="n"/>
      <c r="G507" s="14" t="n"/>
      <c r="H507" s="14" t="n"/>
      <c r="I507" s="14" t="n"/>
      <c r="J507" s="14" t="n"/>
      <c r="K507" s="14" t="n"/>
      <c r="L507" s="14" t="n"/>
      <c r="M507" s="14" t="n"/>
      <c r="N507" s="14" t="n"/>
      <c r="O507" s="14" t="n"/>
      <c r="P507" s="14" t="n"/>
      <c r="Q507" s="14" t="n"/>
      <c r="R507" s="14" t="n"/>
      <c r="S507" s="14" t="n"/>
      <c r="T507" s="14" t="n"/>
      <c r="U507" s="14" t="n"/>
      <c r="V507" s="14" t="n"/>
      <c r="W507" s="14" t="n"/>
      <c r="X507" s="14" t="n"/>
      <c r="Y507" s="14" t="n"/>
      <c r="Z507" s="14" t="n"/>
    </row>
    <row r="508" ht="15.75" customHeight="1" s="16">
      <c r="A508" s="14" t="n"/>
      <c r="B508" s="14" t="n"/>
      <c r="C508" s="14" t="n"/>
      <c r="D508" s="14" t="n"/>
      <c r="E508" s="14" t="n"/>
      <c r="F508" s="14" t="n"/>
      <c r="G508" s="14" t="n"/>
      <c r="H508" s="14" t="n"/>
      <c r="I508" s="14" t="n"/>
      <c r="J508" s="14" t="n"/>
      <c r="K508" s="14" t="n"/>
      <c r="L508" s="14" t="n"/>
      <c r="M508" s="14" t="n"/>
      <c r="N508" s="14" t="n"/>
      <c r="O508" s="14" t="n"/>
      <c r="P508" s="14" t="n"/>
      <c r="Q508" s="14" t="n"/>
      <c r="R508" s="14" t="n"/>
      <c r="S508" s="14" t="n"/>
      <c r="T508" s="14" t="n"/>
      <c r="U508" s="14" t="n"/>
      <c r="V508" s="14" t="n"/>
      <c r="W508" s="14" t="n"/>
      <c r="X508" s="14" t="n"/>
      <c r="Y508" s="14" t="n"/>
      <c r="Z508" s="14" t="n"/>
    </row>
    <row r="509" ht="15.75" customHeight="1" s="16">
      <c r="A509" s="14" t="n"/>
      <c r="B509" s="14" t="n"/>
      <c r="C509" s="14" t="n"/>
      <c r="D509" s="14" t="n"/>
      <c r="E509" s="14" t="n"/>
      <c r="F509" s="14" t="n"/>
      <c r="G509" s="14" t="n"/>
      <c r="H509" s="14" t="n"/>
      <c r="I509" s="14" t="n"/>
      <c r="J509" s="14" t="n"/>
      <c r="K509" s="14" t="n"/>
      <c r="L509" s="14" t="n"/>
      <c r="M509" s="14" t="n"/>
      <c r="N509" s="14" t="n"/>
      <c r="O509" s="14" t="n"/>
      <c r="P509" s="14" t="n"/>
      <c r="Q509" s="14" t="n"/>
      <c r="R509" s="14" t="n"/>
      <c r="S509" s="14" t="n"/>
      <c r="T509" s="14" t="n"/>
      <c r="U509" s="14" t="n"/>
      <c r="V509" s="14" t="n"/>
      <c r="W509" s="14" t="n"/>
      <c r="X509" s="14" t="n"/>
      <c r="Y509" s="14" t="n"/>
      <c r="Z509" s="14" t="n"/>
    </row>
    <row r="510" ht="15.75" customHeight="1" s="16">
      <c r="A510" s="14" t="n"/>
      <c r="B510" s="14" t="n"/>
      <c r="C510" s="14" t="n"/>
      <c r="D510" s="14" t="n"/>
      <c r="E510" s="14" t="n"/>
      <c r="F510" s="14" t="n"/>
      <c r="G510" s="14" t="n"/>
      <c r="H510" s="14" t="n"/>
      <c r="I510" s="14" t="n"/>
      <c r="J510" s="14" t="n"/>
      <c r="K510" s="14" t="n"/>
      <c r="L510" s="14" t="n"/>
      <c r="M510" s="14" t="n"/>
      <c r="N510" s="14" t="n"/>
      <c r="O510" s="14" t="n"/>
      <c r="P510" s="14" t="n"/>
      <c r="Q510" s="14" t="n"/>
      <c r="R510" s="14" t="n"/>
      <c r="S510" s="14" t="n"/>
      <c r="T510" s="14" t="n"/>
      <c r="U510" s="14" t="n"/>
      <c r="V510" s="14" t="n"/>
      <c r="W510" s="14" t="n"/>
      <c r="X510" s="14" t="n"/>
      <c r="Y510" s="14" t="n"/>
      <c r="Z510" s="14" t="n"/>
    </row>
    <row r="511" ht="15.75" customHeight="1" s="16">
      <c r="A511" s="14" t="n"/>
      <c r="B511" s="14" t="n"/>
      <c r="C511" s="14" t="n"/>
      <c r="D511" s="14" t="n"/>
      <c r="E511" s="14" t="n"/>
      <c r="F511" s="14" t="n"/>
      <c r="G511" s="14" t="n"/>
      <c r="H511" s="14" t="n"/>
      <c r="I511" s="14" t="n"/>
      <c r="J511" s="14" t="n"/>
      <c r="K511" s="14" t="n"/>
      <c r="L511" s="14" t="n"/>
      <c r="M511" s="14" t="n"/>
      <c r="N511" s="14" t="n"/>
      <c r="O511" s="14" t="n"/>
      <c r="P511" s="14" t="n"/>
      <c r="Q511" s="14" t="n"/>
      <c r="R511" s="14" t="n"/>
      <c r="S511" s="14" t="n"/>
      <c r="T511" s="14" t="n"/>
      <c r="U511" s="14" t="n"/>
      <c r="V511" s="14" t="n"/>
      <c r="W511" s="14" t="n"/>
      <c r="X511" s="14" t="n"/>
      <c r="Y511" s="14" t="n"/>
      <c r="Z511" s="14" t="n"/>
    </row>
    <row r="512" ht="15.75" customHeight="1" s="16">
      <c r="A512" s="14" t="n"/>
      <c r="B512" s="14" t="n"/>
      <c r="C512" s="14" t="n"/>
      <c r="D512" s="14" t="n"/>
      <c r="E512" s="14" t="n"/>
      <c r="F512" s="14" t="n"/>
      <c r="G512" s="14" t="n"/>
      <c r="H512" s="14" t="n"/>
      <c r="I512" s="14" t="n"/>
      <c r="J512" s="14" t="n"/>
      <c r="K512" s="14" t="n"/>
      <c r="L512" s="14" t="n"/>
      <c r="M512" s="14" t="n"/>
      <c r="N512" s="14" t="n"/>
      <c r="O512" s="14" t="n"/>
      <c r="P512" s="14" t="n"/>
      <c r="Q512" s="14" t="n"/>
      <c r="R512" s="14" t="n"/>
      <c r="S512" s="14" t="n"/>
      <c r="T512" s="14" t="n"/>
      <c r="U512" s="14" t="n"/>
      <c r="V512" s="14" t="n"/>
      <c r="W512" s="14" t="n"/>
      <c r="X512" s="14" t="n"/>
      <c r="Y512" s="14" t="n"/>
      <c r="Z512" s="14" t="n"/>
    </row>
    <row r="513" ht="15.75" customHeight="1" s="16">
      <c r="A513" s="14" t="n"/>
      <c r="B513" s="14" t="n"/>
      <c r="C513" s="14" t="n"/>
      <c r="D513" s="14" t="n"/>
      <c r="E513" s="14" t="n"/>
      <c r="F513" s="14" t="n"/>
      <c r="G513" s="14" t="n"/>
      <c r="H513" s="14" t="n"/>
      <c r="I513" s="14" t="n"/>
      <c r="J513" s="14" t="n"/>
      <c r="K513" s="14" t="n"/>
      <c r="L513" s="14" t="n"/>
      <c r="M513" s="14" t="n"/>
      <c r="N513" s="14" t="n"/>
      <c r="O513" s="14" t="n"/>
      <c r="P513" s="14" t="n"/>
      <c r="Q513" s="14" t="n"/>
      <c r="R513" s="14" t="n"/>
      <c r="S513" s="14" t="n"/>
      <c r="T513" s="14" t="n"/>
      <c r="U513" s="14" t="n"/>
      <c r="V513" s="14" t="n"/>
      <c r="W513" s="14" t="n"/>
      <c r="X513" s="14" t="n"/>
      <c r="Y513" s="14" t="n"/>
      <c r="Z513" s="14" t="n"/>
    </row>
    <row r="514" ht="15.75" customHeight="1" s="16">
      <c r="A514" s="14" t="n"/>
      <c r="B514" s="14" t="n"/>
      <c r="C514" s="14" t="n"/>
      <c r="D514" s="14" t="n"/>
      <c r="E514" s="14" t="n"/>
      <c r="F514" s="14" t="n"/>
      <c r="G514" s="14" t="n"/>
      <c r="H514" s="14" t="n"/>
      <c r="I514" s="14" t="n"/>
      <c r="J514" s="14" t="n"/>
      <c r="K514" s="14" t="n"/>
      <c r="L514" s="14" t="n"/>
      <c r="M514" s="14" t="n"/>
      <c r="N514" s="14" t="n"/>
      <c r="O514" s="14" t="n"/>
      <c r="P514" s="14" t="n"/>
      <c r="Q514" s="14" t="n"/>
      <c r="R514" s="14" t="n"/>
      <c r="S514" s="14" t="n"/>
      <c r="T514" s="14" t="n"/>
      <c r="U514" s="14" t="n"/>
      <c r="V514" s="14" t="n"/>
      <c r="W514" s="14" t="n"/>
      <c r="X514" s="14" t="n"/>
      <c r="Y514" s="14" t="n"/>
      <c r="Z514" s="14" t="n"/>
    </row>
    <row r="515" ht="15.75" customHeight="1" s="16">
      <c r="A515" s="14" t="n"/>
      <c r="B515" s="14" t="n"/>
      <c r="C515" s="14" t="n"/>
      <c r="D515" s="14" t="n"/>
      <c r="E515" s="14" t="n"/>
      <c r="F515" s="14" t="n"/>
      <c r="G515" s="14" t="n"/>
      <c r="H515" s="14" t="n"/>
      <c r="I515" s="14" t="n"/>
      <c r="J515" s="14" t="n"/>
      <c r="K515" s="14" t="n"/>
      <c r="L515" s="14" t="n"/>
      <c r="M515" s="14" t="n"/>
      <c r="N515" s="14" t="n"/>
      <c r="O515" s="14" t="n"/>
      <c r="P515" s="14" t="n"/>
      <c r="Q515" s="14" t="n"/>
      <c r="R515" s="14" t="n"/>
      <c r="S515" s="14" t="n"/>
      <c r="T515" s="14" t="n"/>
      <c r="U515" s="14" t="n"/>
      <c r="V515" s="14" t="n"/>
      <c r="W515" s="14" t="n"/>
      <c r="X515" s="14" t="n"/>
      <c r="Y515" s="14" t="n"/>
      <c r="Z515" s="14" t="n"/>
    </row>
    <row r="516" ht="15.75" customHeight="1" s="16">
      <c r="A516" s="14" t="n"/>
      <c r="B516" s="14" t="n"/>
      <c r="C516" s="14" t="n"/>
      <c r="D516" s="14" t="n"/>
      <c r="E516" s="14" t="n"/>
      <c r="F516" s="14" t="n"/>
      <c r="G516" s="14" t="n"/>
      <c r="H516" s="14" t="n"/>
      <c r="I516" s="14" t="n"/>
      <c r="J516" s="14" t="n"/>
      <c r="K516" s="14" t="n"/>
      <c r="L516" s="14" t="n"/>
      <c r="M516" s="14" t="n"/>
      <c r="N516" s="14" t="n"/>
      <c r="O516" s="14" t="n"/>
      <c r="P516" s="14" t="n"/>
      <c r="Q516" s="14" t="n"/>
      <c r="R516" s="14" t="n"/>
      <c r="S516" s="14" t="n"/>
      <c r="T516" s="14" t="n"/>
      <c r="U516" s="14" t="n"/>
      <c r="V516" s="14" t="n"/>
      <c r="W516" s="14" t="n"/>
      <c r="X516" s="14" t="n"/>
      <c r="Y516" s="14" t="n"/>
      <c r="Z516" s="14" t="n"/>
    </row>
    <row r="517" ht="15.75" customHeight="1" s="16">
      <c r="A517" s="14" t="n"/>
      <c r="B517" s="14" t="n"/>
      <c r="C517" s="14" t="n"/>
      <c r="D517" s="14" t="n"/>
      <c r="E517" s="14" t="n"/>
      <c r="F517" s="14" t="n"/>
      <c r="G517" s="14" t="n"/>
      <c r="H517" s="14" t="n"/>
      <c r="I517" s="14" t="n"/>
      <c r="J517" s="14" t="n"/>
      <c r="K517" s="14" t="n"/>
      <c r="L517" s="14" t="n"/>
      <c r="M517" s="14" t="n"/>
      <c r="N517" s="14" t="n"/>
      <c r="O517" s="14" t="n"/>
      <c r="P517" s="14" t="n"/>
      <c r="Q517" s="14" t="n"/>
      <c r="R517" s="14" t="n"/>
      <c r="S517" s="14" t="n"/>
      <c r="T517" s="14" t="n"/>
      <c r="U517" s="14" t="n"/>
      <c r="V517" s="14" t="n"/>
      <c r="W517" s="14" t="n"/>
      <c r="X517" s="14" t="n"/>
      <c r="Y517" s="14" t="n"/>
      <c r="Z517" s="14" t="n"/>
    </row>
    <row r="518" ht="15.75" customHeight="1" s="16">
      <c r="A518" s="14" t="n"/>
      <c r="B518" s="14" t="n"/>
      <c r="C518" s="14" t="n"/>
      <c r="D518" s="14" t="n"/>
      <c r="E518" s="14" t="n"/>
      <c r="F518" s="14" t="n"/>
      <c r="G518" s="14" t="n"/>
      <c r="H518" s="14" t="n"/>
      <c r="I518" s="14" t="n"/>
      <c r="J518" s="14" t="n"/>
      <c r="K518" s="14" t="n"/>
      <c r="L518" s="14" t="n"/>
      <c r="M518" s="14" t="n"/>
      <c r="N518" s="14" t="n"/>
      <c r="O518" s="14" t="n"/>
      <c r="P518" s="14" t="n"/>
      <c r="Q518" s="14" t="n"/>
      <c r="R518" s="14" t="n"/>
      <c r="S518" s="14" t="n"/>
      <c r="T518" s="14" t="n"/>
      <c r="U518" s="14" t="n"/>
      <c r="V518" s="14" t="n"/>
      <c r="W518" s="14" t="n"/>
      <c r="X518" s="14" t="n"/>
      <c r="Y518" s="14" t="n"/>
      <c r="Z518" s="14" t="n"/>
    </row>
    <row r="519" ht="15.75" customHeight="1" s="16">
      <c r="A519" s="14" t="n"/>
      <c r="B519" s="14" t="n"/>
      <c r="C519" s="14" t="n"/>
      <c r="D519" s="14" t="n"/>
      <c r="E519" s="14" t="n"/>
      <c r="F519" s="14" t="n"/>
      <c r="G519" s="14" t="n"/>
      <c r="H519" s="14" t="n"/>
      <c r="I519" s="14" t="n"/>
      <c r="J519" s="14" t="n"/>
      <c r="K519" s="14" t="n"/>
      <c r="L519" s="14" t="n"/>
      <c r="M519" s="14" t="n"/>
      <c r="N519" s="14" t="n"/>
      <c r="O519" s="14" t="n"/>
      <c r="P519" s="14" t="n"/>
      <c r="Q519" s="14" t="n"/>
      <c r="R519" s="14" t="n"/>
      <c r="S519" s="14" t="n"/>
      <c r="T519" s="14" t="n"/>
      <c r="U519" s="14" t="n"/>
      <c r="V519" s="14" t="n"/>
      <c r="W519" s="14" t="n"/>
      <c r="X519" s="14" t="n"/>
      <c r="Y519" s="14" t="n"/>
      <c r="Z519" s="14" t="n"/>
    </row>
    <row r="520" ht="15.75" customHeight="1" s="16">
      <c r="A520" s="14" t="n"/>
      <c r="B520" s="14" t="n"/>
      <c r="C520" s="14" t="n"/>
      <c r="D520" s="14" t="n"/>
      <c r="E520" s="14" t="n"/>
      <c r="F520" s="14" t="n"/>
      <c r="G520" s="14" t="n"/>
      <c r="H520" s="14" t="n"/>
      <c r="I520" s="14" t="n"/>
      <c r="J520" s="14" t="n"/>
      <c r="K520" s="14" t="n"/>
      <c r="L520" s="14" t="n"/>
      <c r="M520" s="14" t="n"/>
      <c r="N520" s="14" t="n"/>
      <c r="O520" s="14" t="n"/>
      <c r="P520" s="14" t="n"/>
      <c r="Q520" s="14" t="n"/>
      <c r="R520" s="14" t="n"/>
      <c r="S520" s="14" t="n"/>
      <c r="T520" s="14" t="n"/>
      <c r="U520" s="14" t="n"/>
      <c r="V520" s="14" t="n"/>
      <c r="W520" s="14" t="n"/>
      <c r="X520" s="14" t="n"/>
      <c r="Y520" s="14" t="n"/>
      <c r="Z520" s="14" t="n"/>
    </row>
    <row r="521" ht="15.75" customHeight="1" s="16">
      <c r="A521" s="14" t="n"/>
      <c r="B521" s="14" t="n"/>
      <c r="C521" s="14" t="n"/>
      <c r="D521" s="14" t="n"/>
      <c r="E521" s="14" t="n"/>
      <c r="F521" s="14" t="n"/>
      <c r="G521" s="14" t="n"/>
      <c r="H521" s="14" t="n"/>
      <c r="I521" s="14" t="n"/>
      <c r="J521" s="14" t="n"/>
      <c r="K521" s="14" t="n"/>
      <c r="L521" s="14" t="n"/>
      <c r="M521" s="14" t="n"/>
      <c r="N521" s="14" t="n"/>
      <c r="O521" s="14" t="n"/>
      <c r="P521" s="14" t="n"/>
      <c r="Q521" s="14" t="n"/>
      <c r="R521" s="14" t="n"/>
      <c r="S521" s="14" t="n"/>
      <c r="T521" s="14" t="n"/>
      <c r="U521" s="14" t="n"/>
      <c r="V521" s="14" t="n"/>
      <c r="W521" s="14" t="n"/>
      <c r="X521" s="14" t="n"/>
      <c r="Y521" s="14" t="n"/>
      <c r="Z521" s="14" t="n"/>
    </row>
    <row r="522" ht="15.75" customHeight="1" s="16">
      <c r="A522" s="14" t="n"/>
      <c r="B522" s="14" t="n"/>
      <c r="C522" s="14" t="n"/>
      <c r="D522" s="14" t="n"/>
      <c r="E522" s="14" t="n"/>
      <c r="F522" s="14" t="n"/>
      <c r="G522" s="14" t="n"/>
      <c r="H522" s="14" t="n"/>
      <c r="I522" s="14" t="n"/>
      <c r="J522" s="14" t="n"/>
      <c r="K522" s="14" t="n"/>
      <c r="L522" s="14" t="n"/>
      <c r="M522" s="14" t="n"/>
      <c r="N522" s="14" t="n"/>
      <c r="O522" s="14" t="n"/>
      <c r="P522" s="14" t="n"/>
      <c r="Q522" s="14" t="n"/>
      <c r="R522" s="14" t="n"/>
      <c r="S522" s="14" t="n"/>
      <c r="T522" s="14" t="n"/>
      <c r="U522" s="14" t="n"/>
      <c r="V522" s="14" t="n"/>
      <c r="W522" s="14" t="n"/>
      <c r="X522" s="14" t="n"/>
      <c r="Y522" s="14" t="n"/>
      <c r="Z522" s="14" t="n"/>
    </row>
    <row r="523" ht="15.75" customHeight="1" s="16">
      <c r="A523" s="14" t="n"/>
      <c r="B523" s="14" t="n"/>
      <c r="C523" s="14" t="n"/>
      <c r="D523" s="14" t="n"/>
      <c r="E523" s="14" t="n"/>
      <c r="F523" s="14" t="n"/>
      <c r="G523" s="14" t="n"/>
      <c r="H523" s="14" t="n"/>
      <c r="I523" s="14" t="n"/>
      <c r="J523" s="14" t="n"/>
      <c r="K523" s="14" t="n"/>
      <c r="L523" s="14" t="n"/>
      <c r="M523" s="14" t="n"/>
      <c r="N523" s="14" t="n"/>
      <c r="O523" s="14" t="n"/>
      <c r="P523" s="14" t="n"/>
      <c r="Q523" s="14" t="n"/>
      <c r="R523" s="14" t="n"/>
      <c r="S523" s="14" t="n"/>
      <c r="T523" s="14" t="n"/>
      <c r="U523" s="14" t="n"/>
      <c r="V523" s="14" t="n"/>
      <c r="W523" s="14" t="n"/>
      <c r="X523" s="14" t="n"/>
      <c r="Y523" s="14" t="n"/>
      <c r="Z523" s="14" t="n"/>
    </row>
    <row r="524" ht="15.75" customHeight="1" s="16">
      <c r="A524" s="14" t="n"/>
      <c r="B524" s="14" t="n"/>
      <c r="C524" s="14" t="n"/>
      <c r="D524" s="14" t="n"/>
      <c r="E524" s="14" t="n"/>
      <c r="F524" s="14" t="n"/>
      <c r="G524" s="14" t="n"/>
      <c r="H524" s="14" t="n"/>
      <c r="I524" s="14" t="n"/>
      <c r="J524" s="14" t="n"/>
      <c r="K524" s="14" t="n"/>
      <c r="L524" s="14" t="n"/>
      <c r="M524" s="14" t="n"/>
      <c r="N524" s="14" t="n"/>
      <c r="O524" s="14" t="n"/>
      <c r="P524" s="14" t="n"/>
      <c r="Q524" s="14" t="n"/>
      <c r="R524" s="14" t="n"/>
      <c r="S524" s="14" t="n"/>
      <c r="T524" s="14" t="n"/>
      <c r="U524" s="14" t="n"/>
      <c r="V524" s="14" t="n"/>
      <c r="W524" s="14" t="n"/>
      <c r="X524" s="14" t="n"/>
      <c r="Y524" s="14" t="n"/>
      <c r="Z524" s="14" t="n"/>
    </row>
    <row r="525" ht="15.75" customHeight="1" s="16">
      <c r="A525" s="14" t="n"/>
      <c r="B525" s="14" t="n"/>
      <c r="C525" s="14" t="n"/>
      <c r="D525" s="14" t="n"/>
      <c r="E525" s="14" t="n"/>
      <c r="F525" s="14" t="n"/>
      <c r="G525" s="14" t="n"/>
      <c r="H525" s="14" t="n"/>
      <c r="I525" s="14" t="n"/>
      <c r="J525" s="14" t="n"/>
      <c r="K525" s="14" t="n"/>
      <c r="L525" s="14" t="n"/>
      <c r="M525" s="14" t="n"/>
      <c r="N525" s="14" t="n"/>
      <c r="O525" s="14" t="n"/>
      <c r="P525" s="14" t="n"/>
      <c r="Q525" s="14" t="n"/>
      <c r="R525" s="14" t="n"/>
      <c r="S525" s="14" t="n"/>
      <c r="T525" s="14" t="n"/>
      <c r="U525" s="14" t="n"/>
      <c r="V525" s="14" t="n"/>
      <c r="W525" s="14" t="n"/>
      <c r="X525" s="14" t="n"/>
      <c r="Y525" s="14" t="n"/>
      <c r="Z525" s="14" t="n"/>
    </row>
    <row r="526" ht="15.75" customHeight="1" s="16">
      <c r="A526" s="14" t="n"/>
      <c r="B526" s="14" t="n"/>
      <c r="C526" s="14" t="n"/>
      <c r="D526" s="14" t="n"/>
      <c r="E526" s="14" t="n"/>
      <c r="F526" s="14" t="n"/>
      <c r="G526" s="14" t="n"/>
      <c r="H526" s="14" t="n"/>
      <c r="I526" s="14" t="n"/>
      <c r="J526" s="14" t="n"/>
      <c r="K526" s="14" t="n"/>
      <c r="L526" s="14" t="n"/>
      <c r="M526" s="14" t="n"/>
      <c r="N526" s="14" t="n"/>
      <c r="O526" s="14" t="n"/>
      <c r="P526" s="14" t="n"/>
      <c r="Q526" s="14" t="n"/>
      <c r="R526" s="14" t="n"/>
      <c r="S526" s="14" t="n"/>
      <c r="T526" s="14" t="n"/>
      <c r="U526" s="14" t="n"/>
      <c r="V526" s="14" t="n"/>
      <c r="W526" s="14" t="n"/>
      <c r="X526" s="14" t="n"/>
      <c r="Y526" s="14" t="n"/>
      <c r="Z526" s="14" t="n"/>
    </row>
    <row r="527" ht="15.75" customHeight="1" s="16">
      <c r="A527" s="14" t="n"/>
      <c r="B527" s="14" t="n"/>
      <c r="C527" s="14" t="n"/>
      <c r="D527" s="14" t="n"/>
      <c r="E527" s="14" t="n"/>
      <c r="F527" s="14" t="n"/>
      <c r="G527" s="14" t="n"/>
      <c r="H527" s="14" t="n"/>
      <c r="I527" s="14" t="n"/>
      <c r="J527" s="14" t="n"/>
      <c r="K527" s="14" t="n"/>
      <c r="L527" s="14" t="n"/>
      <c r="M527" s="14" t="n"/>
      <c r="N527" s="14" t="n"/>
      <c r="O527" s="14" t="n"/>
      <c r="P527" s="14" t="n"/>
      <c r="Q527" s="14" t="n"/>
      <c r="R527" s="14" t="n"/>
      <c r="S527" s="14" t="n"/>
      <c r="T527" s="14" t="n"/>
      <c r="U527" s="14" t="n"/>
      <c r="V527" s="14" t="n"/>
      <c r="W527" s="14" t="n"/>
      <c r="X527" s="14" t="n"/>
      <c r="Y527" s="14" t="n"/>
      <c r="Z527" s="14" t="n"/>
    </row>
    <row r="528" ht="15.75" customHeight="1" s="16">
      <c r="A528" s="14" t="n"/>
      <c r="B528" s="14" t="n"/>
      <c r="C528" s="14" t="n"/>
      <c r="D528" s="14" t="n"/>
      <c r="E528" s="14" t="n"/>
      <c r="F528" s="14" t="n"/>
      <c r="G528" s="14" t="n"/>
      <c r="H528" s="14" t="n"/>
      <c r="I528" s="14" t="n"/>
      <c r="J528" s="14" t="n"/>
      <c r="K528" s="14" t="n"/>
      <c r="L528" s="14" t="n"/>
      <c r="M528" s="14" t="n"/>
      <c r="N528" s="14" t="n"/>
      <c r="O528" s="14" t="n"/>
      <c r="P528" s="14" t="n"/>
      <c r="Q528" s="14" t="n"/>
      <c r="R528" s="14" t="n"/>
      <c r="S528" s="14" t="n"/>
      <c r="T528" s="14" t="n"/>
      <c r="U528" s="14" t="n"/>
      <c r="V528" s="14" t="n"/>
      <c r="W528" s="14" t="n"/>
      <c r="X528" s="14" t="n"/>
      <c r="Y528" s="14" t="n"/>
      <c r="Z528" s="14" t="n"/>
    </row>
    <row r="529" ht="15.75" customHeight="1" s="16">
      <c r="A529" s="14" t="n"/>
      <c r="B529" s="14" t="n"/>
      <c r="C529" s="14" t="n"/>
      <c r="D529" s="14" t="n"/>
      <c r="E529" s="14" t="n"/>
      <c r="F529" s="14" t="n"/>
      <c r="G529" s="14" t="n"/>
      <c r="H529" s="14" t="n"/>
      <c r="I529" s="14" t="n"/>
      <c r="J529" s="14" t="n"/>
      <c r="K529" s="14" t="n"/>
      <c r="L529" s="14" t="n"/>
      <c r="M529" s="14" t="n"/>
      <c r="N529" s="14" t="n"/>
      <c r="O529" s="14" t="n"/>
      <c r="P529" s="14" t="n"/>
      <c r="Q529" s="14" t="n"/>
      <c r="R529" s="14" t="n"/>
      <c r="S529" s="14" t="n"/>
      <c r="T529" s="14" t="n"/>
      <c r="U529" s="14" t="n"/>
      <c r="V529" s="14" t="n"/>
      <c r="W529" s="14" t="n"/>
      <c r="X529" s="14" t="n"/>
      <c r="Y529" s="14" t="n"/>
      <c r="Z529" s="14" t="n"/>
    </row>
    <row r="530" ht="15.75" customHeight="1" s="16">
      <c r="A530" s="14" t="n"/>
      <c r="B530" s="14" t="n"/>
      <c r="C530" s="14" t="n"/>
      <c r="D530" s="14" t="n"/>
      <c r="E530" s="14" t="n"/>
      <c r="F530" s="14" t="n"/>
      <c r="G530" s="14" t="n"/>
      <c r="H530" s="14" t="n"/>
      <c r="I530" s="14" t="n"/>
      <c r="J530" s="14" t="n"/>
      <c r="K530" s="14" t="n"/>
      <c r="L530" s="14" t="n"/>
      <c r="M530" s="14" t="n"/>
      <c r="N530" s="14" t="n"/>
      <c r="O530" s="14" t="n"/>
      <c r="P530" s="14" t="n"/>
      <c r="Q530" s="14" t="n"/>
      <c r="R530" s="14" t="n"/>
      <c r="S530" s="14" t="n"/>
      <c r="T530" s="14" t="n"/>
      <c r="U530" s="14" t="n"/>
      <c r="V530" s="14" t="n"/>
      <c r="W530" s="14" t="n"/>
      <c r="X530" s="14" t="n"/>
      <c r="Y530" s="14" t="n"/>
      <c r="Z530" s="14" t="n"/>
    </row>
    <row r="531" ht="15.75" customHeight="1" s="16">
      <c r="A531" s="14" t="n"/>
      <c r="B531" s="14" t="n"/>
      <c r="C531" s="14" t="n"/>
      <c r="D531" s="14" t="n"/>
      <c r="E531" s="14" t="n"/>
      <c r="F531" s="14" t="n"/>
      <c r="G531" s="14" t="n"/>
      <c r="H531" s="14" t="n"/>
      <c r="I531" s="14" t="n"/>
      <c r="J531" s="14" t="n"/>
      <c r="K531" s="14" t="n"/>
      <c r="L531" s="14" t="n"/>
      <c r="M531" s="14" t="n"/>
      <c r="N531" s="14" t="n"/>
      <c r="O531" s="14" t="n"/>
      <c r="P531" s="14" t="n"/>
      <c r="Q531" s="14" t="n"/>
      <c r="R531" s="14" t="n"/>
      <c r="S531" s="14" t="n"/>
      <c r="T531" s="14" t="n"/>
      <c r="U531" s="14" t="n"/>
      <c r="V531" s="14" t="n"/>
      <c r="W531" s="14" t="n"/>
      <c r="X531" s="14" t="n"/>
      <c r="Y531" s="14" t="n"/>
      <c r="Z531" s="14" t="n"/>
    </row>
    <row r="532" ht="15.75" customHeight="1" s="16">
      <c r="A532" s="14" t="n"/>
      <c r="B532" s="14" t="n"/>
      <c r="C532" s="14" t="n"/>
      <c r="D532" s="14" t="n"/>
      <c r="E532" s="14" t="n"/>
      <c r="F532" s="14" t="n"/>
      <c r="G532" s="14" t="n"/>
      <c r="H532" s="14" t="n"/>
      <c r="I532" s="14" t="n"/>
      <c r="J532" s="14" t="n"/>
      <c r="K532" s="14" t="n"/>
      <c r="L532" s="14" t="n"/>
      <c r="M532" s="14" t="n"/>
      <c r="N532" s="14" t="n"/>
      <c r="O532" s="14" t="n"/>
      <c r="P532" s="14" t="n"/>
      <c r="Q532" s="14" t="n"/>
      <c r="R532" s="14" t="n"/>
      <c r="S532" s="14" t="n"/>
      <c r="T532" s="14" t="n"/>
      <c r="U532" s="14" t="n"/>
      <c r="V532" s="14" t="n"/>
      <c r="W532" s="14" t="n"/>
      <c r="X532" s="14" t="n"/>
      <c r="Y532" s="14" t="n"/>
      <c r="Z532" s="14" t="n"/>
    </row>
    <row r="533" ht="15.75" customHeight="1" s="16">
      <c r="A533" s="14" t="n"/>
      <c r="B533" s="14" t="n"/>
      <c r="C533" s="14" t="n"/>
      <c r="D533" s="14" t="n"/>
      <c r="E533" s="14" t="n"/>
      <c r="F533" s="14" t="n"/>
      <c r="G533" s="14" t="n"/>
      <c r="H533" s="14" t="n"/>
      <c r="I533" s="14" t="n"/>
      <c r="J533" s="14" t="n"/>
      <c r="K533" s="14" t="n"/>
      <c r="L533" s="14" t="n"/>
      <c r="M533" s="14" t="n"/>
      <c r="N533" s="14" t="n"/>
      <c r="O533" s="14" t="n"/>
      <c r="P533" s="14" t="n"/>
      <c r="Q533" s="14" t="n"/>
      <c r="R533" s="14" t="n"/>
      <c r="S533" s="14" t="n"/>
      <c r="T533" s="14" t="n"/>
      <c r="U533" s="14" t="n"/>
      <c r="V533" s="14" t="n"/>
      <c r="W533" s="14" t="n"/>
      <c r="X533" s="14" t="n"/>
      <c r="Y533" s="14" t="n"/>
      <c r="Z533" s="14" t="n"/>
    </row>
    <row r="534" ht="15.75" customHeight="1" s="16">
      <c r="A534" s="14" t="n"/>
      <c r="B534" s="14" t="n"/>
      <c r="C534" s="14" t="n"/>
      <c r="D534" s="14" t="n"/>
      <c r="E534" s="14" t="n"/>
      <c r="F534" s="14" t="n"/>
      <c r="G534" s="14" t="n"/>
      <c r="H534" s="14" t="n"/>
      <c r="I534" s="14" t="n"/>
      <c r="J534" s="14" t="n"/>
      <c r="K534" s="14" t="n"/>
      <c r="L534" s="14" t="n"/>
      <c r="M534" s="14" t="n"/>
      <c r="N534" s="14" t="n"/>
      <c r="O534" s="14" t="n"/>
      <c r="P534" s="14" t="n"/>
      <c r="Q534" s="14" t="n"/>
      <c r="R534" s="14" t="n"/>
      <c r="S534" s="14" t="n"/>
      <c r="T534" s="14" t="n"/>
      <c r="U534" s="14" t="n"/>
      <c r="V534" s="14" t="n"/>
      <c r="W534" s="14" t="n"/>
      <c r="X534" s="14" t="n"/>
      <c r="Y534" s="14" t="n"/>
      <c r="Z534" s="14" t="n"/>
    </row>
    <row r="535" ht="15.75" customHeight="1" s="16">
      <c r="A535" s="14" t="n"/>
      <c r="B535" s="14" t="n"/>
      <c r="C535" s="14" t="n"/>
      <c r="D535" s="14" t="n"/>
      <c r="E535" s="14" t="n"/>
      <c r="F535" s="14" t="n"/>
      <c r="G535" s="14" t="n"/>
      <c r="H535" s="14" t="n"/>
      <c r="I535" s="14" t="n"/>
      <c r="J535" s="14" t="n"/>
      <c r="K535" s="14" t="n"/>
      <c r="L535" s="14" t="n"/>
      <c r="M535" s="14" t="n"/>
      <c r="N535" s="14" t="n"/>
      <c r="O535" s="14" t="n"/>
      <c r="P535" s="14" t="n"/>
      <c r="Q535" s="14" t="n"/>
      <c r="R535" s="14" t="n"/>
      <c r="S535" s="14" t="n"/>
      <c r="T535" s="14" t="n"/>
      <c r="U535" s="14" t="n"/>
      <c r="V535" s="14" t="n"/>
      <c r="W535" s="14" t="n"/>
      <c r="X535" s="14" t="n"/>
      <c r="Y535" s="14" t="n"/>
      <c r="Z535" s="14" t="n"/>
    </row>
    <row r="536" ht="15.75" customHeight="1" s="16">
      <c r="A536" s="14" t="n"/>
      <c r="B536" s="14" t="n"/>
      <c r="C536" s="14" t="n"/>
      <c r="D536" s="14" t="n"/>
      <c r="E536" s="14" t="n"/>
      <c r="F536" s="14" t="n"/>
      <c r="G536" s="14" t="n"/>
      <c r="H536" s="14" t="n"/>
      <c r="I536" s="14" t="n"/>
      <c r="J536" s="14" t="n"/>
      <c r="K536" s="14" t="n"/>
      <c r="L536" s="14" t="n"/>
      <c r="M536" s="14" t="n"/>
      <c r="N536" s="14" t="n"/>
      <c r="O536" s="14" t="n"/>
      <c r="P536" s="14" t="n"/>
      <c r="Q536" s="14" t="n"/>
      <c r="R536" s="14" t="n"/>
      <c r="S536" s="14" t="n"/>
      <c r="T536" s="14" t="n"/>
      <c r="U536" s="14" t="n"/>
      <c r="V536" s="14" t="n"/>
      <c r="W536" s="14" t="n"/>
      <c r="X536" s="14" t="n"/>
      <c r="Y536" s="14" t="n"/>
      <c r="Z536" s="14" t="n"/>
    </row>
    <row r="537" ht="15.75" customHeight="1" s="16">
      <c r="A537" s="14" t="n"/>
      <c r="B537" s="14" t="n"/>
      <c r="C537" s="14" t="n"/>
      <c r="D537" s="14" t="n"/>
      <c r="E537" s="14" t="n"/>
      <c r="F537" s="14" t="n"/>
      <c r="G537" s="14" t="n"/>
      <c r="H537" s="14" t="n"/>
      <c r="I537" s="14" t="n"/>
      <c r="J537" s="14" t="n"/>
      <c r="K537" s="14" t="n"/>
      <c r="L537" s="14" t="n"/>
      <c r="M537" s="14" t="n"/>
      <c r="N537" s="14" t="n"/>
      <c r="O537" s="14" t="n"/>
      <c r="P537" s="14" t="n"/>
      <c r="Q537" s="14" t="n"/>
      <c r="R537" s="14" t="n"/>
      <c r="S537" s="14" t="n"/>
      <c r="T537" s="14" t="n"/>
      <c r="U537" s="14" t="n"/>
      <c r="V537" s="14" t="n"/>
      <c r="W537" s="14" t="n"/>
      <c r="X537" s="14" t="n"/>
      <c r="Y537" s="14" t="n"/>
      <c r="Z537" s="14" t="n"/>
    </row>
    <row r="538" ht="15.75" customHeight="1" s="16">
      <c r="A538" s="14" t="n"/>
      <c r="B538" s="14" t="n"/>
      <c r="C538" s="14" t="n"/>
      <c r="D538" s="14" t="n"/>
      <c r="E538" s="14" t="n"/>
      <c r="F538" s="14" t="n"/>
      <c r="G538" s="14" t="n"/>
      <c r="H538" s="14" t="n"/>
      <c r="I538" s="14" t="n"/>
      <c r="J538" s="14" t="n"/>
      <c r="K538" s="14" t="n"/>
      <c r="L538" s="14" t="n"/>
      <c r="M538" s="14" t="n"/>
      <c r="N538" s="14" t="n"/>
      <c r="O538" s="14" t="n"/>
      <c r="P538" s="14" t="n"/>
      <c r="Q538" s="14" t="n"/>
      <c r="R538" s="14" t="n"/>
      <c r="S538" s="14" t="n"/>
      <c r="T538" s="14" t="n"/>
      <c r="U538" s="14" t="n"/>
      <c r="V538" s="14" t="n"/>
      <c r="W538" s="14" t="n"/>
      <c r="X538" s="14" t="n"/>
      <c r="Y538" s="14" t="n"/>
      <c r="Z538" s="14" t="n"/>
    </row>
    <row r="539" ht="15.75" customHeight="1" s="16">
      <c r="A539" s="14" t="n"/>
      <c r="B539" s="14" t="n"/>
      <c r="C539" s="14" t="n"/>
      <c r="D539" s="14" t="n"/>
      <c r="E539" s="14" t="n"/>
      <c r="F539" s="14" t="n"/>
      <c r="G539" s="14" t="n"/>
      <c r="H539" s="14" t="n"/>
      <c r="I539" s="14" t="n"/>
      <c r="J539" s="14" t="n"/>
      <c r="K539" s="14" t="n"/>
      <c r="L539" s="14" t="n"/>
      <c r="M539" s="14" t="n"/>
      <c r="N539" s="14" t="n"/>
      <c r="O539" s="14" t="n"/>
      <c r="P539" s="14" t="n"/>
      <c r="Q539" s="14" t="n"/>
      <c r="R539" s="14" t="n"/>
      <c r="S539" s="14" t="n"/>
      <c r="T539" s="14" t="n"/>
      <c r="U539" s="14" t="n"/>
      <c r="V539" s="14" t="n"/>
      <c r="W539" s="14" t="n"/>
      <c r="X539" s="14" t="n"/>
      <c r="Y539" s="14" t="n"/>
      <c r="Z539" s="14" t="n"/>
    </row>
    <row r="540" ht="15.75" customHeight="1" s="16">
      <c r="A540" s="14" t="n"/>
      <c r="B540" s="14" t="n"/>
      <c r="C540" s="14" t="n"/>
      <c r="D540" s="14" t="n"/>
      <c r="E540" s="14" t="n"/>
      <c r="F540" s="14" t="n"/>
      <c r="G540" s="14" t="n"/>
      <c r="H540" s="14" t="n"/>
      <c r="I540" s="14" t="n"/>
      <c r="J540" s="14" t="n"/>
      <c r="K540" s="14" t="n"/>
      <c r="L540" s="14" t="n"/>
      <c r="M540" s="14" t="n"/>
      <c r="N540" s="14" t="n"/>
      <c r="O540" s="14" t="n"/>
      <c r="P540" s="14" t="n"/>
      <c r="Q540" s="14" t="n"/>
      <c r="R540" s="14" t="n"/>
      <c r="S540" s="14" t="n"/>
      <c r="T540" s="14" t="n"/>
      <c r="U540" s="14" t="n"/>
      <c r="V540" s="14" t="n"/>
      <c r="W540" s="14" t="n"/>
      <c r="X540" s="14" t="n"/>
      <c r="Y540" s="14" t="n"/>
      <c r="Z540" s="14" t="n"/>
    </row>
    <row r="541" ht="15.75" customHeight="1" s="16">
      <c r="A541" s="14" t="n"/>
      <c r="B541" s="14" t="n"/>
      <c r="C541" s="14" t="n"/>
      <c r="D541" s="14" t="n"/>
      <c r="E541" s="14" t="n"/>
      <c r="F541" s="14" t="n"/>
      <c r="G541" s="14" t="n"/>
      <c r="H541" s="14" t="n"/>
      <c r="I541" s="14" t="n"/>
      <c r="J541" s="14" t="n"/>
      <c r="K541" s="14" t="n"/>
      <c r="L541" s="14" t="n"/>
      <c r="M541" s="14" t="n"/>
      <c r="N541" s="14" t="n"/>
      <c r="O541" s="14" t="n"/>
      <c r="P541" s="14" t="n"/>
      <c r="Q541" s="14" t="n"/>
      <c r="R541" s="14" t="n"/>
      <c r="S541" s="14" t="n"/>
      <c r="T541" s="14" t="n"/>
      <c r="U541" s="14" t="n"/>
      <c r="V541" s="14" t="n"/>
      <c r="W541" s="14" t="n"/>
      <c r="X541" s="14" t="n"/>
      <c r="Y541" s="14" t="n"/>
      <c r="Z541" s="14" t="n"/>
    </row>
    <row r="542" ht="15.75" customHeight="1" s="16">
      <c r="A542" s="14" t="n"/>
      <c r="B542" s="14" t="n"/>
      <c r="C542" s="14" t="n"/>
      <c r="D542" s="14" t="n"/>
      <c r="E542" s="14" t="n"/>
      <c r="F542" s="14" t="n"/>
      <c r="G542" s="14" t="n"/>
      <c r="H542" s="14" t="n"/>
      <c r="I542" s="14" t="n"/>
      <c r="J542" s="14" t="n"/>
      <c r="K542" s="14" t="n"/>
      <c r="L542" s="14" t="n"/>
      <c r="M542" s="14" t="n"/>
      <c r="N542" s="14" t="n"/>
      <c r="O542" s="14" t="n"/>
      <c r="P542" s="14" t="n"/>
      <c r="Q542" s="14" t="n"/>
      <c r="R542" s="14" t="n"/>
      <c r="S542" s="14" t="n"/>
      <c r="T542" s="14" t="n"/>
      <c r="U542" s="14" t="n"/>
      <c r="V542" s="14" t="n"/>
      <c r="W542" s="14" t="n"/>
      <c r="X542" s="14" t="n"/>
      <c r="Y542" s="14" t="n"/>
      <c r="Z542" s="14" t="n"/>
    </row>
    <row r="543" ht="15.75" customHeight="1" s="16">
      <c r="A543" s="14" t="n"/>
      <c r="B543" s="14" t="n"/>
      <c r="C543" s="14" t="n"/>
      <c r="D543" s="14" t="n"/>
      <c r="E543" s="14" t="n"/>
      <c r="F543" s="14" t="n"/>
      <c r="G543" s="14" t="n"/>
      <c r="H543" s="14" t="n"/>
      <c r="I543" s="14" t="n"/>
      <c r="J543" s="14" t="n"/>
      <c r="K543" s="14" t="n"/>
      <c r="L543" s="14" t="n"/>
      <c r="M543" s="14" t="n"/>
      <c r="N543" s="14" t="n"/>
      <c r="O543" s="14" t="n"/>
      <c r="P543" s="14" t="n"/>
      <c r="Q543" s="14" t="n"/>
      <c r="R543" s="14" t="n"/>
      <c r="S543" s="14" t="n"/>
      <c r="T543" s="14" t="n"/>
      <c r="U543" s="14" t="n"/>
      <c r="V543" s="14" t="n"/>
      <c r="W543" s="14" t="n"/>
      <c r="X543" s="14" t="n"/>
      <c r="Y543" s="14" t="n"/>
      <c r="Z543" s="14" t="n"/>
    </row>
    <row r="544" ht="15.75" customHeight="1" s="16">
      <c r="A544" s="14" t="n"/>
      <c r="B544" s="14" t="n"/>
      <c r="C544" s="14" t="n"/>
      <c r="D544" s="14" t="n"/>
      <c r="E544" s="14" t="n"/>
      <c r="F544" s="14" t="n"/>
      <c r="G544" s="14" t="n"/>
      <c r="H544" s="14" t="n"/>
      <c r="I544" s="14" t="n"/>
      <c r="J544" s="14" t="n"/>
      <c r="K544" s="14" t="n"/>
      <c r="L544" s="14" t="n"/>
      <c r="M544" s="14" t="n"/>
      <c r="N544" s="14" t="n"/>
      <c r="O544" s="14" t="n"/>
      <c r="P544" s="14" t="n"/>
      <c r="Q544" s="14" t="n"/>
      <c r="R544" s="14" t="n"/>
      <c r="S544" s="14" t="n"/>
      <c r="T544" s="14" t="n"/>
      <c r="U544" s="14" t="n"/>
      <c r="V544" s="14" t="n"/>
      <c r="W544" s="14" t="n"/>
      <c r="X544" s="14" t="n"/>
      <c r="Y544" s="14" t="n"/>
      <c r="Z544" s="14" t="n"/>
    </row>
    <row r="545" ht="15.75" customHeight="1" s="16">
      <c r="A545" s="14" t="n"/>
      <c r="B545" s="14" t="n"/>
      <c r="C545" s="14" t="n"/>
      <c r="D545" s="14" t="n"/>
      <c r="E545" s="14" t="n"/>
      <c r="F545" s="14" t="n"/>
      <c r="G545" s="14" t="n"/>
      <c r="H545" s="14" t="n"/>
      <c r="I545" s="14" t="n"/>
      <c r="J545" s="14" t="n"/>
      <c r="K545" s="14" t="n"/>
      <c r="L545" s="14" t="n"/>
      <c r="M545" s="14" t="n"/>
      <c r="N545" s="14" t="n"/>
      <c r="O545" s="14" t="n"/>
      <c r="P545" s="14" t="n"/>
      <c r="Q545" s="14" t="n"/>
      <c r="R545" s="14" t="n"/>
      <c r="S545" s="14" t="n"/>
      <c r="T545" s="14" t="n"/>
      <c r="U545" s="14" t="n"/>
      <c r="V545" s="14" t="n"/>
      <c r="W545" s="14" t="n"/>
      <c r="X545" s="14" t="n"/>
      <c r="Y545" s="14" t="n"/>
      <c r="Z545" s="14" t="n"/>
    </row>
    <row r="546" ht="15.75" customHeight="1" s="16">
      <c r="A546" s="14" t="n"/>
      <c r="B546" s="14" t="n"/>
      <c r="C546" s="14" t="n"/>
      <c r="D546" s="14" t="n"/>
      <c r="E546" s="14" t="n"/>
      <c r="F546" s="14" t="n"/>
      <c r="G546" s="14" t="n"/>
      <c r="H546" s="14" t="n"/>
      <c r="I546" s="14" t="n"/>
      <c r="J546" s="14" t="n"/>
      <c r="K546" s="14" t="n"/>
      <c r="L546" s="14" t="n"/>
      <c r="M546" s="14" t="n"/>
      <c r="N546" s="14" t="n"/>
      <c r="O546" s="14" t="n"/>
      <c r="P546" s="14" t="n"/>
      <c r="Q546" s="14" t="n"/>
      <c r="R546" s="14" t="n"/>
      <c r="S546" s="14" t="n"/>
      <c r="T546" s="14" t="n"/>
      <c r="U546" s="14" t="n"/>
      <c r="V546" s="14" t="n"/>
      <c r="W546" s="14" t="n"/>
      <c r="X546" s="14" t="n"/>
      <c r="Y546" s="14" t="n"/>
      <c r="Z546" s="14" t="n"/>
    </row>
    <row r="547" ht="15.75" customHeight="1" s="16">
      <c r="A547" s="14" t="n"/>
      <c r="B547" s="14" t="n"/>
      <c r="C547" s="14" t="n"/>
      <c r="D547" s="14" t="n"/>
      <c r="E547" s="14" t="n"/>
      <c r="F547" s="14" t="n"/>
      <c r="G547" s="14" t="n"/>
      <c r="H547" s="14" t="n"/>
      <c r="I547" s="14" t="n"/>
      <c r="J547" s="14" t="n"/>
      <c r="K547" s="14" t="n"/>
      <c r="L547" s="14" t="n"/>
      <c r="M547" s="14" t="n"/>
      <c r="N547" s="14" t="n"/>
      <c r="O547" s="14" t="n"/>
      <c r="P547" s="14" t="n"/>
      <c r="Q547" s="14" t="n"/>
      <c r="R547" s="14" t="n"/>
      <c r="S547" s="14" t="n"/>
      <c r="T547" s="14" t="n"/>
      <c r="U547" s="14" t="n"/>
      <c r="V547" s="14" t="n"/>
      <c r="W547" s="14" t="n"/>
      <c r="X547" s="14" t="n"/>
      <c r="Y547" s="14" t="n"/>
      <c r="Z547" s="14" t="n"/>
    </row>
    <row r="548" ht="15.75" customHeight="1" s="16">
      <c r="A548" s="14" t="n"/>
      <c r="B548" s="14" t="n"/>
      <c r="C548" s="14" t="n"/>
      <c r="D548" s="14" t="n"/>
      <c r="E548" s="14" t="n"/>
      <c r="F548" s="14" t="n"/>
      <c r="G548" s="14" t="n"/>
      <c r="H548" s="14" t="n"/>
      <c r="I548" s="14" t="n"/>
      <c r="J548" s="14" t="n"/>
      <c r="K548" s="14" t="n"/>
      <c r="L548" s="14" t="n"/>
      <c r="M548" s="14" t="n"/>
      <c r="N548" s="14" t="n"/>
      <c r="O548" s="14" t="n"/>
      <c r="P548" s="14" t="n"/>
      <c r="Q548" s="14" t="n"/>
      <c r="R548" s="14" t="n"/>
      <c r="S548" s="14" t="n"/>
      <c r="T548" s="14" t="n"/>
      <c r="U548" s="14" t="n"/>
      <c r="V548" s="14" t="n"/>
      <c r="W548" s="14" t="n"/>
      <c r="X548" s="14" t="n"/>
      <c r="Y548" s="14" t="n"/>
      <c r="Z548" s="14" t="n"/>
    </row>
    <row r="549" ht="15.75" customHeight="1" s="16">
      <c r="A549" s="14" t="n"/>
      <c r="B549" s="14" t="n"/>
      <c r="C549" s="14" t="n"/>
      <c r="D549" s="14" t="n"/>
      <c r="E549" s="14" t="n"/>
      <c r="F549" s="14" t="n"/>
      <c r="G549" s="14" t="n"/>
      <c r="H549" s="14" t="n"/>
      <c r="I549" s="14" t="n"/>
      <c r="J549" s="14" t="n"/>
      <c r="K549" s="14" t="n"/>
      <c r="L549" s="14" t="n"/>
      <c r="M549" s="14" t="n"/>
      <c r="N549" s="14" t="n"/>
      <c r="O549" s="14" t="n"/>
      <c r="P549" s="14" t="n"/>
      <c r="Q549" s="14" t="n"/>
      <c r="R549" s="14" t="n"/>
      <c r="S549" s="14" t="n"/>
      <c r="T549" s="14" t="n"/>
      <c r="U549" s="14" t="n"/>
      <c r="V549" s="14" t="n"/>
      <c r="W549" s="14" t="n"/>
      <c r="X549" s="14" t="n"/>
      <c r="Y549" s="14" t="n"/>
      <c r="Z549" s="14" t="n"/>
    </row>
    <row r="550" ht="15.75" customHeight="1" s="16">
      <c r="A550" s="14" t="n"/>
      <c r="B550" s="14" t="n"/>
      <c r="C550" s="14" t="n"/>
      <c r="D550" s="14" t="n"/>
      <c r="E550" s="14" t="n"/>
      <c r="F550" s="14" t="n"/>
      <c r="G550" s="14" t="n"/>
      <c r="H550" s="14" t="n"/>
      <c r="I550" s="14" t="n"/>
      <c r="J550" s="14" t="n"/>
      <c r="K550" s="14" t="n"/>
      <c r="L550" s="14" t="n"/>
      <c r="M550" s="14" t="n"/>
      <c r="N550" s="14" t="n"/>
      <c r="O550" s="14" t="n"/>
      <c r="P550" s="14" t="n"/>
      <c r="Q550" s="14" t="n"/>
      <c r="R550" s="14" t="n"/>
      <c r="S550" s="14" t="n"/>
      <c r="T550" s="14" t="n"/>
      <c r="U550" s="14" t="n"/>
      <c r="V550" s="14" t="n"/>
      <c r="W550" s="14" t="n"/>
      <c r="X550" s="14" t="n"/>
      <c r="Y550" s="14" t="n"/>
      <c r="Z550" s="14" t="n"/>
    </row>
    <row r="551" ht="15.75" customHeight="1" s="16">
      <c r="A551" s="14" t="n"/>
      <c r="B551" s="14" t="n"/>
      <c r="C551" s="14" t="n"/>
      <c r="D551" s="14" t="n"/>
      <c r="E551" s="14" t="n"/>
      <c r="F551" s="14" t="n"/>
      <c r="G551" s="14" t="n"/>
      <c r="H551" s="14" t="n"/>
      <c r="I551" s="14" t="n"/>
      <c r="J551" s="14" t="n"/>
      <c r="K551" s="14" t="n"/>
      <c r="L551" s="14" t="n"/>
      <c r="M551" s="14" t="n"/>
      <c r="N551" s="14" t="n"/>
      <c r="O551" s="14" t="n"/>
      <c r="P551" s="14" t="n"/>
      <c r="Q551" s="14" t="n"/>
      <c r="R551" s="14" t="n"/>
      <c r="S551" s="14" t="n"/>
      <c r="T551" s="14" t="n"/>
      <c r="U551" s="14" t="n"/>
      <c r="V551" s="14" t="n"/>
      <c r="W551" s="14" t="n"/>
      <c r="X551" s="14" t="n"/>
      <c r="Y551" s="14" t="n"/>
      <c r="Z551" s="14" t="n"/>
    </row>
    <row r="552" ht="15.75" customHeight="1" s="16">
      <c r="A552" s="14" t="n"/>
      <c r="B552" s="14" t="n"/>
      <c r="C552" s="14" t="n"/>
      <c r="D552" s="14" t="n"/>
      <c r="E552" s="14" t="n"/>
      <c r="F552" s="14" t="n"/>
      <c r="G552" s="14" t="n"/>
      <c r="H552" s="14" t="n"/>
      <c r="I552" s="14" t="n"/>
      <c r="J552" s="14" t="n"/>
      <c r="K552" s="14" t="n"/>
      <c r="L552" s="14" t="n"/>
      <c r="M552" s="14" t="n"/>
      <c r="N552" s="14" t="n"/>
      <c r="O552" s="14" t="n"/>
      <c r="P552" s="14" t="n"/>
      <c r="Q552" s="14" t="n"/>
      <c r="R552" s="14" t="n"/>
      <c r="S552" s="14" t="n"/>
      <c r="T552" s="14" t="n"/>
      <c r="U552" s="14" t="n"/>
      <c r="V552" s="14" t="n"/>
      <c r="W552" s="14" t="n"/>
      <c r="X552" s="14" t="n"/>
      <c r="Y552" s="14" t="n"/>
      <c r="Z552" s="14" t="n"/>
    </row>
    <row r="553" ht="15.75" customHeight="1" s="16">
      <c r="A553" s="14" t="n"/>
      <c r="B553" s="14" t="n"/>
      <c r="C553" s="14" t="n"/>
      <c r="D553" s="14" t="n"/>
      <c r="E553" s="14" t="n"/>
      <c r="F553" s="14" t="n"/>
      <c r="G553" s="14" t="n"/>
      <c r="H553" s="14" t="n"/>
      <c r="I553" s="14" t="n"/>
      <c r="J553" s="14" t="n"/>
      <c r="K553" s="14" t="n"/>
      <c r="L553" s="14" t="n"/>
      <c r="M553" s="14" t="n"/>
      <c r="N553" s="14" t="n"/>
      <c r="O553" s="14" t="n"/>
      <c r="P553" s="14" t="n"/>
      <c r="Q553" s="14" t="n"/>
      <c r="R553" s="14" t="n"/>
      <c r="S553" s="14" t="n"/>
      <c r="T553" s="14" t="n"/>
      <c r="U553" s="14" t="n"/>
      <c r="V553" s="14" t="n"/>
      <c r="W553" s="14" t="n"/>
      <c r="X553" s="14" t="n"/>
      <c r="Y553" s="14" t="n"/>
      <c r="Z553" s="14" t="n"/>
    </row>
    <row r="554" ht="15.75" customHeight="1" s="16">
      <c r="A554" s="14" t="n"/>
      <c r="B554" s="14" t="n"/>
      <c r="C554" s="14" t="n"/>
      <c r="D554" s="14" t="n"/>
      <c r="E554" s="14" t="n"/>
      <c r="F554" s="14" t="n"/>
      <c r="G554" s="14" t="n"/>
      <c r="H554" s="14" t="n"/>
      <c r="I554" s="14" t="n"/>
      <c r="J554" s="14" t="n"/>
      <c r="K554" s="14" t="n"/>
      <c r="L554" s="14" t="n"/>
      <c r="M554" s="14" t="n"/>
      <c r="N554" s="14" t="n"/>
      <c r="O554" s="14" t="n"/>
      <c r="P554" s="14" t="n"/>
      <c r="Q554" s="14" t="n"/>
      <c r="R554" s="14" t="n"/>
      <c r="S554" s="14" t="n"/>
      <c r="T554" s="14" t="n"/>
      <c r="U554" s="14" t="n"/>
      <c r="V554" s="14" t="n"/>
      <c r="W554" s="14" t="n"/>
      <c r="X554" s="14" t="n"/>
      <c r="Y554" s="14" t="n"/>
      <c r="Z554" s="14" t="n"/>
    </row>
    <row r="555" ht="15.75" customHeight="1" s="16">
      <c r="A555" s="14" t="n"/>
      <c r="B555" s="14" t="n"/>
      <c r="C555" s="14" t="n"/>
      <c r="D555" s="14" t="n"/>
      <c r="E555" s="14" t="n"/>
      <c r="F555" s="14" t="n"/>
      <c r="G555" s="14" t="n"/>
      <c r="H555" s="14" t="n"/>
      <c r="I555" s="14" t="n"/>
      <c r="J555" s="14" t="n"/>
      <c r="K555" s="14" t="n"/>
      <c r="L555" s="14" t="n"/>
      <c r="M555" s="14" t="n"/>
      <c r="N555" s="14" t="n"/>
      <c r="O555" s="14" t="n"/>
      <c r="P555" s="14" t="n"/>
      <c r="Q555" s="14" t="n"/>
      <c r="R555" s="14" t="n"/>
      <c r="S555" s="14" t="n"/>
      <c r="T555" s="14" t="n"/>
      <c r="U555" s="14" t="n"/>
      <c r="V555" s="14" t="n"/>
      <c r="W555" s="14" t="n"/>
      <c r="X555" s="14" t="n"/>
      <c r="Y555" s="14" t="n"/>
      <c r="Z555" s="14" t="n"/>
    </row>
    <row r="556" ht="15.75" customHeight="1" s="16">
      <c r="A556" s="14" t="n"/>
      <c r="B556" s="14" t="n"/>
      <c r="C556" s="14" t="n"/>
      <c r="D556" s="14" t="n"/>
      <c r="E556" s="14" t="n"/>
      <c r="F556" s="14" t="n"/>
      <c r="G556" s="14" t="n"/>
      <c r="H556" s="14" t="n"/>
      <c r="I556" s="14" t="n"/>
      <c r="J556" s="14" t="n"/>
      <c r="K556" s="14" t="n"/>
      <c r="L556" s="14" t="n"/>
      <c r="M556" s="14" t="n"/>
      <c r="N556" s="14" t="n"/>
      <c r="O556" s="14" t="n"/>
      <c r="P556" s="14" t="n"/>
      <c r="Q556" s="14" t="n"/>
      <c r="R556" s="14" t="n"/>
      <c r="S556" s="14" t="n"/>
      <c r="T556" s="14" t="n"/>
      <c r="U556" s="14" t="n"/>
      <c r="V556" s="14" t="n"/>
      <c r="W556" s="14" t="n"/>
      <c r="X556" s="14" t="n"/>
      <c r="Y556" s="14" t="n"/>
      <c r="Z556" s="14" t="n"/>
    </row>
    <row r="557" ht="15.75" customHeight="1" s="16">
      <c r="A557" s="14" t="n"/>
      <c r="B557" s="14" t="n"/>
      <c r="C557" s="14" t="n"/>
      <c r="D557" s="14" t="n"/>
      <c r="E557" s="14" t="n"/>
      <c r="F557" s="14" t="n"/>
      <c r="G557" s="14" t="n"/>
      <c r="H557" s="14" t="n"/>
      <c r="I557" s="14" t="n"/>
      <c r="J557" s="14" t="n"/>
      <c r="K557" s="14" t="n"/>
      <c r="L557" s="14" t="n"/>
      <c r="M557" s="14" t="n"/>
      <c r="N557" s="14" t="n"/>
      <c r="O557" s="14" t="n"/>
      <c r="P557" s="14" t="n"/>
      <c r="Q557" s="14" t="n"/>
      <c r="R557" s="14" t="n"/>
      <c r="S557" s="14" t="n"/>
      <c r="T557" s="14" t="n"/>
      <c r="U557" s="14" t="n"/>
      <c r="V557" s="14" t="n"/>
      <c r="W557" s="14" t="n"/>
      <c r="X557" s="14" t="n"/>
      <c r="Y557" s="14" t="n"/>
      <c r="Z557" s="14" t="n"/>
    </row>
    <row r="558" ht="15.75" customHeight="1" s="16">
      <c r="A558" s="14" t="n"/>
      <c r="B558" s="14" t="n"/>
      <c r="C558" s="14" t="n"/>
      <c r="D558" s="14" t="n"/>
      <c r="E558" s="14" t="n"/>
      <c r="F558" s="14" t="n"/>
      <c r="G558" s="14" t="n"/>
      <c r="H558" s="14" t="n"/>
      <c r="I558" s="14" t="n"/>
      <c r="J558" s="14" t="n"/>
      <c r="K558" s="14" t="n"/>
      <c r="L558" s="14" t="n"/>
      <c r="M558" s="14" t="n"/>
      <c r="N558" s="14" t="n"/>
      <c r="O558" s="14" t="n"/>
      <c r="P558" s="14" t="n"/>
      <c r="Q558" s="14" t="n"/>
      <c r="R558" s="14" t="n"/>
      <c r="S558" s="14" t="n"/>
      <c r="T558" s="14" t="n"/>
      <c r="U558" s="14" t="n"/>
      <c r="V558" s="14" t="n"/>
      <c r="W558" s="14" t="n"/>
      <c r="X558" s="14" t="n"/>
      <c r="Y558" s="14" t="n"/>
      <c r="Z558" s="14" t="n"/>
    </row>
    <row r="559" ht="15.75" customHeight="1" s="16">
      <c r="A559" s="14" t="n"/>
      <c r="B559" s="14" t="n"/>
      <c r="C559" s="14" t="n"/>
      <c r="D559" s="14" t="n"/>
      <c r="E559" s="14" t="n"/>
      <c r="F559" s="14" t="n"/>
      <c r="G559" s="14" t="n"/>
      <c r="H559" s="14" t="n"/>
      <c r="I559" s="14" t="n"/>
      <c r="J559" s="14" t="n"/>
      <c r="K559" s="14" t="n"/>
      <c r="L559" s="14" t="n"/>
      <c r="M559" s="14" t="n"/>
      <c r="N559" s="14" t="n"/>
      <c r="O559" s="14" t="n"/>
      <c r="P559" s="14" t="n"/>
      <c r="Q559" s="14" t="n"/>
      <c r="R559" s="14" t="n"/>
      <c r="S559" s="14" t="n"/>
      <c r="T559" s="14" t="n"/>
      <c r="U559" s="14" t="n"/>
      <c r="V559" s="14" t="n"/>
      <c r="W559" s="14" t="n"/>
      <c r="X559" s="14" t="n"/>
      <c r="Y559" s="14" t="n"/>
      <c r="Z559" s="14" t="n"/>
    </row>
    <row r="560" ht="15.75" customHeight="1" s="16">
      <c r="A560" s="14" t="n"/>
      <c r="B560" s="14" t="n"/>
      <c r="C560" s="14" t="n"/>
      <c r="D560" s="14" t="n"/>
      <c r="E560" s="14" t="n"/>
      <c r="F560" s="14" t="n"/>
      <c r="G560" s="14" t="n"/>
      <c r="H560" s="14" t="n"/>
      <c r="I560" s="14" t="n"/>
      <c r="J560" s="14" t="n"/>
      <c r="K560" s="14" t="n"/>
      <c r="L560" s="14" t="n"/>
      <c r="M560" s="14" t="n"/>
      <c r="N560" s="14" t="n"/>
      <c r="O560" s="14" t="n"/>
      <c r="P560" s="14" t="n"/>
      <c r="Q560" s="14" t="n"/>
      <c r="R560" s="14" t="n"/>
      <c r="S560" s="14" t="n"/>
      <c r="T560" s="14" t="n"/>
      <c r="U560" s="14" t="n"/>
      <c r="V560" s="14" t="n"/>
      <c r="W560" s="14" t="n"/>
      <c r="X560" s="14" t="n"/>
      <c r="Y560" s="14" t="n"/>
      <c r="Z560" s="14" t="n"/>
    </row>
    <row r="561" ht="15.75" customHeight="1" s="16">
      <c r="A561" s="14" t="n"/>
      <c r="B561" s="14" t="n"/>
      <c r="C561" s="14" t="n"/>
      <c r="D561" s="14" t="n"/>
      <c r="E561" s="14" t="n"/>
      <c r="F561" s="14" t="n"/>
      <c r="G561" s="14" t="n"/>
      <c r="H561" s="14" t="n"/>
      <c r="I561" s="14" t="n"/>
      <c r="J561" s="14" t="n"/>
      <c r="K561" s="14" t="n"/>
      <c r="L561" s="14" t="n"/>
      <c r="M561" s="14" t="n"/>
      <c r="N561" s="14" t="n"/>
      <c r="O561" s="14" t="n"/>
      <c r="P561" s="14" t="n"/>
      <c r="Q561" s="14" t="n"/>
      <c r="R561" s="14" t="n"/>
      <c r="S561" s="14" t="n"/>
      <c r="T561" s="14" t="n"/>
      <c r="U561" s="14" t="n"/>
      <c r="V561" s="14" t="n"/>
      <c r="W561" s="14" t="n"/>
      <c r="X561" s="14" t="n"/>
      <c r="Y561" s="14" t="n"/>
      <c r="Z561" s="14" t="n"/>
    </row>
    <row r="562" ht="15.75" customHeight="1" s="16">
      <c r="A562" s="14" t="n"/>
      <c r="B562" s="14" t="n"/>
      <c r="C562" s="14" t="n"/>
      <c r="D562" s="14" t="n"/>
      <c r="E562" s="14" t="n"/>
      <c r="F562" s="14" t="n"/>
      <c r="G562" s="14" t="n"/>
      <c r="H562" s="14" t="n"/>
      <c r="I562" s="14" t="n"/>
      <c r="J562" s="14" t="n"/>
      <c r="K562" s="14" t="n"/>
      <c r="L562" s="14" t="n"/>
      <c r="M562" s="14" t="n"/>
      <c r="N562" s="14" t="n"/>
      <c r="O562" s="14" t="n"/>
      <c r="P562" s="14" t="n"/>
      <c r="Q562" s="14" t="n"/>
      <c r="R562" s="14" t="n"/>
      <c r="S562" s="14" t="n"/>
      <c r="T562" s="14" t="n"/>
      <c r="U562" s="14" t="n"/>
      <c r="V562" s="14" t="n"/>
      <c r="W562" s="14" t="n"/>
      <c r="X562" s="14" t="n"/>
      <c r="Y562" s="14" t="n"/>
      <c r="Z562" s="14" t="n"/>
    </row>
    <row r="563" ht="15.75" customHeight="1" s="16">
      <c r="A563" s="14" t="n"/>
      <c r="B563" s="14" t="n"/>
      <c r="C563" s="14" t="n"/>
      <c r="D563" s="14" t="n"/>
      <c r="E563" s="14" t="n"/>
      <c r="F563" s="14" t="n"/>
      <c r="G563" s="14" t="n"/>
      <c r="H563" s="14" t="n"/>
      <c r="I563" s="14" t="n"/>
      <c r="J563" s="14" t="n"/>
      <c r="K563" s="14" t="n"/>
      <c r="L563" s="14" t="n"/>
      <c r="M563" s="14" t="n"/>
      <c r="N563" s="14" t="n"/>
      <c r="O563" s="14" t="n"/>
      <c r="P563" s="14" t="n"/>
      <c r="Q563" s="14" t="n"/>
      <c r="R563" s="14" t="n"/>
      <c r="S563" s="14" t="n"/>
      <c r="T563" s="14" t="n"/>
      <c r="U563" s="14" t="n"/>
      <c r="V563" s="14" t="n"/>
      <c r="W563" s="14" t="n"/>
      <c r="X563" s="14" t="n"/>
      <c r="Y563" s="14" t="n"/>
      <c r="Z563" s="14" t="n"/>
    </row>
    <row r="564" ht="15.75" customHeight="1" s="16">
      <c r="A564" s="14" t="n"/>
      <c r="B564" s="14" t="n"/>
      <c r="C564" s="14" t="n"/>
      <c r="D564" s="14" t="n"/>
      <c r="E564" s="14" t="n"/>
      <c r="F564" s="14" t="n"/>
      <c r="G564" s="14" t="n"/>
      <c r="H564" s="14" t="n"/>
      <c r="I564" s="14" t="n"/>
      <c r="J564" s="14" t="n"/>
      <c r="K564" s="14" t="n"/>
      <c r="L564" s="14" t="n"/>
      <c r="M564" s="14" t="n"/>
      <c r="N564" s="14" t="n"/>
      <c r="O564" s="14" t="n"/>
      <c r="P564" s="14" t="n"/>
      <c r="Q564" s="14" t="n"/>
      <c r="R564" s="14" t="n"/>
      <c r="S564" s="14" t="n"/>
      <c r="T564" s="14" t="n"/>
      <c r="U564" s="14" t="n"/>
      <c r="V564" s="14" t="n"/>
      <c r="W564" s="14" t="n"/>
      <c r="X564" s="14" t="n"/>
      <c r="Y564" s="14" t="n"/>
      <c r="Z564" s="14" t="n"/>
    </row>
    <row r="565" ht="15.75" customHeight="1" s="16">
      <c r="A565" s="14" t="n"/>
      <c r="B565" s="14" t="n"/>
      <c r="C565" s="14" t="n"/>
      <c r="D565" s="14" t="n"/>
      <c r="E565" s="14" t="n"/>
      <c r="F565" s="14" t="n"/>
      <c r="G565" s="14" t="n"/>
      <c r="H565" s="14" t="n"/>
      <c r="I565" s="14" t="n"/>
      <c r="J565" s="14" t="n"/>
      <c r="K565" s="14" t="n"/>
      <c r="L565" s="14" t="n"/>
      <c r="M565" s="14" t="n"/>
      <c r="N565" s="14" t="n"/>
      <c r="O565" s="14" t="n"/>
      <c r="P565" s="14" t="n"/>
      <c r="Q565" s="14" t="n"/>
      <c r="R565" s="14" t="n"/>
      <c r="S565" s="14" t="n"/>
      <c r="T565" s="14" t="n"/>
      <c r="U565" s="14" t="n"/>
      <c r="V565" s="14" t="n"/>
      <c r="W565" s="14" t="n"/>
      <c r="X565" s="14" t="n"/>
      <c r="Y565" s="14" t="n"/>
      <c r="Z565" s="14" t="n"/>
    </row>
    <row r="566" ht="15.75" customHeight="1" s="16">
      <c r="A566" s="14" t="n"/>
      <c r="B566" s="14" t="n"/>
      <c r="C566" s="14" t="n"/>
      <c r="D566" s="14" t="n"/>
      <c r="E566" s="14" t="n"/>
      <c r="F566" s="14" t="n"/>
      <c r="G566" s="14" t="n"/>
      <c r="H566" s="14" t="n"/>
      <c r="I566" s="14" t="n"/>
      <c r="J566" s="14" t="n"/>
      <c r="K566" s="14" t="n"/>
      <c r="L566" s="14" t="n"/>
      <c r="M566" s="14" t="n"/>
      <c r="N566" s="14" t="n"/>
      <c r="O566" s="14" t="n"/>
      <c r="P566" s="14" t="n"/>
      <c r="Q566" s="14" t="n"/>
      <c r="R566" s="14" t="n"/>
      <c r="S566" s="14" t="n"/>
      <c r="T566" s="14" t="n"/>
      <c r="U566" s="14" t="n"/>
      <c r="V566" s="14" t="n"/>
      <c r="W566" s="14" t="n"/>
      <c r="X566" s="14" t="n"/>
      <c r="Y566" s="14" t="n"/>
      <c r="Z566" s="14" t="n"/>
    </row>
    <row r="567" ht="15.75" customHeight="1" s="16">
      <c r="A567" s="14" t="n"/>
      <c r="B567" s="14" t="n"/>
      <c r="C567" s="14" t="n"/>
      <c r="D567" s="14" t="n"/>
      <c r="E567" s="14" t="n"/>
      <c r="F567" s="14" t="n"/>
      <c r="G567" s="14" t="n"/>
      <c r="H567" s="14" t="n"/>
      <c r="I567" s="14" t="n"/>
      <c r="J567" s="14" t="n"/>
      <c r="K567" s="14" t="n"/>
      <c r="L567" s="14" t="n"/>
      <c r="M567" s="14" t="n"/>
      <c r="N567" s="14" t="n"/>
      <c r="O567" s="14" t="n"/>
      <c r="P567" s="14" t="n"/>
      <c r="Q567" s="14" t="n"/>
      <c r="R567" s="14" t="n"/>
      <c r="S567" s="14" t="n"/>
      <c r="T567" s="14" t="n"/>
      <c r="U567" s="14" t="n"/>
      <c r="V567" s="14" t="n"/>
      <c r="W567" s="14" t="n"/>
      <c r="X567" s="14" t="n"/>
      <c r="Y567" s="14" t="n"/>
      <c r="Z567" s="14" t="n"/>
    </row>
    <row r="568" ht="15.75" customHeight="1" s="16">
      <c r="A568" s="14" t="n"/>
      <c r="B568" s="14" t="n"/>
      <c r="C568" s="14" t="n"/>
      <c r="D568" s="14" t="n"/>
      <c r="E568" s="14" t="n"/>
      <c r="F568" s="14" t="n"/>
      <c r="G568" s="14" t="n"/>
      <c r="H568" s="14" t="n"/>
      <c r="I568" s="14" t="n"/>
      <c r="J568" s="14" t="n"/>
      <c r="K568" s="14" t="n"/>
      <c r="L568" s="14" t="n"/>
      <c r="M568" s="14" t="n"/>
      <c r="N568" s="14" t="n"/>
      <c r="O568" s="14" t="n"/>
      <c r="P568" s="14" t="n"/>
      <c r="Q568" s="14" t="n"/>
      <c r="R568" s="14" t="n"/>
      <c r="S568" s="14" t="n"/>
      <c r="T568" s="14" t="n"/>
      <c r="U568" s="14" t="n"/>
      <c r="V568" s="14" t="n"/>
      <c r="W568" s="14" t="n"/>
      <c r="X568" s="14" t="n"/>
      <c r="Y568" s="14" t="n"/>
      <c r="Z568" s="14" t="n"/>
    </row>
    <row r="569" ht="15.75" customHeight="1" s="16">
      <c r="A569" s="14" t="n"/>
      <c r="B569" s="14" t="n"/>
      <c r="C569" s="14" t="n"/>
      <c r="D569" s="14" t="n"/>
      <c r="E569" s="14" t="n"/>
      <c r="F569" s="14" t="n"/>
      <c r="G569" s="14" t="n"/>
      <c r="H569" s="14" t="n"/>
      <c r="I569" s="14" t="n"/>
      <c r="J569" s="14" t="n"/>
      <c r="K569" s="14" t="n"/>
      <c r="L569" s="14" t="n"/>
      <c r="M569" s="14" t="n"/>
      <c r="N569" s="14" t="n"/>
      <c r="O569" s="14" t="n"/>
      <c r="P569" s="14" t="n"/>
      <c r="Q569" s="14" t="n"/>
      <c r="R569" s="14" t="n"/>
      <c r="S569" s="14" t="n"/>
      <c r="T569" s="14" t="n"/>
      <c r="U569" s="14" t="n"/>
      <c r="V569" s="14" t="n"/>
      <c r="W569" s="14" t="n"/>
      <c r="X569" s="14" t="n"/>
      <c r="Y569" s="14" t="n"/>
      <c r="Z569" s="14" t="n"/>
    </row>
    <row r="570" ht="15.75" customHeight="1" s="16">
      <c r="A570" s="14" t="n"/>
      <c r="B570" s="14" t="n"/>
      <c r="C570" s="14" t="n"/>
      <c r="D570" s="14" t="n"/>
      <c r="E570" s="14" t="n"/>
      <c r="F570" s="14" t="n"/>
      <c r="G570" s="14" t="n"/>
      <c r="H570" s="14" t="n"/>
      <c r="I570" s="14" t="n"/>
      <c r="J570" s="14" t="n"/>
      <c r="K570" s="14" t="n"/>
      <c r="L570" s="14" t="n"/>
      <c r="M570" s="14" t="n"/>
      <c r="N570" s="14" t="n"/>
      <c r="O570" s="14" t="n"/>
      <c r="P570" s="14" t="n"/>
      <c r="Q570" s="14" t="n"/>
      <c r="R570" s="14" t="n"/>
      <c r="S570" s="14" t="n"/>
      <c r="T570" s="14" t="n"/>
      <c r="U570" s="14" t="n"/>
      <c r="V570" s="14" t="n"/>
      <c r="W570" s="14" t="n"/>
      <c r="X570" s="14" t="n"/>
      <c r="Y570" s="14" t="n"/>
      <c r="Z570" s="14" t="n"/>
    </row>
    <row r="571" ht="15.75" customHeight="1" s="16">
      <c r="A571" s="14" t="n"/>
      <c r="B571" s="14" t="n"/>
      <c r="C571" s="14" t="n"/>
      <c r="D571" s="14" t="n"/>
      <c r="E571" s="14" t="n"/>
      <c r="F571" s="14" t="n"/>
      <c r="G571" s="14" t="n"/>
      <c r="H571" s="14" t="n"/>
      <c r="I571" s="14" t="n"/>
      <c r="J571" s="14" t="n"/>
      <c r="K571" s="14" t="n"/>
      <c r="L571" s="14" t="n"/>
      <c r="M571" s="14" t="n"/>
      <c r="N571" s="14" t="n"/>
      <c r="O571" s="14" t="n"/>
      <c r="P571" s="14" t="n"/>
      <c r="Q571" s="14" t="n"/>
      <c r="R571" s="14" t="n"/>
      <c r="S571" s="14" t="n"/>
      <c r="T571" s="14" t="n"/>
      <c r="U571" s="14" t="n"/>
      <c r="V571" s="14" t="n"/>
      <c r="W571" s="14" t="n"/>
      <c r="X571" s="14" t="n"/>
      <c r="Y571" s="14" t="n"/>
      <c r="Z571" s="14" t="n"/>
    </row>
    <row r="572" ht="15.75" customHeight="1" s="16">
      <c r="A572" s="14" t="n"/>
      <c r="B572" s="14" t="n"/>
      <c r="C572" s="14" t="n"/>
      <c r="D572" s="14" t="n"/>
      <c r="E572" s="14" t="n"/>
      <c r="F572" s="14" t="n"/>
      <c r="G572" s="14" t="n"/>
      <c r="H572" s="14" t="n"/>
      <c r="I572" s="14" t="n"/>
      <c r="J572" s="14" t="n"/>
      <c r="K572" s="14" t="n"/>
      <c r="L572" s="14" t="n"/>
      <c r="M572" s="14" t="n"/>
      <c r="N572" s="14" t="n"/>
      <c r="O572" s="14" t="n"/>
      <c r="P572" s="14" t="n"/>
      <c r="Q572" s="14" t="n"/>
      <c r="R572" s="14" t="n"/>
      <c r="S572" s="14" t="n"/>
      <c r="T572" s="14" t="n"/>
      <c r="U572" s="14" t="n"/>
      <c r="V572" s="14" t="n"/>
      <c r="W572" s="14" t="n"/>
      <c r="X572" s="14" t="n"/>
      <c r="Y572" s="14" t="n"/>
      <c r="Z572" s="14" t="n"/>
    </row>
    <row r="573" ht="15.75" customHeight="1" s="16">
      <c r="A573" s="14" t="n"/>
      <c r="B573" s="14" t="n"/>
      <c r="C573" s="14" t="n"/>
      <c r="D573" s="14" t="n"/>
      <c r="E573" s="14" t="n"/>
      <c r="F573" s="14" t="n"/>
      <c r="G573" s="14" t="n"/>
      <c r="H573" s="14" t="n"/>
      <c r="I573" s="14" t="n"/>
      <c r="J573" s="14" t="n"/>
      <c r="K573" s="14" t="n"/>
      <c r="L573" s="14" t="n"/>
      <c r="M573" s="14" t="n"/>
      <c r="N573" s="14" t="n"/>
      <c r="O573" s="14" t="n"/>
      <c r="P573" s="14" t="n"/>
      <c r="Q573" s="14" t="n"/>
      <c r="R573" s="14" t="n"/>
      <c r="S573" s="14" t="n"/>
      <c r="T573" s="14" t="n"/>
      <c r="U573" s="14" t="n"/>
      <c r="V573" s="14" t="n"/>
      <c r="W573" s="14" t="n"/>
      <c r="X573" s="14" t="n"/>
      <c r="Y573" s="14" t="n"/>
      <c r="Z573" s="14" t="n"/>
    </row>
    <row r="574" ht="15.75" customHeight="1" s="16">
      <c r="A574" s="14" t="n"/>
      <c r="B574" s="14" t="n"/>
      <c r="C574" s="14" t="n"/>
      <c r="D574" s="14" t="n"/>
      <c r="E574" s="14" t="n"/>
      <c r="F574" s="14" t="n"/>
      <c r="G574" s="14" t="n"/>
      <c r="H574" s="14" t="n"/>
      <c r="I574" s="14" t="n"/>
      <c r="J574" s="14" t="n"/>
      <c r="K574" s="14" t="n"/>
      <c r="L574" s="14" t="n"/>
      <c r="M574" s="14" t="n"/>
      <c r="N574" s="14" t="n"/>
      <c r="O574" s="14" t="n"/>
      <c r="P574" s="14" t="n"/>
      <c r="Q574" s="14" t="n"/>
      <c r="R574" s="14" t="n"/>
      <c r="S574" s="14" t="n"/>
      <c r="T574" s="14" t="n"/>
      <c r="U574" s="14" t="n"/>
      <c r="V574" s="14" t="n"/>
      <c r="W574" s="14" t="n"/>
      <c r="X574" s="14" t="n"/>
      <c r="Y574" s="14" t="n"/>
      <c r="Z574" s="14" t="n"/>
    </row>
    <row r="575" ht="15.75" customHeight="1" s="16">
      <c r="A575" s="14" t="n"/>
      <c r="B575" s="14" t="n"/>
      <c r="C575" s="14" t="n"/>
      <c r="D575" s="14" t="n"/>
      <c r="E575" s="14" t="n"/>
      <c r="F575" s="14" t="n"/>
      <c r="G575" s="14" t="n"/>
      <c r="H575" s="14" t="n"/>
      <c r="I575" s="14" t="n"/>
      <c r="J575" s="14" t="n"/>
      <c r="K575" s="14" t="n"/>
      <c r="L575" s="14" t="n"/>
      <c r="M575" s="14" t="n"/>
      <c r="N575" s="14" t="n"/>
      <c r="O575" s="14" t="n"/>
      <c r="P575" s="14" t="n"/>
      <c r="Q575" s="14" t="n"/>
      <c r="R575" s="14" t="n"/>
      <c r="S575" s="14" t="n"/>
      <c r="T575" s="14" t="n"/>
      <c r="U575" s="14" t="n"/>
      <c r="V575" s="14" t="n"/>
      <c r="W575" s="14" t="n"/>
      <c r="X575" s="14" t="n"/>
      <c r="Y575" s="14" t="n"/>
      <c r="Z575" s="14" t="n"/>
    </row>
    <row r="576" ht="15.75" customHeight="1" s="16">
      <c r="A576" s="14" t="n"/>
      <c r="B576" s="14" t="n"/>
      <c r="C576" s="14" t="n"/>
      <c r="D576" s="14" t="n"/>
      <c r="E576" s="14" t="n"/>
      <c r="F576" s="14" t="n"/>
      <c r="G576" s="14" t="n"/>
      <c r="H576" s="14" t="n"/>
      <c r="I576" s="14" t="n"/>
      <c r="J576" s="14" t="n"/>
      <c r="K576" s="14" t="n"/>
      <c r="L576" s="14" t="n"/>
      <c r="M576" s="14" t="n"/>
      <c r="N576" s="14" t="n"/>
      <c r="O576" s="14" t="n"/>
      <c r="P576" s="14" t="n"/>
      <c r="Q576" s="14" t="n"/>
      <c r="R576" s="14" t="n"/>
      <c r="S576" s="14" t="n"/>
      <c r="T576" s="14" t="n"/>
      <c r="U576" s="14" t="n"/>
      <c r="V576" s="14" t="n"/>
      <c r="W576" s="14" t="n"/>
      <c r="X576" s="14" t="n"/>
      <c r="Y576" s="14" t="n"/>
      <c r="Z576" s="14" t="n"/>
    </row>
    <row r="577" ht="15.75" customHeight="1" s="16">
      <c r="A577" s="14" t="n"/>
      <c r="B577" s="14" t="n"/>
      <c r="C577" s="14" t="n"/>
      <c r="D577" s="14" t="n"/>
      <c r="E577" s="14" t="n"/>
      <c r="F577" s="14" t="n"/>
      <c r="G577" s="14" t="n"/>
      <c r="H577" s="14" t="n"/>
      <c r="I577" s="14" t="n"/>
      <c r="J577" s="14" t="n"/>
      <c r="K577" s="14" t="n"/>
      <c r="L577" s="14" t="n"/>
      <c r="M577" s="14" t="n"/>
      <c r="N577" s="14" t="n"/>
      <c r="O577" s="14" t="n"/>
      <c r="P577" s="14" t="n"/>
      <c r="Q577" s="14" t="n"/>
      <c r="R577" s="14" t="n"/>
      <c r="S577" s="14" t="n"/>
      <c r="T577" s="14" t="n"/>
      <c r="U577" s="14" t="n"/>
      <c r="V577" s="14" t="n"/>
      <c r="W577" s="14" t="n"/>
      <c r="X577" s="14" t="n"/>
      <c r="Y577" s="14" t="n"/>
      <c r="Z577" s="14" t="n"/>
    </row>
    <row r="578" ht="15.75" customHeight="1" s="16">
      <c r="A578" s="14" t="n"/>
      <c r="B578" s="14" t="n"/>
      <c r="C578" s="14" t="n"/>
      <c r="D578" s="14" t="n"/>
      <c r="E578" s="14" t="n"/>
      <c r="F578" s="14" t="n"/>
      <c r="G578" s="14" t="n"/>
      <c r="H578" s="14" t="n"/>
      <c r="I578" s="14" t="n"/>
      <c r="J578" s="14" t="n"/>
      <c r="K578" s="14" t="n"/>
      <c r="L578" s="14" t="n"/>
      <c r="M578" s="14" t="n"/>
      <c r="N578" s="14" t="n"/>
      <c r="O578" s="14" t="n"/>
      <c r="P578" s="14" t="n"/>
      <c r="Q578" s="14" t="n"/>
      <c r="R578" s="14" t="n"/>
      <c r="S578" s="14" t="n"/>
      <c r="T578" s="14" t="n"/>
      <c r="U578" s="14" t="n"/>
      <c r="V578" s="14" t="n"/>
      <c r="W578" s="14" t="n"/>
      <c r="X578" s="14" t="n"/>
      <c r="Y578" s="14" t="n"/>
      <c r="Z578" s="14" t="n"/>
    </row>
    <row r="579" ht="15.75" customHeight="1" s="16">
      <c r="A579" s="14" t="n"/>
      <c r="B579" s="14" t="n"/>
      <c r="C579" s="14" t="n"/>
      <c r="D579" s="14" t="n"/>
      <c r="E579" s="14" t="n"/>
      <c r="F579" s="14" t="n"/>
      <c r="G579" s="14" t="n"/>
      <c r="H579" s="14" t="n"/>
      <c r="I579" s="14" t="n"/>
      <c r="J579" s="14" t="n"/>
      <c r="K579" s="14" t="n"/>
      <c r="L579" s="14" t="n"/>
      <c r="M579" s="14" t="n"/>
      <c r="N579" s="14" t="n"/>
      <c r="O579" s="14" t="n"/>
      <c r="P579" s="14" t="n"/>
      <c r="Q579" s="14" t="n"/>
      <c r="R579" s="14" t="n"/>
      <c r="S579" s="14" t="n"/>
      <c r="T579" s="14" t="n"/>
      <c r="U579" s="14" t="n"/>
      <c r="V579" s="14" t="n"/>
      <c r="W579" s="14" t="n"/>
      <c r="X579" s="14" t="n"/>
      <c r="Y579" s="14" t="n"/>
      <c r="Z579" s="14" t="n"/>
    </row>
    <row r="580" ht="15.75" customHeight="1" s="16">
      <c r="A580" s="14" t="n"/>
      <c r="B580" s="14" t="n"/>
      <c r="C580" s="14" t="n"/>
      <c r="D580" s="14" t="n"/>
      <c r="E580" s="14" t="n"/>
      <c r="F580" s="14" t="n"/>
      <c r="G580" s="14" t="n"/>
      <c r="H580" s="14" t="n"/>
      <c r="I580" s="14" t="n"/>
      <c r="J580" s="14" t="n"/>
      <c r="K580" s="14" t="n"/>
      <c r="L580" s="14" t="n"/>
      <c r="M580" s="14" t="n"/>
      <c r="N580" s="14" t="n"/>
      <c r="O580" s="14" t="n"/>
      <c r="P580" s="14" t="n"/>
      <c r="Q580" s="14" t="n"/>
      <c r="R580" s="14" t="n"/>
      <c r="S580" s="14" t="n"/>
      <c r="T580" s="14" t="n"/>
      <c r="U580" s="14" t="n"/>
      <c r="V580" s="14" t="n"/>
      <c r="W580" s="14" t="n"/>
      <c r="X580" s="14" t="n"/>
      <c r="Y580" s="14" t="n"/>
      <c r="Z580" s="14" t="n"/>
    </row>
    <row r="581" ht="15.75" customHeight="1" s="16">
      <c r="A581" s="14" t="n"/>
      <c r="B581" s="14" t="n"/>
      <c r="C581" s="14" t="n"/>
      <c r="D581" s="14" t="n"/>
      <c r="E581" s="14" t="n"/>
      <c r="F581" s="14" t="n"/>
      <c r="G581" s="14" t="n"/>
      <c r="H581" s="14" t="n"/>
      <c r="I581" s="14" t="n"/>
      <c r="J581" s="14" t="n"/>
      <c r="K581" s="14" t="n"/>
      <c r="L581" s="14" t="n"/>
      <c r="M581" s="14" t="n"/>
      <c r="N581" s="14" t="n"/>
      <c r="O581" s="14" t="n"/>
      <c r="P581" s="14" t="n"/>
      <c r="Q581" s="14" t="n"/>
      <c r="R581" s="14" t="n"/>
      <c r="S581" s="14" t="n"/>
      <c r="T581" s="14" t="n"/>
      <c r="U581" s="14" t="n"/>
      <c r="V581" s="14" t="n"/>
      <c r="W581" s="14" t="n"/>
      <c r="X581" s="14" t="n"/>
      <c r="Y581" s="14" t="n"/>
      <c r="Z581" s="14" t="n"/>
    </row>
    <row r="582" ht="15.75" customHeight="1" s="16">
      <c r="A582" s="14" t="n"/>
      <c r="B582" s="14" t="n"/>
      <c r="C582" s="14" t="n"/>
      <c r="D582" s="14" t="n"/>
      <c r="E582" s="14" t="n"/>
      <c r="F582" s="14" t="n"/>
      <c r="G582" s="14" t="n"/>
      <c r="H582" s="14" t="n"/>
      <c r="I582" s="14" t="n"/>
      <c r="J582" s="14" t="n"/>
      <c r="K582" s="14" t="n"/>
      <c r="L582" s="14" t="n"/>
      <c r="M582" s="14" t="n"/>
      <c r="N582" s="14" t="n"/>
      <c r="O582" s="14" t="n"/>
      <c r="P582" s="14" t="n"/>
      <c r="Q582" s="14" t="n"/>
      <c r="R582" s="14" t="n"/>
      <c r="S582" s="14" t="n"/>
      <c r="T582" s="14" t="n"/>
      <c r="U582" s="14" t="n"/>
      <c r="V582" s="14" t="n"/>
      <c r="W582" s="14" t="n"/>
      <c r="X582" s="14" t="n"/>
      <c r="Y582" s="14" t="n"/>
      <c r="Z582" s="14" t="n"/>
    </row>
    <row r="583" ht="15.75" customHeight="1" s="16">
      <c r="A583" s="14" t="n"/>
      <c r="B583" s="14" t="n"/>
      <c r="C583" s="14" t="n"/>
      <c r="D583" s="14" t="n"/>
      <c r="E583" s="14" t="n"/>
      <c r="F583" s="14" t="n"/>
      <c r="G583" s="14" t="n"/>
      <c r="H583" s="14" t="n"/>
      <c r="I583" s="14" t="n"/>
      <c r="J583" s="14" t="n"/>
      <c r="K583" s="14" t="n"/>
      <c r="L583" s="14" t="n"/>
      <c r="M583" s="14" t="n"/>
      <c r="N583" s="14" t="n"/>
      <c r="O583" s="14" t="n"/>
      <c r="P583" s="14" t="n"/>
      <c r="Q583" s="14" t="n"/>
      <c r="R583" s="14" t="n"/>
      <c r="S583" s="14" t="n"/>
      <c r="T583" s="14" t="n"/>
      <c r="U583" s="14" t="n"/>
      <c r="V583" s="14" t="n"/>
      <c r="W583" s="14" t="n"/>
      <c r="X583" s="14" t="n"/>
      <c r="Y583" s="14" t="n"/>
      <c r="Z583" s="14" t="n"/>
    </row>
    <row r="584" ht="15.75" customHeight="1" s="16">
      <c r="A584" s="14" t="n"/>
      <c r="B584" s="14" t="n"/>
      <c r="C584" s="14" t="n"/>
      <c r="D584" s="14" t="n"/>
      <c r="E584" s="14" t="n"/>
      <c r="F584" s="14" t="n"/>
      <c r="G584" s="14" t="n"/>
      <c r="H584" s="14" t="n"/>
      <c r="I584" s="14" t="n"/>
      <c r="J584" s="14" t="n"/>
      <c r="K584" s="14" t="n"/>
      <c r="L584" s="14" t="n"/>
      <c r="M584" s="14" t="n"/>
      <c r="N584" s="14" t="n"/>
      <c r="O584" s="14" t="n"/>
      <c r="P584" s="14" t="n"/>
      <c r="Q584" s="14" t="n"/>
      <c r="R584" s="14" t="n"/>
      <c r="S584" s="14" t="n"/>
      <c r="T584" s="14" t="n"/>
      <c r="U584" s="14" t="n"/>
      <c r="V584" s="14" t="n"/>
      <c r="W584" s="14" t="n"/>
      <c r="X584" s="14" t="n"/>
      <c r="Y584" s="14" t="n"/>
      <c r="Z584" s="14" t="n"/>
    </row>
    <row r="585" ht="15.75" customHeight="1" s="16">
      <c r="A585" s="14" t="n"/>
      <c r="B585" s="14" t="n"/>
      <c r="C585" s="14" t="n"/>
      <c r="D585" s="14" t="n"/>
      <c r="E585" s="14" t="n"/>
      <c r="F585" s="14" t="n"/>
      <c r="G585" s="14" t="n"/>
      <c r="H585" s="14" t="n"/>
      <c r="I585" s="14" t="n"/>
      <c r="J585" s="14" t="n"/>
      <c r="K585" s="14" t="n"/>
      <c r="L585" s="14" t="n"/>
      <c r="M585" s="14" t="n"/>
      <c r="N585" s="14" t="n"/>
      <c r="O585" s="14" t="n"/>
      <c r="P585" s="14" t="n"/>
      <c r="Q585" s="14" t="n"/>
      <c r="R585" s="14" t="n"/>
      <c r="S585" s="14" t="n"/>
      <c r="T585" s="14" t="n"/>
      <c r="U585" s="14" t="n"/>
      <c r="V585" s="14" t="n"/>
      <c r="W585" s="14" t="n"/>
      <c r="X585" s="14" t="n"/>
      <c r="Y585" s="14" t="n"/>
      <c r="Z585" s="14" t="n"/>
    </row>
    <row r="586" ht="15.75" customHeight="1" s="16">
      <c r="A586" s="14" t="n"/>
      <c r="B586" s="14" t="n"/>
      <c r="C586" s="14" t="n"/>
      <c r="D586" s="14" t="n"/>
      <c r="E586" s="14" t="n"/>
      <c r="F586" s="14" t="n"/>
      <c r="G586" s="14" t="n"/>
      <c r="H586" s="14" t="n"/>
      <c r="I586" s="14" t="n"/>
      <c r="J586" s="14" t="n"/>
      <c r="K586" s="14" t="n"/>
      <c r="L586" s="14" t="n"/>
      <c r="M586" s="14" t="n"/>
      <c r="N586" s="14" t="n"/>
      <c r="O586" s="14" t="n"/>
      <c r="P586" s="14" t="n"/>
      <c r="Q586" s="14" t="n"/>
      <c r="R586" s="14" t="n"/>
      <c r="S586" s="14" t="n"/>
      <c r="T586" s="14" t="n"/>
      <c r="U586" s="14" t="n"/>
      <c r="V586" s="14" t="n"/>
      <c r="W586" s="14" t="n"/>
      <c r="X586" s="14" t="n"/>
      <c r="Y586" s="14" t="n"/>
      <c r="Z586" s="14" t="n"/>
    </row>
    <row r="587" ht="15.75" customHeight="1" s="16">
      <c r="A587" s="14" t="n"/>
      <c r="B587" s="14" t="n"/>
      <c r="C587" s="14" t="n"/>
      <c r="D587" s="14" t="n"/>
      <c r="E587" s="14" t="n"/>
      <c r="F587" s="14" t="n"/>
      <c r="G587" s="14" t="n"/>
      <c r="H587" s="14" t="n"/>
      <c r="I587" s="14" t="n"/>
      <c r="J587" s="14" t="n"/>
      <c r="K587" s="14" t="n"/>
      <c r="L587" s="14" t="n"/>
      <c r="M587" s="14" t="n"/>
      <c r="N587" s="14" t="n"/>
      <c r="O587" s="14" t="n"/>
      <c r="P587" s="14" t="n"/>
      <c r="Q587" s="14" t="n"/>
      <c r="R587" s="14" t="n"/>
      <c r="S587" s="14" t="n"/>
      <c r="T587" s="14" t="n"/>
      <c r="U587" s="14" t="n"/>
      <c r="V587" s="14" t="n"/>
      <c r="W587" s="14" t="n"/>
      <c r="X587" s="14" t="n"/>
      <c r="Y587" s="14" t="n"/>
      <c r="Z587" s="14" t="n"/>
    </row>
    <row r="588" ht="15.75" customHeight="1" s="16">
      <c r="A588" s="14" t="n"/>
      <c r="B588" s="14" t="n"/>
      <c r="C588" s="14" t="n"/>
      <c r="D588" s="14" t="n"/>
      <c r="E588" s="14" t="n"/>
      <c r="F588" s="14" t="n"/>
      <c r="G588" s="14" t="n"/>
      <c r="H588" s="14" t="n"/>
      <c r="I588" s="14" t="n"/>
      <c r="J588" s="14" t="n"/>
      <c r="K588" s="14" t="n"/>
      <c r="L588" s="14" t="n"/>
      <c r="M588" s="14" t="n"/>
      <c r="N588" s="14" t="n"/>
      <c r="O588" s="14" t="n"/>
      <c r="P588" s="14" t="n"/>
      <c r="Q588" s="14" t="n"/>
      <c r="R588" s="14" t="n"/>
      <c r="S588" s="14" t="n"/>
      <c r="T588" s="14" t="n"/>
      <c r="U588" s="14" t="n"/>
      <c r="V588" s="14" t="n"/>
      <c r="W588" s="14" t="n"/>
      <c r="X588" s="14" t="n"/>
      <c r="Y588" s="14" t="n"/>
      <c r="Z588" s="14" t="n"/>
    </row>
    <row r="589" ht="15.75" customHeight="1" s="16">
      <c r="A589" s="14" t="n"/>
      <c r="B589" s="14" t="n"/>
      <c r="C589" s="14" t="n"/>
      <c r="D589" s="14" t="n"/>
      <c r="E589" s="14" t="n"/>
      <c r="F589" s="14" t="n"/>
      <c r="G589" s="14" t="n"/>
      <c r="H589" s="14" t="n"/>
      <c r="I589" s="14" t="n"/>
      <c r="J589" s="14" t="n"/>
      <c r="K589" s="14" t="n"/>
      <c r="L589" s="14" t="n"/>
      <c r="M589" s="14" t="n"/>
      <c r="N589" s="14" t="n"/>
      <c r="O589" s="14" t="n"/>
      <c r="P589" s="14" t="n"/>
      <c r="Q589" s="14" t="n"/>
      <c r="R589" s="14" t="n"/>
      <c r="S589" s="14" t="n"/>
      <c r="T589" s="14" t="n"/>
      <c r="U589" s="14" t="n"/>
      <c r="V589" s="14" t="n"/>
      <c r="W589" s="14" t="n"/>
      <c r="X589" s="14" t="n"/>
      <c r="Y589" s="14" t="n"/>
      <c r="Z589" s="14" t="n"/>
    </row>
    <row r="590" ht="15.75" customHeight="1" s="16">
      <c r="A590" s="14" t="n"/>
      <c r="B590" s="14" t="n"/>
      <c r="C590" s="14" t="n"/>
      <c r="D590" s="14" t="n"/>
      <c r="E590" s="14" t="n"/>
      <c r="F590" s="14" t="n"/>
      <c r="G590" s="14" t="n"/>
      <c r="H590" s="14" t="n"/>
      <c r="I590" s="14" t="n"/>
      <c r="J590" s="14" t="n"/>
      <c r="K590" s="14" t="n"/>
      <c r="L590" s="14" t="n"/>
      <c r="M590" s="14" t="n"/>
      <c r="N590" s="14" t="n"/>
      <c r="O590" s="14" t="n"/>
      <c r="P590" s="14" t="n"/>
      <c r="Q590" s="14" t="n"/>
      <c r="R590" s="14" t="n"/>
      <c r="S590" s="14" t="n"/>
      <c r="T590" s="14" t="n"/>
      <c r="U590" s="14" t="n"/>
      <c r="V590" s="14" t="n"/>
      <c r="W590" s="14" t="n"/>
      <c r="X590" s="14" t="n"/>
      <c r="Y590" s="14" t="n"/>
      <c r="Z590" s="14" t="n"/>
    </row>
    <row r="591" ht="15.75" customHeight="1" s="16">
      <c r="A591" s="14" t="n"/>
      <c r="B591" s="14" t="n"/>
      <c r="C591" s="14" t="n"/>
      <c r="D591" s="14" t="n"/>
      <c r="E591" s="14" t="n"/>
      <c r="F591" s="14" t="n"/>
      <c r="G591" s="14" t="n"/>
      <c r="H591" s="14" t="n"/>
      <c r="I591" s="14" t="n"/>
      <c r="J591" s="14" t="n"/>
      <c r="K591" s="14" t="n"/>
      <c r="L591" s="14" t="n"/>
      <c r="M591" s="14" t="n"/>
      <c r="N591" s="14" t="n"/>
      <c r="O591" s="14" t="n"/>
      <c r="P591" s="14" t="n"/>
      <c r="Q591" s="14" t="n"/>
      <c r="R591" s="14" t="n"/>
      <c r="S591" s="14" t="n"/>
      <c r="T591" s="14" t="n"/>
      <c r="U591" s="14" t="n"/>
      <c r="V591" s="14" t="n"/>
      <c r="W591" s="14" t="n"/>
      <c r="X591" s="14" t="n"/>
      <c r="Y591" s="14" t="n"/>
      <c r="Z591" s="14" t="n"/>
    </row>
    <row r="592" ht="15.75" customHeight="1" s="16">
      <c r="A592" s="14" t="n"/>
      <c r="B592" s="14" t="n"/>
      <c r="C592" s="14" t="n"/>
      <c r="D592" s="14" t="n"/>
      <c r="E592" s="14" t="n"/>
      <c r="F592" s="14" t="n"/>
      <c r="G592" s="14" t="n"/>
      <c r="H592" s="14" t="n"/>
      <c r="I592" s="14" t="n"/>
      <c r="J592" s="14" t="n"/>
      <c r="K592" s="14" t="n"/>
      <c r="L592" s="14" t="n"/>
      <c r="M592" s="14" t="n"/>
      <c r="N592" s="14" t="n"/>
      <c r="O592" s="14" t="n"/>
      <c r="P592" s="14" t="n"/>
      <c r="Q592" s="14" t="n"/>
      <c r="R592" s="14" t="n"/>
      <c r="S592" s="14" t="n"/>
      <c r="T592" s="14" t="n"/>
      <c r="U592" s="14" t="n"/>
      <c r="V592" s="14" t="n"/>
      <c r="W592" s="14" t="n"/>
      <c r="X592" s="14" t="n"/>
      <c r="Y592" s="14" t="n"/>
      <c r="Z592" s="14" t="n"/>
    </row>
    <row r="593" ht="15.75" customHeight="1" s="16">
      <c r="A593" s="14" t="n"/>
      <c r="B593" s="14" t="n"/>
      <c r="C593" s="14" t="n"/>
      <c r="D593" s="14" t="n"/>
      <c r="E593" s="14" t="n"/>
      <c r="F593" s="14" t="n"/>
      <c r="G593" s="14" t="n"/>
      <c r="H593" s="14" t="n"/>
      <c r="I593" s="14" t="n"/>
      <c r="J593" s="14" t="n"/>
      <c r="K593" s="14" t="n"/>
      <c r="L593" s="14" t="n"/>
      <c r="M593" s="14" t="n"/>
      <c r="N593" s="14" t="n"/>
      <c r="O593" s="14" t="n"/>
      <c r="P593" s="14" t="n"/>
      <c r="Q593" s="14" t="n"/>
      <c r="R593" s="14" t="n"/>
      <c r="S593" s="14" t="n"/>
      <c r="T593" s="14" t="n"/>
      <c r="U593" s="14" t="n"/>
      <c r="V593" s="14" t="n"/>
      <c r="W593" s="14" t="n"/>
      <c r="X593" s="14" t="n"/>
      <c r="Y593" s="14" t="n"/>
      <c r="Z593" s="14" t="n"/>
    </row>
    <row r="594" ht="15.75" customHeight="1" s="16">
      <c r="A594" s="14" t="n"/>
      <c r="B594" s="14" t="n"/>
      <c r="C594" s="14" t="n"/>
      <c r="D594" s="14" t="n"/>
      <c r="E594" s="14" t="n"/>
      <c r="F594" s="14" t="n"/>
      <c r="G594" s="14" t="n"/>
      <c r="H594" s="14" t="n"/>
      <c r="I594" s="14" t="n"/>
      <c r="J594" s="14" t="n"/>
      <c r="K594" s="14" t="n"/>
      <c r="L594" s="14" t="n"/>
      <c r="M594" s="14" t="n"/>
      <c r="N594" s="14" t="n"/>
      <c r="O594" s="14" t="n"/>
      <c r="P594" s="14" t="n"/>
      <c r="Q594" s="14" t="n"/>
      <c r="R594" s="14" t="n"/>
      <c r="S594" s="14" t="n"/>
      <c r="T594" s="14" t="n"/>
      <c r="U594" s="14" t="n"/>
      <c r="V594" s="14" t="n"/>
      <c r="W594" s="14" t="n"/>
      <c r="X594" s="14" t="n"/>
      <c r="Y594" s="14" t="n"/>
      <c r="Z594" s="14" t="n"/>
    </row>
    <row r="595" ht="15.75" customHeight="1" s="16">
      <c r="A595" s="14" t="n"/>
      <c r="B595" s="14" t="n"/>
      <c r="C595" s="14" t="n"/>
      <c r="D595" s="14" t="n"/>
      <c r="E595" s="14" t="n"/>
      <c r="F595" s="14" t="n"/>
      <c r="G595" s="14" t="n"/>
      <c r="H595" s="14" t="n"/>
      <c r="I595" s="14" t="n"/>
      <c r="J595" s="14" t="n"/>
      <c r="K595" s="14" t="n"/>
      <c r="L595" s="14" t="n"/>
      <c r="M595" s="14" t="n"/>
      <c r="N595" s="14" t="n"/>
      <c r="O595" s="14" t="n"/>
      <c r="P595" s="14" t="n"/>
      <c r="Q595" s="14" t="n"/>
      <c r="R595" s="14" t="n"/>
      <c r="S595" s="14" t="n"/>
      <c r="T595" s="14" t="n"/>
      <c r="U595" s="14" t="n"/>
      <c r="V595" s="14" t="n"/>
      <c r="W595" s="14" t="n"/>
      <c r="X595" s="14" t="n"/>
      <c r="Y595" s="14" t="n"/>
      <c r="Z595" s="14" t="n"/>
    </row>
    <row r="596" ht="15.75" customHeight="1" s="16">
      <c r="A596" s="14" t="n"/>
      <c r="B596" s="14" t="n"/>
      <c r="C596" s="14" t="n"/>
      <c r="D596" s="14" t="n"/>
      <c r="E596" s="14" t="n"/>
      <c r="F596" s="14" t="n"/>
      <c r="G596" s="14" t="n"/>
      <c r="H596" s="14" t="n"/>
      <c r="I596" s="14" t="n"/>
      <c r="J596" s="14" t="n"/>
      <c r="K596" s="14" t="n"/>
      <c r="L596" s="14" t="n"/>
      <c r="M596" s="14" t="n"/>
      <c r="N596" s="14" t="n"/>
      <c r="O596" s="14" t="n"/>
      <c r="P596" s="14" t="n"/>
      <c r="Q596" s="14" t="n"/>
      <c r="R596" s="14" t="n"/>
      <c r="S596" s="14" t="n"/>
      <c r="T596" s="14" t="n"/>
      <c r="U596" s="14" t="n"/>
      <c r="V596" s="14" t="n"/>
      <c r="W596" s="14" t="n"/>
      <c r="X596" s="14" t="n"/>
      <c r="Y596" s="14" t="n"/>
      <c r="Z596" s="14" t="n"/>
    </row>
    <row r="597" ht="15.75" customHeight="1" s="16">
      <c r="A597" s="14" t="n"/>
      <c r="B597" s="14" t="n"/>
      <c r="C597" s="14" t="n"/>
      <c r="D597" s="14" t="n"/>
      <c r="E597" s="14" t="n"/>
      <c r="F597" s="14" t="n"/>
      <c r="G597" s="14" t="n"/>
      <c r="H597" s="14" t="n"/>
      <c r="I597" s="14" t="n"/>
      <c r="J597" s="14" t="n"/>
      <c r="K597" s="14" t="n"/>
      <c r="L597" s="14" t="n"/>
      <c r="M597" s="14" t="n"/>
      <c r="N597" s="14" t="n"/>
      <c r="O597" s="14" t="n"/>
      <c r="P597" s="14" t="n"/>
      <c r="Q597" s="14" t="n"/>
      <c r="R597" s="14" t="n"/>
      <c r="S597" s="14" t="n"/>
      <c r="T597" s="14" t="n"/>
      <c r="U597" s="14" t="n"/>
      <c r="V597" s="14" t="n"/>
      <c r="W597" s="14" t="n"/>
      <c r="X597" s="14" t="n"/>
      <c r="Y597" s="14" t="n"/>
      <c r="Z597" s="14" t="n"/>
    </row>
    <row r="598" ht="15.75" customHeight="1" s="16">
      <c r="A598" s="14" t="n"/>
      <c r="B598" s="14" t="n"/>
      <c r="C598" s="14" t="n"/>
      <c r="D598" s="14" t="n"/>
      <c r="E598" s="14" t="n"/>
      <c r="F598" s="14" t="n"/>
      <c r="G598" s="14" t="n"/>
      <c r="H598" s="14" t="n"/>
      <c r="I598" s="14" t="n"/>
      <c r="J598" s="14" t="n"/>
      <c r="K598" s="14" t="n"/>
      <c r="L598" s="14" t="n"/>
      <c r="M598" s="14" t="n"/>
      <c r="N598" s="14" t="n"/>
      <c r="O598" s="14" t="n"/>
      <c r="P598" s="14" t="n"/>
      <c r="Q598" s="14" t="n"/>
      <c r="R598" s="14" t="n"/>
      <c r="S598" s="14" t="n"/>
      <c r="T598" s="14" t="n"/>
      <c r="U598" s="14" t="n"/>
      <c r="V598" s="14" t="n"/>
      <c r="W598" s="14" t="n"/>
      <c r="X598" s="14" t="n"/>
      <c r="Y598" s="14" t="n"/>
      <c r="Z598" s="14" t="n"/>
    </row>
    <row r="599" ht="15.75" customHeight="1" s="16">
      <c r="A599" s="14" t="n"/>
      <c r="B599" s="14" t="n"/>
      <c r="C599" s="14" t="n"/>
      <c r="D599" s="14" t="n"/>
      <c r="E599" s="14" t="n"/>
      <c r="F599" s="14" t="n"/>
      <c r="G599" s="14" t="n"/>
      <c r="H599" s="14" t="n"/>
      <c r="I599" s="14" t="n"/>
      <c r="J599" s="14" t="n"/>
      <c r="K599" s="14" t="n"/>
      <c r="L599" s="14" t="n"/>
      <c r="M599" s="14" t="n"/>
      <c r="N599" s="14" t="n"/>
      <c r="O599" s="14" t="n"/>
      <c r="P599" s="14" t="n"/>
      <c r="Q599" s="14" t="n"/>
      <c r="R599" s="14" t="n"/>
      <c r="S599" s="14" t="n"/>
      <c r="T599" s="14" t="n"/>
      <c r="U599" s="14" t="n"/>
      <c r="V599" s="14" t="n"/>
      <c r="W599" s="14" t="n"/>
      <c r="X599" s="14" t="n"/>
      <c r="Y599" s="14" t="n"/>
      <c r="Z599" s="14" t="n"/>
    </row>
    <row r="600" ht="15.75" customHeight="1" s="16">
      <c r="A600" s="14" t="n"/>
      <c r="B600" s="14" t="n"/>
      <c r="C600" s="14" t="n"/>
      <c r="D600" s="14" t="n"/>
      <c r="E600" s="14" t="n"/>
      <c r="F600" s="14" t="n"/>
      <c r="G600" s="14" t="n"/>
      <c r="H600" s="14" t="n"/>
      <c r="I600" s="14" t="n"/>
      <c r="J600" s="14" t="n"/>
      <c r="K600" s="14" t="n"/>
      <c r="L600" s="14" t="n"/>
      <c r="M600" s="14" t="n"/>
      <c r="N600" s="14" t="n"/>
      <c r="O600" s="14" t="n"/>
      <c r="P600" s="14" t="n"/>
      <c r="Q600" s="14" t="n"/>
      <c r="R600" s="14" t="n"/>
      <c r="S600" s="14" t="n"/>
      <c r="T600" s="14" t="n"/>
      <c r="U600" s="14" t="n"/>
      <c r="V600" s="14" t="n"/>
      <c r="W600" s="14" t="n"/>
      <c r="X600" s="14" t="n"/>
      <c r="Y600" s="14" t="n"/>
      <c r="Z600" s="14" t="n"/>
    </row>
    <row r="601" ht="15.75" customHeight="1" s="16">
      <c r="A601" s="14" t="n"/>
      <c r="B601" s="14" t="n"/>
      <c r="C601" s="14" t="n"/>
      <c r="D601" s="14" t="n"/>
      <c r="E601" s="14" t="n"/>
      <c r="F601" s="14" t="n"/>
      <c r="G601" s="14" t="n"/>
      <c r="H601" s="14" t="n"/>
      <c r="I601" s="14" t="n"/>
      <c r="J601" s="14" t="n"/>
      <c r="K601" s="14" t="n"/>
      <c r="L601" s="14" t="n"/>
      <c r="M601" s="14" t="n"/>
      <c r="N601" s="14" t="n"/>
      <c r="O601" s="14" t="n"/>
      <c r="P601" s="14" t="n"/>
      <c r="Q601" s="14" t="n"/>
      <c r="R601" s="14" t="n"/>
      <c r="S601" s="14" t="n"/>
      <c r="T601" s="14" t="n"/>
      <c r="U601" s="14" t="n"/>
      <c r="V601" s="14" t="n"/>
      <c r="W601" s="14" t="n"/>
      <c r="X601" s="14" t="n"/>
      <c r="Y601" s="14" t="n"/>
      <c r="Z601" s="14" t="n"/>
    </row>
    <row r="602" ht="15.75" customHeight="1" s="16">
      <c r="A602" s="14" t="n"/>
      <c r="B602" s="14" t="n"/>
      <c r="C602" s="14" t="n"/>
      <c r="D602" s="14" t="n"/>
      <c r="E602" s="14" t="n"/>
      <c r="F602" s="14" t="n"/>
      <c r="G602" s="14" t="n"/>
      <c r="H602" s="14" t="n"/>
      <c r="I602" s="14" t="n"/>
      <c r="J602" s="14" t="n"/>
      <c r="K602" s="14" t="n"/>
      <c r="L602" s="14" t="n"/>
      <c r="M602" s="14" t="n"/>
      <c r="N602" s="14" t="n"/>
      <c r="O602" s="14" t="n"/>
      <c r="P602" s="14" t="n"/>
      <c r="Q602" s="14" t="n"/>
      <c r="R602" s="14" t="n"/>
      <c r="S602" s="14" t="n"/>
      <c r="T602" s="14" t="n"/>
      <c r="U602" s="14" t="n"/>
      <c r="V602" s="14" t="n"/>
      <c r="W602" s="14" t="n"/>
      <c r="X602" s="14" t="n"/>
      <c r="Y602" s="14" t="n"/>
      <c r="Z602" s="14" t="n"/>
    </row>
    <row r="603" ht="15.75" customHeight="1" s="16">
      <c r="A603" s="14" t="n"/>
      <c r="B603" s="14" t="n"/>
      <c r="C603" s="14" t="n"/>
      <c r="D603" s="14" t="n"/>
      <c r="E603" s="14" t="n"/>
      <c r="F603" s="14" t="n"/>
      <c r="G603" s="14" t="n"/>
      <c r="H603" s="14" t="n"/>
      <c r="I603" s="14" t="n"/>
      <c r="J603" s="14" t="n"/>
      <c r="K603" s="14" t="n"/>
      <c r="L603" s="14" t="n"/>
      <c r="M603" s="14" t="n"/>
      <c r="N603" s="14" t="n"/>
      <c r="O603" s="14" t="n"/>
      <c r="P603" s="14" t="n"/>
      <c r="Q603" s="14" t="n"/>
      <c r="R603" s="14" t="n"/>
      <c r="S603" s="14" t="n"/>
      <c r="T603" s="14" t="n"/>
      <c r="U603" s="14" t="n"/>
      <c r="V603" s="14" t="n"/>
      <c r="W603" s="14" t="n"/>
      <c r="X603" s="14" t="n"/>
      <c r="Y603" s="14" t="n"/>
      <c r="Z603" s="14" t="n"/>
    </row>
    <row r="604" ht="15.75" customHeight="1" s="16">
      <c r="A604" s="14" t="n"/>
      <c r="B604" s="14" t="n"/>
      <c r="C604" s="14" t="n"/>
      <c r="D604" s="14" t="n"/>
      <c r="E604" s="14" t="n"/>
      <c r="F604" s="14" t="n"/>
      <c r="G604" s="14" t="n"/>
      <c r="H604" s="14" t="n"/>
      <c r="I604" s="14" t="n"/>
      <c r="J604" s="14" t="n"/>
      <c r="K604" s="14" t="n"/>
      <c r="L604" s="14" t="n"/>
      <c r="M604" s="14" t="n"/>
      <c r="N604" s="14" t="n"/>
      <c r="O604" s="14" t="n"/>
      <c r="P604" s="14" t="n"/>
      <c r="Q604" s="14" t="n"/>
      <c r="R604" s="14" t="n"/>
      <c r="S604" s="14" t="n"/>
      <c r="T604" s="14" t="n"/>
      <c r="U604" s="14" t="n"/>
      <c r="V604" s="14" t="n"/>
      <c r="W604" s="14" t="n"/>
      <c r="X604" s="14" t="n"/>
      <c r="Y604" s="14" t="n"/>
      <c r="Z604" s="14" t="n"/>
    </row>
    <row r="605" ht="15.75" customHeight="1" s="16">
      <c r="A605" s="14" t="n"/>
      <c r="B605" s="14" t="n"/>
      <c r="C605" s="14" t="n"/>
      <c r="D605" s="14" t="n"/>
      <c r="E605" s="14" t="n"/>
      <c r="F605" s="14" t="n"/>
      <c r="G605" s="14" t="n"/>
      <c r="H605" s="14" t="n"/>
      <c r="I605" s="14" t="n"/>
      <c r="J605" s="14" t="n"/>
      <c r="K605" s="14" t="n"/>
      <c r="L605" s="14" t="n"/>
      <c r="M605" s="14" t="n"/>
      <c r="N605" s="14" t="n"/>
      <c r="O605" s="14" t="n"/>
      <c r="P605" s="14" t="n"/>
      <c r="Q605" s="14" t="n"/>
      <c r="R605" s="14" t="n"/>
      <c r="S605" s="14" t="n"/>
      <c r="T605" s="14" t="n"/>
      <c r="U605" s="14" t="n"/>
      <c r="V605" s="14" t="n"/>
      <c r="W605" s="14" t="n"/>
      <c r="X605" s="14" t="n"/>
      <c r="Y605" s="14" t="n"/>
      <c r="Z605" s="14" t="n"/>
    </row>
    <row r="606" ht="15.75" customHeight="1" s="16">
      <c r="A606" s="14" t="n"/>
      <c r="B606" s="14" t="n"/>
      <c r="C606" s="14" t="n"/>
      <c r="D606" s="14" t="n"/>
      <c r="E606" s="14" t="n"/>
      <c r="F606" s="14" t="n"/>
      <c r="G606" s="14" t="n"/>
      <c r="H606" s="14" t="n"/>
      <c r="I606" s="14" t="n"/>
      <c r="J606" s="14" t="n"/>
      <c r="K606" s="14" t="n"/>
      <c r="L606" s="14" t="n"/>
      <c r="M606" s="14" t="n"/>
      <c r="N606" s="14" t="n"/>
      <c r="O606" s="14" t="n"/>
      <c r="P606" s="14" t="n"/>
      <c r="Q606" s="14" t="n"/>
      <c r="R606" s="14" t="n"/>
      <c r="S606" s="14" t="n"/>
      <c r="T606" s="14" t="n"/>
      <c r="U606" s="14" t="n"/>
      <c r="V606" s="14" t="n"/>
      <c r="W606" s="14" t="n"/>
      <c r="X606" s="14" t="n"/>
      <c r="Y606" s="14" t="n"/>
      <c r="Z606" s="14" t="n"/>
    </row>
    <row r="607" ht="15.75" customHeight="1" s="16">
      <c r="A607" s="14" t="n"/>
      <c r="B607" s="14" t="n"/>
      <c r="C607" s="14" t="n"/>
      <c r="D607" s="14" t="n"/>
      <c r="E607" s="14" t="n"/>
      <c r="F607" s="14" t="n"/>
      <c r="G607" s="14" t="n"/>
      <c r="H607" s="14" t="n"/>
      <c r="I607" s="14" t="n"/>
      <c r="J607" s="14" t="n"/>
      <c r="K607" s="14" t="n"/>
      <c r="L607" s="14" t="n"/>
      <c r="M607" s="14" t="n"/>
      <c r="N607" s="14" t="n"/>
      <c r="O607" s="14" t="n"/>
      <c r="P607" s="14" t="n"/>
      <c r="Q607" s="14" t="n"/>
      <c r="R607" s="14" t="n"/>
      <c r="S607" s="14" t="n"/>
      <c r="T607" s="14" t="n"/>
      <c r="U607" s="14" t="n"/>
      <c r="V607" s="14" t="n"/>
      <c r="W607" s="14" t="n"/>
      <c r="X607" s="14" t="n"/>
      <c r="Y607" s="14" t="n"/>
      <c r="Z607" s="14" t="n"/>
    </row>
    <row r="608" ht="15.75" customHeight="1" s="16">
      <c r="A608" s="14" t="n"/>
      <c r="B608" s="14" t="n"/>
      <c r="C608" s="14" t="n"/>
      <c r="D608" s="14" t="n"/>
      <c r="E608" s="14" t="n"/>
      <c r="F608" s="14" t="n"/>
      <c r="G608" s="14" t="n"/>
      <c r="H608" s="14" t="n"/>
      <c r="I608" s="14" t="n"/>
      <c r="J608" s="14" t="n"/>
      <c r="K608" s="14" t="n"/>
      <c r="L608" s="14" t="n"/>
      <c r="M608" s="14" t="n"/>
      <c r="N608" s="14" t="n"/>
      <c r="O608" s="14" t="n"/>
      <c r="P608" s="14" t="n"/>
      <c r="Q608" s="14" t="n"/>
      <c r="R608" s="14" t="n"/>
      <c r="S608" s="14" t="n"/>
      <c r="T608" s="14" t="n"/>
      <c r="U608" s="14" t="n"/>
      <c r="V608" s="14" t="n"/>
      <c r="W608" s="14" t="n"/>
      <c r="X608" s="14" t="n"/>
      <c r="Y608" s="14" t="n"/>
      <c r="Z608" s="14" t="n"/>
    </row>
    <row r="609" ht="15.75" customHeight="1" s="16">
      <c r="A609" s="14" t="n"/>
      <c r="B609" s="14" t="n"/>
      <c r="C609" s="14" t="n"/>
      <c r="D609" s="14" t="n"/>
      <c r="E609" s="14" t="n"/>
      <c r="F609" s="14" t="n"/>
      <c r="G609" s="14" t="n"/>
      <c r="H609" s="14" t="n"/>
      <c r="I609" s="14" t="n"/>
      <c r="J609" s="14" t="n"/>
      <c r="K609" s="14" t="n"/>
      <c r="L609" s="14" t="n"/>
      <c r="M609" s="14" t="n"/>
      <c r="N609" s="14" t="n"/>
      <c r="O609" s="14" t="n"/>
      <c r="P609" s="14" t="n"/>
      <c r="Q609" s="14" t="n"/>
      <c r="R609" s="14" t="n"/>
      <c r="S609" s="14" t="n"/>
      <c r="T609" s="14" t="n"/>
      <c r="U609" s="14" t="n"/>
      <c r="V609" s="14" t="n"/>
      <c r="W609" s="14" t="n"/>
      <c r="X609" s="14" t="n"/>
      <c r="Y609" s="14" t="n"/>
      <c r="Z609" s="14" t="n"/>
    </row>
    <row r="610" ht="15.75" customHeight="1" s="16">
      <c r="A610" s="14" t="n"/>
      <c r="B610" s="14" t="n"/>
      <c r="C610" s="14" t="n"/>
      <c r="D610" s="14" t="n"/>
      <c r="E610" s="14" t="n"/>
      <c r="F610" s="14" t="n"/>
      <c r="G610" s="14" t="n"/>
      <c r="H610" s="14" t="n"/>
      <c r="I610" s="14" t="n"/>
      <c r="J610" s="14" t="n"/>
      <c r="K610" s="14" t="n"/>
      <c r="L610" s="14" t="n"/>
      <c r="M610" s="14" t="n"/>
      <c r="N610" s="14" t="n"/>
      <c r="O610" s="14" t="n"/>
      <c r="P610" s="14" t="n"/>
      <c r="Q610" s="14" t="n"/>
      <c r="R610" s="14" t="n"/>
      <c r="S610" s="14" t="n"/>
      <c r="T610" s="14" t="n"/>
      <c r="U610" s="14" t="n"/>
      <c r="V610" s="14" t="n"/>
      <c r="W610" s="14" t="n"/>
      <c r="X610" s="14" t="n"/>
      <c r="Y610" s="14" t="n"/>
      <c r="Z610" s="14" t="n"/>
    </row>
    <row r="611" ht="15.75" customHeight="1" s="16">
      <c r="A611" s="14" t="n"/>
      <c r="B611" s="14" t="n"/>
      <c r="C611" s="14" t="n"/>
      <c r="D611" s="14" t="n"/>
      <c r="E611" s="14" t="n"/>
      <c r="F611" s="14" t="n"/>
      <c r="G611" s="14" t="n"/>
      <c r="H611" s="14" t="n"/>
      <c r="I611" s="14" t="n"/>
      <c r="J611" s="14" t="n"/>
      <c r="K611" s="14" t="n"/>
      <c r="L611" s="14" t="n"/>
      <c r="M611" s="14" t="n"/>
      <c r="N611" s="14" t="n"/>
      <c r="O611" s="14" t="n"/>
      <c r="P611" s="14" t="n"/>
      <c r="Q611" s="14" t="n"/>
      <c r="R611" s="14" t="n"/>
      <c r="S611" s="14" t="n"/>
      <c r="T611" s="14" t="n"/>
      <c r="U611" s="14" t="n"/>
      <c r="V611" s="14" t="n"/>
      <c r="W611" s="14" t="n"/>
      <c r="X611" s="14" t="n"/>
      <c r="Y611" s="14" t="n"/>
      <c r="Z611" s="14" t="n"/>
    </row>
    <row r="612" ht="15.75" customHeight="1" s="16">
      <c r="A612" s="14" t="n"/>
      <c r="B612" s="14" t="n"/>
      <c r="C612" s="14" t="n"/>
      <c r="D612" s="14" t="n"/>
      <c r="E612" s="14" t="n"/>
      <c r="F612" s="14" t="n"/>
      <c r="G612" s="14" t="n"/>
      <c r="H612" s="14" t="n"/>
      <c r="I612" s="14" t="n"/>
      <c r="J612" s="14" t="n"/>
      <c r="K612" s="14" t="n"/>
      <c r="L612" s="14" t="n"/>
      <c r="M612" s="14" t="n"/>
      <c r="N612" s="14" t="n"/>
      <c r="O612" s="14" t="n"/>
      <c r="P612" s="14" t="n"/>
      <c r="Q612" s="14" t="n"/>
      <c r="R612" s="14" t="n"/>
      <c r="S612" s="14" t="n"/>
      <c r="T612" s="14" t="n"/>
      <c r="U612" s="14" t="n"/>
      <c r="V612" s="14" t="n"/>
      <c r="W612" s="14" t="n"/>
      <c r="X612" s="14" t="n"/>
      <c r="Y612" s="14" t="n"/>
      <c r="Z612" s="14" t="n"/>
    </row>
    <row r="613" ht="15.75" customHeight="1" s="16">
      <c r="A613" s="14" t="n"/>
      <c r="B613" s="14" t="n"/>
      <c r="C613" s="14" t="n"/>
      <c r="D613" s="14" t="n"/>
      <c r="E613" s="14" t="n"/>
      <c r="F613" s="14" t="n"/>
      <c r="G613" s="14" t="n"/>
      <c r="H613" s="14" t="n"/>
      <c r="I613" s="14" t="n"/>
      <c r="J613" s="14" t="n"/>
      <c r="K613" s="14" t="n"/>
      <c r="L613" s="14" t="n"/>
      <c r="M613" s="14" t="n"/>
      <c r="N613" s="14" t="n"/>
      <c r="O613" s="14" t="n"/>
      <c r="P613" s="14" t="n"/>
      <c r="Q613" s="14" t="n"/>
      <c r="R613" s="14" t="n"/>
      <c r="S613" s="14" t="n"/>
      <c r="T613" s="14" t="n"/>
      <c r="U613" s="14" t="n"/>
      <c r="V613" s="14" t="n"/>
      <c r="W613" s="14" t="n"/>
      <c r="X613" s="14" t="n"/>
      <c r="Y613" s="14" t="n"/>
      <c r="Z613" s="14" t="n"/>
    </row>
    <row r="614" ht="15.75" customHeight="1" s="16">
      <c r="A614" s="14" t="n"/>
      <c r="B614" s="14" t="n"/>
      <c r="C614" s="14" t="n"/>
      <c r="D614" s="14" t="n"/>
      <c r="E614" s="14" t="n"/>
      <c r="F614" s="14" t="n"/>
      <c r="G614" s="14" t="n"/>
      <c r="H614" s="14" t="n"/>
      <c r="I614" s="14" t="n"/>
      <c r="J614" s="14" t="n"/>
      <c r="K614" s="14" t="n"/>
      <c r="L614" s="14" t="n"/>
      <c r="M614" s="14" t="n"/>
      <c r="N614" s="14" t="n"/>
      <c r="O614" s="14" t="n"/>
      <c r="P614" s="14" t="n"/>
      <c r="Q614" s="14" t="n"/>
      <c r="R614" s="14" t="n"/>
      <c r="S614" s="14" t="n"/>
      <c r="T614" s="14" t="n"/>
      <c r="U614" s="14" t="n"/>
      <c r="V614" s="14" t="n"/>
      <c r="W614" s="14" t="n"/>
      <c r="X614" s="14" t="n"/>
      <c r="Y614" s="14" t="n"/>
      <c r="Z614" s="14" t="n"/>
    </row>
    <row r="615" ht="15.75" customHeight="1" s="16">
      <c r="A615" s="14" t="n"/>
      <c r="B615" s="14" t="n"/>
      <c r="C615" s="14" t="n"/>
      <c r="D615" s="14" t="n"/>
      <c r="E615" s="14" t="n"/>
      <c r="F615" s="14" t="n"/>
      <c r="G615" s="14" t="n"/>
      <c r="H615" s="14" t="n"/>
      <c r="I615" s="14" t="n"/>
      <c r="J615" s="14" t="n"/>
      <c r="K615" s="14" t="n"/>
      <c r="L615" s="14" t="n"/>
      <c r="M615" s="14" t="n"/>
      <c r="N615" s="14" t="n"/>
      <c r="O615" s="14" t="n"/>
      <c r="P615" s="14" t="n"/>
      <c r="Q615" s="14" t="n"/>
      <c r="R615" s="14" t="n"/>
      <c r="S615" s="14" t="n"/>
      <c r="T615" s="14" t="n"/>
      <c r="U615" s="14" t="n"/>
      <c r="V615" s="14" t="n"/>
      <c r="W615" s="14" t="n"/>
      <c r="X615" s="14" t="n"/>
      <c r="Y615" s="14" t="n"/>
      <c r="Z615" s="14" t="n"/>
    </row>
    <row r="616" ht="15.75" customHeight="1" s="16">
      <c r="A616" s="14" t="n"/>
      <c r="B616" s="14" t="n"/>
      <c r="C616" s="14" t="n"/>
      <c r="D616" s="14" t="n"/>
      <c r="E616" s="14" t="n"/>
      <c r="F616" s="14" t="n"/>
      <c r="G616" s="14" t="n"/>
      <c r="H616" s="14" t="n"/>
      <c r="I616" s="14" t="n"/>
      <c r="J616" s="14" t="n"/>
      <c r="K616" s="14" t="n"/>
      <c r="L616" s="14" t="n"/>
      <c r="M616" s="14" t="n"/>
      <c r="N616" s="14" t="n"/>
      <c r="O616" s="14" t="n"/>
      <c r="P616" s="14" t="n"/>
      <c r="Q616" s="14" t="n"/>
      <c r="R616" s="14" t="n"/>
      <c r="S616" s="14" t="n"/>
      <c r="T616" s="14" t="n"/>
      <c r="U616" s="14" t="n"/>
      <c r="V616" s="14" t="n"/>
      <c r="W616" s="14" t="n"/>
      <c r="X616" s="14" t="n"/>
      <c r="Y616" s="14" t="n"/>
      <c r="Z616" s="14" t="n"/>
    </row>
    <row r="617" ht="15.75" customHeight="1" s="16">
      <c r="A617" s="14" t="n"/>
      <c r="B617" s="14" t="n"/>
      <c r="C617" s="14" t="n"/>
      <c r="D617" s="14" t="n"/>
      <c r="E617" s="14" t="n"/>
      <c r="F617" s="14" t="n"/>
      <c r="G617" s="14" t="n"/>
      <c r="H617" s="14" t="n"/>
      <c r="I617" s="14" t="n"/>
      <c r="J617" s="14" t="n"/>
      <c r="K617" s="14" t="n"/>
      <c r="L617" s="14" t="n"/>
      <c r="M617" s="14" t="n"/>
      <c r="N617" s="14" t="n"/>
      <c r="O617" s="14" t="n"/>
      <c r="P617" s="14" t="n"/>
      <c r="Q617" s="14" t="n"/>
      <c r="R617" s="14" t="n"/>
      <c r="S617" s="14" t="n"/>
      <c r="T617" s="14" t="n"/>
      <c r="U617" s="14" t="n"/>
      <c r="V617" s="14" t="n"/>
      <c r="W617" s="14" t="n"/>
      <c r="X617" s="14" t="n"/>
      <c r="Y617" s="14" t="n"/>
      <c r="Z617" s="14" t="n"/>
    </row>
    <row r="618" ht="15.75" customHeight="1" s="16">
      <c r="A618" s="14" t="n"/>
      <c r="B618" s="14" t="n"/>
      <c r="C618" s="14" t="n"/>
      <c r="D618" s="14" t="n"/>
      <c r="E618" s="14" t="n"/>
      <c r="F618" s="14" t="n"/>
      <c r="G618" s="14" t="n"/>
      <c r="H618" s="14" t="n"/>
      <c r="I618" s="14" t="n"/>
      <c r="J618" s="14" t="n"/>
      <c r="K618" s="14" t="n"/>
      <c r="L618" s="14" t="n"/>
      <c r="M618" s="14" t="n"/>
      <c r="N618" s="14" t="n"/>
      <c r="O618" s="14" t="n"/>
      <c r="P618" s="14" t="n"/>
      <c r="Q618" s="14" t="n"/>
      <c r="R618" s="14" t="n"/>
      <c r="S618" s="14" t="n"/>
      <c r="T618" s="14" t="n"/>
      <c r="U618" s="14" t="n"/>
      <c r="V618" s="14" t="n"/>
      <c r="W618" s="14" t="n"/>
      <c r="X618" s="14" t="n"/>
      <c r="Y618" s="14" t="n"/>
      <c r="Z618" s="14" t="n"/>
    </row>
    <row r="619" ht="15.75" customHeight="1" s="16">
      <c r="A619" s="14" t="n"/>
      <c r="B619" s="14" t="n"/>
      <c r="C619" s="14" t="n"/>
      <c r="D619" s="14" t="n"/>
      <c r="E619" s="14" t="n"/>
      <c r="F619" s="14" t="n"/>
      <c r="G619" s="14" t="n"/>
      <c r="H619" s="14" t="n"/>
      <c r="I619" s="14" t="n"/>
      <c r="J619" s="14" t="n"/>
      <c r="K619" s="14" t="n"/>
      <c r="L619" s="14" t="n"/>
      <c r="M619" s="14" t="n"/>
      <c r="N619" s="14" t="n"/>
      <c r="O619" s="14" t="n"/>
      <c r="P619" s="14" t="n"/>
      <c r="Q619" s="14" t="n"/>
      <c r="R619" s="14" t="n"/>
      <c r="S619" s="14" t="n"/>
      <c r="T619" s="14" t="n"/>
      <c r="U619" s="14" t="n"/>
      <c r="V619" s="14" t="n"/>
      <c r="W619" s="14" t="n"/>
      <c r="X619" s="14" t="n"/>
      <c r="Y619" s="14" t="n"/>
      <c r="Z619" s="14" t="n"/>
    </row>
    <row r="620" ht="15.75" customHeight="1" s="16">
      <c r="A620" s="14" t="n"/>
      <c r="B620" s="14" t="n"/>
      <c r="C620" s="14" t="n"/>
      <c r="D620" s="14" t="n"/>
      <c r="E620" s="14" t="n"/>
      <c r="F620" s="14" t="n"/>
      <c r="G620" s="14" t="n"/>
      <c r="H620" s="14" t="n"/>
      <c r="I620" s="14" t="n"/>
      <c r="J620" s="14" t="n"/>
      <c r="K620" s="14" t="n"/>
      <c r="L620" s="14" t="n"/>
      <c r="M620" s="14" t="n"/>
      <c r="N620" s="14" t="n"/>
      <c r="O620" s="14" t="n"/>
      <c r="P620" s="14" t="n"/>
      <c r="Q620" s="14" t="n"/>
      <c r="R620" s="14" t="n"/>
      <c r="S620" s="14" t="n"/>
      <c r="T620" s="14" t="n"/>
      <c r="U620" s="14" t="n"/>
      <c r="V620" s="14" t="n"/>
      <c r="W620" s="14" t="n"/>
      <c r="X620" s="14" t="n"/>
      <c r="Y620" s="14" t="n"/>
      <c r="Z620" s="14" t="n"/>
    </row>
    <row r="621" ht="15.75" customHeight="1" s="16">
      <c r="A621" s="14" t="n"/>
      <c r="B621" s="14" t="n"/>
      <c r="C621" s="14" t="n"/>
      <c r="D621" s="14" t="n"/>
      <c r="E621" s="14" t="n"/>
      <c r="F621" s="14" t="n"/>
      <c r="G621" s="14" t="n"/>
      <c r="H621" s="14" t="n"/>
      <c r="I621" s="14" t="n"/>
      <c r="J621" s="14" t="n"/>
      <c r="K621" s="14" t="n"/>
      <c r="L621" s="14" t="n"/>
      <c r="M621" s="14" t="n"/>
      <c r="N621" s="14" t="n"/>
      <c r="O621" s="14" t="n"/>
      <c r="P621" s="14" t="n"/>
      <c r="Q621" s="14" t="n"/>
      <c r="R621" s="14" t="n"/>
      <c r="S621" s="14" t="n"/>
      <c r="T621" s="14" t="n"/>
      <c r="U621" s="14" t="n"/>
      <c r="V621" s="14" t="n"/>
      <c r="W621" s="14" t="n"/>
      <c r="X621" s="14" t="n"/>
      <c r="Y621" s="14" t="n"/>
      <c r="Z621" s="14" t="n"/>
    </row>
    <row r="622" ht="15.75" customHeight="1" s="16">
      <c r="A622" s="14" t="n"/>
      <c r="B622" s="14" t="n"/>
      <c r="C622" s="14" t="n"/>
      <c r="D622" s="14" t="n"/>
      <c r="E622" s="14" t="n"/>
      <c r="F622" s="14" t="n"/>
      <c r="G622" s="14" t="n"/>
      <c r="H622" s="14" t="n"/>
      <c r="I622" s="14" t="n"/>
      <c r="J622" s="14" t="n"/>
      <c r="K622" s="14" t="n"/>
      <c r="L622" s="14" t="n"/>
      <c r="M622" s="14" t="n"/>
      <c r="N622" s="14" t="n"/>
      <c r="O622" s="14" t="n"/>
      <c r="P622" s="14" t="n"/>
      <c r="Q622" s="14" t="n"/>
      <c r="R622" s="14" t="n"/>
      <c r="S622" s="14" t="n"/>
      <c r="T622" s="14" t="n"/>
      <c r="U622" s="14" t="n"/>
      <c r="V622" s="14" t="n"/>
      <c r="W622" s="14" t="n"/>
      <c r="X622" s="14" t="n"/>
      <c r="Y622" s="14" t="n"/>
      <c r="Z622" s="14" t="n"/>
    </row>
    <row r="623" ht="15.75" customHeight="1" s="16">
      <c r="A623" s="14" t="n"/>
      <c r="B623" s="14" t="n"/>
      <c r="C623" s="14" t="n"/>
      <c r="D623" s="14" t="n"/>
      <c r="E623" s="14" t="n"/>
      <c r="F623" s="14" t="n"/>
      <c r="G623" s="14" t="n"/>
      <c r="H623" s="14" t="n"/>
      <c r="I623" s="14" t="n"/>
      <c r="J623" s="14" t="n"/>
      <c r="K623" s="14" t="n"/>
      <c r="L623" s="14" t="n"/>
      <c r="M623" s="14" t="n"/>
      <c r="N623" s="14" t="n"/>
      <c r="O623" s="14" t="n"/>
      <c r="P623" s="14" t="n"/>
      <c r="Q623" s="14" t="n"/>
      <c r="R623" s="14" t="n"/>
      <c r="S623" s="14" t="n"/>
      <c r="T623" s="14" t="n"/>
      <c r="U623" s="14" t="n"/>
      <c r="V623" s="14" t="n"/>
      <c r="W623" s="14" t="n"/>
      <c r="X623" s="14" t="n"/>
      <c r="Y623" s="14" t="n"/>
      <c r="Z623" s="14" t="n"/>
    </row>
    <row r="624" ht="15.75" customHeight="1" s="16">
      <c r="A624" s="14" t="n"/>
      <c r="B624" s="14" t="n"/>
      <c r="C624" s="14" t="n"/>
      <c r="D624" s="14" t="n"/>
      <c r="E624" s="14" t="n"/>
      <c r="F624" s="14" t="n"/>
      <c r="G624" s="14" t="n"/>
      <c r="H624" s="14" t="n"/>
      <c r="I624" s="14" t="n"/>
      <c r="J624" s="14" t="n"/>
      <c r="K624" s="14" t="n"/>
      <c r="L624" s="14" t="n"/>
      <c r="M624" s="14" t="n"/>
      <c r="N624" s="14" t="n"/>
      <c r="O624" s="14" t="n"/>
      <c r="P624" s="14" t="n"/>
      <c r="Q624" s="14" t="n"/>
      <c r="R624" s="14" t="n"/>
      <c r="S624" s="14" t="n"/>
      <c r="T624" s="14" t="n"/>
      <c r="U624" s="14" t="n"/>
      <c r="V624" s="14" t="n"/>
      <c r="W624" s="14" t="n"/>
      <c r="X624" s="14" t="n"/>
      <c r="Y624" s="14" t="n"/>
      <c r="Z624" s="14" t="n"/>
    </row>
    <row r="625" ht="15.75" customHeight="1" s="16">
      <c r="A625" s="14" t="n"/>
      <c r="B625" s="14" t="n"/>
      <c r="C625" s="14" t="n"/>
      <c r="D625" s="14" t="n"/>
      <c r="E625" s="14" t="n"/>
      <c r="F625" s="14" t="n"/>
      <c r="G625" s="14" t="n"/>
      <c r="H625" s="14" t="n"/>
      <c r="I625" s="14" t="n"/>
      <c r="J625" s="14" t="n"/>
      <c r="K625" s="14" t="n"/>
      <c r="L625" s="14" t="n"/>
      <c r="M625" s="14" t="n"/>
      <c r="N625" s="14" t="n"/>
      <c r="O625" s="14" t="n"/>
      <c r="P625" s="14" t="n"/>
      <c r="Q625" s="14" t="n"/>
      <c r="R625" s="14" t="n"/>
      <c r="S625" s="14" t="n"/>
      <c r="T625" s="14" t="n"/>
      <c r="U625" s="14" t="n"/>
      <c r="V625" s="14" t="n"/>
      <c r="W625" s="14" t="n"/>
      <c r="X625" s="14" t="n"/>
      <c r="Y625" s="14" t="n"/>
      <c r="Z625" s="14" t="n"/>
    </row>
    <row r="626" ht="15.75" customHeight="1" s="16">
      <c r="A626" s="14" t="n"/>
      <c r="B626" s="14" t="n"/>
      <c r="C626" s="14" t="n"/>
      <c r="D626" s="14" t="n"/>
      <c r="E626" s="14" t="n"/>
      <c r="F626" s="14" t="n"/>
      <c r="G626" s="14" t="n"/>
      <c r="H626" s="14" t="n"/>
      <c r="I626" s="14" t="n"/>
      <c r="J626" s="14" t="n"/>
      <c r="K626" s="14" t="n"/>
      <c r="L626" s="14" t="n"/>
      <c r="M626" s="14" t="n"/>
      <c r="N626" s="14" t="n"/>
      <c r="O626" s="14" t="n"/>
      <c r="P626" s="14" t="n"/>
      <c r="Q626" s="14" t="n"/>
      <c r="R626" s="14" t="n"/>
      <c r="S626" s="14" t="n"/>
      <c r="T626" s="14" t="n"/>
      <c r="U626" s="14" t="n"/>
      <c r="V626" s="14" t="n"/>
      <c r="W626" s="14" t="n"/>
      <c r="X626" s="14" t="n"/>
      <c r="Y626" s="14" t="n"/>
      <c r="Z626" s="14" t="n"/>
    </row>
    <row r="627" ht="15.75" customHeight="1" s="16">
      <c r="A627" s="14" t="n"/>
      <c r="B627" s="14" t="n"/>
      <c r="C627" s="14" t="n"/>
      <c r="D627" s="14" t="n"/>
      <c r="E627" s="14" t="n"/>
      <c r="F627" s="14" t="n"/>
      <c r="G627" s="14" t="n"/>
      <c r="H627" s="14" t="n"/>
      <c r="I627" s="14" t="n"/>
      <c r="J627" s="14" t="n"/>
      <c r="K627" s="14" t="n"/>
      <c r="L627" s="14" t="n"/>
      <c r="M627" s="14" t="n"/>
      <c r="N627" s="14" t="n"/>
      <c r="O627" s="14" t="n"/>
      <c r="P627" s="14" t="n"/>
      <c r="Q627" s="14" t="n"/>
      <c r="R627" s="14" t="n"/>
      <c r="S627" s="14" t="n"/>
      <c r="T627" s="14" t="n"/>
      <c r="U627" s="14" t="n"/>
      <c r="V627" s="14" t="n"/>
      <c r="W627" s="14" t="n"/>
      <c r="X627" s="14" t="n"/>
      <c r="Y627" s="14" t="n"/>
      <c r="Z627" s="14" t="n"/>
    </row>
    <row r="628" ht="15.75" customHeight="1" s="16">
      <c r="A628" s="14" t="n"/>
      <c r="B628" s="14" t="n"/>
      <c r="C628" s="14" t="n"/>
      <c r="D628" s="14" t="n"/>
      <c r="E628" s="14" t="n"/>
      <c r="F628" s="14" t="n"/>
      <c r="G628" s="14" t="n"/>
      <c r="H628" s="14" t="n"/>
      <c r="I628" s="14" t="n"/>
      <c r="J628" s="14" t="n"/>
      <c r="K628" s="14" t="n"/>
      <c r="L628" s="14" t="n"/>
      <c r="M628" s="14" t="n"/>
      <c r="N628" s="14" t="n"/>
      <c r="O628" s="14" t="n"/>
      <c r="P628" s="14" t="n"/>
      <c r="Q628" s="14" t="n"/>
      <c r="R628" s="14" t="n"/>
      <c r="S628" s="14" t="n"/>
      <c r="T628" s="14" t="n"/>
      <c r="U628" s="14" t="n"/>
      <c r="V628" s="14" t="n"/>
      <c r="W628" s="14" t="n"/>
      <c r="X628" s="14" t="n"/>
      <c r="Y628" s="14" t="n"/>
      <c r="Z628" s="14" t="n"/>
    </row>
    <row r="629" ht="15.75" customHeight="1" s="16">
      <c r="A629" s="14" t="n"/>
      <c r="B629" s="14" t="n"/>
      <c r="C629" s="14" t="n"/>
      <c r="D629" s="14" t="n"/>
      <c r="E629" s="14" t="n"/>
      <c r="F629" s="14" t="n"/>
      <c r="G629" s="14" t="n"/>
      <c r="H629" s="14" t="n"/>
      <c r="I629" s="14" t="n"/>
      <c r="J629" s="14" t="n"/>
      <c r="K629" s="14" t="n"/>
      <c r="L629" s="14" t="n"/>
      <c r="M629" s="14" t="n"/>
      <c r="N629" s="14" t="n"/>
      <c r="O629" s="14" t="n"/>
      <c r="P629" s="14" t="n"/>
      <c r="Q629" s="14" t="n"/>
      <c r="R629" s="14" t="n"/>
      <c r="S629" s="14" t="n"/>
      <c r="T629" s="14" t="n"/>
      <c r="U629" s="14" t="n"/>
      <c r="V629" s="14" t="n"/>
      <c r="W629" s="14" t="n"/>
      <c r="X629" s="14" t="n"/>
      <c r="Y629" s="14" t="n"/>
      <c r="Z629" s="14" t="n"/>
    </row>
    <row r="630" ht="15.75" customHeight="1" s="16">
      <c r="A630" s="14" t="n"/>
      <c r="B630" s="14" t="n"/>
      <c r="C630" s="14" t="n"/>
      <c r="D630" s="14" t="n"/>
      <c r="E630" s="14" t="n"/>
      <c r="F630" s="14" t="n"/>
      <c r="G630" s="14" t="n"/>
      <c r="H630" s="14" t="n"/>
      <c r="I630" s="14" t="n"/>
      <c r="J630" s="14" t="n"/>
      <c r="K630" s="14" t="n"/>
      <c r="L630" s="14" t="n"/>
      <c r="M630" s="14" t="n"/>
      <c r="N630" s="14" t="n"/>
      <c r="O630" s="14" t="n"/>
      <c r="P630" s="14" t="n"/>
      <c r="Q630" s="14" t="n"/>
      <c r="R630" s="14" t="n"/>
      <c r="S630" s="14" t="n"/>
      <c r="T630" s="14" t="n"/>
      <c r="U630" s="14" t="n"/>
      <c r="V630" s="14" t="n"/>
      <c r="W630" s="14" t="n"/>
      <c r="X630" s="14" t="n"/>
      <c r="Y630" s="14" t="n"/>
      <c r="Z630" s="14" t="n"/>
    </row>
    <row r="631" ht="15.75" customHeight="1" s="16">
      <c r="A631" s="14" t="n"/>
      <c r="B631" s="14" t="n"/>
      <c r="C631" s="14" t="n"/>
      <c r="D631" s="14" t="n"/>
      <c r="E631" s="14" t="n"/>
      <c r="F631" s="14" t="n"/>
      <c r="G631" s="14" t="n"/>
      <c r="H631" s="14" t="n"/>
      <c r="I631" s="14" t="n"/>
      <c r="J631" s="14" t="n"/>
      <c r="K631" s="14" t="n"/>
      <c r="L631" s="14" t="n"/>
      <c r="M631" s="14" t="n"/>
      <c r="N631" s="14" t="n"/>
      <c r="O631" s="14" t="n"/>
      <c r="P631" s="14" t="n"/>
      <c r="Q631" s="14" t="n"/>
      <c r="R631" s="14" t="n"/>
      <c r="S631" s="14" t="n"/>
      <c r="T631" s="14" t="n"/>
      <c r="U631" s="14" t="n"/>
      <c r="V631" s="14" t="n"/>
      <c r="W631" s="14" t="n"/>
      <c r="X631" s="14" t="n"/>
      <c r="Y631" s="14" t="n"/>
      <c r="Z631" s="14" t="n"/>
    </row>
    <row r="632" ht="15.75" customHeight="1" s="16">
      <c r="A632" s="14" t="n"/>
      <c r="B632" s="14" t="n"/>
      <c r="C632" s="14" t="n"/>
      <c r="D632" s="14" t="n"/>
      <c r="E632" s="14" t="n"/>
      <c r="F632" s="14" t="n"/>
      <c r="G632" s="14" t="n"/>
      <c r="H632" s="14" t="n"/>
      <c r="I632" s="14" t="n"/>
      <c r="J632" s="14" t="n"/>
      <c r="K632" s="14" t="n"/>
      <c r="L632" s="14" t="n"/>
      <c r="M632" s="14" t="n"/>
      <c r="N632" s="14" t="n"/>
      <c r="O632" s="14" t="n"/>
      <c r="P632" s="14" t="n"/>
      <c r="Q632" s="14" t="n"/>
      <c r="R632" s="14" t="n"/>
      <c r="S632" s="14" t="n"/>
      <c r="T632" s="14" t="n"/>
      <c r="U632" s="14" t="n"/>
      <c r="V632" s="14" t="n"/>
      <c r="W632" s="14" t="n"/>
      <c r="X632" s="14" t="n"/>
      <c r="Y632" s="14" t="n"/>
      <c r="Z632" s="14" t="n"/>
    </row>
    <row r="633" ht="15.75" customHeight="1" s="16">
      <c r="A633" s="14" t="n"/>
      <c r="B633" s="14" t="n"/>
      <c r="C633" s="14" t="n"/>
      <c r="D633" s="14" t="n"/>
      <c r="E633" s="14" t="n"/>
      <c r="F633" s="14" t="n"/>
      <c r="G633" s="14" t="n"/>
      <c r="H633" s="14" t="n"/>
      <c r="I633" s="14" t="n"/>
      <c r="J633" s="14" t="n"/>
      <c r="K633" s="14" t="n"/>
      <c r="L633" s="14" t="n"/>
      <c r="M633" s="14" t="n"/>
      <c r="N633" s="14" t="n"/>
      <c r="O633" s="14" t="n"/>
      <c r="P633" s="14" t="n"/>
      <c r="Q633" s="14" t="n"/>
      <c r="R633" s="14" t="n"/>
      <c r="S633" s="14" t="n"/>
      <c r="T633" s="14" t="n"/>
      <c r="U633" s="14" t="n"/>
      <c r="V633" s="14" t="n"/>
      <c r="W633" s="14" t="n"/>
      <c r="X633" s="14" t="n"/>
      <c r="Y633" s="14" t="n"/>
      <c r="Z633" s="14" t="n"/>
    </row>
    <row r="634" ht="15.75" customHeight="1" s="16">
      <c r="A634" s="14" t="n"/>
      <c r="B634" s="14" t="n"/>
      <c r="C634" s="14" t="n"/>
      <c r="D634" s="14" t="n"/>
      <c r="E634" s="14" t="n"/>
      <c r="F634" s="14" t="n"/>
      <c r="G634" s="14" t="n"/>
      <c r="H634" s="14" t="n"/>
      <c r="I634" s="14" t="n"/>
      <c r="J634" s="14" t="n"/>
      <c r="K634" s="14" t="n"/>
      <c r="L634" s="14" t="n"/>
      <c r="M634" s="14" t="n"/>
      <c r="N634" s="14" t="n"/>
      <c r="O634" s="14" t="n"/>
      <c r="P634" s="14" t="n"/>
      <c r="Q634" s="14" t="n"/>
      <c r="R634" s="14" t="n"/>
      <c r="S634" s="14" t="n"/>
      <c r="T634" s="14" t="n"/>
      <c r="U634" s="14" t="n"/>
      <c r="V634" s="14" t="n"/>
      <c r="W634" s="14" t="n"/>
      <c r="X634" s="14" t="n"/>
      <c r="Y634" s="14" t="n"/>
      <c r="Z634" s="14" t="n"/>
    </row>
    <row r="635" ht="15.75" customHeight="1" s="16">
      <c r="A635" s="14" t="n"/>
      <c r="B635" s="14" t="n"/>
      <c r="C635" s="14" t="n"/>
      <c r="D635" s="14" t="n"/>
      <c r="E635" s="14" t="n"/>
      <c r="F635" s="14" t="n"/>
      <c r="G635" s="14" t="n"/>
      <c r="H635" s="14" t="n"/>
      <c r="I635" s="14" t="n"/>
      <c r="J635" s="14" t="n"/>
      <c r="K635" s="14" t="n"/>
      <c r="L635" s="14" t="n"/>
      <c r="M635" s="14" t="n"/>
      <c r="N635" s="14" t="n"/>
      <c r="O635" s="14" t="n"/>
      <c r="P635" s="14" t="n"/>
      <c r="Q635" s="14" t="n"/>
      <c r="R635" s="14" t="n"/>
      <c r="S635" s="14" t="n"/>
      <c r="T635" s="14" t="n"/>
      <c r="U635" s="14" t="n"/>
      <c r="V635" s="14" t="n"/>
      <c r="W635" s="14" t="n"/>
      <c r="X635" s="14" t="n"/>
      <c r="Y635" s="14" t="n"/>
      <c r="Z635" s="14" t="n"/>
    </row>
    <row r="636" ht="15.75" customHeight="1" s="16">
      <c r="A636" s="14" t="n"/>
      <c r="B636" s="14" t="n"/>
      <c r="C636" s="14" t="n"/>
      <c r="D636" s="14" t="n"/>
      <c r="E636" s="14" t="n"/>
      <c r="F636" s="14" t="n"/>
      <c r="G636" s="14" t="n"/>
      <c r="H636" s="14" t="n"/>
      <c r="I636" s="14" t="n"/>
      <c r="J636" s="14" t="n"/>
      <c r="K636" s="14" t="n"/>
      <c r="L636" s="14" t="n"/>
      <c r="M636" s="14" t="n"/>
      <c r="N636" s="14" t="n"/>
      <c r="O636" s="14" t="n"/>
      <c r="P636" s="14" t="n"/>
      <c r="Q636" s="14" t="n"/>
      <c r="R636" s="14" t="n"/>
      <c r="S636" s="14" t="n"/>
      <c r="T636" s="14" t="n"/>
      <c r="U636" s="14" t="n"/>
      <c r="V636" s="14" t="n"/>
      <c r="W636" s="14" t="n"/>
      <c r="X636" s="14" t="n"/>
      <c r="Y636" s="14" t="n"/>
      <c r="Z636" s="14" t="n"/>
    </row>
    <row r="637" ht="15.75" customHeight="1" s="16">
      <c r="A637" s="14" t="n"/>
      <c r="B637" s="14" t="n"/>
      <c r="C637" s="14" t="n"/>
      <c r="D637" s="14" t="n"/>
      <c r="E637" s="14" t="n"/>
      <c r="F637" s="14" t="n"/>
      <c r="G637" s="14" t="n"/>
      <c r="H637" s="14" t="n"/>
      <c r="I637" s="14" t="n"/>
      <c r="J637" s="14" t="n"/>
      <c r="K637" s="14" t="n"/>
      <c r="L637" s="14" t="n"/>
      <c r="M637" s="14" t="n"/>
      <c r="N637" s="14" t="n"/>
      <c r="O637" s="14" t="n"/>
      <c r="P637" s="14" t="n"/>
      <c r="Q637" s="14" t="n"/>
      <c r="R637" s="14" t="n"/>
      <c r="S637" s="14" t="n"/>
      <c r="T637" s="14" t="n"/>
      <c r="U637" s="14" t="n"/>
      <c r="V637" s="14" t="n"/>
      <c r="W637" s="14" t="n"/>
      <c r="X637" s="14" t="n"/>
      <c r="Y637" s="14" t="n"/>
      <c r="Z637" s="14" t="n"/>
    </row>
    <row r="638" ht="15.75" customHeight="1" s="16">
      <c r="A638" s="14" t="n"/>
      <c r="B638" s="14" t="n"/>
      <c r="C638" s="14" t="n"/>
      <c r="D638" s="14" t="n"/>
      <c r="E638" s="14" t="n"/>
      <c r="F638" s="14" t="n"/>
      <c r="G638" s="14" t="n"/>
      <c r="H638" s="14" t="n"/>
      <c r="I638" s="14" t="n"/>
      <c r="J638" s="14" t="n"/>
      <c r="K638" s="14" t="n"/>
      <c r="L638" s="14" t="n"/>
      <c r="M638" s="14" t="n"/>
      <c r="N638" s="14" t="n"/>
      <c r="O638" s="14" t="n"/>
      <c r="P638" s="14" t="n"/>
      <c r="Q638" s="14" t="n"/>
      <c r="R638" s="14" t="n"/>
      <c r="S638" s="14" t="n"/>
      <c r="T638" s="14" t="n"/>
      <c r="U638" s="14" t="n"/>
      <c r="V638" s="14" t="n"/>
      <c r="W638" s="14" t="n"/>
      <c r="X638" s="14" t="n"/>
      <c r="Y638" s="14" t="n"/>
      <c r="Z638" s="14" t="n"/>
    </row>
    <row r="639" ht="15.75" customHeight="1" s="16">
      <c r="A639" s="14" t="n"/>
      <c r="B639" s="14" t="n"/>
      <c r="C639" s="14" t="n"/>
      <c r="D639" s="14" t="n"/>
      <c r="E639" s="14" t="n"/>
      <c r="F639" s="14" t="n"/>
      <c r="G639" s="14" t="n"/>
      <c r="H639" s="14" t="n"/>
      <c r="I639" s="14" t="n"/>
      <c r="J639" s="14" t="n"/>
      <c r="K639" s="14" t="n"/>
      <c r="L639" s="14" t="n"/>
      <c r="M639" s="14" t="n"/>
      <c r="N639" s="14" t="n"/>
      <c r="O639" s="14" t="n"/>
      <c r="P639" s="14" t="n"/>
      <c r="Q639" s="14" t="n"/>
      <c r="R639" s="14" t="n"/>
      <c r="S639" s="14" t="n"/>
      <c r="T639" s="14" t="n"/>
      <c r="U639" s="14" t="n"/>
      <c r="V639" s="14" t="n"/>
      <c r="W639" s="14" t="n"/>
      <c r="X639" s="14" t="n"/>
      <c r="Y639" s="14" t="n"/>
      <c r="Z639" s="14" t="n"/>
    </row>
    <row r="640" ht="15.75" customHeight="1" s="16">
      <c r="A640" s="14" t="n"/>
      <c r="B640" s="14" t="n"/>
      <c r="C640" s="14" t="n"/>
      <c r="D640" s="14" t="n"/>
      <c r="E640" s="14" t="n"/>
      <c r="F640" s="14" t="n"/>
      <c r="G640" s="14" t="n"/>
      <c r="H640" s="14" t="n"/>
      <c r="I640" s="14" t="n"/>
      <c r="J640" s="14" t="n"/>
      <c r="K640" s="14" t="n"/>
      <c r="L640" s="14" t="n"/>
      <c r="M640" s="14" t="n"/>
      <c r="N640" s="14" t="n"/>
      <c r="O640" s="14" t="n"/>
      <c r="P640" s="14" t="n"/>
      <c r="Q640" s="14" t="n"/>
      <c r="R640" s="14" t="n"/>
      <c r="S640" s="14" t="n"/>
      <c r="T640" s="14" t="n"/>
      <c r="U640" s="14" t="n"/>
      <c r="V640" s="14" t="n"/>
      <c r="W640" s="14" t="n"/>
      <c r="X640" s="14" t="n"/>
      <c r="Y640" s="14" t="n"/>
      <c r="Z640" s="14" t="n"/>
    </row>
    <row r="641" ht="15.75" customHeight="1" s="16">
      <c r="A641" s="14" t="n"/>
      <c r="B641" s="14" t="n"/>
      <c r="C641" s="14" t="n"/>
      <c r="D641" s="14" t="n"/>
      <c r="E641" s="14" t="n"/>
      <c r="F641" s="14" t="n"/>
      <c r="G641" s="14" t="n"/>
      <c r="H641" s="14" t="n"/>
      <c r="I641" s="14" t="n"/>
      <c r="J641" s="14" t="n"/>
      <c r="K641" s="14" t="n"/>
      <c r="L641" s="14" t="n"/>
      <c r="M641" s="14" t="n"/>
      <c r="N641" s="14" t="n"/>
      <c r="O641" s="14" t="n"/>
      <c r="P641" s="14" t="n"/>
      <c r="Q641" s="14" t="n"/>
      <c r="R641" s="14" t="n"/>
      <c r="S641" s="14" t="n"/>
      <c r="T641" s="14" t="n"/>
      <c r="U641" s="14" t="n"/>
      <c r="V641" s="14" t="n"/>
      <c r="W641" s="14" t="n"/>
      <c r="X641" s="14" t="n"/>
      <c r="Y641" s="14" t="n"/>
      <c r="Z641" s="14" t="n"/>
    </row>
    <row r="642" ht="15.75" customHeight="1" s="16">
      <c r="A642" s="14" t="n"/>
      <c r="B642" s="14" t="n"/>
      <c r="C642" s="14" t="n"/>
      <c r="D642" s="14" t="n"/>
      <c r="E642" s="14" t="n"/>
      <c r="F642" s="14" t="n"/>
      <c r="G642" s="14" t="n"/>
      <c r="H642" s="14" t="n"/>
      <c r="I642" s="14" t="n"/>
      <c r="J642" s="14" t="n"/>
      <c r="K642" s="14" t="n"/>
      <c r="L642" s="14" t="n"/>
      <c r="M642" s="14" t="n"/>
      <c r="N642" s="14" t="n"/>
      <c r="O642" s="14" t="n"/>
      <c r="P642" s="14" t="n"/>
      <c r="Q642" s="14" t="n"/>
      <c r="R642" s="14" t="n"/>
      <c r="S642" s="14" t="n"/>
      <c r="T642" s="14" t="n"/>
      <c r="U642" s="14" t="n"/>
      <c r="V642" s="14" t="n"/>
      <c r="W642" s="14" t="n"/>
      <c r="X642" s="14" t="n"/>
      <c r="Y642" s="14" t="n"/>
      <c r="Z642" s="14" t="n"/>
    </row>
    <row r="643" ht="15.75" customHeight="1" s="16">
      <c r="A643" s="14" t="n"/>
      <c r="B643" s="14" t="n"/>
      <c r="C643" s="14" t="n"/>
      <c r="D643" s="14" t="n"/>
      <c r="E643" s="14" t="n"/>
      <c r="F643" s="14" t="n"/>
      <c r="G643" s="14" t="n"/>
      <c r="H643" s="14" t="n"/>
      <c r="I643" s="14" t="n"/>
      <c r="J643" s="14" t="n"/>
      <c r="K643" s="14" t="n"/>
      <c r="L643" s="14" t="n"/>
      <c r="M643" s="14" t="n"/>
      <c r="N643" s="14" t="n"/>
      <c r="O643" s="14" t="n"/>
      <c r="P643" s="14" t="n"/>
      <c r="Q643" s="14" t="n"/>
      <c r="R643" s="14" t="n"/>
      <c r="S643" s="14" t="n"/>
      <c r="T643" s="14" t="n"/>
      <c r="U643" s="14" t="n"/>
      <c r="V643" s="14" t="n"/>
      <c r="W643" s="14" t="n"/>
      <c r="X643" s="14" t="n"/>
      <c r="Y643" s="14" t="n"/>
      <c r="Z643" s="14" t="n"/>
    </row>
    <row r="644" ht="15.75" customHeight="1" s="16">
      <c r="A644" s="14" t="n"/>
      <c r="B644" s="14" t="n"/>
      <c r="C644" s="14" t="n"/>
      <c r="D644" s="14" t="n"/>
      <c r="E644" s="14" t="n"/>
      <c r="F644" s="14" t="n"/>
      <c r="G644" s="14" t="n"/>
      <c r="H644" s="14" t="n"/>
      <c r="I644" s="14" t="n"/>
      <c r="J644" s="14" t="n"/>
      <c r="K644" s="14" t="n"/>
      <c r="L644" s="14" t="n"/>
      <c r="M644" s="14" t="n"/>
      <c r="N644" s="14" t="n"/>
      <c r="O644" s="14" t="n"/>
      <c r="P644" s="14" t="n"/>
      <c r="Q644" s="14" t="n"/>
      <c r="R644" s="14" t="n"/>
      <c r="S644" s="14" t="n"/>
      <c r="T644" s="14" t="n"/>
      <c r="U644" s="14" t="n"/>
      <c r="V644" s="14" t="n"/>
      <c r="W644" s="14" t="n"/>
      <c r="X644" s="14" t="n"/>
      <c r="Y644" s="14" t="n"/>
      <c r="Z644" s="14" t="n"/>
    </row>
    <row r="645" ht="15.75" customHeight="1" s="16">
      <c r="A645" s="14" t="n"/>
      <c r="B645" s="14" t="n"/>
      <c r="C645" s="14" t="n"/>
      <c r="D645" s="14" t="n"/>
      <c r="E645" s="14" t="n"/>
      <c r="F645" s="14" t="n"/>
      <c r="G645" s="14" t="n"/>
      <c r="H645" s="14" t="n"/>
      <c r="I645" s="14" t="n"/>
      <c r="J645" s="14" t="n"/>
      <c r="K645" s="14" t="n"/>
      <c r="L645" s="14" t="n"/>
      <c r="M645" s="14" t="n"/>
      <c r="N645" s="14" t="n"/>
      <c r="O645" s="14" t="n"/>
      <c r="P645" s="14" t="n"/>
      <c r="Q645" s="14" t="n"/>
      <c r="R645" s="14" t="n"/>
      <c r="S645" s="14" t="n"/>
      <c r="T645" s="14" t="n"/>
      <c r="U645" s="14" t="n"/>
      <c r="V645" s="14" t="n"/>
      <c r="W645" s="14" t="n"/>
      <c r="X645" s="14" t="n"/>
      <c r="Y645" s="14" t="n"/>
      <c r="Z645" s="14" t="n"/>
    </row>
    <row r="646" ht="15.75" customHeight="1" s="16">
      <c r="A646" s="14" t="n"/>
      <c r="B646" s="14" t="n"/>
      <c r="C646" s="14" t="n"/>
      <c r="D646" s="14" t="n"/>
      <c r="E646" s="14" t="n"/>
      <c r="F646" s="14" t="n"/>
      <c r="G646" s="14" t="n"/>
      <c r="H646" s="14" t="n"/>
      <c r="I646" s="14" t="n"/>
      <c r="J646" s="14" t="n"/>
      <c r="K646" s="14" t="n"/>
      <c r="L646" s="14" t="n"/>
      <c r="M646" s="14" t="n"/>
      <c r="N646" s="14" t="n"/>
      <c r="O646" s="14" t="n"/>
      <c r="P646" s="14" t="n"/>
      <c r="Q646" s="14" t="n"/>
      <c r="R646" s="14" t="n"/>
      <c r="S646" s="14" t="n"/>
      <c r="T646" s="14" t="n"/>
      <c r="U646" s="14" t="n"/>
      <c r="V646" s="14" t="n"/>
      <c r="W646" s="14" t="n"/>
      <c r="X646" s="14" t="n"/>
      <c r="Y646" s="14" t="n"/>
      <c r="Z646" s="14" t="n"/>
    </row>
    <row r="647" ht="15.75" customHeight="1" s="16">
      <c r="A647" s="14" t="n"/>
      <c r="B647" s="14" t="n"/>
      <c r="C647" s="14" t="n"/>
      <c r="D647" s="14" t="n"/>
      <c r="E647" s="14" t="n"/>
      <c r="F647" s="14" t="n"/>
      <c r="G647" s="14" t="n"/>
      <c r="H647" s="14" t="n"/>
      <c r="I647" s="14" t="n"/>
      <c r="J647" s="14" t="n"/>
      <c r="K647" s="14" t="n"/>
      <c r="L647" s="14" t="n"/>
      <c r="M647" s="14" t="n"/>
      <c r="N647" s="14" t="n"/>
      <c r="O647" s="14" t="n"/>
      <c r="P647" s="14" t="n"/>
      <c r="Q647" s="14" t="n"/>
      <c r="R647" s="14" t="n"/>
      <c r="S647" s="14" t="n"/>
      <c r="T647" s="14" t="n"/>
      <c r="U647" s="14" t="n"/>
      <c r="V647" s="14" t="n"/>
      <c r="W647" s="14" t="n"/>
      <c r="X647" s="14" t="n"/>
      <c r="Y647" s="14" t="n"/>
      <c r="Z647" s="14" t="n"/>
    </row>
    <row r="648" ht="15.75" customHeight="1" s="16">
      <c r="A648" s="14" t="n"/>
      <c r="B648" s="14" t="n"/>
      <c r="C648" s="14" t="n"/>
      <c r="D648" s="14" t="n"/>
      <c r="E648" s="14" t="n"/>
      <c r="F648" s="14" t="n"/>
      <c r="G648" s="14" t="n"/>
      <c r="H648" s="14" t="n"/>
      <c r="I648" s="14" t="n"/>
      <c r="J648" s="14" t="n"/>
      <c r="K648" s="14" t="n"/>
      <c r="L648" s="14" t="n"/>
      <c r="M648" s="14" t="n"/>
      <c r="N648" s="14" t="n"/>
      <c r="O648" s="14" t="n"/>
      <c r="P648" s="14" t="n"/>
      <c r="Q648" s="14" t="n"/>
      <c r="R648" s="14" t="n"/>
      <c r="S648" s="14" t="n"/>
      <c r="T648" s="14" t="n"/>
      <c r="U648" s="14" t="n"/>
      <c r="V648" s="14" t="n"/>
      <c r="W648" s="14" t="n"/>
      <c r="X648" s="14" t="n"/>
      <c r="Y648" s="14" t="n"/>
      <c r="Z648" s="14" t="n"/>
    </row>
    <row r="649" ht="15.75" customHeight="1" s="16">
      <c r="A649" s="14" t="n"/>
      <c r="B649" s="14" t="n"/>
      <c r="C649" s="14" t="n"/>
      <c r="D649" s="14" t="n"/>
      <c r="E649" s="14" t="n"/>
      <c r="F649" s="14" t="n"/>
      <c r="G649" s="14" t="n"/>
      <c r="H649" s="14" t="n"/>
      <c r="I649" s="14" t="n"/>
      <c r="J649" s="14" t="n"/>
      <c r="K649" s="14" t="n"/>
      <c r="L649" s="14" t="n"/>
      <c r="M649" s="14" t="n"/>
      <c r="N649" s="14" t="n"/>
      <c r="O649" s="14" t="n"/>
      <c r="P649" s="14" t="n"/>
      <c r="Q649" s="14" t="n"/>
      <c r="R649" s="14" t="n"/>
      <c r="S649" s="14" t="n"/>
      <c r="T649" s="14" t="n"/>
      <c r="U649" s="14" t="n"/>
      <c r="V649" s="14" t="n"/>
      <c r="W649" s="14" t="n"/>
      <c r="X649" s="14" t="n"/>
      <c r="Y649" s="14" t="n"/>
      <c r="Z649" s="14" t="n"/>
    </row>
    <row r="650" ht="15.75" customHeight="1" s="16">
      <c r="A650" s="14" t="n"/>
      <c r="B650" s="14" t="n"/>
      <c r="C650" s="14" t="n"/>
      <c r="D650" s="14" t="n"/>
      <c r="E650" s="14" t="n"/>
      <c r="F650" s="14" t="n"/>
      <c r="G650" s="14" t="n"/>
      <c r="H650" s="14" t="n"/>
      <c r="I650" s="14" t="n"/>
      <c r="J650" s="14" t="n"/>
      <c r="K650" s="14" t="n"/>
      <c r="L650" s="14" t="n"/>
      <c r="M650" s="14" t="n"/>
      <c r="N650" s="14" t="n"/>
      <c r="O650" s="14" t="n"/>
      <c r="P650" s="14" t="n"/>
      <c r="Q650" s="14" t="n"/>
      <c r="R650" s="14" t="n"/>
      <c r="S650" s="14" t="n"/>
      <c r="T650" s="14" t="n"/>
      <c r="U650" s="14" t="n"/>
      <c r="V650" s="14" t="n"/>
      <c r="W650" s="14" t="n"/>
      <c r="X650" s="14" t="n"/>
      <c r="Y650" s="14" t="n"/>
      <c r="Z650" s="14" t="n"/>
    </row>
    <row r="651" ht="15.75" customHeight="1" s="16">
      <c r="A651" s="14" t="n"/>
      <c r="B651" s="14" t="n"/>
      <c r="C651" s="14" t="n"/>
      <c r="D651" s="14" t="n"/>
      <c r="E651" s="14" t="n"/>
      <c r="F651" s="14" t="n"/>
      <c r="G651" s="14" t="n"/>
      <c r="H651" s="14" t="n"/>
      <c r="I651" s="14" t="n"/>
      <c r="J651" s="14" t="n"/>
      <c r="K651" s="14" t="n"/>
      <c r="L651" s="14" t="n"/>
      <c r="M651" s="14" t="n"/>
      <c r="N651" s="14" t="n"/>
      <c r="O651" s="14" t="n"/>
      <c r="P651" s="14" t="n"/>
      <c r="Q651" s="14" t="n"/>
      <c r="R651" s="14" t="n"/>
      <c r="S651" s="14" t="n"/>
      <c r="T651" s="14" t="n"/>
      <c r="U651" s="14" t="n"/>
      <c r="V651" s="14" t="n"/>
      <c r="W651" s="14" t="n"/>
      <c r="X651" s="14" t="n"/>
      <c r="Y651" s="14" t="n"/>
      <c r="Z651" s="14" t="n"/>
    </row>
    <row r="652" ht="15.75" customHeight="1" s="16">
      <c r="A652" s="14" t="n"/>
      <c r="B652" s="14" t="n"/>
      <c r="C652" s="14" t="n"/>
      <c r="D652" s="14" t="n"/>
      <c r="E652" s="14" t="n"/>
      <c r="F652" s="14" t="n"/>
      <c r="G652" s="14" t="n"/>
      <c r="H652" s="14" t="n"/>
      <c r="I652" s="14" t="n"/>
      <c r="J652" s="14" t="n"/>
      <c r="K652" s="14" t="n"/>
      <c r="L652" s="14" t="n"/>
      <c r="M652" s="14" t="n"/>
      <c r="N652" s="14" t="n"/>
      <c r="O652" s="14" t="n"/>
      <c r="P652" s="14" t="n"/>
      <c r="Q652" s="14" t="n"/>
      <c r="R652" s="14" t="n"/>
      <c r="S652" s="14" t="n"/>
      <c r="T652" s="14" t="n"/>
      <c r="U652" s="14" t="n"/>
      <c r="V652" s="14" t="n"/>
      <c r="W652" s="14" t="n"/>
      <c r="X652" s="14" t="n"/>
      <c r="Y652" s="14" t="n"/>
      <c r="Z652" s="14" t="n"/>
    </row>
    <row r="653" ht="15.75" customHeight="1" s="16">
      <c r="A653" s="14" t="n"/>
      <c r="B653" s="14" t="n"/>
      <c r="C653" s="14" t="n"/>
      <c r="D653" s="14" t="n"/>
      <c r="E653" s="14" t="n"/>
      <c r="F653" s="14" t="n"/>
      <c r="G653" s="14" t="n"/>
      <c r="H653" s="14" t="n"/>
      <c r="I653" s="14" t="n"/>
      <c r="J653" s="14" t="n"/>
      <c r="K653" s="14" t="n"/>
      <c r="L653" s="14" t="n"/>
      <c r="M653" s="14" t="n"/>
      <c r="N653" s="14" t="n"/>
      <c r="O653" s="14" t="n"/>
      <c r="P653" s="14" t="n"/>
      <c r="Q653" s="14" t="n"/>
      <c r="R653" s="14" t="n"/>
      <c r="S653" s="14" t="n"/>
      <c r="T653" s="14" t="n"/>
      <c r="U653" s="14" t="n"/>
      <c r="V653" s="14" t="n"/>
      <c r="W653" s="14" t="n"/>
      <c r="X653" s="14" t="n"/>
      <c r="Y653" s="14" t="n"/>
      <c r="Z653" s="14" t="n"/>
    </row>
    <row r="654" ht="15.75" customHeight="1" s="16">
      <c r="A654" s="14" t="n"/>
      <c r="B654" s="14" t="n"/>
      <c r="C654" s="14" t="n"/>
      <c r="D654" s="14" t="n"/>
      <c r="E654" s="14" t="n"/>
      <c r="F654" s="14" t="n"/>
      <c r="G654" s="14" t="n"/>
      <c r="H654" s="14" t="n"/>
      <c r="I654" s="14" t="n"/>
      <c r="J654" s="14" t="n"/>
      <c r="K654" s="14" t="n"/>
      <c r="L654" s="14" t="n"/>
      <c r="M654" s="14" t="n"/>
      <c r="N654" s="14" t="n"/>
      <c r="O654" s="14" t="n"/>
      <c r="P654" s="14" t="n"/>
      <c r="Q654" s="14" t="n"/>
      <c r="R654" s="14" t="n"/>
      <c r="S654" s="14" t="n"/>
      <c r="T654" s="14" t="n"/>
      <c r="U654" s="14" t="n"/>
      <c r="V654" s="14" t="n"/>
      <c r="W654" s="14" t="n"/>
      <c r="X654" s="14" t="n"/>
      <c r="Y654" s="14" t="n"/>
      <c r="Z654" s="14" t="n"/>
    </row>
    <row r="655" ht="15.75" customHeight="1" s="16">
      <c r="A655" s="14" t="n"/>
      <c r="B655" s="14" t="n"/>
      <c r="C655" s="14" t="n"/>
      <c r="D655" s="14" t="n"/>
      <c r="E655" s="14" t="n"/>
      <c r="F655" s="14" t="n"/>
      <c r="G655" s="14" t="n"/>
      <c r="H655" s="14" t="n"/>
      <c r="I655" s="14" t="n"/>
      <c r="J655" s="14" t="n"/>
      <c r="K655" s="14" t="n"/>
      <c r="L655" s="14" t="n"/>
      <c r="M655" s="14" t="n"/>
      <c r="N655" s="14" t="n"/>
      <c r="O655" s="14" t="n"/>
      <c r="P655" s="14" t="n"/>
      <c r="Q655" s="14" t="n"/>
      <c r="R655" s="14" t="n"/>
      <c r="S655" s="14" t="n"/>
      <c r="T655" s="14" t="n"/>
      <c r="U655" s="14" t="n"/>
      <c r="V655" s="14" t="n"/>
      <c r="W655" s="14" t="n"/>
      <c r="X655" s="14" t="n"/>
      <c r="Y655" s="14" t="n"/>
      <c r="Z655" s="14" t="n"/>
    </row>
    <row r="656" ht="15.75" customHeight="1" s="16">
      <c r="A656" s="14" t="n"/>
      <c r="B656" s="14" t="n"/>
      <c r="C656" s="14" t="n"/>
      <c r="D656" s="14" t="n"/>
      <c r="E656" s="14" t="n"/>
      <c r="F656" s="14" t="n"/>
      <c r="G656" s="14" t="n"/>
      <c r="H656" s="14" t="n"/>
      <c r="I656" s="14" t="n"/>
      <c r="J656" s="14" t="n"/>
      <c r="K656" s="14" t="n"/>
      <c r="L656" s="14" t="n"/>
      <c r="M656" s="14" t="n"/>
      <c r="N656" s="14" t="n"/>
      <c r="O656" s="14" t="n"/>
      <c r="P656" s="14" t="n"/>
      <c r="Q656" s="14" t="n"/>
      <c r="R656" s="14" t="n"/>
      <c r="S656" s="14" t="n"/>
      <c r="T656" s="14" t="n"/>
      <c r="U656" s="14" t="n"/>
      <c r="V656" s="14" t="n"/>
      <c r="W656" s="14" t="n"/>
      <c r="X656" s="14" t="n"/>
      <c r="Y656" s="14" t="n"/>
      <c r="Z656" s="14" t="n"/>
    </row>
    <row r="657" ht="15.75" customHeight="1" s="16">
      <c r="A657" s="14" t="n"/>
      <c r="B657" s="14" t="n"/>
      <c r="C657" s="14" t="n"/>
      <c r="D657" s="14" t="n"/>
      <c r="E657" s="14" t="n"/>
      <c r="F657" s="14" t="n"/>
      <c r="G657" s="14" t="n"/>
      <c r="H657" s="14" t="n"/>
      <c r="I657" s="14" t="n"/>
      <c r="J657" s="14" t="n"/>
      <c r="K657" s="14" t="n"/>
      <c r="L657" s="14" t="n"/>
      <c r="M657" s="14" t="n"/>
      <c r="N657" s="14" t="n"/>
      <c r="O657" s="14" t="n"/>
      <c r="P657" s="14" t="n"/>
      <c r="Q657" s="14" t="n"/>
      <c r="R657" s="14" t="n"/>
      <c r="S657" s="14" t="n"/>
      <c r="T657" s="14" t="n"/>
      <c r="U657" s="14" t="n"/>
      <c r="V657" s="14" t="n"/>
      <c r="W657" s="14" t="n"/>
      <c r="X657" s="14" t="n"/>
      <c r="Y657" s="14" t="n"/>
      <c r="Z657" s="14" t="n"/>
    </row>
    <row r="658" ht="15.75" customHeight="1" s="16">
      <c r="A658" s="14" t="n"/>
      <c r="B658" s="14" t="n"/>
      <c r="C658" s="14" t="n"/>
      <c r="D658" s="14" t="n"/>
      <c r="E658" s="14" t="n"/>
      <c r="F658" s="14" t="n"/>
      <c r="G658" s="14" t="n"/>
      <c r="H658" s="14" t="n"/>
      <c r="I658" s="14" t="n"/>
      <c r="J658" s="14" t="n"/>
      <c r="K658" s="14" t="n"/>
      <c r="L658" s="14" t="n"/>
      <c r="M658" s="14" t="n"/>
      <c r="N658" s="14" t="n"/>
      <c r="O658" s="14" t="n"/>
      <c r="P658" s="14" t="n"/>
      <c r="Q658" s="14" t="n"/>
      <c r="R658" s="14" t="n"/>
      <c r="S658" s="14" t="n"/>
      <c r="T658" s="14" t="n"/>
      <c r="U658" s="14" t="n"/>
      <c r="V658" s="14" t="n"/>
      <c r="W658" s="14" t="n"/>
      <c r="X658" s="14" t="n"/>
      <c r="Y658" s="14" t="n"/>
      <c r="Z658" s="14" t="n"/>
    </row>
    <row r="659" ht="15.75" customHeight="1" s="16">
      <c r="A659" s="14" t="n"/>
      <c r="B659" s="14" t="n"/>
      <c r="C659" s="14" t="n"/>
      <c r="D659" s="14" t="n"/>
      <c r="E659" s="14" t="n"/>
      <c r="F659" s="14" t="n"/>
      <c r="G659" s="14" t="n"/>
      <c r="H659" s="14" t="n"/>
      <c r="I659" s="14" t="n"/>
      <c r="J659" s="14" t="n"/>
      <c r="K659" s="14" t="n"/>
      <c r="L659" s="14" t="n"/>
      <c r="M659" s="14" t="n"/>
      <c r="N659" s="14" t="n"/>
      <c r="O659" s="14" t="n"/>
      <c r="P659" s="14" t="n"/>
      <c r="Q659" s="14" t="n"/>
      <c r="R659" s="14" t="n"/>
      <c r="S659" s="14" t="n"/>
      <c r="T659" s="14" t="n"/>
      <c r="U659" s="14" t="n"/>
      <c r="V659" s="14" t="n"/>
      <c r="W659" s="14" t="n"/>
      <c r="X659" s="14" t="n"/>
      <c r="Y659" s="14" t="n"/>
      <c r="Z659" s="14" t="n"/>
    </row>
    <row r="660" ht="15.75" customHeight="1" s="16">
      <c r="A660" s="14" t="n"/>
      <c r="B660" s="14" t="n"/>
      <c r="C660" s="14" t="n"/>
      <c r="D660" s="14" t="n"/>
      <c r="E660" s="14" t="n"/>
      <c r="F660" s="14" t="n"/>
      <c r="G660" s="14" t="n"/>
      <c r="H660" s="14" t="n"/>
      <c r="I660" s="14" t="n"/>
      <c r="J660" s="14" t="n"/>
      <c r="K660" s="14" t="n"/>
      <c r="L660" s="14" t="n"/>
      <c r="M660" s="14" t="n"/>
      <c r="N660" s="14" t="n"/>
      <c r="O660" s="14" t="n"/>
      <c r="P660" s="14" t="n"/>
      <c r="Q660" s="14" t="n"/>
      <c r="R660" s="14" t="n"/>
      <c r="S660" s="14" t="n"/>
      <c r="T660" s="14" t="n"/>
      <c r="U660" s="14" t="n"/>
      <c r="V660" s="14" t="n"/>
      <c r="W660" s="14" t="n"/>
      <c r="X660" s="14" t="n"/>
      <c r="Y660" s="14" t="n"/>
      <c r="Z660" s="14" t="n"/>
    </row>
    <row r="661" ht="15.75" customHeight="1" s="16">
      <c r="A661" s="14" t="n"/>
      <c r="B661" s="14" t="n"/>
      <c r="C661" s="14" t="n"/>
      <c r="D661" s="14" t="n"/>
      <c r="E661" s="14" t="n"/>
      <c r="F661" s="14" t="n"/>
      <c r="G661" s="14" t="n"/>
      <c r="H661" s="14" t="n"/>
      <c r="I661" s="14" t="n"/>
      <c r="J661" s="14" t="n"/>
      <c r="K661" s="14" t="n"/>
      <c r="L661" s="14" t="n"/>
      <c r="M661" s="14" t="n"/>
      <c r="N661" s="14" t="n"/>
      <c r="O661" s="14" t="n"/>
      <c r="P661" s="14" t="n"/>
      <c r="Q661" s="14" t="n"/>
      <c r="R661" s="14" t="n"/>
      <c r="S661" s="14" t="n"/>
      <c r="T661" s="14" t="n"/>
      <c r="U661" s="14" t="n"/>
      <c r="V661" s="14" t="n"/>
      <c r="W661" s="14" t="n"/>
      <c r="X661" s="14" t="n"/>
      <c r="Y661" s="14" t="n"/>
      <c r="Z661" s="14" t="n"/>
    </row>
    <row r="662" ht="15.75" customHeight="1" s="16">
      <c r="A662" s="14" t="n"/>
      <c r="B662" s="14" t="n"/>
      <c r="C662" s="14" t="n"/>
      <c r="D662" s="14" t="n"/>
      <c r="E662" s="14" t="n"/>
      <c r="F662" s="14" t="n"/>
      <c r="G662" s="14" t="n"/>
      <c r="H662" s="14" t="n"/>
      <c r="I662" s="14" t="n"/>
      <c r="J662" s="14" t="n"/>
      <c r="K662" s="14" t="n"/>
      <c r="L662" s="14" t="n"/>
      <c r="M662" s="14" t="n"/>
      <c r="N662" s="14" t="n"/>
      <c r="O662" s="14" t="n"/>
      <c r="P662" s="14" t="n"/>
      <c r="Q662" s="14" t="n"/>
      <c r="R662" s="14" t="n"/>
      <c r="S662" s="14" t="n"/>
      <c r="T662" s="14" t="n"/>
      <c r="U662" s="14" t="n"/>
      <c r="V662" s="14" t="n"/>
      <c r="W662" s="14" t="n"/>
      <c r="X662" s="14" t="n"/>
      <c r="Y662" s="14" t="n"/>
      <c r="Z662" s="14" t="n"/>
    </row>
    <row r="663" ht="15.75" customHeight="1" s="16">
      <c r="A663" s="14" t="n"/>
      <c r="B663" s="14" t="n"/>
      <c r="C663" s="14" t="n"/>
      <c r="D663" s="14" t="n"/>
      <c r="E663" s="14" t="n"/>
      <c r="F663" s="14" t="n"/>
      <c r="G663" s="14" t="n"/>
      <c r="H663" s="14" t="n"/>
      <c r="I663" s="14" t="n"/>
      <c r="J663" s="14" t="n"/>
      <c r="K663" s="14" t="n"/>
      <c r="L663" s="14" t="n"/>
      <c r="M663" s="14" t="n"/>
      <c r="N663" s="14" t="n"/>
      <c r="O663" s="14" t="n"/>
      <c r="P663" s="14" t="n"/>
      <c r="Q663" s="14" t="n"/>
      <c r="R663" s="14" t="n"/>
      <c r="S663" s="14" t="n"/>
      <c r="T663" s="14" t="n"/>
      <c r="U663" s="14" t="n"/>
      <c r="V663" s="14" t="n"/>
      <c r="W663" s="14" t="n"/>
      <c r="X663" s="14" t="n"/>
      <c r="Y663" s="14" t="n"/>
      <c r="Z663" s="14" t="n"/>
    </row>
    <row r="664" ht="15.75" customHeight="1" s="16">
      <c r="A664" s="14" t="n"/>
      <c r="B664" s="14" t="n"/>
      <c r="C664" s="14" t="n"/>
      <c r="D664" s="14" t="n"/>
      <c r="E664" s="14" t="n"/>
      <c r="F664" s="14" t="n"/>
      <c r="G664" s="14" t="n"/>
      <c r="H664" s="14" t="n"/>
      <c r="I664" s="14" t="n"/>
      <c r="J664" s="14" t="n"/>
      <c r="K664" s="14" t="n"/>
      <c r="L664" s="14" t="n"/>
      <c r="M664" s="14" t="n"/>
      <c r="N664" s="14" t="n"/>
      <c r="O664" s="14" t="n"/>
      <c r="P664" s="14" t="n"/>
      <c r="Q664" s="14" t="n"/>
      <c r="R664" s="14" t="n"/>
      <c r="S664" s="14" t="n"/>
      <c r="T664" s="14" t="n"/>
      <c r="U664" s="14" t="n"/>
      <c r="V664" s="14" t="n"/>
      <c r="W664" s="14" t="n"/>
      <c r="X664" s="14" t="n"/>
      <c r="Y664" s="14" t="n"/>
      <c r="Z664" s="14" t="n"/>
    </row>
    <row r="665" ht="15.75" customHeight="1" s="16">
      <c r="A665" s="14" t="n"/>
      <c r="B665" s="14" t="n"/>
      <c r="C665" s="14" t="n"/>
      <c r="D665" s="14" t="n"/>
      <c r="E665" s="14" t="n"/>
      <c r="F665" s="14" t="n"/>
      <c r="G665" s="14" t="n"/>
      <c r="H665" s="14" t="n"/>
      <c r="I665" s="14" t="n"/>
      <c r="J665" s="14" t="n"/>
      <c r="K665" s="14" t="n"/>
      <c r="L665" s="14" t="n"/>
      <c r="M665" s="14" t="n"/>
      <c r="N665" s="14" t="n"/>
      <c r="O665" s="14" t="n"/>
      <c r="P665" s="14" t="n"/>
      <c r="Q665" s="14" t="n"/>
      <c r="R665" s="14" t="n"/>
      <c r="S665" s="14" t="n"/>
      <c r="T665" s="14" t="n"/>
      <c r="U665" s="14" t="n"/>
      <c r="V665" s="14" t="n"/>
      <c r="W665" s="14" t="n"/>
      <c r="X665" s="14" t="n"/>
      <c r="Y665" s="14" t="n"/>
      <c r="Z665" s="14" t="n"/>
    </row>
    <row r="666" ht="15.75" customHeight="1" s="16">
      <c r="A666" s="14" t="n"/>
      <c r="B666" s="14" t="n"/>
      <c r="C666" s="14" t="n"/>
      <c r="D666" s="14" t="n"/>
      <c r="E666" s="14" t="n"/>
      <c r="F666" s="14" t="n"/>
      <c r="G666" s="14" t="n"/>
      <c r="H666" s="14" t="n"/>
      <c r="I666" s="14" t="n"/>
      <c r="J666" s="14" t="n"/>
      <c r="K666" s="14" t="n"/>
      <c r="L666" s="14" t="n"/>
      <c r="M666" s="14" t="n"/>
      <c r="N666" s="14" t="n"/>
      <c r="O666" s="14" t="n"/>
      <c r="P666" s="14" t="n"/>
      <c r="Q666" s="14" t="n"/>
      <c r="R666" s="14" t="n"/>
      <c r="S666" s="14" t="n"/>
      <c r="T666" s="14" t="n"/>
      <c r="U666" s="14" t="n"/>
      <c r="V666" s="14" t="n"/>
      <c r="W666" s="14" t="n"/>
      <c r="X666" s="14" t="n"/>
      <c r="Y666" s="14" t="n"/>
      <c r="Z666" s="14" t="n"/>
    </row>
    <row r="667" ht="15.75" customHeight="1" s="16">
      <c r="A667" s="14" t="n"/>
      <c r="B667" s="14" t="n"/>
      <c r="C667" s="14" t="n"/>
      <c r="D667" s="14" t="n"/>
      <c r="E667" s="14" t="n"/>
      <c r="F667" s="14" t="n"/>
      <c r="G667" s="14" t="n"/>
      <c r="H667" s="14" t="n"/>
      <c r="I667" s="14" t="n"/>
      <c r="J667" s="14" t="n"/>
      <c r="K667" s="14" t="n"/>
      <c r="L667" s="14" t="n"/>
      <c r="M667" s="14" t="n"/>
      <c r="N667" s="14" t="n"/>
      <c r="O667" s="14" t="n"/>
      <c r="P667" s="14" t="n"/>
      <c r="Q667" s="14" t="n"/>
      <c r="R667" s="14" t="n"/>
      <c r="S667" s="14" t="n"/>
      <c r="T667" s="14" t="n"/>
      <c r="U667" s="14" t="n"/>
      <c r="V667" s="14" t="n"/>
      <c r="W667" s="14" t="n"/>
      <c r="X667" s="14" t="n"/>
      <c r="Y667" s="14" t="n"/>
      <c r="Z667" s="14" t="n"/>
    </row>
    <row r="668" ht="15.75" customHeight="1" s="16">
      <c r="A668" s="14" t="n"/>
      <c r="B668" s="14" t="n"/>
      <c r="C668" s="14" t="n"/>
      <c r="D668" s="14" t="n"/>
      <c r="E668" s="14" t="n"/>
      <c r="F668" s="14" t="n"/>
      <c r="G668" s="14" t="n"/>
      <c r="H668" s="14" t="n"/>
      <c r="I668" s="14" t="n"/>
      <c r="J668" s="14" t="n"/>
      <c r="K668" s="14" t="n"/>
      <c r="L668" s="14" t="n"/>
      <c r="M668" s="14" t="n"/>
      <c r="N668" s="14" t="n"/>
      <c r="O668" s="14" t="n"/>
      <c r="P668" s="14" t="n"/>
      <c r="Q668" s="14" t="n"/>
      <c r="R668" s="14" t="n"/>
      <c r="S668" s="14" t="n"/>
      <c r="T668" s="14" t="n"/>
      <c r="U668" s="14" t="n"/>
      <c r="V668" s="14" t="n"/>
      <c r="W668" s="14" t="n"/>
      <c r="X668" s="14" t="n"/>
      <c r="Y668" s="14" t="n"/>
      <c r="Z668" s="14" t="n"/>
    </row>
    <row r="669" ht="15.75" customHeight="1" s="16">
      <c r="A669" s="14" t="n"/>
      <c r="B669" s="14" t="n"/>
      <c r="C669" s="14" t="n"/>
      <c r="D669" s="14" t="n"/>
      <c r="E669" s="14" t="n"/>
      <c r="F669" s="14" t="n"/>
      <c r="G669" s="14" t="n"/>
      <c r="H669" s="14" t="n"/>
      <c r="I669" s="14" t="n"/>
      <c r="J669" s="14" t="n"/>
      <c r="K669" s="14" t="n"/>
      <c r="L669" s="14" t="n"/>
      <c r="M669" s="14" t="n"/>
      <c r="N669" s="14" t="n"/>
      <c r="O669" s="14" t="n"/>
      <c r="P669" s="14" t="n"/>
      <c r="Q669" s="14" t="n"/>
      <c r="R669" s="14" t="n"/>
      <c r="S669" s="14" t="n"/>
      <c r="T669" s="14" t="n"/>
      <c r="U669" s="14" t="n"/>
      <c r="V669" s="14" t="n"/>
      <c r="W669" s="14" t="n"/>
      <c r="X669" s="14" t="n"/>
      <c r="Y669" s="14" t="n"/>
      <c r="Z669" s="14" t="n"/>
    </row>
    <row r="670" ht="15.75" customHeight="1" s="16">
      <c r="A670" s="14" t="n"/>
      <c r="B670" s="14" t="n"/>
      <c r="C670" s="14" t="n"/>
      <c r="D670" s="14" t="n"/>
      <c r="E670" s="14" t="n"/>
      <c r="F670" s="14" t="n"/>
      <c r="G670" s="14" t="n"/>
      <c r="H670" s="14" t="n"/>
      <c r="I670" s="14" t="n"/>
      <c r="J670" s="14" t="n"/>
      <c r="K670" s="14" t="n"/>
      <c r="L670" s="14" t="n"/>
      <c r="M670" s="14" t="n"/>
      <c r="N670" s="14" t="n"/>
      <c r="O670" s="14" t="n"/>
      <c r="P670" s="14" t="n"/>
      <c r="Q670" s="14" t="n"/>
      <c r="R670" s="14" t="n"/>
      <c r="S670" s="14" t="n"/>
      <c r="T670" s="14" t="n"/>
      <c r="U670" s="14" t="n"/>
      <c r="V670" s="14" t="n"/>
      <c r="W670" s="14" t="n"/>
      <c r="X670" s="14" t="n"/>
      <c r="Y670" s="14" t="n"/>
      <c r="Z670" s="14" t="n"/>
    </row>
    <row r="671" ht="15.75" customHeight="1" s="16">
      <c r="A671" s="14" t="n"/>
      <c r="B671" s="14" t="n"/>
      <c r="C671" s="14" t="n"/>
      <c r="D671" s="14" t="n"/>
      <c r="E671" s="14" t="n"/>
      <c r="F671" s="14" t="n"/>
      <c r="G671" s="14" t="n"/>
      <c r="H671" s="14" t="n"/>
      <c r="I671" s="14" t="n"/>
      <c r="J671" s="14" t="n"/>
      <c r="K671" s="14" t="n"/>
      <c r="L671" s="14" t="n"/>
      <c r="M671" s="14" t="n"/>
      <c r="N671" s="14" t="n"/>
      <c r="O671" s="14" t="n"/>
      <c r="P671" s="14" t="n"/>
      <c r="Q671" s="14" t="n"/>
      <c r="R671" s="14" t="n"/>
      <c r="S671" s="14" t="n"/>
      <c r="T671" s="14" t="n"/>
      <c r="U671" s="14" t="n"/>
      <c r="V671" s="14" t="n"/>
      <c r="W671" s="14" t="n"/>
      <c r="X671" s="14" t="n"/>
      <c r="Y671" s="14" t="n"/>
      <c r="Z671" s="14" t="n"/>
    </row>
    <row r="672" ht="15.75" customHeight="1" s="16">
      <c r="A672" s="14" t="n"/>
      <c r="B672" s="14" t="n"/>
      <c r="C672" s="14" t="n"/>
      <c r="D672" s="14" t="n"/>
      <c r="E672" s="14" t="n"/>
      <c r="F672" s="14" t="n"/>
      <c r="G672" s="14" t="n"/>
      <c r="H672" s="14" t="n"/>
      <c r="I672" s="14" t="n"/>
      <c r="J672" s="14" t="n"/>
      <c r="K672" s="14" t="n"/>
      <c r="L672" s="14" t="n"/>
      <c r="M672" s="14" t="n"/>
      <c r="N672" s="14" t="n"/>
      <c r="O672" s="14" t="n"/>
      <c r="P672" s="14" t="n"/>
      <c r="Q672" s="14" t="n"/>
      <c r="R672" s="14" t="n"/>
      <c r="S672" s="14" t="n"/>
      <c r="T672" s="14" t="n"/>
      <c r="U672" s="14" t="n"/>
      <c r="V672" s="14" t="n"/>
      <c r="W672" s="14" t="n"/>
      <c r="X672" s="14" t="n"/>
      <c r="Y672" s="14" t="n"/>
      <c r="Z672" s="14" t="n"/>
    </row>
    <row r="673" ht="15.75" customHeight="1" s="16">
      <c r="A673" s="14" t="n"/>
      <c r="B673" s="14" t="n"/>
      <c r="C673" s="14" t="n"/>
      <c r="D673" s="14" t="n"/>
      <c r="E673" s="14" t="n"/>
      <c r="F673" s="14" t="n"/>
      <c r="G673" s="14" t="n"/>
      <c r="H673" s="14" t="n"/>
      <c r="I673" s="14" t="n"/>
      <c r="J673" s="14" t="n"/>
      <c r="K673" s="14" t="n"/>
      <c r="L673" s="14" t="n"/>
      <c r="M673" s="14" t="n"/>
      <c r="N673" s="14" t="n"/>
      <c r="O673" s="14" t="n"/>
      <c r="P673" s="14" t="n"/>
      <c r="Q673" s="14" t="n"/>
      <c r="R673" s="14" t="n"/>
      <c r="S673" s="14" t="n"/>
      <c r="T673" s="14" t="n"/>
      <c r="U673" s="14" t="n"/>
      <c r="V673" s="14" t="n"/>
      <c r="W673" s="14" t="n"/>
      <c r="X673" s="14" t="n"/>
      <c r="Y673" s="14" t="n"/>
      <c r="Z673" s="14" t="n"/>
    </row>
    <row r="674" ht="15.75" customHeight="1" s="16">
      <c r="A674" s="14" t="n"/>
      <c r="B674" s="14" t="n"/>
      <c r="C674" s="14" t="n"/>
      <c r="D674" s="14" t="n"/>
      <c r="E674" s="14" t="n"/>
      <c r="F674" s="14" t="n"/>
      <c r="G674" s="14" t="n"/>
      <c r="H674" s="14" t="n"/>
      <c r="I674" s="14" t="n"/>
      <c r="J674" s="14" t="n"/>
      <c r="K674" s="14" t="n"/>
      <c r="L674" s="14" t="n"/>
      <c r="M674" s="14" t="n"/>
      <c r="N674" s="14" t="n"/>
      <c r="O674" s="14" t="n"/>
      <c r="P674" s="14" t="n"/>
      <c r="Q674" s="14" t="n"/>
      <c r="R674" s="14" t="n"/>
      <c r="S674" s="14" t="n"/>
      <c r="T674" s="14" t="n"/>
      <c r="U674" s="14" t="n"/>
      <c r="V674" s="14" t="n"/>
      <c r="W674" s="14" t="n"/>
      <c r="X674" s="14" t="n"/>
      <c r="Y674" s="14" t="n"/>
      <c r="Z674" s="14" t="n"/>
    </row>
    <row r="675" ht="15.75" customHeight="1" s="16">
      <c r="A675" s="14" t="n"/>
      <c r="B675" s="14" t="n"/>
      <c r="C675" s="14" t="n"/>
      <c r="D675" s="14" t="n"/>
      <c r="E675" s="14" t="n"/>
      <c r="F675" s="14" t="n"/>
      <c r="G675" s="14" t="n"/>
      <c r="H675" s="14" t="n"/>
      <c r="I675" s="14" t="n"/>
      <c r="J675" s="14" t="n"/>
      <c r="K675" s="14" t="n"/>
      <c r="L675" s="14" t="n"/>
      <c r="M675" s="14" t="n"/>
      <c r="N675" s="14" t="n"/>
      <c r="O675" s="14" t="n"/>
      <c r="P675" s="14" t="n"/>
      <c r="Q675" s="14" t="n"/>
      <c r="R675" s="14" t="n"/>
      <c r="S675" s="14" t="n"/>
      <c r="T675" s="14" t="n"/>
      <c r="U675" s="14" t="n"/>
      <c r="V675" s="14" t="n"/>
      <c r="W675" s="14" t="n"/>
      <c r="X675" s="14" t="n"/>
      <c r="Y675" s="14" t="n"/>
      <c r="Z675" s="14" t="n"/>
    </row>
    <row r="676" ht="15.75" customHeight="1" s="16">
      <c r="A676" s="14" t="n"/>
      <c r="B676" s="14" t="n"/>
      <c r="C676" s="14" t="n"/>
      <c r="D676" s="14" t="n"/>
      <c r="E676" s="14" t="n"/>
      <c r="F676" s="14" t="n"/>
      <c r="G676" s="14" t="n"/>
      <c r="H676" s="14" t="n"/>
      <c r="I676" s="14" t="n"/>
      <c r="J676" s="14" t="n"/>
      <c r="K676" s="14" t="n"/>
      <c r="L676" s="14" t="n"/>
      <c r="M676" s="14" t="n"/>
      <c r="N676" s="14" t="n"/>
      <c r="O676" s="14" t="n"/>
      <c r="P676" s="14" t="n"/>
      <c r="Q676" s="14" t="n"/>
      <c r="R676" s="14" t="n"/>
      <c r="S676" s="14" t="n"/>
      <c r="T676" s="14" t="n"/>
      <c r="U676" s="14" t="n"/>
      <c r="V676" s="14" t="n"/>
      <c r="W676" s="14" t="n"/>
      <c r="X676" s="14" t="n"/>
      <c r="Y676" s="14" t="n"/>
      <c r="Z676" s="14" t="n"/>
    </row>
    <row r="677" ht="15.75" customHeight="1" s="16">
      <c r="A677" s="14" t="n"/>
      <c r="B677" s="14" t="n"/>
      <c r="C677" s="14" t="n"/>
      <c r="D677" s="14" t="n"/>
      <c r="E677" s="14" t="n"/>
      <c r="F677" s="14" t="n"/>
      <c r="G677" s="14" t="n"/>
      <c r="H677" s="14" t="n"/>
      <c r="I677" s="14" t="n"/>
      <c r="J677" s="14" t="n"/>
      <c r="K677" s="14" t="n"/>
      <c r="L677" s="14" t="n"/>
      <c r="M677" s="14" t="n"/>
      <c r="N677" s="14" t="n"/>
      <c r="O677" s="14" t="n"/>
      <c r="P677" s="14" t="n"/>
      <c r="Q677" s="14" t="n"/>
      <c r="R677" s="14" t="n"/>
      <c r="S677" s="14" t="n"/>
      <c r="T677" s="14" t="n"/>
      <c r="U677" s="14" t="n"/>
      <c r="V677" s="14" t="n"/>
      <c r="W677" s="14" t="n"/>
      <c r="X677" s="14" t="n"/>
      <c r="Y677" s="14" t="n"/>
      <c r="Z677" s="14" t="n"/>
    </row>
    <row r="678" ht="15.75" customHeight="1" s="16">
      <c r="A678" s="14" t="n"/>
      <c r="B678" s="14" t="n"/>
      <c r="C678" s="14" t="n"/>
      <c r="D678" s="14" t="n"/>
      <c r="E678" s="14" t="n"/>
      <c r="F678" s="14" t="n"/>
      <c r="G678" s="14" t="n"/>
      <c r="H678" s="14" t="n"/>
      <c r="I678" s="14" t="n"/>
      <c r="J678" s="14" t="n"/>
      <c r="K678" s="14" t="n"/>
      <c r="L678" s="14" t="n"/>
      <c r="M678" s="14" t="n"/>
      <c r="N678" s="14" t="n"/>
      <c r="O678" s="14" t="n"/>
      <c r="P678" s="14" t="n"/>
      <c r="Q678" s="14" t="n"/>
      <c r="R678" s="14" t="n"/>
      <c r="S678" s="14" t="n"/>
      <c r="T678" s="14" t="n"/>
      <c r="U678" s="14" t="n"/>
      <c r="V678" s="14" t="n"/>
      <c r="W678" s="14" t="n"/>
      <c r="X678" s="14" t="n"/>
      <c r="Y678" s="14" t="n"/>
      <c r="Z678" s="14" t="n"/>
    </row>
    <row r="679" ht="15.75" customHeight="1" s="16">
      <c r="A679" s="14" t="n"/>
      <c r="B679" s="14" t="n"/>
      <c r="C679" s="14" t="n"/>
      <c r="D679" s="14" t="n"/>
      <c r="E679" s="14" t="n"/>
      <c r="F679" s="14" t="n"/>
      <c r="G679" s="14" t="n"/>
      <c r="H679" s="14" t="n"/>
      <c r="I679" s="14" t="n"/>
      <c r="J679" s="14" t="n"/>
      <c r="K679" s="14" t="n"/>
      <c r="L679" s="14" t="n"/>
      <c r="M679" s="14" t="n"/>
      <c r="N679" s="14" t="n"/>
      <c r="O679" s="14" t="n"/>
      <c r="P679" s="14" t="n"/>
      <c r="Q679" s="14" t="n"/>
      <c r="R679" s="14" t="n"/>
      <c r="S679" s="14" t="n"/>
      <c r="T679" s="14" t="n"/>
      <c r="U679" s="14" t="n"/>
      <c r="V679" s="14" t="n"/>
      <c r="W679" s="14" t="n"/>
      <c r="X679" s="14" t="n"/>
      <c r="Y679" s="14" t="n"/>
      <c r="Z679" s="14" t="n"/>
    </row>
    <row r="680" ht="15.75" customHeight="1" s="16">
      <c r="A680" s="14" t="n"/>
      <c r="B680" s="14" t="n"/>
      <c r="C680" s="14" t="n"/>
      <c r="D680" s="14" t="n"/>
      <c r="E680" s="14" t="n"/>
      <c r="F680" s="14" t="n"/>
      <c r="G680" s="14" t="n"/>
      <c r="H680" s="14" t="n"/>
      <c r="I680" s="14" t="n"/>
      <c r="J680" s="14" t="n"/>
      <c r="K680" s="14" t="n"/>
      <c r="L680" s="14" t="n"/>
      <c r="M680" s="14" t="n"/>
      <c r="N680" s="14" t="n"/>
      <c r="O680" s="14" t="n"/>
      <c r="P680" s="14" t="n"/>
      <c r="Q680" s="14" t="n"/>
      <c r="R680" s="14" t="n"/>
      <c r="S680" s="14" t="n"/>
      <c r="T680" s="14" t="n"/>
      <c r="U680" s="14" t="n"/>
      <c r="V680" s="14" t="n"/>
      <c r="W680" s="14" t="n"/>
      <c r="X680" s="14" t="n"/>
      <c r="Y680" s="14" t="n"/>
      <c r="Z680" s="14" t="n"/>
    </row>
    <row r="681" ht="15.75" customHeight="1" s="16">
      <c r="A681" s="14" t="n"/>
      <c r="B681" s="14" t="n"/>
      <c r="C681" s="14" t="n"/>
      <c r="D681" s="14" t="n"/>
      <c r="E681" s="14" t="n"/>
      <c r="F681" s="14" t="n"/>
      <c r="G681" s="14" t="n"/>
      <c r="H681" s="14" t="n"/>
      <c r="I681" s="14" t="n"/>
      <c r="J681" s="14" t="n"/>
      <c r="K681" s="14" t="n"/>
      <c r="L681" s="14" t="n"/>
      <c r="M681" s="14" t="n"/>
      <c r="N681" s="14" t="n"/>
      <c r="O681" s="14" t="n"/>
      <c r="P681" s="14" t="n"/>
      <c r="Q681" s="14" t="n"/>
      <c r="R681" s="14" t="n"/>
      <c r="S681" s="14" t="n"/>
      <c r="T681" s="14" t="n"/>
      <c r="U681" s="14" t="n"/>
      <c r="V681" s="14" t="n"/>
      <c r="W681" s="14" t="n"/>
      <c r="X681" s="14" t="n"/>
      <c r="Y681" s="14" t="n"/>
      <c r="Z681" s="14" t="n"/>
    </row>
    <row r="682" ht="15.75" customHeight="1" s="16">
      <c r="A682" s="14" t="n"/>
      <c r="B682" s="14" t="n"/>
      <c r="C682" s="14" t="n"/>
      <c r="D682" s="14" t="n"/>
      <c r="E682" s="14" t="n"/>
      <c r="F682" s="14" t="n"/>
      <c r="G682" s="14" t="n"/>
      <c r="H682" s="14" t="n"/>
      <c r="I682" s="14" t="n"/>
      <c r="J682" s="14" t="n"/>
      <c r="K682" s="14" t="n"/>
      <c r="L682" s="14" t="n"/>
      <c r="M682" s="14" t="n"/>
      <c r="N682" s="14" t="n"/>
      <c r="O682" s="14" t="n"/>
      <c r="P682" s="14" t="n"/>
      <c r="Q682" s="14" t="n"/>
      <c r="R682" s="14" t="n"/>
      <c r="S682" s="14" t="n"/>
      <c r="T682" s="14" t="n"/>
      <c r="U682" s="14" t="n"/>
      <c r="V682" s="14" t="n"/>
      <c r="W682" s="14" t="n"/>
      <c r="X682" s="14" t="n"/>
      <c r="Y682" s="14" t="n"/>
      <c r="Z682" s="14" t="n"/>
    </row>
    <row r="683" ht="15.75" customHeight="1" s="16">
      <c r="A683" s="14" t="n"/>
      <c r="B683" s="14" t="n"/>
      <c r="C683" s="14" t="n"/>
      <c r="D683" s="14" t="n"/>
      <c r="E683" s="14" t="n"/>
      <c r="F683" s="14" t="n"/>
      <c r="G683" s="14" t="n"/>
      <c r="H683" s="14" t="n"/>
      <c r="I683" s="14" t="n"/>
      <c r="J683" s="14" t="n"/>
      <c r="K683" s="14" t="n"/>
      <c r="L683" s="14" t="n"/>
      <c r="M683" s="14" t="n"/>
      <c r="N683" s="14" t="n"/>
      <c r="O683" s="14" t="n"/>
      <c r="P683" s="14" t="n"/>
      <c r="Q683" s="14" t="n"/>
      <c r="R683" s="14" t="n"/>
      <c r="S683" s="14" t="n"/>
      <c r="T683" s="14" t="n"/>
      <c r="U683" s="14" t="n"/>
      <c r="V683" s="14" t="n"/>
      <c r="W683" s="14" t="n"/>
      <c r="X683" s="14" t="n"/>
      <c r="Y683" s="14" t="n"/>
      <c r="Z683" s="14" t="n"/>
    </row>
    <row r="684" ht="15.75" customHeight="1" s="16">
      <c r="A684" s="14" t="n"/>
      <c r="B684" s="14" t="n"/>
      <c r="C684" s="14" t="n"/>
      <c r="D684" s="14" t="n"/>
      <c r="E684" s="14" t="n"/>
      <c r="F684" s="14" t="n"/>
      <c r="G684" s="14" t="n"/>
      <c r="H684" s="14" t="n"/>
      <c r="I684" s="14" t="n"/>
      <c r="J684" s="14" t="n"/>
      <c r="K684" s="14" t="n"/>
      <c r="L684" s="14" t="n"/>
      <c r="M684" s="14" t="n"/>
      <c r="N684" s="14" t="n"/>
      <c r="O684" s="14" t="n"/>
      <c r="P684" s="14" t="n"/>
      <c r="Q684" s="14" t="n"/>
      <c r="R684" s="14" t="n"/>
      <c r="S684" s="14" t="n"/>
      <c r="T684" s="14" t="n"/>
      <c r="U684" s="14" t="n"/>
      <c r="V684" s="14" t="n"/>
      <c r="W684" s="14" t="n"/>
      <c r="X684" s="14" t="n"/>
      <c r="Y684" s="14" t="n"/>
      <c r="Z684" s="14" t="n"/>
    </row>
    <row r="685" ht="15.75" customHeight="1" s="16">
      <c r="A685" s="14" t="n"/>
      <c r="B685" s="14" t="n"/>
      <c r="C685" s="14" t="n"/>
      <c r="D685" s="14" t="n"/>
      <c r="E685" s="14" t="n"/>
      <c r="F685" s="14" t="n"/>
      <c r="G685" s="14" t="n"/>
      <c r="H685" s="14" t="n"/>
      <c r="I685" s="14" t="n"/>
      <c r="J685" s="14" t="n"/>
      <c r="K685" s="14" t="n"/>
      <c r="L685" s="14" t="n"/>
      <c r="M685" s="14" t="n"/>
      <c r="N685" s="14" t="n"/>
      <c r="O685" s="14" t="n"/>
      <c r="P685" s="14" t="n"/>
      <c r="Q685" s="14" t="n"/>
      <c r="R685" s="14" t="n"/>
      <c r="S685" s="14" t="n"/>
      <c r="T685" s="14" t="n"/>
      <c r="U685" s="14" t="n"/>
      <c r="V685" s="14" t="n"/>
      <c r="W685" s="14" t="n"/>
      <c r="X685" s="14" t="n"/>
      <c r="Y685" s="14" t="n"/>
      <c r="Z685" s="14" t="n"/>
    </row>
    <row r="686" ht="15.75" customHeight="1" s="16">
      <c r="A686" s="14" t="n"/>
      <c r="B686" s="14" t="n"/>
      <c r="C686" s="14" t="n"/>
      <c r="D686" s="14" t="n"/>
      <c r="E686" s="14" t="n"/>
      <c r="F686" s="14" t="n"/>
      <c r="G686" s="14" t="n"/>
      <c r="H686" s="14" t="n"/>
      <c r="I686" s="14" t="n"/>
      <c r="J686" s="14" t="n"/>
      <c r="K686" s="14" t="n"/>
      <c r="L686" s="14" t="n"/>
      <c r="M686" s="14" t="n"/>
      <c r="N686" s="14" t="n"/>
      <c r="O686" s="14" t="n"/>
      <c r="P686" s="14" t="n"/>
      <c r="Q686" s="14" t="n"/>
      <c r="R686" s="14" t="n"/>
      <c r="S686" s="14" t="n"/>
      <c r="T686" s="14" t="n"/>
      <c r="U686" s="14" t="n"/>
      <c r="V686" s="14" t="n"/>
      <c r="W686" s="14" t="n"/>
      <c r="X686" s="14" t="n"/>
      <c r="Y686" s="14" t="n"/>
      <c r="Z686" s="14" t="n"/>
    </row>
    <row r="687" ht="15.75" customHeight="1" s="16">
      <c r="A687" s="14" t="n"/>
      <c r="B687" s="14" t="n"/>
      <c r="C687" s="14" t="n"/>
      <c r="D687" s="14" t="n"/>
      <c r="E687" s="14" t="n"/>
      <c r="F687" s="14" t="n"/>
      <c r="G687" s="14" t="n"/>
      <c r="H687" s="14" t="n"/>
      <c r="I687" s="14" t="n"/>
      <c r="J687" s="14" t="n"/>
      <c r="K687" s="14" t="n"/>
      <c r="L687" s="14" t="n"/>
      <c r="M687" s="14" t="n"/>
      <c r="N687" s="14" t="n"/>
      <c r="O687" s="14" t="n"/>
      <c r="P687" s="14" t="n"/>
      <c r="Q687" s="14" t="n"/>
      <c r="R687" s="14" t="n"/>
      <c r="S687" s="14" t="n"/>
      <c r="T687" s="14" t="n"/>
      <c r="U687" s="14" t="n"/>
      <c r="V687" s="14" t="n"/>
      <c r="W687" s="14" t="n"/>
      <c r="X687" s="14" t="n"/>
      <c r="Y687" s="14" t="n"/>
      <c r="Z687" s="14" t="n"/>
    </row>
    <row r="688" ht="15.75" customHeight="1" s="16">
      <c r="A688" s="14" t="n"/>
      <c r="B688" s="14" t="n"/>
      <c r="C688" s="14" t="n"/>
      <c r="D688" s="14" t="n"/>
      <c r="E688" s="14" t="n"/>
      <c r="F688" s="14" t="n"/>
      <c r="G688" s="14" t="n"/>
      <c r="H688" s="14" t="n"/>
      <c r="I688" s="14" t="n"/>
      <c r="J688" s="14" t="n"/>
      <c r="K688" s="14" t="n"/>
      <c r="L688" s="14" t="n"/>
      <c r="M688" s="14" t="n"/>
      <c r="N688" s="14" t="n"/>
      <c r="O688" s="14" t="n"/>
      <c r="P688" s="14" t="n"/>
      <c r="Q688" s="14" t="n"/>
      <c r="R688" s="14" t="n"/>
      <c r="S688" s="14" t="n"/>
      <c r="T688" s="14" t="n"/>
      <c r="U688" s="14" t="n"/>
      <c r="V688" s="14" t="n"/>
      <c r="W688" s="14" t="n"/>
      <c r="X688" s="14" t="n"/>
      <c r="Y688" s="14" t="n"/>
      <c r="Z688" s="14" t="n"/>
    </row>
    <row r="689" ht="15.75" customHeight="1" s="16">
      <c r="A689" s="14" t="n"/>
      <c r="B689" s="14" t="n"/>
      <c r="C689" s="14" t="n"/>
      <c r="D689" s="14" t="n"/>
      <c r="E689" s="14" t="n"/>
      <c r="F689" s="14" t="n"/>
      <c r="G689" s="14" t="n"/>
      <c r="H689" s="14" t="n"/>
      <c r="I689" s="14" t="n"/>
      <c r="J689" s="14" t="n"/>
      <c r="K689" s="14" t="n"/>
      <c r="L689" s="14" t="n"/>
      <c r="M689" s="14" t="n"/>
      <c r="N689" s="14" t="n"/>
      <c r="O689" s="14" t="n"/>
      <c r="P689" s="14" t="n"/>
      <c r="Q689" s="14" t="n"/>
      <c r="R689" s="14" t="n"/>
      <c r="S689" s="14" t="n"/>
      <c r="T689" s="14" t="n"/>
      <c r="U689" s="14" t="n"/>
      <c r="V689" s="14" t="n"/>
      <c r="W689" s="14" t="n"/>
      <c r="X689" s="14" t="n"/>
      <c r="Y689" s="14" t="n"/>
      <c r="Z689" s="14" t="n"/>
    </row>
    <row r="690" ht="15.75" customHeight="1" s="16">
      <c r="A690" s="14" t="n"/>
      <c r="B690" s="14" t="n"/>
      <c r="C690" s="14" t="n"/>
      <c r="D690" s="14" t="n"/>
      <c r="E690" s="14" t="n"/>
      <c r="F690" s="14" t="n"/>
      <c r="G690" s="14" t="n"/>
      <c r="H690" s="14" t="n"/>
      <c r="I690" s="14" t="n"/>
      <c r="J690" s="14" t="n"/>
      <c r="K690" s="14" t="n"/>
      <c r="L690" s="14" t="n"/>
      <c r="M690" s="14" t="n"/>
      <c r="N690" s="14" t="n"/>
      <c r="O690" s="14" t="n"/>
      <c r="P690" s="14" t="n"/>
      <c r="Q690" s="14" t="n"/>
      <c r="R690" s="14" t="n"/>
      <c r="S690" s="14" t="n"/>
      <c r="T690" s="14" t="n"/>
      <c r="U690" s="14" t="n"/>
      <c r="V690" s="14" t="n"/>
      <c r="W690" s="14" t="n"/>
      <c r="X690" s="14" t="n"/>
      <c r="Y690" s="14" t="n"/>
      <c r="Z690" s="14" t="n"/>
    </row>
    <row r="691" ht="15.75" customHeight="1" s="16">
      <c r="A691" s="14" t="n"/>
      <c r="B691" s="14" t="n"/>
      <c r="C691" s="14" t="n"/>
      <c r="D691" s="14" t="n"/>
      <c r="E691" s="14" t="n"/>
      <c r="F691" s="14" t="n"/>
      <c r="G691" s="14" t="n"/>
      <c r="H691" s="14" t="n"/>
      <c r="I691" s="14" t="n"/>
      <c r="J691" s="14" t="n"/>
      <c r="K691" s="14" t="n"/>
      <c r="L691" s="14" t="n"/>
      <c r="M691" s="14" t="n"/>
      <c r="N691" s="14" t="n"/>
      <c r="O691" s="14" t="n"/>
      <c r="P691" s="14" t="n"/>
      <c r="Q691" s="14" t="n"/>
      <c r="R691" s="14" t="n"/>
      <c r="S691" s="14" t="n"/>
      <c r="T691" s="14" t="n"/>
      <c r="U691" s="14" t="n"/>
      <c r="V691" s="14" t="n"/>
      <c r="W691" s="14" t="n"/>
      <c r="X691" s="14" t="n"/>
      <c r="Y691" s="14" t="n"/>
      <c r="Z691" s="14" t="n"/>
    </row>
    <row r="692" ht="15.75" customHeight="1" s="16">
      <c r="A692" s="14" t="n"/>
      <c r="B692" s="14" t="n"/>
      <c r="C692" s="14" t="n"/>
      <c r="D692" s="14" t="n"/>
      <c r="E692" s="14" t="n"/>
      <c r="F692" s="14" t="n"/>
      <c r="G692" s="14" t="n"/>
      <c r="H692" s="14" t="n"/>
      <c r="I692" s="14" t="n"/>
      <c r="J692" s="14" t="n"/>
      <c r="K692" s="14" t="n"/>
      <c r="L692" s="14" t="n"/>
      <c r="M692" s="14" t="n"/>
      <c r="N692" s="14" t="n"/>
      <c r="O692" s="14" t="n"/>
      <c r="P692" s="14" t="n"/>
      <c r="Q692" s="14" t="n"/>
      <c r="R692" s="14" t="n"/>
      <c r="S692" s="14" t="n"/>
      <c r="T692" s="14" t="n"/>
      <c r="U692" s="14" t="n"/>
      <c r="V692" s="14" t="n"/>
      <c r="W692" s="14" t="n"/>
      <c r="X692" s="14" t="n"/>
      <c r="Y692" s="14" t="n"/>
      <c r="Z692" s="14" t="n"/>
    </row>
    <row r="693" ht="15.75" customHeight="1" s="16">
      <c r="A693" s="14" t="n"/>
      <c r="B693" s="14" t="n"/>
      <c r="C693" s="14" t="n"/>
      <c r="D693" s="14" t="n"/>
      <c r="E693" s="14" t="n"/>
      <c r="F693" s="14" t="n"/>
      <c r="G693" s="14" t="n"/>
      <c r="H693" s="14" t="n"/>
      <c r="I693" s="14" t="n"/>
      <c r="J693" s="14" t="n"/>
      <c r="K693" s="14" t="n"/>
      <c r="L693" s="14" t="n"/>
      <c r="M693" s="14" t="n"/>
      <c r="N693" s="14" t="n"/>
      <c r="O693" s="14" t="n"/>
      <c r="P693" s="14" t="n"/>
      <c r="Q693" s="14" t="n"/>
      <c r="R693" s="14" t="n"/>
      <c r="S693" s="14" t="n"/>
      <c r="T693" s="14" t="n"/>
      <c r="U693" s="14" t="n"/>
      <c r="V693" s="14" t="n"/>
      <c r="W693" s="14" t="n"/>
      <c r="X693" s="14" t="n"/>
      <c r="Y693" s="14" t="n"/>
      <c r="Z693" s="14" t="n"/>
    </row>
    <row r="694" ht="15.75" customHeight="1" s="16">
      <c r="A694" s="14" t="n"/>
      <c r="B694" s="14" t="n"/>
      <c r="C694" s="14" t="n"/>
      <c r="D694" s="14" t="n"/>
      <c r="E694" s="14" t="n"/>
      <c r="F694" s="14" t="n"/>
      <c r="G694" s="14" t="n"/>
      <c r="H694" s="14" t="n"/>
      <c r="I694" s="14" t="n"/>
      <c r="J694" s="14" t="n"/>
      <c r="K694" s="14" t="n"/>
      <c r="L694" s="14" t="n"/>
      <c r="M694" s="14" t="n"/>
      <c r="N694" s="14" t="n"/>
      <c r="O694" s="14" t="n"/>
      <c r="P694" s="14" t="n"/>
      <c r="Q694" s="14" t="n"/>
      <c r="R694" s="14" t="n"/>
      <c r="S694" s="14" t="n"/>
      <c r="T694" s="14" t="n"/>
      <c r="U694" s="14" t="n"/>
      <c r="V694" s="14" t="n"/>
      <c r="W694" s="14" t="n"/>
      <c r="X694" s="14" t="n"/>
      <c r="Y694" s="14" t="n"/>
      <c r="Z694" s="14" t="n"/>
    </row>
    <row r="695" ht="15.75" customHeight="1" s="16">
      <c r="A695" s="14" t="n"/>
      <c r="B695" s="14" t="n"/>
      <c r="C695" s="14" t="n"/>
      <c r="D695" s="14" t="n"/>
      <c r="E695" s="14" t="n"/>
      <c r="F695" s="14" t="n"/>
      <c r="G695" s="14" t="n"/>
      <c r="H695" s="14" t="n"/>
      <c r="I695" s="14" t="n"/>
      <c r="J695" s="14" t="n"/>
      <c r="K695" s="14" t="n"/>
      <c r="L695" s="14" t="n"/>
      <c r="M695" s="14" t="n"/>
      <c r="N695" s="14" t="n"/>
      <c r="O695" s="14" t="n"/>
      <c r="P695" s="14" t="n"/>
      <c r="Q695" s="14" t="n"/>
      <c r="R695" s="14" t="n"/>
      <c r="S695" s="14" t="n"/>
      <c r="T695" s="14" t="n"/>
      <c r="U695" s="14" t="n"/>
      <c r="V695" s="14" t="n"/>
      <c r="W695" s="14" t="n"/>
      <c r="X695" s="14" t="n"/>
      <c r="Y695" s="14" t="n"/>
      <c r="Z695" s="14" t="n"/>
    </row>
    <row r="696" ht="15.75" customHeight="1" s="16">
      <c r="A696" s="14" t="n"/>
      <c r="B696" s="14" t="n"/>
      <c r="C696" s="14" t="n"/>
      <c r="D696" s="14" t="n"/>
      <c r="E696" s="14" t="n"/>
      <c r="F696" s="14" t="n"/>
      <c r="G696" s="14" t="n"/>
      <c r="H696" s="14" t="n"/>
      <c r="I696" s="14" t="n"/>
      <c r="J696" s="14" t="n"/>
      <c r="K696" s="14" t="n"/>
      <c r="L696" s="14" t="n"/>
      <c r="M696" s="14" t="n"/>
      <c r="N696" s="14" t="n"/>
      <c r="O696" s="14" t="n"/>
      <c r="P696" s="14" t="n"/>
      <c r="Q696" s="14" t="n"/>
      <c r="R696" s="14" t="n"/>
      <c r="S696" s="14" t="n"/>
      <c r="T696" s="14" t="n"/>
      <c r="U696" s="14" t="n"/>
      <c r="V696" s="14" t="n"/>
      <c r="W696" s="14" t="n"/>
      <c r="X696" s="14" t="n"/>
      <c r="Y696" s="14" t="n"/>
      <c r="Z696" s="14" t="n"/>
    </row>
    <row r="697" ht="15.75" customHeight="1" s="16">
      <c r="A697" s="14" t="n"/>
      <c r="B697" s="14" t="n"/>
      <c r="C697" s="14" t="n"/>
      <c r="D697" s="14" t="n"/>
      <c r="E697" s="14" t="n"/>
      <c r="F697" s="14" t="n"/>
      <c r="G697" s="14" t="n"/>
      <c r="H697" s="14" t="n"/>
      <c r="I697" s="14" t="n"/>
      <c r="J697" s="14" t="n"/>
      <c r="K697" s="14" t="n"/>
      <c r="L697" s="14" t="n"/>
      <c r="M697" s="14" t="n"/>
      <c r="N697" s="14" t="n"/>
      <c r="O697" s="14" t="n"/>
      <c r="P697" s="14" t="n"/>
      <c r="Q697" s="14" t="n"/>
      <c r="R697" s="14" t="n"/>
      <c r="S697" s="14" t="n"/>
      <c r="T697" s="14" t="n"/>
      <c r="U697" s="14" t="n"/>
      <c r="V697" s="14" t="n"/>
      <c r="W697" s="14" t="n"/>
      <c r="X697" s="14" t="n"/>
      <c r="Y697" s="14" t="n"/>
      <c r="Z697" s="14" t="n"/>
    </row>
    <row r="698" ht="15.75" customHeight="1" s="16">
      <c r="A698" s="14" t="n"/>
      <c r="B698" s="14" t="n"/>
      <c r="C698" s="14" t="n"/>
      <c r="D698" s="14" t="n"/>
      <c r="E698" s="14" t="n"/>
      <c r="F698" s="14" t="n"/>
      <c r="G698" s="14" t="n"/>
      <c r="H698" s="14" t="n"/>
      <c r="I698" s="14" t="n"/>
      <c r="J698" s="14" t="n"/>
      <c r="K698" s="14" t="n"/>
      <c r="L698" s="14" t="n"/>
      <c r="M698" s="14" t="n"/>
      <c r="N698" s="14" t="n"/>
      <c r="O698" s="14" t="n"/>
      <c r="P698" s="14" t="n"/>
      <c r="Q698" s="14" t="n"/>
      <c r="R698" s="14" t="n"/>
      <c r="S698" s="14" t="n"/>
      <c r="T698" s="14" t="n"/>
      <c r="U698" s="14" t="n"/>
      <c r="V698" s="14" t="n"/>
      <c r="W698" s="14" t="n"/>
      <c r="X698" s="14" t="n"/>
      <c r="Y698" s="14" t="n"/>
      <c r="Z698" s="14" t="n"/>
    </row>
    <row r="699" ht="15.75" customHeight="1" s="16">
      <c r="A699" s="14" t="n"/>
      <c r="B699" s="14" t="n"/>
      <c r="C699" s="14" t="n"/>
      <c r="D699" s="14" t="n"/>
      <c r="E699" s="14" t="n"/>
      <c r="F699" s="14" t="n"/>
      <c r="G699" s="14" t="n"/>
      <c r="H699" s="14" t="n"/>
      <c r="I699" s="14" t="n"/>
      <c r="J699" s="14" t="n"/>
      <c r="K699" s="14" t="n"/>
      <c r="L699" s="14" t="n"/>
      <c r="M699" s="14" t="n"/>
      <c r="N699" s="14" t="n"/>
      <c r="O699" s="14" t="n"/>
      <c r="P699" s="14" t="n"/>
      <c r="Q699" s="14" t="n"/>
      <c r="R699" s="14" t="n"/>
      <c r="S699" s="14" t="n"/>
      <c r="T699" s="14" t="n"/>
      <c r="U699" s="14" t="n"/>
      <c r="V699" s="14" t="n"/>
      <c r="W699" s="14" t="n"/>
      <c r="X699" s="14" t="n"/>
      <c r="Y699" s="14" t="n"/>
      <c r="Z699" s="14" t="n"/>
    </row>
    <row r="700" ht="15.75" customHeight="1" s="16">
      <c r="A700" s="14" t="n"/>
      <c r="B700" s="14" t="n"/>
      <c r="C700" s="14" t="n"/>
      <c r="D700" s="14" t="n"/>
      <c r="E700" s="14" t="n"/>
      <c r="F700" s="14" t="n"/>
      <c r="G700" s="14" t="n"/>
      <c r="H700" s="14" t="n"/>
      <c r="I700" s="14" t="n"/>
      <c r="J700" s="14" t="n"/>
      <c r="K700" s="14" t="n"/>
      <c r="L700" s="14" t="n"/>
      <c r="M700" s="14" t="n"/>
      <c r="N700" s="14" t="n"/>
      <c r="O700" s="14" t="n"/>
      <c r="P700" s="14" t="n"/>
      <c r="Q700" s="14" t="n"/>
      <c r="R700" s="14" t="n"/>
      <c r="S700" s="14" t="n"/>
      <c r="T700" s="14" t="n"/>
      <c r="U700" s="14" t="n"/>
      <c r="V700" s="14" t="n"/>
      <c r="W700" s="14" t="n"/>
      <c r="X700" s="14" t="n"/>
      <c r="Y700" s="14" t="n"/>
      <c r="Z700" s="14" t="n"/>
    </row>
    <row r="701" ht="15.75" customHeight="1" s="16">
      <c r="A701" s="14" t="n"/>
      <c r="B701" s="14" t="n"/>
      <c r="C701" s="14" t="n"/>
      <c r="D701" s="14" t="n"/>
      <c r="E701" s="14" t="n"/>
      <c r="F701" s="14" t="n"/>
      <c r="G701" s="14" t="n"/>
      <c r="H701" s="14" t="n"/>
      <c r="I701" s="14" t="n"/>
      <c r="J701" s="14" t="n"/>
      <c r="K701" s="14" t="n"/>
      <c r="L701" s="14" t="n"/>
      <c r="M701" s="14" t="n"/>
      <c r="N701" s="14" t="n"/>
      <c r="O701" s="14" t="n"/>
      <c r="P701" s="14" t="n"/>
      <c r="Q701" s="14" t="n"/>
      <c r="R701" s="14" t="n"/>
      <c r="S701" s="14" t="n"/>
      <c r="T701" s="14" t="n"/>
      <c r="U701" s="14" t="n"/>
      <c r="V701" s="14" t="n"/>
      <c r="W701" s="14" t="n"/>
      <c r="X701" s="14" t="n"/>
      <c r="Y701" s="14" t="n"/>
      <c r="Z701" s="14" t="n"/>
    </row>
    <row r="702" ht="15.75" customHeight="1" s="16">
      <c r="A702" s="14" t="n"/>
      <c r="B702" s="14" t="n"/>
      <c r="C702" s="14" t="n"/>
      <c r="D702" s="14" t="n"/>
      <c r="E702" s="14" t="n"/>
      <c r="F702" s="14" t="n"/>
      <c r="G702" s="14" t="n"/>
      <c r="H702" s="14" t="n"/>
      <c r="I702" s="14" t="n"/>
      <c r="J702" s="14" t="n"/>
      <c r="K702" s="14" t="n"/>
      <c r="L702" s="14" t="n"/>
      <c r="M702" s="14" t="n"/>
      <c r="N702" s="14" t="n"/>
      <c r="O702" s="14" t="n"/>
      <c r="P702" s="14" t="n"/>
      <c r="Q702" s="14" t="n"/>
      <c r="R702" s="14" t="n"/>
      <c r="S702" s="14" t="n"/>
      <c r="T702" s="14" t="n"/>
      <c r="U702" s="14" t="n"/>
      <c r="V702" s="14" t="n"/>
      <c r="W702" s="14" t="n"/>
      <c r="X702" s="14" t="n"/>
      <c r="Y702" s="14" t="n"/>
      <c r="Z702" s="14" t="n"/>
    </row>
    <row r="703" ht="15.75" customHeight="1" s="16">
      <c r="A703" s="14" t="n"/>
      <c r="B703" s="14" t="n"/>
      <c r="C703" s="14" t="n"/>
      <c r="D703" s="14" t="n"/>
      <c r="E703" s="14" t="n"/>
      <c r="F703" s="14" t="n"/>
      <c r="G703" s="14" t="n"/>
      <c r="H703" s="14" t="n"/>
      <c r="I703" s="14" t="n"/>
      <c r="J703" s="14" t="n"/>
      <c r="K703" s="14" t="n"/>
      <c r="L703" s="14" t="n"/>
      <c r="M703" s="14" t="n"/>
      <c r="N703" s="14" t="n"/>
      <c r="O703" s="14" t="n"/>
      <c r="P703" s="14" t="n"/>
      <c r="Q703" s="14" t="n"/>
      <c r="R703" s="14" t="n"/>
      <c r="S703" s="14" t="n"/>
      <c r="T703" s="14" t="n"/>
      <c r="U703" s="14" t="n"/>
      <c r="V703" s="14" t="n"/>
      <c r="W703" s="14" t="n"/>
      <c r="X703" s="14" t="n"/>
      <c r="Y703" s="14" t="n"/>
      <c r="Z703" s="14" t="n"/>
    </row>
    <row r="704" ht="15.75" customHeight="1" s="16">
      <c r="A704" s="14" t="n"/>
      <c r="B704" s="14" t="n"/>
      <c r="C704" s="14" t="n"/>
      <c r="D704" s="14" t="n"/>
      <c r="E704" s="14" t="n"/>
      <c r="F704" s="14" t="n"/>
      <c r="G704" s="14" t="n"/>
      <c r="H704" s="14" t="n"/>
      <c r="I704" s="14" t="n"/>
      <c r="J704" s="14" t="n"/>
      <c r="K704" s="14" t="n"/>
      <c r="L704" s="14" t="n"/>
      <c r="M704" s="14" t="n"/>
      <c r="N704" s="14" t="n"/>
      <c r="O704" s="14" t="n"/>
      <c r="P704" s="14" t="n"/>
      <c r="Q704" s="14" t="n"/>
      <c r="R704" s="14" t="n"/>
      <c r="S704" s="14" t="n"/>
      <c r="T704" s="14" t="n"/>
      <c r="U704" s="14" t="n"/>
      <c r="V704" s="14" t="n"/>
      <c r="W704" s="14" t="n"/>
      <c r="X704" s="14" t="n"/>
      <c r="Y704" s="14" t="n"/>
      <c r="Z704" s="14" t="n"/>
    </row>
    <row r="705" ht="15.75" customHeight="1" s="16">
      <c r="A705" s="14" t="n"/>
      <c r="B705" s="14" t="n"/>
      <c r="C705" s="14" t="n"/>
      <c r="D705" s="14" t="n"/>
      <c r="E705" s="14" t="n"/>
      <c r="F705" s="14" t="n"/>
      <c r="G705" s="14" t="n"/>
      <c r="H705" s="14" t="n"/>
      <c r="I705" s="14" t="n"/>
      <c r="J705" s="14" t="n"/>
      <c r="K705" s="14" t="n"/>
      <c r="L705" s="14" t="n"/>
      <c r="M705" s="14" t="n"/>
      <c r="N705" s="14" t="n"/>
      <c r="O705" s="14" t="n"/>
      <c r="P705" s="14" t="n"/>
      <c r="Q705" s="14" t="n"/>
      <c r="R705" s="14" t="n"/>
      <c r="S705" s="14" t="n"/>
      <c r="T705" s="14" t="n"/>
      <c r="U705" s="14" t="n"/>
      <c r="V705" s="14" t="n"/>
      <c r="W705" s="14" t="n"/>
      <c r="X705" s="14" t="n"/>
      <c r="Y705" s="14" t="n"/>
      <c r="Z705" s="14" t="n"/>
    </row>
    <row r="706" ht="15.75" customHeight="1" s="16">
      <c r="A706" s="14" t="n"/>
      <c r="B706" s="14" t="n"/>
      <c r="C706" s="14" t="n"/>
      <c r="D706" s="14" t="n"/>
      <c r="E706" s="14" t="n"/>
      <c r="F706" s="14" t="n"/>
      <c r="G706" s="14" t="n"/>
      <c r="H706" s="14" t="n"/>
      <c r="I706" s="14" t="n"/>
      <c r="J706" s="14" t="n"/>
      <c r="K706" s="14" t="n"/>
      <c r="L706" s="14" t="n"/>
      <c r="M706" s="14" t="n"/>
      <c r="N706" s="14" t="n"/>
      <c r="O706" s="14" t="n"/>
      <c r="P706" s="14" t="n"/>
      <c r="Q706" s="14" t="n"/>
      <c r="R706" s="14" t="n"/>
      <c r="S706" s="14" t="n"/>
      <c r="T706" s="14" t="n"/>
      <c r="U706" s="14" t="n"/>
      <c r="V706" s="14" t="n"/>
      <c r="W706" s="14" t="n"/>
      <c r="X706" s="14" t="n"/>
      <c r="Y706" s="14" t="n"/>
      <c r="Z706" s="14" t="n"/>
    </row>
    <row r="707" ht="15.75" customHeight="1" s="16">
      <c r="A707" s="14" t="n"/>
      <c r="B707" s="14" t="n"/>
      <c r="C707" s="14" t="n"/>
      <c r="D707" s="14" t="n"/>
      <c r="E707" s="14" t="n"/>
      <c r="F707" s="14" t="n"/>
      <c r="G707" s="14" t="n"/>
      <c r="H707" s="14" t="n"/>
      <c r="I707" s="14" t="n"/>
      <c r="J707" s="14" t="n"/>
      <c r="K707" s="14" t="n"/>
      <c r="L707" s="14" t="n"/>
      <c r="M707" s="14" t="n"/>
      <c r="N707" s="14" t="n"/>
      <c r="O707" s="14" t="n"/>
      <c r="P707" s="14" t="n"/>
      <c r="Q707" s="14" t="n"/>
      <c r="R707" s="14" t="n"/>
      <c r="S707" s="14" t="n"/>
      <c r="T707" s="14" t="n"/>
      <c r="U707" s="14" t="n"/>
      <c r="V707" s="14" t="n"/>
      <c r="W707" s="14" t="n"/>
      <c r="X707" s="14" t="n"/>
      <c r="Y707" s="14" t="n"/>
      <c r="Z707" s="14" t="n"/>
    </row>
    <row r="708" ht="15.75" customHeight="1" s="16">
      <c r="A708" s="14" t="n"/>
      <c r="B708" s="14" t="n"/>
      <c r="C708" s="14" t="n"/>
      <c r="D708" s="14" t="n"/>
      <c r="E708" s="14" t="n"/>
      <c r="F708" s="14" t="n"/>
      <c r="G708" s="14" t="n"/>
      <c r="H708" s="14" t="n"/>
      <c r="I708" s="14" t="n"/>
      <c r="J708" s="14" t="n"/>
      <c r="K708" s="14" t="n"/>
      <c r="L708" s="14" t="n"/>
      <c r="M708" s="14" t="n"/>
      <c r="N708" s="14" t="n"/>
      <c r="O708" s="14" t="n"/>
      <c r="P708" s="14" t="n"/>
      <c r="Q708" s="14" t="n"/>
      <c r="R708" s="14" t="n"/>
      <c r="S708" s="14" t="n"/>
      <c r="T708" s="14" t="n"/>
      <c r="U708" s="14" t="n"/>
      <c r="V708" s="14" t="n"/>
      <c r="W708" s="14" t="n"/>
      <c r="X708" s="14" t="n"/>
      <c r="Y708" s="14" t="n"/>
      <c r="Z708" s="14" t="n"/>
    </row>
    <row r="709" ht="15.75" customHeight="1" s="16">
      <c r="A709" s="14" t="n"/>
      <c r="B709" s="14" t="n"/>
      <c r="C709" s="14" t="n"/>
      <c r="D709" s="14" t="n"/>
      <c r="E709" s="14" t="n"/>
      <c r="F709" s="14" t="n"/>
      <c r="G709" s="14" t="n"/>
      <c r="H709" s="14" t="n"/>
      <c r="I709" s="14" t="n"/>
      <c r="J709" s="14" t="n"/>
      <c r="K709" s="14" t="n"/>
      <c r="L709" s="14" t="n"/>
      <c r="M709" s="14" t="n"/>
      <c r="N709" s="14" t="n"/>
      <c r="O709" s="14" t="n"/>
      <c r="P709" s="14" t="n"/>
      <c r="Q709" s="14" t="n"/>
      <c r="R709" s="14" t="n"/>
      <c r="S709" s="14" t="n"/>
      <c r="T709" s="14" t="n"/>
      <c r="U709" s="14" t="n"/>
      <c r="V709" s="14" t="n"/>
      <c r="W709" s="14" t="n"/>
      <c r="X709" s="14" t="n"/>
      <c r="Y709" s="14" t="n"/>
      <c r="Z709" s="14" t="n"/>
    </row>
    <row r="710" ht="15.75" customHeight="1" s="16">
      <c r="A710" s="14" t="n"/>
      <c r="B710" s="14" t="n"/>
      <c r="C710" s="14" t="n"/>
      <c r="D710" s="14" t="n"/>
      <c r="E710" s="14" t="n"/>
      <c r="F710" s="14" t="n"/>
      <c r="G710" s="14" t="n"/>
      <c r="H710" s="14" t="n"/>
      <c r="I710" s="14" t="n"/>
      <c r="J710" s="14" t="n"/>
      <c r="K710" s="14" t="n"/>
      <c r="L710" s="14" t="n"/>
      <c r="M710" s="14" t="n"/>
      <c r="N710" s="14" t="n"/>
      <c r="O710" s="14" t="n"/>
      <c r="P710" s="14" t="n"/>
      <c r="Q710" s="14" t="n"/>
      <c r="R710" s="14" t="n"/>
      <c r="S710" s="14" t="n"/>
      <c r="T710" s="14" t="n"/>
      <c r="U710" s="14" t="n"/>
      <c r="V710" s="14" t="n"/>
      <c r="W710" s="14" t="n"/>
      <c r="X710" s="14" t="n"/>
      <c r="Y710" s="14" t="n"/>
      <c r="Z710" s="14" t="n"/>
    </row>
    <row r="711" ht="15.75" customHeight="1" s="16">
      <c r="A711" s="14" t="n"/>
      <c r="B711" s="14" t="n"/>
      <c r="C711" s="14" t="n"/>
      <c r="D711" s="14" t="n"/>
      <c r="E711" s="14" t="n"/>
      <c r="F711" s="14" t="n"/>
      <c r="G711" s="14" t="n"/>
      <c r="H711" s="14" t="n"/>
      <c r="I711" s="14" t="n"/>
      <c r="J711" s="14" t="n"/>
      <c r="K711" s="14" t="n"/>
      <c r="L711" s="14" t="n"/>
      <c r="M711" s="14" t="n"/>
      <c r="N711" s="14" t="n"/>
      <c r="O711" s="14" t="n"/>
      <c r="P711" s="14" t="n"/>
      <c r="Q711" s="14" t="n"/>
      <c r="R711" s="14" t="n"/>
      <c r="S711" s="14" t="n"/>
      <c r="T711" s="14" t="n"/>
      <c r="U711" s="14" t="n"/>
      <c r="V711" s="14" t="n"/>
      <c r="W711" s="14" t="n"/>
      <c r="X711" s="14" t="n"/>
      <c r="Y711" s="14" t="n"/>
      <c r="Z711" s="14" t="n"/>
    </row>
    <row r="712" ht="15.75" customHeight="1" s="16">
      <c r="A712" s="14" t="n"/>
      <c r="B712" s="14" t="n"/>
      <c r="C712" s="14" t="n"/>
      <c r="D712" s="14" t="n"/>
      <c r="E712" s="14" t="n"/>
      <c r="F712" s="14" t="n"/>
      <c r="G712" s="14" t="n"/>
      <c r="H712" s="14" t="n"/>
      <c r="I712" s="14" t="n"/>
      <c r="J712" s="14" t="n"/>
      <c r="K712" s="14" t="n"/>
      <c r="L712" s="14" t="n"/>
      <c r="M712" s="14" t="n"/>
      <c r="N712" s="14" t="n"/>
      <c r="O712" s="14" t="n"/>
      <c r="P712" s="14" t="n"/>
      <c r="Q712" s="14" t="n"/>
      <c r="R712" s="14" t="n"/>
      <c r="S712" s="14" t="n"/>
      <c r="T712" s="14" t="n"/>
      <c r="U712" s="14" t="n"/>
      <c r="V712" s="14" t="n"/>
      <c r="W712" s="14" t="n"/>
      <c r="X712" s="14" t="n"/>
      <c r="Y712" s="14" t="n"/>
      <c r="Z712" s="14" t="n"/>
    </row>
    <row r="713" ht="15.75" customHeight="1" s="16">
      <c r="A713" s="14" t="n"/>
      <c r="B713" s="14" t="n"/>
      <c r="C713" s="14" t="n"/>
      <c r="D713" s="14" t="n"/>
      <c r="E713" s="14" t="n"/>
      <c r="F713" s="14" t="n"/>
      <c r="G713" s="14" t="n"/>
      <c r="H713" s="14" t="n"/>
      <c r="I713" s="14" t="n"/>
      <c r="J713" s="14" t="n"/>
      <c r="K713" s="14" t="n"/>
      <c r="L713" s="14" t="n"/>
      <c r="M713" s="14" t="n"/>
      <c r="N713" s="14" t="n"/>
      <c r="O713" s="14" t="n"/>
      <c r="P713" s="14" t="n"/>
      <c r="Q713" s="14" t="n"/>
      <c r="R713" s="14" t="n"/>
      <c r="S713" s="14" t="n"/>
      <c r="T713" s="14" t="n"/>
      <c r="U713" s="14" t="n"/>
      <c r="V713" s="14" t="n"/>
      <c r="W713" s="14" t="n"/>
      <c r="X713" s="14" t="n"/>
      <c r="Y713" s="14" t="n"/>
      <c r="Z713" s="14" t="n"/>
    </row>
    <row r="714" ht="15.75" customHeight="1" s="16">
      <c r="A714" s="14" t="n"/>
      <c r="B714" s="14" t="n"/>
      <c r="C714" s="14" t="n"/>
      <c r="D714" s="14" t="n"/>
      <c r="E714" s="14" t="n"/>
      <c r="F714" s="14" t="n"/>
      <c r="G714" s="14" t="n"/>
      <c r="H714" s="14" t="n"/>
      <c r="I714" s="14" t="n"/>
      <c r="J714" s="14" t="n"/>
      <c r="K714" s="14" t="n"/>
      <c r="L714" s="14" t="n"/>
      <c r="M714" s="14" t="n"/>
      <c r="N714" s="14" t="n"/>
      <c r="O714" s="14" t="n"/>
      <c r="P714" s="14" t="n"/>
      <c r="Q714" s="14" t="n"/>
      <c r="R714" s="14" t="n"/>
      <c r="S714" s="14" t="n"/>
      <c r="T714" s="14" t="n"/>
      <c r="U714" s="14" t="n"/>
      <c r="V714" s="14" t="n"/>
      <c r="W714" s="14" t="n"/>
      <c r="X714" s="14" t="n"/>
      <c r="Y714" s="14" t="n"/>
      <c r="Z714" s="14" t="n"/>
    </row>
    <row r="715" ht="15.75" customHeight="1" s="16">
      <c r="A715" s="14" t="n"/>
      <c r="B715" s="14" t="n"/>
      <c r="C715" s="14" t="n"/>
      <c r="D715" s="14" t="n"/>
      <c r="E715" s="14" t="n"/>
      <c r="F715" s="14" t="n"/>
      <c r="G715" s="14" t="n"/>
      <c r="H715" s="14" t="n"/>
      <c r="I715" s="14" t="n"/>
      <c r="J715" s="14" t="n"/>
      <c r="K715" s="14" t="n"/>
      <c r="L715" s="14" t="n"/>
      <c r="M715" s="14" t="n"/>
      <c r="N715" s="14" t="n"/>
      <c r="O715" s="14" t="n"/>
      <c r="P715" s="14" t="n"/>
      <c r="Q715" s="14" t="n"/>
      <c r="R715" s="14" t="n"/>
      <c r="S715" s="14" t="n"/>
      <c r="T715" s="14" t="n"/>
      <c r="U715" s="14" t="n"/>
      <c r="V715" s="14" t="n"/>
      <c r="W715" s="14" t="n"/>
      <c r="X715" s="14" t="n"/>
      <c r="Y715" s="14" t="n"/>
      <c r="Z715" s="14" t="n"/>
    </row>
    <row r="716" ht="15.75" customHeight="1" s="16">
      <c r="A716" s="14" t="n"/>
      <c r="B716" s="14" t="n"/>
      <c r="C716" s="14" t="n"/>
      <c r="D716" s="14" t="n"/>
      <c r="E716" s="14" t="n"/>
      <c r="F716" s="14" t="n"/>
      <c r="G716" s="14" t="n"/>
      <c r="H716" s="14" t="n"/>
      <c r="I716" s="14" t="n"/>
      <c r="J716" s="14" t="n"/>
      <c r="K716" s="14" t="n"/>
      <c r="L716" s="14" t="n"/>
      <c r="M716" s="14" t="n"/>
      <c r="N716" s="14" t="n"/>
      <c r="O716" s="14" t="n"/>
      <c r="P716" s="14" t="n"/>
      <c r="Q716" s="14" t="n"/>
      <c r="R716" s="14" t="n"/>
      <c r="S716" s="14" t="n"/>
      <c r="T716" s="14" t="n"/>
      <c r="U716" s="14" t="n"/>
      <c r="V716" s="14" t="n"/>
      <c r="W716" s="14" t="n"/>
      <c r="X716" s="14" t="n"/>
      <c r="Y716" s="14" t="n"/>
      <c r="Z716" s="14" t="n"/>
    </row>
    <row r="717" ht="15.75" customHeight="1" s="16">
      <c r="A717" s="14" t="n"/>
      <c r="B717" s="14" t="n"/>
      <c r="C717" s="14" t="n"/>
      <c r="D717" s="14" t="n"/>
      <c r="E717" s="14" t="n"/>
      <c r="F717" s="14" t="n"/>
      <c r="G717" s="14" t="n"/>
      <c r="H717" s="14" t="n"/>
      <c r="I717" s="14" t="n"/>
      <c r="J717" s="14" t="n"/>
      <c r="K717" s="14" t="n"/>
      <c r="L717" s="14" t="n"/>
      <c r="M717" s="14" t="n"/>
      <c r="N717" s="14" t="n"/>
      <c r="O717" s="14" t="n"/>
      <c r="P717" s="14" t="n"/>
      <c r="Q717" s="14" t="n"/>
      <c r="R717" s="14" t="n"/>
      <c r="S717" s="14" t="n"/>
      <c r="T717" s="14" t="n"/>
      <c r="U717" s="14" t="n"/>
      <c r="V717" s="14" t="n"/>
      <c r="W717" s="14" t="n"/>
      <c r="X717" s="14" t="n"/>
      <c r="Y717" s="14" t="n"/>
      <c r="Z717" s="14" t="n"/>
    </row>
    <row r="718" ht="15.75" customHeight="1" s="16">
      <c r="A718" s="14" t="n"/>
      <c r="B718" s="14" t="n"/>
      <c r="C718" s="14" t="n"/>
      <c r="D718" s="14" t="n"/>
      <c r="E718" s="14" t="n"/>
      <c r="F718" s="14" t="n"/>
      <c r="G718" s="14" t="n"/>
      <c r="H718" s="14" t="n"/>
      <c r="I718" s="14" t="n"/>
      <c r="J718" s="14" t="n"/>
      <c r="K718" s="14" t="n"/>
      <c r="L718" s="14" t="n"/>
      <c r="M718" s="14" t="n"/>
      <c r="N718" s="14" t="n"/>
      <c r="O718" s="14" t="n"/>
      <c r="P718" s="14" t="n"/>
      <c r="Q718" s="14" t="n"/>
      <c r="R718" s="14" t="n"/>
      <c r="S718" s="14" t="n"/>
      <c r="T718" s="14" t="n"/>
      <c r="U718" s="14" t="n"/>
      <c r="V718" s="14" t="n"/>
      <c r="W718" s="14" t="n"/>
      <c r="X718" s="14" t="n"/>
      <c r="Y718" s="14" t="n"/>
      <c r="Z718" s="14" t="n"/>
    </row>
    <row r="719" ht="15.75" customHeight="1" s="16">
      <c r="A719" s="14" t="n"/>
      <c r="B719" s="14" t="n"/>
      <c r="C719" s="14" t="n"/>
      <c r="D719" s="14" t="n"/>
      <c r="E719" s="14" t="n"/>
      <c r="F719" s="14" t="n"/>
      <c r="G719" s="14" t="n"/>
      <c r="H719" s="14" t="n"/>
      <c r="I719" s="14" t="n"/>
      <c r="J719" s="14" t="n"/>
      <c r="K719" s="14" t="n"/>
      <c r="L719" s="14" t="n"/>
      <c r="M719" s="14" t="n"/>
      <c r="N719" s="14" t="n"/>
      <c r="O719" s="14" t="n"/>
      <c r="P719" s="14" t="n"/>
      <c r="Q719" s="14" t="n"/>
      <c r="R719" s="14" t="n"/>
      <c r="S719" s="14" t="n"/>
      <c r="T719" s="14" t="n"/>
      <c r="U719" s="14" t="n"/>
      <c r="V719" s="14" t="n"/>
      <c r="W719" s="14" t="n"/>
      <c r="X719" s="14" t="n"/>
      <c r="Y719" s="14" t="n"/>
      <c r="Z719" s="14" t="n"/>
    </row>
    <row r="720" ht="15.75" customHeight="1" s="16">
      <c r="A720" s="14" t="n"/>
      <c r="B720" s="14" t="n"/>
      <c r="C720" s="14" t="n"/>
      <c r="D720" s="14" t="n"/>
      <c r="E720" s="14" t="n"/>
      <c r="F720" s="14" t="n"/>
      <c r="G720" s="14" t="n"/>
      <c r="H720" s="14" t="n"/>
      <c r="I720" s="14" t="n"/>
      <c r="J720" s="14" t="n"/>
      <c r="K720" s="14" t="n"/>
      <c r="L720" s="14" t="n"/>
      <c r="M720" s="14" t="n"/>
      <c r="N720" s="14" t="n"/>
      <c r="O720" s="14" t="n"/>
      <c r="P720" s="14" t="n"/>
      <c r="Q720" s="14" t="n"/>
      <c r="R720" s="14" t="n"/>
      <c r="S720" s="14" t="n"/>
      <c r="T720" s="14" t="n"/>
      <c r="U720" s="14" t="n"/>
      <c r="V720" s="14" t="n"/>
      <c r="W720" s="14" t="n"/>
      <c r="X720" s="14" t="n"/>
      <c r="Y720" s="14" t="n"/>
      <c r="Z720" s="14" t="n"/>
    </row>
    <row r="721" ht="15.75" customHeight="1" s="16">
      <c r="A721" s="14" t="n"/>
      <c r="B721" s="14" t="n"/>
      <c r="C721" s="14" t="n"/>
      <c r="D721" s="14" t="n"/>
      <c r="E721" s="14" t="n"/>
      <c r="F721" s="14" t="n"/>
      <c r="G721" s="14" t="n"/>
      <c r="H721" s="14" t="n"/>
      <c r="I721" s="14" t="n"/>
      <c r="J721" s="14" t="n"/>
      <c r="K721" s="14" t="n"/>
      <c r="L721" s="14" t="n"/>
      <c r="M721" s="14" t="n"/>
      <c r="N721" s="14" t="n"/>
      <c r="O721" s="14" t="n"/>
      <c r="P721" s="14" t="n"/>
      <c r="Q721" s="14" t="n"/>
      <c r="R721" s="14" t="n"/>
      <c r="S721" s="14" t="n"/>
      <c r="T721" s="14" t="n"/>
      <c r="U721" s="14" t="n"/>
      <c r="V721" s="14" t="n"/>
      <c r="W721" s="14" t="n"/>
      <c r="X721" s="14" t="n"/>
      <c r="Y721" s="14" t="n"/>
      <c r="Z721" s="14" t="n"/>
    </row>
    <row r="722" ht="15.75" customHeight="1" s="16">
      <c r="A722" s="14" t="n"/>
      <c r="B722" s="14" t="n"/>
      <c r="C722" s="14" t="n"/>
      <c r="D722" s="14" t="n"/>
      <c r="E722" s="14" t="n"/>
      <c r="F722" s="14" t="n"/>
      <c r="G722" s="14" t="n"/>
      <c r="H722" s="14" t="n"/>
      <c r="I722" s="14" t="n"/>
      <c r="J722" s="14" t="n"/>
      <c r="K722" s="14" t="n"/>
      <c r="L722" s="14" t="n"/>
      <c r="M722" s="14" t="n"/>
      <c r="N722" s="14" t="n"/>
      <c r="O722" s="14" t="n"/>
      <c r="P722" s="14" t="n"/>
      <c r="Q722" s="14" t="n"/>
      <c r="R722" s="14" t="n"/>
      <c r="S722" s="14" t="n"/>
      <c r="T722" s="14" t="n"/>
      <c r="U722" s="14" t="n"/>
      <c r="V722" s="14" t="n"/>
      <c r="W722" s="14" t="n"/>
      <c r="X722" s="14" t="n"/>
      <c r="Y722" s="14" t="n"/>
      <c r="Z722" s="14" t="n"/>
    </row>
    <row r="723" ht="15.75" customHeight="1" s="16">
      <c r="A723" s="14" t="n"/>
      <c r="B723" s="14" t="n"/>
      <c r="C723" s="14" t="n"/>
      <c r="D723" s="14" t="n"/>
      <c r="E723" s="14" t="n"/>
      <c r="F723" s="14" t="n"/>
      <c r="G723" s="14" t="n"/>
      <c r="H723" s="14" t="n"/>
      <c r="I723" s="14" t="n"/>
      <c r="J723" s="14" t="n"/>
      <c r="K723" s="14" t="n"/>
      <c r="L723" s="14" t="n"/>
      <c r="M723" s="14" t="n"/>
      <c r="N723" s="14" t="n"/>
      <c r="O723" s="14" t="n"/>
      <c r="P723" s="14" t="n"/>
      <c r="Q723" s="14" t="n"/>
      <c r="R723" s="14" t="n"/>
      <c r="S723" s="14" t="n"/>
      <c r="T723" s="14" t="n"/>
      <c r="U723" s="14" t="n"/>
      <c r="V723" s="14" t="n"/>
      <c r="W723" s="14" t="n"/>
      <c r="X723" s="14" t="n"/>
      <c r="Y723" s="14" t="n"/>
      <c r="Z723" s="14" t="n"/>
    </row>
    <row r="724" ht="15.75" customHeight="1" s="16">
      <c r="A724" s="14" t="n"/>
      <c r="B724" s="14" t="n"/>
      <c r="C724" s="14" t="n"/>
      <c r="D724" s="14" t="n"/>
      <c r="E724" s="14" t="n"/>
      <c r="F724" s="14" t="n"/>
      <c r="G724" s="14" t="n"/>
      <c r="H724" s="14" t="n"/>
      <c r="I724" s="14" t="n"/>
      <c r="J724" s="14" t="n"/>
      <c r="K724" s="14" t="n"/>
      <c r="L724" s="14" t="n"/>
      <c r="M724" s="14" t="n"/>
      <c r="N724" s="14" t="n"/>
      <c r="O724" s="14" t="n"/>
      <c r="P724" s="14" t="n"/>
      <c r="Q724" s="14" t="n"/>
      <c r="R724" s="14" t="n"/>
      <c r="S724" s="14" t="n"/>
      <c r="T724" s="14" t="n"/>
      <c r="U724" s="14" t="n"/>
      <c r="V724" s="14" t="n"/>
      <c r="W724" s="14" t="n"/>
      <c r="X724" s="14" t="n"/>
      <c r="Y724" s="14" t="n"/>
      <c r="Z724" s="14" t="n"/>
    </row>
    <row r="725" ht="15.75" customHeight="1" s="16">
      <c r="A725" s="14" t="n"/>
      <c r="B725" s="14" t="n"/>
      <c r="C725" s="14" t="n"/>
      <c r="D725" s="14" t="n"/>
      <c r="E725" s="14" t="n"/>
      <c r="F725" s="14" t="n"/>
      <c r="G725" s="14" t="n"/>
      <c r="H725" s="14" t="n"/>
      <c r="I725" s="14" t="n"/>
      <c r="J725" s="14" t="n"/>
      <c r="K725" s="14" t="n"/>
      <c r="L725" s="14" t="n"/>
      <c r="M725" s="14" t="n"/>
      <c r="N725" s="14" t="n"/>
      <c r="O725" s="14" t="n"/>
      <c r="P725" s="14" t="n"/>
      <c r="Q725" s="14" t="n"/>
      <c r="R725" s="14" t="n"/>
      <c r="S725" s="14" t="n"/>
      <c r="T725" s="14" t="n"/>
      <c r="U725" s="14" t="n"/>
      <c r="V725" s="14" t="n"/>
      <c r="W725" s="14" t="n"/>
      <c r="X725" s="14" t="n"/>
      <c r="Y725" s="14" t="n"/>
      <c r="Z725" s="14" t="n"/>
    </row>
    <row r="726" ht="15.75" customHeight="1" s="16">
      <c r="A726" s="14" t="n"/>
      <c r="B726" s="14" t="n"/>
      <c r="C726" s="14" t="n"/>
      <c r="D726" s="14" t="n"/>
      <c r="E726" s="14" t="n"/>
      <c r="F726" s="14" t="n"/>
      <c r="G726" s="14" t="n"/>
      <c r="H726" s="14" t="n"/>
      <c r="I726" s="14" t="n"/>
      <c r="J726" s="14" t="n"/>
      <c r="K726" s="14" t="n"/>
      <c r="L726" s="14" t="n"/>
      <c r="M726" s="14" t="n"/>
      <c r="N726" s="14" t="n"/>
      <c r="O726" s="14" t="n"/>
      <c r="P726" s="14" t="n"/>
      <c r="Q726" s="14" t="n"/>
      <c r="R726" s="14" t="n"/>
      <c r="S726" s="14" t="n"/>
      <c r="T726" s="14" t="n"/>
      <c r="U726" s="14" t="n"/>
      <c r="V726" s="14" t="n"/>
      <c r="W726" s="14" t="n"/>
      <c r="X726" s="14" t="n"/>
      <c r="Y726" s="14" t="n"/>
      <c r="Z726" s="14" t="n"/>
    </row>
    <row r="727" ht="15.75" customHeight="1" s="16">
      <c r="A727" s="14" t="n"/>
      <c r="B727" s="14" t="n"/>
      <c r="C727" s="14" t="n"/>
      <c r="D727" s="14" t="n"/>
      <c r="E727" s="14" t="n"/>
      <c r="F727" s="14" t="n"/>
      <c r="G727" s="14" t="n"/>
      <c r="H727" s="14" t="n"/>
      <c r="I727" s="14" t="n"/>
      <c r="J727" s="14" t="n"/>
      <c r="K727" s="14" t="n"/>
      <c r="L727" s="14" t="n"/>
      <c r="M727" s="14" t="n"/>
      <c r="N727" s="14" t="n"/>
      <c r="O727" s="14" t="n"/>
      <c r="P727" s="14" t="n"/>
      <c r="Q727" s="14" t="n"/>
      <c r="R727" s="14" t="n"/>
      <c r="S727" s="14" t="n"/>
      <c r="T727" s="14" t="n"/>
      <c r="U727" s="14" t="n"/>
      <c r="V727" s="14" t="n"/>
      <c r="W727" s="14" t="n"/>
      <c r="X727" s="14" t="n"/>
      <c r="Y727" s="14" t="n"/>
      <c r="Z727" s="14" t="n"/>
    </row>
    <row r="728" ht="15.75" customHeight="1" s="16">
      <c r="A728" s="14" t="n"/>
      <c r="B728" s="14" t="n"/>
      <c r="C728" s="14" t="n"/>
      <c r="D728" s="14" t="n"/>
      <c r="E728" s="14" t="n"/>
      <c r="F728" s="14" t="n"/>
      <c r="G728" s="14" t="n"/>
      <c r="H728" s="14" t="n"/>
      <c r="I728" s="14" t="n"/>
      <c r="J728" s="14" t="n"/>
      <c r="K728" s="14" t="n"/>
      <c r="L728" s="14" t="n"/>
      <c r="M728" s="14" t="n"/>
      <c r="N728" s="14" t="n"/>
      <c r="O728" s="14" t="n"/>
      <c r="P728" s="14" t="n"/>
      <c r="Q728" s="14" t="n"/>
      <c r="R728" s="14" t="n"/>
      <c r="S728" s="14" t="n"/>
      <c r="T728" s="14" t="n"/>
      <c r="U728" s="14" t="n"/>
      <c r="V728" s="14" t="n"/>
      <c r="W728" s="14" t="n"/>
      <c r="X728" s="14" t="n"/>
      <c r="Y728" s="14" t="n"/>
      <c r="Z728" s="14" t="n"/>
    </row>
    <row r="729" ht="15.75" customHeight="1" s="16">
      <c r="A729" s="14" t="n"/>
      <c r="B729" s="14" t="n"/>
      <c r="C729" s="14" t="n"/>
      <c r="D729" s="14" t="n"/>
      <c r="E729" s="14" t="n"/>
      <c r="F729" s="14" t="n"/>
      <c r="G729" s="14" t="n"/>
      <c r="H729" s="14" t="n"/>
      <c r="I729" s="14" t="n"/>
      <c r="J729" s="14" t="n"/>
      <c r="K729" s="14" t="n"/>
      <c r="L729" s="14" t="n"/>
      <c r="M729" s="14" t="n"/>
      <c r="N729" s="14" t="n"/>
      <c r="O729" s="14" t="n"/>
      <c r="P729" s="14" t="n"/>
      <c r="Q729" s="14" t="n"/>
      <c r="R729" s="14" t="n"/>
      <c r="S729" s="14" t="n"/>
      <c r="T729" s="14" t="n"/>
      <c r="U729" s="14" t="n"/>
      <c r="V729" s="14" t="n"/>
      <c r="W729" s="14" t="n"/>
      <c r="X729" s="14" t="n"/>
      <c r="Y729" s="14" t="n"/>
      <c r="Z729" s="14" t="n"/>
    </row>
    <row r="730" ht="15.75" customHeight="1" s="16">
      <c r="A730" s="14" t="n"/>
      <c r="B730" s="14" t="n"/>
      <c r="C730" s="14" t="n"/>
      <c r="D730" s="14" t="n"/>
      <c r="E730" s="14" t="n"/>
      <c r="F730" s="14" t="n"/>
      <c r="G730" s="14" t="n"/>
      <c r="H730" s="14" t="n"/>
      <c r="I730" s="14" t="n"/>
      <c r="J730" s="14" t="n"/>
      <c r="K730" s="14" t="n"/>
      <c r="L730" s="14" t="n"/>
      <c r="M730" s="14" t="n"/>
      <c r="N730" s="14" t="n"/>
      <c r="O730" s="14" t="n"/>
      <c r="P730" s="14" t="n"/>
      <c r="Q730" s="14" t="n"/>
      <c r="R730" s="14" t="n"/>
      <c r="S730" s="14" t="n"/>
      <c r="T730" s="14" t="n"/>
      <c r="U730" s="14" t="n"/>
      <c r="V730" s="14" t="n"/>
      <c r="W730" s="14" t="n"/>
      <c r="X730" s="14" t="n"/>
      <c r="Y730" s="14" t="n"/>
      <c r="Z730" s="14" t="n"/>
    </row>
    <row r="731" ht="15.75" customHeight="1" s="16">
      <c r="A731" s="14" t="n"/>
      <c r="B731" s="14" t="n"/>
      <c r="C731" s="14" t="n"/>
      <c r="D731" s="14" t="n"/>
      <c r="E731" s="14" t="n"/>
      <c r="F731" s="14" t="n"/>
      <c r="G731" s="14" t="n"/>
      <c r="H731" s="14" t="n"/>
      <c r="I731" s="14" t="n"/>
      <c r="J731" s="14" t="n"/>
      <c r="K731" s="14" t="n"/>
      <c r="L731" s="14" t="n"/>
      <c r="M731" s="14" t="n"/>
      <c r="N731" s="14" t="n"/>
      <c r="O731" s="14" t="n"/>
      <c r="P731" s="14" t="n"/>
      <c r="Q731" s="14" t="n"/>
      <c r="R731" s="14" t="n"/>
      <c r="S731" s="14" t="n"/>
      <c r="T731" s="14" t="n"/>
      <c r="U731" s="14" t="n"/>
      <c r="V731" s="14" t="n"/>
      <c r="W731" s="14" t="n"/>
      <c r="X731" s="14" t="n"/>
      <c r="Y731" s="14" t="n"/>
      <c r="Z731" s="14" t="n"/>
    </row>
    <row r="732" ht="15.75" customHeight="1" s="16">
      <c r="A732" s="14" t="n"/>
      <c r="B732" s="14" t="n"/>
      <c r="C732" s="14" t="n"/>
      <c r="D732" s="14" t="n"/>
      <c r="E732" s="14" t="n"/>
      <c r="F732" s="14" t="n"/>
      <c r="G732" s="14" t="n"/>
      <c r="H732" s="14" t="n"/>
      <c r="I732" s="14" t="n"/>
      <c r="J732" s="14" t="n"/>
      <c r="K732" s="14" t="n"/>
      <c r="L732" s="14" t="n"/>
      <c r="M732" s="14" t="n"/>
      <c r="N732" s="14" t="n"/>
      <c r="O732" s="14" t="n"/>
      <c r="P732" s="14" t="n"/>
      <c r="Q732" s="14" t="n"/>
      <c r="R732" s="14" t="n"/>
      <c r="S732" s="14" t="n"/>
      <c r="T732" s="14" t="n"/>
      <c r="U732" s="14" t="n"/>
      <c r="V732" s="14" t="n"/>
      <c r="W732" s="14" t="n"/>
      <c r="X732" s="14" t="n"/>
      <c r="Y732" s="14" t="n"/>
      <c r="Z732" s="14" t="n"/>
    </row>
    <row r="733" ht="15.75" customHeight="1" s="16">
      <c r="A733" s="14" t="n"/>
      <c r="B733" s="14" t="n"/>
      <c r="C733" s="14" t="n"/>
      <c r="D733" s="14" t="n"/>
      <c r="E733" s="14" t="n"/>
      <c r="F733" s="14" t="n"/>
      <c r="G733" s="14" t="n"/>
      <c r="H733" s="14" t="n"/>
      <c r="I733" s="14" t="n"/>
      <c r="J733" s="14" t="n"/>
      <c r="K733" s="14" t="n"/>
      <c r="L733" s="14" t="n"/>
      <c r="M733" s="14" t="n"/>
      <c r="N733" s="14" t="n"/>
      <c r="O733" s="14" t="n"/>
      <c r="P733" s="14" t="n"/>
      <c r="Q733" s="14" t="n"/>
      <c r="R733" s="14" t="n"/>
      <c r="S733" s="14" t="n"/>
      <c r="T733" s="14" t="n"/>
      <c r="U733" s="14" t="n"/>
      <c r="V733" s="14" t="n"/>
      <c r="W733" s="14" t="n"/>
      <c r="X733" s="14" t="n"/>
      <c r="Y733" s="14" t="n"/>
      <c r="Z733" s="14" t="n"/>
    </row>
    <row r="734" ht="15.75" customHeight="1" s="16">
      <c r="A734" s="14" t="n"/>
      <c r="B734" s="14" t="n"/>
      <c r="C734" s="14" t="n"/>
      <c r="D734" s="14" t="n"/>
      <c r="E734" s="14" t="n"/>
      <c r="F734" s="14" t="n"/>
      <c r="G734" s="14" t="n"/>
      <c r="H734" s="14" t="n"/>
      <c r="I734" s="14" t="n"/>
      <c r="J734" s="14" t="n"/>
      <c r="K734" s="14" t="n"/>
      <c r="L734" s="14" t="n"/>
      <c r="M734" s="14" t="n"/>
      <c r="N734" s="14" t="n"/>
      <c r="O734" s="14" t="n"/>
      <c r="P734" s="14" t="n"/>
      <c r="Q734" s="14" t="n"/>
      <c r="R734" s="14" t="n"/>
      <c r="S734" s="14" t="n"/>
      <c r="T734" s="14" t="n"/>
      <c r="U734" s="14" t="n"/>
      <c r="V734" s="14" t="n"/>
      <c r="W734" s="14" t="n"/>
      <c r="X734" s="14" t="n"/>
      <c r="Y734" s="14" t="n"/>
      <c r="Z734" s="14" t="n"/>
    </row>
    <row r="735" ht="15.75" customHeight="1" s="16">
      <c r="A735" s="14" t="n"/>
      <c r="B735" s="14" t="n"/>
      <c r="C735" s="14" t="n"/>
      <c r="D735" s="14" t="n"/>
      <c r="E735" s="14" t="n"/>
      <c r="F735" s="14" t="n"/>
      <c r="G735" s="14" t="n"/>
      <c r="H735" s="14" t="n"/>
      <c r="I735" s="14" t="n"/>
      <c r="J735" s="14" t="n"/>
      <c r="K735" s="14" t="n"/>
      <c r="L735" s="14" t="n"/>
      <c r="M735" s="14" t="n"/>
      <c r="N735" s="14" t="n"/>
      <c r="O735" s="14" t="n"/>
      <c r="P735" s="14" t="n"/>
      <c r="Q735" s="14" t="n"/>
      <c r="R735" s="14" t="n"/>
      <c r="S735" s="14" t="n"/>
      <c r="T735" s="14" t="n"/>
      <c r="U735" s="14" t="n"/>
      <c r="V735" s="14" t="n"/>
      <c r="W735" s="14" t="n"/>
      <c r="X735" s="14" t="n"/>
      <c r="Y735" s="14" t="n"/>
      <c r="Z735" s="14" t="n"/>
    </row>
    <row r="736" ht="15.75" customHeight="1" s="16">
      <c r="A736" s="14" t="n"/>
      <c r="B736" s="14" t="n"/>
      <c r="C736" s="14" t="n"/>
      <c r="D736" s="14" t="n"/>
      <c r="E736" s="14" t="n"/>
      <c r="F736" s="14" t="n"/>
      <c r="G736" s="14" t="n"/>
      <c r="H736" s="14" t="n"/>
      <c r="I736" s="14" t="n"/>
      <c r="J736" s="14" t="n"/>
      <c r="K736" s="14" t="n"/>
      <c r="L736" s="14" t="n"/>
      <c r="M736" s="14" t="n"/>
      <c r="N736" s="14" t="n"/>
      <c r="O736" s="14" t="n"/>
      <c r="P736" s="14" t="n"/>
      <c r="Q736" s="14" t="n"/>
      <c r="R736" s="14" t="n"/>
      <c r="S736" s="14" t="n"/>
      <c r="T736" s="14" t="n"/>
      <c r="U736" s="14" t="n"/>
      <c r="V736" s="14" t="n"/>
      <c r="W736" s="14" t="n"/>
      <c r="X736" s="14" t="n"/>
      <c r="Y736" s="14" t="n"/>
      <c r="Z736" s="14" t="n"/>
    </row>
    <row r="737" ht="15.75" customHeight="1" s="16">
      <c r="A737" s="14" t="n"/>
      <c r="B737" s="14" t="n"/>
      <c r="C737" s="14" t="n"/>
      <c r="D737" s="14" t="n"/>
      <c r="E737" s="14" t="n"/>
      <c r="F737" s="14" t="n"/>
      <c r="G737" s="14" t="n"/>
      <c r="H737" s="14" t="n"/>
      <c r="I737" s="14" t="n"/>
      <c r="J737" s="14" t="n"/>
      <c r="K737" s="14" t="n"/>
      <c r="L737" s="14" t="n"/>
      <c r="M737" s="14" t="n"/>
      <c r="N737" s="14" t="n"/>
      <c r="O737" s="14" t="n"/>
      <c r="P737" s="14" t="n"/>
      <c r="Q737" s="14" t="n"/>
      <c r="R737" s="14" t="n"/>
      <c r="S737" s="14" t="n"/>
      <c r="T737" s="14" t="n"/>
      <c r="U737" s="14" t="n"/>
      <c r="V737" s="14" t="n"/>
      <c r="W737" s="14" t="n"/>
      <c r="X737" s="14" t="n"/>
      <c r="Y737" s="14" t="n"/>
      <c r="Z737" s="14" t="n"/>
    </row>
    <row r="738" ht="15.75" customHeight="1" s="16">
      <c r="A738" s="14" t="n"/>
      <c r="B738" s="14" t="n"/>
      <c r="C738" s="14" t="n"/>
      <c r="D738" s="14" t="n"/>
      <c r="E738" s="14" t="n"/>
      <c r="F738" s="14" t="n"/>
      <c r="G738" s="14" t="n"/>
      <c r="H738" s="14" t="n"/>
      <c r="I738" s="14" t="n"/>
      <c r="J738" s="14" t="n"/>
      <c r="K738" s="14" t="n"/>
      <c r="L738" s="14" t="n"/>
      <c r="M738" s="14" t="n"/>
      <c r="N738" s="14" t="n"/>
      <c r="O738" s="14" t="n"/>
      <c r="P738" s="14" t="n"/>
      <c r="Q738" s="14" t="n"/>
      <c r="R738" s="14" t="n"/>
      <c r="S738" s="14" t="n"/>
      <c r="T738" s="14" t="n"/>
      <c r="U738" s="14" t="n"/>
      <c r="V738" s="14" t="n"/>
      <c r="W738" s="14" t="n"/>
      <c r="X738" s="14" t="n"/>
      <c r="Y738" s="14" t="n"/>
      <c r="Z738" s="14" t="n"/>
    </row>
    <row r="739" ht="15.75" customHeight="1" s="16">
      <c r="A739" s="14" t="n"/>
      <c r="B739" s="14" t="n"/>
      <c r="C739" s="14" t="n"/>
      <c r="D739" s="14" t="n"/>
      <c r="E739" s="14" t="n"/>
      <c r="F739" s="14" t="n"/>
      <c r="G739" s="14" t="n"/>
      <c r="H739" s="14" t="n"/>
      <c r="I739" s="14" t="n"/>
      <c r="J739" s="14" t="n"/>
      <c r="K739" s="14" t="n"/>
      <c r="L739" s="14" t="n"/>
      <c r="M739" s="14" t="n"/>
      <c r="N739" s="14" t="n"/>
      <c r="O739" s="14" t="n"/>
      <c r="P739" s="14" t="n"/>
      <c r="Q739" s="14" t="n"/>
      <c r="R739" s="14" t="n"/>
      <c r="S739" s="14" t="n"/>
      <c r="T739" s="14" t="n"/>
      <c r="U739" s="14" t="n"/>
      <c r="V739" s="14" t="n"/>
      <c r="W739" s="14" t="n"/>
      <c r="X739" s="14" t="n"/>
      <c r="Y739" s="14" t="n"/>
      <c r="Z739" s="14" t="n"/>
    </row>
    <row r="740" ht="15.75" customHeight="1" s="16">
      <c r="A740" s="14" t="n"/>
      <c r="B740" s="14" t="n"/>
      <c r="C740" s="14" t="n"/>
      <c r="D740" s="14" t="n"/>
      <c r="E740" s="14" t="n"/>
      <c r="F740" s="14" t="n"/>
      <c r="G740" s="14" t="n"/>
      <c r="H740" s="14" t="n"/>
      <c r="I740" s="14" t="n"/>
      <c r="J740" s="14" t="n"/>
      <c r="K740" s="14" t="n"/>
      <c r="L740" s="14" t="n"/>
      <c r="M740" s="14" t="n"/>
      <c r="N740" s="14" t="n"/>
      <c r="O740" s="14" t="n"/>
      <c r="P740" s="14" t="n"/>
      <c r="Q740" s="14" t="n"/>
      <c r="R740" s="14" t="n"/>
      <c r="S740" s="14" t="n"/>
      <c r="T740" s="14" t="n"/>
      <c r="U740" s="14" t="n"/>
      <c r="V740" s="14" t="n"/>
      <c r="W740" s="14" t="n"/>
      <c r="X740" s="14" t="n"/>
      <c r="Y740" s="14" t="n"/>
      <c r="Z740" s="14" t="n"/>
    </row>
    <row r="741" ht="15.75" customHeight="1" s="16">
      <c r="A741" s="14" t="n"/>
      <c r="B741" s="14" t="n"/>
      <c r="C741" s="14" t="n"/>
      <c r="D741" s="14" t="n"/>
      <c r="E741" s="14" t="n"/>
      <c r="F741" s="14" t="n"/>
      <c r="G741" s="14" t="n"/>
      <c r="H741" s="14" t="n"/>
      <c r="I741" s="14" t="n"/>
      <c r="J741" s="14" t="n"/>
      <c r="K741" s="14" t="n"/>
      <c r="L741" s="14" t="n"/>
      <c r="M741" s="14" t="n"/>
      <c r="N741" s="14" t="n"/>
      <c r="O741" s="14" t="n"/>
      <c r="P741" s="14" t="n"/>
      <c r="Q741" s="14" t="n"/>
      <c r="R741" s="14" t="n"/>
      <c r="S741" s="14" t="n"/>
      <c r="T741" s="14" t="n"/>
      <c r="U741" s="14" t="n"/>
      <c r="V741" s="14" t="n"/>
      <c r="W741" s="14" t="n"/>
      <c r="X741" s="14" t="n"/>
      <c r="Y741" s="14" t="n"/>
      <c r="Z741" s="14" t="n"/>
    </row>
    <row r="742" ht="15.75" customHeight="1" s="16">
      <c r="A742" s="14" t="n"/>
      <c r="B742" s="14" t="n"/>
      <c r="C742" s="14" t="n"/>
      <c r="D742" s="14" t="n"/>
      <c r="E742" s="14" t="n"/>
      <c r="F742" s="14" t="n"/>
      <c r="G742" s="14" t="n"/>
      <c r="H742" s="14" t="n"/>
      <c r="I742" s="14" t="n"/>
      <c r="J742" s="14" t="n"/>
      <c r="K742" s="14" t="n"/>
      <c r="L742" s="14" t="n"/>
      <c r="M742" s="14" t="n"/>
      <c r="N742" s="14" t="n"/>
      <c r="O742" s="14" t="n"/>
      <c r="P742" s="14" t="n"/>
      <c r="Q742" s="14" t="n"/>
      <c r="R742" s="14" t="n"/>
      <c r="S742" s="14" t="n"/>
      <c r="T742" s="14" t="n"/>
      <c r="U742" s="14" t="n"/>
      <c r="V742" s="14" t="n"/>
      <c r="W742" s="14" t="n"/>
      <c r="X742" s="14" t="n"/>
      <c r="Y742" s="14" t="n"/>
      <c r="Z742" s="14" t="n"/>
    </row>
    <row r="743" ht="15.75" customHeight="1" s="16">
      <c r="A743" s="14" t="n"/>
      <c r="B743" s="14" t="n"/>
      <c r="C743" s="14" t="n"/>
      <c r="D743" s="14" t="n"/>
      <c r="E743" s="14" t="n"/>
      <c r="F743" s="14" t="n"/>
      <c r="G743" s="14" t="n"/>
      <c r="H743" s="14" t="n"/>
      <c r="I743" s="14" t="n"/>
      <c r="J743" s="14" t="n"/>
      <c r="K743" s="14" t="n"/>
      <c r="L743" s="14" t="n"/>
      <c r="M743" s="14" t="n"/>
      <c r="N743" s="14" t="n"/>
      <c r="O743" s="14" t="n"/>
      <c r="P743" s="14" t="n"/>
      <c r="Q743" s="14" t="n"/>
      <c r="R743" s="14" t="n"/>
      <c r="S743" s="14" t="n"/>
      <c r="T743" s="14" t="n"/>
      <c r="U743" s="14" t="n"/>
      <c r="V743" s="14" t="n"/>
      <c r="W743" s="14" t="n"/>
      <c r="X743" s="14" t="n"/>
      <c r="Y743" s="14" t="n"/>
      <c r="Z743" s="14" t="n"/>
    </row>
    <row r="744" ht="15.75" customHeight="1" s="16">
      <c r="A744" s="14" t="n"/>
      <c r="B744" s="14" t="n"/>
      <c r="C744" s="14" t="n"/>
      <c r="D744" s="14" t="n"/>
      <c r="E744" s="14" t="n"/>
      <c r="F744" s="14" t="n"/>
      <c r="G744" s="14" t="n"/>
      <c r="H744" s="14" t="n"/>
      <c r="I744" s="14" t="n"/>
      <c r="J744" s="14" t="n"/>
      <c r="K744" s="14" t="n"/>
      <c r="L744" s="14" t="n"/>
      <c r="M744" s="14" t="n"/>
      <c r="N744" s="14" t="n"/>
      <c r="O744" s="14" t="n"/>
      <c r="P744" s="14" t="n"/>
      <c r="Q744" s="14" t="n"/>
      <c r="R744" s="14" t="n"/>
      <c r="S744" s="14" t="n"/>
      <c r="T744" s="14" t="n"/>
      <c r="U744" s="14" t="n"/>
      <c r="V744" s="14" t="n"/>
      <c r="W744" s="14" t="n"/>
      <c r="X744" s="14" t="n"/>
      <c r="Y744" s="14" t="n"/>
      <c r="Z744" s="14" t="n"/>
    </row>
    <row r="745" ht="15.75" customHeight="1" s="16">
      <c r="A745" s="14" t="n"/>
      <c r="B745" s="14" t="n"/>
      <c r="C745" s="14" t="n"/>
      <c r="D745" s="14" t="n"/>
      <c r="E745" s="14" t="n"/>
      <c r="F745" s="14" t="n"/>
      <c r="G745" s="14" t="n"/>
      <c r="H745" s="14" t="n"/>
      <c r="I745" s="14" t="n"/>
      <c r="J745" s="14" t="n"/>
      <c r="K745" s="14" t="n"/>
      <c r="L745" s="14" t="n"/>
      <c r="M745" s="14" t="n"/>
      <c r="N745" s="14" t="n"/>
      <c r="O745" s="14" t="n"/>
      <c r="P745" s="14" t="n"/>
      <c r="Q745" s="14" t="n"/>
      <c r="R745" s="14" t="n"/>
      <c r="S745" s="14" t="n"/>
      <c r="T745" s="14" t="n"/>
      <c r="U745" s="14" t="n"/>
      <c r="V745" s="14" t="n"/>
      <c r="W745" s="14" t="n"/>
      <c r="X745" s="14" t="n"/>
      <c r="Y745" s="14" t="n"/>
      <c r="Z745" s="14" t="n"/>
    </row>
    <row r="746" ht="15.75" customHeight="1" s="16">
      <c r="A746" s="14" t="n"/>
      <c r="B746" s="14" t="n"/>
      <c r="C746" s="14" t="n"/>
      <c r="D746" s="14" t="n"/>
      <c r="E746" s="14" t="n"/>
      <c r="F746" s="14" t="n"/>
      <c r="G746" s="14" t="n"/>
      <c r="H746" s="14" t="n"/>
      <c r="I746" s="14" t="n"/>
      <c r="J746" s="14" t="n"/>
      <c r="K746" s="14" t="n"/>
      <c r="L746" s="14" t="n"/>
      <c r="M746" s="14" t="n"/>
      <c r="N746" s="14" t="n"/>
      <c r="O746" s="14" t="n"/>
      <c r="P746" s="14" t="n"/>
      <c r="Q746" s="14" t="n"/>
      <c r="R746" s="14" t="n"/>
      <c r="S746" s="14" t="n"/>
      <c r="T746" s="14" t="n"/>
      <c r="U746" s="14" t="n"/>
      <c r="V746" s="14" t="n"/>
      <c r="W746" s="14" t="n"/>
      <c r="X746" s="14" t="n"/>
      <c r="Y746" s="14" t="n"/>
      <c r="Z746" s="14" t="n"/>
    </row>
    <row r="747" ht="15.75" customHeight="1" s="16">
      <c r="A747" s="14" t="n"/>
      <c r="B747" s="14" t="n"/>
      <c r="C747" s="14" t="n"/>
      <c r="D747" s="14" t="n"/>
      <c r="E747" s="14" t="n"/>
      <c r="F747" s="14" t="n"/>
      <c r="G747" s="14" t="n"/>
      <c r="H747" s="14" t="n"/>
      <c r="I747" s="14" t="n"/>
      <c r="J747" s="14" t="n"/>
      <c r="K747" s="14" t="n"/>
      <c r="L747" s="14" t="n"/>
      <c r="M747" s="14" t="n"/>
      <c r="N747" s="14" t="n"/>
      <c r="O747" s="14" t="n"/>
      <c r="P747" s="14" t="n"/>
      <c r="Q747" s="14" t="n"/>
      <c r="R747" s="14" t="n"/>
      <c r="S747" s="14" t="n"/>
      <c r="T747" s="14" t="n"/>
      <c r="U747" s="14" t="n"/>
      <c r="V747" s="14" t="n"/>
      <c r="W747" s="14" t="n"/>
      <c r="X747" s="14" t="n"/>
      <c r="Y747" s="14" t="n"/>
      <c r="Z747" s="14" t="n"/>
    </row>
    <row r="748" ht="15.75" customHeight="1" s="16">
      <c r="A748" s="14" t="n"/>
      <c r="B748" s="14" t="n"/>
      <c r="C748" s="14" t="n"/>
      <c r="D748" s="14" t="n"/>
      <c r="E748" s="14" t="n"/>
      <c r="F748" s="14" t="n"/>
      <c r="G748" s="14" t="n"/>
      <c r="H748" s="14" t="n"/>
      <c r="I748" s="14" t="n"/>
      <c r="J748" s="14" t="n"/>
      <c r="K748" s="14" t="n"/>
      <c r="L748" s="14" t="n"/>
      <c r="M748" s="14" t="n"/>
      <c r="N748" s="14" t="n"/>
      <c r="O748" s="14" t="n"/>
      <c r="P748" s="14" t="n"/>
      <c r="Q748" s="14" t="n"/>
      <c r="R748" s="14" t="n"/>
      <c r="S748" s="14" t="n"/>
      <c r="T748" s="14" t="n"/>
      <c r="U748" s="14" t="n"/>
      <c r="V748" s="14" t="n"/>
      <c r="W748" s="14" t="n"/>
      <c r="X748" s="14" t="n"/>
      <c r="Y748" s="14" t="n"/>
      <c r="Z748" s="14" t="n"/>
    </row>
    <row r="749" ht="15.75" customHeight="1" s="16">
      <c r="A749" s="14" t="n"/>
      <c r="B749" s="14" t="n"/>
      <c r="C749" s="14" t="n"/>
      <c r="D749" s="14" t="n"/>
      <c r="E749" s="14" t="n"/>
      <c r="F749" s="14" t="n"/>
      <c r="G749" s="14" t="n"/>
      <c r="H749" s="14" t="n"/>
      <c r="I749" s="14" t="n"/>
      <c r="J749" s="14" t="n"/>
      <c r="K749" s="14" t="n"/>
      <c r="L749" s="14" t="n"/>
      <c r="M749" s="14" t="n"/>
      <c r="N749" s="14" t="n"/>
      <c r="O749" s="14" t="n"/>
      <c r="P749" s="14" t="n"/>
      <c r="Q749" s="14" t="n"/>
      <c r="R749" s="14" t="n"/>
      <c r="S749" s="14" t="n"/>
      <c r="T749" s="14" t="n"/>
      <c r="U749" s="14" t="n"/>
      <c r="V749" s="14" t="n"/>
      <c r="W749" s="14" t="n"/>
      <c r="X749" s="14" t="n"/>
      <c r="Y749" s="14" t="n"/>
      <c r="Z749" s="14" t="n"/>
    </row>
    <row r="750" ht="15.75" customHeight="1" s="16">
      <c r="A750" s="14" t="n"/>
      <c r="B750" s="14" t="n"/>
      <c r="C750" s="14" t="n"/>
      <c r="D750" s="14" t="n"/>
      <c r="E750" s="14" t="n"/>
      <c r="F750" s="14" t="n"/>
      <c r="G750" s="14" t="n"/>
      <c r="H750" s="14" t="n"/>
      <c r="I750" s="14" t="n"/>
      <c r="J750" s="14" t="n"/>
      <c r="K750" s="14" t="n"/>
      <c r="L750" s="14" t="n"/>
      <c r="M750" s="14" t="n"/>
      <c r="N750" s="14" t="n"/>
      <c r="O750" s="14" t="n"/>
      <c r="P750" s="14" t="n"/>
      <c r="Q750" s="14" t="n"/>
      <c r="R750" s="14" t="n"/>
      <c r="S750" s="14" t="n"/>
      <c r="T750" s="14" t="n"/>
      <c r="U750" s="14" t="n"/>
      <c r="V750" s="14" t="n"/>
      <c r="W750" s="14" t="n"/>
      <c r="X750" s="14" t="n"/>
      <c r="Y750" s="14" t="n"/>
      <c r="Z750" s="14" t="n"/>
    </row>
    <row r="751" ht="15.75" customHeight="1" s="16">
      <c r="A751" s="14" t="n"/>
      <c r="B751" s="14" t="n"/>
      <c r="C751" s="14" t="n"/>
      <c r="D751" s="14" t="n"/>
      <c r="E751" s="14" t="n"/>
      <c r="F751" s="14" t="n"/>
      <c r="G751" s="14" t="n"/>
      <c r="H751" s="14" t="n"/>
      <c r="I751" s="14" t="n"/>
      <c r="J751" s="14" t="n"/>
      <c r="K751" s="14" t="n"/>
      <c r="L751" s="14" t="n"/>
      <c r="M751" s="14" t="n"/>
      <c r="N751" s="14" t="n"/>
      <c r="O751" s="14" t="n"/>
      <c r="P751" s="14" t="n"/>
      <c r="Q751" s="14" t="n"/>
      <c r="R751" s="14" t="n"/>
      <c r="S751" s="14" t="n"/>
      <c r="T751" s="14" t="n"/>
      <c r="U751" s="14" t="n"/>
      <c r="V751" s="14" t="n"/>
      <c r="W751" s="14" t="n"/>
      <c r="X751" s="14" t="n"/>
      <c r="Y751" s="14" t="n"/>
      <c r="Z751" s="14" t="n"/>
    </row>
    <row r="752" ht="15.75" customHeight="1" s="16">
      <c r="A752" s="14" t="n"/>
      <c r="B752" s="14" t="n"/>
      <c r="C752" s="14" t="n"/>
      <c r="D752" s="14" t="n"/>
      <c r="E752" s="14" t="n"/>
      <c r="F752" s="14" t="n"/>
      <c r="G752" s="14" t="n"/>
      <c r="H752" s="14" t="n"/>
      <c r="I752" s="14" t="n"/>
      <c r="J752" s="14" t="n"/>
      <c r="K752" s="14" t="n"/>
      <c r="L752" s="14" t="n"/>
      <c r="M752" s="14" t="n"/>
      <c r="N752" s="14" t="n"/>
      <c r="O752" s="14" t="n"/>
      <c r="P752" s="14" t="n"/>
      <c r="Q752" s="14" t="n"/>
      <c r="R752" s="14" t="n"/>
      <c r="S752" s="14" t="n"/>
      <c r="T752" s="14" t="n"/>
      <c r="U752" s="14" t="n"/>
      <c r="V752" s="14" t="n"/>
      <c r="W752" s="14" t="n"/>
      <c r="X752" s="14" t="n"/>
      <c r="Y752" s="14" t="n"/>
      <c r="Z752" s="14" t="n"/>
    </row>
    <row r="753" ht="15.75" customHeight="1" s="16">
      <c r="A753" s="14" t="n"/>
      <c r="B753" s="14" t="n"/>
      <c r="C753" s="14" t="n"/>
      <c r="D753" s="14" t="n"/>
      <c r="E753" s="14" t="n"/>
      <c r="F753" s="14" t="n"/>
      <c r="G753" s="14" t="n"/>
      <c r="H753" s="14" t="n"/>
      <c r="I753" s="14" t="n"/>
      <c r="J753" s="14" t="n"/>
      <c r="K753" s="14" t="n"/>
      <c r="L753" s="14" t="n"/>
      <c r="M753" s="14" t="n"/>
      <c r="N753" s="14" t="n"/>
      <c r="O753" s="14" t="n"/>
      <c r="P753" s="14" t="n"/>
      <c r="Q753" s="14" t="n"/>
      <c r="R753" s="14" t="n"/>
      <c r="S753" s="14" t="n"/>
      <c r="T753" s="14" t="n"/>
      <c r="U753" s="14" t="n"/>
      <c r="V753" s="14" t="n"/>
      <c r="W753" s="14" t="n"/>
      <c r="X753" s="14" t="n"/>
      <c r="Y753" s="14" t="n"/>
      <c r="Z753" s="14" t="n"/>
    </row>
    <row r="754" ht="15.75" customHeight="1" s="16">
      <c r="A754" s="14" t="n"/>
      <c r="B754" s="14" t="n"/>
      <c r="C754" s="14" t="n"/>
      <c r="D754" s="14" t="n"/>
      <c r="E754" s="14" t="n"/>
      <c r="F754" s="14" t="n"/>
      <c r="G754" s="14" t="n"/>
      <c r="H754" s="14" t="n"/>
      <c r="I754" s="14" t="n"/>
      <c r="J754" s="14" t="n"/>
      <c r="K754" s="14" t="n"/>
      <c r="L754" s="14" t="n"/>
      <c r="M754" s="14" t="n"/>
      <c r="N754" s="14" t="n"/>
      <c r="O754" s="14" t="n"/>
      <c r="P754" s="14" t="n"/>
      <c r="Q754" s="14" t="n"/>
      <c r="R754" s="14" t="n"/>
      <c r="S754" s="14" t="n"/>
      <c r="T754" s="14" t="n"/>
      <c r="U754" s="14" t="n"/>
      <c r="V754" s="14" t="n"/>
      <c r="W754" s="14" t="n"/>
      <c r="X754" s="14" t="n"/>
      <c r="Y754" s="14" t="n"/>
      <c r="Z754" s="14" t="n"/>
    </row>
    <row r="755" ht="15.75" customHeight="1" s="16">
      <c r="A755" s="14" t="n"/>
      <c r="B755" s="14" t="n"/>
      <c r="C755" s="14" t="n"/>
      <c r="D755" s="14" t="n"/>
      <c r="E755" s="14" t="n"/>
      <c r="F755" s="14" t="n"/>
      <c r="G755" s="14" t="n"/>
      <c r="H755" s="14" t="n"/>
      <c r="I755" s="14" t="n"/>
      <c r="J755" s="14" t="n"/>
      <c r="K755" s="14" t="n"/>
      <c r="L755" s="14" t="n"/>
      <c r="M755" s="14" t="n"/>
      <c r="N755" s="14" t="n"/>
      <c r="O755" s="14" t="n"/>
      <c r="P755" s="14" t="n"/>
      <c r="Q755" s="14" t="n"/>
      <c r="R755" s="14" t="n"/>
      <c r="S755" s="14" t="n"/>
      <c r="T755" s="14" t="n"/>
      <c r="U755" s="14" t="n"/>
      <c r="V755" s="14" t="n"/>
      <c r="W755" s="14" t="n"/>
      <c r="X755" s="14" t="n"/>
      <c r="Y755" s="14" t="n"/>
      <c r="Z755" s="14" t="n"/>
    </row>
    <row r="756" ht="15.75" customHeight="1" s="16">
      <c r="A756" s="14" t="n"/>
      <c r="B756" s="14" t="n"/>
      <c r="C756" s="14" t="n"/>
      <c r="D756" s="14" t="n"/>
      <c r="E756" s="14" t="n"/>
      <c r="F756" s="14" t="n"/>
      <c r="G756" s="14" t="n"/>
      <c r="H756" s="14" t="n"/>
      <c r="I756" s="14" t="n"/>
      <c r="J756" s="14" t="n"/>
      <c r="K756" s="14" t="n"/>
      <c r="L756" s="14" t="n"/>
      <c r="M756" s="14" t="n"/>
      <c r="N756" s="14" t="n"/>
      <c r="O756" s="14" t="n"/>
      <c r="P756" s="14" t="n"/>
      <c r="Q756" s="14" t="n"/>
      <c r="R756" s="14" t="n"/>
      <c r="S756" s="14" t="n"/>
      <c r="T756" s="14" t="n"/>
      <c r="U756" s="14" t="n"/>
      <c r="V756" s="14" t="n"/>
      <c r="W756" s="14" t="n"/>
      <c r="X756" s="14" t="n"/>
      <c r="Y756" s="14" t="n"/>
      <c r="Z756" s="14" t="n"/>
    </row>
    <row r="757" ht="15.75" customHeight="1" s="16">
      <c r="A757" s="14" t="n"/>
      <c r="B757" s="14" t="n"/>
      <c r="C757" s="14" t="n"/>
      <c r="D757" s="14" t="n"/>
      <c r="E757" s="14" t="n"/>
      <c r="F757" s="14" t="n"/>
      <c r="G757" s="14" t="n"/>
      <c r="H757" s="14" t="n"/>
      <c r="I757" s="14" t="n"/>
      <c r="J757" s="14" t="n"/>
      <c r="K757" s="14" t="n"/>
      <c r="L757" s="14" t="n"/>
      <c r="M757" s="14" t="n"/>
      <c r="N757" s="14" t="n"/>
      <c r="O757" s="14" t="n"/>
      <c r="P757" s="14" t="n"/>
      <c r="Q757" s="14" t="n"/>
      <c r="R757" s="14" t="n"/>
      <c r="S757" s="14" t="n"/>
      <c r="T757" s="14" t="n"/>
      <c r="U757" s="14" t="n"/>
      <c r="V757" s="14" t="n"/>
      <c r="W757" s="14" t="n"/>
      <c r="X757" s="14" t="n"/>
      <c r="Y757" s="14" t="n"/>
      <c r="Z757" s="14" t="n"/>
    </row>
    <row r="758" ht="15.75" customHeight="1" s="16">
      <c r="A758" s="14" t="n"/>
      <c r="B758" s="14" t="n"/>
      <c r="C758" s="14" t="n"/>
      <c r="D758" s="14" t="n"/>
      <c r="E758" s="14" t="n"/>
      <c r="F758" s="14" t="n"/>
      <c r="G758" s="14" t="n"/>
      <c r="H758" s="14" t="n"/>
      <c r="I758" s="14" t="n"/>
      <c r="J758" s="14" t="n"/>
      <c r="K758" s="14" t="n"/>
      <c r="L758" s="14" t="n"/>
      <c r="M758" s="14" t="n"/>
      <c r="N758" s="14" t="n"/>
      <c r="O758" s="14" t="n"/>
      <c r="P758" s="14" t="n"/>
      <c r="Q758" s="14" t="n"/>
      <c r="R758" s="14" t="n"/>
      <c r="S758" s="14" t="n"/>
      <c r="T758" s="14" t="n"/>
      <c r="U758" s="14" t="n"/>
      <c r="V758" s="14" t="n"/>
      <c r="W758" s="14" t="n"/>
      <c r="X758" s="14" t="n"/>
      <c r="Y758" s="14" t="n"/>
      <c r="Z758" s="14" t="n"/>
    </row>
    <row r="759" ht="15.75" customHeight="1" s="16">
      <c r="A759" s="14" t="n"/>
      <c r="B759" s="14" t="n"/>
      <c r="C759" s="14" t="n"/>
      <c r="D759" s="14" t="n"/>
      <c r="E759" s="14" t="n"/>
      <c r="F759" s="14" t="n"/>
      <c r="G759" s="14" t="n"/>
      <c r="H759" s="14" t="n"/>
      <c r="I759" s="14" t="n"/>
      <c r="J759" s="14" t="n"/>
      <c r="K759" s="14" t="n"/>
      <c r="L759" s="14" t="n"/>
      <c r="M759" s="14" t="n"/>
      <c r="N759" s="14" t="n"/>
      <c r="O759" s="14" t="n"/>
      <c r="P759" s="14" t="n"/>
      <c r="Q759" s="14" t="n"/>
      <c r="R759" s="14" t="n"/>
      <c r="S759" s="14" t="n"/>
      <c r="T759" s="14" t="n"/>
      <c r="U759" s="14" t="n"/>
      <c r="V759" s="14" t="n"/>
      <c r="W759" s="14" t="n"/>
      <c r="X759" s="14" t="n"/>
      <c r="Y759" s="14" t="n"/>
      <c r="Z759" s="14" t="n"/>
    </row>
    <row r="760" ht="15.75" customHeight="1" s="16">
      <c r="A760" s="14" t="n"/>
      <c r="B760" s="14" t="n"/>
      <c r="C760" s="14" t="n"/>
      <c r="D760" s="14" t="n"/>
      <c r="E760" s="14" t="n"/>
      <c r="F760" s="14" t="n"/>
      <c r="G760" s="14" t="n"/>
      <c r="H760" s="14" t="n"/>
      <c r="I760" s="14" t="n"/>
      <c r="J760" s="14" t="n"/>
      <c r="K760" s="14" t="n"/>
      <c r="L760" s="14" t="n"/>
      <c r="M760" s="14" t="n"/>
      <c r="N760" s="14" t="n"/>
      <c r="O760" s="14" t="n"/>
      <c r="P760" s="14" t="n"/>
      <c r="Q760" s="14" t="n"/>
      <c r="R760" s="14" t="n"/>
      <c r="S760" s="14" t="n"/>
      <c r="T760" s="14" t="n"/>
      <c r="U760" s="14" t="n"/>
      <c r="V760" s="14" t="n"/>
      <c r="W760" s="14" t="n"/>
      <c r="X760" s="14" t="n"/>
      <c r="Y760" s="14" t="n"/>
      <c r="Z760" s="14" t="n"/>
    </row>
    <row r="761" ht="15.75" customHeight="1" s="16">
      <c r="A761" s="14" t="n"/>
      <c r="B761" s="14" t="n"/>
      <c r="C761" s="14" t="n"/>
      <c r="D761" s="14" t="n"/>
      <c r="E761" s="14" t="n"/>
      <c r="F761" s="14" t="n"/>
      <c r="G761" s="14" t="n"/>
      <c r="H761" s="14" t="n"/>
      <c r="I761" s="14" t="n"/>
      <c r="J761" s="14" t="n"/>
      <c r="K761" s="14" t="n"/>
      <c r="L761" s="14" t="n"/>
      <c r="M761" s="14" t="n"/>
      <c r="N761" s="14" t="n"/>
      <c r="O761" s="14" t="n"/>
      <c r="P761" s="14" t="n"/>
      <c r="Q761" s="14" t="n"/>
      <c r="R761" s="14" t="n"/>
      <c r="S761" s="14" t="n"/>
      <c r="T761" s="14" t="n"/>
      <c r="U761" s="14" t="n"/>
      <c r="V761" s="14" t="n"/>
      <c r="W761" s="14" t="n"/>
      <c r="X761" s="14" t="n"/>
      <c r="Y761" s="14" t="n"/>
      <c r="Z761" s="14" t="n"/>
    </row>
    <row r="762" ht="15.75" customHeight="1" s="16">
      <c r="A762" s="14" t="n"/>
      <c r="B762" s="14" t="n"/>
      <c r="C762" s="14" t="n"/>
      <c r="D762" s="14" t="n"/>
      <c r="E762" s="14" t="n"/>
      <c r="F762" s="14" t="n"/>
      <c r="G762" s="14" t="n"/>
      <c r="H762" s="14" t="n"/>
      <c r="I762" s="14" t="n"/>
      <c r="J762" s="14" t="n"/>
      <c r="K762" s="14" t="n"/>
      <c r="L762" s="14" t="n"/>
      <c r="M762" s="14" t="n"/>
      <c r="N762" s="14" t="n"/>
      <c r="O762" s="14" t="n"/>
      <c r="P762" s="14" t="n"/>
      <c r="Q762" s="14" t="n"/>
      <c r="R762" s="14" t="n"/>
      <c r="S762" s="14" t="n"/>
      <c r="T762" s="14" t="n"/>
      <c r="U762" s="14" t="n"/>
      <c r="V762" s="14" t="n"/>
      <c r="W762" s="14" t="n"/>
      <c r="X762" s="14" t="n"/>
      <c r="Y762" s="14" t="n"/>
      <c r="Z762" s="14" t="n"/>
    </row>
    <row r="763" ht="15.75" customHeight="1" s="16">
      <c r="A763" s="14" t="n"/>
      <c r="B763" s="14" t="n"/>
      <c r="C763" s="14" t="n"/>
      <c r="D763" s="14" t="n"/>
      <c r="E763" s="14" t="n"/>
      <c r="F763" s="14" t="n"/>
      <c r="G763" s="14" t="n"/>
      <c r="H763" s="14" t="n"/>
      <c r="I763" s="14" t="n"/>
      <c r="J763" s="14" t="n"/>
      <c r="K763" s="14" t="n"/>
      <c r="L763" s="14" t="n"/>
      <c r="M763" s="14" t="n"/>
      <c r="N763" s="14" t="n"/>
      <c r="O763" s="14" t="n"/>
      <c r="P763" s="14" t="n"/>
      <c r="Q763" s="14" t="n"/>
      <c r="R763" s="14" t="n"/>
      <c r="S763" s="14" t="n"/>
      <c r="T763" s="14" t="n"/>
      <c r="U763" s="14" t="n"/>
      <c r="V763" s="14" t="n"/>
      <c r="W763" s="14" t="n"/>
      <c r="X763" s="14" t="n"/>
      <c r="Y763" s="14" t="n"/>
      <c r="Z763" s="14" t="n"/>
    </row>
    <row r="764" ht="15.75" customHeight="1" s="16">
      <c r="A764" s="14" t="n"/>
      <c r="B764" s="14" t="n"/>
      <c r="C764" s="14" t="n"/>
      <c r="D764" s="14" t="n"/>
      <c r="E764" s="14" t="n"/>
      <c r="F764" s="14" t="n"/>
      <c r="G764" s="14" t="n"/>
      <c r="H764" s="14" t="n"/>
      <c r="I764" s="14" t="n"/>
      <c r="J764" s="14" t="n"/>
      <c r="K764" s="14" t="n"/>
      <c r="L764" s="14" t="n"/>
      <c r="M764" s="14" t="n"/>
      <c r="N764" s="14" t="n"/>
      <c r="O764" s="14" t="n"/>
      <c r="P764" s="14" t="n"/>
      <c r="Q764" s="14" t="n"/>
      <c r="R764" s="14" t="n"/>
      <c r="S764" s="14" t="n"/>
      <c r="T764" s="14" t="n"/>
      <c r="U764" s="14" t="n"/>
      <c r="V764" s="14" t="n"/>
      <c r="W764" s="14" t="n"/>
      <c r="X764" s="14" t="n"/>
      <c r="Y764" s="14" t="n"/>
      <c r="Z764" s="14" t="n"/>
    </row>
    <row r="765" ht="15.75" customHeight="1" s="16">
      <c r="A765" s="14" t="n"/>
      <c r="B765" s="14" t="n"/>
      <c r="C765" s="14" t="n"/>
      <c r="D765" s="14" t="n"/>
      <c r="E765" s="14" t="n"/>
      <c r="F765" s="14" t="n"/>
      <c r="G765" s="14" t="n"/>
      <c r="H765" s="14" t="n"/>
      <c r="I765" s="14" t="n"/>
      <c r="J765" s="14" t="n"/>
      <c r="K765" s="14" t="n"/>
      <c r="L765" s="14" t="n"/>
      <c r="M765" s="14" t="n"/>
      <c r="N765" s="14" t="n"/>
      <c r="O765" s="14" t="n"/>
      <c r="P765" s="14" t="n"/>
      <c r="Q765" s="14" t="n"/>
      <c r="R765" s="14" t="n"/>
      <c r="S765" s="14" t="n"/>
      <c r="T765" s="14" t="n"/>
      <c r="U765" s="14" t="n"/>
      <c r="V765" s="14" t="n"/>
      <c r="W765" s="14" t="n"/>
      <c r="X765" s="14" t="n"/>
      <c r="Y765" s="14" t="n"/>
      <c r="Z765" s="14" t="n"/>
    </row>
    <row r="766" ht="15.75" customHeight="1" s="16">
      <c r="A766" s="14" t="n"/>
      <c r="B766" s="14" t="n"/>
      <c r="C766" s="14" t="n"/>
      <c r="D766" s="14" t="n"/>
      <c r="E766" s="14" t="n"/>
      <c r="F766" s="14" t="n"/>
      <c r="G766" s="14" t="n"/>
      <c r="H766" s="14" t="n"/>
      <c r="I766" s="14" t="n"/>
      <c r="J766" s="14" t="n"/>
      <c r="K766" s="14" t="n"/>
      <c r="L766" s="14" t="n"/>
      <c r="M766" s="14" t="n"/>
      <c r="N766" s="14" t="n"/>
      <c r="O766" s="14" t="n"/>
      <c r="P766" s="14" t="n"/>
      <c r="Q766" s="14" t="n"/>
      <c r="R766" s="14" t="n"/>
      <c r="S766" s="14" t="n"/>
      <c r="T766" s="14" t="n"/>
      <c r="U766" s="14" t="n"/>
      <c r="V766" s="14" t="n"/>
      <c r="W766" s="14" t="n"/>
      <c r="X766" s="14" t="n"/>
      <c r="Y766" s="14" t="n"/>
      <c r="Z766" s="14" t="n"/>
    </row>
    <row r="767" ht="15.75" customHeight="1" s="16">
      <c r="A767" s="14" t="n"/>
      <c r="B767" s="14" t="n"/>
      <c r="C767" s="14" t="n"/>
      <c r="D767" s="14" t="n"/>
      <c r="E767" s="14" t="n"/>
      <c r="F767" s="14" t="n"/>
      <c r="G767" s="14" t="n"/>
      <c r="H767" s="14" t="n"/>
      <c r="I767" s="14" t="n"/>
      <c r="J767" s="14" t="n"/>
      <c r="K767" s="14" t="n"/>
      <c r="L767" s="14" t="n"/>
      <c r="M767" s="14" t="n"/>
      <c r="N767" s="14" t="n"/>
      <c r="O767" s="14" t="n"/>
      <c r="P767" s="14" t="n"/>
      <c r="Q767" s="14" t="n"/>
      <c r="R767" s="14" t="n"/>
      <c r="S767" s="14" t="n"/>
      <c r="T767" s="14" t="n"/>
      <c r="U767" s="14" t="n"/>
      <c r="V767" s="14" t="n"/>
      <c r="W767" s="14" t="n"/>
      <c r="X767" s="14" t="n"/>
      <c r="Y767" s="14" t="n"/>
      <c r="Z767" s="14" t="n"/>
    </row>
    <row r="768" ht="15.75" customHeight="1" s="16">
      <c r="A768" s="14" t="n"/>
      <c r="B768" s="14" t="n"/>
      <c r="C768" s="14" t="n"/>
      <c r="D768" s="14" t="n"/>
      <c r="E768" s="14" t="n"/>
      <c r="F768" s="14" t="n"/>
      <c r="G768" s="14" t="n"/>
      <c r="H768" s="14" t="n"/>
      <c r="I768" s="14" t="n"/>
      <c r="J768" s="14" t="n"/>
      <c r="K768" s="14" t="n"/>
      <c r="L768" s="14" t="n"/>
      <c r="M768" s="14" t="n"/>
      <c r="N768" s="14" t="n"/>
      <c r="O768" s="14" t="n"/>
      <c r="P768" s="14" t="n"/>
      <c r="Q768" s="14" t="n"/>
      <c r="R768" s="14" t="n"/>
      <c r="S768" s="14" t="n"/>
      <c r="T768" s="14" t="n"/>
      <c r="U768" s="14" t="n"/>
      <c r="V768" s="14" t="n"/>
      <c r="W768" s="14" t="n"/>
      <c r="X768" s="14" t="n"/>
      <c r="Y768" s="14" t="n"/>
      <c r="Z768" s="14" t="n"/>
    </row>
    <row r="769" ht="15.75" customHeight="1" s="16">
      <c r="A769" s="14" t="n"/>
      <c r="B769" s="14" t="n"/>
      <c r="C769" s="14" t="n"/>
      <c r="D769" s="14" t="n"/>
      <c r="E769" s="14" t="n"/>
      <c r="F769" s="14" t="n"/>
      <c r="G769" s="14" t="n"/>
      <c r="H769" s="14" t="n"/>
      <c r="I769" s="14" t="n"/>
      <c r="J769" s="14" t="n"/>
      <c r="K769" s="14" t="n"/>
      <c r="L769" s="14" t="n"/>
      <c r="M769" s="14" t="n"/>
      <c r="N769" s="14" t="n"/>
      <c r="O769" s="14" t="n"/>
      <c r="P769" s="14" t="n"/>
      <c r="Q769" s="14" t="n"/>
      <c r="R769" s="14" t="n"/>
      <c r="S769" s="14" t="n"/>
      <c r="T769" s="14" t="n"/>
      <c r="U769" s="14" t="n"/>
      <c r="V769" s="14" t="n"/>
      <c r="W769" s="14" t="n"/>
      <c r="X769" s="14" t="n"/>
      <c r="Y769" s="14" t="n"/>
      <c r="Z769" s="14" t="n"/>
    </row>
    <row r="770" ht="15.75" customHeight="1" s="16">
      <c r="A770" s="14" t="n"/>
      <c r="B770" s="14" t="n"/>
      <c r="C770" s="14" t="n"/>
      <c r="D770" s="14" t="n"/>
      <c r="E770" s="14" t="n"/>
      <c r="F770" s="14" t="n"/>
      <c r="G770" s="14" t="n"/>
      <c r="H770" s="14" t="n"/>
      <c r="I770" s="14" t="n"/>
      <c r="J770" s="14" t="n"/>
      <c r="K770" s="14" t="n"/>
      <c r="L770" s="14" t="n"/>
      <c r="M770" s="14" t="n"/>
      <c r="N770" s="14" t="n"/>
      <c r="O770" s="14" t="n"/>
      <c r="P770" s="14" t="n"/>
      <c r="Q770" s="14" t="n"/>
      <c r="R770" s="14" t="n"/>
      <c r="S770" s="14" t="n"/>
      <c r="T770" s="14" t="n"/>
      <c r="U770" s="14" t="n"/>
      <c r="V770" s="14" t="n"/>
      <c r="W770" s="14" t="n"/>
      <c r="X770" s="14" t="n"/>
      <c r="Y770" s="14" t="n"/>
      <c r="Z770" s="14" t="n"/>
    </row>
    <row r="771" ht="15.75" customHeight="1" s="16">
      <c r="A771" s="14" t="n"/>
      <c r="B771" s="14" t="n"/>
      <c r="C771" s="14" t="n"/>
      <c r="D771" s="14" t="n"/>
      <c r="E771" s="14" t="n"/>
      <c r="F771" s="14" t="n"/>
      <c r="G771" s="14" t="n"/>
      <c r="H771" s="14" t="n"/>
      <c r="I771" s="14" t="n"/>
      <c r="J771" s="14" t="n"/>
      <c r="K771" s="14" t="n"/>
      <c r="L771" s="14" t="n"/>
      <c r="M771" s="14" t="n"/>
      <c r="N771" s="14" t="n"/>
      <c r="O771" s="14" t="n"/>
      <c r="P771" s="14" t="n"/>
      <c r="Q771" s="14" t="n"/>
      <c r="R771" s="14" t="n"/>
      <c r="S771" s="14" t="n"/>
      <c r="T771" s="14" t="n"/>
      <c r="U771" s="14" t="n"/>
      <c r="V771" s="14" t="n"/>
      <c r="W771" s="14" t="n"/>
      <c r="X771" s="14" t="n"/>
      <c r="Y771" s="14" t="n"/>
      <c r="Z771" s="14" t="n"/>
    </row>
    <row r="772" ht="15.75" customHeight="1" s="16">
      <c r="A772" s="14" t="n"/>
      <c r="B772" s="14" t="n"/>
      <c r="C772" s="14" t="n"/>
      <c r="D772" s="14" t="n"/>
      <c r="E772" s="14" t="n"/>
      <c r="F772" s="14" t="n"/>
      <c r="G772" s="14" t="n"/>
      <c r="H772" s="14" t="n"/>
      <c r="I772" s="14" t="n"/>
      <c r="J772" s="14" t="n"/>
      <c r="K772" s="14" t="n"/>
      <c r="L772" s="14" t="n"/>
      <c r="M772" s="14" t="n"/>
      <c r="N772" s="14" t="n"/>
      <c r="O772" s="14" t="n"/>
      <c r="P772" s="14" t="n"/>
      <c r="Q772" s="14" t="n"/>
      <c r="R772" s="14" t="n"/>
      <c r="S772" s="14" t="n"/>
      <c r="T772" s="14" t="n"/>
      <c r="U772" s="14" t="n"/>
      <c r="V772" s="14" t="n"/>
      <c r="W772" s="14" t="n"/>
      <c r="X772" s="14" t="n"/>
      <c r="Y772" s="14" t="n"/>
      <c r="Z772" s="14" t="n"/>
    </row>
    <row r="773" ht="15.75" customHeight="1" s="16">
      <c r="A773" s="14" t="n"/>
      <c r="B773" s="14" t="n"/>
      <c r="C773" s="14" t="n"/>
      <c r="D773" s="14" t="n"/>
      <c r="E773" s="14" t="n"/>
      <c r="F773" s="14" t="n"/>
      <c r="G773" s="14" t="n"/>
      <c r="H773" s="14" t="n"/>
      <c r="I773" s="14" t="n"/>
      <c r="J773" s="14" t="n"/>
      <c r="K773" s="14" t="n"/>
      <c r="L773" s="14" t="n"/>
      <c r="M773" s="14" t="n"/>
      <c r="N773" s="14" t="n"/>
      <c r="O773" s="14" t="n"/>
      <c r="P773" s="14" t="n"/>
      <c r="Q773" s="14" t="n"/>
      <c r="R773" s="14" t="n"/>
      <c r="S773" s="14" t="n"/>
      <c r="T773" s="14" t="n"/>
      <c r="U773" s="14" t="n"/>
      <c r="V773" s="14" t="n"/>
      <c r="W773" s="14" t="n"/>
      <c r="X773" s="14" t="n"/>
      <c r="Y773" s="14" t="n"/>
      <c r="Z773" s="14" t="n"/>
    </row>
    <row r="774" ht="15.75" customHeight="1" s="16">
      <c r="A774" s="14" t="n"/>
      <c r="B774" s="14" t="n"/>
      <c r="C774" s="14" t="n"/>
      <c r="D774" s="14" t="n"/>
      <c r="E774" s="14" t="n"/>
      <c r="F774" s="14" t="n"/>
      <c r="G774" s="14" t="n"/>
      <c r="H774" s="14" t="n"/>
      <c r="I774" s="14" t="n"/>
      <c r="J774" s="14" t="n"/>
      <c r="K774" s="14" t="n"/>
      <c r="L774" s="14" t="n"/>
      <c r="M774" s="14" t="n"/>
      <c r="N774" s="14" t="n"/>
      <c r="O774" s="14" t="n"/>
      <c r="P774" s="14" t="n"/>
      <c r="Q774" s="14" t="n"/>
      <c r="R774" s="14" t="n"/>
      <c r="S774" s="14" t="n"/>
      <c r="T774" s="14" t="n"/>
      <c r="U774" s="14" t="n"/>
      <c r="V774" s="14" t="n"/>
      <c r="W774" s="14" t="n"/>
      <c r="X774" s="14" t="n"/>
      <c r="Y774" s="14" t="n"/>
      <c r="Z774" s="14" t="n"/>
    </row>
    <row r="775" ht="15.75" customHeight="1" s="16">
      <c r="A775" s="14" t="n"/>
      <c r="B775" s="14" t="n"/>
      <c r="C775" s="14" t="n"/>
      <c r="D775" s="14" t="n"/>
      <c r="E775" s="14" t="n"/>
      <c r="F775" s="14" t="n"/>
      <c r="G775" s="14" t="n"/>
      <c r="H775" s="14" t="n"/>
      <c r="I775" s="14" t="n"/>
      <c r="J775" s="14" t="n"/>
      <c r="K775" s="14" t="n"/>
      <c r="L775" s="14" t="n"/>
      <c r="M775" s="14" t="n"/>
      <c r="N775" s="14" t="n"/>
      <c r="O775" s="14" t="n"/>
      <c r="P775" s="14" t="n"/>
      <c r="Q775" s="14" t="n"/>
      <c r="R775" s="14" t="n"/>
      <c r="S775" s="14" t="n"/>
      <c r="T775" s="14" t="n"/>
      <c r="U775" s="14" t="n"/>
      <c r="V775" s="14" t="n"/>
      <c r="W775" s="14" t="n"/>
      <c r="X775" s="14" t="n"/>
      <c r="Y775" s="14" t="n"/>
      <c r="Z775" s="14" t="n"/>
    </row>
    <row r="776" ht="15.75" customHeight="1" s="16">
      <c r="A776" s="14" t="n"/>
      <c r="B776" s="14" t="n"/>
      <c r="C776" s="14" t="n"/>
      <c r="D776" s="14" t="n"/>
      <c r="E776" s="14" t="n"/>
      <c r="F776" s="14" t="n"/>
      <c r="G776" s="14" t="n"/>
      <c r="H776" s="14" t="n"/>
      <c r="I776" s="14" t="n"/>
      <c r="J776" s="14" t="n"/>
      <c r="K776" s="14" t="n"/>
      <c r="L776" s="14" t="n"/>
      <c r="M776" s="14" t="n"/>
      <c r="N776" s="14" t="n"/>
      <c r="O776" s="14" t="n"/>
      <c r="P776" s="14" t="n"/>
      <c r="Q776" s="14" t="n"/>
      <c r="R776" s="14" t="n"/>
      <c r="S776" s="14" t="n"/>
      <c r="T776" s="14" t="n"/>
      <c r="U776" s="14" t="n"/>
      <c r="V776" s="14" t="n"/>
      <c r="W776" s="14" t="n"/>
      <c r="X776" s="14" t="n"/>
      <c r="Y776" s="14" t="n"/>
      <c r="Z776" s="14" t="n"/>
    </row>
    <row r="777" ht="15.75" customHeight="1" s="16">
      <c r="A777" s="14" t="n"/>
      <c r="B777" s="14" t="n"/>
      <c r="C777" s="14" t="n"/>
      <c r="D777" s="14" t="n"/>
      <c r="E777" s="14" t="n"/>
      <c r="F777" s="14" t="n"/>
      <c r="G777" s="14" t="n"/>
      <c r="H777" s="14" t="n"/>
      <c r="I777" s="14" t="n"/>
      <c r="J777" s="14" t="n"/>
      <c r="K777" s="14" t="n"/>
      <c r="L777" s="14" t="n"/>
      <c r="M777" s="14" t="n"/>
      <c r="N777" s="14" t="n"/>
      <c r="O777" s="14" t="n"/>
      <c r="P777" s="14" t="n"/>
      <c r="Q777" s="14" t="n"/>
      <c r="R777" s="14" t="n"/>
      <c r="S777" s="14" t="n"/>
      <c r="T777" s="14" t="n"/>
      <c r="U777" s="14" t="n"/>
      <c r="V777" s="14" t="n"/>
      <c r="W777" s="14" t="n"/>
      <c r="X777" s="14" t="n"/>
      <c r="Y777" s="14" t="n"/>
      <c r="Z777" s="14" t="n"/>
    </row>
    <row r="778" ht="15.75" customHeight="1" s="16">
      <c r="A778" s="14" t="n"/>
      <c r="B778" s="14" t="n"/>
      <c r="C778" s="14" t="n"/>
      <c r="D778" s="14" t="n"/>
      <c r="E778" s="14" t="n"/>
      <c r="F778" s="14" t="n"/>
      <c r="G778" s="14" t="n"/>
      <c r="H778" s="14" t="n"/>
      <c r="I778" s="14" t="n"/>
      <c r="J778" s="14" t="n"/>
      <c r="K778" s="14" t="n"/>
      <c r="L778" s="14" t="n"/>
      <c r="M778" s="14" t="n"/>
      <c r="N778" s="14" t="n"/>
      <c r="O778" s="14" t="n"/>
      <c r="P778" s="14" t="n"/>
      <c r="Q778" s="14" t="n"/>
      <c r="R778" s="14" t="n"/>
      <c r="S778" s="14" t="n"/>
      <c r="T778" s="14" t="n"/>
      <c r="U778" s="14" t="n"/>
      <c r="V778" s="14" t="n"/>
      <c r="W778" s="14" t="n"/>
      <c r="X778" s="14" t="n"/>
      <c r="Y778" s="14" t="n"/>
      <c r="Z778" s="14" t="n"/>
    </row>
    <row r="779" ht="15.75" customHeight="1" s="16">
      <c r="A779" s="14" t="n"/>
      <c r="B779" s="14" t="n"/>
      <c r="C779" s="14" t="n"/>
      <c r="D779" s="14" t="n"/>
      <c r="E779" s="14" t="n"/>
      <c r="F779" s="14" t="n"/>
      <c r="G779" s="14" t="n"/>
      <c r="H779" s="14" t="n"/>
      <c r="I779" s="14" t="n"/>
      <c r="J779" s="14" t="n"/>
      <c r="K779" s="14" t="n"/>
      <c r="L779" s="14" t="n"/>
      <c r="M779" s="14" t="n"/>
      <c r="N779" s="14" t="n"/>
      <c r="O779" s="14" t="n"/>
      <c r="P779" s="14" t="n"/>
      <c r="Q779" s="14" t="n"/>
      <c r="R779" s="14" t="n"/>
      <c r="S779" s="14" t="n"/>
      <c r="T779" s="14" t="n"/>
      <c r="U779" s="14" t="n"/>
      <c r="V779" s="14" t="n"/>
      <c r="W779" s="14" t="n"/>
      <c r="X779" s="14" t="n"/>
      <c r="Y779" s="14" t="n"/>
      <c r="Z779" s="14" t="n"/>
    </row>
    <row r="780" ht="15.75" customHeight="1" s="16">
      <c r="A780" s="14" t="n"/>
      <c r="B780" s="14" t="n"/>
      <c r="C780" s="14" t="n"/>
      <c r="D780" s="14" t="n"/>
      <c r="E780" s="14" t="n"/>
      <c r="F780" s="14" t="n"/>
      <c r="G780" s="14" t="n"/>
      <c r="H780" s="14" t="n"/>
      <c r="I780" s="14" t="n"/>
      <c r="J780" s="14" t="n"/>
      <c r="K780" s="14" t="n"/>
      <c r="L780" s="14" t="n"/>
      <c r="M780" s="14" t="n"/>
      <c r="N780" s="14" t="n"/>
      <c r="O780" s="14" t="n"/>
      <c r="P780" s="14" t="n"/>
      <c r="Q780" s="14" t="n"/>
      <c r="R780" s="14" t="n"/>
      <c r="S780" s="14" t="n"/>
      <c r="T780" s="14" t="n"/>
      <c r="U780" s="14" t="n"/>
      <c r="V780" s="14" t="n"/>
      <c r="W780" s="14" t="n"/>
      <c r="X780" s="14" t="n"/>
      <c r="Y780" s="14" t="n"/>
      <c r="Z780" s="14" t="n"/>
    </row>
    <row r="781" ht="15.75" customHeight="1" s="16">
      <c r="A781" s="14" t="n"/>
      <c r="B781" s="14" t="n"/>
      <c r="C781" s="14" t="n"/>
      <c r="D781" s="14" t="n"/>
      <c r="E781" s="14" t="n"/>
      <c r="F781" s="14" t="n"/>
      <c r="G781" s="14" t="n"/>
      <c r="H781" s="14" t="n"/>
      <c r="I781" s="14" t="n"/>
      <c r="J781" s="14" t="n"/>
      <c r="K781" s="14" t="n"/>
      <c r="L781" s="14" t="n"/>
      <c r="M781" s="14" t="n"/>
      <c r="N781" s="14" t="n"/>
      <c r="O781" s="14" t="n"/>
      <c r="P781" s="14" t="n"/>
      <c r="Q781" s="14" t="n"/>
      <c r="R781" s="14" t="n"/>
      <c r="S781" s="14" t="n"/>
      <c r="T781" s="14" t="n"/>
      <c r="U781" s="14" t="n"/>
      <c r="V781" s="14" t="n"/>
      <c r="W781" s="14" t="n"/>
      <c r="X781" s="14" t="n"/>
      <c r="Y781" s="14" t="n"/>
      <c r="Z781" s="14" t="n"/>
    </row>
    <row r="782" ht="15.75" customHeight="1" s="16">
      <c r="A782" s="14" t="n"/>
      <c r="B782" s="14" t="n"/>
      <c r="C782" s="14" t="n"/>
      <c r="D782" s="14" t="n"/>
      <c r="E782" s="14" t="n"/>
      <c r="F782" s="14" t="n"/>
      <c r="G782" s="14" t="n"/>
      <c r="H782" s="14" t="n"/>
      <c r="I782" s="14" t="n"/>
      <c r="J782" s="14" t="n"/>
      <c r="K782" s="14" t="n"/>
      <c r="L782" s="14" t="n"/>
      <c r="M782" s="14" t="n"/>
      <c r="N782" s="14" t="n"/>
      <c r="O782" s="14" t="n"/>
      <c r="P782" s="14" t="n"/>
      <c r="Q782" s="14" t="n"/>
      <c r="R782" s="14" t="n"/>
      <c r="S782" s="14" t="n"/>
      <c r="T782" s="14" t="n"/>
      <c r="U782" s="14" t="n"/>
      <c r="V782" s="14" t="n"/>
      <c r="W782" s="14" t="n"/>
      <c r="X782" s="14" t="n"/>
      <c r="Y782" s="14" t="n"/>
      <c r="Z782" s="14" t="n"/>
    </row>
    <row r="783" ht="15.75" customHeight="1" s="16">
      <c r="A783" s="14" t="n"/>
      <c r="B783" s="14" t="n"/>
      <c r="C783" s="14" t="n"/>
      <c r="D783" s="14" t="n"/>
      <c r="E783" s="14" t="n"/>
      <c r="F783" s="14" t="n"/>
      <c r="G783" s="14" t="n"/>
      <c r="H783" s="14" t="n"/>
      <c r="I783" s="14" t="n"/>
      <c r="J783" s="14" t="n"/>
      <c r="K783" s="14" t="n"/>
      <c r="L783" s="14" t="n"/>
      <c r="M783" s="14" t="n"/>
      <c r="N783" s="14" t="n"/>
      <c r="O783" s="14" t="n"/>
      <c r="P783" s="14" t="n"/>
      <c r="Q783" s="14" t="n"/>
      <c r="R783" s="14" t="n"/>
      <c r="S783" s="14" t="n"/>
      <c r="T783" s="14" t="n"/>
      <c r="U783" s="14" t="n"/>
      <c r="V783" s="14" t="n"/>
      <c r="W783" s="14" t="n"/>
      <c r="X783" s="14" t="n"/>
      <c r="Y783" s="14" t="n"/>
      <c r="Z783" s="14" t="n"/>
    </row>
    <row r="784" ht="15.75" customHeight="1" s="16">
      <c r="A784" s="14" t="n"/>
      <c r="B784" s="14" t="n"/>
      <c r="C784" s="14" t="n"/>
      <c r="D784" s="14" t="n"/>
      <c r="E784" s="14" t="n"/>
      <c r="F784" s="14" t="n"/>
      <c r="G784" s="14" t="n"/>
      <c r="H784" s="14" t="n"/>
      <c r="I784" s="14" t="n"/>
      <c r="J784" s="14" t="n"/>
      <c r="K784" s="14" t="n"/>
      <c r="L784" s="14" t="n"/>
      <c r="M784" s="14" t="n"/>
      <c r="N784" s="14" t="n"/>
      <c r="O784" s="14" t="n"/>
      <c r="P784" s="14" t="n"/>
      <c r="Q784" s="14" t="n"/>
      <c r="R784" s="14" t="n"/>
      <c r="S784" s="14" t="n"/>
      <c r="T784" s="14" t="n"/>
      <c r="U784" s="14" t="n"/>
      <c r="V784" s="14" t="n"/>
      <c r="W784" s="14" t="n"/>
      <c r="X784" s="14" t="n"/>
      <c r="Y784" s="14" t="n"/>
      <c r="Z784" s="14" t="n"/>
    </row>
    <row r="785" ht="15.75" customHeight="1" s="16">
      <c r="A785" s="14" t="n"/>
      <c r="B785" s="14" t="n"/>
      <c r="C785" s="14" t="n"/>
      <c r="D785" s="14" t="n"/>
      <c r="E785" s="14" t="n"/>
      <c r="F785" s="14" t="n"/>
      <c r="G785" s="14" t="n"/>
      <c r="H785" s="14" t="n"/>
      <c r="I785" s="14" t="n"/>
      <c r="J785" s="14" t="n"/>
      <c r="K785" s="14" t="n"/>
      <c r="L785" s="14" t="n"/>
      <c r="M785" s="14" t="n"/>
      <c r="N785" s="14" t="n"/>
      <c r="O785" s="14" t="n"/>
      <c r="P785" s="14" t="n"/>
      <c r="Q785" s="14" t="n"/>
      <c r="R785" s="14" t="n"/>
      <c r="S785" s="14" t="n"/>
      <c r="T785" s="14" t="n"/>
      <c r="U785" s="14" t="n"/>
      <c r="V785" s="14" t="n"/>
      <c r="W785" s="14" t="n"/>
      <c r="X785" s="14" t="n"/>
      <c r="Y785" s="14" t="n"/>
      <c r="Z785" s="14" t="n"/>
    </row>
    <row r="786" ht="15.75" customHeight="1" s="16">
      <c r="A786" s="14" t="n"/>
      <c r="B786" s="14" t="n"/>
      <c r="C786" s="14" t="n"/>
      <c r="D786" s="14" t="n"/>
      <c r="E786" s="14" t="n"/>
      <c r="F786" s="14" t="n"/>
      <c r="G786" s="14" t="n"/>
      <c r="H786" s="14" t="n"/>
      <c r="I786" s="14" t="n"/>
      <c r="J786" s="14" t="n"/>
      <c r="K786" s="14" t="n"/>
      <c r="L786" s="14" t="n"/>
      <c r="M786" s="14" t="n"/>
      <c r="N786" s="14" t="n"/>
      <c r="O786" s="14" t="n"/>
      <c r="P786" s="14" t="n"/>
      <c r="Q786" s="14" t="n"/>
      <c r="R786" s="14" t="n"/>
      <c r="S786" s="14" t="n"/>
      <c r="T786" s="14" t="n"/>
      <c r="U786" s="14" t="n"/>
      <c r="V786" s="14" t="n"/>
      <c r="W786" s="14" t="n"/>
      <c r="X786" s="14" t="n"/>
      <c r="Y786" s="14" t="n"/>
      <c r="Z786" s="14" t="n"/>
    </row>
    <row r="787" ht="15.75" customHeight="1" s="16">
      <c r="A787" s="14" t="n"/>
      <c r="B787" s="14" t="n"/>
      <c r="C787" s="14" t="n"/>
      <c r="D787" s="14" t="n"/>
      <c r="E787" s="14" t="n"/>
      <c r="F787" s="14" t="n"/>
      <c r="G787" s="14" t="n"/>
      <c r="H787" s="14" t="n"/>
      <c r="I787" s="14" t="n"/>
      <c r="J787" s="14" t="n"/>
      <c r="K787" s="14" t="n"/>
      <c r="L787" s="14" t="n"/>
      <c r="M787" s="14" t="n"/>
      <c r="N787" s="14" t="n"/>
      <c r="O787" s="14" t="n"/>
      <c r="P787" s="14" t="n"/>
      <c r="Q787" s="14" t="n"/>
      <c r="R787" s="14" t="n"/>
      <c r="S787" s="14" t="n"/>
      <c r="T787" s="14" t="n"/>
      <c r="U787" s="14" t="n"/>
      <c r="V787" s="14" t="n"/>
      <c r="W787" s="14" t="n"/>
      <c r="X787" s="14" t="n"/>
      <c r="Y787" s="14" t="n"/>
      <c r="Z787" s="14" t="n"/>
    </row>
    <row r="788" ht="15.75" customHeight="1" s="16">
      <c r="A788" s="14" t="n"/>
      <c r="B788" s="14" t="n"/>
      <c r="C788" s="14" t="n"/>
      <c r="D788" s="14" t="n"/>
      <c r="E788" s="14" t="n"/>
      <c r="F788" s="14" t="n"/>
      <c r="G788" s="14" t="n"/>
      <c r="H788" s="14" t="n"/>
      <c r="I788" s="14" t="n"/>
      <c r="J788" s="14" t="n"/>
      <c r="K788" s="14" t="n"/>
      <c r="L788" s="14" t="n"/>
      <c r="M788" s="14" t="n"/>
      <c r="N788" s="14" t="n"/>
      <c r="O788" s="14" t="n"/>
      <c r="P788" s="14" t="n"/>
      <c r="Q788" s="14" t="n"/>
      <c r="R788" s="14" t="n"/>
      <c r="S788" s="14" t="n"/>
      <c r="T788" s="14" t="n"/>
      <c r="U788" s="14" t="n"/>
      <c r="V788" s="14" t="n"/>
      <c r="W788" s="14" t="n"/>
      <c r="X788" s="14" t="n"/>
      <c r="Y788" s="14" t="n"/>
      <c r="Z788" s="14" t="n"/>
    </row>
    <row r="789" ht="15.75" customHeight="1" s="16">
      <c r="A789" s="14" t="n"/>
      <c r="B789" s="14" t="n"/>
      <c r="C789" s="14" t="n"/>
      <c r="D789" s="14" t="n"/>
      <c r="E789" s="14" t="n"/>
      <c r="F789" s="14" t="n"/>
      <c r="G789" s="14" t="n"/>
      <c r="H789" s="14" t="n"/>
      <c r="I789" s="14" t="n"/>
      <c r="J789" s="14" t="n"/>
      <c r="K789" s="14" t="n"/>
      <c r="L789" s="14" t="n"/>
      <c r="M789" s="14" t="n"/>
      <c r="N789" s="14" t="n"/>
      <c r="O789" s="14" t="n"/>
      <c r="P789" s="14" t="n"/>
      <c r="Q789" s="14" t="n"/>
      <c r="R789" s="14" t="n"/>
      <c r="S789" s="14" t="n"/>
      <c r="T789" s="14" t="n"/>
      <c r="U789" s="14" t="n"/>
      <c r="V789" s="14" t="n"/>
      <c r="W789" s="14" t="n"/>
      <c r="X789" s="14" t="n"/>
      <c r="Y789" s="14" t="n"/>
      <c r="Z789" s="14" t="n"/>
    </row>
    <row r="790" ht="15.75" customHeight="1" s="16">
      <c r="A790" s="14" t="n"/>
      <c r="B790" s="14" t="n"/>
      <c r="C790" s="14" t="n"/>
      <c r="D790" s="14" t="n"/>
      <c r="E790" s="14" t="n"/>
      <c r="F790" s="14" t="n"/>
      <c r="G790" s="14" t="n"/>
      <c r="H790" s="14" t="n"/>
      <c r="I790" s="14" t="n"/>
      <c r="J790" s="14" t="n"/>
      <c r="K790" s="14" t="n"/>
      <c r="L790" s="14" t="n"/>
      <c r="M790" s="14" t="n"/>
      <c r="N790" s="14" t="n"/>
      <c r="O790" s="14" t="n"/>
      <c r="P790" s="14" t="n"/>
      <c r="Q790" s="14" t="n"/>
      <c r="R790" s="14" t="n"/>
      <c r="S790" s="14" t="n"/>
      <c r="T790" s="14" t="n"/>
      <c r="U790" s="14" t="n"/>
      <c r="V790" s="14" t="n"/>
      <c r="W790" s="14" t="n"/>
      <c r="X790" s="14" t="n"/>
      <c r="Y790" s="14" t="n"/>
      <c r="Z790" s="14" t="n"/>
    </row>
    <row r="791" ht="15.75" customHeight="1" s="16">
      <c r="A791" s="14" t="n"/>
      <c r="B791" s="14" t="n"/>
      <c r="C791" s="14" t="n"/>
      <c r="D791" s="14" t="n"/>
      <c r="E791" s="14" t="n"/>
      <c r="F791" s="14" t="n"/>
      <c r="G791" s="14" t="n"/>
      <c r="H791" s="14" t="n"/>
      <c r="I791" s="14" t="n"/>
      <c r="J791" s="14" t="n"/>
      <c r="K791" s="14" t="n"/>
      <c r="L791" s="14" t="n"/>
      <c r="M791" s="14" t="n"/>
      <c r="N791" s="14" t="n"/>
      <c r="O791" s="14" t="n"/>
      <c r="P791" s="14" t="n"/>
      <c r="Q791" s="14" t="n"/>
      <c r="R791" s="14" t="n"/>
      <c r="S791" s="14" t="n"/>
      <c r="T791" s="14" t="n"/>
      <c r="U791" s="14" t="n"/>
      <c r="V791" s="14" t="n"/>
      <c r="W791" s="14" t="n"/>
      <c r="X791" s="14" t="n"/>
      <c r="Y791" s="14" t="n"/>
      <c r="Z791" s="14" t="n"/>
    </row>
    <row r="792" ht="15.75" customHeight="1" s="16">
      <c r="A792" s="14" t="n"/>
      <c r="B792" s="14" t="n"/>
      <c r="C792" s="14" t="n"/>
      <c r="D792" s="14" t="n"/>
      <c r="E792" s="14" t="n"/>
      <c r="F792" s="14" t="n"/>
      <c r="G792" s="14" t="n"/>
      <c r="H792" s="14" t="n"/>
      <c r="I792" s="14" t="n"/>
      <c r="J792" s="14" t="n"/>
      <c r="K792" s="14" t="n"/>
      <c r="L792" s="14" t="n"/>
      <c r="M792" s="14" t="n"/>
      <c r="N792" s="14" t="n"/>
      <c r="O792" s="14" t="n"/>
      <c r="P792" s="14" t="n"/>
      <c r="Q792" s="14" t="n"/>
      <c r="R792" s="14" t="n"/>
      <c r="S792" s="14" t="n"/>
      <c r="T792" s="14" t="n"/>
      <c r="U792" s="14" t="n"/>
      <c r="V792" s="14" t="n"/>
      <c r="W792" s="14" t="n"/>
      <c r="X792" s="14" t="n"/>
      <c r="Y792" s="14" t="n"/>
      <c r="Z792" s="14" t="n"/>
    </row>
    <row r="793" ht="15.75" customHeight="1" s="16">
      <c r="A793" s="14" t="n"/>
      <c r="B793" s="14" t="n"/>
      <c r="C793" s="14" t="n"/>
      <c r="D793" s="14" t="n"/>
      <c r="E793" s="14" t="n"/>
      <c r="F793" s="14" t="n"/>
      <c r="G793" s="14" t="n"/>
      <c r="H793" s="14" t="n"/>
      <c r="I793" s="14" t="n"/>
      <c r="J793" s="14" t="n"/>
      <c r="K793" s="14" t="n"/>
      <c r="L793" s="14" t="n"/>
      <c r="M793" s="14" t="n"/>
      <c r="N793" s="14" t="n"/>
      <c r="O793" s="14" t="n"/>
      <c r="P793" s="14" t="n"/>
      <c r="Q793" s="14" t="n"/>
      <c r="R793" s="14" t="n"/>
      <c r="S793" s="14" t="n"/>
      <c r="T793" s="14" t="n"/>
      <c r="U793" s="14" t="n"/>
      <c r="V793" s="14" t="n"/>
      <c r="W793" s="14" t="n"/>
      <c r="X793" s="14" t="n"/>
      <c r="Y793" s="14" t="n"/>
      <c r="Z793" s="14" t="n"/>
    </row>
    <row r="794" ht="15.75" customHeight="1" s="16">
      <c r="A794" s="14" t="n"/>
      <c r="B794" s="14" t="n"/>
      <c r="C794" s="14" t="n"/>
      <c r="D794" s="14" t="n"/>
      <c r="E794" s="14" t="n"/>
      <c r="F794" s="14" t="n"/>
      <c r="G794" s="14" t="n"/>
      <c r="H794" s="14" t="n"/>
      <c r="I794" s="14" t="n"/>
      <c r="J794" s="14" t="n"/>
      <c r="K794" s="14" t="n"/>
      <c r="L794" s="14" t="n"/>
      <c r="M794" s="14" t="n"/>
      <c r="N794" s="14" t="n"/>
      <c r="O794" s="14" t="n"/>
      <c r="P794" s="14" t="n"/>
      <c r="Q794" s="14" t="n"/>
      <c r="R794" s="14" t="n"/>
      <c r="S794" s="14" t="n"/>
      <c r="T794" s="14" t="n"/>
      <c r="U794" s="14" t="n"/>
      <c r="V794" s="14" t="n"/>
      <c r="W794" s="14" t="n"/>
      <c r="X794" s="14" t="n"/>
      <c r="Y794" s="14" t="n"/>
      <c r="Z794" s="14" t="n"/>
    </row>
    <row r="795" ht="15.75" customHeight="1" s="16">
      <c r="A795" s="14" t="n"/>
      <c r="B795" s="14" t="n"/>
      <c r="C795" s="14" t="n"/>
      <c r="D795" s="14" t="n"/>
      <c r="E795" s="14" t="n"/>
      <c r="F795" s="14" t="n"/>
      <c r="G795" s="14" t="n"/>
      <c r="H795" s="14" t="n"/>
      <c r="I795" s="14" t="n"/>
      <c r="J795" s="14" t="n"/>
      <c r="K795" s="14" t="n"/>
      <c r="L795" s="14" t="n"/>
      <c r="M795" s="14" t="n"/>
      <c r="N795" s="14" t="n"/>
      <c r="O795" s="14" t="n"/>
      <c r="P795" s="14" t="n"/>
      <c r="Q795" s="14" t="n"/>
      <c r="R795" s="14" t="n"/>
      <c r="S795" s="14" t="n"/>
      <c r="T795" s="14" t="n"/>
      <c r="U795" s="14" t="n"/>
      <c r="V795" s="14" t="n"/>
      <c r="W795" s="14" t="n"/>
      <c r="X795" s="14" t="n"/>
      <c r="Y795" s="14" t="n"/>
      <c r="Z795" s="14" t="n"/>
    </row>
    <row r="796" ht="15.75" customHeight="1" s="16">
      <c r="A796" s="14" t="n"/>
      <c r="B796" s="14" t="n"/>
      <c r="C796" s="14" t="n"/>
      <c r="D796" s="14" t="n"/>
      <c r="E796" s="14" t="n"/>
      <c r="F796" s="14" t="n"/>
      <c r="G796" s="14" t="n"/>
      <c r="H796" s="14" t="n"/>
      <c r="I796" s="14" t="n"/>
      <c r="J796" s="14" t="n"/>
      <c r="K796" s="14" t="n"/>
      <c r="L796" s="14" t="n"/>
      <c r="M796" s="14" t="n"/>
      <c r="N796" s="14" t="n"/>
      <c r="O796" s="14" t="n"/>
      <c r="P796" s="14" t="n"/>
      <c r="Q796" s="14" t="n"/>
      <c r="R796" s="14" t="n"/>
      <c r="S796" s="14" t="n"/>
      <c r="T796" s="14" t="n"/>
      <c r="U796" s="14" t="n"/>
      <c r="V796" s="14" t="n"/>
      <c r="W796" s="14" t="n"/>
      <c r="X796" s="14" t="n"/>
      <c r="Y796" s="14" t="n"/>
      <c r="Z796" s="14" t="n"/>
    </row>
    <row r="797" ht="15.75" customHeight="1" s="16">
      <c r="A797" s="14" t="n"/>
      <c r="B797" s="14" t="n"/>
      <c r="C797" s="14" t="n"/>
      <c r="D797" s="14" t="n"/>
      <c r="E797" s="14" t="n"/>
      <c r="F797" s="14" t="n"/>
      <c r="G797" s="14" t="n"/>
      <c r="H797" s="14" t="n"/>
      <c r="I797" s="14" t="n"/>
      <c r="J797" s="14" t="n"/>
      <c r="K797" s="14" t="n"/>
      <c r="L797" s="14" t="n"/>
      <c r="M797" s="14" t="n"/>
      <c r="N797" s="14" t="n"/>
      <c r="O797" s="14" t="n"/>
      <c r="P797" s="14" t="n"/>
      <c r="Q797" s="14" t="n"/>
      <c r="R797" s="14" t="n"/>
      <c r="S797" s="14" t="n"/>
      <c r="T797" s="14" t="n"/>
      <c r="U797" s="14" t="n"/>
      <c r="V797" s="14" t="n"/>
      <c r="W797" s="14" t="n"/>
      <c r="X797" s="14" t="n"/>
      <c r="Y797" s="14" t="n"/>
      <c r="Z797" s="14" t="n"/>
    </row>
    <row r="798" ht="15.75" customHeight="1" s="16">
      <c r="A798" s="14" t="n"/>
      <c r="B798" s="14" t="n"/>
      <c r="C798" s="14" t="n"/>
      <c r="D798" s="14" t="n"/>
      <c r="E798" s="14" t="n"/>
      <c r="F798" s="14" t="n"/>
      <c r="G798" s="14" t="n"/>
      <c r="H798" s="14" t="n"/>
      <c r="I798" s="14" t="n"/>
      <c r="J798" s="14" t="n"/>
      <c r="K798" s="14" t="n"/>
      <c r="L798" s="14" t="n"/>
      <c r="M798" s="14" t="n"/>
      <c r="N798" s="14" t="n"/>
      <c r="O798" s="14" t="n"/>
      <c r="P798" s="14" t="n"/>
      <c r="Q798" s="14" t="n"/>
      <c r="R798" s="14" t="n"/>
      <c r="S798" s="14" t="n"/>
      <c r="T798" s="14" t="n"/>
      <c r="U798" s="14" t="n"/>
      <c r="V798" s="14" t="n"/>
      <c r="W798" s="14" t="n"/>
      <c r="X798" s="14" t="n"/>
      <c r="Y798" s="14" t="n"/>
      <c r="Z798" s="14" t="n"/>
    </row>
    <row r="799" ht="15.75" customHeight="1" s="16">
      <c r="A799" s="14" t="n"/>
      <c r="B799" s="14" t="n"/>
      <c r="C799" s="14" t="n"/>
      <c r="D799" s="14" t="n"/>
      <c r="E799" s="14" t="n"/>
      <c r="F799" s="14" t="n"/>
      <c r="G799" s="14" t="n"/>
      <c r="H799" s="14" t="n"/>
      <c r="I799" s="14" t="n"/>
      <c r="J799" s="14" t="n"/>
      <c r="K799" s="14" t="n"/>
      <c r="L799" s="14" t="n"/>
      <c r="M799" s="14" t="n"/>
      <c r="N799" s="14" t="n"/>
      <c r="O799" s="14" t="n"/>
      <c r="P799" s="14" t="n"/>
      <c r="Q799" s="14" t="n"/>
      <c r="R799" s="14" t="n"/>
      <c r="S799" s="14" t="n"/>
      <c r="T799" s="14" t="n"/>
      <c r="U799" s="14" t="n"/>
      <c r="V799" s="14" t="n"/>
      <c r="W799" s="14" t="n"/>
      <c r="X799" s="14" t="n"/>
      <c r="Y799" s="14" t="n"/>
      <c r="Z799" s="14" t="n"/>
    </row>
    <row r="800" ht="15.75" customHeight="1" s="16">
      <c r="A800" s="14" t="n"/>
      <c r="B800" s="14" t="n"/>
      <c r="C800" s="14" t="n"/>
      <c r="D800" s="14" t="n"/>
      <c r="E800" s="14" t="n"/>
      <c r="F800" s="14" t="n"/>
      <c r="G800" s="14" t="n"/>
      <c r="H800" s="14" t="n"/>
      <c r="I800" s="14" t="n"/>
      <c r="J800" s="14" t="n"/>
      <c r="K800" s="14" t="n"/>
      <c r="L800" s="14" t="n"/>
      <c r="M800" s="14" t="n"/>
      <c r="N800" s="14" t="n"/>
      <c r="O800" s="14" t="n"/>
      <c r="P800" s="14" t="n"/>
      <c r="Q800" s="14" t="n"/>
      <c r="R800" s="14" t="n"/>
      <c r="S800" s="14" t="n"/>
      <c r="T800" s="14" t="n"/>
      <c r="U800" s="14" t="n"/>
      <c r="V800" s="14" t="n"/>
      <c r="W800" s="14" t="n"/>
      <c r="X800" s="14" t="n"/>
      <c r="Y800" s="14" t="n"/>
      <c r="Z800" s="14" t="n"/>
    </row>
    <row r="801" ht="15.75" customHeight="1" s="16">
      <c r="A801" s="14" t="n"/>
      <c r="B801" s="14" t="n"/>
      <c r="C801" s="14" t="n"/>
      <c r="D801" s="14" t="n"/>
      <c r="E801" s="14" t="n"/>
      <c r="F801" s="14" t="n"/>
      <c r="G801" s="14" t="n"/>
      <c r="H801" s="14" t="n"/>
      <c r="I801" s="14" t="n"/>
      <c r="J801" s="14" t="n"/>
      <c r="K801" s="14" t="n"/>
      <c r="L801" s="14" t="n"/>
      <c r="M801" s="14" t="n"/>
      <c r="N801" s="14" t="n"/>
      <c r="O801" s="14" t="n"/>
      <c r="P801" s="14" t="n"/>
      <c r="Q801" s="14" t="n"/>
      <c r="R801" s="14" t="n"/>
      <c r="S801" s="14" t="n"/>
      <c r="T801" s="14" t="n"/>
      <c r="U801" s="14" t="n"/>
      <c r="V801" s="14" t="n"/>
      <c r="W801" s="14" t="n"/>
      <c r="X801" s="14" t="n"/>
      <c r="Y801" s="14" t="n"/>
      <c r="Z801" s="14" t="n"/>
    </row>
    <row r="802" ht="15.75" customHeight="1" s="16">
      <c r="A802" s="14" t="n"/>
      <c r="B802" s="14" t="n"/>
      <c r="C802" s="14" t="n"/>
      <c r="D802" s="14" t="n"/>
      <c r="E802" s="14" t="n"/>
      <c r="F802" s="14" t="n"/>
      <c r="G802" s="14" t="n"/>
      <c r="H802" s="14" t="n"/>
      <c r="I802" s="14" t="n"/>
      <c r="J802" s="14" t="n"/>
      <c r="K802" s="14" t="n"/>
      <c r="L802" s="14" t="n"/>
      <c r="M802" s="14" t="n"/>
      <c r="N802" s="14" t="n"/>
      <c r="O802" s="14" t="n"/>
      <c r="P802" s="14" t="n"/>
      <c r="Q802" s="14" t="n"/>
      <c r="R802" s="14" t="n"/>
      <c r="S802" s="14" t="n"/>
      <c r="T802" s="14" t="n"/>
      <c r="U802" s="14" t="n"/>
      <c r="V802" s="14" t="n"/>
      <c r="W802" s="14" t="n"/>
      <c r="X802" s="14" t="n"/>
      <c r="Y802" s="14" t="n"/>
      <c r="Z802" s="14" t="n"/>
    </row>
    <row r="803" ht="15.75" customHeight="1" s="16">
      <c r="A803" s="14" t="n"/>
      <c r="B803" s="14" t="n"/>
      <c r="C803" s="14" t="n"/>
      <c r="D803" s="14" t="n"/>
      <c r="E803" s="14" t="n"/>
      <c r="F803" s="14" t="n"/>
      <c r="G803" s="14" t="n"/>
      <c r="H803" s="14" t="n"/>
      <c r="I803" s="14" t="n"/>
      <c r="J803" s="14" t="n"/>
      <c r="K803" s="14" t="n"/>
      <c r="L803" s="14" t="n"/>
      <c r="M803" s="14" t="n"/>
      <c r="N803" s="14" t="n"/>
      <c r="O803" s="14" t="n"/>
      <c r="P803" s="14" t="n"/>
      <c r="Q803" s="14" t="n"/>
      <c r="R803" s="14" t="n"/>
      <c r="S803" s="14" t="n"/>
      <c r="T803" s="14" t="n"/>
      <c r="U803" s="14" t="n"/>
      <c r="V803" s="14" t="n"/>
      <c r="W803" s="14" t="n"/>
      <c r="X803" s="14" t="n"/>
      <c r="Y803" s="14" t="n"/>
      <c r="Z803" s="14" t="n"/>
    </row>
    <row r="804" ht="15.75" customHeight="1" s="16">
      <c r="A804" s="14" t="n"/>
      <c r="B804" s="14" t="n"/>
      <c r="C804" s="14" t="n"/>
      <c r="D804" s="14" t="n"/>
      <c r="E804" s="14" t="n"/>
      <c r="F804" s="14" t="n"/>
      <c r="G804" s="14" t="n"/>
      <c r="H804" s="14" t="n"/>
      <c r="I804" s="14" t="n"/>
      <c r="J804" s="14" t="n"/>
      <c r="K804" s="14" t="n"/>
      <c r="L804" s="14" t="n"/>
      <c r="M804" s="14" t="n"/>
      <c r="N804" s="14" t="n"/>
      <c r="O804" s="14" t="n"/>
      <c r="P804" s="14" t="n"/>
      <c r="Q804" s="14" t="n"/>
      <c r="R804" s="14" t="n"/>
      <c r="S804" s="14" t="n"/>
      <c r="T804" s="14" t="n"/>
      <c r="U804" s="14" t="n"/>
      <c r="V804" s="14" t="n"/>
      <c r="W804" s="14" t="n"/>
      <c r="X804" s="14" t="n"/>
      <c r="Y804" s="14" t="n"/>
      <c r="Z804" s="14" t="n"/>
    </row>
    <row r="805" ht="15.75" customHeight="1" s="16">
      <c r="A805" s="14" t="n"/>
      <c r="B805" s="14" t="n"/>
      <c r="C805" s="14" t="n"/>
      <c r="D805" s="14" t="n"/>
      <c r="E805" s="14" t="n"/>
      <c r="F805" s="14" t="n"/>
      <c r="G805" s="14" t="n"/>
      <c r="H805" s="14" t="n"/>
      <c r="I805" s="14" t="n"/>
      <c r="J805" s="14" t="n"/>
      <c r="K805" s="14" t="n"/>
      <c r="L805" s="14" t="n"/>
      <c r="M805" s="14" t="n"/>
      <c r="N805" s="14" t="n"/>
      <c r="O805" s="14" t="n"/>
      <c r="P805" s="14" t="n"/>
      <c r="Q805" s="14" t="n"/>
      <c r="R805" s="14" t="n"/>
      <c r="S805" s="14" t="n"/>
      <c r="T805" s="14" t="n"/>
      <c r="U805" s="14" t="n"/>
      <c r="V805" s="14" t="n"/>
      <c r="W805" s="14" t="n"/>
      <c r="X805" s="14" t="n"/>
      <c r="Y805" s="14" t="n"/>
      <c r="Z805" s="14" t="n"/>
    </row>
    <row r="806" ht="15.75" customHeight="1" s="16">
      <c r="A806" s="14" t="n"/>
      <c r="B806" s="14" t="n"/>
      <c r="C806" s="14" t="n"/>
      <c r="D806" s="14" t="n"/>
      <c r="E806" s="14" t="n"/>
      <c r="F806" s="14" t="n"/>
      <c r="G806" s="14" t="n"/>
      <c r="H806" s="14" t="n"/>
      <c r="I806" s="14" t="n"/>
      <c r="J806" s="14" t="n"/>
      <c r="K806" s="14" t="n"/>
      <c r="L806" s="14" t="n"/>
      <c r="M806" s="14" t="n"/>
      <c r="N806" s="14" t="n"/>
      <c r="O806" s="14" t="n"/>
      <c r="P806" s="14" t="n"/>
      <c r="Q806" s="14" t="n"/>
      <c r="R806" s="14" t="n"/>
      <c r="S806" s="14" t="n"/>
      <c r="T806" s="14" t="n"/>
      <c r="U806" s="14" t="n"/>
      <c r="V806" s="14" t="n"/>
      <c r="W806" s="14" t="n"/>
      <c r="X806" s="14" t="n"/>
      <c r="Y806" s="14" t="n"/>
      <c r="Z806" s="14" t="n"/>
    </row>
    <row r="807" ht="15.75" customHeight="1" s="16">
      <c r="A807" s="14" t="n"/>
      <c r="B807" s="14" t="n"/>
      <c r="C807" s="14" t="n"/>
      <c r="D807" s="14" t="n"/>
      <c r="E807" s="14" t="n"/>
      <c r="F807" s="14" t="n"/>
      <c r="G807" s="14" t="n"/>
      <c r="H807" s="14" t="n"/>
      <c r="I807" s="14" t="n"/>
      <c r="J807" s="14" t="n"/>
      <c r="K807" s="14" t="n"/>
      <c r="L807" s="14" t="n"/>
      <c r="M807" s="14" t="n"/>
      <c r="N807" s="14" t="n"/>
      <c r="O807" s="14" t="n"/>
      <c r="P807" s="14" t="n"/>
      <c r="Q807" s="14" t="n"/>
      <c r="R807" s="14" t="n"/>
      <c r="S807" s="14" t="n"/>
      <c r="T807" s="14" t="n"/>
      <c r="U807" s="14" t="n"/>
      <c r="V807" s="14" t="n"/>
      <c r="W807" s="14" t="n"/>
      <c r="X807" s="14" t="n"/>
      <c r="Y807" s="14" t="n"/>
      <c r="Z807" s="14" t="n"/>
    </row>
    <row r="808" ht="15.75" customHeight="1" s="16">
      <c r="A808" s="14" t="n"/>
      <c r="B808" s="14" t="n"/>
      <c r="C808" s="14" t="n"/>
      <c r="D808" s="14" t="n"/>
      <c r="E808" s="14" t="n"/>
      <c r="F808" s="14" t="n"/>
      <c r="G808" s="14" t="n"/>
      <c r="H808" s="14" t="n"/>
      <c r="I808" s="14" t="n"/>
      <c r="J808" s="14" t="n"/>
      <c r="K808" s="14" t="n"/>
      <c r="L808" s="14" t="n"/>
      <c r="M808" s="14" t="n"/>
      <c r="N808" s="14" t="n"/>
      <c r="O808" s="14" t="n"/>
      <c r="P808" s="14" t="n"/>
      <c r="Q808" s="14" t="n"/>
      <c r="R808" s="14" t="n"/>
      <c r="S808" s="14" t="n"/>
      <c r="T808" s="14" t="n"/>
      <c r="U808" s="14" t="n"/>
      <c r="V808" s="14" t="n"/>
      <c r="W808" s="14" t="n"/>
      <c r="X808" s="14" t="n"/>
      <c r="Y808" s="14" t="n"/>
      <c r="Z808" s="14" t="n"/>
    </row>
    <row r="809" ht="15.75" customHeight="1" s="16">
      <c r="A809" s="14" t="n"/>
      <c r="B809" s="14" t="n"/>
      <c r="C809" s="14" t="n"/>
      <c r="D809" s="14" t="n"/>
      <c r="E809" s="14" t="n"/>
      <c r="F809" s="14" t="n"/>
      <c r="G809" s="14" t="n"/>
      <c r="H809" s="14" t="n"/>
      <c r="I809" s="14" t="n"/>
      <c r="J809" s="14" t="n"/>
      <c r="K809" s="14" t="n"/>
      <c r="L809" s="14" t="n"/>
      <c r="M809" s="14" t="n"/>
      <c r="N809" s="14" t="n"/>
      <c r="O809" s="14" t="n"/>
      <c r="P809" s="14" t="n"/>
      <c r="Q809" s="14" t="n"/>
      <c r="R809" s="14" t="n"/>
      <c r="S809" s="14" t="n"/>
      <c r="T809" s="14" t="n"/>
      <c r="U809" s="14" t="n"/>
      <c r="V809" s="14" t="n"/>
      <c r="W809" s="14" t="n"/>
      <c r="X809" s="14" t="n"/>
      <c r="Y809" s="14" t="n"/>
      <c r="Z809" s="14" t="n"/>
    </row>
    <row r="810" ht="15.75" customHeight="1" s="16">
      <c r="A810" s="14" t="n"/>
      <c r="B810" s="14" t="n"/>
      <c r="C810" s="14" t="n"/>
      <c r="D810" s="14" t="n"/>
      <c r="E810" s="14" t="n"/>
      <c r="F810" s="14" t="n"/>
      <c r="G810" s="14" t="n"/>
      <c r="H810" s="14" t="n"/>
      <c r="I810" s="14" t="n"/>
      <c r="J810" s="14" t="n"/>
      <c r="K810" s="14" t="n"/>
      <c r="L810" s="14" t="n"/>
      <c r="M810" s="14" t="n"/>
      <c r="N810" s="14" t="n"/>
      <c r="O810" s="14" t="n"/>
      <c r="P810" s="14" t="n"/>
      <c r="Q810" s="14" t="n"/>
      <c r="R810" s="14" t="n"/>
      <c r="S810" s="14" t="n"/>
      <c r="T810" s="14" t="n"/>
      <c r="U810" s="14" t="n"/>
      <c r="V810" s="14" t="n"/>
      <c r="W810" s="14" t="n"/>
      <c r="X810" s="14" t="n"/>
      <c r="Y810" s="14" t="n"/>
      <c r="Z810" s="14" t="n"/>
    </row>
    <row r="811" ht="15.75" customHeight="1" s="16">
      <c r="A811" s="14" t="n"/>
      <c r="B811" s="14" t="n"/>
      <c r="C811" s="14" t="n"/>
      <c r="D811" s="14" t="n"/>
      <c r="E811" s="14" t="n"/>
      <c r="F811" s="14" t="n"/>
      <c r="G811" s="14" t="n"/>
      <c r="H811" s="14" t="n"/>
      <c r="I811" s="14" t="n"/>
      <c r="J811" s="14" t="n"/>
      <c r="K811" s="14" t="n"/>
      <c r="L811" s="14" t="n"/>
      <c r="M811" s="14" t="n"/>
      <c r="N811" s="14" t="n"/>
      <c r="O811" s="14" t="n"/>
      <c r="P811" s="14" t="n"/>
      <c r="Q811" s="14" t="n"/>
      <c r="R811" s="14" t="n"/>
      <c r="S811" s="14" t="n"/>
      <c r="T811" s="14" t="n"/>
      <c r="U811" s="14" t="n"/>
      <c r="V811" s="14" t="n"/>
      <c r="W811" s="14" t="n"/>
      <c r="X811" s="14" t="n"/>
      <c r="Y811" s="14" t="n"/>
      <c r="Z811" s="14" t="n"/>
    </row>
    <row r="812" ht="15.75" customHeight="1" s="16">
      <c r="A812" s="14" t="n"/>
      <c r="B812" s="14" t="n"/>
      <c r="C812" s="14" t="n"/>
      <c r="D812" s="14" t="n"/>
      <c r="E812" s="14" t="n"/>
      <c r="F812" s="14" t="n"/>
      <c r="G812" s="14" t="n"/>
      <c r="H812" s="14" t="n"/>
      <c r="I812" s="14" t="n"/>
      <c r="J812" s="14" t="n"/>
      <c r="K812" s="14" t="n"/>
      <c r="L812" s="14" t="n"/>
      <c r="M812" s="14" t="n"/>
      <c r="N812" s="14" t="n"/>
      <c r="O812" s="14" t="n"/>
      <c r="P812" s="14" t="n"/>
      <c r="Q812" s="14" t="n"/>
      <c r="R812" s="14" t="n"/>
      <c r="S812" s="14" t="n"/>
      <c r="T812" s="14" t="n"/>
      <c r="U812" s="14" t="n"/>
      <c r="V812" s="14" t="n"/>
      <c r="W812" s="14" t="n"/>
      <c r="X812" s="14" t="n"/>
      <c r="Y812" s="14" t="n"/>
      <c r="Z812" s="14" t="n"/>
    </row>
    <row r="813" ht="15.75" customHeight="1" s="16">
      <c r="A813" s="14" t="n"/>
      <c r="B813" s="14" t="n"/>
      <c r="C813" s="14" t="n"/>
      <c r="D813" s="14" t="n"/>
      <c r="E813" s="14" t="n"/>
      <c r="F813" s="14" t="n"/>
      <c r="G813" s="14" t="n"/>
      <c r="H813" s="14" t="n"/>
      <c r="I813" s="14" t="n"/>
      <c r="J813" s="14" t="n"/>
      <c r="K813" s="14" t="n"/>
      <c r="L813" s="14" t="n"/>
      <c r="M813" s="14" t="n"/>
      <c r="N813" s="14" t="n"/>
      <c r="O813" s="14" t="n"/>
      <c r="P813" s="14" t="n"/>
      <c r="Q813" s="14" t="n"/>
      <c r="R813" s="14" t="n"/>
      <c r="S813" s="14" t="n"/>
      <c r="T813" s="14" t="n"/>
      <c r="U813" s="14" t="n"/>
      <c r="V813" s="14" t="n"/>
      <c r="W813" s="14" t="n"/>
      <c r="X813" s="14" t="n"/>
      <c r="Y813" s="14" t="n"/>
      <c r="Z813" s="14" t="n"/>
    </row>
    <row r="814" ht="15.75" customHeight="1" s="16">
      <c r="A814" s="14" t="n"/>
      <c r="B814" s="14" t="n"/>
      <c r="C814" s="14" t="n"/>
      <c r="D814" s="14" t="n"/>
      <c r="E814" s="14" t="n"/>
      <c r="F814" s="14" t="n"/>
      <c r="G814" s="14" t="n"/>
      <c r="H814" s="14" t="n"/>
      <c r="I814" s="14" t="n"/>
      <c r="J814" s="14" t="n"/>
      <c r="K814" s="14" t="n"/>
      <c r="L814" s="14" t="n"/>
      <c r="M814" s="14" t="n"/>
      <c r="N814" s="14" t="n"/>
      <c r="O814" s="14" t="n"/>
      <c r="P814" s="14" t="n"/>
      <c r="Q814" s="14" t="n"/>
      <c r="R814" s="14" t="n"/>
      <c r="S814" s="14" t="n"/>
      <c r="T814" s="14" t="n"/>
      <c r="U814" s="14" t="n"/>
      <c r="V814" s="14" t="n"/>
      <c r="W814" s="14" t="n"/>
      <c r="X814" s="14" t="n"/>
      <c r="Y814" s="14" t="n"/>
      <c r="Z814" s="14" t="n"/>
    </row>
    <row r="815" ht="15.75" customHeight="1" s="16">
      <c r="A815" s="14" t="n"/>
      <c r="B815" s="14" t="n"/>
      <c r="C815" s="14" t="n"/>
      <c r="D815" s="14" t="n"/>
      <c r="E815" s="14" t="n"/>
      <c r="F815" s="14" t="n"/>
      <c r="G815" s="14" t="n"/>
      <c r="H815" s="14" t="n"/>
      <c r="I815" s="14" t="n"/>
      <c r="J815" s="14" t="n"/>
      <c r="K815" s="14" t="n"/>
      <c r="L815" s="14" t="n"/>
      <c r="M815" s="14" t="n"/>
      <c r="N815" s="14" t="n"/>
      <c r="O815" s="14" t="n"/>
      <c r="P815" s="14" t="n"/>
      <c r="Q815" s="14" t="n"/>
      <c r="R815" s="14" t="n"/>
      <c r="S815" s="14" t="n"/>
      <c r="T815" s="14" t="n"/>
      <c r="U815" s="14" t="n"/>
      <c r="V815" s="14" t="n"/>
      <c r="W815" s="14" t="n"/>
      <c r="X815" s="14" t="n"/>
      <c r="Y815" s="14" t="n"/>
      <c r="Z815" s="14" t="n"/>
    </row>
    <row r="816" ht="15.75" customHeight="1" s="16">
      <c r="A816" s="14" t="n"/>
      <c r="B816" s="14" t="n"/>
      <c r="C816" s="14" t="n"/>
      <c r="D816" s="14" t="n"/>
      <c r="E816" s="14" t="n"/>
      <c r="F816" s="14" t="n"/>
      <c r="G816" s="14" t="n"/>
      <c r="H816" s="14" t="n"/>
      <c r="I816" s="14" t="n"/>
      <c r="J816" s="14" t="n"/>
      <c r="K816" s="14" t="n"/>
      <c r="L816" s="14" t="n"/>
      <c r="M816" s="14" t="n"/>
      <c r="N816" s="14" t="n"/>
      <c r="O816" s="14" t="n"/>
      <c r="P816" s="14" t="n"/>
      <c r="Q816" s="14" t="n"/>
      <c r="R816" s="14" t="n"/>
      <c r="S816" s="14" t="n"/>
      <c r="T816" s="14" t="n"/>
      <c r="U816" s="14" t="n"/>
      <c r="V816" s="14" t="n"/>
      <c r="W816" s="14" t="n"/>
      <c r="X816" s="14" t="n"/>
      <c r="Y816" s="14" t="n"/>
      <c r="Z816" s="14" t="n"/>
    </row>
    <row r="817" ht="15.75" customHeight="1" s="16">
      <c r="A817" s="14" t="n"/>
      <c r="B817" s="14" t="n"/>
      <c r="C817" s="14" t="n"/>
      <c r="D817" s="14" t="n"/>
      <c r="E817" s="14" t="n"/>
      <c r="F817" s="14" t="n"/>
      <c r="G817" s="14" t="n"/>
      <c r="H817" s="14" t="n"/>
      <c r="I817" s="14" t="n"/>
      <c r="J817" s="14" t="n"/>
      <c r="K817" s="14" t="n"/>
      <c r="L817" s="14" t="n"/>
      <c r="M817" s="14" t="n"/>
      <c r="N817" s="14" t="n"/>
      <c r="O817" s="14" t="n"/>
      <c r="P817" s="14" t="n"/>
      <c r="Q817" s="14" t="n"/>
      <c r="R817" s="14" t="n"/>
      <c r="S817" s="14" t="n"/>
      <c r="T817" s="14" t="n"/>
      <c r="U817" s="14" t="n"/>
      <c r="V817" s="14" t="n"/>
      <c r="W817" s="14" t="n"/>
      <c r="X817" s="14" t="n"/>
      <c r="Y817" s="14" t="n"/>
      <c r="Z817" s="14" t="n"/>
    </row>
    <row r="818" ht="15.75" customHeight="1" s="16">
      <c r="A818" s="14" t="n"/>
      <c r="B818" s="14" t="n"/>
      <c r="C818" s="14" t="n"/>
      <c r="D818" s="14" t="n"/>
      <c r="E818" s="14" t="n"/>
      <c r="F818" s="14" t="n"/>
      <c r="G818" s="14" t="n"/>
      <c r="H818" s="14" t="n"/>
      <c r="I818" s="14" t="n"/>
      <c r="J818" s="14" t="n"/>
      <c r="K818" s="14" t="n"/>
      <c r="L818" s="14" t="n"/>
      <c r="M818" s="14" t="n"/>
      <c r="N818" s="14" t="n"/>
      <c r="O818" s="14" t="n"/>
      <c r="P818" s="14" t="n"/>
      <c r="Q818" s="14" t="n"/>
      <c r="R818" s="14" t="n"/>
      <c r="S818" s="14" t="n"/>
      <c r="T818" s="14" t="n"/>
      <c r="U818" s="14" t="n"/>
      <c r="V818" s="14" t="n"/>
      <c r="W818" s="14" t="n"/>
      <c r="X818" s="14" t="n"/>
      <c r="Y818" s="14" t="n"/>
      <c r="Z818" s="14" t="n"/>
    </row>
    <row r="819" ht="15.75" customHeight="1" s="16">
      <c r="A819" s="14" t="n"/>
      <c r="B819" s="14" t="n"/>
      <c r="C819" s="14" t="n"/>
      <c r="D819" s="14" t="n"/>
      <c r="E819" s="14" t="n"/>
      <c r="F819" s="14" t="n"/>
      <c r="G819" s="14" t="n"/>
      <c r="H819" s="14" t="n"/>
      <c r="I819" s="14" t="n"/>
      <c r="J819" s="14" t="n"/>
      <c r="K819" s="14" t="n"/>
      <c r="L819" s="14" t="n"/>
      <c r="M819" s="14" t="n"/>
      <c r="N819" s="14" t="n"/>
      <c r="O819" s="14" t="n"/>
      <c r="P819" s="14" t="n"/>
      <c r="Q819" s="14" t="n"/>
      <c r="R819" s="14" t="n"/>
      <c r="S819" s="14" t="n"/>
      <c r="T819" s="14" t="n"/>
      <c r="U819" s="14" t="n"/>
      <c r="V819" s="14" t="n"/>
      <c r="W819" s="14" t="n"/>
      <c r="X819" s="14" t="n"/>
      <c r="Y819" s="14" t="n"/>
      <c r="Z819" s="14" t="n"/>
    </row>
    <row r="820" ht="15.75" customHeight="1" s="16">
      <c r="A820" s="14" t="n"/>
      <c r="B820" s="14" t="n"/>
      <c r="C820" s="14" t="n"/>
      <c r="D820" s="14" t="n"/>
      <c r="E820" s="14" t="n"/>
      <c r="F820" s="14" t="n"/>
      <c r="G820" s="14" t="n"/>
      <c r="H820" s="14" t="n"/>
      <c r="I820" s="14" t="n"/>
      <c r="J820" s="14" t="n"/>
      <c r="K820" s="14" t="n"/>
      <c r="L820" s="14" t="n"/>
      <c r="M820" s="14" t="n"/>
      <c r="N820" s="14" t="n"/>
      <c r="O820" s="14" t="n"/>
      <c r="P820" s="14" t="n"/>
      <c r="Q820" s="14" t="n"/>
      <c r="R820" s="14" t="n"/>
      <c r="S820" s="14" t="n"/>
      <c r="T820" s="14" t="n"/>
      <c r="U820" s="14" t="n"/>
      <c r="V820" s="14" t="n"/>
      <c r="W820" s="14" t="n"/>
      <c r="X820" s="14" t="n"/>
      <c r="Y820" s="14" t="n"/>
      <c r="Z820" s="14" t="n"/>
    </row>
    <row r="821" ht="15.75" customHeight="1" s="16">
      <c r="A821" s="14" t="n"/>
      <c r="B821" s="14" t="n"/>
      <c r="C821" s="14" t="n"/>
      <c r="D821" s="14" t="n"/>
      <c r="E821" s="14" t="n"/>
      <c r="F821" s="14" t="n"/>
      <c r="G821" s="14" t="n"/>
      <c r="H821" s="14" t="n"/>
      <c r="I821" s="14" t="n"/>
      <c r="J821" s="14" t="n"/>
      <c r="K821" s="14" t="n"/>
      <c r="L821" s="14" t="n"/>
      <c r="M821" s="14" t="n"/>
      <c r="N821" s="14" t="n"/>
      <c r="O821" s="14" t="n"/>
      <c r="P821" s="14" t="n"/>
      <c r="Q821" s="14" t="n"/>
      <c r="R821" s="14" t="n"/>
      <c r="S821" s="14" t="n"/>
      <c r="T821" s="14" t="n"/>
      <c r="U821" s="14" t="n"/>
      <c r="V821" s="14" t="n"/>
      <c r="W821" s="14" t="n"/>
      <c r="X821" s="14" t="n"/>
      <c r="Y821" s="14" t="n"/>
      <c r="Z821" s="14" t="n"/>
    </row>
    <row r="822" ht="15.75" customHeight="1" s="16">
      <c r="A822" s="14" t="n"/>
      <c r="B822" s="14" t="n"/>
      <c r="C822" s="14" t="n"/>
      <c r="D822" s="14" t="n"/>
      <c r="E822" s="14" t="n"/>
      <c r="F822" s="14" t="n"/>
      <c r="G822" s="14" t="n"/>
      <c r="H822" s="14" t="n"/>
      <c r="I822" s="14" t="n"/>
      <c r="J822" s="14" t="n"/>
      <c r="K822" s="14" t="n"/>
      <c r="L822" s="14" t="n"/>
      <c r="M822" s="14" t="n"/>
      <c r="N822" s="14" t="n"/>
      <c r="O822" s="14" t="n"/>
      <c r="P822" s="14" t="n"/>
      <c r="Q822" s="14" t="n"/>
      <c r="R822" s="14" t="n"/>
      <c r="S822" s="14" t="n"/>
      <c r="T822" s="14" t="n"/>
      <c r="U822" s="14" t="n"/>
      <c r="V822" s="14" t="n"/>
      <c r="W822" s="14" t="n"/>
      <c r="X822" s="14" t="n"/>
      <c r="Y822" s="14" t="n"/>
      <c r="Z822" s="14" t="n"/>
    </row>
    <row r="823" ht="15.75" customHeight="1" s="16">
      <c r="A823" s="14" t="n"/>
      <c r="B823" s="14" t="n"/>
      <c r="C823" s="14" t="n"/>
      <c r="D823" s="14" t="n"/>
      <c r="E823" s="14" t="n"/>
      <c r="F823" s="14" t="n"/>
      <c r="G823" s="14" t="n"/>
      <c r="H823" s="14" t="n"/>
      <c r="I823" s="14" t="n"/>
      <c r="J823" s="14" t="n"/>
      <c r="K823" s="14" t="n"/>
      <c r="L823" s="14" t="n"/>
      <c r="M823" s="14" t="n"/>
      <c r="N823" s="14" t="n"/>
      <c r="O823" s="14" t="n"/>
      <c r="P823" s="14" t="n"/>
      <c r="Q823" s="14" t="n"/>
      <c r="R823" s="14" t="n"/>
      <c r="S823" s="14" t="n"/>
      <c r="T823" s="14" t="n"/>
      <c r="U823" s="14" t="n"/>
      <c r="V823" s="14" t="n"/>
      <c r="W823" s="14" t="n"/>
      <c r="X823" s="14" t="n"/>
      <c r="Y823" s="14" t="n"/>
      <c r="Z823" s="14" t="n"/>
    </row>
    <row r="824" ht="15.75" customHeight="1" s="16">
      <c r="A824" s="14" t="n"/>
      <c r="B824" s="14" t="n"/>
      <c r="C824" s="14" t="n"/>
      <c r="D824" s="14" t="n"/>
      <c r="E824" s="14" t="n"/>
      <c r="F824" s="14" t="n"/>
      <c r="G824" s="14" t="n"/>
      <c r="H824" s="14" t="n"/>
      <c r="I824" s="14" t="n"/>
      <c r="J824" s="14" t="n"/>
      <c r="K824" s="14" t="n"/>
      <c r="L824" s="14" t="n"/>
      <c r="M824" s="14" t="n"/>
      <c r="N824" s="14" t="n"/>
      <c r="O824" s="14" t="n"/>
      <c r="P824" s="14" t="n"/>
      <c r="Q824" s="14" t="n"/>
      <c r="R824" s="14" t="n"/>
      <c r="S824" s="14" t="n"/>
      <c r="T824" s="14" t="n"/>
      <c r="U824" s="14" t="n"/>
      <c r="V824" s="14" t="n"/>
      <c r="W824" s="14" t="n"/>
      <c r="X824" s="14" t="n"/>
      <c r="Y824" s="14" t="n"/>
      <c r="Z824" s="14" t="n"/>
    </row>
    <row r="825" ht="15.75" customHeight="1" s="16">
      <c r="A825" s="14" t="n"/>
      <c r="B825" s="14" t="n"/>
      <c r="C825" s="14" t="n"/>
      <c r="D825" s="14" t="n"/>
      <c r="E825" s="14" t="n"/>
      <c r="F825" s="14" t="n"/>
      <c r="G825" s="14" t="n"/>
      <c r="H825" s="14" t="n"/>
      <c r="I825" s="14" t="n"/>
      <c r="J825" s="14" t="n"/>
      <c r="K825" s="14" t="n"/>
      <c r="L825" s="14" t="n"/>
      <c r="M825" s="14" t="n"/>
      <c r="N825" s="14" t="n"/>
      <c r="O825" s="14" t="n"/>
      <c r="P825" s="14" t="n"/>
      <c r="Q825" s="14" t="n"/>
      <c r="R825" s="14" t="n"/>
      <c r="S825" s="14" t="n"/>
      <c r="T825" s="14" t="n"/>
      <c r="U825" s="14" t="n"/>
      <c r="V825" s="14" t="n"/>
      <c r="W825" s="14" t="n"/>
      <c r="X825" s="14" t="n"/>
      <c r="Y825" s="14" t="n"/>
      <c r="Z825" s="14" t="n"/>
    </row>
    <row r="826" ht="15.75" customHeight="1" s="16">
      <c r="A826" s="14" t="n"/>
      <c r="B826" s="14" t="n"/>
      <c r="C826" s="14" t="n"/>
      <c r="D826" s="14" t="n"/>
      <c r="E826" s="14" t="n"/>
      <c r="F826" s="14" t="n"/>
      <c r="G826" s="14" t="n"/>
      <c r="H826" s="14" t="n"/>
      <c r="I826" s="14" t="n"/>
      <c r="J826" s="14" t="n"/>
      <c r="K826" s="14" t="n"/>
      <c r="L826" s="14" t="n"/>
      <c r="M826" s="14" t="n"/>
      <c r="N826" s="14" t="n"/>
      <c r="O826" s="14" t="n"/>
      <c r="P826" s="14" t="n"/>
      <c r="Q826" s="14" t="n"/>
      <c r="R826" s="14" t="n"/>
      <c r="S826" s="14" t="n"/>
      <c r="T826" s="14" t="n"/>
      <c r="U826" s="14" t="n"/>
      <c r="V826" s="14" t="n"/>
      <c r="W826" s="14" t="n"/>
      <c r="X826" s="14" t="n"/>
      <c r="Y826" s="14" t="n"/>
      <c r="Z826" s="14" t="n"/>
    </row>
    <row r="827" ht="15.75" customHeight="1" s="16">
      <c r="A827" s="14" t="n"/>
      <c r="B827" s="14" t="n"/>
      <c r="C827" s="14" t="n"/>
      <c r="D827" s="14" t="n"/>
      <c r="E827" s="14" t="n"/>
      <c r="F827" s="14" t="n"/>
      <c r="G827" s="14" t="n"/>
      <c r="H827" s="14" t="n"/>
      <c r="I827" s="14" t="n"/>
      <c r="J827" s="14" t="n"/>
      <c r="K827" s="14" t="n"/>
      <c r="L827" s="14" t="n"/>
      <c r="M827" s="14" t="n"/>
      <c r="N827" s="14" t="n"/>
      <c r="O827" s="14" t="n"/>
      <c r="P827" s="14" t="n"/>
      <c r="Q827" s="14" t="n"/>
      <c r="R827" s="14" t="n"/>
      <c r="S827" s="14" t="n"/>
      <c r="T827" s="14" t="n"/>
      <c r="U827" s="14" t="n"/>
      <c r="V827" s="14" t="n"/>
      <c r="W827" s="14" t="n"/>
      <c r="X827" s="14" t="n"/>
      <c r="Y827" s="14" t="n"/>
      <c r="Z827" s="14" t="n"/>
    </row>
    <row r="828" ht="15.75" customHeight="1" s="16">
      <c r="A828" s="14" t="n"/>
      <c r="B828" s="14" t="n"/>
      <c r="C828" s="14" t="n"/>
      <c r="D828" s="14" t="n"/>
      <c r="E828" s="14" t="n"/>
      <c r="F828" s="14" t="n"/>
      <c r="G828" s="14" t="n"/>
      <c r="H828" s="14" t="n"/>
      <c r="I828" s="14" t="n"/>
      <c r="J828" s="14" t="n"/>
      <c r="K828" s="14" t="n"/>
      <c r="L828" s="14" t="n"/>
      <c r="M828" s="14" t="n"/>
      <c r="N828" s="14" t="n"/>
      <c r="O828" s="14" t="n"/>
      <c r="P828" s="14" t="n"/>
      <c r="Q828" s="14" t="n"/>
      <c r="R828" s="14" t="n"/>
      <c r="S828" s="14" t="n"/>
      <c r="T828" s="14" t="n"/>
      <c r="U828" s="14" t="n"/>
      <c r="V828" s="14" t="n"/>
      <c r="W828" s="14" t="n"/>
      <c r="X828" s="14" t="n"/>
      <c r="Y828" s="14" t="n"/>
      <c r="Z828" s="14" t="n"/>
    </row>
    <row r="829" ht="15.75" customHeight="1" s="16">
      <c r="A829" s="14" t="n"/>
      <c r="B829" s="14" t="n"/>
      <c r="C829" s="14" t="n"/>
      <c r="D829" s="14" t="n"/>
      <c r="E829" s="14" t="n"/>
      <c r="F829" s="14" t="n"/>
      <c r="G829" s="14" t="n"/>
      <c r="H829" s="14" t="n"/>
      <c r="I829" s="14" t="n"/>
      <c r="J829" s="14" t="n"/>
      <c r="K829" s="14" t="n"/>
      <c r="L829" s="14" t="n"/>
      <c r="M829" s="14" t="n"/>
      <c r="N829" s="14" t="n"/>
      <c r="O829" s="14" t="n"/>
      <c r="P829" s="14" t="n"/>
      <c r="Q829" s="14" t="n"/>
      <c r="R829" s="14" t="n"/>
      <c r="S829" s="14" t="n"/>
      <c r="T829" s="14" t="n"/>
      <c r="U829" s="14" t="n"/>
      <c r="V829" s="14" t="n"/>
      <c r="W829" s="14" t="n"/>
      <c r="X829" s="14" t="n"/>
      <c r="Y829" s="14" t="n"/>
      <c r="Z829" s="14" t="n"/>
    </row>
    <row r="830" ht="15.75" customHeight="1" s="16">
      <c r="A830" s="14" t="n"/>
      <c r="B830" s="14" t="n"/>
      <c r="C830" s="14" t="n"/>
      <c r="D830" s="14" t="n"/>
      <c r="E830" s="14" t="n"/>
      <c r="F830" s="14" t="n"/>
      <c r="G830" s="14" t="n"/>
      <c r="H830" s="14" t="n"/>
      <c r="I830" s="14" t="n"/>
      <c r="J830" s="14" t="n"/>
      <c r="K830" s="14" t="n"/>
      <c r="L830" s="14" t="n"/>
      <c r="M830" s="14" t="n"/>
      <c r="N830" s="14" t="n"/>
      <c r="O830" s="14" t="n"/>
      <c r="P830" s="14" t="n"/>
      <c r="Q830" s="14" t="n"/>
      <c r="R830" s="14" t="n"/>
      <c r="S830" s="14" t="n"/>
      <c r="T830" s="14" t="n"/>
      <c r="U830" s="14" t="n"/>
      <c r="V830" s="14" t="n"/>
      <c r="W830" s="14" t="n"/>
      <c r="X830" s="14" t="n"/>
      <c r="Y830" s="14" t="n"/>
      <c r="Z830" s="14" t="n"/>
    </row>
    <row r="831" ht="15.75" customHeight="1" s="16">
      <c r="A831" s="14" t="n"/>
      <c r="B831" s="14" t="n"/>
      <c r="C831" s="14" t="n"/>
      <c r="D831" s="14" t="n"/>
      <c r="E831" s="14" t="n"/>
      <c r="F831" s="14" t="n"/>
      <c r="G831" s="14" t="n"/>
      <c r="H831" s="14" t="n"/>
      <c r="I831" s="14" t="n"/>
      <c r="J831" s="14" t="n"/>
      <c r="K831" s="14" t="n"/>
      <c r="L831" s="14" t="n"/>
      <c r="M831" s="14" t="n"/>
      <c r="N831" s="14" t="n"/>
      <c r="O831" s="14" t="n"/>
      <c r="P831" s="14" t="n"/>
      <c r="Q831" s="14" t="n"/>
      <c r="R831" s="14" t="n"/>
      <c r="S831" s="14" t="n"/>
      <c r="T831" s="14" t="n"/>
      <c r="U831" s="14" t="n"/>
      <c r="V831" s="14" t="n"/>
      <c r="W831" s="14" t="n"/>
      <c r="X831" s="14" t="n"/>
      <c r="Y831" s="14" t="n"/>
      <c r="Z831" s="14" t="n"/>
    </row>
    <row r="832" ht="15.75" customHeight="1" s="16">
      <c r="A832" s="14" t="n"/>
      <c r="B832" s="14" t="n"/>
      <c r="C832" s="14" t="n"/>
      <c r="D832" s="14" t="n"/>
      <c r="E832" s="14" t="n"/>
      <c r="F832" s="14" t="n"/>
      <c r="G832" s="14" t="n"/>
      <c r="H832" s="14" t="n"/>
      <c r="I832" s="14" t="n"/>
      <c r="J832" s="14" t="n"/>
      <c r="K832" s="14" t="n"/>
      <c r="L832" s="14" t="n"/>
      <c r="M832" s="14" t="n"/>
      <c r="N832" s="14" t="n"/>
      <c r="O832" s="14" t="n"/>
      <c r="P832" s="14" t="n"/>
      <c r="Q832" s="14" t="n"/>
      <c r="R832" s="14" t="n"/>
      <c r="S832" s="14" t="n"/>
      <c r="T832" s="14" t="n"/>
      <c r="U832" s="14" t="n"/>
      <c r="V832" s="14" t="n"/>
      <c r="W832" s="14" t="n"/>
      <c r="X832" s="14" t="n"/>
      <c r="Y832" s="14" t="n"/>
      <c r="Z832" s="14" t="n"/>
    </row>
    <row r="833" ht="15.75" customHeight="1" s="16">
      <c r="A833" s="14" t="n"/>
      <c r="B833" s="14" t="n"/>
      <c r="C833" s="14" t="n"/>
      <c r="D833" s="14" t="n"/>
      <c r="E833" s="14" t="n"/>
      <c r="F833" s="14" t="n"/>
      <c r="G833" s="14" t="n"/>
      <c r="H833" s="14" t="n"/>
      <c r="I833" s="14" t="n"/>
      <c r="J833" s="14" t="n"/>
      <c r="K833" s="14" t="n"/>
      <c r="L833" s="14" t="n"/>
      <c r="M833" s="14" t="n"/>
      <c r="N833" s="14" t="n"/>
      <c r="O833" s="14" t="n"/>
      <c r="P833" s="14" t="n"/>
      <c r="Q833" s="14" t="n"/>
      <c r="R833" s="14" t="n"/>
      <c r="S833" s="14" t="n"/>
      <c r="T833" s="14" t="n"/>
      <c r="U833" s="14" t="n"/>
      <c r="V833" s="14" t="n"/>
      <c r="W833" s="14" t="n"/>
      <c r="X833" s="14" t="n"/>
      <c r="Y833" s="14" t="n"/>
      <c r="Z833" s="14" t="n"/>
    </row>
    <row r="834" ht="15.75" customHeight="1" s="16">
      <c r="A834" s="14" t="n"/>
      <c r="B834" s="14" t="n"/>
      <c r="C834" s="14" t="n"/>
      <c r="D834" s="14" t="n"/>
      <c r="E834" s="14" t="n"/>
      <c r="F834" s="14" t="n"/>
      <c r="G834" s="14" t="n"/>
      <c r="H834" s="14" t="n"/>
      <c r="I834" s="14" t="n"/>
      <c r="J834" s="14" t="n"/>
      <c r="K834" s="14" t="n"/>
      <c r="L834" s="14" t="n"/>
      <c r="M834" s="14" t="n"/>
      <c r="N834" s="14" t="n"/>
      <c r="O834" s="14" t="n"/>
      <c r="P834" s="14" t="n"/>
      <c r="Q834" s="14" t="n"/>
      <c r="R834" s="14" t="n"/>
      <c r="S834" s="14" t="n"/>
      <c r="T834" s="14" t="n"/>
      <c r="U834" s="14" t="n"/>
      <c r="V834" s="14" t="n"/>
      <c r="W834" s="14" t="n"/>
      <c r="X834" s="14" t="n"/>
      <c r="Y834" s="14" t="n"/>
      <c r="Z834" s="14" t="n"/>
    </row>
    <row r="835" ht="15.75" customHeight="1" s="16">
      <c r="A835" s="14" t="n"/>
      <c r="B835" s="14" t="n"/>
      <c r="C835" s="14" t="n"/>
      <c r="D835" s="14" t="n"/>
      <c r="E835" s="14" t="n"/>
      <c r="F835" s="14" t="n"/>
      <c r="G835" s="14" t="n"/>
      <c r="H835" s="14" t="n"/>
      <c r="I835" s="14" t="n"/>
      <c r="J835" s="14" t="n"/>
      <c r="K835" s="14" t="n"/>
      <c r="L835" s="14" t="n"/>
      <c r="M835" s="14" t="n"/>
      <c r="N835" s="14" t="n"/>
      <c r="O835" s="14" t="n"/>
      <c r="P835" s="14" t="n"/>
      <c r="Q835" s="14" t="n"/>
      <c r="R835" s="14" t="n"/>
      <c r="S835" s="14" t="n"/>
      <c r="T835" s="14" t="n"/>
      <c r="U835" s="14" t="n"/>
      <c r="V835" s="14" t="n"/>
      <c r="W835" s="14" t="n"/>
      <c r="X835" s="14" t="n"/>
      <c r="Y835" s="14" t="n"/>
      <c r="Z835" s="14" t="n"/>
    </row>
    <row r="836" ht="15.75" customHeight="1" s="16">
      <c r="A836" s="14" t="n"/>
      <c r="B836" s="14" t="n"/>
      <c r="C836" s="14" t="n"/>
      <c r="D836" s="14" t="n"/>
      <c r="E836" s="14" t="n"/>
      <c r="F836" s="14" t="n"/>
      <c r="G836" s="14" t="n"/>
      <c r="H836" s="14" t="n"/>
      <c r="I836" s="14" t="n"/>
      <c r="J836" s="14" t="n"/>
      <c r="K836" s="14" t="n"/>
      <c r="L836" s="14" t="n"/>
      <c r="M836" s="14" t="n"/>
      <c r="N836" s="14" t="n"/>
      <c r="O836" s="14" t="n"/>
      <c r="P836" s="14" t="n"/>
      <c r="Q836" s="14" t="n"/>
      <c r="R836" s="14" t="n"/>
      <c r="S836" s="14" t="n"/>
      <c r="T836" s="14" t="n"/>
      <c r="U836" s="14" t="n"/>
      <c r="V836" s="14" t="n"/>
      <c r="W836" s="14" t="n"/>
      <c r="X836" s="14" t="n"/>
      <c r="Y836" s="14" t="n"/>
      <c r="Z836" s="14" t="n"/>
    </row>
    <row r="837" ht="15.75" customHeight="1" s="16">
      <c r="A837" s="14" t="n"/>
      <c r="B837" s="14" t="n"/>
      <c r="C837" s="14" t="n"/>
      <c r="D837" s="14" t="n"/>
      <c r="E837" s="14" t="n"/>
      <c r="F837" s="14" t="n"/>
      <c r="G837" s="14" t="n"/>
      <c r="H837" s="14" t="n"/>
      <c r="I837" s="14" t="n"/>
      <c r="J837" s="14" t="n"/>
      <c r="K837" s="14" t="n"/>
      <c r="L837" s="14" t="n"/>
      <c r="M837" s="14" t="n"/>
      <c r="N837" s="14" t="n"/>
      <c r="O837" s="14" t="n"/>
      <c r="P837" s="14" t="n"/>
      <c r="Q837" s="14" t="n"/>
      <c r="R837" s="14" t="n"/>
      <c r="S837" s="14" t="n"/>
      <c r="T837" s="14" t="n"/>
      <c r="U837" s="14" t="n"/>
      <c r="V837" s="14" t="n"/>
      <c r="W837" s="14" t="n"/>
      <c r="X837" s="14" t="n"/>
      <c r="Y837" s="14" t="n"/>
      <c r="Z837" s="14" t="n"/>
    </row>
    <row r="838" ht="15.75" customHeight="1" s="16">
      <c r="A838" s="14" t="n"/>
      <c r="B838" s="14" t="n"/>
      <c r="C838" s="14" t="n"/>
      <c r="D838" s="14" t="n"/>
      <c r="E838" s="14" t="n"/>
      <c r="F838" s="14" t="n"/>
      <c r="G838" s="14" t="n"/>
      <c r="H838" s="14" t="n"/>
      <c r="I838" s="14" t="n"/>
      <c r="J838" s="14" t="n"/>
      <c r="K838" s="14" t="n"/>
      <c r="L838" s="14" t="n"/>
      <c r="M838" s="14" t="n"/>
      <c r="N838" s="14" t="n"/>
      <c r="O838" s="14" t="n"/>
      <c r="P838" s="14" t="n"/>
      <c r="Q838" s="14" t="n"/>
      <c r="R838" s="14" t="n"/>
      <c r="S838" s="14" t="n"/>
      <c r="T838" s="14" t="n"/>
      <c r="U838" s="14" t="n"/>
      <c r="V838" s="14" t="n"/>
      <c r="W838" s="14" t="n"/>
      <c r="X838" s="14" t="n"/>
      <c r="Y838" s="14" t="n"/>
      <c r="Z838" s="14" t="n"/>
    </row>
    <row r="839" ht="15.75" customHeight="1" s="16">
      <c r="A839" s="14" t="n"/>
      <c r="B839" s="14" t="n"/>
      <c r="C839" s="14" t="n"/>
      <c r="D839" s="14" t="n"/>
      <c r="E839" s="14" t="n"/>
      <c r="F839" s="14" t="n"/>
      <c r="G839" s="14" t="n"/>
      <c r="H839" s="14" t="n"/>
      <c r="I839" s="14" t="n"/>
      <c r="J839" s="14" t="n"/>
      <c r="K839" s="14" t="n"/>
      <c r="L839" s="14" t="n"/>
      <c r="M839" s="14" t="n"/>
      <c r="N839" s="14" t="n"/>
      <c r="O839" s="14" t="n"/>
      <c r="P839" s="14" t="n"/>
      <c r="Q839" s="14" t="n"/>
      <c r="R839" s="14" t="n"/>
      <c r="S839" s="14" t="n"/>
      <c r="T839" s="14" t="n"/>
      <c r="U839" s="14" t="n"/>
      <c r="V839" s="14" t="n"/>
      <c r="W839" s="14" t="n"/>
      <c r="X839" s="14" t="n"/>
      <c r="Y839" s="14" t="n"/>
      <c r="Z839" s="14" t="n"/>
    </row>
    <row r="840" ht="15.75" customHeight="1" s="16">
      <c r="A840" s="14" t="n"/>
      <c r="B840" s="14" t="n"/>
      <c r="C840" s="14" t="n"/>
      <c r="D840" s="14" t="n"/>
      <c r="E840" s="14" t="n"/>
      <c r="F840" s="14" t="n"/>
      <c r="G840" s="14" t="n"/>
      <c r="H840" s="14" t="n"/>
      <c r="I840" s="14" t="n"/>
      <c r="J840" s="14" t="n"/>
      <c r="K840" s="14" t="n"/>
      <c r="L840" s="14" t="n"/>
      <c r="M840" s="14" t="n"/>
      <c r="N840" s="14" t="n"/>
      <c r="O840" s="14" t="n"/>
      <c r="P840" s="14" t="n"/>
      <c r="Q840" s="14" t="n"/>
      <c r="R840" s="14" t="n"/>
      <c r="S840" s="14" t="n"/>
      <c r="T840" s="14" t="n"/>
      <c r="U840" s="14" t="n"/>
      <c r="V840" s="14" t="n"/>
      <c r="W840" s="14" t="n"/>
      <c r="X840" s="14" t="n"/>
      <c r="Y840" s="14" t="n"/>
      <c r="Z840" s="14" t="n"/>
    </row>
    <row r="841" ht="15.75" customHeight="1" s="16">
      <c r="A841" s="14" t="n"/>
      <c r="B841" s="14" t="n"/>
      <c r="C841" s="14" t="n"/>
      <c r="D841" s="14" t="n"/>
      <c r="E841" s="14" t="n"/>
      <c r="F841" s="14" t="n"/>
      <c r="G841" s="14" t="n"/>
      <c r="H841" s="14" t="n"/>
      <c r="I841" s="14" t="n"/>
      <c r="J841" s="14" t="n"/>
      <c r="K841" s="14" t="n"/>
      <c r="L841" s="14" t="n"/>
      <c r="M841" s="14" t="n"/>
      <c r="N841" s="14" t="n"/>
      <c r="O841" s="14" t="n"/>
      <c r="P841" s="14" t="n"/>
      <c r="Q841" s="14" t="n"/>
      <c r="R841" s="14" t="n"/>
      <c r="S841" s="14" t="n"/>
      <c r="T841" s="14" t="n"/>
      <c r="U841" s="14" t="n"/>
      <c r="V841" s="14" t="n"/>
      <c r="W841" s="14" t="n"/>
      <c r="X841" s="14" t="n"/>
      <c r="Y841" s="14" t="n"/>
      <c r="Z841" s="14" t="n"/>
    </row>
    <row r="842" ht="15.75" customHeight="1" s="16">
      <c r="A842" s="14" t="n"/>
      <c r="B842" s="14" t="n"/>
      <c r="C842" s="14" t="n"/>
      <c r="D842" s="14" t="n"/>
      <c r="E842" s="14" t="n"/>
      <c r="F842" s="14" t="n"/>
      <c r="G842" s="14" t="n"/>
      <c r="H842" s="14" t="n"/>
      <c r="I842" s="14" t="n"/>
      <c r="J842" s="14" t="n"/>
      <c r="K842" s="14" t="n"/>
      <c r="L842" s="14" t="n"/>
      <c r="M842" s="14" t="n"/>
      <c r="N842" s="14" t="n"/>
      <c r="O842" s="14" t="n"/>
      <c r="P842" s="14" t="n"/>
      <c r="Q842" s="14" t="n"/>
      <c r="R842" s="14" t="n"/>
      <c r="S842" s="14" t="n"/>
      <c r="T842" s="14" t="n"/>
      <c r="U842" s="14" t="n"/>
      <c r="V842" s="14" t="n"/>
      <c r="W842" s="14" t="n"/>
      <c r="X842" s="14" t="n"/>
      <c r="Y842" s="14" t="n"/>
      <c r="Z842" s="14" t="n"/>
    </row>
    <row r="843" ht="15.75" customHeight="1" s="16">
      <c r="A843" s="14" t="n"/>
      <c r="B843" s="14" t="n"/>
      <c r="C843" s="14" t="n"/>
      <c r="D843" s="14" t="n"/>
      <c r="E843" s="14" t="n"/>
      <c r="F843" s="14" t="n"/>
      <c r="G843" s="14" t="n"/>
      <c r="H843" s="14" t="n"/>
      <c r="I843" s="14" t="n"/>
      <c r="J843" s="14" t="n"/>
      <c r="K843" s="14" t="n"/>
      <c r="L843" s="14" t="n"/>
      <c r="M843" s="14" t="n"/>
      <c r="N843" s="14" t="n"/>
      <c r="O843" s="14" t="n"/>
      <c r="P843" s="14" t="n"/>
      <c r="Q843" s="14" t="n"/>
      <c r="R843" s="14" t="n"/>
      <c r="S843" s="14" t="n"/>
      <c r="T843" s="14" t="n"/>
      <c r="U843" s="14" t="n"/>
      <c r="V843" s="14" t="n"/>
      <c r="W843" s="14" t="n"/>
      <c r="X843" s="14" t="n"/>
      <c r="Y843" s="14" t="n"/>
      <c r="Z843" s="14" t="n"/>
    </row>
    <row r="844" ht="15.75" customHeight="1" s="16">
      <c r="A844" s="14" t="n"/>
      <c r="B844" s="14" t="n"/>
      <c r="C844" s="14" t="n"/>
      <c r="D844" s="14" t="n"/>
      <c r="E844" s="14" t="n"/>
      <c r="F844" s="14" t="n"/>
      <c r="G844" s="14" t="n"/>
      <c r="H844" s="14" t="n"/>
      <c r="I844" s="14" t="n"/>
      <c r="J844" s="14" t="n"/>
      <c r="K844" s="14" t="n"/>
      <c r="L844" s="14" t="n"/>
      <c r="M844" s="14" t="n"/>
      <c r="N844" s="14" t="n"/>
      <c r="O844" s="14" t="n"/>
      <c r="P844" s="14" t="n"/>
      <c r="Q844" s="14" t="n"/>
      <c r="R844" s="14" t="n"/>
      <c r="S844" s="14" t="n"/>
      <c r="T844" s="14" t="n"/>
      <c r="U844" s="14" t="n"/>
      <c r="V844" s="14" t="n"/>
      <c r="W844" s="14" t="n"/>
      <c r="X844" s="14" t="n"/>
      <c r="Y844" s="14" t="n"/>
      <c r="Z844" s="14" t="n"/>
    </row>
    <row r="845" ht="15.75" customHeight="1" s="16">
      <c r="A845" s="14" t="n"/>
      <c r="B845" s="14" t="n"/>
      <c r="C845" s="14" t="n"/>
      <c r="D845" s="14" t="n"/>
      <c r="E845" s="14" t="n"/>
      <c r="F845" s="14" t="n"/>
      <c r="G845" s="14" t="n"/>
      <c r="H845" s="14" t="n"/>
      <c r="I845" s="14" t="n"/>
      <c r="J845" s="14" t="n"/>
      <c r="K845" s="14" t="n"/>
      <c r="L845" s="14" t="n"/>
      <c r="M845" s="14" t="n"/>
      <c r="N845" s="14" t="n"/>
      <c r="O845" s="14" t="n"/>
      <c r="P845" s="14" t="n"/>
      <c r="Q845" s="14" t="n"/>
      <c r="R845" s="14" t="n"/>
      <c r="S845" s="14" t="n"/>
      <c r="T845" s="14" t="n"/>
      <c r="U845" s="14" t="n"/>
      <c r="V845" s="14" t="n"/>
      <c r="W845" s="14" t="n"/>
      <c r="X845" s="14" t="n"/>
      <c r="Y845" s="14" t="n"/>
      <c r="Z845" s="14" t="n"/>
    </row>
    <row r="846" ht="15.75" customHeight="1" s="16">
      <c r="A846" s="14" t="n"/>
      <c r="B846" s="14" t="n"/>
      <c r="C846" s="14" t="n"/>
      <c r="D846" s="14" t="n"/>
      <c r="E846" s="14" t="n"/>
      <c r="F846" s="14" t="n"/>
      <c r="G846" s="14" t="n"/>
      <c r="H846" s="14" t="n"/>
      <c r="I846" s="14" t="n"/>
      <c r="J846" s="14" t="n"/>
      <c r="K846" s="14" t="n"/>
      <c r="L846" s="14" t="n"/>
      <c r="M846" s="14" t="n"/>
      <c r="N846" s="14" t="n"/>
      <c r="O846" s="14" t="n"/>
      <c r="P846" s="14" t="n"/>
      <c r="Q846" s="14" t="n"/>
      <c r="R846" s="14" t="n"/>
      <c r="S846" s="14" t="n"/>
      <c r="T846" s="14" t="n"/>
      <c r="U846" s="14" t="n"/>
      <c r="V846" s="14" t="n"/>
      <c r="W846" s="14" t="n"/>
      <c r="X846" s="14" t="n"/>
      <c r="Y846" s="14" t="n"/>
      <c r="Z846" s="14" t="n"/>
    </row>
    <row r="847" ht="15.75" customHeight="1" s="16">
      <c r="A847" s="14" t="n"/>
      <c r="B847" s="14" t="n"/>
      <c r="C847" s="14" t="n"/>
      <c r="D847" s="14" t="n"/>
      <c r="E847" s="14" t="n"/>
      <c r="F847" s="14" t="n"/>
      <c r="G847" s="14" t="n"/>
      <c r="H847" s="14" t="n"/>
      <c r="I847" s="14" t="n"/>
      <c r="J847" s="14" t="n"/>
      <c r="K847" s="14" t="n"/>
      <c r="L847" s="14" t="n"/>
      <c r="M847" s="14" t="n"/>
      <c r="N847" s="14" t="n"/>
      <c r="O847" s="14" t="n"/>
      <c r="P847" s="14" t="n"/>
      <c r="Q847" s="14" t="n"/>
      <c r="R847" s="14" t="n"/>
      <c r="S847" s="14" t="n"/>
      <c r="T847" s="14" t="n"/>
      <c r="U847" s="14" t="n"/>
      <c r="V847" s="14" t="n"/>
      <c r="W847" s="14" t="n"/>
      <c r="X847" s="14" t="n"/>
      <c r="Y847" s="14" t="n"/>
      <c r="Z847" s="14" t="n"/>
    </row>
    <row r="848" ht="15.75" customHeight="1" s="16">
      <c r="A848" s="14" t="n"/>
      <c r="B848" s="14" t="n"/>
      <c r="C848" s="14" t="n"/>
      <c r="D848" s="14" t="n"/>
      <c r="E848" s="14" t="n"/>
      <c r="F848" s="14" t="n"/>
      <c r="G848" s="14" t="n"/>
      <c r="H848" s="14" t="n"/>
      <c r="I848" s="14" t="n"/>
      <c r="J848" s="14" t="n"/>
      <c r="K848" s="14" t="n"/>
      <c r="L848" s="14" t="n"/>
      <c r="M848" s="14" t="n"/>
      <c r="N848" s="14" t="n"/>
      <c r="O848" s="14" t="n"/>
      <c r="P848" s="14" t="n"/>
      <c r="Q848" s="14" t="n"/>
      <c r="R848" s="14" t="n"/>
      <c r="S848" s="14" t="n"/>
      <c r="T848" s="14" t="n"/>
      <c r="U848" s="14" t="n"/>
      <c r="V848" s="14" t="n"/>
      <c r="W848" s="14" t="n"/>
      <c r="X848" s="14" t="n"/>
      <c r="Y848" s="14" t="n"/>
      <c r="Z848" s="14" t="n"/>
    </row>
    <row r="849" ht="15.75" customHeight="1" s="16">
      <c r="A849" s="14" t="n"/>
      <c r="B849" s="14" t="n"/>
      <c r="C849" s="14" t="n"/>
      <c r="D849" s="14" t="n"/>
      <c r="E849" s="14" t="n"/>
      <c r="F849" s="14" t="n"/>
      <c r="G849" s="14" t="n"/>
      <c r="H849" s="14" t="n"/>
      <c r="I849" s="14" t="n"/>
      <c r="J849" s="14" t="n"/>
      <c r="K849" s="14" t="n"/>
      <c r="L849" s="14" t="n"/>
      <c r="M849" s="14" t="n"/>
      <c r="N849" s="14" t="n"/>
      <c r="O849" s="14" t="n"/>
      <c r="P849" s="14" t="n"/>
      <c r="Q849" s="14" t="n"/>
      <c r="R849" s="14" t="n"/>
      <c r="S849" s="14" t="n"/>
      <c r="T849" s="14" t="n"/>
      <c r="U849" s="14" t="n"/>
      <c r="V849" s="14" t="n"/>
      <c r="W849" s="14" t="n"/>
      <c r="X849" s="14" t="n"/>
      <c r="Y849" s="14" t="n"/>
      <c r="Z849" s="14" t="n"/>
    </row>
    <row r="850" ht="15.75" customHeight="1" s="16">
      <c r="A850" s="14" t="n"/>
      <c r="B850" s="14" t="n"/>
      <c r="C850" s="14" t="n"/>
      <c r="D850" s="14" t="n"/>
      <c r="E850" s="14" t="n"/>
      <c r="F850" s="14" t="n"/>
      <c r="G850" s="14" t="n"/>
      <c r="H850" s="14" t="n"/>
      <c r="I850" s="14" t="n"/>
      <c r="J850" s="14" t="n"/>
      <c r="K850" s="14" t="n"/>
      <c r="L850" s="14" t="n"/>
      <c r="M850" s="14" t="n"/>
      <c r="N850" s="14" t="n"/>
      <c r="O850" s="14" t="n"/>
      <c r="P850" s="14" t="n"/>
      <c r="Q850" s="14" t="n"/>
      <c r="R850" s="14" t="n"/>
      <c r="S850" s="14" t="n"/>
      <c r="T850" s="14" t="n"/>
      <c r="U850" s="14" t="n"/>
      <c r="V850" s="14" t="n"/>
      <c r="W850" s="14" t="n"/>
      <c r="X850" s="14" t="n"/>
      <c r="Y850" s="14" t="n"/>
      <c r="Z850" s="14" t="n"/>
    </row>
    <row r="851" ht="15.75" customHeight="1" s="16">
      <c r="A851" s="14" t="n"/>
      <c r="B851" s="14" t="n"/>
      <c r="C851" s="14" t="n"/>
      <c r="D851" s="14" t="n"/>
      <c r="E851" s="14" t="n"/>
      <c r="F851" s="14" t="n"/>
      <c r="G851" s="14" t="n"/>
      <c r="H851" s="14" t="n"/>
      <c r="I851" s="14" t="n"/>
      <c r="J851" s="14" t="n"/>
      <c r="K851" s="14" t="n"/>
      <c r="L851" s="14" t="n"/>
      <c r="M851" s="14" t="n"/>
      <c r="N851" s="14" t="n"/>
      <c r="O851" s="14" t="n"/>
      <c r="P851" s="14" t="n"/>
      <c r="Q851" s="14" t="n"/>
      <c r="R851" s="14" t="n"/>
      <c r="S851" s="14" t="n"/>
      <c r="T851" s="14" t="n"/>
      <c r="U851" s="14" t="n"/>
      <c r="V851" s="14" t="n"/>
      <c r="W851" s="14" t="n"/>
      <c r="X851" s="14" t="n"/>
      <c r="Y851" s="14" t="n"/>
      <c r="Z851" s="14" t="n"/>
    </row>
    <row r="852" ht="15.75" customHeight="1" s="16">
      <c r="A852" s="14" t="n"/>
      <c r="B852" s="14" t="n"/>
      <c r="C852" s="14" t="n"/>
      <c r="D852" s="14" t="n"/>
      <c r="E852" s="14" t="n"/>
      <c r="F852" s="14" t="n"/>
      <c r="G852" s="14" t="n"/>
      <c r="H852" s="14" t="n"/>
      <c r="I852" s="14" t="n"/>
      <c r="J852" s="14" t="n"/>
      <c r="K852" s="14" t="n"/>
      <c r="L852" s="14" t="n"/>
      <c r="M852" s="14" t="n"/>
      <c r="N852" s="14" t="n"/>
      <c r="O852" s="14" t="n"/>
      <c r="P852" s="14" t="n"/>
      <c r="Q852" s="14" t="n"/>
      <c r="R852" s="14" t="n"/>
      <c r="S852" s="14" t="n"/>
      <c r="T852" s="14" t="n"/>
      <c r="U852" s="14" t="n"/>
      <c r="V852" s="14" t="n"/>
      <c r="W852" s="14" t="n"/>
      <c r="X852" s="14" t="n"/>
      <c r="Y852" s="14" t="n"/>
      <c r="Z852" s="14" t="n"/>
    </row>
    <row r="853" ht="15.75" customHeight="1" s="16">
      <c r="A853" s="14" t="n"/>
      <c r="B853" s="14" t="n"/>
      <c r="C853" s="14" t="n"/>
      <c r="D853" s="14" t="n"/>
      <c r="E853" s="14" t="n"/>
      <c r="F853" s="14" t="n"/>
      <c r="G853" s="14" t="n"/>
      <c r="H853" s="14" t="n"/>
      <c r="I853" s="14" t="n"/>
      <c r="J853" s="14" t="n"/>
      <c r="K853" s="14" t="n"/>
      <c r="L853" s="14" t="n"/>
      <c r="M853" s="14" t="n"/>
      <c r="N853" s="14" t="n"/>
      <c r="O853" s="14" t="n"/>
      <c r="P853" s="14" t="n"/>
      <c r="Q853" s="14" t="n"/>
      <c r="R853" s="14" t="n"/>
      <c r="S853" s="14" t="n"/>
      <c r="T853" s="14" t="n"/>
      <c r="U853" s="14" t="n"/>
      <c r="V853" s="14" t="n"/>
      <c r="W853" s="14" t="n"/>
      <c r="X853" s="14" t="n"/>
      <c r="Y853" s="14" t="n"/>
      <c r="Z853" s="14" t="n"/>
    </row>
    <row r="854" ht="15.75" customHeight="1" s="16">
      <c r="A854" s="14" t="n"/>
      <c r="B854" s="14" t="n"/>
      <c r="C854" s="14" t="n"/>
      <c r="D854" s="14" t="n"/>
      <c r="E854" s="14" t="n"/>
      <c r="F854" s="14" t="n"/>
      <c r="G854" s="14" t="n"/>
      <c r="H854" s="14" t="n"/>
      <c r="I854" s="14" t="n"/>
      <c r="J854" s="14" t="n"/>
      <c r="K854" s="14" t="n"/>
      <c r="L854" s="14" t="n"/>
      <c r="M854" s="14" t="n"/>
      <c r="N854" s="14" t="n"/>
      <c r="O854" s="14" t="n"/>
      <c r="P854" s="14" t="n"/>
      <c r="Q854" s="14" t="n"/>
      <c r="R854" s="14" t="n"/>
      <c r="S854" s="14" t="n"/>
      <c r="T854" s="14" t="n"/>
      <c r="U854" s="14" t="n"/>
      <c r="V854" s="14" t="n"/>
      <c r="W854" s="14" t="n"/>
      <c r="X854" s="14" t="n"/>
      <c r="Y854" s="14" t="n"/>
      <c r="Z854" s="14" t="n"/>
    </row>
    <row r="855" ht="15.75" customHeight="1" s="16">
      <c r="A855" s="14" t="n"/>
      <c r="B855" s="14" t="n"/>
      <c r="C855" s="14" t="n"/>
      <c r="D855" s="14" t="n"/>
      <c r="E855" s="14" t="n"/>
      <c r="F855" s="14" t="n"/>
      <c r="G855" s="14" t="n"/>
      <c r="H855" s="14" t="n"/>
      <c r="I855" s="14" t="n"/>
      <c r="J855" s="14" t="n"/>
      <c r="K855" s="14" t="n"/>
      <c r="L855" s="14" t="n"/>
      <c r="M855" s="14" t="n"/>
      <c r="N855" s="14" t="n"/>
      <c r="O855" s="14" t="n"/>
      <c r="P855" s="14" t="n"/>
      <c r="Q855" s="14" t="n"/>
      <c r="R855" s="14" t="n"/>
      <c r="S855" s="14" t="n"/>
      <c r="T855" s="14" t="n"/>
      <c r="U855" s="14" t="n"/>
      <c r="V855" s="14" t="n"/>
      <c r="W855" s="14" t="n"/>
      <c r="X855" s="14" t="n"/>
      <c r="Y855" s="14" t="n"/>
      <c r="Z855" s="14" t="n"/>
    </row>
    <row r="856" ht="15.75" customHeight="1" s="16">
      <c r="A856" s="14" t="n"/>
      <c r="B856" s="14" t="n"/>
      <c r="C856" s="14" t="n"/>
      <c r="D856" s="14" t="n"/>
      <c r="E856" s="14" t="n"/>
      <c r="F856" s="14" t="n"/>
      <c r="G856" s="14" t="n"/>
      <c r="H856" s="14" t="n"/>
      <c r="I856" s="14" t="n"/>
      <c r="J856" s="14" t="n"/>
      <c r="K856" s="14" t="n"/>
      <c r="L856" s="14" t="n"/>
      <c r="M856" s="14" t="n"/>
      <c r="N856" s="14" t="n"/>
      <c r="O856" s="14" t="n"/>
      <c r="P856" s="14" t="n"/>
      <c r="Q856" s="14" t="n"/>
      <c r="R856" s="14" t="n"/>
      <c r="S856" s="14" t="n"/>
      <c r="T856" s="14" t="n"/>
      <c r="U856" s="14" t="n"/>
      <c r="V856" s="14" t="n"/>
      <c r="W856" s="14" t="n"/>
      <c r="X856" s="14" t="n"/>
      <c r="Y856" s="14" t="n"/>
      <c r="Z856" s="14" t="n"/>
    </row>
    <row r="857" ht="15.75" customHeight="1" s="16">
      <c r="A857" s="14" t="n"/>
      <c r="B857" s="14" t="n"/>
      <c r="C857" s="14" t="n"/>
      <c r="D857" s="14" t="n"/>
      <c r="E857" s="14" t="n"/>
      <c r="F857" s="14" t="n"/>
      <c r="G857" s="14" t="n"/>
      <c r="H857" s="14" t="n"/>
      <c r="I857" s="14" t="n"/>
      <c r="J857" s="14" t="n"/>
      <c r="K857" s="14" t="n"/>
      <c r="L857" s="14" t="n"/>
      <c r="M857" s="14" t="n"/>
      <c r="N857" s="14" t="n"/>
      <c r="O857" s="14" t="n"/>
      <c r="P857" s="14" t="n"/>
      <c r="Q857" s="14" t="n"/>
      <c r="R857" s="14" t="n"/>
      <c r="S857" s="14" t="n"/>
      <c r="T857" s="14" t="n"/>
      <c r="U857" s="14" t="n"/>
      <c r="V857" s="14" t="n"/>
      <c r="W857" s="14" t="n"/>
      <c r="X857" s="14" t="n"/>
      <c r="Y857" s="14" t="n"/>
      <c r="Z857" s="14" t="n"/>
    </row>
    <row r="858" ht="15.75" customHeight="1" s="16">
      <c r="A858" s="14" t="n"/>
      <c r="B858" s="14" t="n"/>
      <c r="C858" s="14" t="n"/>
      <c r="D858" s="14" t="n"/>
      <c r="E858" s="14" t="n"/>
      <c r="F858" s="14" t="n"/>
      <c r="G858" s="14" t="n"/>
      <c r="H858" s="14" t="n"/>
      <c r="I858" s="14" t="n"/>
      <c r="J858" s="14" t="n"/>
      <c r="K858" s="14" t="n"/>
      <c r="L858" s="14" t="n"/>
      <c r="M858" s="14" t="n"/>
      <c r="N858" s="14" t="n"/>
      <c r="O858" s="14" t="n"/>
      <c r="P858" s="14" t="n"/>
      <c r="Q858" s="14" t="n"/>
      <c r="R858" s="14" t="n"/>
      <c r="S858" s="14" t="n"/>
      <c r="T858" s="14" t="n"/>
      <c r="U858" s="14" t="n"/>
      <c r="V858" s="14" t="n"/>
      <c r="W858" s="14" t="n"/>
      <c r="X858" s="14" t="n"/>
      <c r="Y858" s="14" t="n"/>
      <c r="Z858" s="14" t="n"/>
    </row>
    <row r="859" ht="15.75" customHeight="1" s="16">
      <c r="A859" s="14" t="n"/>
      <c r="B859" s="14" t="n"/>
      <c r="C859" s="14" t="n"/>
      <c r="D859" s="14" t="n"/>
      <c r="E859" s="14" t="n"/>
      <c r="F859" s="14" t="n"/>
      <c r="G859" s="14" t="n"/>
      <c r="H859" s="14" t="n"/>
      <c r="I859" s="14" t="n"/>
      <c r="J859" s="14" t="n"/>
      <c r="K859" s="14" t="n"/>
      <c r="L859" s="14" t="n"/>
      <c r="M859" s="14" t="n"/>
      <c r="N859" s="14" t="n"/>
      <c r="O859" s="14" t="n"/>
      <c r="P859" s="14" t="n"/>
      <c r="Q859" s="14" t="n"/>
      <c r="R859" s="14" t="n"/>
      <c r="S859" s="14" t="n"/>
      <c r="T859" s="14" t="n"/>
      <c r="U859" s="14" t="n"/>
      <c r="V859" s="14" t="n"/>
      <c r="W859" s="14" t="n"/>
      <c r="X859" s="14" t="n"/>
      <c r="Y859" s="14" t="n"/>
      <c r="Z859" s="14" t="n"/>
    </row>
    <row r="860" ht="15.75" customHeight="1" s="16">
      <c r="A860" s="14" t="n"/>
      <c r="B860" s="14" t="n"/>
      <c r="C860" s="14" t="n"/>
      <c r="D860" s="14" t="n"/>
      <c r="E860" s="14" t="n"/>
      <c r="F860" s="14" t="n"/>
      <c r="G860" s="14" t="n"/>
      <c r="H860" s="14" t="n"/>
      <c r="I860" s="14" t="n"/>
      <c r="J860" s="14" t="n"/>
      <c r="K860" s="14" t="n"/>
      <c r="L860" s="14" t="n"/>
      <c r="M860" s="14" t="n"/>
      <c r="N860" s="14" t="n"/>
      <c r="O860" s="14" t="n"/>
      <c r="P860" s="14" t="n"/>
      <c r="Q860" s="14" t="n"/>
      <c r="R860" s="14" t="n"/>
      <c r="S860" s="14" t="n"/>
      <c r="T860" s="14" t="n"/>
      <c r="U860" s="14" t="n"/>
      <c r="V860" s="14" t="n"/>
      <c r="W860" s="14" t="n"/>
      <c r="X860" s="14" t="n"/>
      <c r="Y860" s="14" t="n"/>
      <c r="Z860" s="14" t="n"/>
    </row>
    <row r="861" ht="15.75" customHeight="1" s="16">
      <c r="A861" s="14" t="n"/>
      <c r="B861" s="14" t="n"/>
      <c r="C861" s="14" t="n"/>
      <c r="D861" s="14" t="n"/>
      <c r="E861" s="14" t="n"/>
      <c r="F861" s="14" t="n"/>
      <c r="G861" s="14" t="n"/>
      <c r="H861" s="14" t="n"/>
      <c r="I861" s="14" t="n"/>
      <c r="J861" s="14" t="n"/>
      <c r="K861" s="14" t="n"/>
      <c r="L861" s="14" t="n"/>
      <c r="M861" s="14" t="n"/>
      <c r="N861" s="14" t="n"/>
      <c r="O861" s="14" t="n"/>
      <c r="P861" s="14" t="n"/>
      <c r="Q861" s="14" t="n"/>
      <c r="R861" s="14" t="n"/>
      <c r="S861" s="14" t="n"/>
      <c r="T861" s="14" t="n"/>
      <c r="U861" s="14" t="n"/>
      <c r="V861" s="14" t="n"/>
      <c r="W861" s="14" t="n"/>
      <c r="X861" s="14" t="n"/>
      <c r="Y861" s="14" t="n"/>
      <c r="Z861" s="14" t="n"/>
    </row>
    <row r="862" ht="15.75" customHeight="1" s="16">
      <c r="A862" s="14" t="n"/>
      <c r="B862" s="14" t="n"/>
      <c r="C862" s="14" t="n"/>
      <c r="D862" s="14" t="n"/>
      <c r="E862" s="14" t="n"/>
      <c r="F862" s="14" t="n"/>
      <c r="G862" s="14" t="n"/>
      <c r="H862" s="14" t="n"/>
      <c r="I862" s="14" t="n"/>
      <c r="J862" s="14" t="n"/>
      <c r="K862" s="14" t="n"/>
      <c r="L862" s="14" t="n"/>
      <c r="M862" s="14" t="n"/>
      <c r="N862" s="14" t="n"/>
      <c r="O862" s="14" t="n"/>
      <c r="P862" s="14" t="n"/>
      <c r="Q862" s="14" t="n"/>
      <c r="R862" s="14" t="n"/>
      <c r="S862" s="14" t="n"/>
      <c r="T862" s="14" t="n"/>
      <c r="U862" s="14" t="n"/>
      <c r="V862" s="14" t="n"/>
      <c r="W862" s="14" t="n"/>
      <c r="X862" s="14" t="n"/>
      <c r="Y862" s="14" t="n"/>
      <c r="Z862" s="14" t="n"/>
    </row>
    <row r="863" ht="15.75" customHeight="1" s="16">
      <c r="A863" s="14" t="n"/>
      <c r="B863" s="14" t="n"/>
      <c r="C863" s="14" t="n"/>
      <c r="D863" s="14" t="n"/>
      <c r="E863" s="14" t="n"/>
      <c r="F863" s="14" t="n"/>
      <c r="G863" s="14" t="n"/>
      <c r="H863" s="14" t="n"/>
      <c r="I863" s="14" t="n"/>
      <c r="J863" s="14" t="n"/>
      <c r="K863" s="14" t="n"/>
      <c r="L863" s="14" t="n"/>
      <c r="M863" s="14" t="n"/>
      <c r="N863" s="14" t="n"/>
      <c r="O863" s="14" t="n"/>
      <c r="P863" s="14" t="n"/>
      <c r="Q863" s="14" t="n"/>
      <c r="R863" s="14" t="n"/>
      <c r="S863" s="14" t="n"/>
      <c r="T863" s="14" t="n"/>
      <c r="U863" s="14" t="n"/>
      <c r="V863" s="14" t="n"/>
      <c r="W863" s="14" t="n"/>
      <c r="X863" s="14" t="n"/>
      <c r="Y863" s="14" t="n"/>
      <c r="Z863" s="14" t="n"/>
    </row>
    <row r="864" ht="15.75" customHeight="1" s="16">
      <c r="A864" s="14" t="n"/>
      <c r="B864" s="14" t="n"/>
      <c r="C864" s="14" t="n"/>
      <c r="D864" s="14" t="n"/>
      <c r="E864" s="14" t="n"/>
      <c r="F864" s="14" t="n"/>
      <c r="G864" s="14" t="n"/>
      <c r="H864" s="14" t="n"/>
      <c r="I864" s="14" t="n"/>
      <c r="J864" s="14" t="n"/>
      <c r="K864" s="14" t="n"/>
      <c r="L864" s="14" t="n"/>
      <c r="M864" s="14" t="n"/>
      <c r="N864" s="14" t="n"/>
      <c r="O864" s="14" t="n"/>
      <c r="P864" s="14" t="n"/>
      <c r="Q864" s="14" t="n"/>
      <c r="R864" s="14" t="n"/>
      <c r="S864" s="14" t="n"/>
      <c r="T864" s="14" t="n"/>
      <c r="U864" s="14" t="n"/>
      <c r="V864" s="14" t="n"/>
      <c r="W864" s="14" t="n"/>
      <c r="X864" s="14" t="n"/>
      <c r="Y864" s="14" t="n"/>
      <c r="Z864" s="14" t="n"/>
    </row>
    <row r="865" ht="15.75" customHeight="1" s="16">
      <c r="A865" s="14" t="n"/>
      <c r="B865" s="14" t="n"/>
      <c r="C865" s="14" t="n"/>
      <c r="D865" s="14" t="n"/>
      <c r="E865" s="14" t="n"/>
      <c r="F865" s="14" t="n"/>
      <c r="G865" s="14" t="n"/>
      <c r="H865" s="14" t="n"/>
      <c r="I865" s="14" t="n"/>
      <c r="J865" s="14" t="n"/>
      <c r="K865" s="14" t="n"/>
      <c r="L865" s="14" t="n"/>
      <c r="M865" s="14" t="n"/>
      <c r="N865" s="14" t="n"/>
      <c r="O865" s="14" t="n"/>
      <c r="P865" s="14" t="n"/>
      <c r="Q865" s="14" t="n"/>
      <c r="R865" s="14" t="n"/>
      <c r="S865" s="14" t="n"/>
      <c r="T865" s="14" t="n"/>
      <c r="U865" s="14" t="n"/>
      <c r="V865" s="14" t="n"/>
      <c r="W865" s="14" t="n"/>
      <c r="X865" s="14" t="n"/>
      <c r="Y865" s="14" t="n"/>
      <c r="Z865" s="14" t="n"/>
    </row>
    <row r="866" ht="15.75" customHeight="1" s="16">
      <c r="A866" s="14" t="n"/>
      <c r="B866" s="14" t="n"/>
      <c r="C866" s="14" t="n"/>
      <c r="D866" s="14" t="n"/>
      <c r="E866" s="14" t="n"/>
      <c r="F866" s="14" t="n"/>
      <c r="G866" s="14" t="n"/>
      <c r="H866" s="14" t="n"/>
      <c r="I866" s="14" t="n"/>
      <c r="J866" s="14" t="n"/>
      <c r="K866" s="14" t="n"/>
      <c r="L866" s="14" t="n"/>
      <c r="M866" s="14" t="n"/>
      <c r="N866" s="14" t="n"/>
      <c r="O866" s="14" t="n"/>
      <c r="P866" s="14" t="n"/>
      <c r="Q866" s="14" t="n"/>
      <c r="R866" s="14" t="n"/>
      <c r="S866" s="14" t="n"/>
      <c r="T866" s="14" t="n"/>
      <c r="U866" s="14" t="n"/>
      <c r="V866" s="14" t="n"/>
      <c r="W866" s="14" t="n"/>
      <c r="X866" s="14" t="n"/>
      <c r="Y866" s="14" t="n"/>
      <c r="Z866" s="14" t="n"/>
    </row>
    <row r="867" ht="15.75" customHeight="1" s="16">
      <c r="A867" s="14" t="n"/>
      <c r="B867" s="14" t="n"/>
      <c r="C867" s="14" t="n"/>
      <c r="D867" s="14" t="n"/>
      <c r="E867" s="14" t="n"/>
      <c r="F867" s="14" t="n"/>
      <c r="G867" s="14" t="n"/>
      <c r="H867" s="14" t="n"/>
      <c r="I867" s="14" t="n"/>
      <c r="J867" s="14" t="n"/>
      <c r="K867" s="14" t="n"/>
      <c r="L867" s="14" t="n"/>
      <c r="M867" s="14" t="n"/>
      <c r="N867" s="14" t="n"/>
      <c r="O867" s="14" t="n"/>
      <c r="P867" s="14" t="n"/>
      <c r="Q867" s="14" t="n"/>
      <c r="R867" s="14" t="n"/>
      <c r="S867" s="14" t="n"/>
      <c r="T867" s="14" t="n"/>
      <c r="U867" s="14" t="n"/>
      <c r="V867" s="14" t="n"/>
      <c r="W867" s="14" t="n"/>
      <c r="X867" s="14" t="n"/>
      <c r="Y867" s="14" t="n"/>
      <c r="Z867" s="14" t="n"/>
    </row>
    <row r="868" ht="15.75" customHeight="1" s="16">
      <c r="A868" s="14" t="n"/>
      <c r="B868" s="14" t="n"/>
      <c r="C868" s="14" t="n"/>
      <c r="D868" s="14" t="n"/>
      <c r="E868" s="14" t="n"/>
      <c r="F868" s="14" t="n"/>
      <c r="G868" s="14" t="n"/>
      <c r="H868" s="14" t="n"/>
      <c r="I868" s="14" t="n"/>
      <c r="J868" s="14" t="n"/>
      <c r="K868" s="14" t="n"/>
      <c r="L868" s="14" t="n"/>
      <c r="M868" s="14" t="n"/>
      <c r="N868" s="14" t="n"/>
      <c r="O868" s="14" t="n"/>
      <c r="P868" s="14" t="n"/>
      <c r="Q868" s="14" t="n"/>
      <c r="R868" s="14" t="n"/>
      <c r="S868" s="14" t="n"/>
      <c r="T868" s="14" t="n"/>
      <c r="U868" s="14" t="n"/>
      <c r="V868" s="14" t="n"/>
      <c r="W868" s="14" t="n"/>
      <c r="X868" s="14" t="n"/>
      <c r="Y868" s="14" t="n"/>
      <c r="Z868" s="14" t="n"/>
    </row>
    <row r="869" ht="15.75" customHeight="1" s="16">
      <c r="A869" s="14" t="n"/>
      <c r="B869" s="14" t="n"/>
      <c r="C869" s="14" t="n"/>
      <c r="D869" s="14" t="n"/>
      <c r="E869" s="14" t="n"/>
      <c r="F869" s="14" t="n"/>
      <c r="G869" s="14" t="n"/>
      <c r="H869" s="14" t="n"/>
      <c r="I869" s="14" t="n"/>
      <c r="J869" s="14" t="n"/>
      <c r="K869" s="14" t="n"/>
      <c r="L869" s="14" t="n"/>
      <c r="M869" s="14" t="n"/>
      <c r="N869" s="14" t="n"/>
      <c r="O869" s="14" t="n"/>
      <c r="P869" s="14" t="n"/>
      <c r="Q869" s="14" t="n"/>
      <c r="R869" s="14" t="n"/>
      <c r="S869" s="14" t="n"/>
      <c r="T869" s="14" t="n"/>
      <c r="U869" s="14" t="n"/>
      <c r="V869" s="14" t="n"/>
      <c r="W869" s="14" t="n"/>
      <c r="X869" s="14" t="n"/>
      <c r="Y869" s="14" t="n"/>
      <c r="Z869" s="14" t="n"/>
    </row>
    <row r="870" ht="15.75" customHeight="1" s="16">
      <c r="A870" s="14" t="n"/>
      <c r="B870" s="14" t="n"/>
      <c r="C870" s="14" t="n"/>
      <c r="D870" s="14" t="n"/>
      <c r="E870" s="14" t="n"/>
      <c r="F870" s="14" t="n"/>
      <c r="G870" s="14" t="n"/>
      <c r="H870" s="14" t="n"/>
      <c r="I870" s="14" t="n"/>
      <c r="J870" s="14" t="n"/>
      <c r="K870" s="14" t="n"/>
      <c r="L870" s="14" t="n"/>
      <c r="M870" s="14" t="n"/>
      <c r="N870" s="14" t="n"/>
      <c r="O870" s="14" t="n"/>
      <c r="P870" s="14" t="n"/>
      <c r="Q870" s="14" t="n"/>
      <c r="R870" s="14" t="n"/>
      <c r="S870" s="14" t="n"/>
      <c r="T870" s="14" t="n"/>
      <c r="U870" s="14" t="n"/>
      <c r="V870" s="14" t="n"/>
      <c r="W870" s="14" t="n"/>
      <c r="X870" s="14" t="n"/>
      <c r="Y870" s="14" t="n"/>
      <c r="Z870" s="14" t="n"/>
    </row>
    <row r="871" ht="15.75" customHeight="1" s="16">
      <c r="A871" s="14" t="n"/>
      <c r="B871" s="14" t="n"/>
      <c r="C871" s="14" t="n"/>
      <c r="D871" s="14" t="n"/>
      <c r="E871" s="14" t="n"/>
      <c r="F871" s="14" t="n"/>
      <c r="G871" s="14" t="n"/>
      <c r="H871" s="14" t="n"/>
      <c r="I871" s="14" t="n"/>
      <c r="J871" s="14" t="n"/>
      <c r="K871" s="14" t="n"/>
      <c r="L871" s="14" t="n"/>
      <c r="M871" s="14" t="n"/>
      <c r="N871" s="14" t="n"/>
      <c r="O871" s="14" t="n"/>
      <c r="P871" s="14" t="n"/>
      <c r="Q871" s="14" t="n"/>
      <c r="R871" s="14" t="n"/>
      <c r="S871" s="14" t="n"/>
      <c r="T871" s="14" t="n"/>
      <c r="U871" s="14" t="n"/>
      <c r="V871" s="14" t="n"/>
      <c r="W871" s="14" t="n"/>
      <c r="X871" s="14" t="n"/>
      <c r="Y871" s="14" t="n"/>
      <c r="Z871" s="14" t="n"/>
    </row>
    <row r="872" ht="15.75" customHeight="1" s="16">
      <c r="A872" s="14" t="n"/>
      <c r="B872" s="14" t="n"/>
      <c r="C872" s="14" t="n"/>
      <c r="D872" s="14" t="n"/>
      <c r="E872" s="14" t="n"/>
      <c r="F872" s="14" t="n"/>
      <c r="G872" s="14" t="n"/>
      <c r="H872" s="14" t="n"/>
      <c r="I872" s="14" t="n"/>
      <c r="J872" s="14" t="n"/>
      <c r="K872" s="14" t="n"/>
      <c r="L872" s="14" t="n"/>
      <c r="M872" s="14" t="n"/>
      <c r="N872" s="14" t="n"/>
      <c r="O872" s="14" t="n"/>
      <c r="P872" s="14" t="n"/>
      <c r="Q872" s="14" t="n"/>
      <c r="R872" s="14" t="n"/>
      <c r="S872" s="14" t="n"/>
      <c r="T872" s="14" t="n"/>
      <c r="U872" s="14" t="n"/>
      <c r="V872" s="14" t="n"/>
      <c r="W872" s="14" t="n"/>
      <c r="X872" s="14" t="n"/>
      <c r="Y872" s="14" t="n"/>
      <c r="Z872" s="14" t="n"/>
    </row>
    <row r="873" ht="15.75" customHeight="1" s="16">
      <c r="A873" s="14" t="n"/>
      <c r="B873" s="14" t="n"/>
      <c r="C873" s="14" t="n"/>
      <c r="D873" s="14" t="n"/>
      <c r="E873" s="14" t="n"/>
      <c r="F873" s="14" t="n"/>
      <c r="G873" s="14" t="n"/>
      <c r="H873" s="14" t="n"/>
      <c r="I873" s="14" t="n"/>
      <c r="J873" s="14" t="n"/>
      <c r="K873" s="14" t="n"/>
      <c r="L873" s="14" t="n"/>
      <c r="M873" s="14" t="n"/>
      <c r="N873" s="14" t="n"/>
      <c r="O873" s="14" t="n"/>
      <c r="P873" s="14" t="n"/>
      <c r="Q873" s="14" t="n"/>
      <c r="R873" s="14" t="n"/>
      <c r="S873" s="14" t="n"/>
      <c r="T873" s="14" t="n"/>
      <c r="U873" s="14" t="n"/>
      <c r="V873" s="14" t="n"/>
      <c r="W873" s="14" t="n"/>
      <c r="X873" s="14" t="n"/>
      <c r="Y873" s="14" t="n"/>
      <c r="Z873" s="14" t="n"/>
    </row>
    <row r="874" ht="15.75" customHeight="1" s="16">
      <c r="A874" s="14" t="n"/>
      <c r="B874" s="14" t="n"/>
      <c r="C874" s="14" t="n"/>
      <c r="D874" s="14" t="n"/>
      <c r="E874" s="14" t="n"/>
      <c r="F874" s="14" t="n"/>
      <c r="G874" s="14" t="n"/>
      <c r="H874" s="14" t="n"/>
      <c r="I874" s="14" t="n"/>
      <c r="J874" s="14" t="n"/>
      <c r="K874" s="14" t="n"/>
      <c r="L874" s="14" t="n"/>
      <c r="M874" s="14" t="n"/>
      <c r="N874" s="14" t="n"/>
      <c r="O874" s="14" t="n"/>
      <c r="P874" s="14" t="n"/>
      <c r="Q874" s="14" t="n"/>
      <c r="R874" s="14" t="n"/>
      <c r="S874" s="14" t="n"/>
      <c r="T874" s="14" t="n"/>
      <c r="U874" s="14" t="n"/>
      <c r="V874" s="14" t="n"/>
      <c r="W874" s="14" t="n"/>
      <c r="X874" s="14" t="n"/>
      <c r="Y874" s="14" t="n"/>
      <c r="Z874" s="14" t="n"/>
    </row>
    <row r="875" ht="15.75" customHeight="1" s="16">
      <c r="A875" s="14" t="n"/>
      <c r="B875" s="14" t="n"/>
      <c r="C875" s="14" t="n"/>
      <c r="D875" s="14" t="n"/>
      <c r="E875" s="14" t="n"/>
      <c r="F875" s="14" t="n"/>
      <c r="G875" s="14" t="n"/>
      <c r="H875" s="14" t="n"/>
      <c r="I875" s="14" t="n"/>
      <c r="J875" s="14" t="n"/>
      <c r="K875" s="14" t="n"/>
      <c r="L875" s="14" t="n"/>
      <c r="M875" s="14" t="n"/>
      <c r="N875" s="14" t="n"/>
      <c r="O875" s="14" t="n"/>
      <c r="P875" s="14" t="n"/>
      <c r="Q875" s="14" t="n"/>
      <c r="R875" s="14" t="n"/>
      <c r="S875" s="14" t="n"/>
      <c r="T875" s="14" t="n"/>
      <c r="U875" s="14" t="n"/>
      <c r="V875" s="14" t="n"/>
      <c r="W875" s="14" t="n"/>
      <c r="X875" s="14" t="n"/>
      <c r="Y875" s="14" t="n"/>
      <c r="Z875" s="14" t="n"/>
    </row>
    <row r="876" ht="15.75" customHeight="1" s="16">
      <c r="A876" s="14" t="n"/>
      <c r="B876" s="14" t="n"/>
      <c r="C876" s="14" t="n"/>
      <c r="D876" s="14" t="n"/>
      <c r="E876" s="14" t="n"/>
      <c r="F876" s="14" t="n"/>
      <c r="G876" s="14" t="n"/>
      <c r="H876" s="14" t="n"/>
      <c r="I876" s="14" t="n"/>
      <c r="J876" s="14" t="n"/>
      <c r="K876" s="14" t="n"/>
      <c r="L876" s="14" t="n"/>
      <c r="M876" s="14" t="n"/>
      <c r="N876" s="14" t="n"/>
      <c r="O876" s="14" t="n"/>
      <c r="P876" s="14" t="n"/>
      <c r="Q876" s="14" t="n"/>
      <c r="R876" s="14" t="n"/>
      <c r="S876" s="14" t="n"/>
      <c r="T876" s="14" t="n"/>
      <c r="U876" s="14" t="n"/>
      <c r="V876" s="14" t="n"/>
      <c r="W876" s="14" t="n"/>
      <c r="X876" s="14" t="n"/>
      <c r="Y876" s="14" t="n"/>
      <c r="Z876" s="14" t="n"/>
    </row>
    <row r="877" ht="15.75" customHeight="1" s="16">
      <c r="A877" s="14" t="n"/>
      <c r="B877" s="14" t="n"/>
      <c r="C877" s="14" t="n"/>
      <c r="D877" s="14" t="n"/>
      <c r="E877" s="14" t="n"/>
      <c r="F877" s="14" t="n"/>
      <c r="G877" s="14" t="n"/>
      <c r="H877" s="14" t="n"/>
      <c r="I877" s="14" t="n"/>
      <c r="J877" s="14" t="n"/>
      <c r="K877" s="14" t="n"/>
      <c r="L877" s="14" t="n"/>
      <c r="M877" s="14" t="n"/>
      <c r="N877" s="14" t="n"/>
      <c r="O877" s="14" t="n"/>
      <c r="P877" s="14" t="n"/>
      <c r="Q877" s="14" t="n"/>
      <c r="R877" s="14" t="n"/>
      <c r="S877" s="14" t="n"/>
      <c r="T877" s="14" t="n"/>
      <c r="U877" s="14" t="n"/>
      <c r="V877" s="14" t="n"/>
      <c r="W877" s="14" t="n"/>
      <c r="X877" s="14" t="n"/>
      <c r="Y877" s="14" t="n"/>
      <c r="Z877" s="14" t="n"/>
    </row>
    <row r="878" ht="15.75" customHeight="1" s="16">
      <c r="A878" s="14" t="n"/>
      <c r="B878" s="14" t="n"/>
      <c r="C878" s="14" t="n"/>
      <c r="D878" s="14" t="n"/>
      <c r="E878" s="14" t="n"/>
      <c r="F878" s="14" t="n"/>
      <c r="G878" s="14" t="n"/>
      <c r="H878" s="14" t="n"/>
      <c r="I878" s="14" t="n"/>
      <c r="J878" s="14" t="n"/>
      <c r="K878" s="14" t="n"/>
      <c r="L878" s="14" t="n"/>
      <c r="M878" s="14" t="n"/>
      <c r="N878" s="14" t="n"/>
      <c r="O878" s="14" t="n"/>
      <c r="P878" s="14" t="n"/>
      <c r="Q878" s="14" t="n"/>
      <c r="R878" s="14" t="n"/>
      <c r="S878" s="14" t="n"/>
      <c r="T878" s="14" t="n"/>
      <c r="U878" s="14" t="n"/>
      <c r="V878" s="14" t="n"/>
      <c r="W878" s="14" t="n"/>
      <c r="X878" s="14" t="n"/>
      <c r="Y878" s="14" t="n"/>
      <c r="Z878" s="14" t="n"/>
    </row>
    <row r="879" ht="15.75" customHeight="1" s="16">
      <c r="A879" s="14" t="n"/>
      <c r="B879" s="14" t="n"/>
      <c r="C879" s="14" t="n"/>
      <c r="D879" s="14" t="n"/>
      <c r="E879" s="14" t="n"/>
      <c r="F879" s="14" t="n"/>
      <c r="G879" s="14" t="n"/>
      <c r="H879" s="14" t="n"/>
      <c r="I879" s="14" t="n"/>
      <c r="J879" s="14" t="n"/>
      <c r="K879" s="14" t="n"/>
      <c r="L879" s="14" t="n"/>
      <c r="M879" s="14" t="n"/>
      <c r="N879" s="14" t="n"/>
      <c r="O879" s="14" t="n"/>
      <c r="P879" s="14" t="n"/>
      <c r="Q879" s="14" t="n"/>
      <c r="R879" s="14" t="n"/>
      <c r="S879" s="14" t="n"/>
      <c r="T879" s="14" t="n"/>
      <c r="U879" s="14" t="n"/>
      <c r="V879" s="14" t="n"/>
      <c r="W879" s="14" t="n"/>
      <c r="X879" s="14" t="n"/>
      <c r="Y879" s="14" t="n"/>
      <c r="Z879" s="14" t="n"/>
    </row>
    <row r="880" ht="15.75" customHeight="1" s="16">
      <c r="A880" s="14" t="n"/>
      <c r="B880" s="14" t="n"/>
      <c r="C880" s="14" t="n"/>
      <c r="D880" s="14" t="n"/>
      <c r="E880" s="14" t="n"/>
      <c r="F880" s="14" t="n"/>
      <c r="G880" s="14" t="n"/>
      <c r="H880" s="14" t="n"/>
      <c r="I880" s="14" t="n"/>
      <c r="J880" s="14" t="n"/>
      <c r="K880" s="14" t="n"/>
      <c r="L880" s="14" t="n"/>
      <c r="M880" s="14" t="n"/>
      <c r="N880" s="14" t="n"/>
      <c r="O880" s="14" t="n"/>
      <c r="P880" s="14" t="n"/>
      <c r="Q880" s="14" t="n"/>
      <c r="R880" s="14" t="n"/>
      <c r="S880" s="14" t="n"/>
      <c r="T880" s="14" t="n"/>
      <c r="U880" s="14" t="n"/>
      <c r="V880" s="14" t="n"/>
      <c r="W880" s="14" t="n"/>
      <c r="X880" s="14" t="n"/>
      <c r="Y880" s="14" t="n"/>
      <c r="Z880" s="14" t="n"/>
    </row>
    <row r="881" ht="15.75" customHeight="1" s="16">
      <c r="A881" s="14" t="n"/>
      <c r="B881" s="14" t="n"/>
      <c r="C881" s="14" t="n"/>
      <c r="D881" s="14" t="n"/>
      <c r="E881" s="14" t="n"/>
      <c r="F881" s="14" t="n"/>
      <c r="G881" s="14" t="n"/>
      <c r="H881" s="14" t="n"/>
      <c r="I881" s="14" t="n"/>
      <c r="J881" s="14" t="n"/>
      <c r="K881" s="14" t="n"/>
      <c r="L881" s="14" t="n"/>
      <c r="M881" s="14" t="n"/>
      <c r="N881" s="14" t="n"/>
      <c r="O881" s="14" t="n"/>
      <c r="P881" s="14" t="n"/>
      <c r="Q881" s="14" t="n"/>
      <c r="R881" s="14" t="n"/>
      <c r="S881" s="14" t="n"/>
      <c r="T881" s="14" t="n"/>
      <c r="U881" s="14" t="n"/>
      <c r="V881" s="14" t="n"/>
      <c r="W881" s="14" t="n"/>
      <c r="X881" s="14" t="n"/>
      <c r="Y881" s="14" t="n"/>
      <c r="Z881" s="14" t="n"/>
    </row>
    <row r="882" ht="15.75" customHeight="1" s="16">
      <c r="A882" s="14" t="n"/>
      <c r="B882" s="14" t="n"/>
      <c r="C882" s="14" t="n"/>
      <c r="D882" s="14" t="n"/>
      <c r="E882" s="14" t="n"/>
      <c r="F882" s="14" t="n"/>
      <c r="G882" s="14" t="n"/>
      <c r="H882" s="14" t="n"/>
      <c r="I882" s="14" t="n"/>
      <c r="J882" s="14" t="n"/>
      <c r="K882" s="14" t="n"/>
      <c r="L882" s="14" t="n"/>
      <c r="M882" s="14" t="n"/>
      <c r="N882" s="14" t="n"/>
      <c r="O882" s="14" t="n"/>
      <c r="P882" s="14" t="n"/>
      <c r="Q882" s="14" t="n"/>
      <c r="R882" s="14" t="n"/>
      <c r="S882" s="14" t="n"/>
      <c r="T882" s="14" t="n"/>
      <c r="U882" s="14" t="n"/>
      <c r="V882" s="14" t="n"/>
      <c r="W882" s="14" t="n"/>
      <c r="X882" s="14" t="n"/>
      <c r="Y882" s="14" t="n"/>
      <c r="Z882" s="14" t="n"/>
    </row>
    <row r="883" ht="15.75" customHeight="1" s="16">
      <c r="A883" s="14" t="n"/>
      <c r="B883" s="14" t="n"/>
      <c r="C883" s="14" t="n"/>
      <c r="D883" s="14" t="n"/>
      <c r="E883" s="14" t="n"/>
      <c r="F883" s="14" t="n"/>
      <c r="G883" s="14" t="n"/>
      <c r="H883" s="14" t="n"/>
      <c r="I883" s="14" t="n"/>
      <c r="J883" s="14" t="n"/>
      <c r="K883" s="14" t="n"/>
      <c r="L883" s="14" t="n"/>
      <c r="M883" s="14" t="n"/>
      <c r="N883" s="14" t="n"/>
      <c r="O883" s="14" t="n"/>
      <c r="P883" s="14" t="n"/>
      <c r="Q883" s="14" t="n"/>
      <c r="R883" s="14" t="n"/>
      <c r="S883" s="14" t="n"/>
      <c r="T883" s="14" t="n"/>
      <c r="U883" s="14" t="n"/>
      <c r="V883" s="14" t="n"/>
      <c r="W883" s="14" t="n"/>
      <c r="X883" s="14" t="n"/>
      <c r="Y883" s="14" t="n"/>
      <c r="Z883" s="14" t="n"/>
    </row>
    <row r="884" ht="15.75" customHeight="1" s="16">
      <c r="A884" s="14" t="n"/>
      <c r="B884" s="14" t="n"/>
      <c r="C884" s="14" t="n"/>
      <c r="D884" s="14" t="n"/>
      <c r="E884" s="14" t="n"/>
      <c r="F884" s="14" t="n"/>
      <c r="G884" s="14" t="n"/>
      <c r="H884" s="14" t="n"/>
      <c r="I884" s="14" t="n"/>
      <c r="J884" s="14" t="n"/>
      <c r="K884" s="14" t="n"/>
      <c r="L884" s="14" t="n"/>
      <c r="M884" s="14" t="n"/>
      <c r="N884" s="14" t="n"/>
      <c r="O884" s="14" t="n"/>
      <c r="P884" s="14" t="n"/>
      <c r="Q884" s="14" t="n"/>
      <c r="R884" s="14" t="n"/>
      <c r="S884" s="14" t="n"/>
      <c r="T884" s="14" t="n"/>
      <c r="U884" s="14" t="n"/>
      <c r="V884" s="14" t="n"/>
      <c r="W884" s="14" t="n"/>
      <c r="X884" s="14" t="n"/>
      <c r="Y884" s="14" t="n"/>
      <c r="Z884" s="14" t="n"/>
    </row>
    <row r="885" ht="15.75" customHeight="1" s="16">
      <c r="A885" s="14" t="n"/>
      <c r="B885" s="14" t="n"/>
      <c r="C885" s="14" t="n"/>
      <c r="D885" s="14" t="n"/>
      <c r="E885" s="14" t="n"/>
      <c r="F885" s="14" t="n"/>
      <c r="G885" s="14" t="n"/>
      <c r="H885" s="14" t="n"/>
      <c r="I885" s="14" t="n"/>
      <c r="J885" s="14" t="n"/>
      <c r="K885" s="14" t="n"/>
      <c r="L885" s="14" t="n"/>
      <c r="M885" s="14" t="n"/>
      <c r="N885" s="14" t="n"/>
      <c r="O885" s="14" t="n"/>
      <c r="P885" s="14" t="n"/>
      <c r="Q885" s="14" t="n"/>
      <c r="R885" s="14" t="n"/>
      <c r="S885" s="14" t="n"/>
      <c r="T885" s="14" t="n"/>
      <c r="U885" s="14" t="n"/>
      <c r="V885" s="14" t="n"/>
      <c r="W885" s="14" t="n"/>
      <c r="X885" s="14" t="n"/>
      <c r="Y885" s="14" t="n"/>
      <c r="Z885" s="14" t="n"/>
    </row>
    <row r="886" ht="15.75" customHeight="1" s="16">
      <c r="A886" s="14" t="n"/>
      <c r="B886" s="14" t="n"/>
      <c r="C886" s="14" t="n"/>
      <c r="D886" s="14" t="n"/>
      <c r="E886" s="14" t="n"/>
      <c r="F886" s="14" t="n"/>
      <c r="G886" s="14" t="n"/>
      <c r="H886" s="14" t="n"/>
      <c r="I886" s="14" t="n"/>
      <c r="J886" s="14" t="n"/>
      <c r="K886" s="14" t="n"/>
      <c r="L886" s="14" t="n"/>
      <c r="M886" s="14" t="n"/>
      <c r="N886" s="14" t="n"/>
      <c r="O886" s="14" t="n"/>
      <c r="P886" s="14" t="n"/>
      <c r="Q886" s="14" t="n"/>
      <c r="R886" s="14" t="n"/>
      <c r="S886" s="14" t="n"/>
      <c r="T886" s="14" t="n"/>
      <c r="U886" s="14" t="n"/>
      <c r="V886" s="14" t="n"/>
      <c r="W886" s="14" t="n"/>
      <c r="X886" s="14" t="n"/>
      <c r="Y886" s="14" t="n"/>
      <c r="Z886" s="14" t="n"/>
    </row>
    <row r="887" ht="15.75" customHeight="1" s="16">
      <c r="A887" s="14" t="n"/>
      <c r="B887" s="14" t="n"/>
      <c r="C887" s="14" t="n"/>
      <c r="D887" s="14" t="n"/>
      <c r="E887" s="14" t="n"/>
      <c r="F887" s="14" t="n"/>
      <c r="G887" s="14" t="n"/>
      <c r="H887" s="14" t="n"/>
      <c r="I887" s="14" t="n"/>
      <c r="J887" s="14" t="n"/>
      <c r="K887" s="14" t="n"/>
      <c r="L887" s="14" t="n"/>
      <c r="M887" s="14" t="n"/>
      <c r="N887" s="14" t="n"/>
      <c r="O887" s="14" t="n"/>
      <c r="P887" s="14" t="n"/>
      <c r="Q887" s="14" t="n"/>
      <c r="R887" s="14" t="n"/>
      <c r="S887" s="14" t="n"/>
      <c r="T887" s="14" t="n"/>
      <c r="U887" s="14" t="n"/>
      <c r="V887" s="14" t="n"/>
      <c r="W887" s="14" t="n"/>
      <c r="X887" s="14" t="n"/>
      <c r="Y887" s="14" t="n"/>
      <c r="Z887" s="14" t="n"/>
    </row>
    <row r="888" ht="15.75" customHeight="1" s="16">
      <c r="A888" s="14" t="n"/>
      <c r="B888" s="14" t="n"/>
      <c r="C888" s="14" t="n"/>
      <c r="D888" s="14" t="n"/>
      <c r="E888" s="14" t="n"/>
      <c r="F888" s="14" t="n"/>
      <c r="G888" s="14" t="n"/>
      <c r="H888" s="14" t="n"/>
      <c r="I888" s="14" t="n"/>
      <c r="J888" s="14" t="n"/>
      <c r="K888" s="14" t="n"/>
      <c r="L888" s="14" t="n"/>
      <c r="M888" s="14" t="n"/>
      <c r="N888" s="14" t="n"/>
      <c r="O888" s="14" t="n"/>
      <c r="P888" s="14" t="n"/>
      <c r="Q888" s="14" t="n"/>
      <c r="R888" s="14" t="n"/>
      <c r="S888" s="14" t="n"/>
      <c r="T888" s="14" t="n"/>
      <c r="U888" s="14" t="n"/>
      <c r="V888" s="14" t="n"/>
      <c r="W888" s="14" t="n"/>
      <c r="X888" s="14" t="n"/>
      <c r="Y888" s="14" t="n"/>
      <c r="Z888" s="14" t="n"/>
    </row>
    <row r="889" ht="15.75" customHeight="1" s="16">
      <c r="A889" s="14" t="n"/>
      <c r="B889" s="14" t="n"/>
      <c r="C889" s="14" t="n"/>
      <c r="D889" s="14" t="n"/>
      <c r="E889" s="14" t="n"/>
      <c r="F889" s="14" t="n"/>
      <c r="G889" s="14" t="n"/>
      <c r="H889" s="14" t="n"/>
      <c r="I889" s="14" t="n"/>
      <c r="J889" s="14" t="n"/>
      <c r="K889" s="14" t="n"/>
      <c r="L889" s="14" t="n"/>
      <c r="M889" s="14" t="n"/>
      <c r="N889" s="14" t="n"/>
      <c r="O889" s="14" t="n"/>
      <c r="P889" s="14" t="n"/>
      <c r="Q889" s="14" t="n"/>
      <c r="R889" s="14" t="n"/>
      <c r="S889" s="14" t="n"/>
      <c r="T889" s="14" t="n"/>
      <c r="U889" s="14" t="n"/>
      <c r="V889" s="14" t="n"/>
      <c r="W889" s="14" t="n"/>
      <c r="X889" s="14" t="n"/>
      <c r="Y889" s="14" t="n"/>
      <c r="Z889" s="14" t="n"/>
    </row>
    <row r="890" ht="15.75" customHeight="1" s="16">
      <c r="A890" s="14" t="n"/>
      <c r="B890" s="14" t="n"/>
      <c r="C890" s="14" t="n"/>
      <c r="D890" s="14" t="n"/>
      <c r="E890" s="14" t="n"/>
      <c r="F890" s="14" t="n"/>
      <c r="G890" s="14" t="n"/>
      <c r="H890" s="14" t="n"/>
      <c r="I890" s="14" t="n"/>
      <c r="J890" s="14" t="n"/>
      <c r="K890" s="14" t="n"/>
      <c r="L890" s="14" t="n"/>
      <c r="M890" s="14" t="n"/>
      <c r="N890" s="14" t="n"/>
      <c r="O890" s="14" t="n"/>
      <c r="P890" s="14" t="n"/>
      <c r="Q890" s="14" t="n"/>
      <c r="R890" s="14" t="n"/>
      <c r="S890" s="14" t="n"/>
      <c r="T890" s="14" t="n"/>
      <c r="U890" s="14" t="n"/>
      <c r="V890" s="14" t="n"/>
      <c r="W890" s="14" t="n"/>
      <c r="X890" s="14" t="n"/>
      <c r="Y890" s="14" t="n"/>
      <c r="Z890" s="14" t="n"/>
    </row>
    <row r="891" ht="15.75" customHeight="1" s="16">
      <c r="A891" s="14" t="n"/>
      <c r="B891" s="14" t="n"/>
      <c r="C891" s="14" t="n"/>
      <c r="D891" s="14" t="n"/>
      <c r="E891" s="14" t="n"/>
      <c r="F891" s="14" t="n"/>
      <c r="G891" s="14" t="n"/>
      <c r="H891" s="14" t="n"/>
      <c r="I891" s="14" t="n"/>
      <c r="J891" s="14" t="n"/>
      <c r="K891" s="14" t="n"/>
      <c r="L891" s="14" t="n"/>
      <c r="M891" s="14" t="n"/>
      <c r="N891" s="14" t="n"/>
      <c r="O891" s="14" t="n"/>
      <c r="P891" s="14" t="n"/>
      <c r="Q891" s="14" t="n"/>
      <c r="R891" s="14" t="n"/>
      <c r="S891" s="14" t="n"/>
      <c r="T891" s="14" t="n"/>
      <c r="U891" s="14" t="n"/>
      <c r="V891" s="14" t="n"/>
      <c r="W891" s="14" t="n"/>
      <c r="X891" s="14" t="n"/>
      <c r="Y891" s="14" t="n"/>
      <c r="Z891" s="14" t="n"/>
    </row>
    <row r="892" ht="15.75" customHeight="1" s="16">
      <c r="A892" s="14" t="n"/>
      <c r="B892" s="14" t="n"/>
      <c r="C892" s="14" t="n"/>
      <c r="D892" s="14" t="n"/>
      <c r="E892" s="14" t="n"/>
      <c r="F892" s="14" t="n"/>
      <c r="G892" s="14" t="n"/>
      <c r="H892" s="14" t="n"/>
      <c r="I892" s="14" t="n"/>
      <c r="J892" s="14" t="n"/>
      <c r="K892" s="14" t="n"/>
      <c r="L892" s="14" t="n"/>
      <c r="M892" s="14" t="n"/>
      <c r="N892" s="14" t="n"/>
      <c r="O892" s="14" t="n"/>
      <c r="P892" s="14" t="n"/>
      <c r="Q892" s="14" t="n"/>
      <c r="R892" s="14" t="n"/>
      <c r="S892" s="14" t="n"/>
      <c r="T892" s="14" t="n"/>
      <c r="U892" s="14" t="n"/>
      <c r="V892" s="14" t="n"/>
      <c r="W892" s="14" t="n"/>
      <c r="X892" s="14" t="n"/>
      <c r="Y892" s="14" t="n"/>
      <c r="Z892" s="14" t="n"/>
    </row>
    <row r="893" ht="15.75" customHeight="1" s="16">
      <c r="A893" s="14" t="n"/>
      <c r="B893" s="14" t="n"/>
      <c r="C893" s="14" t="n"/>
      <c r="D893" s="14" t="n"/>
      <c r="E893" s="14" t="n"/>
      <c r="F893" s="14" t="n"/>
      <c r="G893" s="14" t="n"/>
      <c r="H893" s="14" t="n"/>
      <c r="I893" s="14" t="n"/>
      <c r="J893" s="14" t="n"/>
      <c r="K893" s="14" t="n"/>
      <c r="L893" s="14" t="n"/>
      <c r="M893" s="14" t="n"/>
      <c r="N893" s="14" t="n"/>
      <c r="O893" s="14" t="n"/>
      <c r="P893" s="14" t="n"/>
      <c r="Q893" s="14" t="n"/>
      <c r="R893" s="14" t="n"/>
      <c r="S893" s="14" t="n"/>
      <c r="T893" s="14" t="n"/>
      <c r="U893" s="14" t="n"/>
      <c r="V893" s="14" t="n"/>
      <c r="W893" s="14" t="n"/>
      <c r="X893" s="14" t="n"/>
      <c r="Y893" s="14" t="n"/>
      <c r="Z893" s="14" t="n"/>
    </row>
    <row r="894" ht="15.75" customHeight="1" s="16">
      <c r="A894" s="14" t="n"/>
      <c r="B894" s="14" t="n"/>
      <c r="C894" s="14" t="n"/>
      <c r="D894" s="14" t="n"/>
      <c r="E894" s="14" t="n"/>
      <c r="F894" s="14" t="n"/>
      <c r="G894" s="14" t="n"/>
      <c r="H894" s="14" t="n"/>
      <c r="I894" s="14" t="n"/>
      <c r="J894" s="14" t="n"/>
      <c r="K894" s="14" t="n"/>
      <c r="L894" s="14" t="n"/>
      <c r="M894" s="14" t="n"/>
      <c r="N894" s="14" t="n"/>
      <c r="O894" s="14" t="n"/>
      <c r="P894" s="14" t="n"/>
      <c r="Q894" s="14" t="n"/>
      <c r="R894" s="14" t="n"/>
      <c r="S894" s="14" t="n"/>
      <c r="T894" s="14" t="n"/>
      <c r="U894" s="14" t="n"/>
      <c r="V894" s="14" t="n"/>
      <c r="W894" s="14" t="n"/>
      <c r="X894" s="14" t="n"/>
      <c r="Y894" s="14" t="n"/>
      <c r="Z894" s="14" t="n"/>
    </row>
    <row r="895" ht="15.75" customHeight="1" s="16">
      <c r="A895" s="14" t="n"/>
      <c r="B895" s="14" t="n"/>
      <c r="C895" s="14" t="n"/>
      <c r="D895" s="14" t="n"/>
      <c r="E895" s="14" t="n"/>
      <c r="F895" s="14" t="n"/>
      <c r="G895" s="14" t="n"/>
      <c r="H895" s="14" t="n"/>
      <c r="I895" s="14" t="n"/>
      <c r="J895" s="14" t="n"/>
      <c r="K895" s="14" t="n"/>
      <c r="L895" s="14" t="n"/>
      <c r="M895" s="14" t="n"/>
      <c r="N895" s="14" t="n"/>
      <c r="O895" s="14" t="n"/>
      <c r="P895" s="14" t="n"/>
      <c r="Q895" s="14" t="n"/>
      <c r="R895" s="14" t="n"/>
      <c r="S895" s="14" t="n"/>
      <c r="T895" s="14" t="n"/>
      <c r="U895" s="14" t="n"/>
      <c r="V895" s="14" t="n"/>
      <c r="W895" s="14" t="n"/>
      <c r="X895" s="14" t="n"/>
      <c r="Y895" s="14" t="n"/>
      <c r="Z895" s="14" t="n"/>
    </row>
    <row r="896" ht="15.75" customHeight="1" s="16">
      <c r="A896" s="14" t="n"/>
      <c r="B896" s="14" t="n"/>
      <c r="C896" s="14" t="n"/>
      <c r="D896" s="14" t="n"/>
      <c r="E896" s="14" t="n"/>
      <c r="F896" s="14" t="n"/>
      <c r="G896" s="14" t="n"/>
      <c r="H896" s="14" t="n"/>
      <c r="I896" s="14" t="n"/>
      <c r="J896" s="14" t="n"/>
      <c r="K896" s="14" t="n"/>
      <c r="L896" s="14" t="n"/>
      <c r="M896" s="14" t="n"/>
      <c r="N896" s="14" t="n"/>
      <c r="O896" s="14" t="n"/>
      <c r="P896" s="14" t="n"/>
      <c r="Q896" s="14" t="n"/>
      <c r="R896" s="14" t="n"/>
      <c r="S896" s="14" t="n"/>
      <c r="T896" s="14" t="n"/>
      <c r="U896" s="14" t="n"/>
      <c r="V896" s="14" t="n"/>
      <c r="W896" s="14" t="n"/>
      <c r="X896" s="14" t="n"/>
      <c r="Y896" s="14" t="n"/>
      <c r="Z896" s="14" t="n"/>
    </row>
    <row r="897" ht="15.75" customHeight="1" s="16">
      <c r="A897" s="14" t="n"/>
      <c r="B897" s="14" t="n"/>
      <c r="C897" s="14" t="n"/>
      <c r="D897" s="14" t="n"/>
      <c r="E897" s="14" t="n"/>
      <c r="F897" s="14" t="n"/>
      <c r="G897" s="14" t="n"/>
      <c r="H897" s="14" t="n"/>
      <c r="I897" s="14" t="n"/>
      <c r="J897" s="14" t="n"/>
      <c r="K897" s="14" t="n"/>
      <c r="L897" s="14" t="n"/>
      <c r="M897" s="14" t="n"/>
      <c r="N897" s="14" t="n"/>
      <c r="O897" s="14" t="n"/>
      <c r="P897" s="14" t="n"/>
      <c r="Q897" s="14" t="n"/>
      <c r="R897" s="14" t="n"/>
      <c r="S897" s="14" t="n"/>
      <c r="T897" s="14" t="n"/>
      <c r="U897" s="14" t="n"/>
      <c r="V897" s="14" t="n"/>
      <c r="W897" s="14" t="n"/>
      <c r="X897" s="14" t="n"/>
      <c r="Y897" s="14" t="n"/>
      <c r="Z897" s="14" t="n"/>
    </row>
    <row r="898" ht="15.75" customHeight="1" s="16">
      <c r="A898" s="14" t="n"/>
      <c r="B898" s="14" t="n"/>
      <c r="C898" s="14" t="n"/>
      <c r="D898" s="14" t="n"/>
      <c r="E898" s="14" t="n"/>
      <c r="F898" s="14" t="n"/>
      <c r="G898" s="14" t="n"/>
      <c r="H898" s="14" t="n"/>
      <c r="I898" s="14" t="n"/>
      <c r="J898" s="14" t="n"/>
      <c r="K898" s="14" t="n"/>
      <c r="L898" s="14" t="n"/>
      <c r="M898" s="14" t="n"/>
      <c r="N898" s="14" t="n"/>
      <c r="O898" s="14" t="n"/>
      <c r="P898" s="14" t="n"/>
      <c r="Q898" s="14" t="n"/>
      <c r="R898" s="14" t="n"/>
      <c r="S898" s="14" t="n"/>
      <c r="T898" s="14" t="n"/>
      <c r="U898" s="14" t="n"/>
      <c r="V898" s="14" t="n"/>
      <c r="W898" s="14" t="n"/>
      <c r="X898" s="14" t="n"/>
      <c r="Y898" s="14" t="n"/>
      <c r="Z898" s="14" t="n"/>
    </row>
    <row r="899" ht="15.75" customHeight="1" s="16">
      <c r="A899" s="14" t="n"/>
      <c r="B899" s="14" t="n"/>
      <c r="C899" s="14" t="n"/>
      <c r="D899" s="14" t="n"/>
      <c r="E899" s="14" t="n"/>
      <c r="F899" s="14" t="n"/>
      <c r="G899" s="14" t="n"/>
      <c r="H899" s="14" t="n"/>
      <c r="I899" s="14" t="n"/>
      <c r="J899" s="14" t="n"/>
      <c r="K899" s="14" t="n"/>
      <c r="L899" s="14" t="n"/>
      <c r="M899" s="14" t="n"/>
      <c r="N899" s="14" t="n"/>
      <c r="O899" s="14" t="n"/>
      <c r="P899" s="14" t="n"/>
      <c r="Q899" s="14" t="n"/>
      <c r="R899" s="14" t="n"/>
      <c r="S899" s="14" t="n"/>
      <c r="T899" s="14" t="n"/>
      <c r="U899" s="14" t="n"/>
      <c r="V899" s="14" t="n"/>
      <c r="W899" s="14" t="n"/>
      <c r="X899" s="14" t="n"/>
      <c r="Y899" s="14" t="n"/>
      <c r="Z899" s="14" t="n"/>
    </row>
    <row r="900" ht="15.75" customHeight="1" s="16">
      <c r="A900" s="14" t="n"/>
      <c r="B900" s="14" t="n"/>
      <c r="C900" s="14" t="n"/>
      <c r="D900" s="14" t="n"/>
      <c r="E900" s="14" t="n"/>
      <c r="F900" s="14" t="n"/>
      <c r="G900" s="14" t="n"/>
      <c r="H900" s="14" t="n"/>
      <c r="I900" s="14" t="n"/>
      <c r="J900" s="14" t="n"/>
      <c r="K900" s="14" t="n"/>
      <c r="L900" s="14" t="n"/>
      <c r="M900" s="14" t="n"/>
      <c r="N900" s="14" t="n"/>
      <c r="O900" s="14" t="n"/>
      <c r="P900" s="14" t="n"/>
      <c r="Q900" s="14" t="n"/>
      <c r="R900" s="14" t="n"/>
      <c r="S900" s="14" t="n"/>
      <c r="T900" s="14" t="n"/>
      <c r="U900" s="14" t="n"/>
      <c r="V900" s="14" t="n"/>
      <c r="W900" s="14" t="n"/>
      <c r="X900" s="14" t="n"/>
      <c r="Y900" s="14" t="n"/>
      <c r="Z900" s="14" t="n"/>
    </row>
    <row r="901" ht="15.75" customHeight="1" s="16">
      <c r="A901" s="14" t="n"/>
      <c r="B901" s="14" t="n"/>
      <c r="C901" s="14" t="n"/>
      <c r="D901" s="14" t="n"/>
      <c r="E901" s="14" t="n"/>
      <c r="F901" s="14" t="n"/>
      <c r="G901" s="14" t="n"/>
      <c r="H901" s="14" t="n"/>
      <c r="I901" s="14" t="n"/>
      <c r="J901" s="14" t="n"/>
      <c r="K901" s="14" t="n"/>
      <c r="L901" s="14" t="n"/>
      <c r="M901" s="14" t="n"/>
      <c r="N901" s="14" t="n"/>
      <c r="O901" s="14" t="n"/>
      <c r="P901" s="14" t="n"/>
      <c r="Q901" s="14" t="n"/>
      <c r="R901" s="14" t="n"/>
      <c r="S901" s="14" t="n"/>
      <c r="T901" s="14" t="n"/>
      <c r="U901" s="14" t="n"/>
      <c r="V901" s="14" t="n"/>
      <c r="W901" s="14" t="n"/>
      <c r="X901" s="14" t="n"/>
      <c r="Y901" s="14" t="n"/>
      <c r="Z901" s="14" t="n"/>
    </row>
    <row r="902" ht="15.75" customHeight="1" s="16">
      <c r="A902" s="14" t="n"/>
      <c r="B902" s="14" t="n"/>
      <c r="C902" s="14" t="n"/>
      <c r="D902" s="14" t="n"/>
      <c r="E902" s="14" t="n"/>
      <c r="F902" s="14" t="n"/>
      <c r="G902" s="14" t="n"/>
      <c r="H902" s="14" t="n"/>
      <c r="I902" s="14" t="n"/>
      <c r="J902" s="14" t="n"/>
      <c r="K902" s="14" t="n"/>
      <c r="L902" s="14" t="n"/>
      <c r="M902" s="14" t="n"/>
      <c r="N902" s="14" t="n"/>
      <c r="O902" s="14" t="n"/>
      <c r="P902" s="14" t="n"/>
      <c r="Q902" s="14" t="n"/>
      <c r="R902" s="14" t="n"/>
      <c r="S902" s="14" t="n"/>
      <c r="T902" s="14" t="n"/>
      <c r="U902" s="14" t="n"/>
      <c r="V902" s="14" t="n"/>
      <c r="W902" s="14" t="n"/>
      <c r="X902" s="14" t="n"/>
      <c r="Y902" s="14" t="n"/>
      <c r="Z902" s="14" t="n"/>
    </row>
    <row r="903" ht="15.75" customHeight="1" s="16">
      <c r="A903" s="14" t="n"/>
      <c r="B903" s="14" t="n"/>
      <c r="C903" s="14" t="n"/>
      <c r="D903" s="14" t="n"/>
      <c r="E903" s="14" t="n"/>
      <c r="F903" s="14" t="n"/>
      <c r="G903" s="14" t="n"/>
      <c r="H903" s="14" t="n"/>
      <c r="I903" s="14" t="n"/>
      <c r="J903" s="14" t="n"/>
      <c r="K903" s="14" t="n"/>
      <c r="L903" s="14" t="n"/>
      <c r="M903" s="14" t="n"/>
      <c r="N903" s="14" t="n"/>
      <c r="O903" s="14" t="n"/>
      <c r="P903" s="14" t="n"/>
      <c r="Q903" s="14" t="n"/>
      <c r="R903" s="14" t="n"/>
      <c r="S903" s="14" t="n"/>
      <c r="T903" s="14" t="n"/>
      <c r="U903" s="14" t="n"/>
      <c r="V903" s="14" t="n"/>
      <c r="W903" s="14" t="n"/>
      <c r="X903" s="14" t="n"/>
      <c r="Y903" s="14" t="n"/>
      <c r="Z903" s="14" t="n"/>
    </row>
    <row r="904" ht="15.75" customHeight="1" s="16">
      <c r="A904" s="14" t="n"/>
      <c r="B904" s="14" t="n"/>
      <c r="C904" s="14" t="n"/>
      <c r="D904" s="14" t="n"/>
      <c r="E904" s="14" t="n"/>
      <c r="F904" s="14" t="n"/>
      <c r="G904" s="14" t="n"/>
      <c r="H904" s="14" t="n"/>
      <c r="I904" s="14" t="n"/>
      <c r="J904" s="14" t="n"/>
      <c r="K904" s="14" t="n"/>
      <c r="L904" s="14" t="n"/>
      <c r="M904" s="14" t="n"/>
      <c r="N904" s="14" t="n"/>
      <c r="O904" s="14" t="n"/>
      <c r="P904" s="14" t="n"/>
      <c r="Q904" s="14" t="n"/>
      <c r="R904" s="14" t="n"/>
      <c r="S904" s="14" t="n"/>
      <c r="T904" s="14" t="n"/>
      <c r="U904" s="14" t="n"/>
      <c r="V904" s="14" t="n"/>
      <c r="W904" s="14" t="n"/>
      <c r="X904" s="14" t="n"/>
      <c r="Y904" s="14" t="n"/>
      <c r="Z904" s="14" t="n"/>
    </row>
    <row r="905" ht="15.75" customHeight="1" s="16">
      <c r="A905" s="14" t="n"/>
      <c r="B905" s="14" t="n"/>
      <c r="C905" s="14" t="n"/>
      <c r="D905" s="14" t="n"/>
      <c r="E905" s="14" t="n"/>
      <c r="F905" s="14" t="n"/>
      <c r="G905" s="14" t="n"/>
      <c r="H905" s="14" t="n"/>
      <c r="I905" s="14" t="n"/>
      <c r="J905" s="14" t="n"/>
      <c r="K905" s="14" t="n"/>
      <c r="L905" s="14" t="n"/>
      <c r="M905" s="14" t="n"/>
      <c r="N905" s="14" t="n"/>
      <c r="O905" s="14" t="n"/>
      <c r="P905" s="14" t="n"/>
      <c r="Q905" s="14" t="n"/>
      <c r="R905" s="14" t="n"/>
      <c r="S905" s="14" t="n"/>
      <c r="T905" s="14" t="n"/>
      <c r="U905" s="14" t="n"/>
      <c r="V905" s="14" t="n"/>
      <c r="W905" s="14" t="n"/>
      <c r="X905" s="14" t="n"/>
      <c r="Y905" s="14" t="n"/>
      <c r="Z905" s="14" t="n"/>
    </row>
    <row r="906" ht="15.75" customHeight="1" s="16">
      <c r="A906" s="14" t="n"/>
      <c r="B906" s="14" t="n"/>
      <c r="C906" s="14" t="n"/>
      <c r="D906" s="14" t="n"/>
      <c r="E906" s="14" t="n"/>
      <c r="F906" s="14" t="n"/>
      <c r="G906" s="14" t="n"/>
      <c r="H906" s="14" t="n"/>
      <c r="I906" s="14" t="n"/>
      <c r="J906" s="14" t="n"/>
      <c r="K906" s="14" t="n"/>
      <c r="L906" s="14" t="n"/>
      <c r="M906" s="14" t="n"/>
      <c r="N906" s="14" t="n"/>
      <c r="O906" s="14" t="n"/>
      <c r="P906" s="14" t="n"/>
      <c r="Q906" s="14" t="n"/>
      <c r="R906" s="14" t="n"/>
      <c r="S906" s="14" t="n"/>
      <c r="T906" s="14" t="n"/>
      <c r="U906" s="14" t="n"/>
      <c r="V906" s="14" t="n"/>
      <c r="W906" s="14" t="n"/>
      <c r="X906" s="14" t="n"/>
      <c r="Y906" s="14" t="n"/>
      <c r="Z906" s="14" t="n"/>
    </row>
    <row r="907" ht="15.75" customHeight="1" s="16">
      <c r="A907" s="14" t="n"/>
      <c r="B907" s="14" t="n"/>
      <c r="C907" s="14" t="n"/>
      <c r="D907" s="14" t="n"/>
      <c r="E907" s="14" t="n"/>
      <c r="F907" s="14" t="n"/>
      <c r="G907" s="14" t="n"/>
      <c r="H907" s="14" t="n"/>
      <c r="I907" s="14" t="n"/>
      <c r="J907" s="14" t="n"/>
      <c r="K907" s="14" t="n"/>
      <c r="L907" s="14" t="n"/>
      <c r="M907" s="14" t="n"/>
      <c r="N907" s="14" t="n"/>
      <c r="O907" s="14" t="n"/>
      <c r="P907" s="14" t="n"/>
      <c r="Q907" s="14" t="n"/>
      <c r="R907" s="14" t="n"/>
      <c r="S907" s="14" t="n"/>
      <c r="T907" s="14" t="n"/>
      <c r="U907" s="14" t="n"/>
      <c r="V907" s="14" t="n"/>
      <c r="W907" s="14" t="n"/>
      <c r="X907" s="14" t="n"/>
      <c r="Y907" s="14" t="n"/>
      <c r="Z907" s="14" t="n"/>
    </row>
    <row r="908" ht="15.75" customHeight="1" s="16">
      <c r="A908" s="14" t="n"/>
      <c r="B908" s="14" t="n"/>
      <c r="C908" s="14" t="n"/>
      <c r="D908" s="14" t="n"/>
      <c r="E908" s="14" t="n"/>
      <c r="F908" s="14" t="n"/>
      <c r="G908" s="14" t="n"/>
      <c r="H908" s="14" t="n"/>
      <c r="I908" s="14" t="n"/>
      <c r="J908" s="14" t="n"/>
      <c r="K908" s="14" t="n"/>
      <c r="L908" s="14" t="n"/>
      <c r="M908" s="14" t="n"/>
      <c r="N908" s="14" t="n"/>
      <c r="O908" s="14" t="n"/>
      <c r="P908" s="14" t="n"/>
      <c r="Q908" s="14" t="n"/>
      <c r="R908" s="14" t="n"/>
      <c r="S908" s="14" t="n"/>
      <c r="T908" s="14" t="n"/>
      <c r="U908" s="14" t="n"/>
      <c r="V908" s="14" t="n"/>
      <c r="W908" s="14" t="n"/>
      <c r="X908" s="14" t="n"/>
      <c r="Y908" s="14" t="n"/>
      <c r="Z908" s="14" t="n"/>
    </row>
    <row r="909" ht="15.75" customHeight="1" s="16">
      <c r="A909" s="14" t="n"/>
      <c r="B909" s="14" t="n"/>
      <c r="C909" s="14" t="n"/>
      <c r="D909" s="14" t="n"/>
      <c r="E909" s="14" t="n"/>
      <c r="F909" s="14" t="n"/>
      <c r="G909" s="14" t="n"/>
      <c r="H909" s="14" t="n"/>
      <c r="I909" s="14" t="n"/>
      <c r="J909" s="14" t="n"/>
      <c r="K909" s="14" t="n"/>
      <c r="L909" s="14" t="n"/>
      <c r="M909" s="14" t="n"/>
      <c r="N909" s="14" t="n"/>
      <c r="O909" s="14" t="n"/>
      <c r="P909" s="14" t="n"/>
      <c r="Q909" s="14" t="n"/>
      <c r="R909" s="14" t="n"/>
      <c r="S909" s="14" t="n"/>
      <c r="T909" s="14" t="n"/>
      <c r="U909" s="14" t="n"/>
      <c r="V909" s="14" t="n"/>
      <c r="W909" s="14" t="n"/>
      <c r="X909" s="14" t="n"/>
      <c r="Y909" s="14" t="n"/>
      <c r="Z909" s="14" t="n"/>
    </row>
    <row r="910" ht="15.75" customHeight="1" s="16">
      <c r="A910" s="14" t="n"/>
      <c r="B910" s="14" t="n"/>
      <c r="C910" s="14" t="n"/>
      <c r="D910" s="14" t="n"/>
      <c r="E910" s="14" t="n"/>
      <c r="F910" s="14" t="n"/>
      <c r="G910" s="14" t="n"/>
      <c r="H910" s="14" t="n"/>
      <c r="I910" s="14" t="n"/>
      <c r="J910" s="14" t="n"/>
      <c r="K910" s="14" t="n"/>
      <c r="L910" s="14" t="n"/>
      <c r="M910" s="14" t="n"/>
      <c r="N910" s="14" t="n"/>
      <c r="O910" s="14" t="n"/>
      <c r="P910" s="14" t="n"/>
      <c r="Q910" s="14" t="n"/>
      <c r="R910" s="14" t="n"/>
      <c r="S910" s="14" t="n"/>
      <c r="T910" s="14" t="n"/>
      <c r="U910" s="14" t="n"/>
      <c r="V910" s="14" t="n"/>
      <c r="W910" s="14" t="n"/>
      <c r="X910" s="14" t="n"/>
      <c r="Y910" s="14" t="n"/>
      <c r="Z910" s="14" t="n"/>
    </row>
    <row r="911" ht="15.75" customHeight="1" s="16">
      <c r="A911" s="14" t="n"/>
      <c r="B911" s="14" t="n"/>
      <c r="C911" s="14" t="n"/>
      <c r="D911" s="14" t="n"/>
      <c r="E911" s="14" t="n"/>
      <c r="F911" s="14" t="n"/>
      <c r="G911" s="14" t="n"/>
      <c r="H911" s="14" t="n"/>
      <c r="I911" s="14" t="n"/>
      <c r="J911" s="14" t="n"/>
      <c r="K911" s="14" t="n"/>
      <c r="L911" s="14" t="n"/>
      <c r="M911" s="14" t="n"/>
      <c r="N911" s="14" t="n"/>
      <c r="O911" s="14" t="n"/>
      <c r="P911" s="14" t="n"/>
      <c r="Q911" s="14" t="n"/>
      <c r="R911" s="14" t="n"/>
      <c r="S911" s="14" t="n"/>
      <c r="T911" s="14" t="n"/>
      <c r="U911" s="14" t="n"/>
      <c r="V911" s="14" t="n"/>
      <c r="W911" s="14" t="n"/>
      <c r="X911" s="14" t="n"/>
      <c r="Y911" s="14" t="n"/>
      <c r="Z911" s="14" t="n"/>
    </row>
    <row r="912" ht="15.75" customHeight="1" s="16">
      <c r="A912" s="14" t="n"/>
      <c r="B912" s="14" t="n"/>
      <c r="C912" s="14" t="n"/>
      <c r="D912" s="14" t="n"/>
      <c r="E912" s="14" t="n"/>
      <c r="F912" s="14" t="n"/>
      <c r="G912" s="14" t="n"/>
      <c r="H912" s="14" t="n"/>
      <c r="I912" s="14" t="n"/>
      <c r="J912" s="14" t="n"/>
      <c r="K912" s="14" t="n"/>
      <c r="L912" s="14" t="n"/>
      <c r="M912" s="14" t="n"/>
      <c r="N912" s="14" t="n"/>
      <c r="O912" s="14" t="n"/>
      <c r="P912" s="14" t="n"/>
      <c r="Q912" s="14" t="n"/>
      <c r="R912" s="14" t="n"/>
      <c r="S912" s="14" t="n"/>
      <c r="T912" s="14" t="n"/>
      <c r="U912" s="14" t="n"/>
      <c r="V912" s="14" t="n"/>
      <c r="W912" s="14" t="n"/>
      <c r="X912" s="14" t="n"/>
      <c r="Y912" s="14" t="n"/>
      <c r="Z912" s="14" t="n"/>
    </row>
    <row r="913" ht="15.75" customHeight="1" s="16">
      <c r="A913" s="14" t="n"/>
      <c r="B913" s="14" t="n"/>
      <c r="C913" s="14" t="n"/>
      <c r="D913" s="14" t="n"/>
      <c r="E913" s="14" t="n"/>
      <c r="F913" s="14" t="n"/>
      <c r="G913" s="14" t="n"/>
      <c r="H913" s="14" t="n"/>
      <c r="I913" s="14" t="n"/>
      <c r="J913" s="14" t="n"/>
      <c r="K913" s="14" t="n"/>
      <c r="L913" s="14" t="n"/>
      <c r="M913" s="14" t="n"/>
      <c r="N913" s="14" t="n"/>
      <c r="O913" s="14" t="n"/>
      <c r="P913" s="14" t="n"/>
      <c r="Q913" s="14" t="n"/>
      <c r="R913" s="14" t="n"/>
      <c r="S913" s="14" t="n"/>
      <c r="T913" s="14" t="n"/>
      <c r="U913" s="14" t="n"/>
      <c r="V913" s="14" t="n"/>
      <c r="W913" s="14" t="n"/>
      <c r="X913" s="14" t="n"/>
      <c r="Y913" s="14" t="n"/>
      <c r="Z913" s="14" t="n"/>
    </row>
    <row r="914" ht="15.75" customHeight="1" s="16">
      <c r="A914" s="14" t="n"/>
      <c r="B914" s="14" t="n"/>
      <c r="C914" s="14" t="n"/>
      <c r="D914" s="14" t="n"/>
      <c r="E914" s="14" t="n"/>
      <c r="F914" s="14" t="n"/>
      <c r="G914" s="14" t="n"/>
      <c r="H914" s="14" t="n"/>
      <c r="I914" s="14" t="n"/>
      <c r="J914" s="14" t="n"/>
      <c r="K914" s="14" t="n"/>
      <c r="L914" s="14" t="n"/>
      <c r="M914" s="14" t="n"/>
      <c r="N914" s="14" t="n"/>
      <c r="O914" s="14" t="n"/>
      <c r="P914" s="14" t="n"/>
      <c r="Q914" s="14" t="n"/>
      <c r="R914" s="14" t="n"/>
      <c r="S914" s="14" t="n"/>
      <c r="T914" s="14" t="n"/>
      <c r="U914" s="14" t="n"/>
      <c r="V914" s="14" t="n"/>
      <c r="W914" s="14" t="n"/>
      <c r="X914" s="14" t="n"/>
      <c r="Y914" s="14" t="n"/>
      <c r="Z914" s="14" t="n"/>
    </row>
    <row r="915" ht="15.75" customHeight="1" s="16">
      <c r="A915" s="14" t="n"/>
      <c r="B915" s="14" t="n"/>
      <c r="C915" s="14" t="n"/>
      <c r="D915" s="14" t="n"/>
      <c r="E915" s="14" t="n"/>
      <c r="F915" s="14" t="n"/>
      <c r="G915" s="14" t="n"/>
      <c r="H915" s="14" t="n"/>
      <c r="I915" s="14" t="n"/>
      <c r="J915" s="14" t="n"/>
      <c r="K915" s="14" t="n"/>
      <c r="L915" s="14" t="n"/>
      <c r="M915" s="14" t="n"/>
      <c r="N915" s="14" t="n"/>
      <c r="O915" s="14" t="n"/>
      <c r="P915" s="14" t="n"/>
      <c r="Q915" s="14" t="n"/>
      <c r="R915" s="14" t="n"/>
      <c r="S915" s="14" t="n"/>
      <c r="T915" s="14" t="n"/>
      <c r="U915" s="14" t="n"/>
      <c r="V915" s="14" t="n"/>
      <c r="W915" s="14" t="n"/>
      <c r="X915" s="14" t="n"/>
      <c r="Y915" s="14" t="n"/>
      <c r="Z915" s="14" t="n"/>
    </row>
    <row r="916" ht="15.75" customHeight="1" s="16">
      <c r="A916" s="14" t="n"/>
      <c r="B916" s="14" t="n"/>
      <c r="C916" s="14" t="n"/>
      <c r="D916" s="14" t="n"/>
      <c r="E916" s="14" t="n"/>
      <c r="F916" s="14" t="n"/>
      <c r="G916" s="14" t="n"/>
      <c r="H916" s="14" t="n"/>
      <c r="I916" s="14" t="n"/>
      <c r="J916" s="14" t="n"/>
      <c r="K916" s="14" t="n"/>
      <c r="L916" s="14" t="n"/>
      <c r="M916" s="14" t="n"/>
      <c r="N916" s="14" t="n"/>
      <c r="O916" s="14" t="n"/>
      <c r="P916" s="14" t="n"/>
      <c r="Q916" s="14" t="n"/>
      <c r="R916" s="14" t="n"/>
      <c r="S916" s="14" t="n"/>
      <c r="T916" s="14" t="n"/>
      <c r="U916" s="14" t="n"/>
      <c r="V916" s="14" t="n"/>
      <c r="W916" s="14" t="n"/>
      <c r="X916" s="14" t="n"/>
      <c r="Y916" s="14" t="n"/>
      <c r="Z916" s="14" t="n"/>
    </row>
    <row r="917" ht="15.75" customHeight="1" s="16">
      <c r="A917" s="14" t="n"/>
      <c r="B917" s="14" t="n"/>
      <c r="C917" s="14" t="n"/>
      <c r="D917" s="14" t="n"/>
      <c r="E917" s="14" t="n"/>
      <c r="F917" s="14" t="n"/>
      <c r="G917" s="14" t="n"/>
      <c r="H917" s="14" t="n"/>
      <c r="I917" s="14" t="n"/>
      <c r="J917" s="14" t="n"/>
      <c r="K917" s="14" t="n"/>
      <c r="L917" s="14" t="n"/>
      <c r="M917" s="14" t="n"/>
      <c r="N917" s="14" t="n"/>
      <c r="O917" s="14" t="n"/>
      <c r="P917" s="14" t="n"/>
      <c r="Q917" s="14" t="n"/>
      <c r="R917" s="14" t="n"/>
      <c r="S917" s="14" t="n"/>
      <c r="T917" s="14" t="n"/>
      <c r="U917" s="14" t="n"/>
      <c r="V917" s="14" t="n"/>
      <c r="W917" s="14" t="n"/>
      <c r="X917" s="14" t="n"/>
      <c r="Y917" s="14" t="n"/>
      <c r="Z917" s="14" t="n"/>
    </row>
    <row r="918" ht="15.75" customHeight="1" s="16">
      <c r="A918" s="14" t="n"/>
      <c r="B918" s="14" t="n"/>
      <c r="C918" s="14" t="n"/>
      <c r="D918" s="14" t="n"/>
      <c r="E918" s="14" t="n"/>
      <c r="F918" s="14" t="n"/>
      <c r="G918" s="14" t="n"/>
      <c r="H918" s="14" t="n"/>
      <c r="I918" s="14" t="n"/>
      <c r="J918" s="14" t="n"/>
      <c r="K918" s="14" t="n"/>
      <c r="L918" s="14" t="n"/>
      <c r="M918" s="14" t="n"/>
      <c r="N918" s="14" t="n"/>
      <c r="O918" s="14" t="n"/>
      <c r="P918" s="14" t="n"/>
      <c r="Q918" s="14" t="n"/>
      <c r="R918" s="14" t="n"/>
      <c r="S918" s="14" t="n"/>
      <c r="T918" s="14" t="n"/>
      <c r="U918" s="14" t="n"/>
      <c r="V918" s="14" t="n"/>
      <c r="W918" s="14" t="n"/>
      <c r="X918" s="14" t="n"/>
      <c r="Y918" s="14" t="n"/>
      <c r="Z918" s="14" t="n"/>
    </row>
    <row r="919" ht="15.75" customHeight="1" s="16">
      <c r="A919" s="14" t="n"/>
      <c r="B919" s="14" t="n"/>
      <c r="C919" s="14" t="n"/>
      <c r="D919" s="14" t="n"/>
      <c r="E919" s="14" t="n"/>
      <c r="F919" s="14" t="n"/>
      <c r="G919" s="14" t="n"/>
      <c r="H919" s="14" t="n"/>
      <c r="I919" s="14" t="n"/>
      <c r="J919" s="14" t="n"/>
      <c r="K919" s="14" t="n"/>
      <c r="L919" s="14" t="n"/>
      <c r="M919" s="14" t="n"/>
      <c r="N919" s="14" t="n"/>
      <c r="O919" s="14" t="n"/>
      <c r="P919" s="14" t="n"/>
      <c r="Q919" s="14" t="n"/>
      <c r="R919" s="14" t="n"/>
      <c r="S919" s="14" t="n"/>
      <c r="T919" s="14" t="n"/>
      <c r="U919" s="14" t="n"/>
      <c r="V919" s="14" t="n"/>
      <c r="W919" s="14" t="n"/>
      <c r="X919" s="14" t="n"/>
      <c r="Y919" s="14" t="n"/>
      <c r="Z919" s="14" t="n"/>
    </row>
    <row r="920" ht="15.75" customHeight="1" s="16">
      <c r="A920" s="14" t="n"/>
      <c r="B920" s="14" t="n"/>
      <c r="C920" s="14" t="n"/>
      <c r="D920" s="14" t="n"/>
      <c r="E920" s="14" t="n"/>
      <c r="F920" s="14" t="n"/>
      <c r="G920" s="14" t="n"/>
      <c r="H920" s="14" t="n"/>
      <c r="I920" s="14" t="n"/>
      <c r="J920" s="14" t="n"/>
      <c r="K920" s="14" t="n"/>
      <c r="L920" s="14" t="n"/>
      <c r="M920" s="14" t="n"/>
      <c r="N920" s="14" t="n"/>
      <c r="O920" s="14" t="n"/>
      <c r="P920" s="14" t="n"/>
      <c r="Q920" s="14" t="n"/>
      <c r="R920" s="14" t="n"/>
      <c r="S920" s="14" t="n"/>
      <c r="T920" s="14" t="n"/>
      <c r="U920" s="14" t="n"/>
      <c r="V920" s="14" t="n"/>
      <c r="W920" s="14" t="n"/>
      <c r="X920" s="14" t="n"/>
      <c r="Y920" s="14" t="n"/>
      <c r="Z920" s="14" t="n"/>
    </row>
    <row r="921" ht="15.75" customHeight="1" s="16">
      <c r="A921" s="14" t="n"/>
      <c r="B921" s="14" t="n"/>
      <c r="C921" s="14" t="n"/>
      <c r="D921" s="14" t="n"/>
      <c r="E921" s="14" t="n"/>
      <c r="F921" s="14" t="n"/>
      <c r="G921" s="14" t="n"/>
      <c r="H921" s="14" t="n"/>
      <c r="I921" s="14" t="n"/>
      <c r="J921" s="14" t="n"/>
      <c r="K921" s="14" t="n"/>
      <c r="L921" s="14" t="n"/>
      <c r="M921" s="14" t="n"/>
      <c r="N921" s="14" t="n"/>
      <c r="O921" s="14" t="n"/>
      <c r="P921" s="14" t="n"/>
      <c r="Q921" s="14" t="n"/>
      <c r="R921" s="14" t="n"/>
      <c r="S921" s="14" t="n"/>
      <c r="T921" s="14" t="n"/>
      <c r="U921" s="14" t="n"/>
      <c r="V921" s="14" t="n"/>
      <c r="W921" s="14" t="n"/>
      <c r="X921" s="14" t="n"/>
      <c r="Y921" s="14" t="n"/>
      <c r="Z921" s="14" t="n"/>
    </row>
    <row r="922" ht="15.75" customHeight="1" s="16">
      <c r="A922" s="14" t="n"/>
      <c r="B922" s="14" t="n"/>
      <c r="C922" s="14" t="n"/>
      <c r="D922" s="14" t="n"/>
      <c r="E922" s="14" t="n"/>
      <c r="F922" s="14" t="n"/>
      <c r="G922" s="14" t="n"/>
      <c r="H922" s="14" t="n"/>
      <c r="I922" s="14" t="n"/>
      <c r="J922" s="14" t="n"/>
      <c r="K922" s="14" t="n"/>
      <c r="L922" s="14" t="n"/>
      <c r="M922" s="14" t="n"/>
      <c r="N922" s="14" t="n"/>
      <c r="O922" s="14" t="n"/>
      <c r="P922" s="14" t="n"/>
      <c r="Q922" s="14" t="n"/>
      <c r="R922" s="14" t="n"/>
      <c r="S922" s="14" t="n"/>
      <c r="T922" s="14" t="n"/>
      <c r="U922" s="14" t="n"/>
      <c r="V922" s="14" t="n"/>
      <c r="W922" s="14" t="n"/>
      <c r="X922" s="14" t="n"/>
      <c r="Y922" s="14" t="n"/>
      <c r="Z922" s="14" t="n"/>
    </row>
    <row r="923" ht="15.75" customHeight="1" s="16">
      <c r="A923" s="14" t="n"/>
      <c r="B923" s="14" t="n"/>
      <c r="C923" s="14" t="n"/>
      <c r="D923" s="14" t="n"/>
      <c r="E923" s="14" t="n"/>
      <c r="F923" s="14" t="n"/>
      <c r="G923" s="14" t="n"/>
      <c r="H923" s="14" t="n"/>
      <c r="I923" s="14" t="n"/>
      <c r="J923" s="14" t="n"/>
      <c r="K923" s="14" t="n"/>
      <c r="L923" s="14" t="n"/>
      <c r="M923" s="14" t="n"/>
      <c r="N923" s="14" t="n"/>
      <c r="O923" s="14" t="n"/>
      <c r="P923" s="14" t="n"/>
      <c r="Q923" s="14" t="n"/>
      <c r="R923" s="14" t="n"/>
      <c r="S923" s="14" t="n"/>
      <c r="T923" s="14" t="n"/>
      <c r="U923" s="14" t="n"/>
      <c r="V923" s="14" t="n"/>
      <c r="W923" s="14" t="n"/>
      <c r="X923" s="14" t="n"/>
      <c r="Y923" s="14" t="n"/>
      <c r="Z923" s="14" t="n"/>
    </row>
    <row r="924" ht="15.75" customHeight="1" s="16">
      <c r="A924" s="14" t="n"/>
      <c r="B924" s="14" t="n"/>
      <c r="C924" s="14" t="n"/>
      <c r="D924" s="14" t="n"/>
      <c r="E924" s="14" t="n"/>
      <c r="F924" s="14" t="n"/>
      <c r="G924" s="14" t="n"/>
      <c r="H924" s="14" t="n"/>
      <c r="I924" s="14" t="n"/>
      <c r="J924" s="14" t="n"/>
      <c r="K924" s="14" t="n"/>
      <c r="L924" s="14" t="n"/>
      <c r="M924" s="14" t="n"/>
      <c r="N924" s="14" t="n"/>
      <c r="O924" s="14" t="n"/>
      <c r="P924" s="14" t="n"/>
      <c r="Q924" s="14" t="n"/>
      <c r="R924" s="14" t="n"/>
      <c r="S924" s="14" t="n"/>
      <c r="T924" s="14" t="n"/>
      <c r="U924" s="14" t="n"/>
      <c r="V924" s="14" t="n"/>
      <c r="W924" s="14" t="n"/>
      <c r="X924" s="14" t="n"/>
      <c r="Y924" s="14" t="n"/>
      <c r="Z924" s="14" t="n"/>
    </row>
    <row r="925" ht="15.75" customHeight="1" s="16">
      <c r="A925" s="14" t="n"/>
      <c r="B925" s="14" t="n"/>
      <c r="C925" s="14" t="n"/>
      <c r="D925" s="14" t="n"/>
      <c r="E925" s="14" t="n"/>
      <c r="F925" s="14" t="n"/>
      <c r="G925" s="14" t="n"/>
      <c r="H925" s="14" t="n"/>
      <c r="I925" s="14" t="n"/>
      <c r="J925" s="14" t="n"/>
      <c r="K925" s="14" t="n"/>
      <c r="L925" s="14" t="n"/>
      <c r="M925" s="14" t="n"/>
      <c r="N925" s="14" t="n"/>
      <c r="O925" s="14" t="n"/>
      <c r="P925" s="14" t="n"/>
      <c r="Q925" s="14" t="n"/>
      <c r="R925" s="14" t="n"/>
      <c r="S925" s="14" t="n"/>
      <c r="T925" s="14" t="n"/>
      <c r="U925" s="14" t="n"/>
      <c r="V925" s="14" t="n"/>
      <c r="W925" s="14" t="n"/>
      <c r="X925" s="14" t="n"/>
      <c r="Y925" s="14" t="n"/>
      <c r="Z925" s="14" t="n"/>
    </row>
    <row r="926" ht="15.75" customHeight="1" s="16">
      <c r="A926" s="14" t="n"/>
      <c r="B926" s="14" t="n"/>
      <c r="C926" s="14" t="n"/>
      <c r="D926" s="14" t="n"/>
      <c r="E926" s="14" t="n"/>
      <c r="F926" s="14" t="n"/>
      <c r="G926" s="14" t="n"/>
      <c r="H926" s="14" t="n"/>
      <c r="I926" s="14" t="n"/>
      <c r="J926" s="14" t="n"/>
      <c r="K926" s="14" t="n"/>
      <c r="L926" s="14" t="n"/>
      <c r="M926" s="14" t="n"/>
      <c r="N926" s="14" t="n"/>
      <c r="O926" s="14" t="n"/>
      <c r="P926" s="14" t="n"/>
      <c r="Q926" s="14" t="n"/>
      <c r="R926" s="14" t="n"/>
      <c r="S926" s="14" t="n"/>
      <c r="T926" s="14" t="n"/>
      <c r="U926" s="14" t="n"/>
      <c r="V926" s="14" t="n"/>
      <c r="W926" s="14" t="n"/>
      <c r="X926" s="14" t="n"/>
      <c r="Y926" s="14" t="n"/>
      <c r="Z926" s="14" t="n"/>
    </row>
    <row r="927" ht="15.75" customHeight="1" s="16">
      <c r="A927" s="14" t="n"/>
      <c r="B927" s="14" t="n"/>
      <c r="C927" s="14" t="n"/>
      <c r="D927" s="14" t="n"/>
      <c r="E927" s="14" t="n"/>
      <c r="F927" s="14" t="n"/>
      <c r="G927" s="14" t="n"/>
      <c r="H927" s="14" t="n"/>
      <c r="I927" s="14" t="n"/>
      <c r="J927" s="14" t="n"/>
      <c r="K927" s="14" t="n"/>
      <c r="L927" s="14" t="n"/>
      <c r="M927" s="14" t="n"/>
      <c r="N927" s="14" t="n"/>
      <c r="O927" s="14" t="n"/>
      <c r="P927" s="14" t="n"/>
      <c r="Q927" s="14" t="n"/>
      <c r="R927" s="14" t="n"/>
      <c r="S927" s="14" t="n"/>
      <c r="T927" s="14" t="n"/>
      <c r="U927" s="14" t="n"/>
      <c r="V927" s="14" t="n"/>
      <c r="W927" s="14" t="n"/>
      <c r="X927" s="14" t="n"/>
      <c r="Y927" s="14" t="n"/>
      <c r="Z927" s="14" t="n"/>
    </row>
    <row r="928" ht="15.75" customHeight="1" s="16">
      <c r="A928" s="14" t="n"/>
      <c r="B928" s="14" t="n"/>
      <c r="C928" s="14" t="n"/>
      <c r="D928" s="14" t="n"/>
      <c r="E928" s="14" t="n"/>
      <c r="F928" s="14" t="n"/>
      <c r="G928" s="14" t="n"/>
      <c r="H928" s="14" t="n"/>
      <c r="I928" s="14" t="n"/>
      <c r="J928" s="14" t="n"/>
      <c r="K928" s="14" t="n"/>
      <c r="L928" s="14" t="n"/>
      <c r="M928" s="14" t="n"/>
      <c r="N928" s="14" t="n"/>
      <c r="O928" s="14" t="n"/>
      <c r="P928" s="14" t="n"/>
      <c r="Q928" s="14" t="n"/>
      <c r="R928" s="14" t="n"/>
      <c r="S928" s="14" t="n"/>
      <c r="T928" s="14" t="n"/>
      <c r="U928" s="14" t="n"/>
      <c r="V928" s="14" t="n"/>
      <c r="W928" s="14" t="n"/>
      <c r="X928" s="14" t="n"/>
      <c r="Y928" s="14" t="n"/>
      <c r="Z928" s="14" t="n"/>
    </row>
    <row r="929" ht="15.75" customHeight="1" s="16">
      <c r="A929" s="14" t="n"/>
      <c r="B929" s="14" t="n"/>
      <c r="C929" s="14" t="n"/>
      <c r="D929" s="14" t="n"/>
      <c r="E929" s="14" t="n"/>
      <c r="F929" s="14" t="n"/>
      <c r="G929" s="14" t="n"/>
      <c r="H929" s="14" t="n"/>
      <c r="I929" s="14" t="n"/>
      <c r="J929" s="14" t="n"/>
      <c r="K929" s="14" t="n"/>
      <c r="L929" s="14" t="n"/>
      <c r="M929" s="14" t="n"/>
      <c r="N929" s="14" t="n"/>
      <c r="O929" s="14" t="n"/>
      <c r="P929" s="14" t="n"/>
      <c r="Q929" s="14" t="n"/>
      <c r="R929" s="14" t="n"/>
      <c r="S929" s="14" t="n"/>
      <c r="T929" s="14" t="n"/>
      <c r="U929" s="14" t="n"/>
      <c r="V929" s="14" t="n"/>
      <c r="W929" s="14" t="n"/>
      <c r="X929" s="14" t="n"/>
      <c r="Y929" s="14" t="n"/>
      <c r="Z929" s="14" t="n"/>
    </row>
    <row r="930" ht="15.75" customHeight="1" s="16">
      <c r="A930" s="14" t="n"/>
      <c r="B930" s="14" t="n"/>
      <c r="C930" s="14" t="n"/>
      <c r="D930" s="14" t="n"/>
      <c r="E930" s="14" t="n"/>
      <c r="F930" s="14" t="n"/>
      <c r="G930" s="14" t="n"/>
      <c r="H930" s="14" t="n"/>
      <c r="I930" s="14" t="n"/>
      <c r="J930" s="14" t="n"/>
      <c r="K930" s="14" t="n"/>
      <c r="L930" s="14" t="n"/>
      <c r="M930" s="14" t="n"/>
      <c r="N930" s="14" t="n"/>
      <c r="O930" s="14" t="n"/>
      <c r="P930" s="14" t="n"/>
      <c r="Q930" s="14" t="n"/>
      <c r="R930" s="14" t="n"/>
      <c r="S930" s="14" t="n"/>
      <c r="T930" s="14" t="n"/>
      <c r="U930" s="14" t="n"/>
      <c r="V930" s="14" t="n"/>
      <c r="W930" s="14" t="n"/>
      <c r="X930" s="14" t="n"/>
      <c r="Y930" s="14" t="n"/>
      <c r="Z930" s="14" t="n"/>
    </row>
    <row r="931" ht="15.75" customHeight="1" s="16">
      <c r="A931" s="14" t="n"/>
      <c r="B931" s="14" t="n"/>
      <c r="C931" s="14" t="n"/>
      <c r="D931" s="14" t="n"/>
      <c r="E931" s="14" t="n"/>
      <c r="F931" s="14" t="n"/>
      <c r="G931" s="14" t="n"/>
      <c r="H931" s="14" t="n"/>
      <c r="I931" s="14" t="n"/>
      <c r="J931" s="14" t="n"/>
      <c r="K931" s="14" t="n"/>
      <c r="L931" s="14" t="n"/>
      <c r="M931" s="14" t="n"/>
      <c r="N931" s="14" t="n"/>
      <c r="O931" s="14" t="n"/>
      <c r="P931" s="14" t="n"/>
      <c r="Q931" s="14" t="n"/>
      <c r="R931" s="14" t="n"/>
      <c r="S931" s="14" t="n"/>
      <c r="T931" s="14" t="n"/>
      <c r="U931" s="14" t="n"/>
      <c r="V931" s="14" t="n"/>
      <c r="W931" s="14" t="n"/>
      <c r="X931" s="14" t="n"/>
      <c r="Y931" s="14" t="n"/>
      <c r="Z931" s="14" t="n"/>
    </row>
    <row r="932" ht="15.75" customHeight="1" s="16">
      <c r="A932" s="14" t="n"/>
      <c r="B932" s="14" t="n"/>
      <c r="C932" s="14" t="n"/>
      <c r="D932" s="14" t="n"/>
      <c r="E932" s="14" t="n"/>
      <c r="F932" s="14" t="n"/>
      <c r="G932" s="14" t="n"/>
      <c r="H932" s="14" t="n"/>
      <c r="I932" s="14" t="n"/>
      <c r="J932" s="14" t="n"/>
      <c r="K932" s="14" t="n"/>
      <c r="L932" s="14" t="n"/>
      <c r="M932" s="14" t="n"/>
      <c r="N932" s="14" t="n"/>
      <c r="O932" s="14" t="n"/>
      <c r="P932" s="14" t="n"/>
      <c r="Q932" s="14" t="n"/>
      <c r="R932" s="14" t="n"/>
      <c r="S932" s="14" t="n"/>
      <c r="T932" s="14" t="n"/>
      <c r="U932" s="14" t="n"/>
      <c r="V932" s="14" t="n"/>
      <c r="W932" s="14" t="n"/>
      <c r="X932" s="14" t="n"/>
      <c r="Y932" s="14" t="n"/>
      <c r="Z932" s="14" t="n"/>
    </row>
    <row r="933" ht="15.75" customHeight="1" s="16">
      <c r="A933" s="14" t="n"/>
      <c r="B933" s="14" t="n"/>
      <c r="C933" s="14" t="n"/>
      <c r="D933" s="14" t="n"/>
      <c r="E933" s="14" t="n"/>
      <c r="F933" s="14" t="n"/>
      <c r="G933" s="14" t="n"/>
      <c r="H933" s="14" t="n"/>
      <c r="I933" s="14" t="n"/>
      <c r="J933" s="14" t="n"/>
      <c r="K933" s="14" t="n"/>
      <c r="L933" s="14" t="n"/>
      <c r="M933" s="14" t="n"/>
      <c r="N933" s="14" t="n"/>
      <c r="O933" s="14" t="n"/>
      <c r="P933" s="14" t="n"/>
      <c r="Q933" s="14" t="n"/>
      <c r="R933" s="14" t="n"/>
      <c r="S933" s="14" t="n"/>
      <c r="T933" s="14" t="n"/>
      <c r="U933" s="14" t="n"/>
      <c r="V933" s="14" t="n"/>
      <c r="W933" s="14" t="n"/>
      <c r="X933" s="14" t="n"/>
      <c r="Y933" s="14" t="n"/>
      <c r="Z933" s="14" t="n"/>
    </row>
    <row r="934" ht="15.75" customHeight="1" s="16">
      <c r="A934" s="14" t="n"/>
      <c r="B934" s="14" t="n"/>
      <c r="C934" s="14" t="n"/>
      <c r="D934" s="14" t="n"/>
      <c r="E934" s="14" t="n"/>
      <c r="F934" s="14" t="n"/>
      <c r="G934" s="14" t="n"/>
      <c r="H934" s="14" t="n"/>
      <c r="I934" s="14" t="n"/>
      <c r="J934" s="14" t="n"/>
      <c r="K934" s="14" t="n"/>
      <c r="L934" s="14" t="n"/>
      <c r="M934" s="14" t="n"/>
      <c r="N934" s="14" t="n"/>
      <c r="O934" s="14" t="n"/>
      <c r="P934" s="14" t="n"/>
      <c r="Q934" s="14" t="n"/>
      <c r="R934" s="14" t="n"/>
      <c r="S934" s="14" t="n"/>
      <c r="T934" s="14" t="n"/>
      <c r="U934" s="14" t="n"/>
      <c r="V934" s="14" t="n"/>
      <c r="W934" s="14" t="n"/>
      <c r="X934" s="14" t="n"/>
      <c r="Y934" s="14" t="n"/>
      <c r="Z934" s="14" t="n"/>
    </row>
    <row r="935" ht="15.75" customHeight="1" s="16">
      <c r="A935" s="14" t="n"/>
      <c r="B935" s="14" t="n"/>
      <c r="C935" s="14" t="n"/>
      <c r="D935" s="14" t="n"/>
      <c r="E935" s="14" t="n"/>
      <c r="F935" s="14" t="n"/>
      <c r="G935" s="14" t="n"/>
      <c r="H935" s="14" t="n"/>
      <c r="I935" s="14" t="n"/>
      <c r="J935" s="14" t="n"/>
      <c r="K935" s="14" t="n"/>
      <c r="L935" s="14" t="n"/>
      <c r="M935" s="14" t="n"/>
      <c r="N935" s="14" t="n"/>
      <c r="O935" s="14" t="n"/>
      <c r="P935" s="14" t="n"/>
      <c r="Q935" s="14" t="n"/>
      <c r="R935" s="14" t="n"/>
      <c r="S935" s="14" t="n"/>
      <c r="T935" s="14" t="n"/>
      <c r="U935" s="14" t="n"/>
      <c r="V935" s="14" t="n"/>
      <c r="W935" s="14" t="n"/>
      <c r="X935" s="14" t="n"/>
      <c r="Y935" s="14" t="n"/>
      <c r="Z935" s="14" t="n"/>
    </row>
    <row r="936" ht="15.75" customHeight="1" s="16">
      <c r="A936" s="14" t="n"/>
      <c r="B936" s="14" t="n"/>
      <c r="C936" s="14" t="n"/>
      <c r="D936" s="14" t="n"/>
      <c r="E936" s="14" t="n"/>
      <c r="F936" s="14" t="n"/>
      <c r="G936" s="14" t="n"/>
      <c r="H936" s="14" t="n"/>
      <c r="I936" s="14" t="n"/>
      <c r="J936" s="14" t="n"/>
      <c r="K936" s="14" t="n"/>
      <c r="L936" s="14" t="n"/>
      <c r="M936" s="14" t="n"/>
      <c r="N936" s="14" t="n"/>
      <c r="O936" s="14" t="n"/>
      <c r="P936" s="14" t="n"/>
      <c r="Q936" s="14" t="n"/>
      <c r="R936" s="14" t="n"/>
      <c r="S936" s="14" t="n"/>
      <c r="T936" s="14" t="n"/>
      <c r="U936" s="14" t="n"/>
      <c r="V936" s="14" t="n"/>
      <c r="W936" s="14" t="n"/>
      <c r="X936" s="14" t="n"/>
      <c r="Y936" s="14" t="n"/>
      <c r="Z936" s="14" t="n"/>
    </row>
    <row r="937" ht="15.75" customHeight="1" s="16">
      <c r="A937" s="14" t="n"/>
      <c r="B937" s="14" t="n"/>
      <c r="C937" s="14" t="n"/>
      <c r="D937" s="14" t="n"/>
      <c r="E937" s="14" t="n"/>
      <c r="F937" s="14" t="n"/>
      <c r="G937" s="14" t="n"/>
      <c r="H937" s="14" t="n"/>
      <c r="I937" s="14" t="n"/>
      <c r="J937" s="14" t="n"/>
      <c r="K937" s="14" t="n"/>
      <c r="L937" s="14" t="n"/>
      <c r="M937" s="14" t="n"/>
      <c r="N937" s="14" t="n"/>
      <c r="O937" s="14" t="n"/>
      <c r="P937" s="14" t="n"/>
      <c r="Q937" s="14" t="n"/>
      <c r="R937" s="14" t="n"/>
      <c r="S937" s="14" t="n"/>
      <c r="T937" s="14" t="n"/>
      <c r="U937" s="14" t="n"/>
      <c r="V937" s="14" t="n"/>
      <c r="W937" s="14" t="n"/>
      <c r="X937" s="14" t="n"/>
      <c r="Y937" s="14" t="n"/>
      <c r="Z937" s="14" t="n"/>
    </row>
    <row r="938" ht="15.75" customHeight="1" s="16">
      <c r="A938" s="14" t="n"/>
      <c r="B938" s="14" t="n"/>
      <c r="C938" s="14" t="n"/>
      <c r="D938" s="14" t="n"/>
      <c r="E938" s="14" t="n"/>
      <c r="F938" s="14" t="n"/>
      <c r="G938" s="14" t="n"/>
      <c r="H938" s="14" t="n"/>
      <c r="I938" s="14" t="n"/>
      <c r="J938" s="14" t="n"/>
      <c r="K938" s="14" t="n"/>
      <c r="L938" s="14" t="n"/>
      <c r="M938" s="14" t="n"/>
      <c r="N938" s="14" t="n"/>
      <c r="O938" s="14" t="n"/>
      <c r="P938" s="14" t="n"/>
      <c r="Q938" s="14" t="n"/>
      <c r="R938" s="14" t="n"/>
      <c r="S938" s="14" t="n"/>
      <c r="T938" s="14" t="n"/>
      <c r="U938" s="14" t="n"/>
      <c r="V938" s="14" t="n"/>
      <c r="W938" s="14" t="n"/>
      <c r="X938" s="14" t="n"/>
      <c r="Y938" s="14" t="n"/>
      <c r="Z938" s="14" t="n"/>
    </row>
    <row r="939" ht="15.75" customHeight="1" s="16">
      <c r="A939" s="14" t="n"/>
      <c r="B939" s="14" t="n"/>
      <c r="C939" s="14" t="n"/>
      <c r="D939" s="14" t="n"/>
      <c r="E939" s="14" t="n"/>
      <c r="F939" s="14" t="n"/>
      <c r="G939" s="14" t="n"/>
      <c r="H939" s="14" t="n"/>
      <c r="I939" s="14" t="n"/>
      <c r="J939" s="14" t="n"/>
      <c r="K939" s="14" t="n"/>
      <c r="L939" s="14" t="n"/>
      <c r="M939" s="14" t="n"/>
      <c r="N939" s="14" t="n"/>
      <c r="O939" s="14" t="n"/>
      <c r="P939" s="14" t="n"/>
      <c r="Q939" s="14" t="n"/>
      <c r="R939" s="14" t="n"/>
      <c r="S939" s="14" t="n"/>
      <c r="T939" s="14" t="n"/>
      <c r="U939" s="14" t="n"/>
      <c r="V939" s="14" t="n"/>
      <c r="W939" s="14" t="n"/>
      <c r="X939" s="14" t="n"/>
      <c r="Y939" s="14" t="n"/>
      <c r="Z939" s="14" t="n"/>
    </row>
    <row r="940" ht="15.75" customHeight="1" s="16">
      <c r="A940" s="14" t="n"/>
      <c r="B940" s="14" t="n"/>
      <c r="C940" s="14" t="n"/>
      <c r="D940" s="14" t="n"/>
      <c r="E940" s="14" t="n"/>
      <c r="F940" s="14" t="n"/>
      <c r="G940" s="14" t="n"/>
      <c r="H940" s="14" t="n"/>
      <c r="I940" s="14" t="n"/>
      <c r="J940" s="14" t="n"/>
      <c r="K940" s="14" t="n"/>
      <c r="L940" s="14" t="n"/>
      <c r="M940" s="14" t="n"/>
      <c r="N940" s="14" t="n"/>
      <c r="O940" s="14" t="n"/>
      <c r="P940" s="14" t="n"/>
      <c r="Q940" s="14" t="n"/>
      <c r="R940" s="14" t="n"/>
      <c r="S940" s="14" t="n"/>
      <c r="T940" s="14" t="n"/>
      <c r="U940" s="14" t="n"/>
      <c r="V940" s="14" t="n"/>
      <c r="W940" s="14" t="n"/>
      <c r="X940" s="14" t="n"/>
      <c r="Y940" s="14" t="n"/>
      <c r="Z940" s="14" t="n"/>
    </row>
    <row r="941" ht="15.75" customHeight="1" s="16">
      <c r="A941" s="14" t="n"/>
      <c r="B941" s="14" t="n"/>
      <c r="C941" s="14" t="n"/>
      <c r="D941" s="14" t="n"/>
      <c r="E941" s="14" t="n"/>
      <c r="F941" s="14" t="n"/>
      <c r="G941" s="14" t="n"/>
      <c r="H941" s="14" t="n"/>
      <c r="I941" s="14" t="n"/>
      <c r="J941" s="14" t="n"/>
      <c r="K941" s="14" t="n"/>
      <c r="L941" s="14" t="n"/>
      <c r="M941" s="14" t="n"/>
      <c r="N941" s="14" t="n"/>
      <c r="O941" s="14" t="n"/>
      <c r="P941" s="14" t="n"/>
      <c r="Q941" s="14" t="n"/>
      <c r="R941" s="14" t="n"/>
      <c r="S941" s="14" t="n"/>
      <c r="T941" s="14" t="n"/>
      <c r="U941" s="14" t="n"/>
      <c r="V941" s="14" t="n"/>
      <c r="W941" s="14" t="n"/>
      <c r="X941" s="14" t="n"/>
      <c r="Y941" s="14" t="n"/>
      <c r="Z941" s="14" t="n"/>
    </row>
    <row r="942" ht="15.75" customHeight="1" s="16">
      <c r="A942" s="14" t="n"/>
      <c r="B942" s="14" t="n"/>
      <c r="C942" s="14" t="n"/>
      <c r="D942" s="14" t="n"/>
      <c r="E942" s="14" t="n"/>
      <c r="F942" s="14" t="n"/>
      <c r="G942" s="14" t="n"/>
      <c r="H942" s="14" t="n"/>
      <c r="I942" s="14" t="n"/>
      <c r="J942" s="14" t="n"/>
      <c r="K942" s="14" t="n"/>
      <c r="L942" s="14" t="n"/>
      <c r="M942" s="14" t="n"/>
      <c r="N942" s="14" t="n"/>
      <c r="O942" s="14" t="n"/>
      <c r="P942" s="14" t="n"/>
      <c r="Q942" s="14" t="n"/>
      <c r="R942" s="14" t="n"/>
      <c r="S942" s="14" t="n"/>
      <c r="T942" s="14" t="n"/>
      <c r="U942" s="14" t="n"/>
      <c r="V942" s="14" t="n"/>
      <c r="W942" s="14" t="n"/>
      <c r="X942" s="14" t="n"/>
      <c r="Y942" s="14" t="n"/>
      <c r="Z942" s="14" t="n"/>
    </row>
    <row r="943" ht="15.75" customHeight="1" s="16">
      <c r="A943" s="14" t="n"/>
      <c r="B943" s="14" t="n"/>
      <c r="C943" s="14" t="n"/>
      <c r="D943" s="14" t="n"/>
      <c r="E943" s="14" t="n"/>
      <c r="F943" s="14" t="n"/>
      <c r="G943" s="14" t="n"/>
      <c r="H943" s="14" t="n"/>
      <c r="I943" s="14" t="n"/>
      <c r="J943" s="14" t="n"/>
      <c r="K943" s="14" t="n"/>
      <c r="L943" s="14" t="n"/>
      <c r="M943" s="14" t="n"/>
      <c r="N943" s="14" t="n"/>
      <c r="O943" s="14" t="n"/>
      <c r="P943" s="14" t="n"/>
      <c r="Q943" s="14" t="n"/>
      <c r="R943" s="14" t="n"/>
      <c r="S943" s="14" t="n"/>
      <c r="T943" s="14" t="n"/>
      <c r="U943" s="14" t="n"/>
      <c r="V943" s="14" t="n"/>
      <c r="W943" s="14" t="n"/>
      <c r="X943" s="14" t="n"/>
      <c r="Y943" s="14" t="n"/>
      <c r="Z943" s="14" t="n"/>
    </row>
    <row r="944" ht="15.75" customHeight="1" s="16">
      <c r="A944" s="14" t="n"/>
      <c r="B944" s="14" t="n"/>
      <c r="C944" s="14" t="n"/>
      <c r="D944" s="14" t="n"/>
      <c r="E944" s="14" t="n"/>
      <c r="F944" s="14" t="n"/>
      <c r="G944" s="14" t="n"/>
      <c r="H944" s="14" t="n"/>
      <c r="I944" s="14" t="n"/>
      <c r="J944" s="14" t="n"/>
      <c r="K944" s="14" t="n"/>
      <c r="L944" s="14" t="n"/>
      <c r="M944" s="14" t="n"/>
      <c r="N944" s="14" t="n"/>
      <c r="O944" s="14" t="n"/>
      <c r="P944" s="14" t="n"/>
      <c r="Q944" s="14" t="n"/>
      <c r="R944" s="14" t="n"/>
      <c r="S944" s="14" t="n"/>
      <c r="T944" s="14" t="n"/>
      <c r="U944" s="14" t="n"/>
      <c r="V944" s="14" t="n"/>
      <c r="W944" s="14" t="n"/>
      <c r="X944" s="14" t="n"/>
      <c r="Y944" s="14" t="n"/>
      <c r="Z944" s="14" t="n"/>
    </row>
    <row r="945" ht="15.75" customHeight="1" s="16">
      <c r="A945" s="14" t="n"/>
      <c r="B945" s="14" t="n"/>
      <c r="C945" s="14" t="n"/>
      <c r="D945" s="14" t="n"/>
      <c r="E945" s="14" t="n"/>
      <c r="F945" s="14" t="n"/>
      <c r="G945" s="14" t="n"/>
      <c r="H945" s="14" t="n"/>
      <c r="I945" s="14" t="n"/>
      <c r="J945" s="14" t="n"/>
      <c r="K945" s="14" t="n"/>
      <c r="L945" s="14" t="n"/>
      <c r="M945" s="14" t="n"/>
      <c r="N945" s="14" t="n"/>
      <c r="O945" s="14" t="n"/>
      <c r="P945" s="14" t="n"/>
      <c r="Q945" s="14" t="n"/>
      <c r="R945" s="14" t="n"/>
      <c r="S945" s="14" t="n"/>
      <c r="T945" s="14" t="n"/>
      <c r="U945" s="14" t="n"/>
      <c r="V945" s="14" t="n"/>
      <c r="W945" s="14" t="n"/>
      <c r="X945" s="14" t="n"/>
      <c r="Y945" s="14" t="n"/>
      <c r="Z945" s="14" t="n"/>
    </row>
    <row r="946" ht="15.75" customHeight="1" s="16">
      <c r="A946" s="14" t="n"/>
      <c r="B946" s="14" t="n"/>
      <c r="C946" s="14" t="n"/>
      <c r="D946" s="14" t="n"/>
      <c r="E946" s="14" t="n"/>
      <c r="F946" s="14" t="n"/>
      <c r="G946" s="14" t="n"/>
      <c r="H946" s="14" t="n"/>
      <c r="I946" s="14" t="n"/>
      <c r="J946" s="14" t="n"/>
      <c r="K946" s="14" t="n"/>
      <c r="L946" s="14" t="n"/>
      <c r="M946" s="14" t="n"/>
      <c r="N946" s="14" t="n"/>
      <c r="O946" s="14" t="n"/>
      <c r="P946" s="14" t="n"/>
      <c r="Q946" s="14" t="n"/>
      <c r="R946" s="14" t="n"/>
      <c r="S946" s="14" t="n"/>
      <c r="T946" s="14" t="n"/>
      <c r="U946" s="14" t="n"/>
      <c r="V946" s="14" t="n"/>
      <c r="W946" s="14" t="n"/>
      <c r="X946" s="14" t="n"/>
      <c r="Y946" s="14" t="n"/>
      <c r="Z946" s="14" t="n"/>
    </row>
    <row r="947" ht="15.75" customHeight="1" s="16">
      <c r="A947" s="14" t="n"/>
      <c r="B947" s="14" t="n"/>
      <c r="C947" s="14" t="n"/>
      <c r="D947" s="14" t="n"/>
      <c r="E947" s="14" t="n"/>
      <c r="F947" s="14" t="n"/>
      <c r="G947" s="14" t="n"/>
      <c r="H947" s="14" t="n"/>
      <c r="I947" s="14" t="n"/>
      <c r="J947" s="14" t="n"/>
      <c r="K947" s="14" t="n"/>
      <c r="L947" s="14" t="n"/>
      <c r="M947" s="14" t="n"/>
      <c r="N947" s="14" t="n"/>
      <c r="O947" s="14" t="n"/>
      <c r="P947" s="14" t="n"/>
      <c r="Q947" s="14" t="n"/>
      <c r="R947" s="14" t="n"/>
      <c r="S947" s="14" t="n"/>
      <c r="T947" s="14" t="n"/>
      <c r="U947" s="14" t="n"/>
      <c r="V947" s="14" t="n"/>
      <c r="W947" s="14" t="n"/>
      <c r="X947" s="14" t="n"/>
      <c r="Y947" s="14" t="n"/>
      <c r="Z947" s="14" t="n"/>
    </row>
    <row r="948" ht="15.75" customHeight="1" s="16">
      <c r="A948" s="14" t="n"/>
      <c r="B948" s="14" t="n"/>
      <c r="C948" s="14" t="n"/>
      <c r="D948" s="14" t="n"/>
      <c r="E948" s="14" t="n"/>
      <c r="F948" s="14" t="n"/>
      <c r="G948" s="14" t="n"/>
      <c r="H948" s="14" t="n"/>
      <c r="I948" s="14" t="n"/>
      <c r="J948" s="14" t="n"/>
      <c r="K948" s="14" t="n"/>
      <c r="L948" s="14" t="n"/>
      <c r="M948" s="14" t="n"/>
      <c r="N948" s="14" t="n"/>
      <c r="O948" s="14" t="n"/>
      <c r="P948" s="14" t="n"/>
      <c r="Q948" s="14" t="n"/>
      <c r="R948" s="14" t="n"/>
      <c r="S948" s="14" t="n"/>
      <c r="T948" s="14" t="n"/>
      <c r="U948" s="14" t="n"/>
      <c r="V948" s="14" t="n"/>
      <c r="W948" s="14" t="n"/>
      <c r="X948" s="14" t="n"/>
      <c r="Y948" s="14" t="n"/>
      <c r="Z948" s="14" t="n"/>
    </row>
    <row r="949" ht="15.75" customHeight="1" s="16">
      <c r="A949" s="14" t="n"/>
      <c r="B949" s="14" t="n"/>
      <c r="C949" s="14" t="n"/>
      <c r="D949" s="14" t="n"/>
      <c r="E949" s="14" t="n"/>
      <c r="F949" s="14" t="n"/>
      <c r="G949" s="14" t="n"/>
      <c r="H949" s="14" t="n"/>
      <c r="I949" s="14" t="n"/>
      <c r="J949" s="14" t="n"/>
      <c r="K949" s="14" t="n"/>
      <c r="L949" s="14" t="n"/>
      <c r="M949" s="14" t="n"/>
      <c r="N949" s="14" t="n"/>
      <c r="O949" s="14" t="n"/>
      <c r="P949" s="14" t="n"/>
      <c r="Q949" s="14" t="n"/>
      <c r="R949" s="14" t="n"/>
      <c r="S949" s="14" t="n"/>
      <c r="T949" s="14" t="n"/>
      <c r="U949" s="14" t="n"/>
      <c r="V949" s="14" t="n"/>
      <c r="W949" s="14" t="n"/>
      <c r="X949" s="14" t="n"/>
      <c r="Y949" s="14" t="n"/>
      <c r="Z949" s="14" t="n"/>
    </row>
    <row r="950" ht="15.75" customHeight="1" s="16">
      <c r="A950" s="14" t="n"/>
      <c r="B950" s="14" t="n"/>
      <c r="C950" s="14" t="n"/>
      <c r="D950" s="14" t="n"/>
      <c r="E950" s="14" t="n"/>
      <c r="F950" s="14" t="n"/>
      <c r="G950" s="14" t="n"/>
      <c r="H950" s="14" t="n"/>
      <c r="I950" s="14" t="n"/>
      <c r="J950" s="14" t="n"/>
      <c r="K950" s="14" t="n"/>
      <c r="L950" s="14" t="n"/>
      <c r="M950" s="14" t="n"/>
      <c r="N950" s="14" t="n"/>
      <c r="O950" s="14" t="n"/>
      <c r="P950" s="14" t="n"/>
      <c r="Q950" s="14" t="n"/>
      <c r="R950" s="14" t="n"/>
      <c r="S950" s="14" t="n"/>
      <c r="T950" s="14" t="n"/>
      <c r="U950" s="14" t="n"/>
      <c r="V950" s="14" t="n"/>
      <c r="W950" s="14" t="n"/>
      <c r="X950" s="14" t="n"/>
      <c r="Y950" s="14" t="n"/>
      <c r="Z950" s="14" t="n"/>
    </row>
    <row r="951" ht="15.75" customHeight="1" s="16">
      <c r="A951" s="14" t="n"/>
      <c r="B951" s="14" t="n"/>
      <c r="C951" s="14" t="n"/>
      <c r="D951" s="14" t="n"/>
      <c r="E951" s="14" t="n"/>
      <c r="F951" s="14" t="n"/>
      <c r="G951" s="14" t="n"/>
      <c r="H951" s="14" t="n"/>
      <c r="I951" s="14" t="n"/>
      <c r="J951" s="14" t="n"/>
      <c r="K951" s="14" t="n"/>
      <c r="L951" s="14" t="n"/>
      <c r="M951" s="14" t="n"/>
      <c r="N951" s="14" t="n"/>
      <c r="O951" s="14" t="n"/>
      <c r="P951" s="14" t="n"/>
      <c r="Q951" s="14" t="n"/>
      <c r="R951" s="14" t="n"/>
      <c r="S951" s="14" t="n"/>
      <c r="T951" s="14" t="n"/>
      <c r="U951" s="14" t="n"/>
      <c r="V951" s="14" t="n"/>
      <c r="W951" s="14" t="n"/>
      <c r="X951" s="14" t="n"/>
      <c r="Y951" s="14" t="n"/>
      <c r="Z951" s="14" t="n"/>
    </row>
    <row r="952" ht="15.75" customHeight="1" s="16">
      <c r="A952" s="14" t="n"/>
      <c r="B952" s="14" t="n"/>
      <c r="C952" s="14" t="n"/>
      <c r="D952" s="14" t="n"/>
      <c r="E952" s="14" t="n"/>
      <c r="F952" s="14" t="n"/>
      <c r="G952" s="14" t="n"/>
      <c r="H952" s="14" t="n"/>
      <c r="I952" s="14" t="n"/>
      <c r="J952" s="14" t="n"/>
      <c r="K952" s="14" t="n"/>
      <c r="L952" s="14" t="n"/>
      <c r="M952" s="14" t="n"/>
      <c r="N952" s="14" t="n"/>
      <c r="O952" s="14" t="n"/>
      <c r="P952" s="14" t="n"/>
      <c r="Q952" s="14" t="n"/>
      <c r="R952" s="14" t="n"/>
      <c r="S952" s="14" t="n"/>
      <c r="T952" s="14" t="n"/>
      <c r="U952" s="14" t="n"/>
      <c r="V952" s="14" t="n"/>
      <c r="W952" s="14" t="n"/>
      <c r="X952" s="14" t="n"/>
      <c r="Y952" s="14" t="n"/>
      <c r="Z952" s="14" t="n"/>
    </row>
    <row r="953" ht="15.75" customHeight="1" s="16">
      <c r="A953" s="14" t="n"/>
      <c r="B953" s="14" t="n"/>
      <c r="C953" s="14" t="n"/>
      <c r="D953" s="14" t="n"/>
      <c r="E953" s="14" t="n"/>
      <c r="F953" s="14" t="n"/>
      <c r="G953" s="14" t="n"/>
      <c r="H953" s="14" t="n"/>
      <c r="I953" s="14" t="n"/>
      <c r="J953" s="14" t="n"/>
      <c r="K953" s="14" t="n"/>
      <c r="L953" s="14" t="n"/>
      <c r="M953" s="14" t="n"/>
      <c r="N953" s="14" t="n"/>
      <c r="O953" s="14" t="n"/>
      <c r="P953" s="14" t="n"/>
      <c r="Q953" s="14" t="n"/>
      <c r="R953" s="14" t="n"/>
      <c r="S953" s="14" t="n"/>
      <c r="T953" s="14" t="n"/>
      <c r="U953" s="14" t="n"/>
      <c r="V953" s="14" t="n"/>
      <c r="W953" s="14" t="n"/>
      <c r="X953" s="14" t="n"/>
      <c r="Y953" s="14" t="n"/>
      <c r="Z953" s="14" t="n"/>
    </row>
    <row r="954" ht="15.75" customHeight="1" s="16">
      <c r="A954" s="14" t="n"/>
      <c r="B954" s="14" t="n"/>
      <c r="C954" s="14" t="n"/>
      <c r="D954" s="14" t="n"/>
      <c r="E954" s="14" t="n"/>
      <c r="F954" s="14" t="n"/>
      <c r="G954" s="14" t="n"/>
      <c r="H954" s="14" t="n"/>
      <c r="I954" s="14" t="n"/>
      <c r="J954" s="14" t="n"/>
      <c r="K954" s="14" t="n"/>
      <c r="L954" s="14" t="n"/>
      <c r="M954" s="14" t="n"/>
      <c r="N954" s="14" t="n"/>
      <c r="O954" s="14" t="n"/>
      <c r="P954" s="14" t="n"/>
      <c r="Q954" s="14" t="n"/>
      <c r="R954" s="14" t="n"/>
      <c r="S954" s="14" t="n"/>
      <c r="T954" s="14" t="n"/>
      <c r="U954" s="14" t="n"/>
      <c r="V954" s="14" t="n"/>
      <c r="W954" s="14" t="n"/>
      <c r="X954" s="14" t="n"/>
      <c r="Y954" s="14" t="n"/>
      <c r="Z954" s="14" t="n"/>
    </row>
    <row r="955" ht="15.75" customHeight="1" s="16">
      <c r="A955" s="14" t="n"/>
      <c r="B955" s="14" t="n"/>
      <c r="C955" s="14" t="n"/>
      <c r="D955" s="14" t="n"/>
      <c r="E955" s="14" t="n"/>
      <c r="F955" s="14" t="n"/>
      <c r="G955" s="14" t="n"/>
      <c r="H955" s="14" t="n"/>
      <c r="I955" s="14" t="n"/>
      <c r="J955" s="14" t="n"/>
      <c r="K955" s="14" t="n"/>
      <c r="L955" s="14" t="n"/>
      <c r="M955" s="14" t="n"/>
      <c r="N955" s="14" t="n"/>
      <c r="O955" s="14" t="n"/>
      <c r="P955" s="14" t="n"/>
      <c r="Q955" s="14" t="n"/>
      <c r="R955" s="14" t="n"/>
      <c r="S955" s="14" t="n"/>
      <c r="T955" s="14" t="n"/>
      <c r="U955" s="14" t="n"/>
      <c r="V955" s="14" t="n"/>
      <c r="W955" s="14" t="n"/>
      <c r="X955" s="14" t="n"/>
      <c r="Y955" s="14" t="n"/>
      <c r="Z955" s="14" t="n"/>
    </row>
    <row r="956" ht="15.75" customHeight="1" s="16">
      <c r="A956" s="14" t="n"/>
      <c r="B956" s="14" t="n"/>
      <c r="C956" s="14" t="n"/>
      <c r="D956" s="14" t="n"/>
      <c r="E956" s="14" t="n"/>
      <c r="F956" s="14" t="n"/>
      <c r="G956" s="14" t="n"/>
      <c r="H956" s="14" t="n"/>
      <c r="I956" s="14" t="n"/>
      <c r="J956" s="14" t="n"/>
      <c r="K956" s="14" t="n"/>
      <c r="L956" s="14" t="n"/>
      <c r="M956" s="14" t="n"/>
      <c r="N956" s="14" t="n"/>
      <c r="O956" s="14" t="n"/>
      <c r="P956" s="14" t="n"/>
      <c r="Q956" s="14" t="n"/>
      <c r="R956" s="14" t="n"/>
      <c r="S956" s="14" t="n"/>
      <c r="T956" s="14" t="n"/>
      <c r="U956" s="14" t="n"/>
      <c r="V956" s="14" t="n"/>
      <c r="W956" s="14" t="n"/>
      <c r="X956" s="14" t="n"/>
      <c r="Y956" s="14" t="n"/>
      <c r="Z956" s="14" t="n"/>
    </row>
    <row r="957" ht="15.75" customHeight="1" s="16">
      <c r="A957" s="14" t="n"/>
      <c r="B957" s="14" t="n"/>
      <c r="C957" s="14" t="n"/>
      <c r="D957" s="14" t="n"/>
      <c r="E957" s="14" t="n"/>
      <c r="F957" s="14" t="n"/>
      <c r="G957" s="14" t="n"/>
      <c r="H957" s="14" t="n"/>
      <c r="I957" s="14" t="n"/>
      <c r="J957" s="14" t="n"/>
      <c r="K957" s="14" t="n"/>
      <c r="L957" s="14" t="n"/>
      <c r="M957" s="14" t="n"/>
      <c r="N957" s="14" t="n"/>
      <c r="O957" s="14" t="n"/>
      <c r="P957" s="14" t="n"/>
      <c r="Q957" s="14" t="n"/>
      <c r="R957" s="14" t="n"/>
      <c r="S957" s="14" t="n"/>
      <c r="T957" s="14" t="n"/>
      <c r="U957" s="14" t="n"/>
      <c r="V957" s="14" t="n"/>
      <c r="W957" s="14" t="n"/>
      <c r="X957" s="14" t="n"/>
      <c r="Y957" s="14" t="n"/>
      <c r="Z957" s="14" t="n"/>
    </row>
    <row r="958" ht="15.75" customHeight="1" s="16">
      <c r="A958" s="14" t="n"/>
      <c r="B958" s="14" t="n"/>
      <c r="C958" s="14" t="n"/>
      <c r="D958" s="14" t="n"/>
      <c r="E958" s="14" t="n"/>
      <c r="F958" s="14" t="n"/>
      <c r="G958" s="14" t="n"/>
      <c r="H958" s="14" t="n"/>
      <c r="I958" s="14" t="n"/>
      <c r="J958" s="14" t="n"/>
      <c r="K958" s="14" t="n"/>
      <c r="L958" s="14" t="n"/>
      <c r="M958" s="14" t="n"/>
      <c r="N958" s="14" t="n"/>
      <c r="O958" s="14" t="n"/>
      <c r="P958" s="14" t="n"/>
      <c r="Q958" s="14" t="n"/>
      <c r="R958" s="14" t="n"/>
      <c r="S958" s="14" t="n"/>
      <c r="T958" s="14" t="n"/>
      <c r="U958" s="14" t="n"/>
      <c r="V958" s="14" t="n"/>
      <c r="W958" s="14" t="n"/>
      <c r="X958" s="14" t="n"/>
      <c r="Y958" s="14" t="n"/>
      <c r="Z958" s="14" t="n"/>
    </row>
    <row r="959" ht="15.75" customHeight="1" s="16">
      <c r="A959" s="14" t="n"/>
      <c r="B959" s="14" t="n"/>
      <c r="C959" s="14" t="n"/>
      <c r="D959" s="14" t="n"/>
      <c r="E959" s="14" t="n"/>
      <c r="F959" s="14" t="n"/>
      <c r="G959" s="14" t="n"/>
      <c r="H959" s="14" t="n"/>
      <c r="I959" s="14" t="n"/>
      <c r="J959" s="14" t="n"/>
      <c r="K959" s="14" t="n"/>
      <c r="L959" s="14" t="n"/>
      <c r="M959" s="14" t="n"/>
      <c r="N959" s="14" t="n"/>
      <c r="O959" s="14" t="n"/>
      <c r="P959" s="14" t="n"/>
      <c r="Q959" s="14" t="n"/>
      <c r="R959" s="14" t="n"/>
      <c r="S959" s="14" t="n"/>
      <c r="T959" s="14" t="n"/>
      <c r="U959" s="14" t="n"/>
      <c r="V959" s="14" t="n"/>
      <c r="W959" s="14" t="n"/>
      <c r="X959" s="14" t="n"/>
      <c r="Y959" s="14" t="n"/>
      <c r="Z959" s="14" t="n"/>
    </row>
    <row r="960" ht="15.75" customHeight="1" s="16">
      <c r="A960" s="14" t="n"/>
      <c r="B960" s="14" t="n"/>
      <c r="C960" s="14" t="n"/>
      <c r="D960" s="14" t="n"/>
      <c r="E960" s="14" t="n"/>
      <c r="F960" s="14" t="n"/>
      <c r="G960" s="14" t="n"/>
      <c r="H960" s="14" t="n"/>
      <c r="I960" s="14" t="n"/>
      <c r="J960" s="14" t="n"/>
      <c r="K960" s="14" t="n"/>
      <c r="L960" s="14" t="n"/>
      <c r="M960" s="14" t="n"/>
      <c r="N960" s="14" t="n"/>
      <c r="O960" s="14" t="n"/>
      <c r="P960" s="14" t="n"/>
      <c r="Q960" s="14" t="n"/>
      <c r="R960" s="14" t="n"/>
      <c r="S960" s="14" t="n"/>
      <c r="T960" s="14" t="n"/>
      <c r="U960" s="14" t="n"/>
      <c r="V960" s="14" t="n"/>
      <c r="W960" s="14" t="n"/>
      <c r="X960" s="14" t="n"/>
      <c r="Y960" s="14" t="n"/>
      <c r="Z960" s="14" t="n"/>
    </row>
    <row r="961" ht="15.75" customHeight="1" s="16">
      <c r="A961" s="14" t="n"/>
      <c r="B961" s="14" t="n"/>
      <c r="C961" s="14" t="n"/>
      <c r="D961" s="14" t="n"/>
      <c r="E961" s="14" t="n"/>
      <c r="F961" s="14" t="n"/>
      <c r="G961" s="14" t="n"/>
      <c r="H961" s="14" t="n"/>
      <c r="I961" s="14" t="n"/>
      <c r="J961" s="14" t="n"/>
      <c r="K961" s="14" t="n"/>
      <c r="L961" s="14" t="n"/>
      <c r="M961" s="14" t="n"/>
      <c r="N961" s="14" t="n"/>
      <c r="O961" s="14" t="n"/>
      <c r="P961" s="14" t="n"/>
      <c r="Q961" s="14" t="n"/>
      <c r="R961" s="14" t="n"/>
      <c r="S961" s="14" t="n"/>
      <c r="T961" s="14" t="n"/>
      <c r="U961" s="14" t="n"/>
      <c r="V961" s="14" t="n"/>
      <c r="W961" s="14" t="n"/>
      <c r="X961" s="14" t="n"/>
      <c r="Y961" s="14" t="n"/>
      <c r="Z961" s="14" t="n"/>
    </row>
    <row r="962" ht="15.75" customHeight="1" s="16">
      <c r="A962" s="14" t="n"/>
      <c r="B962" s="14" t="n"/>
      <c r="C962" s="14" t="n"/>
      <c r="D962" s="14" t="n"/>
      <c r="E962" s="14" t="n"/>
      <c r="F962" s="14" t="n"/>
      <c r="G962" s="14" t="n"/>
      <c r="H962" s="14" t="n"/>
      <c r="I962" s="14" t="n"/>
      <c r="J962" s="14" t="n"/>
      <c r="K962" s="14" t="n"/>
      <c r="L962" s="14" t="n"/>
      <c r="M962" s="14" t="n"/>
      <c r="N962" s="14" t="n"/>
      <c r="O962" s="14" t="n"/>
      <c r="P962" s="14" t="n"/>
      <c r="Q962" s="14" t="n"/>
      <c r="R962" s="14" t="n"/>
      <c r="S962" s="14" t="n"/>
      <c r="T962" s="14" t="n"/>
      <c r="U962" s="14" t="n"/>
      <c r="V962" s="14" t="n"/>
      <c r="W962" s="14" t="n"/>
      <c r="X962" s="14" t="n"/>
      <c r="Y962" s="14" t="n"/>
      <c r="Z962" s="14" t="n"/>
    </row>
    <row r="963" ht="15.75" customHeight="1" s="16">
      <c r="A963" s="14" t="n"/>
      <c r="B963" s="14" t="n"/>
      <c r="C963" s="14" t="n"/>
      <c r="D963" s="14" t="n"/>
      <c r="E963" s="14" t="n"/>
      <c r="F963" s="14" t="n"/>
      <c r="G963" s="14" t="n"/>
      <c r="H963" s="14" t="n"/>
      <c r="I963" s="14" t="n"/>
      <c r="J963" s="14" t="n"/>
      <c r="K963" s="14" t="n"/>
      <c r="L963" s="14" t="n"/>
      <c r="M963" s="14" t="n"/>
      <c r="N963" s="14" t="n"/>
      <c r="O963" s="14" t="n"/>
      <c r="P963" s="14" t="n"/>
      <c r="Q963" s="14" t="n"/>
      <c r="R963" s="14" t="n"/>
      <c r="S963" s="14" t="n"/>
      <c r="T963" s="14" t="n"/>
      <c r="U963" s="14" t="n"/>
      <c r="V963" s="14" t="n"/>
      <c r="W963" s="14" t="n"/>
      <c r="X963" s="14" t="n"/>
      <c r="Y963" s="14" t="n"/>
      <c r="Z963" s="14" t="n"/>
    </row>
    <row r="964" ht="15.75" customHeight="1" s="16">
      <c r="A964" s="14" t="n"/>
      <c r="B964" s="14" t="n"/>
      <c r="C964" s="14" t="n"/>
      <c r="D964" s="14" t="n"/>
      <c r="E964" s="14" t="n"/>
      <c r="F964" s="14" t="n"/>
      <c r="G964" s="14" t="n"/>
      <c r="H964" s="14" t="n"/>
      <c r="I964" s="14" t="n"/>
      <c r="J964" s="14" t="n"/>
      <c r="K964" s="14" t="n"/>
      <c r="L964" s="14" t="n"/>
      <c r="M964" s="14" t="n"/>
      <c r="N964" s="14" t="n"/>
      <c r="O964" s="14" t="n"/>
      <c r="P964" s="14" t="n"/>
      <c r="Q964" s="14" t="n"/>
      <c r="R964" s="14" t="n"/>
      <c r="S964" s="14" t="n"/>
      <c r="T964" s="14" t="n"/>
      <c r="U964" s="14" t="n"/>
      <c r="V964" s="14" t="n"/>
      <c r="W964" s="14" t="n"/>
      <c r="X964" s="14" t="n"/>
      <c r="Y964" s="14" t="n"/>
      <c r="Z964" s="14" t="n"/>
    </row>
    <row r="965" ht="15.75" customHeight="1" s="16">
      <c r="A965" s="14" t="n"/>
      <c r="B965" s="14" t="n"/>
      <c r="C965" s="14" t="n"/>
      <c r="D965" s="14" t="n"/>
      <c r="E965" s="14" t="n"/>
      <c r="F965" s="14" t="n"/>
      <c r="G965" s="14" t="n"/>
      <c r="H965" s="14" t="n"/>
      <c r="I965" s="14" t="n"/>
      <c r="J965" s="14" t="n"/>
      <c r="K965" s="14" t="n"/>
      <c r="L965" s="14" t="n"/>
      <c r="M965" s="14" t="n"/>
      <c r="N965" s="14" t="n"/>
      <c r="O965" s="14" t="n"/>
      <c r="P965" s="14" t="n"/>
      <c r="Q965" s="14" t="n"/>
      <c r="R965" s="14" t="n"/>
      <c r="S965" s="14" t="n"/>
      <c r="T965" s="14" t="n"/>
      <c r="U965" s="14" t="n"/>
      <c r="V965" s="14" t="n"/>
      <c r="W965" s="14" t="n"/>
      <c r="X965" s="14" t="n"/>
      <c r="Y965" s="14" t="n"/>
      <c r="Z965" s="14" t="n"/>
    </row>
    <row r="966" ht="15.75" customHeight="1" s="16">
      <c r="A966" s="14" t="n"/>
      <c r="B966" s="14" t="n"/>
      <c r="C966" s="14" t="n"/>
      <c r="D966" s="14" t="n"/>
      <c r="E966" s="14" t="n"/>
      <c r="F966" s="14" t="n"/>
      <c r="G966" s="14" t="n"/>
      <c r="H966" s="14" t="n"/>
      <c r="I966" s="14" t="n"/>
      <c r="J966" s="14" t="n"/>
      <c r="K966" s="14" t="n"/>
      <c r="L966" s="14" t="n"/>
      <c r="M966" s="14" t="n"/>
      <c r="N966" s="14" t="n"/>
      <c r="O966" s="14" t="n"/>
      <c r="P966" s="14" t="n"/>
      <c r="Q966" s="14" t="n"/>
      <c r="R966" s="14" t="n"/>
      <c r="S966" s="14" t="n"/>
      <c r="T966" s="14" t="n"/>
      <c r="U966" s="14" t="n"/>
      <c r="V966" s="14" t="n"/>
      <c r="W966" s="14" t="n"/>
      <c r="X966" s="14" t="n"/>
      <c r="Y966" s="14" t="n"/>
      <c r="Z966" s="14" t="n"/>
    </row>
    <row r="967" ht="15.75" customHeight="1" s="16">
      <c r="A967" s="14" t="n"/>
      <c r="B967" s="14" t="n"/>
      <c r="C967" s="14" t="n"/>
      <c r="D967" s="14" t="n"/>
      <c r="E967" s="14" t="n"/>
      <c r="F967" s="14" t="n"/>
      <c r="G967" s="14" t="n"/>
      <c r="H967" s="14" t="n"/>
      <c r="I967" s="14" t="n"/>
      <c r="J967" s="14" t="n"/>
      <c r="K967" s="14" t="n"/>
      <c r="L967" s="14" t="n"/>
      <c r="M967" s="14" t="n"/>
      <c r="N967" s="14" t="n"/>
      <c r="O967" s="14" t="n"/>
      <c r="P967" s="14" t="n"/>
      <c r="Q967" s="14" t="n"/>
      <c r="R967" s="14" t="n"/>
      <c r="S967" s="14" t="n"/>
      <c r="T967" s="14" t="n"/>
      <c r="U967" s="14" t="n"/>
      <c r="V967" s="14" t="n"/>
      <c r="W967" s="14" t="n"/>
      <c r="X967" s="14" t="n"/>
      <c r="Y967" s="14" t="n"/>
      <c r="Z967" s="14" t="n"/>
    </row>
    <row r="968" ht="15.75" customHeight="1" s="16">
      <c r="A968" s="14" t="n"/>
      <c r="B968" s="14" t="n"/>
      <c r="C968" s="14" t="n"/>
      <c r="D968" s="14" t="n"/>
      <c r="E968" s="14" t="n"/>
      <c r="F968" s="14" t="n"/>
      <c r="G968" s="14" t="n"/>
      <c r="H968" s="14" t="n"/>
      <c r="I968" s="14" t="n"/>
      <c r="J968" s="14" t="n"/>
      <c r="K968" s="14" t="n"/>
      <c r="L968" s="14" t="n"/>
      <c r="M968" s="14" t="n"/>
      <c r="N968" s="14" t="n"/>
      <c r="O968" s="14" t="n"/>
      <c r="P968" s="14" t="n"/>
      <c r="Q968" s="14" t="n"/>
      <c r="R968" s="14" t="n"/>
      <c r="S968" s="14" t="n"/>
      <c r="T968" s="14" t="n"/>
      <c r="U968" s="14" t="n"/>
      <c r="V968" s="14" t="n"/>
      <c r="W968" s="14" t="n"/>
      <c r="X968" s="14" t="n"/>
      <c r="Y968" s="14" t="n"/>
      <c r="Z968" s="14" t="n"/>
    </row>
    <row r="969" ht="15.75" customHeight="1" s="16">
      <c r="A969" s="14" t="n"/>
      <c r="B969" s="14" t="n"/>
      <c r="C969" s="14" t="n"/>
      <c r="D969" s="14" t="n"/>
      <c r="E969" s="14" t="n"/>
      <c r="F969" s="14" t="n"/>
      <c r="G969" s="14" t="n"/>
      <c r="H969" s="14" t="n"/>
      <c r="I969" s="14" t="n"/>
      <c r="J969" s="14" t="n"/>
      <c r="K969" s="14" t="n"/>
      <c r="L969" s="14" t="n"/>
      <c r="M969" s="14" t="n"/>
      <c r="N969" s="14" t="n"/>
      <c r="O969" s="14" t="n"/>
      <c r="P969" s="14" t="n"/>
      <c r="Q969" s="14" t="n"/>
      <c r="R969" s="14" t="n"/>
      <c r="S969" s="14" t="n"/>
      <c r="T969" s="14" t="n"/>
      <c r="U969" s="14" t="n"/>
      <c r="V969" s="14" t="n"/>
      <c r="W969" s="14" t="n"/>
      <c r="X969" s="14" t="n"/>
      <c r="Y969" s="14" t="n"/>
      <c r="Z969" s="14" t="n"/>
    </row>
    <row r="970" ht="15.75" customHeight="1" s="16">
      <c r="A970" s="14" t="n"/>
      <c r="B970" s="14" t="n"/>
      <c r="C970" s="14" t="n"/>
      <c r="D970" s="14" t="n"/>
      <c r="E970" s="14" t="n"/>
      <c r="F970" s="14" t="n"/>
      <c r="G970" s="14" t="n"/>
      <c r="H970" s="14" t="n"/>
      <c r="I970" s="14" t="n"/>
      <c r="J970" s="14" t="n"/>
      <c r="K970" s="14" t="n"/>
      <c r="L970" s="14" t="n"/>
      <c r="M970" s="14" t="n"/>
      <c r="N970" s="14" t="n"/>
      <c r="O970" s="14" t="n"/>
      <c r="P970" s="14" t="n"/>
      <c r="Q970" s="14" t="n"/>
      <c r="R970" s="14" t="n"/>
      <c r="S970" s="14" t="n"/>
      <c r="T970" s="14" t="n"/>
      <c r="U970" s="14" t="n"/>
      <c r="V970" s="14" t="n"/>
      <c r="W970" s="14" t="n"/>
      <c r="X970" s="14" t="n"/>
      <c r="Y970" s="14" t="n"/>
      <c r="Z970" s="14" t="n"/>
    </row>
    <row r="971" ht="15.75" customHeight="1" s="16">
      <c r="A971" s="14" t="n"/>
      <c r="B971" s="14" t="n"/>
      <c r="C971" s="14" t="n"/>
      <c r="D971" s="14" t="n"/>
      <c r="E971" s="14" t="n"/>
      <c r="F971" s="14" t="n"/>
      <c r="G971" s="14" t="n"/>
      <c r="H971" s="14" t="n"/>
      <c r="I971" s="14" t="n"/>
      <c r="J971" s="14" t="n"/>
      <c r="K971" s="14" t="n"/>
      <c r="L971" s="14" t="n"/>
      <c r="M971" s="14" t="n"/>
      <c r="N971" s="14" t="n"/>
      <c r="O971" s="14" t="n"/>
      <c r="P971" s="14" t="n"/>
      <c r="Q971" s="14" t="n"/>
      <c r="R971" s="14" t="n"/>
      <c r="S971" s="14" t="n"/>
      <c r="T971" s="14" t="n"/>
      <c r="U971" s="14" t="n"/>
      <c r="V971" s="14" t="n"/>
      <c r="W971" s="14" t="n"/>
      <c r="X971" s="14" t="n"/>
      <c r="Y971" s="14" t="n"/>
      <c r="Z971" s="14" t="n"/>
    </row>
    <row r="972" ht="15.75" customHeight="1" s="16">
      <c r="A972" s="14" t="n"/>
      <c r="B972" s="14" t="n"/>
      <c r="C972" s="14" t="n"/>
      <c r="D972" s="14" t="n"/>
      <c r="E972" s="14" t="n"/>
      <c r="F972" s="14" t="n"/>
      <c r="G972" s="14" t="n"/>
      <c r="H972" s="14" t="n"/>
      <c r="I972" s="14" t="n"/>
      <c r="J972" s="14" t="n"/>
      <c r="K972" s="14" t="n"/>
      <c r="L972" s="14" t="n"/>
      <c r="M972" s="14" t="n"/>
      <c r="N972" s="14" t="n"/>
      <c r="O972" s="14" t="n"/>
      <c r="P972" s="14" t="n"/>
      <c r="Q972" s="14" t="n"/>
      <c r="R972" s="14" t="n"/>
      <c r="S972" s="14" t="n"/>
      <c r="T972" s="14" t="n"/>
      <c r="U972" s="14" t="n"/>
      <c r="V972" s="14" t="n"/>
      <c r="W972" s="14" t="n"/>
      <c r="X972" s="14" t="n"/>
      <c r="Y972" s="14" t="n"/>
      <c r="Z972" s="14" t="n"/>
    </row>
    <row r="973" ht="15.75" customHeight="1" s="16">
      <c r="A973" s="14" t="n"/>
      <c r="B973" s="14" t="n"/>
      <c r="C973" s="14" t="n"/>
      <c r="D973" s="14" t="n"/>
      <c r="E973" s="14" t="n"/>
      <c r="F973" s="14" t="n"/>
      <c r="G973" s="14" t="n"/>
      <c r="H973" s="14" t="n"/>
      <c r="I973" s="14" t="n"/>
      <c r="J973" s="14" t="n"/>
      <c r="K973" s="14" t="n"/>
      <c r="L973" s="14" t="n"/>
      <c r="M973" s="14" t="n"/>
      <c r="N973" s="14" t="n"/>
      <c r="O973" s="14" t="n"/>
      <c r="P973" s="14" t="n"/>
      <c r="Q973" s="14" t="n"/>
      <c r="R973" s="14" t="n"/>
      <c r="S973" s="14" t="n"/>
      <c r="T973" s="14" t="n"/>
      <c r="U973" s="14" t="n"/>
      <c r="V973" s="14" t="n"/>
      <c r="W973" s="14" t="n"/>
      <c r="X973" s="14" t="n"/>
      <c r="Y973" s="14" t="n"/>
      <c r="Z973" s="14" t="n"/>
    </row>
    <row r="974" ht="15.75" customHeight="1" s="16">
      <c r="A974" s="14" t="n"/>
      <c r="B974" s="14" t="n"/>
      <c r="C974" s="14" t="n"/>
      <c r="D974" s="14" t="n"/>
      <c r="E974" s="14" t="n"/>
      <c r="F974" s="14" t="n"/>
      <c r="G974" s="14" t="n"/>
      <c r="H974" s="14" t="n"/>
      <c r="I974" s="14" t="n"/>
      <c r="J974" s="14" t="n"/>
      <c r="K974" s="14" t="n"/>
      <c r="L974" s="14" t="n"/>
      <c r="M974" s="14" t="n"/>
      <c r="N974" s="14" t="n"/>
      <c r="O974" s="14" t="n"/>
      <c r="P974" s="14" t="n"/>
      <c r="Q974" s="14" t="n"/>
      <c r="R974" s="14" t="n"/>
      <c r="S974" s="14" t="n"/>
      <c r="T974" s="14" t="n"/>
      <c r="U974" s="14" t="n"/>
      <c r="V974" s="14" t="n"/>
      <c r="W974" s="14" t="n"/>
      <c r="X974" s="14" t="n"/>
      <c r="Y974" s="14" t="n"/>
      <c r="Z974" s="14" t="n"/>
    </row>
    <row r="975" ht="15.75" customHeight="1" s="16">
      <c r="A975" s="14" t="n"/>
      <c r="B975" s="14" t="n"/>
      <c r="C975" s="14" t="n"/>
      <c r="D975" s="14" t="n"/>
      <c r="E975" s="14" t="n"/>
      <c r="F975" s="14" t="n"/>
      <c r="G975" s="14" t="n"/>
      <c r="H975" s="14" t="n"/>
      <c r="I975" s="14" t="n"/>
      <c r="J975" s="14" t="n"/>
      <c r="K975" s="14" t="n"/>
      <c r="L975" s="14" t="n"/>
      <c r="M975" s="14" t="n"/>
      <c r="N975" s="14" t="n"/>
      <c r="O975" s="14" t="n"/>
      <c r="P975" s="14" t="n"/>
      <c r="Q975" s="14" t="n"/>
      <c r="R975" s="14" t="n"/>
      <c r="S975" s="14" t="n"/>
      <c r="T975" s="14" t="n"/>
      <c r="U975" s="14" t="n"/>
      <c r="V975" s="14" t="n"/>
      <c r="W975" s="14" t="n"/>
      <c r="X975" s="14" t="n"/>
      <c r="Y975" s="14" t="n"/>
      <c r="Z975" s="14" t="n"/>
    </row>
    <row r="976" ht="15.75" customHeight="1" s="16">
      <c r="A976" s="14" t="n"/>
      <c r="B976" s="14" t="n"/>
      <c r="C976" s="14" t="n"/>
      <c r="D976" s="14" t="n"/>
      <c r="E976" s="14" t="n"/>
      <c r="F976" s="14" t="n"/>
      <c r="G976" s="14" t="n"/>
      <c r="H976" s="14" t="n"/>
      <c r="I976" s="14" t="n"/>
      <c r="J976" s="14" t="n"/>
      <c r="K976" s="14" t="n"/>
      <c r="L976" s="14" t="n"/>
      <c r="M976" s="14" t="n"/>
      <c r="N976" s="14" t="n"/>
      <c r="O976" s="14" t="n"/>
      <c r="P976" s="14" t="n"/>
      <c r="Q976" s="14" t="n"/>
      <c r="R976" s="14" t="n"/>
      <c r="S976" s="14" t="n"/>
      <c r="T976" s="14" t="n"/>
      <c r="U976" s="14" t="n"/>
      <c r="V976" s="14" t="n"/>
      <c r="W976" s="14" t="n"/>
      <c r="X976" s="14" t="n"/>
      <c r="Y976" s="14" t="n"/>
      <c r="Z976" s="14" t="n"/>
    </row>
    <row r="977" ht="15.75" customHeight="1" s="16">
      <c r="A977" s="14" t="n"/>
      <c r="B977" s="14" t="n"/>
      <c r="C977" s="14" t="n"/>
      <c r="D977" s="14" t="n"/>
      <c r="E977" s="14" t="n"/>
      <c r="F977" s="14" t="n"/>
      <c r="G977" s="14" t="n"/>
      <c r="H977" s="14" t="n"/>
      <c r="I977" s="14" t="n"/>
      <c r="J977" s="14" t="n"/>
      <c r="K977" s="14" t="n"/>
      <c r="L977" s="14" t="n"/>
      <c r="M977" s="14" t="n"/>
      <c r="N977" s="14" t="n"/>
      <c r="O977" s="14" t="n"/>
      <c r="P977" s="14" t="n"/>
      <c r="Q977" s="14" t="n"/>
      <c r="R977" s="14" t="n"/>
      <c r="S977" s="14" t="n"/>
      <c r="T977" s="14" t="n"/>
      <c r="U977" s="14" t="n"/>
      <c r="V977" s="14" t="n"/>
      <c r="W977" s="14" t="n"/>
      <c r="X977" s="14" t="n"/>
      <c r="Y977" s="14" t="n"/>
      <c r="Z977" s="14" t="n"/>
    </row>
    <row r="978" ht="15.75" customHeight="1" s="16">
      <c r="A978" s="14" t="n"/>
      <c r="B978" s="14" t="n"/>
      <c r="C978" s="14" t="n"/>
      <c r="D978" s="14" t="n"/>
      <c r="E978" s="14" t="n"/>
      <c r="F978" s="14" t="n"/>
      <c r="G978" s="14" t="n"/>
      <c r="H978" s="14" t="n"/>
      <c r="I978" s="14" t="n"/>
      <c r="J978" s="14" t="n"/>
      <c r="K978" s="14" t="n"/>
      <c r="L978" s="14" t="n"/>
      <c r="M978" s="14" t="n"/>
      <c r="N978" s="14" t="n"/>
      <c r="O978" s="14" t="n"/>
      <c r="P978" s="14" t="n"/>
      <c r="Q978" s="14" t="n"/>
      <c r="R978" s="14" t="n"/>
      <c r="S978" s="14" t="n"/>
      <c r="T978" s="14" t="n"/>
      <c r="U978" s="14" t="n"/>
      <c r="V978" s="14" t="n"/>
      <c r="W978" s="14" t="n"/>
      <c r="X978" s="14" t="n"/>
      <c r="Y978" s="14" t="n"/>
      <c r="Z978" s="14" t="n"/>
    </row>
    <row r="979" ht="15.75" customHeight="1" s="16">
      <c r="A979" s="14" t="n"/>
      <c r="B979" s="14" t="n"/>
      <c r="C979" s="14" t="n"/>
      <c r="D979" s="14" t="n"/>
      <c r="E979" s="14" t="n"/>
      <c r="F979" s="14" t="n"/>
      <c r="G979" s="14" t="n"/>
      <c r="H979" s="14" t="n"/>
      <c r="I979" s="14" t="n"/>
      <c r="J979" s="14" t="n"/>
      <c r="K979" s="14" t="n"/>
      <c r="L979" s="14" t="n"/>
      <c r="M979" s="14" t="n"/>
      <c r="N979" s="14" t="n"/>
      <c r="O979" s="14" t="n"/>
      <c r="P979" s="14" t="n"/>
      <c r="Q979" s="14" t="n"/>
      <c r="R979" s="14" t="n"/>
      <c r="S979" s="14" t="n"/>
      <c r="T979" s="14" t="n"/>
      <c r="U979" s="14" t="n"/>
      <c r="V979" s="14" t="n"/>
      <c r="W979" s="14" t="n"/>
      <c r="X979" s="14" t="n"/>
      <c r="Y979" s="14" t="n"/>
      <c r="Z979" s="14" t="n"/>
    </row>
    <row r="980" ht="15.75" customHeight="1" s="16">
      <c r="A980" s="14" t="n"/>
      <c r="B980" s="14" t="n"/>
      <c r="C980" s="14" t="n"/>
      <c r="D980" s="14" t="n"/>
      <c r="E980" s="14" t="n"/>
      <c r="F980" s="14" t="n"/>
      <c r="G980" s="14" t="n"/>
      <c r="H980" s="14" t="n"/>
      <c r="I980" s="14" t="n"/>
      <c r="J980" s="14" t="n"/>
      <c r="K980" s="14" t="n"/>
      <c r="L980" s="14" t="n"/>
      <c r="M980" s="14" t="n"/>
      <c r="N980" s="14" t="n"/>
      <c r="O980" s="14" t="n"/>
      <c r="P980" s="14" t="n"/>
      <c r="Q980" s="14" t="n"/>
      <c r="R980" s="14" t="n"/>
      <c r="S980" s="14" t="n"/>
      <c r="T980" s="14" t="n"/>
      <c r="U980" s="14" t="n"/>
      <c r="V980" s="14" t="n"/>
      <c r="W980" s="14" t="n"/>
      <c r="X980" s="14" t="n"/>
      <c r="Y980" s="14" t="n"/>
      <c r="Z980" s="14" t="n"/>
    </row>
    <row r="981" ht="15.75" customHeight="1" s="16">
      <c r="A981" s="14" t="n"/>
      <c r="B981" s="14" t="n"/>
      <c r="C981" s="14" t="n"/>
      <c r="D981" s="14" t="n"/>
      <c r="E981" s="14" t="n"/>
      <c r="F981" s="14" t="n"/>
      <c r="G981" s="14" t="n"/>
      <c r="H981" s="14" t="n"/>
      <c r="I981" s="14" t="n"/>
      <c r="J981" s="14" t="n"/>
      <c r="K981" s="14" t="n"/>
      <c r="L981" s="14" t="n"/>
      <c r="M981" s="14" t="n"/>
      <c r="N981" s="14" t="n"/>
      <c r="O981" s="14" t="n"/>
      <c r="P981" s="14" t="n"/>
      <c r="Q981" s="14" t="n"/>
      <c r="R981" s="14" t="n"/>
      <c r="S981" s="14" t="n"/>
      <c r="T981" s="14" t="n"/>
      <c r="U981" s="14" t="n"/>
      <c r="V981" s="14" t="n"/>
      <c r="W981" s="14" t="n"/>
      <c r="X981" s="14" t="n"/>
      <c r="Y981" s="14" t="n"/>
      <c r="Z981" s="14" t="n"/>
    </row>
    <row r="982" ht="15.75" customHeight="1" s="16">
      <c r="A982" s="14" t="n"/>
      <c r="B982" s="14" t="n"/>
      <c r="C982" s="14" t="n"/>
      <c r="D982" s="14" t="n"/>
      <c r="E982" s="14" t="n"/>
      <c r="F982" s="14" t="n"/>
      <c r="G982" s="14" t="n"/>
      <c r="H982" s="14" t="n"/>
      <c r="I982" s="14" t="n"/>
      <c r="J982" s="14" t="n"/>
      <c r="K982" s="14" t="n"/>
      <c r="L982" s="14" t="n"/>
      <c r="M982" s="14" t="n"/>
      <c r="N982" s="14" t="n"/>
      <c r="O982" s="14" t="n"/>
      <c r="P982" s="14" t="n"/>
      <c r="Q982" s="14" t="n"/>
      <c r="R982" s="14" t="n"/>
      <c r="S982" s="14" t="n"/>
      <c r="T982" s="14" t="n"/>
      <c r="U982" s="14" t="n"/>
      <c r="V982" s="14" t="n"/>
      <c r="W982" s="14" t="n"/>
      <c r="X982" s="14" t="n"/>
      <c r="Y982" s="14" t="n"/>
      <c r="Z982" s="14" t="n"/>
    </row>
    <row r="983" ht="15.75" customHeight="1" s="16">
      <c r="A983" s="14" t="n"/>
      <c r="B983" s="14" t="n"/>
      <c r="C983" s="14" t="n"/>
      <c r="D983" s="14" t="n"/>
      <c r="E983" s="14" t="n"/>
      <c r="F983" s="14" t="n"/>
      <c r="G983" s="14" t="n"/>
      <c r="H983" s="14" t="n"/>
      <c r="I983" s="14" t="n"/>
      <c r="J983" s="14" t="n"/>
      <c r="K983" s="14" t="n"/>
      <c r="L983" s="14" t="n"/>
      <c r="M983" s="14" t="n"/>
      <c r="N983" s="14" t="n"/>
      <c r="O983" s="14" t="n"/>
      <c r="P983" s="14" t="n"/>
      <c r="Q983" s="14" t="n"/>
      <c r="R983" s="14" t="n"/>
      <c r="S983" s="14" t="n"/>
      <c r="T983" s="14" t="n"/>
      <c r="U983" s="14" t="n"/>
      <c r="V983" s="14" t="n"/>
      <c r="W983" s="14" t="n"/>
      <c r="X983" s="14" t="n"/>
      <c r="Y983" s="14" t="n"/>
      <c r="Z983" s="14" t="n"/>
    </row>
    <row r="984" ht="15.75" customHeight="1" s="16">
      <c r="A984" s="14" t="n"/>
      <c r="B984" s="14" t="n"/>
      <c r="C984" s="14" t="n"/>
      <c r="D984" s="14" t="n"/>
      <c r="E984" s="14" t="n"/>
      <c r="F984" s="14" t="n"/>
      <c r="G984" s="14" t="n"/>
      <c r="H984" s="14" t="n"/>
      <c r="I984" s="14" t="n"/>
      <c r="J984" s="14" t="n"/>
      <c r="K984" s="14" t="n"/>
      <c r="L984" s="14" t="n"/>
      <c r="M984" s="14" t="n"/>
      <c r="N984" s="14" t="n"/>
      <c r="O984" s="14" t="n"/>
      <c r="P984" s="14" t="n"/>
      <c r="Q984" s="14" t="n"/>
      <c r="R984" s="14" t="n"/>
      <c r="S984" s="14" t="n"/>
      <c r="T984" s="14" t="n"/>
      <c r="U984" s="14" t="n"/>
      <c r="V984" s="14" t="n"/>
      <c r="W984" s="14" t="n"/>
      <c r="X984" s="14" t="n"/>
      <c r="Y984" s="14" t="n"/>
      <c r="Z984" s="14" t="n"/>
    </row>
    <row r="985" ht="15.75" customHeight="1" s="16">
      <c r="A985" s="14" t="n"/>
      <c r="B985" s="14" t="n"/>
      <c r="C985" s="14" t="n"/>
      <c r="D985" s="14" t="n"/>
      <c r="E985" s="14" t="n"/>
      <c r="F985" s="14" t="n"/>
      <c r="G985" s="14" t="n"/>
      <c r="H985" s="14" t="n"/>
      <c r="I985" s="14" t="n"/>
      <c r="J985" s="14" t="n"/>
      <c r="K985" s="14" t="n"/>
      <c r="L985" s="14" t="n"/>
      <c r="M985" s="14" t="n"/>
      <c r="N985" s="14" t="n"/>
      <c r="O985" s="14" t="n"/>
      <c r="P985" s="14" t="n"/>
      <c r="Q985" s="14" t="n"/>
      <c r="R985" s="14" t="n"/>
      <c r="S985" s="14" t="n"/>
      <c r="T985" s="14" t="n"/>
      <c r="U985" s="14" t="n"/>
      <c r="V985" s="14" t="n"/>
      <c r="W985" s="14" t="n"/>
      <c r="X985" s="14" t="n"/>
      <c r="Y985" s="14" t="n"/>
      <c r="Z985" s="14" t="n"/>
    </row>
    <row r="986" ht="15.75" customHeight="1" s="16">
      <c r="A986" s="14" t="n"/>
      <c r="B986" s="14" t="n"/>
      <c r="C986" s="14" t="n"/>
      <c r="D986" s="14" t="n"/>
      <c r="E986" s="14" t="n"/>
      <c r="F986" s="14" t="n"/>
      <c r="G986" s="14" t="n"/>
      <c r="H986" s="14" t="n"/>
      <c r="I986" s="14" t="n"/>
      <c r="J986" s="14" t="n"/>
      <c r="K986" s="14" t="n"/>
      <c r="L986" s="14" t="n"/>
      <c r="M986" s="14" t="n"/>
      <c r="N986" s="14" t="n"/>
      <c r="O986" s="14" t="n"/>
      <c r="P986" s="14" t="n"/>
      <c r="Q986" s="14" t="n"/>
      <c r="R986" s="14" t="n"/>
      <c r="S986" s="14" t="n"/>
      <c r="T986" s="14" t="n"/>
      <c r="U986" s="14" t="n"/>
      <c r="V986" s="14" t="n"/>
      <c r="W986" s="14" t="n"/>
      <c r="X986" s="14" t="n"/>
      <c r="Y986" s="14" t="n"/>
      <c r="Z986" s="14" t="n"/>
    </row>
    <row r="987" ht="15.75" customHeight="1" s="16">
      <c r="A987" s="14" t="n"/>
      <c r="B987" s="14" t="n"/>
      <c r="C987" s="14" t="n"/>
      <c r="D987" s="14" t="n"/>
      <c r="E987" s="14" t="n"/>
      <c r="F987" s="14" t="n"/>
      <c r="G987" s="14" t="n"/>
      <c r="H987" s="14" t="n"/>
      <c r="I987" s="14" t="n"/>
      <c r="J987" s="14" t="n"/>
      <c r="K987" s="14" t="n"/>
      <c r="L987" s="14" t="n"/>
      <c r="M987" s="14" t="n"/>
      <c r="N987" s="14" t="n"/>
      <c r="O987" s="14" t="n"/>
      <c r="P987" s="14" t="n"/>
      <c r="Q987" s="14" t="n"/>
      <c r="R987" s="14" t="n"/>
      <c r="S987" s="14" t="n"/>
      <c r="T987" s="14" t="n"/>
      <c r="U987" s="14" t="n"/>
      <c r="V987" s="14" t="n"/>
      <c r="W987" s="14" t="n"/>
      <c r="X987" s="14" t="n"/>
      <c r="Y987" s="14" t="n"/>
      <c r="Z987" s="14" t="n"/>
    </row>
    <row r="988" ht="15.75" customHeight="1" s="16">
      <c r="A988" s="14" t="n"/>
      <c r="B988" s="14" t="n"/>
      <c r="C988" s="14" t="n"/>
      <c r="D988" s="14" t="n"/>
      <c r="E988" s="14" t="n"/>
      <c r="F988" s="14" t="n"/>
      <c r="G988" s="14" t="n"/>
      <c r="H988" s="14" t="n"/>
      <c r="I988" s="14" t="n"/>
      <c r="J988" s="14" t="n"/>
      <c r="K988" s="14" t="n"/>
      <c r="L988" s="14" t="n"/>
      <c r="M988" s="14" t="n"/>
      <c r="N988" s="14" t="n"/>
      <c r="O988" s="14" t="n"/>
      <c r="P988" s="14" t="n"/>
      <c r="Q988" s="14" t="n"/>
      <c r="R988" s="14" t="n"/>
      <c r="S988" s="14" t="n"/>
      <c r="T988" s="14" t="n"/>
      <c r="U988" s="14" t="n"/>
      <c r="V988" s="14" t="n"/>
      <c r="W988" s="14" t="n"/>
      <c r="X988" s="14" t="n"/>
      <c r="Y988" s="14" t="n"/>
      <c r="Z988" s="14" t="n"/>
    </row>
    <row r="989" ht="15.75" customHeight="1" s="16">
      <c r="A989" s="14" t="n"/>
      <c r="B989" s="14" t="n"/>
      <c r="C989" s="14" t="n"/>
      <c r="D989" s="14" t="n"/>
      <c r="E989" s="14" t="n"/>
      <c r="F989" s="14" t="n"/>
      <c r="G989" s="14" t="n"/>
      <c r="H989" s="14" t="n"/>
      <c r="I989" s="14" t="n"/>
      <c r="J989" s="14" t="n"/>
      <c r="K989" s="14" t="n"/>
      <c r="L989" s="14" t="n"/>
      <c r="M989" s="14" t="n"/>
      <c r="N989" s="14" t="n"/>
      <c r="O989" s="14" t="n"/>
      <c r="P989" s="14" t="n"/>
      <c r="Q989" s="14" t="n"/>
      <c r="R989" s="14" t="n"/>
      <c r="S989" s="14" t="n"/>
      <c r="T989" s="14" t="n"/>
      <c r="U989" s="14" t="n"/>
      <c r="V989" s="14" t="n"/>
      <c r="W989" s="14" t="n"/>
      <c r="X989" s="14" t="n"/>
      <c r="Y989" s="14" t="n"/>
      <c r="Z989" s="14" t="n"/>
    </row>
    <row r="990" ht="15.75" customHeight="1" s="16">
      <c r="A990" s="14" t="n"/>
      <c r="B990" s="14" t="n"/>
      <c r="C990" s="14" t="n"/>
      <c r="D990" s="14" t="n"/>
      <c r="E990" s="14" t="n"/>
      <c r="F990" s="14" t="n"/>
      <c r="G990" s="14" t="n"/>
      <c r="H990" s="14" t="n"/>
      <c r="I990" s="14" t="n"/>
      <c r="J990" s="14" t="n"/>
      <c r="K990" s="14" t="n"/>
      <c r="L990" s="14" t="n"/>
      <c r="M990" s="14" t="n"/>
      <c r="N990" s="14" t="n"/>
      <c r="O990" s="14" t="n"/>
      <c r="P990" s="14" t="n"/>
      <c r="Q990" s="14" t="n"/>
      <c r="R990" s="14" t="n"/>
      <c r="S990" s="14" t="n"/>
      <c r="T990" s="14" t="n"/>
      <c r="U990" s="14" t="n"/>
      <c r="V990" s="14" t="n"/>
      <c r="W990" s="14" t="n"/>
      <c r="X990" s="14" t="n"/>
      <c r="Y990" s="14" t="n"/>
      <c r="Z990" s="14" t="n"/>
    </row>
    <row r="991" ht="15.75" customHeight="1" s="16">
      <c r="A991" s="14" t="n"/>
      <c r="B991" s="14" t="n"/>
      <c r="C991" s="14" t="n"/>
      <c r="D991" s="14" t="n"/>
      <c r="E991" s="14" t="n"/>
      <c r="F991" s="14" t="n"/>
      <c r="G991" s="14" t="n"/>
      <c r="H991" s="14" t="n"/>
      <c r="I991" s="14" t="n"/>
      <c r="J991" s="14" t="n"/>
      <c r="K991" s="14" t="n"/>
      <c r="L991" s="14" t="n"/>
      <c r="M991" s="14" t="n"/>
      <c r="N991" s="14" t="n"/>
      <c r="O991" s="14" t="n"/>
      <c r="P991" s="14" t="n"/>
      <c r="Q991" s="14" t="n"/>
      <c r="R991" s="14" t="n"/>
      <c r="S991" s="14" t="n"/>
      <c r="T991" s="14" t="n"/>
      <c r="U991" s="14" t="n"/>
      <c r="V991" s="14" t="n"/>
      <c r="W991" s="14" t="n"/>
      <c r="X991" s="14" t="n"/>
      <c r="Y991" s="14" t="n"/>
      <c r="Z991" s="14" t="n"/>
    </row>
    <row r="992" ht="15.75" customHeight="1" s="16">
      <c r="A992" s="14" t="n"/>
      <c r="B992" s="14" t="n"/>
      <c r="C992" s="14" t="n"/>
      <c r="D992" s="14" t="n"/>
      <c r="E992" s="14" t="n"/>
      <c r="F992" s="14" t="n"/>
      <c r="G992" s="14" t="n"/>
      <c r="H992" s="14" t="n"/>
      <c r="I992" s="14" t="n"/>
      <c r="J992" s="14" t="n"/>
      <c r="K992" s="14" t="n"/>
      <c r="L992" s="14" t="n"/>
      <c r="M992" s="14" t="n"/>
      <c r="N992" s="14" t="n"/>
      <c r="O992" s="14" t="n"/>
      <c r="P992" s="14" t="n"/>
      <c r="Q992" s="14" t="n"/>
      <c r="R992" s="14" t="n"/>
      <c r="S992" s="14" t="n"/>
      <c r="T992" s="14" t="n"/>
      <c r="U992" s="14" t="n"/>
      <c r="V992" s="14" t="n"/>
      <c r="W992" s="14" t="n"/>
      <c r="X992" s="14" t="n"/>
      <c r="Y992" s="14" t="n"/>
      <c r="Z992" s="14" t="n"/>
    </row>
    <row r="993" ht="15.75" customHeight="1" s="16">
      <c r="A993" s="14" t="n"/>
      <c r="B993" s="14" t="n"/>
      <c r="C993" s="14" t="n"/>
      <c r="D993" s="14" t="n"/>
      <c r="E993" s="14" t="n"/>
      <c r="F993" s="14" t="n"/>
      <c r="G993" s="14" t="n"/>
      <c r="H993" s="14" t="n"/>
      <c r="I993" s="14" t="n"/>
      <c r="J993" s="14" t="n"/>
      <c r="K993" s="14" t="n"/>
      <c r="L993" s="14" t="n"/>
      <c r="M993" s="14" t="n"/>
      <c r="N993" s="14" t="n"/>
      <c r="O993" s="14" t="n"/>
      <c r="P993" s="14" t="n"/>
      <c r="Q993" s="14" t="n"/>
      <c r="R993" s="14" t="n"/>
      <c r="S993" s="14" t="n"/>
      <c r="T993" s="14" t="n"/>
      <c r="U993" s="14" t="n"/>
      <c r="V993" s="14" t="n"/>
      <c r="W993" s="14" t="n"/>
      <c r="X993" s="14" t="n"/>
      <c r="Y993" s="14" t="n"/>
      <c r="Z993" s="14" t="n"/>
    </row>
    <row r="994" ht="15.75" customHeight="1" s="16">
      <c r="A994" s="14" t="n"/>
      <c r="B994" s="14" t="n"/>
      <c r="C994" s="14" t="n"/>
      <c r="D994" s="14" t="n"/>
      <c r="E994" s="14" t="n"/>
      <c r="F994" s="14" t="n"/>
      <c r="G994" s="14" t="n"/>
      <c r="H994" s="14" t="n"/>
      <c r="I994" s="14" t="n"/>
      <c r="J994" s="14" t="n"/>
      <c r="K994" s="14" t="n"/>
      <c r="L994" s="14" t="n"/>
      <c r="M994" s="14" t="n"/>
      <c r="N994" s="14" t="n"/>
      <c r="O994" s="14" t="n"/>
      <c r="P994" s="14" t="n"/>
      <c r="Q994" s="14" t="n"/>
      <c r="R994" s="14" t="n"/>
      <c r="S994" s="14" t="n"/>
      <c r="T994" s="14" t="n"/>
      <c r="U994" s="14" t="n"/>
      <c r="V994" s="14" t="n"/>
      <c r="W994" s="14" t="n"/>
      <c r="X994" s="14" t="n"/>
      <c r="Y994" s="14" t="n"/>
      <c r="Z994" s="14" t="n"/>
    </row>
    <row r="995" ht="15.75" customHeight="1" s="16">
      <c r="A995" s="14" t="n"/>
      <c r="B995" s="14" t="n"/>
      <c r="C995" s="14" t="n"/>
      <c r="D995" s="14" t="n"/>
      <c r="E995" s="14" t="n"/>
      <c r="F995" s="14" t="n"/>
      <c r="G995" s="14" t="n"/>
      <c r="H995" s="14" t="n"/>
      <c r="I995" s="14" t="n"/>
      <c r="J995" s="14" t="n"/>
      <c r="K995" s="14" t="n"/>
      <c r="L995" s="14" t="n"/>
      <c r="M995" s="14" t="n"/>
      <c r="N995" s="14" t="n"/>
      <c r="O995" s="14" t="n"/>
      <c r="P995" s="14" t="n"/>
      <c r="Q995" s="14" t="n"/>
      <c r="R995" s="14" t="n"/>
      <c r="S995" s="14" t="n"/>
      <c r="T995" s="14" t="n"/>
      <c r="U995" s="14" t="n"/>
      <c r="V995" s="14" t="n"/>
      <c r="W995" s="14" t="n"/>
      <c r="X995" s="14" t="n"/>
      <c r="Y995" s="14" t="n"/>
      <c r="Z995" s="14" t="n"/>
    </row>
    <row r="996" ht="15.75" customHeight="1" s="16">
      <c r="A996" s="14" t="n"/>
      <c r="B996" s="14" t="n"/>
      <c r="C996" s="14" t="n"/>
      <c r="D996" s="14" t="n"/>
      <c r="E996" s="14" t="n"/>
      <c r="F996" s="14" t="n"/>
      <c r="G996" s="14" t="n"/>
      <c r="H996" s="14" t="n"/>
      <c r="I996" s="14" t="n"/>
      <c r="J996" s="14" t="n"/>
      <c r="K996" s="14" t="n"/>
      <c r="L996" s="14" t="n"/>
      <c r="M996" s="14" t="n"/>
      <c r="N996" s="14" t="n"/>
      <c r="O996" s="14" t="n"/>
      <c r="P996" s="14" t="n"/>
      <c r="Q996" s="14" t="n"/>
      <c r="R996" s="14" t="n"/>
      <c r="S996" s="14" t="n"/>
      <c r="T996" s="14" t="n"/>
      <c r="U996" s="14" t="n"/>
      <c r="V996" s="14" t="n"/>
      <c r="W996" s="14" t="n"/>
      <c r="X996" s="14" t="n"/>
      <c r="Y996" s="14" t="n"/>
      <c r="Z996" s="14" t="n"/>
    </row>
    <row r="997" ht="15.75" customHeight="1" s="16">
      <c r="A997" s="14" t="n"/>
      <c r="B997" s="14" t="n"/>
      <c r="C997" s="14" t="n"/>
      <c r="D997" s="14" t="n"/>
      <c r="E997" s="14" t="n"/>
      <c r="F997" s="14" t="n"/>
      <c r="G997" s="14" t="n"/>
      <c r="H997" s="14" t="n"/>
      <c r="I997" s="14" t="n"/>
      <c r="J997" s="14" t="n"/>
      <c r="K997" s="14" t="n"/>
      <c r="L997" s="14" t="n"/>
      <c r="M997" s="14" t="n"/>
      <c r="N997" s="14" t="n"/>
      <c r="O997" s="14" t="n"/>
      <c r="P997" s="14" t="n"/>
      <c r="Q997" s="14" t="n"/>
      <c r="R997" s="14" t="n"/>
      <c r="S997" s="14" t="n"/>
      <c r="T997" s="14" t="n"/>
      <c r="U997" s="14" t="n"/>
      <c r="V997" s="14" t="n"/>
      <c r="W997" s="14" t="n"/>
      <c r="X997" s="14" t="n"/>
      <c r="Y997" s="14" t="n"/>
      <c r="Z997" s="14" t="n"/>
    </row>
    <row r="998" ht="15.75" customHeight="1" s="16">
      <c r="A998" s="14" t="n"/>
      <c r="B998" s="14" t="n"/>
      <c r="C998" s="14" t="n"/>
      <c r="D998" s="14" t="n"/>
      <c r="E998" s="14" t="n"/>
      <c r="F998" s="14" t="n"/>
      <c r="G998" s="14" t="n"/>
      <c r="H998" s="14" t="n"/>
      <c r="I998" s="14" t="n"/>
      <c r="J998" s="14" t="n"/>
      <c r="K998" s="14" t="n"/>
      <c r="L998" s="14" t="n"/>
      <c r="M998" s="14" t="n"/>
      <c r="N998" s="14" t="n"/>
      <c r="O998" s="14" t="n"/>
      <c r="P998" s="14" t="n"/>
      <c r="Q998" s="14" t="n"/>
      <c r="R998" s="14" t="n"/>
      <c r="S998" s="14" t="n"/>
      <c r="T998" s="14" t="n"/>
      <c r="U998" s="14" t="n"/>
      <c r="V998" s="14" t="n"/>
      <c r="W998" s="14" t="n"/>
      <c r="X998" s="14" t="n"/>
      <c r="Y998" s="14" t="n"/>
      <c r="Z998" s="14" t="n"/>
    </row>
    <row r="999" ht="15.75" customHeight="1" s="16">
      <c r="A999" s="14" t="n"/>
      <c r="B999" s="14" t="n"/>
      <c r="C999" s="14" t="n"/>
      <c r="D999" s="14" t="n"/>
      <c r="E999" s="14" t="n"/>
      <c r="F999" s="14" t="n"/>
      <c r="G999" s="14" t="n"/>
      <c r="H999" s="14" t="n"/>
      <c r="I999" s="14" t="n"/>
      <c r="J999" s="14" t="n"/>
      <c r="K999" s="14" t="n"/>
      <c r="L999" s="14" t="n"/>
      <c r="M999" s="14" t="n"/>
      <c r="N999" s="14" t="n"/>
      <c r="O999" s="14" t="n"/>
      <c r="P999" s="14" t="n"/>
      <c r="Q999" s="14" t="n"/>
      <c r="R999" s="14" t="n"/>
      <c r="S999" s="14" t="n"/>
      <c r="T999" s="14" t="n"/>
      <c r="U999" s="14" t="n"/>
      <c r="V999" s="14" t="n"/>
      <c r="W999" s="14" t="n"/>
      <c r="X999" s="14" t="n"/>
      <c r="Y999" s="14" t="n"/>
      <c r="Z999" s="14" t="n"/>
    </row>
    <row r="1000" ht="15.75" customHeight="1" s="16">
      <c r="A1000" s="14" t="n"/>
      <c r="B1000" s="14" t="n"/>
      <c r="C1000" s="14" t="n"/>
      <c r="D1000" s="14" t="n"/>
      <c r="E1000" s="14" t="n"/>
      <c r="F1000" s="14" t="n"/>
      <c r="G1000" s="14" t="n"/>
      <c r="H1000" s="14" t="n"/>
      <c r="I1000" s="14" t="n"/>
      <c r="J1000" s="14" t="n"/>
      <c r="K1000" s="14" t="n"/>
      <c r="L1000" s="14" t="n"/>
      <c r="M1000" s="14" t="n"/>
      <c r="N1000" s="14" t="n"/>
      <c r="O1000" s="14" t="n"/>
      <c r="P1000" s="14" t="n"/>
      <c r="Q1000" s="14" t="n"/>
      <c r="R1000" s="14" t="n"/>
      <c r="S1000" s="14" t="n"/>
      <c r="T1000" s="14" t="n"/>
      <c r="U1000" s="14" t="n"/>
      <c r="V1000" s="14" t="n"/>
      <c r="W1000" s="14" t="n"/>
      <c r="X1000" s="14" t="n"/>
      <c r="Y1000" s="14" t="n"/>
      <c r="Z1000" s="14" t="n"/>
    </row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7.86" customWidth="1" style="16" min="1" max="1"/>
    <col width="11.57" customWidth="1" style="16" min="2" max="2"/>
    <col width="13.71" customWidth="1" style="16" min="3" max="4"/>
    <col width="8.710000000000001" customWidth="1" style="16" min="5" max="6"/>
  </cols>
  <sheetData>
    <row r="1">
      <c r="A1" s="7" t="inlineStr">
        <is>
          <t>원본</t>
        </is>
      </c>
      <c r="B1" s="7" t="inlineStr">
        <is>
          <t>유의어1</t>
        </is>
      </c>
      <c r="C1" s="7" t="inlineStr">
        <is>
          <t>유의어2</t>
        </is>
      </c>
      <c r="D1" s="7" t="inlineStr">
        <is>
          <t>유의어3</t>
        </is>
      </c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</row>
    <row r="2">
      <c r="A2" s="7" t="inlineStr">
        <is>
          <t>맨투맨</t>
        </is>
      </c>
      <c r="B2" s="7" t="inlineStr">
        <is>
          <t>스웨트셔츠</t>
        </is>
      </c>
      <c r="C2" s="7" t="inlineStr">
        <is>
          <t>맨투맨티셔츠</t>
        </is>
      </c>
      <c r="D2" s="7" t="inlineStr">
        <is>
          <t>맨투맨티</t>
        </is>
      </c>
      <c r="E2" s="14" t="n"/>
      <c r="F2" s="14" t="n"/>
      <c r="G2" s="14" t="n"/>
      <c r="H2" s="14" t="n"/>
      <c r="I2" s="14" t="n"/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</row>
    <row r="3">
      <c r="A3" s="7" t="inlineStr">
        <is>
          <t>니트카라티</t>
        </is>
      </c>
      <c r="B3" s="7" t="inlineStr">
        <is>
          <t>카라니트티</t>
        </is>
      </c>
      <c r="C3" s="7" t="inlineStr">
        <is>
          <t>카라니트</t>
        </is>
      </c>
      <c r="D3" s="7" t="n"/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</row>
    <row r="4">
      <c r="A4" s="7" t="inlineStr">
        <is>
          <t>나그랑긴팔티셔츠</t>
        </is>
      </c>
      <c r="B4" s="7" t="inlineStr">
        <is>
          <t>래글런티</t>
        </is>
      </c>
      <c r="C4" s="7" t="inlineStr">
        <is>
          <t>나그랑티</t>
        </is>
      </c>
      <c r="D4" s="7" t="inlineStr">
        <is>
          <t>긴팔티</t>
        </is>
      </c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  <c r="Z4" s="14" t="n"/>
    </row>
    <row r="5">
      <c r="A5" s="7" t="inlineStr">
        <is>
          <t>폴라리스집업</t>
        </is>
      </c>
      <c r="B5" s="7" t="inlineStr">
        <is>
          <t>후드집업</t>
        </is>
      </c>
      <c r="C5" s="7" t="inlineStr">
        <is>
          <t>플리스집업</t>
        </is>
      </c>
      <c r="D5" s="7" t="inlineStr">
        <is>
          <t>아웃도어집업</t>
        </is>
      </c>
      <c r="E5" s="14" t="n"/>
      <c r="F5" s="14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4" t="n"/>
    </row>
    <row r="6">
      <c r="A6" s="7" t="inlineStr">
        <is>
          <t>맨투맨티</t>
        </is>
      </c>
      <c r="B6" s="7" t="inlineStr">
        <is>
          <t>스웨트셔츠</t>
        </is>
      </c>
      <c r="C6" s="7" t="inlineStr">
        <is>
          <t>맨투맨티셔츠</t>
        </is>
      </c>
      <c r="D6" s="7" t="n"/>
      <c r="E6" s="14" t="n"/>
      <c r="F6" s="14" t="n"/>
      <c r="G6" s="14" t="n"/>
      <c r="H6" s="14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</row>
    <row r="7">
      <c r="A7" s="14" t="n"/>
      <c r="B7" s="14" t="n"/>
      <c r="C7" s="14" t="n"/>
      <c r="D7" s="14" t="n"/>
      <c r="E7" s="14" t="n"/>
      <c r="F7" s="14" t="n"/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  <c r="Z7" s="14" t="n"/>
    </row>
    <row r="8">
      <c r="A8" s="14" t="n"/>
      <c r="B8" s="14" t="n"/>
      <c r="C8" s="14" t="n"/>
      <c r="D8" s="14" t="n"/>
      <c r="E8" s="14" t="n"/>
      <c r="F8" s="14" t="n"/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  <c r="Z9" s="14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  <c r="Z10" s="14" t="n"/>
    </row>
    <row r="11">
      <c r="A11" s="14" t="n"/>
      <c r="B11" s="14" t="n"/>
      <c r="C11" s="14" t="n"/>
      <c r="D11" s="14" t="n"/>
      <c r="E11" s="14" t="n"/>
      <c r="F11" s="14" t="n"/>
      <c r="G11" s="14" t="n"/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  <c r="Y11" s="14" t="n"/>
      <c r="Z11" s="14" t="n"/>
    </row>
    <row r="12">
      <c r="A12" s="14" t="n"/>
      <c r="B12" s="14" t="n"/>
      <c r="C12" s="14" t="n"/>
      <c r="D12" s="14" t="n"/>
      <c r="E12" s="14" t="n"/>
      <c r="F12" s="14" t="n"/>
      <c r="G12" s="14" t="n"/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  <c r="Z12" s="14" t="n"/>
    </row>
    <row r="13">
      <c r="A13" s="14" t="n"/>
      <c r="B13" s="14" t="n"/>
      <c r="C13" s="14" t="n"/>
      <c r="D13" s="14" t="n"/>
      <c r="E13" s="14" t="n"/>
      <c r="F13" s="14" t="n"/>
      <c r="G13" s="14" t="n"/>
      <c r="H13" s="14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  <c r="Z13" s="14" t="n"/>
    </row>
    <row r="14">
      <c r="A14" s="14" t="n"/>
      <c r="B14" s="14" t="n"/>
      <c r="C14" s="14" t="n"/>
      <c r="D14" s="14" t="n"/>
      <c r="E14" s="14" t="n"/>
      <c r="F14" s="14" t="n"/>
      <c r="G14" s="14" t="n"/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4" t="n"/>
    </row>
    <row r="15">
      <c r="A15" s="14" t="n"/>
      <c r="B15" s="14" t="n"/>
      <c r="C15" s="14" t="n"/>
      <c r="D15" s="14" t="n"/>
      <c r="E15" s="14" t="n"/>
      <c r="F15" s="14" t="n"/>
      <c r="G15" s="14" t="n"/>
      <c r="H15" s="14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  <c r="Z15" s="14" t="n"/>
    </row>
    <row r="16">
      <c r="A16" s="14" t="n"/>
      <c r="B16" s="14" t="n"/>
      <c r="C16" s="14" t="n"/>
      <c r="D16" s="14" t="n"/>
      <c r="E16" s="14" t="n"/>
      <c r="F16" s="14" t="n"/>
      <c r="G16" s="14" t="n"/>
      <c r="H16" s="14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  <c r="Z16" s="14" t="n"/>
    </row>
    <row r="17">
      <c r="A17" s="14" t="n"/>
      <c r="B17" s="14" t="n"/>
      <c r="C17" s="14" t="n"/>
      <c r="D17" s="14" t="n"/>
      <c r="E17" s="14" t="n"/>
      <c r="F17" s="14" t="n"/>
      <c r="G17" s="14" t="n"/>
      <c r="H17" s="14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  <c r="Z17" s="14" t="n"/>
    </row>
    <row r="18">
      <c r="A18" s="14" t="n"/>
      <c r="B18" s="14" t="n"/>
      <c r="C18" s="14" t="n"/>
      <c r="D18" s="14" t="n"/>
      <c r="E18" s="14" t="n"/>
      <c r="F18" s="14" t="n"/>
      <c r="G18" s="14" t="n"/>
      <c r="H18" s="14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4" t="n"/>
    </row>
    <row r="19">
      <c r="A19" s="14" t="n"/>
      <c r="B19" s="14" t="n"/>
      <c r="C19" s="14" t="n"/>
      <c r="D19" s="14" t="n"/>
      <c r="E19" s="14" t="n"/>
      <c r="F19" s="14" t="n"/>
      <c r="G19" s="14" t="n"/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4" t="n"/>
    </row>
    <row r="20">
      <c r="A20" s="14" t="n"/>
      <c r="B20" s="14" t="n"/>
      <c r="C20" s="14" t="n"/>
      <c r="D20" s="14" t="n"/>
      <c r="E20" s="14" t="n"/>
      <c r="F20" s="14" t="n"/>
      <c r="G20" s="14" t="n"/>
      <c r="H20" s="14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  <c r="Y20" s="14" t="n"/>
      <c r="Z20" s="14" t="n"/>
    </row>
    <row r="21" ht="15.75" customHeight="1" s="16">
      <c r="A21" s="14" t="n"/>
      <c r="B21" s="14" t="n"/>
      <c r="C21" s="14" t="n"/>
      <c r="D21" s="14" t="n"/>
      <c r="E21" s="14" t="n"/>
      <c r="F21" s="14" t="n"/>
      <c r="G21" s="14" t="n"/>
      <c r="H21" s="14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  <c r="Y21" s="14" t="n"/>
      <c r="Z21" s="14" t="n"/>
    </row>
    <row r="22" ht="15.75" customHeight="1" s="16">
      <c r="A22" s="14" t="n"/>
      <c r="B22" s="14" t="n"/>
      <c r="C22" s="14" t="n"/>
      <c r="D22" s="14" t="n"/>
      <c r="E22" s="14" t="n"/>
      <c r="F22" s="14" t="n"/>
      <c r="G22" s="14" t="n"/>
      <c r="H22" s="1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  <c r="Z22" s="14" t="n"/>
    </row>
    <row r="23" ht="15.75" customHeight="1" s="16">
      <c r="A23" s="14" t="n"/>
      <c r="B23" s="14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  <c r="Y23" s="14" t="n"/>
      <c r="Z23" s="14" t="n"/>
    </row>
    <row r="24" ht="15.75" customHeight="1" s="16">
      <c r="A24" s="14" t="n"/>
      <c r="B24" s="14" t="n"/>
      <c r="C24" s="14" t="n"/>
      <c r="D24" s="14" t="n"/>
      <c r="E24" s="14" t="n"/>
      <c r="F24" s="14" t="n"/>
      <c r="G24" s="14" t="n"/>
      <c r="H24" s="14" t="n"/>
      <c r="I24" s="14" t="n"/>
      <c r="J24" s="14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4" t="n"/>
      <c r="T24" s="14" t="n"/>
      <c r="U24" s="14" t="n"/>
      <c r="V24" s="14" t="n"/>
      <c r="W24" s="14" t="n"/>
      <c r="X24" s="14" t="n"/>
      <c r="Y24" s="14" t="n"/>
      <c r="Z24" s="14" t="n"/>
    </row>
    <row r="25" ht="15.75" customHeight="1" s="16">
      <c r="A25" s="14" t="n"/>
      <c r="B25" s="14" t="n"/>
      <c r="C25" s="14" t="n"/>
      <c r="D25" s="14" t="n"/>
      <c r="E25" s="14" t="n"/>
      <c r="F25" s="14" t="n"/>
      <c r="G25" s="14" t="n"/>
      <c r="H25" s="14" t="n"/>
      <c r="I25" s="14" t="n"/>
      <c r="J25" s="14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14" t="n"/>
      <c r="T25" s="14" t="n"/>
      <c r="U25" s="14" t="n"/>
      <c r="V25" s="14" t="n"/>
      <c r="W25" s="14" t="n"/>
      <c r="X25" s="14" t="n"/>
      <c r="Y25" s="14" t="n"/>
      <c r="Z25" s="14" t="n"/>
    </row>
    <row r="26" ht="15.75" customHeight="1" s="16">
      <c r="A26" s="14" t="n"/>
      <c r="B26" s="14" t="n"/>
      <c r="C26" s="14" t="n"/>
      <c r="D26" s="14" t="n"/>
      <c r="E26" s="14" t="n"/>
      <c r="F26" s="14" t="n"/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4" t="n"/>
      <c r="T26" s="14" t="n"/>
      <c r="U26" s="14" t="n"/>
      <c r="V26" s="14" t="n"/>
      <c r="W26" s="14" t="n"/>
      <c r="X26" s="14" t="n"/>
      <c r="Y26" s="14" t="n"/>
      <c r="Z26" s="14" t="n"/>
    </row>
    <row r="27" ht="15.75" customHeight="1" s="16">
      <c r="A27" s="14" t="n"/>
      <c r="B27" s="14" t="n"/>
      <c r="C27" s="14" t="n"/>
      <c r="D27" s="14" t="n"/>
      <c r="E27" s="14" t="n"/>
      <c r="F27" s="14" t="n"/>
      <c r="G27" s="14" t="n"/>
      <c r="H27" s="14" t="n"/>
      <c r="I27" s="14" t="n"/>
      <c r="J27" s="14" t="n"/>
      <c r="K27" s="14" t="n"/>
      <c r="L27" s="14" t="n"/>
      <c r="M27" s="14" t="n"/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  <c r="Y27" s="14" t="n"/>
      <c r="Z27" s="14" t="n"/>
    </row>
    <row r="28" ht="15.75" customHeight="1" s="16">
      <c r="A28" s="14" t="n"/>
      <c r="B28" s="14" t="n"/>
      <c r="C28" s="14" t="n"/>
      <c r="D28" s="14" t="n"/>
      <c r="E28" s="14" t="n"/>
      <c r="F28" s="14" t="n"/>
      <c r="G28" s="14" t="n"/>
      <c r="H28" s="14" t="n"/>
      <c r="I28" s="14" t="n"/>
      <c r="J28" s="14" t="n"/>
      <c r="K28" s="14" t="n"/>
      <c r="L28" s="14" t="n"/>
      <c r="M28" s="14" t="n"/>
      <c r="N28" s="14" t="n"/>
      <c r="O28" s="14" t="n"/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  <c r="Y28" s="14" t="n"/>
      <c r="Z28" s="14" t="n"/>
    </row>
    <row r="29" ht="15.75" customHeight="1" s="16">
      <c r="A29" s="14" t="n"/>
      <c r="B29" s="14" t="n"/>
      <c r="C29" s="14" t="n"/>
      <c r="D29" s="14" t="n"/>
      <c r="E29" s="14" t="n"/>
      <c r="F29" s="14" t="n"/>
      <c r="G29" s="14" t="n"/>
      <c r="H29" s="14" t="n"/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  <c r="Z29" s="14" t="n"/>
    </row>
    <row r="30" ht="15.75" customHeight="1" s="16">
      <c r="A30" s="14" t="n"/>
      <c r="B30" s="14" t="n"/>
      <c r="C30" s="14" t="n"/>
      <c r="D30" s="14" t="n"/>
      <c r="E30" s="14" t="n"/>
      <c r="F30" s="14" t="n"/>
      <c r="G30" s="14" t="n"/>
      <c r="H30" s="14" t="n"/>
      <c r="I30" s="14" t="n"/>
      <c r="J30" s="14" t="n"/>
      <c r="K30" s="14" t="n"/>
      <c r="L30" s="14" t="n"/>
      <c r="M30" s="14" t="n"/>
      <c r="N30" s="14" t="n"/>
      <c r="O30" s="14" t="n"/>
      <c r="P30" s="14" t="n"/>
      <c r="Q30" s="14" t="n"/>
      <c r="R30" s="14" t="n"/>
      <c r="S30" s="14" t="n"/>
      <c r="T30" s="14" t="n"/>
      <c r="U30" s="14" t="n"/>
      <c r="V30" s="14" t="n"/>
      <c r="W30" s="14" t="n"/>
      <c r="X30" s="14" t="n"/>
      <c r="Y30" s="14" t="n"/>
      <c r="Z30" s="14" t="n"/>
    </row>
    <row r="31" ht="15.75" customHeight="1" s="16">
      <c r="A31" s="14" t="n"/>
      <c r="B31" s="14" t="n"/>
      <c r="C31" s="14" t="n"/>
      <c r="D31" s="14" t="n"/>
      <c r="E31" s="14" t="n"/>
      <c r="F31" s="14" t="n"/>
      <c r="G31" s="14" t="n"/>
      <c r="H31" s="14" t="n"/>
      <c r="I31" s="14" t="n"/>
      <c r="J31" s="14" t="n"/>
      <c r="K31" s="14" t="n"/>
      <c r="L31" s="14" t="n"/>
      <c r="M31" s="14" t="n"/>
      <c r="N31" s="14" t="n"/>
      <c r="O31" s="14" t="n"/>
      <c r="P31" s="14" t="n"/>
      <c r="Q31" s="14" t="n"/>
      <c r="R31" s="14" t="n"/>
      <c r="S31" s="14" t="n"/>
      <c r="T31" s="14" t="n"/>
      <c r="U31" s="14" t="n"/>
      <c r="V31" s="14" t="n"/>
      <c r="W31" s="14" t="n"/>
      <c r="X31" s="14" t="n"/>
      <c r="Y31" s="14" t="n"/>
      <c r="Z31" s="14" t="n"/>
    </row>
    <row r="32" ht="15.75" customHeight="1" s="16">
      <c r="A32" s="14" t="n"/>
      <c r="B32" s="14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4" t="n"/>
      <c r="L32" s="14" t="n"/>
      <c r="M32" s="14" t="n"/>
      <c r="N32" s="14" t="n"/>
      <c r="O32" s="14" t="n"/>
      <c r="P32" s="14" t="n"/>
      <c r="Q32" s="14" t="n"/>
      <c r="R32" s="14" t="n"/>
      <c r="S32" s="14" t="n"/>
      <c r="T32" s="14" t="n"/>
      <c r="U32" s="14" t="n"/>
      <c r="V32" s="14" t="n"/>
      <c r="W32" s="14" t="n"/>
      <c r="X32" s="14" t="n"/>
      <c r="Y32" s="14" t="n"/>
      <c r="Z32" s="14" t="n"/>
    </row>
    <row r="33" ht="15.75" customHeight="1" s="16">
      <c r="A33" s="14" t="n"/>
      <c r="B33" s="14" t="n"/>
      <c r="C33" s="14" t="n"/>
      <c r="D33" s="14" t="n"/>
      <c r="E33" s="14" t="n"/>
      <c r="F33" s="14" t="n"/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  <c r="Y33" s="14" t="n"/>
      <c r="Z33" s="14" t="n"/>
    </row>
    <row r="34" ht="15.75" customHeight="1" s="16">
      <c r="A34" s="14" t="n"/>
      <c r="B34" s="14" t="n"/>
      <c r="C34" s="14" t="n"/>
      <c r="D34" s="14" t="n"/>
      <c r="E34" s="14" t="n"/>
      <c r="F34" s="14" t="n"/>
      <c r="G34" s="14" t="n"/>
      <c r="H34" s="14" t="n"/>
      <c r="I34" s="14" t="n"/>
      <c r="J34" s="14" t="n"/>
      <c r="K34" s="14" t="n"/>
      <c r="L34" s="14" t="n"/>
      <c r="M34" s="14" t="n"/>
      <c r="N34" s="14" t="n"/>
      <c r="O34" s="14" t="n"/>
      <c r="P34" s="14" t="n"/>
      <c r="Q34" s="14" t="n"/>
      <c r="R34" s="14" t="n"/>
      <c r="S34" s="14" t="n"/>
      <c r="T34" s="14" t="n"/>
      <c r="U34" s="14" t="n"/>
      <c r="V34" s="14" t="n"/>
      <c r="W34" s="14" t="n"/>
      <c r="X34" s="14" t="n"/>
      <c r="Y34" s="14" t="n"/>
      <c r="Z34" s="14" t="n"/>
    </row>
    <row r="35" ht="15.75" customHeight="1" s="16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  <c r="U35" s="14" t="n"/>
      <c r="V35" s="14" t="n"/>
      <c r="W35" s="14" t="n"/>
      <c r="X35" s="14" t="n"/>
      <c r="Y35" s="14" t="n"/>
      <c r="Z35" s="14" t="n"/>
    </row>
    <row r="36" ht="15.75" customHeight="1" s="16">
      <c r="A36" s="14" t="n"/>
      <c r="B36" s="14" t="n"/>
      <c r="C36" s="14" t="n"/>
      <c r="D36" s="14" t="n"/>
      <c r="E36" s="14" t="n"/>
      <c r="F36" s="14" t="n"/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  <c r="U36" s="14" t="n"/>
      <c r="V36" s="14" t="n"/>
      <c r="W36" s="14" t="n"/>
      <c r="X36" s="14" t="n"/>
      <c r="Y36" s="14" t="n"/>
      <c r="Z36" s="14" t="n"/>
    </row>
    <row r="37" ht="15.75" customHeight="1" s="16">
      <c r="A37" s="14" t="n"/>
      <c r="B37" s="14" t="n"/>
      <c r="C37" s="14" t="n"/>
      <c r="D37" s="14" t="n"/>
      <c r="E37" s="14" t="n"/>
      <c r="F37" s="14" t="n"/>
      <c r="G37" s="14" t="n"/>
      <c r="H37" s="14" t="n"/>
      <c r="I37" s="14" t="n"/>
      <c r="J37" s="14" t="n"/>
      <c r="K37" s="14" t="n"/>
      <c r="L37" s="14" t="n"/>
      <c r="M37" s="14" t="n"/>
      <c r="N37" s="14" t="n"/>
      <c r="O37" s="14" t="n"/>
      <c r="P37" s="14" t="n"/>
      <c r="Q37" s="14" t="n"/>
      <c r="R37" s="14" t="n"/>
      <c r="S37" s="14" t="n"/>
      <c r="T37" s="14" t="n"/>
      <c r="U37" s="14" t="n"/>
      <c r="V37" s="14" t="n"/>
      <c r="W37" s="14" t="n"/>
      <c r="X37" s="14" t="n"/>
      <c r="Y37" s="14" t="n"/>
      <c r="Z37" s="14" t="n"/>
    </row>
    <row r="38" ht="15.75" customHeight="1" s="16">
      <c r="A38" s="14" t="n"/>
      <c r="B38" s="14" t="n"/>
      <c r="C38" s="14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4" t="n"/>
      <c r="U38" s="14" t="n"/>
      <c r="V38" s="14" t="n"/>
      <c r="W38" s="14" t="n"/>
      <c r="X38" s="14" t="n"/>
      <c r="Y38" s="14" t="n"/>
      <c r="Z38" s="14" t="n"/>
    </row>
    <row r="39" ht="15.75" customHeight="1" s="16">
      <c r="A39" s="14" t="n"/>
      <c r="B39" s="14" t="n"/>
      <c r="C39" s="14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14" t="n"/>
      <c r="Y39" s="14" t="n"/>
      <c r="Z39" s="14" t="n"/>
    </row>
    <row r="40" ht="15.75" customHeight="1" s="16">
      <c r="A40" s="14" t="n"/>
      <c r="B40" s="14" t="n"/>
      <c r="C40" s="14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4" t="n"/>
      <c r="T40" s="14" t="n"/>
      <c r="U40" s="14" t="n"/>
      <c r="V40" s="14" t="n"/>
      <c r="W40" s="14" t="n"/>
      <c r="X40" s="14" t="n"/>
      <c r="Y40" s="14" t="n"/>
      <c r="Z40" s="14" t="n"/>
    </row>
    <row r="41" ht="15.75" customHeight="1" s="16">
      <c r="A41" s="14" t="n"/>
      <c r="B41" s="14" t="n"/>
      <c r="C41" s="14" t="n"/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  <c r="Y41" s="14" t="n"/>
      <c r="Z41" s="14" t="n"/>
    </row>
    <row r="42" ht="15.75" customHeight="1" s="16">
      <c r="A42" s="14" t="n"/>
      <c r="B42" s="14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  <c r="V42" s="14" t="n"/>
      <c r="W42" s="14" t="n"/>
      <c r="X42" s="14" t="n"/>
      <c r="Y42" s="14" t="n"/>
      <c r="Z42" s="14" t="n"/>
    </row>
    <row r="43" ht="15.75" customHeight="1" s="16">
      <c r="A43" s="14" t="n"/>
      <c r="B43" s="14" t="n"/>
      <c r="C43" s="14" t="n"/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4" t="n"/>
      <c r="T43" s="14" t="n"/>
      <c r="U43" s="14" t="n"/>
      <c r="V43" s="14" t="n"/>
      <c r="W43" s="14" t="n"/>
      <c r="X43" s="14" t="n"/>
      <c r="Y43" s="14" t="n"/>
      <c r="Z43" s="14" t="n"/>
    </row>
    <row r="44" ht="15.75" customHeight="1" s="16">
      <c r="A44" s="14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4" t="n"/>
      <c r="T44" s="14" t="n"/>
      <c r="U44" s="14" t="n"/>
      <c r="V44" s="14" t="n"/>
      <c r="W44" s="14" t="n"/>
      <c r="X44" s="14" t="n"/>
      <c r="Y44" s="14" t="n"/>
      <c r="Z44" s="14" t="n"/>
    </row>
    <row r="45" ht="15.75" customHeight="1" s="16">
      <c r="A45" s="14" t="n"/>
      <c r="B45" s="14" t="n"/>
      <c r="C45" s="14" t="n"/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4" t="n"/>
      <c r="T45" s="14" t="n"/>
      <c r="U45" s="14" t="n"/>
      <c r="V45" s="14" t="n"/>
      <c r="W45" s="14" t="n"/>
      <c r="X45" s="14" t="n"/>
      <c r="Y45" s="14" t="n"/>
      <c r="Z45" s="14" t="n"/>
    </row>
    <row r="46" ht="15.75" customHeight="1" s="16">
      <c r="A46" s="14" t="n"/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4" t="n"/>
      <c r="T46" s="14" t="n"/>
      <c r="U46" s="14" t="n"/>
      <c r="V46" s="14" t="n"/>
      <c r="W46" s="14" t="n"/>
      <c r="X46" s="14" t="n"/>
      <c r="Y46" s="14" t="n"/>
      <c r="Z46" s="14" t="n"/>
    </row>
    <row r="47" ht="15.75" customHeight="1" s="16">
      <c r="A47" s="14" t="n"/>
      <c r="B47" s="14" t="n"/>
      <c r="C47" s="14" t="n"/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  <c r="U47" s="14" t="n"/>
      <c r="V47" s="14" t="n"/>
      <c r="W47" s="14" t="n"/>
      <c r="X47" s="14" t="n"/>
      <c r="Y47" s="14" t="n"/>
      <c r="Z47" s="14" t="n"/>
    </row>
    <row r="48" ht="15.75" customHeight="1" s="16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  <c r="U48" s="14" t="n"/>
      <c r="V48" s="14" t="n"/>
      <c r="W48" s="14" t="n"/>
      <c r="X48" s="14" t="n"/>
      <c r="Y48" s="14" t="n"/>
      <c r="Z48" s="14" t="n"/>
    </row>
    <row r="49" ht="15.75" customHeight="1" s="16">
      <c r="A49" s="14" t="n"/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  <c r="U49" s="14" t="n"/>
      <c r="V49" s="14" t="n"/>
      <c r="W49" s="14" t="n"/>
      <c r="X49" s="14" t="n"/>
      <c r="Y49" s="14" t="n"/>
      <c r="Z49" s="14" t="n"/>
    </row>
    <row r="50" ht="15.75" customHeight="1" s="16">
      <c r="A50" s="14" t="n"/>
      <c r="B50" s="14" t="n"/>
      <c r="C50" s="14" t="n"/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  <c r="Y50" s="14" t="n"/>
      <c r="Z50" s="14" t="n"/>
    </row>
    <row r="51" ht="15.75" customHeight="1" s="16">
      <c r="A51" s="14" t="n"/>
      <c r="B51" s="14" t="n"/>
      <c r="C51" s="14" t="n"/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4" t="n"/>
      <c r="T51" s="14" t="n"/>
      <c r="U51" s="14" t="n"/>
      <c r="V51" s="14" t="n"/>
      <c r="W51" s="14" t="n"/>
      <c r="X51" s="14" t="n"/>
      <c r="Y51" s="14" t="n"/>
      <c r="Z51" s="14" t="n"/>
    </row>
    <row r="52" ht="15.75" customHeight="1" s="16">
      <c r="A52" s="14" t="n"/>
      <c r="B52" s="14" t="n"/>
      <c r="C52" s="14" t="n"/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4" t="n"/>
      <c r="T52" s="14" t="n"/>
      <c r="U52" s="14" t="n"/>
      <c r="V52" s="14" t="n"/>
      <c r="W52" s="14" t="n"/>
      <c r="X52" s="14" t="n"/>
      <c r="Y52" s="14" t="n"/>
      <c r="Z52" s="14" t="n"/>
    </row>
    <row r="53" ht="15.75" customHeight="1" s="16">
      <c r="A53" s="14" t="n"/>
      <c r="B53" s="14" t="n"/>
      <c r="C53" s="14" t="n"/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4" t="n"/>
      <c r="T53" s="14" t="n"/>
      <c r="U53" s="14" t="n"/>
      <c r="V53" s="14" t="n"/>
      <c r="W53" s="14" t="n"/>
      <c r="X53" s="14" t="n"/>
      <c r="Y53" s="14" t="n"/>
      <c r="Z53" s="14" t="n"/>
    </row>
    <row r="54" ht="15.75" customHeight="1" s="16">
      <c r="A54" s="14" t="n"/>
      <c r="B54" s="14" t="n"/>
      <c r="C54" s="14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  <c r="U54" s="14" t="n"/>
      <c r="V54" s="14" t="n"/>
      <c r="W54" s="14" t="n"/>
      <c r="X54" s="14" t="n"/>
      <c r="Y54" s="14" t="n"/>
      <c r="Z54" s="14" t="n"/>
    </row>
    <row r="55" ht="15.75" customHeight="1" s="16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  <c r="U55" s="14" t="n"/>
      <c r="V55" s="14" t="n"/>
      <c r="W55" s="14" t="n"/>
      <c r="X55" s="14" t="n"/>
      <c r="Y55" s="14" t="n"/>
      <c r="Z55" s="14" t="n"/>
    </row>
    <row r="56" ht="15.75" customHeight="1" s="16">
      <c r="A56" s="14" t="n"/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  <c r="U56" s="14" t="n"/>
      <c r="V56" s="14" t="n"/>
      <c r="W56" s="14" t="n"/>
      <c r="X56" s="14" t="n"/>
      <c r="Y56" s="14" t="n"/>
      <c r="Z56" s="14" t="n"/>
    </row>
    <row r="57" ht="15.75" customHeight="1" s="16">
      <c r="A57" s="14" t="n"/>
      <c r="B57" s="14" t="n"/>
      <c r="C57" s="14" t="n"/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4" t="n"/>
      <c r="T57" s="14" t="n"/>
      <c r="U57" s="14" t="n"/>
      <c r="V57" s="14" t="n"/>
      <c r="W57" s="14" t="n"/>
      <c r="X57" s="14" t="n"/>
      <c r="Y57" s="14" t="n"/>
      <c r="Z57" s="14" t="n"/>
    </row>
    <row r="58" ht="15.75" customHeight="1" s="16">
      <c r="A58" s="14" t="n"/>
      <c r="B58" s="14" t="n"/>
      <c r="C58" s="14" t="n"/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4" t="n"/>
      <c r="T58" s="14" t="n"/>
      <c r="U58" s="14" t="n"/>
      <c r="V58" s="14" t="n"/>
      <c r="W58" s="14" t="n"/>
      <c r="X58" s="14" t="n"/>
      <c r="Y58" s="14" t="n"/>
      <c r="Z58" s="14" t="n"/>
    </row>
    <row r="59" ht="15.75" customHeight="1" s="16">
      <c r="A59" s="14" t="n"/>
      <c r="B59" s="14" t="n"/>
      <c r="C59" s="14" t="n"/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4" t="n"/>
      <c r="T59" s="14" t="n"/>
      <c r="U59" s="14" t="n"/>
      <c r="V59" s="14" t="n"/>
      <c r="W59" s="14" t="n"/>
      <c r="X59" s="14" t="n"/>
      <c r="Y59" s="14" t="n"/>
      <c r="Z59" s="14" t="n"/>
    </row>
    <row r="60" ht="15.75" customHeight="1" s="16">
      <c r="A60" s="14" t="n"/>
      <c r="B60" s="14" t="n"/>
      <c r="C60" s="14" t="n"/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4" t="n"/>
      <c r="T60" s="14" t="n"/>
      <c r="U60" s="14" t="n"/>
      <c r="V60" s="14" t="n"/>
      <c r="W60" s="14" t="n"/>
      <c r="X60" s="14" t="n"/>
      <c r="Y60" s="14" t="n"/>
      <c r="Z60" s="14" t="n"/>
    </row>
    <row r="61" ht="15.75" customHeight="1" s="16">
      <c r="A61" s="14" t="n"/>
      <c r="B61" s="14" t="n"/>
      <c r="C61" s="14" t="n"/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4" t="n"/>
      <c r="T61" s="14" t="n"/>
      <c r="U61" s="14" t="n"/>
      <c r="V61" s="14" t="n"/>
      <c r="W61" s="14" t="n"/>
      <c r="X61" s="14" t="n"/>
      <c r="Y61" s="14" t="n"/>
      <c r="Z61" s="14" t="n"/>
    </row>
    <row r="62" ht="15.75" customHeight="1" s="16">
      <c r="A62" s="14" t="n"/>
      <c r="B62" s="14" t="n"/>
      <c r="C62" s="14" t="n"/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4" t="n"/>
      <c r="T62" s="14" t="n"/>
      <c r="U62" s="14" t="n"/>
      <c r="V62" s="14" t="n"/>
      <c r="W62" s="14" t="n"/>
      <c r="X62" s="14" t="n"/>
      <c r="Y62" s="14" t="n"/>
      <c r="Z62" s="14" t="n"/>
    </row>
    <row r="63" ht="15.75" customHeight="1" s="16">
      <c r="A63" s="14" t="n"/>
      <c r="B63" s="14" t="n"/>
      <c r="C63" s="14" t="n"/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4" t="n"/>
      <c r="T63" s="14" t="n"/>
      <c r="U63" s="14" t="n"/>
      <c r="V63" s="14" t="n"/>
      <c r="W63" s="14" t="n"/>
      <c r="X63" s="14" t="n"/>
      <c r="Y63" s="14" t="n"/>
      <c r="Z63" s="14" t="n"/>
    </row>
    <row r="64" ht="15.75" customHeight="1" s="16">
      <c r="A64" s="14" t="n"/>
      <c r="B64" s="14" t="n"/>
      <c r="C64" s="14" t="n"/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4" t="n"/>
      <c r="T64" s="14" t="n"/>
      <c r="U64" s="14" t="n"/>
      <c r="V64" s="14" t="n"/>
      <c r="W64" s="14" t="n"/>
      <c r="X64" s="14" t="n"/>
      <c r="Y64" s="14" t="n"/>
      <c r="Z64" s="14" t="n"/>
    </row>
    <row r="65" ht="15.75" customHeight="1" s="16">
      <c r="A65" s="14" t="n"/>
      <c r="B65" s="14" t="n"/>
      <c r="C65" s="14" t="n"/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4" t="n"/>
      <c r="T65" s="14" t="n"/>
      <c r="U65" s="14" t="n"/>
      <c r="V65" s="14" t="n"/>
      <c r="W65" s="14" t="n"/>
      <c r="X65" s="14" t="n"/>
      <c r="Y65" s="14" t="n"/>
      <c r="Z65" s="14" t="n"/>
    </row>
    <row r="66" ht="15.75" customHeight="1" s="16">
      <c r="A66" s="14" t="n"/>
      <c r="B66" s="14" t="n"/>
      <c r="C66" s="14" t="n"/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4" t="n"/>
      <c r="T66" s="14" t="n"/>
      <c r="U66" s="14" t="n"/>
      <c r="V66" s="14" t="n"/>
      <c r="W66" s="14" t="n"/>
      <c r="X66" s="14" t="n"/>
      <c r="Y66" s="14" t="n"/>
      <c r="Z66" s="14" t="n"/>
    </row>
    <row r="67" ht="15.75" customHeight="1" s="16">
      <c r="A67" s="14" t="n"/>
      <c r="B67" s="14" t="n"/>
      <c r="C67" s="14" t="n"/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4" t="n"/>
      <c r="T67" s="14" t="n"/>
      <c r="U67" s="14" t="n"/>
      <c r="V67" s="14" t="n"/>
      <c r="W67" s="14" t="n"/>
      <c r="X67" s="14" t="n"/>
      <c r="Y67" s="14" t="n"/>
      <c r="Z67" s="14" t="n"/>
    </row>
    <row r="68" ht="15.75" customHeight="1" s="16">
      <c r="A68" s="14" t="n"/>
      <c r="B68" s="14" t="n"/>
      <c r="C68" s="14" t="n"/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4" t="n"/>
      <c r="T68" s="14" t="n"/>
      <c r="U68" s="14" t="n"/>
      <c r="V68" s="14" t="n"/>
      <c r="W68" s="14" t="n"/>
      <c r="X68" s="14" t="n"/>
      <c r="Y68" s="14" t="n"/>
      <c r="Z68" s="14" t="n"/>
    </row>
    <row r="69" ht="15.75" customHeight="1" s="16">
      <c r="A69" s="14" t="n"/>
      <c r="B69" s="14" t="n"/>
      <c r="C69" s="14" t="n"/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4" t="n"/>
      <c r="T69" s="14" t="n"/>
      <c r="U69" s="14" t="n"/>
      <c r="V69" s="14" t="n"/>
      <c r="W69" s="14" t="n"/>
      <c r="X69" s="14" t="n"/>
      <c r="Y69" s="14" t="n"/>
      <c r="Z69" s="14" t="n"/>
    </row>
    <row r="70" ht="15.75" customHeight="1" s="16">
      <c r="A70" s="14" t="n"/>
      <c r="B70" s="14" t="n"/>
      <c r="C70" s="14" t="n"/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4" t="n"/>
      <c r="T70" s="14" t="n"/>
      <c r="U70" s="14" t="n"/>
      <c r="V70" s="14" t="n"/>
      <c r="W70" s="14" t="n"/>
      <c r="X70" s="14" t="n"/>
      <c r="Y70" s="14" t="n"/>
      <c r="Z70" s="14" t="n"/>
    </row>
    <row r="71" ht="15.75" customHeight="1" s="16">
      <c r="A71" s="14" t="n"/>
      <c r="B71" s="14" t="n"/>
      <c r="C71" s="14" t="n"/>
      <c r="D71" s="14" t="n"/>
      <c r="E71" s="14" t="n"/>
      <c r="F71" s="14" t="n"/>
      <c r="G71" s="14" t="n"/>
      <c r="H71" s="14" t="n"/>
      <c r="I71" s="14" t="n"/>
      <c r="J71" s="14" t="n"/>
      <c r="K71" s="14" t="n"/>
      <c r="L71" s="14" t="n"/>
      <c r="M71" s="14" t="n"/>
      <c r="N71" s="14" t="n"/>
      <c r="O71" s="14" t="n"/>
      <c r="P71" s="14" t="n"/>
      <c r="Q71" s="14" t="n"/>
      <c r="R71" s="14" t="n"/>
      <c r="S71" s="14" t="n"/>
      <c r="T71" s="14" t="n"/>
      <c r="U71" s="14" t="n"/>
      <c r="V71" s="14" t="n"/>
      <c r="W71" s="14" t="n"/>
      <c r="X71" s="14" t="n"/>
      <c r="Y71" s="14" t="n"/>
      <c r="Z71" s="14" t="n"/>
    </row>
    <row r="72" ht="15.75" customHeight="1" s="16">
      <c r="A72" s="14" t="n"/>
      <c r="B72" s="14" t="n"/>
      <c r="C72" s="14" t="n"/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14" t="n"/>
      <c r="S72" s="14" t="n"/>
      <c r="T72" s="14" t="n"/>
      <c r="U72" s="14" t="n"/>
      <c r="V72" s="14" t="n"/>
      <c r="W72" s="14" t="n"/>
      <c r="X72" s="14" t="n"/>
      <c r="Y72" s="14" t="n"/>
      <c r="Z72" s="14" t="n"/>
    </row>
    <row r="73" ht="15.75" customHeight="1" s="16">
      <c r="A73" s="14" t="n"/>
      <c r="B73" s="14" t="n"/>
      <c r="C73" s="14" t="n"/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4" t="n"/>
      <c r="T73" s="14" t="n"/>
      <c r="U73" s="14" t="n"/>
      <c r="V73" s="14" t="n"/>
      <c r="W73" s="14" t="n"/>
      <c r="X73" s="14" t="n"/>
      <c r="Y73" s="14" t="n"/>
      <c r="Z73" s="14" t="n"/>
    </row>
    <row r="74" ht="15.75" customHeight="1" s="16">
      <c r="A74" s="14" t="n"/>
      <c r="B74" s="14" t="n"/>
      <c r="C74" s="14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4" t="n"/>
      <c r="T74" s="14" t="n"/>
      <c r="U74" s="14" t="n"/>
      <c r="V74" s="14" t="n"/>
      <c r="W74" s="14" t="n"/>
      <c r="X74" s="14" t="n"/>
      <c r="Y74" s="14" t="n"/>
      <c r="Z74" s="14" t="n"/>
    </row>
    <row r="75" ht="15.75" customHeight="1" s="16">
      <c r="A75" s="14" t="n"/>
      <c r="B75" s="14" t="n"/>
      <c r="C75" s="14" t="n"/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4" t="n"/>
      <c r="T75" s="14" t="n"/>
      <c r="U75" s="14" t="n"/>
      <c r="V75" s="14" t="n"/>
      <c r="W75" s="14" t="n"/>
      <c r="X75" s="14" t="n"/>
      <c r="Y75" s="14" t="n"/>
      <c r="Z75" s="14" t="n"/>
    </row>
    <row r="76" ht="15.75" customHeight="1" s="1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  <c r="U76" s="14" t="n"/>
      <c r="V76" s="14" t="n"/>
      <c r="W76" s="14" t="n"/>
      <c r="X76" s="14" t="n"/>
      <c r="Y76" s="14" t="n"/>
      <c r="Z76" s="14" t="n"/>
    </row>
    <row r="77" ht="15.75" customHeight="1" s="16">
      <c r="A77" s="14" t="n"/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  <c r="U77" s="14" t="n"/>
      <c r="V77" s="14" t="n"/>
      <c r="W77" s="14" t="n"/>
      <c r="X77" s="14" t="n"/>
      <c r="Y77" s="14" t="n"/>
      <c r="Z77" s="14" t="n"/>
    </row>
    <row r="78" ht="15.75" customHeight="1" s="16">
      <c r="A78" s="14" t="n"/>
      <c r="B78" s="14" t="n"/>
      <c r="C78" s="14" t="n"/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4" t="n"/>
      <c r="T78" s="14" t="n"/>
      <c r="U78" s="14" t="n"/>
      <c r="V78" s="14" t="n"/>
      <c r="W78" s="14" t="n"/>
      <c r="X78" s="14" t="n"/>
      <c r="Y78" s="14" t="n"/>
      <c r="Z78" s="14" t="n"/>
    </row>
    <row r="79" ht="15.75" customHeight="1" s="16">
      <c r="A79" s="14" t="n"/>
      <c r="B79" s="14" t="n"/>
      <c r="C79" s="14" t="n"/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4" t="n"/>
      <c r="T79" s="14" t="n"/>
      <c r="U79" s="14" t="n"/>
      <c r="V79" s="14" t="n"/>
      <c r="W79" s="14" t="n"/>
      <c r="X79" s="14" t="n"/>
      <c r="Y79" s="14" t="n"/>
      <c r="Z79" s="14" t="n"/>
    </row>
    <row r="80" ht="15.75" customHeight="1" s="16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  <c r="U80" s="14" t="n"/>
      <c r="V80" s="14" t="n"/>
      <c r="W80" s="14" t="n"/>
      <c r="X80" s="14" t="n"/>
      <c r="Y80" s="14" t="n"/>
      <c r="Z80" s="14" t="n"/>
    </row>
    <row r="81" ht="15.75" customHeight="1" s="16">
      <c r="A81" s="14" t="n"/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  <c r="U81" s="14" t="n"/>
      <c r="V81" s="14" t="n"/>
      <c r="W81" s="14" t="n"/>
      <c r="X81" s="14" t="n"/>
      <c r="Y81" s="14" t="n"/>
      <c r="Z81" s="14" t="n"/>
    </row>
    <row r="82" ht="15.75" customHeight="1" s="16">
      <c r="A82" s="14" t="n"/>
      <c r="B82" s="14" t="n"/>
      <c r="C82" s="14" t="n"/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4" t="n"/>
      <c r="T82" s="14" t="n"/>
      <c r="U82" s="14" t="n"/>
      <c r="V82" s="14" t="n"/>
      <c r="W82" s="14" t="n"/>
      <c r="X82" s="14" t="n"/>
      <c r="Y82" s="14" t="n"/>
      <c r="Z82" s="14" t="n"/>
    </row>
    <row r="83" ht="15.75" customHeight="1" s="16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  <c r="U83" s="14" t="n"/>
      <c r="V83" s="14" t="n"/>
      <c r="W83" s="14" t="n"/>
      <c r="X83" s="14" t="n"/>
      <c r="Y83" s="14" t="n"/>
      <c r="Z83" s="14" t="n"/>
    </row>
    <row r="84" ht="15.75" customHeight="1" s="16">
      <c r="A84" s="14" t="n"/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  <c r="U84" s="14" t="n"/>
      <c r="V84" s="14" t="n"/>
      <c r="W84" s="14" t="n"/>
      <c r="X84" s="14" t="n"/>
      <c r="Y84" s="14" t="n"/>
      <c r="Z84" s="14" t="n"/>
    </row>
    <row r="85" ht="15.75" customHeight="1" s="16">
      <c r="A85" s="14" t="n"/>
      <c r="B85" s="14" t="n"/>
      <c r="C85" s="14" t="n"/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4" t="n"/>
      <c r="T85" s="14" t="n"/>
      <c r="U85" s="14" t="n"/>
      <c r="V85" s="14" t="n"/>
      <c r="W85" s="14" t="n"/>
      <c r="X85" s="14" t="n"/>
      <c r="Y85" s="14" t="n"/>
      <c r="Z85" s="14" t="n"/>
    </row>
    <row r="86" ht="15.75" customHeight="1" s="16">
      <c r="A86" s="14" t="n"/>
      <c r="B86" s="14" t="n"/>
      <c r="C86" s="14" t="n"/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4" t="n"/>
      <c r="T86" s="14" t="n"/>
      <c r="U86" s="14" t="n"/>
      <c r="V86" s="14" t="n"/>
      <c r="W86" s="14" t="n"/>
      <c r="X86" s="14" t="n"/>
      <c r="Y86" s="14" t="n"/>
      <c r="Z86" s="14" t="n"/>
    </row>
    <row r="87" ht="15.75" customHeight="1" s="16">
      <c r="A87" s="14" t="n"/>
      <c r="B87" s="14" t="n"/>
      <c r="C87" s="14" t="n"/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4" t="n"/>
      <c r="T87" s="14" t="n"/>
      <c r="U87" s="14" t="n"/>
      <c r="V87" s="14" t="n"/>
      <c r="W87" s="14" t="n"/>
      <c r="X87" s="14" t="n"/>
      <c r="Y87" s="14" t="n"/>
      <c r="Z87" s="14" t="n"/>
    </row>
    <row r="88" ht="15.75" customHeight="1" s="16">
      <c r="A88" s="14" t="n"/>
      <c r="B88" s="14" t="n"/>
      <c r="C88" s="14" t="n"/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4" t="n"/>
      <c r="T88" s="14" t="n"/>
      <c r="U88" s="14" t="n"/>
      <c r="V88" s="14" t="n"/>
      <c r="W88" s="14" t="n"/>
      <c r="X88" s="14" t="n"/>
      <c r="Y88" s="14" t="n"/>
      <c r="Z88" s="14" t="n"/>
    </row>
    <row r="89" ht="15.75" customHeight="1" s="16">
      <c r="A89" s="14" t="n"/>
      <c r="B89" s="14" t="n"/>
      <c r="C89" s="14" t="n"/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4" t="n"/>
      <c r="T89" s="14" t="n"/>
      <c r="U89" s="14" t="n"/>
      <c r="V89" s="14" t="n"/>
      <c r="W89" s="14" t="n"/>
      <c r="X89" s="14" t="n"/>
      <c r="Y89" s="14" t="n"/>
      <c r="Z89" s="14" t="n"/>
    </row>
    <row r="90" ht="15.75" customHeight="1" s="16">
      <c r="A90" s="14" t="n"/>
      <c r="B90" s="14" t="n"/>
      <c r="C90" s="14" t="n"/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4" t="n"/>
      <c r="T90" s="14" t="n"/>
      <c r="U90" s="14" t="n"/>
      <c r="V90" s="14" t="n"/>
      <c r="W90" s="14" t="n"/>
      <c r="X90" s="14" t="n"/>
      <c r="Y90" s="14" t="n"/>
      <c r="Z90" s="14" t="n"/>
    </row>
    <row r="91" ht="15.75" customHeight="1" s="16">
      <c r="A91" s="14" t="n"/>
      <c r="B91" s="14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  <c r="Z91" s="14" t="n"/>
    </row>
    <row r="92" ht="15.75" customHeight="1" s="16">
      <c r="A92" s="14" t="n"/>
      <c r="B92" s="14" t="n"/>
      <c r="C92" s="14" t="n"/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4" t="n"/>
      <c r="T92" s="14" t="n"/>
      <c r="U92" s="14" t="n"/>
      <c r="V92" s="14" t="n"/>
      <c r="W92" s="14" t="n"/>
      <c r="X92" s="14" t="n"/>
      <c r="Y92" s="14" t="n"/>
      <c r="Z92" s="14" t="n"/>
    </row>
    <row r="93" ht="15.75" customHeight="1" s="16">
      <c r="A93" s="14" t="n"/>
      <c r="B93" s="14" t="n"/>
      <c r="C93" s="14" t="n"/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4" t="n"/>
      <c r="T93" s="14" t="n"/>
      <c r="U93" s="14" t="n"/>
      <c r="V93" s="14" t="n"/>
      <c r="W93" s="14" t="n"/>
      <c r="X93" s="14" t="n"/>
      <c r="Y93" s="14" t="n"/>
      <c r="Z93" s="14" t="n"/>
    </row>
    <row r="94" ht="15.75" customHeight="1" s="16">
      <c r="A94" s="14" t="n"/>
      <c r="B94" s="14" t="n"/>
      <c r="C94" s="14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4" t="n"/>
      <c r="T94" s="14" t="n"/>
      <c r="U94" s="14" t="n"/>
      <c r="V94" s="14" t="n"/>
      <c r="W94" s="14" t="n"/>
      <c r="X94" s="14" t="n"/>
      <c r="Y94" s="14" t="n"/>
      <c r="Z94" s="14" t="n"/>
    </row>
    <row r="95" ht="15.75" customHeight="1" s="16">
      <c r="A95" s="14" t="n"/>
      <c r="B95" s="14" t="n"/>
      <c r="C95" s="14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4" t="n"/>
      <c r="T95" s="14" t="n"/>
      <c r="U95" s="14" t="n"/>
      <c r="V95" s="14" t="n"/>
      <c r="W95" s="14" t="n"/>
      <c r="X95" s="14" t="n"/>
      <c r="Y95" s="14" t="n"/>
      <c r="Z95" s="14" t="n"/>
    </row>
    <row r="96" ht="15.75" customHeight="1" s="16">
      <c r="A96" s="14" t="n"/>
      <c r="B96" s="14" t="n"/>
      <c r="C96" s="14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4" t="n"/>
      <c r="T96" s="14" t="n"/>
      <c r="U96" s="14" t="n"/>
      <c r="V96" s="14" t="n"/>
      <c r="W96" s="14" t="n"/>
      <c r="X96" s="14" t="n"/>
      <c r="Y96" s="14" t="n"/>
      <c r="Z96" s="14" t="n"/>
    </row>
    <row r="97" ht="15.75" customHeight="1" s="16">
      <c r="A97" s="14" t="n"/>
      <c r="B97" s="14" t="n"/>
      <c r="C97" s="14" t="n"/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4" t="n"/>
      <c r="T97" s="14" t="n"/>
      <c r="U97" s="14" t="n"/>
      <c r="V97" s="14" t="n"/>
      <c r="W97" s="14" t="n"/>
      <c r="X97" s="14" t="n"/>
      <c r="Y97" s="14" t="n"/>
      <c r="Z97" s="14" t="n"/>
    </row>
    <row r="98" ht="15.75" customHeight="1" s="16">
      <c r="A98" s="14" t="n"/>
      <c r="B98" s="14" t="n"/>
      <c r="C98" s="14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4" t="n"/>
      <c r="T98" s="14" t="n"/>
      <c r="U98" s="14" t="n"/>
      <c r="V98" s="14" t="n"/>
      <c r="W98" s="14" t="n"/>
      <c r="X98" s="14" t="n"/>
      <c r="Y98" s="14" t="n"/>
      <c r="Z98" s="14" t="n"/>
    </row>
    <row r="99" ht="15.75" customHeight="1" s="16">
      <c r="A99" s="14" t="n"/>
      <c r="B99" s="14" t="n"/>
      <c r="C99" s="14" t="n"/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4" t="n"/>
      <c r="T99" s="14" t="n"/>
      <c r="U99" s="14" t="n"/>
      <c r="V99" s="14" t="n"/>
      <c r="W99" s="14" t="n"/>
      <c r="X99" s="14" t="n"/>
      <c r="Y99" s="14" t="n"/>
      <c r="Z99" s="14" t="n"/>
    </row>
    <row r="100" ht="15.75" customHeight="1" s="16">
      <c r="A100" s="14" t="n"/>
      <c r="B100" s="14" t="n"/>
      <c r="C100" s="14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4" t="n"/>
      <c r="T100" s="14" t="n"/>
      <c r="U100" s="14" t="n"/>
      <c r="V100" s="14" t="n"/>
      <c r="W100" s="14" t="n"/>
      <c r="X100" s="14" t="n"/>
      <c r="Y100" s="14" t="n"/>
      <c r="Z100" s="14" t="n"/>
    </row>
    <row r="101" ht="15.75" customHeight="1" s="16">
      <c r="A101" s="14" t="n"/>
      <c r="B101" s="14" t="n"/>
      <c r="C101" s="14" t="n"/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4" t="n"/>
      <c r="T101" s="14" t="n"/>
      <c r="U101" s="14" t="n"/>
      <c r="V101" s="14" t="n"/>
      <c r="W101" s="14" t="n"/>
      <c r="X101" s="14" t="n"/>
      <c r="Y101" s="14" t="n"/>
      <c r="Z101" s="14" t="n"/>
    </row>
    <row r="102" ht="15.75" customHeight="1" s="16">
      <c r="A102" s="14" t="n"/>
      <c r="B102" s="14" t="n"/>
      <c r="C102" s="14" t="n"/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4" t="n"/>
      <c r="T102" s="14" t="n"/>
      <c r="U102" s="14" t="n"/>
      <c r="V102" s="14" t="n"/>
      <c r="W102" s="14" t="n"/>
      <c r="X102" s="14" t="n"/>
      <c r="Y102" s="14" t="n"/>
      <c r="Z102" s="14" t="n"/>
    </row>
    <row r="103" ht="15.75" customHeight="1" s="16">
      <c r="A103" s="14" t="n"/>
      <c r="B103" s="14" t="n"/>
      <c r="C103" s="14" t="n"/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4" t="n"/>
      <c r="T103" s="14" t="n"/>
      <c r="U103" s="14" t="n"/>
      <c r="V103" s="14" t="n"/>
      <c r="W103" s="14" t="n"/>
      <c r="X103" s="14" t="n"/>
      <c r="Y103" s="14" t="n"/>
      <c r="Z103" s="14" t="n"/>
    </row>
    <row r="104" ht="15.75" customHeight="1" s="16">
      <c r="A104" s="14" t="n"/>
      <c r="B104" s="14" t="n"/>
      <c r="C104" s="14" t="n"/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4" t="n"/>
      <c r="T104" s="14" t="n"/>
      <c r="U104" s="14" t="n"/>
      <c r="V104" s="14" t="n"/>
      <c r="W104" s="14" t="n"/>
      <c r="X104" s="14" t="n"/>
      <c r="Y104" s="14" t="n"/>
      <c r="Z104" s="14" t="n"/>
    </row>
    <row r="105" ht="15.75" customHeight="1" s="16">
      <c r="A105" s="14" t="n"/>
      <c r="B105" s="14" t="n"/>
      <c r="C105" s="14" t="n"/>
      <c r="D105" s="14" t="n"/>
      <c r="E105" s="14" t="n"/>
      <c r="F105" s="14" t="n"/>
      <c r="G105" s="14" t="n"/>
      <c r="H105" s="14" t="n"/>
      <c r="I105" s="14" t="n"/>
      <c r="J105" s="14" t="n"/>
      <c r="K105" s="14" t="n"/>
      <c r="L105" s="14" t="n"/>
      <c r="M105" s="14" t="n"/>
      <c r="N105" s="14" t="n"/>
      <c r="O105" s="14" t="n"/>
      <c r="P105" s="14" t="n"/>
      <c r="Q105" s="14" t="n"/>
      <c r="R105" s="14" t="n"/>
      <c r="S105" s="14" t="n"/>
      <c r="T105" s="14" t="n"/>
      <c r="U105" s="14" t="n"/>
      <c r="V105" s="14" t="n"/>
      <c r="W105" s="14" t="n"/>
      <c r="X105" s="14" t="n"/>
      <c r="Y105" s="14" t="n"/>
      <c r="Z105" s="14" t="n"/>
    </row>
    <row r="106" ht="15.75" customHeight="1" s="16">
      <c r="A106" s="14" t="n"/>
      <c r="B106" s="14" t="n"/>
      <c r="C106" s="14" t="n"/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14" t="n"/>
      <c r="S106" s="14" t="n"/>
      <c r="T106" s="14" t="n"/>
      <c r="U106" s="14" t="n"/>
      <c r="V106" s="14" t="n"/>
      <c r="W106" s="14" t="n"/>
      <c r="X106" s="14" t="n"/>
      <c r="Y106" s="14" t="n"/>
      <c r="Z106" s="14" t="n"/>
    </row>
    <row r="107" ht="15.75" customHeight="1" s="16">
      <c r="A107" s="14" t="n"/>
      <c r="B107" s="14" t="n"/>
      <c r="C107" s="14" t="n"/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4" t="n"/>
      <c r="T107" s="14" t="n"/>
      <c r="U107" s="14" t="n"/>
      <c r="V107" s="14" t="n"/>
      <c r="W107" s="14" t="n"/>
      <c r="X107" s="14" t="n"/>
      <c r="Y107" s="14" t="n"/>
      <c r="Z107" s="14" t="n"/>
    </row>
    <row r="108" ht="15.75" customHeight="1" s="16">
      <c r="A108" s="14" t="n"/>
      <c r="B108" s="14" t="n"/>
      <c r="C108" s="14" t="n"/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4" t="n"/>
      <c r="T108" s="14" t="n"/>
      <c r="U108" s="14" t="n"/>
      <c r="V108" s="14" t="n"/>
      <c r="W108" s="14" t="n"/>
      <c r="X108" s="14" t="n"/>
      <c r="Y108" s="14" t="n"/>
      <c r="Z108" s="14" t="n"/>
    </row>
    <row r="109" ht="15.75" customHeight="1" s="16">
      <c r="A109" s="14" t="n"/>
      <c r="B109" s="14" t="n"/>
      <c r="C109" s="14" t="n"/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4" t="n"/>
      <c r="T109" s="14" t="n"/>
      <c r="U109" s="14" t="n"/>
      <c r="V109" s="14" t="n"/>
      <c r="W109" s="14" t="n"/>
      <c r="X109" s="14" t="n"/>
      <c r="Y109" s="14" t="n"/>
      <c r="Z109" s="14" t="n"/>
    </row>
    <row r="110" ht="15.75" customHeight="1" s="16">
      <c r="A110" s="14" t="n"/>
      <c r="B110" s="14" t="n"/>
      <c r="C110" s="14" t="n"/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4" t="n"/>
      <c r="T110" s="14" t="n"/>
      <c r="U110" s="14" t="n"/>
      <c r="V110" s="14" t="n"/>
      <c r="W110" s="14" t="n"/>
      <c r="X110" s="14" t="n"/>
      <c r="Y110" s="14" t="n"/>
      <c r="Z110" s="14" t="n"/>
    </row>
    <row r="111" ht="15.75" customHeight="1" s="16">
      <c r="A111" s="14" t="n"/>
      <c r="B111" s="14" t="n"/>
      <c r="C111" s="14" t="n"/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4" t="n"/>
      <c r="T111" s="14" t="n"/>
      <c r="U111" s="14" t="n"/>
      <c r="V111" s="14" t="n"/>
      <c r="W111" s="14" t="n"/>
      <c r="X111" s="14" t="n"/>
      <c r="Y111" s="14" t="n"/>
      <c r="Z111" s="14" t="n"/>
    </row>
    <row r="112" ht="15.75" customHeight="1" s="16">
      <c r="A112" s="14" t="n"/>
      <c r="B112" s="14" t="n"/>
      <c r="C112" s="14" t="n"/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4" t="n"/>
      <c r="T112" s="14" t="n"/>
      <c r="U112" s="14" t="n"/>
      <c r="V112" s="14" t="n"/>
      <c r="W112" s="14" t="n"/>
      <c r="X112" s="14" t="n"/>
      <c r="Y112" s="14" t="n"/>
      <c r="Z112" s="14" t="n"/>
    </row>
    <row r="113" ht="15.75" customHeight="1" s="16">
      <c r="A113" s="14" t="n"/>
      <c r="B113" s="14" t="n"/>
      <c r="C113" s="14" t="n"/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4" t="n"/>
      <c r="T113" s="14" t="n"/>
      <c r="U113" s="14" t="n"/>
      <c r="V113" s="14" t="n"/>
      <c r="W113" s="14" t="n"/>
      <c r="X113" s="14" t="n"/>
      <c r="Y113" s="14" t="n"/>
      <c r="Z113" s="14" t="n"/>
    </row>
    <row r="114" ht="15.75" customHeight="1" s="16">
      <c r="A114" s="14" t="n"/>
      <c r="B114" s="14" t="n"/>
      <c r="C114" s="14" t="n"/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4" t="n"/>
      <c r="T114" s="14" t="n"/>
      <c r="U114" s="14" t="n"/>
      <c r="V114" s="14" t="n"/>
      <c r="W114" s="14" t="n"/>
      <c r="X114" s="14" t="n"/>
      <c r="Y114" s="14" t="n"/>
      <c r="Z114" s="14" t="n"/>
    </row>
    <row r="115" ht="15.75" customHeight="1" s="16">
      <c r="A115" s="14" t="n"/>
      <c r="B115" s="14" t="n"/>
      <c r="C115" s="14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4" t="n"/>
      <c r="T115" s="14" t="n"/>
      <c r="U115" s="14" t="n"/>
      <c r="V115" s="14" t="n"/>
      <c r="W115" s="14" t="n"/>
      <c r="X115" s="14" t="n"/>
      <c r="Y115" s="14" t="n"/>
      <c r="Z115" s="14" t="n"/>
    </row>
    <row r="116" ht="15.75" customHeight="1" s="16">
      <c r="A116" s="14" t="n"/>
      <c r="B116" s="14" t="n"/>
      <c r="C116" s="14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4" t="n"/>
      <c r="T116" s="14" t="n"/>
      <c r="U116" s="14" t="n"/>
      <c r="V116" s="14" t="n"/>
      <c r="W116" s="14" t="n"/>
      <c r="X116" s="14" t="n"/>
      <c r="Y116" s="14" t="n"/>
      <c r="Z116" s="14" t="n"/>
    </row>
    <row r="117" ht="15.75" customHeight="1" s="16">
      <c r="A117" s="14" t="n"/>
      <c r="B117" s="14" t="n"/>
      <c r="C117" s="14" t="n"/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4" t="n"/>
      <c r="T117" s="14" t="n"/>
      <c r="U117" s="14" t="n"/>
      <c r="V117" s="14" t="n"/>
      <c r="W117" s="14" t="n"/>
      <c r="X117" s="14" t="n"/>
      <c r="Y117" s="14" t="n"/>
      <c r="Z117" s="14" t="n"/>
    </row>
    <row r="118" ht="15.75" customHeight="1" s="16">
      <c r="A118" s="14" t="n"/>
      <c r="B118" s="14" t="n"/>
      <c r="C118" s="14" t="n"/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4" t="n"/>
      <c r="T118" s="14" t="n"/>
      <c r="U118" s="14" t="n"/>
      <c r="V118" s="14" t="n"/>
      <c r="W118" s="14" t="n"/>
      <c r="X118" s="14" t="n"/>
      <c r="Y118" s="14" t="n"/>
      <c r="Z118" s="14" t="n"/>
    </row>
    <row r="119" ht="15.75" customHeight="1" s="16">
      <c r="A119" s="14" t="n"/>
      <c r="B119" s="14" t="n"/>
      <c r="C119" s="14" t="n"/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4" t="n"/>
      <c r="T119" s="14" t="n"/>
      <c r="U119" s="14" t="n"/>
      <c r="V119" s="14" t="n"/>
      <c r="W119" s="14" t="n"/>
      <c r="X119" s="14" t="n"/>
      <c r="Y119" s="14" t="n"/>
      <c r="Z119" s="14" t="n"/>
    </row>
    <row r="120" ht="15.75" customHeight="1" s="16">
      <c r="A120" s="14" t="n"/>
      <c r="B120" s="14" t="n"/>
      <c r="C120" s="14" t="n"/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4" t="n"/>
      <c r="T120" s="14" t="n"/>
      <c r="U120" s="14" t="n"/>
      <c r="V120" s="14" t="n"/>
      <c r="W120" s="14" t="n"/>
      <c r="X120" s="14" t="n"/>
      <c r="Y120" s="14" t="n"/>
      <c r="Z120" s="14" t="n"/>
    </row>
    <row r="121" ht="15.75" customHeight="1" s="16">
      <c r="A121" s="14" t="n"/>
      <c r="B121" s="14" t="n"/>
      <c r="C121" s="14" t="n"/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4" t="n"/>
      <c r="T121" s="14" t="n"/>
      <c r="U121" s="14" t="n"/>
      <c r="V121" s="14" t="n"/>
      <c r="W121" s="14" t="n"/>
      <c r="X121" s="14" t="n"/>
      <c r="Y121" s="14" t="n"/>
      <c r="Z121" s="14" t="n"/>
    </row>
    <row r="122" ht="15.75" customHeight="1" s="16">
      <c r="A122" s="14" t="n"/>
      <c r="B122" s="14" t="n"/>
      <c r="C122" s="14" t="n"/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4" t="n"/>
      <c r="T122" s="14" t="n"/>
      <c r="U122" s="14" t="n"/>
      <c r="V122" s="14" t="n"/>
      <c r="W122" s="14" t="n"/>
      <c r="X122" s="14" t="n"/>
      <c r="Y122" s="14" t="n"/>
      <c r="Z122" s="14" t="n"/>
    </row>
    <row r="123" ht="15.75" customHeight="1" s="16">
      <c r="A123" s="14" t="n"/>
      <c r="B123" s="14" t="n"/>
      <c r="C123" s="14" t="n"/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4" t="n"/>
      <c r="T123" s="14" t="n"/>
      <c r="U123" s="14" t="n"/>
      <c r="V123" s="14" t="n"/>
      <c r="W123" s="14" t="n"/>
      <c r="X123" s="14" t="n"/>
      <c r="Y123" s="14" t="n"/>
      <c r="Z123" s="14" t="n"/>
    </row>
    <row r="124" ht="15.75" customHeight="1" s="16">
      <c r="A124" s="14" t="n"/>
      <c r="B124" s="14" t="n"/>
      <c r="C124" s="14" t="n"/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4" t="n"/>
      <c r="T124" s="14" t="n"/>
      <c r="U124" s="14" t="n"/>
      <c r="V124" s="14" t="n"/>
      <c r="W124" s="14" t="n"/>
      <c r="X124" s="14" t="n"/>
      <c r="Y124" s="14" t="n"/>
      <c r="Z124" s="14" t="n"/>
    </row>
    <row r="125" ht="15.75" customHeight="1" s="16">
      <c r="A125" s="14" t="n"/>
      <c r="B125" s="14" t="n"/>
      <c r="C125" s="14" t="n"/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4" t="n"/>
      <c r="T125" s="14" t="n"/>
      <c r="U125" s="14" t="n"/>
      <c r="V125" s="14" t="n"/>
      <c r="W125" s="14" t="n"/>
      <c r="X125" s="14" t="n"/>
      <c r="Y125" s="14" t="n"/>
      <c r="Z125" s="14" t="n"/>
    </row>
    <row r="126" ht="15.75" customHeight="1" s="16">
      <c r="A126" s="14" t="n"/>
      <c r="B126" s="14" t="n"/>
      <c r="C126" s="14" t="n"/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4" t="n"/>
      <c r="T126" s="14" t="n"/>
      <c r="U126" s="14" t="n"/>
      <c r="V126" s="14" t="n"/>
      <c r="W126" s="14" t="n"/>
      <c r="X126" s="14" t="n"/>
      <c r="Y126" s="14" t="n"/>
      <c r="Z126" s="14" t="n"/>
    </row>
    <row r="127" ht="15.75" customHeight="1" s="16">
      <c r="A127" s="14" t="n"/>
      <c r="B127" s="14" t="n"/>
      <c r="C127" s="14" t="n"/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4" t="n"/>
      <c r="T127" s="14" t="n"/>
      <c r="U127" s="14" t="n"/>
      <c r="V127" s="14" t="n"/>
      <c r="W127" s="14" t="n"/>
      <c r="X127" s="14" t="n"/>
      <c r="Y127" s="14" t="n"/>
      <c r="Z127" s="14" t="n"/>
    </row>
    <row r="128" ht="15.75" customHeight="1" s="16">
      <c r="A128" s="14" t="n"/>
      <c r="B128" s="14" t="n"/>
      <c r="C128" s="14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4" t="n"/>
      <c r="T128" s="14" t="n"/>
      <c r="U128" s="14" t="n"/>
      <c r="V128" s="14" t="n"/>
      <c r="W128" s="14" t="n"/>
      <c r="X128" s="14" t="n"/>
      <c r="Y128" s="14" t="n"/>
      <c r="Z128" s="14" t="n"/>
    </row>
    <row r="129" ht="15.75" customHeight="1" s="16">
      <c r="A129" s="14" t="n"/>
      <c r="B129" s="14" t="n"/>
      <c r="C129" s="14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4" t="n"/>
      <c r="T129" s="14" t="n"/>
      <c r="U129" s="14" t="n"/>
      <c r="V129" s="14" t="n"/>
      <c r="W129" s="14" t="n"/>
      <c r="X129" s="14" t="n"/>
      <c r="Y129" s="14" t="n"/>
      <c r="Z129" s="14" t="n"/>
    </row>
    <row r="130" ht="15.75" customHeight="1" s="16">
      <c r="A130" s="14" t="n"/>
      <c r="B130" s="14" t="n"/>
      <c r="C130" s="14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4" t="n"/>
      <c r="T130" s="14" t="n"/>
      <c r="U130" s="14" t="n"/>
      <c r="V130" s="14" t="n"/>
      <c r="W130" s="14" t="n"/>
      <c r="X130" s="14" t="n"/>
      <c r="Y130" s="14" t="n"/>
      <c r="Z130" s="14" t="n"/>
    </row>
    <row r="131" ht="15.75" customHeight="1" s="16">
      <c r="A131" s="14" t="n"/>
      <c r="B131" s="14" t="n"/>
      <c r="C131" s="14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4" t="n"/>
      <c r="T131" s="14" t="n"/>
      <c r="U131" s="14" t="n"/>
      <c r="V131" s="14" t="n"/>
      <c r="W131" s="14" t="n"/>
      <c r="X131" s="14" t="n"/>
      <c r="Y131" s="14" t="n"/>
      <c r="Z131" s="14" t="n"/>
    </row>
    <row r="132" ht="15.75" customHeight="1" s="16">
      <c r="A132" s="14" t="n"/>
      <c r="B132" s="14" t="n"/>
      <c r="C132" s="14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4" t="n"/>
      <c r="T132" s="14" t="n"/>
      <c r="U132" s="14" t="n"/>
      <c r="V132" s="14" t="n"/>
      <c r="W132" s="14" t="n"/>
      <c r="X132" s="14" t="n"/>
      <c r="Y132" s="14" t="n"/>
      <c r="Z132" s="14" t="n"/>
    </row>
    <row r="133" ht="15.75" customHeight="1" s="16">
      <c r="A133" s="14" t="n"/>
      <c r="B133" s="14" t="n"/>
      <c r="C133" s="14" t="n"/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4" t="n"/>
      <c r="T133" s="14" t="n"/>
      <c r="U133" s="14" t="n"/>
      <c r="V133" s="14" t="n"/>
      <c r="W133" s="14" t="n"/>
      <c r="X133" s="14" t="n"/>
      <c r="Y133" s="14" t="n"/>
      <c r="Z133" s="14" t="n"/>
    </row>
    <row r="134" ht="15.75" customHeight="1" s="16">
      <c r="A134" s="14" t="n"/>
      <c r="B134" s="14" t="n"/>
      <c r="C134" s="14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4" t="n"/>
      <c r="T134" s="14" t="n"/>
      <c r="U134" s="14" t="n"/>
      <c r="V134" s="14" t="n"/>
      <c r="W134" s="14" t="n"/>
      <c r="X134" s="14" t="n"/>
      <c r="Y134" s="14" t="n"/>
      <c r="Z134" s="14" t="n"/>
    </row>
    <row r="135" ht="15.75" customHeight="1" s="16">
      <c r="A135" s="14" t="n"/>
      <c r="B135" s="14" t="n"/>
      <c r="C135" s="14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4" t="n"/>
      <c r="T135" s="14" t="n"/>
      <c r="U135" s="14" t="n"/>
      <c r="V135" s="14" t="n"/>
      <c r="W135" s="14" t="n"/>
      <c r="X135" s="14" t="n"/>
      <c r="Y135" s="14" t="n"/>
      <c r="Z135" s="14" t="n"/>
    </row>
    <row r="136" ht="15.75" customHeight="1" s="16">
      <c r="A136" s="14" t="n"/>
      <c r="B136" s="14" t="n"/>
      <c r="C136" s="14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4" t="n"/>
      <c r="T136" s="14" t="n"/>
      <c r="U136" s="14" t="n"/>
      <c r="V136" s="14" t="n"/>
      <c r="W136" s="14" t="n"/>
      <c r="X136" s="14" t="n"/>
      <c r="Y136" s="14" t="n"/>
      <c r="Z136" s="14" t="n"/>
    </row>
    <row r="137" ht="15.75" customHeight="1" s="16">
      <c r="A137" s="14" t="n"/>
      <c r="B137" s="14" t="n"/>
      <c r="C137" s="14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4" t="n"/>
      <c r="T137" s="14" t="n"/>
      <c r="U137" s="14" t="n"/>
      <c r="V137" s="14" t="n"/>
      <c r="W137" s="14" t="n"/>
      <c r="X137" s="14" t="n"/>
      <c r="Y137" s="14" t="n"/>
      <c r="Z137" s="14" t="n"/>
    </row>
    <row r="138" ht="15.75" customHeight="1" s="16">
      <c r="A138" s="14" t="n"/>
      <c r="B138" s="14" t="n"/>
      <c r="C138" s="14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4" t="n"/>
      <c r="T138" s="14" t="n"/>
      <c r="U138" s="14" t="n"/>
      <c r="V138" s="14" t="n"/>
      <c r="W138" s="14" t="n"/>
      <c r="X138" s="14" t="n"/>
      <c r="Y138" s="14" t="n"/>
      <c r="Z138" s="14" t="n"/>
    </row>
    <row r="139" ht="15.75" customHeight="1" s="16">
      <c r="A139" s="14" t="n"/>
      <c r="B139" s="14" t="n"/>
      <c r="C139" s="14" t="n"/>
      <c r="D139" s="14" t="n"/>
      <c r="E139" s="14" t="n"/>
      <c r="F139" s="14" t="n"/>
      <c r="G139" s="14" t="n"/>
      <c r="H139" s="14" t="n"/>
      <c r="I139" s="14" t="n"/>
      <c r="J139" s="14" t="n"/>
      <c r="K139" s="14" t="n"/>
      <c r="L139" s="14" t="n"/>
      <c r="M139" s="14" t="n"/>
      <c r="N139" s="14" t="n"/>
      <c r="O139" s="14" t="n"/>
      <c r="P139" s="14" t="n"/>
      <c r="Q139" s="14" t="n"/>
      <c r="R139" s="14" t="n"/>
      <c r="S139" s="14" t="n"/>
      <c r="T139" s="14" t="n"/>
      <c r="U139" s="14" t="n"/>
      <c r="V139" s="14" t="n"/>
      <c r="W139" s="14" t="n"/>
      <c r="X139" s="14" t="n"/>
      <c r="Y139" s="14" t="n"/>
      <c r="Z139" s="14" t="n"/>
    </row>
    <row r="140" ht="15.75" customHeight="1" s="16">
      <c r="A140" s="14" t="n"/>
      <c r="B140" s="14" t="n"/>
      <c r="C140" s="14" t="n"/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14" t="n"/>
      <c r="S140" s="14" t="n"/>
      <c r="T140" s="14" t="n"/>
      <c r="U140" s="14" t="n"/>
      <c r="V140" s="14" t="n"/>
      <c r="W140" s="14" t="n"/>
      <c r="X140" s="14" t="n"/>
      <c r="Y140" s="14" t="n"/>
      <c r="Z140" s="14" t="n"/>
    </row>
    <row r="141" ht="15.75" customHeight="1" s="16">
      <c r="A141" s="14" t="n"/>
      <c r="B141" s="14" t="n"/>
      <c r="C141" s="14" t="n"/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4" t="n"/>
      <c r="T141" s="14" t="n"/>
      <c r="U141" s="14" t="n"/>
      <c r="V141" s="14" t="n"/>
      <c r="W141" s="14" t="n"/>
      <c r="X141" s="14" t="n"/>
      <c r="Y141" s="14" t="n"/>
      <c r="Z141" s="14" t="n"/>
    </row>
    <row r="142" ht="15.75" customHeight="1" s="16">
      <c r="A142" s="14" t="n"/>
      <c r="B142" s="14" t="n"/>
      <c r="C142" s="14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4" t="n"/>
      <c r="T142" s="14" t="n"/>
      <c r="U142" s="14" t="n"/>
      <c r="V142" s="14" t="n"/>
      <c r="W142" s="14" t="n"/>
      <c r="X142" s="14" t="n"/>
      <c r="Y142" s="14" t="n"/>
      <c r="Z142" s="14" t="n"/>
    </row>
    <row r="143" ht="15.75" customHeight="1" s="16">
      <c r="A143" s="14" t="n"/>
      <c r="B143" s="14" t="n"/>
      <c r="C143" s="14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4" t="n"/>
      <c r="T143" s="14" t="n"/>
      <c r="U143" s="14" t="n"/>
      <c r="V143" s="14" t="n"/>
      <c r="W143" s="14" t="n"/>
      <c r="X143" s="14" t="n"/>
      <c r="Y143" s="14" t="n"/>
      <c r="Z143" s="14" t="n"/>
    </row>
    <row r="144" ht="15.75" customHeight="1" s="16">
      <c r="A144" s="14" t="n"/>
      <c r="B144" s="14" t="n"/>
      <c r="C144" s="14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4" t="n"/>
      <c r="T144" s="14" t="n"/>
      <c r="U144" s="14" t="n"/>
      <c r="V144" s="14" t="n"/>
      <c r="W144" s="14" t="n"/>
      <c r="X144" s="14" t="n"/>
      <c r="Y144" s="14" t="n"/>
      <c r="Z144" s="14" t="n"/>
    </row>
    <row r="145" ht="15.75" customHeight="1" s="16">
      <c r="A145" s="14" t="n"/>
      <c r="B145" s="14" t="n"/>
      <c r="C145" s="14" t="n"/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4" t="n"/>
      <c r="T145" s="14" t="n"/>
      <c r="U145" s="14" t="n"/>
      <c r="V145" s="14" t="n"/>
      <c r="W145" s="14" t="n"/>
      <c r="X145" s="14" t="n"/>
      <c r="Y145" s="14" t="n"/>
      <c r="Z145" s="14" t="n"/>
    </row>
    <row r="146" ht="15.75" customHeight="1" s="16">
      <c r="A146" s="14" t="n"/>
      <c r="B146" s="14" t="n"/>
      <c r="C146" s="14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4" t="n"/>
      <c r="T146" s="14" t="n"/>
      <c r="U146" s="14" t="n"/>
      <c r="V146" s="14" t="n"/>
      <c r="W146" s="14" t="n"/>
      <c r="X146" s="14" t="n"/>
      <c r="Y146" s="14" t="n"/>
      <c r="Z146" s="14" t="n"/>
    </row>
    <row r="147" ht="15.75" customHeight="1" s="16">
      <c r="A147" s="14" t="n"/>
      <c r="B147" s="14" t="n"/>
      <c r="C147" s="14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4" t="n"/>
      <c r="T147" s="14" t="n"/>
      <c r="U147" s="14" t="n"/>
      <c r="V147" s="14" t="n"/>
      <c r="W147" s="14" t="n"/>
      <c r="X147" s="14" t="n"/>
      <c r="Y147" s="14" t="n"/>
      <c r="Z147" s="14" t="n"/>
    </row>
    <row r="148" ht="15.75" customHeight="1" s="16">
      <c r="A148" s="14" t="n"/>
      <c r="B148" s="14" t="n"/>
      <c r="C148" s="14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4" t="n"/>
      <c r="T148" s="14" t="n"/>
      <c r="U148" s="14" t="n"/>
      <c r="V148" s="14" t="n"/>
      <c r="W148" s="14" t="n"/>
      <c r="X148" s="14" t="n"/>
      <c r="Y148" s="14" t="n"/>
      <c r="Z148" s="14" t="n"/>
    </row>
    <row r="149" ht="15.75" customHeight="1" s="16">
      <c r="A149" s="14" t="n"/>
      <c r="B149" s="14" t="n"/>
      <c r="C149" s="14" t="n"/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4" t="n"/>
      <c r="T149" s="14" t="n"/>
      <c r="U149" s="14" t="n"/>
      <c r="V149" s="14" t="n"/>
      <c r="W149" s="14" t="n"/>
      <c r="X149" s="14" t="n"/>
      <c r="Y149" s="14" t="n"/>
      <c r="Z149" s="14" t="n"/>
    </row>
    <row r="150" ht="15.75" customHeight="1" s="16">
      <c r="A150" s="14" t="n"/>
      <c r="B150" s="14" t="n"/>
      <c r="C150" s="14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4" t="n"/>
      <c r="T150" s="14" t="n"/>
      <c r="U150" s="14" t="n"/>
      <c r="V150" s="14" t="n"/>
      <c r="W150" s="14" t="n"/>
      <c r="X150" s="14" t="n"/>
      <c r="Y150" s="14" t="n"/>
      <c r="Z150" s="14" t="n"/>
    </row>
    <row r="151" ht="15.75" customHeight="1" s="16">
      <c r="A151" s="14" t="n"/>
      <c r="B151" s="14" t="n"/>
      <c r="C151" s="14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4" t="n"/>
      <c r="T151" s="14" t="n"/>
      <c r="U151" s="14" t="n"/>
      <c r="V151" s="14" t="n"/>
      <c r="W151" s="14" t="n"/>
      <c r="X151" s="14" t="n"/>
      <c r="Y151" s="14" t="n"/>
      <c r="Z151" s="14" t="n"/>
    </row>
    <row r="152" ht="15.75" customHeight="1" s="16">
      <c r="A152" s="14" t="n"/>
      <c r="B152" s="14" t="n"/>
      <c r="C152" s="14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4" t="n"/>
      <c r="T152" s="14" t="n"/>
      <c r="U152" s="14" t="n"/>
      <c r="V152" s="14" t="n"/>
      <c r="W152" s="14" t="n"/>
      <c r="X152" s="14" t="n"/>
      <c r="Y152" s="14" t="n"/>
      <c r="Z152" s="14" t="n"/>
    </row>
    <row r="153" ht="15.75" customHeight="1" s="16">
      <c r="A153" s="14" t="n"/>
      <c r="B153" s="14" t="n"/>
      <c r="C153" s="14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4" t="n"/>
      <c r="T153" s="14" t="n"/>
      <c r="U153" s="14" t="n"/>
      <c r="V153" s="14" t="n"/>
      <c r="W153" s="14" t="n"/>
      <c r="X153" s="14" t="n"/>
      <c r="Y153" s="14" t="n"/>
      <c r="Z153" s="14" t="n"/>
    </row>
    <row r="154" ht="15.75" customHeight="1" s="16">
      <c r="A154" s="14" t="n"/>
      <c r="B154" s="14" t="n"/>
      <c r="C154" s="14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4" t="n"/>
      <c r="T154" s="14" t="n"/>
      <c r="U154" s="14" t="n"/>
      <c r="V154" s="14" t="n"/>
      <c r="W154" s="14" t="n"/>
      <c r="X154" s="14" t="n"/>
      <c r="Y154" s="14" t="n"/>
      <c r="Z154" s="14" t="n"/>
    </row>
    <row r="155" ht="15.75" customHeight="1" s="16">
      <c r="A155" s="14" t="n"/>
      <c r="B155" s="14" t="n"/>
      <c r="C155" s="14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4" t="n"/>
      <c r="T155" s="14" t="n"/>
      <c r="U155" s="14" t="n"/>
      <c r="V155" s="14" t="n"/>
      <c r="W155" s="14" t="n"/>
      <c r="X155" s="14" t="n"/>
      <c r="Y155" s="14" t="n"/>
      <c r="Z155" s="14" t="n"/>
    </row>
    <row r="156" ht="15.75" customHeight="1" s="16">
      <c r="A156" s="14" t="n"/>
      <c r="B156" s="14" t="n"/>
      <c r="C156" s="14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4" t="n"/>
      <c r="T156" s="14" t="n"/>
      <c r="U156" s="14" t="n"/>
      <c r="V156" s="14" t="n"/>
      <c r="W156" s="14" t="n"/>
      <c r="X156" s="14" t="n"/>
      <c r="Y156" s="14" t="n"/>
      <c r="Z156" s="14" t="n"/>
    </row>
    <row r="157" ht="15.75" customHeight="1" s="16">
      <c r="A157" s="14" t="n"/>
      <c r="B157" s="14" t="n"/>
      <c r="C157" s="14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4" t="n"/>
      <c r="T157" s="14" t="n"/>
      <c r="U157" s="14" t="n"/>
      <c r="V157" s="14" t="n"/>
      <c r="W157" s="14" t="n"/>
      <c r="X157" s="14" t="n"/>
      <c r="Y157" s="14" t="n"/>
      <c r="Z157" s="14" t="n"/>
    </row>
    <row r="158" ht="15.75" customHeight="1" s="16">
      <c r="A158" s="14" t="n"/>
      <c r="B158" s="14" t="n"/>
      <c r="C158" s="14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4" t="n"/>
      <c r="T158" s="14" t="n"/>
      <c r="U158" s="14" t="n"/>
      <c r="V158" s="14" t="n"/>
      <c r="W158" s="14" t="n"/>
      <c r="X158" s="14" t="n"/>
      <c r="Y158" s="14" t="n"/>
      <c r="Z158" s="14" t="n"/>
    </row>
    <row r="159" ht="15.75" customHeight="1" s="16">
      <c r="A159" s="14" t="n"/>
      <c r="B159" s="14" t="n"/>
      <c r="C159" s="14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4" t="n"/>
      <c r="T159" s="14" t="n"/>
      <c r="U159" s="14" t="n"/>
      <c r="V159" s="14" t="n"/>
      <c r="W159" s="14" t="n"/>
      <c r="X159" s="14" t="n"/>
      <c r="Y159" s="14" t="n"/>
      <c r="Z159" s="14" t="n"/>
    </row>
    <row r="160" ht="15.75" customHeight="1" s="16">
      <c r="A160" s="14" t="n"/>
      <c r="B160" s="14" t="n"/>
      <c r="C160" s="14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4" t="n"/>
      <c r="T160" s="14" t="n"/>
      <c r="U160" s="14" t="n"/>
      <c r="V160" s="14" t="n"/>
      <c r="W160" s="14" t="n"/>
      <c r="X160" s="14" t="n"/>
      <c r="Y160" s="14" t="n"/>
      <c r="Z160" s="14" t="n"/>
    </row>
    <row r="161" ht="15.75" customHeight="1" s="16">
      <c r="A161" s="14" t="n"/>
      <c r="B161" s="14" t="n"/>
      <c r="C161" s="14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4" t="n"/>
      <c r="T161" s="14" t="n"/>
      <c r="U161" s="14" t="n"/>
      <c r="V161" s="14" t="n"/>
      <c r="W161" s="14" t="n"/>
      <c r="X161" s="14" t="n"/>
      <c r="Y161" s="14" t="n"/>
      <c r="Z161" s="14" t="n"/>
    </row>
    <row r="162" ht="15.75" customHeight="1" s="16">
      <c r="A162" s="14" t="n"/>
      <c r="B162" s="14" t="n"/>
      <c r="C162" s="14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4" t="n"/>
      <c r="T162" s="14" t="n"/>
      <c r="U162" s="14" t="n"/>
      <c r="V162" s="14" t="n"/>
      <c r="W162" s="14" t="n"/>
      <c r="X162" s="14" t="n"/>
      <c r="Y162" s="14" t="n"/>
      <c r="Z162" s="14" t="n"/>
    </row>
    <row r="163" ht="15.75" customHeight="1" s="16">
      <c r="A163" s="14" t="n"/>
      <c r="B163" s="14" t="n"/>
      <c r="C163" s="14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4" t="n"/>
      <c r="T163" s="14" t="n"/>
      <c r="U163" s="14" t="n"/>
      <c r="V163" s="14" t="n"/>
      <c r="W163" s="14" t="n"/>
      <c r="X163" s="14" t="n"/>
      <c r="Y163" s="14" t="n"/>
      <c r="Z163" s="14" t="n"/>
    </row>
    <row r="164" ht="15.75" customHeight="1" s="16">
      <c r="A164" s="14" t="n"/>
      <c r="B164" s="14" t="n"/>
      <c r="C164" s="14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4" t="n"/>
      <c r="T164" s="14" t="n"/>
      <c r="U164" s="14" t="n"/>
      <c r="V164" s="14" t="n"/>
      <c r="W164" s="14" t="n"/>
      <c r="X164" s="14" t="n"/>
      <c r="Y164" s="14" t="n"/>
      <c r="Z164" s="14" t="n"/>
    </row>
    <row r="165" ht="15.75" customHeight="1" s="16">
      <c r="A165" s="14" t="n"/>
      <c r="B165" s="14" t="n"/>
      <c r="C165" s="14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4" t="n"/>
      <c r="T165" s="14" t="n"/>
      <c r="U165" s="14" t="n"/>
      <c r="V165" s="14" t="n"/>
      <c r="W165" s="14" t="n"/>
      <c r="X165" s="14" t="n"/>
      <c r="Y165" s="14" t="n"/>
      <c r="Z165" s="14" t="n"/>
    </row>
    <row r="166" ht="15.75" customHeight="1" s="16">
      <c r="A166" s="14" t="n"/>
      <c r="B166" s="14" t="n"/>
      <c r="C166" s="14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4" t="n"/>
      <c r="T166" s="14" t="n"/>
      <c r="U166" s="14" t="n"/>
      <c r="V166" s="14" t="n"/>
      <c r="W166" s="14" t="n"/>
      <c r="X166" s="14" t="n"/>
      <c r="Y166" s="14" t="n"/>
      <c r="Z166" s="14" t="n"/>
    </row>
    <row r="167" ht="15.75" customHeight="1" s="16">
      <c r="A167" s="14" t="n"/>
      <c r="B167" s="14" t="n"/>
      <c r="C167" s="14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4" t="n"/>
      <c r="T167" s="14" t="n"/>
      <c r="U167" s="14" t="n"/>
      <c r="V167" s="14" t="n"/>
      <c r="W167" s="14" t="n"/>
      <c r="X167" s="14" t="n"/>
      <c r="Y167" s="14" t="n"/>
      <c r="Z167" s="14" t="n"/>
    </row>
    <row r="168" ht="15.75" customHeight="1" s="16">
      <c r="A168" s="14" t="n"/>
      <c r="B168" s="14" t="n"/>
      <c r="C168" s="14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4" t="n"/>
      <c r="T168" s="14" t="n"/>
      <c r="U168" s="14" t="n"/>
      <c r="V168" s="14" t="n"/>
      <c r="W168" s="14" t="n"/>
      <c r="X168" s="14" t="n"/>
      <c r="Y168" s="14" t="n"/>
      <c r="Z168" s="14" t="n"/>
    </row>
    <row r="169" ht="15.75" customHeight="1" s="16">
      <c r="A169" s="14" t="n"/>
      <c r="B169" s="14" t="n"/>
      <c r="C169" s="14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4" t="n"/>
      <c r="T169" s="14" t="n"/>
      <c r="U169" s="14" t="n"/>
      <c r="V169" s="14" t="n"/>
      <c r="W169" s="14" t="n"/>
      <c r="X169" s="14" t="n"/>
      <c r="Y169" s="14" t="n"/>
      <c r="Z169" s="14" t="n"/>
    </row>
    <row r="170" ht="15.75" customHeight="1" s="16">
      <c r="A170" s="14" t="n"/>
      <c r="B170" s="14" t="n"/>
      <c r="C170" s="14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4" t="n"/>
      <c r="T170" s="14" t="n"/>
      <c r="U170" s="14" t="n"/>
      <c r="V170" s="14" t="n"/>
      <c r="W170" s="14" t="n"/>
      <c r="X170" s="14" t="n"/>
      <c r="Y170" s="14" t="n"/>
      <c r="Z170" s="14" t="n"/>
    </row>
    <row r="171" ht="15.75" customHeight="1" s="16">
      <c r="A171" s="14" t="n"/>
      <c r="B171" s="14" t="n"/>
      <c r="C171" s="14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4" t="n"/>
      <c r="T171" s="14" t="n"/>
      <c r="U171" s="14" t="n"/>
      <c r="V171" s="14" t="n"/>
      <c r="W171" s="14" t="n"/>
      <c r="X171" s="14" t="n"/>
      <c r="Y171" s="14" t="n"/>
      <c r="Z171" s="14" t="n"/>
    </row>
    <row r="172" ht="15.75" customHeight="1" s="16">
      <c r="A172" s="14" t="n"/>
      <c r="B172" s="14" t="n"/>
      <c r="C172" s="14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4" t="n"/>
      <c r="T172" s="14" t="n"/>
      <c r="U172" s="14" t="n"/>
      <c r="V172" s="14" t="n"/>
      <c r="W172" s="14" t="n"/>
      <c r="X172" s="14" t="n"/>
      <c r="Y172" s="14" t="n"/>
      <c r="Z172" s="14" t="n"/>
    </row>
    <row r="173" ht="15.75" customHeight="1" s="16">
      <c r="A173" s="14" t="n"/>
      <c r="B173" s="14" t="n"/>
      <c r="C173" s="14" t="n"/>
      <c r="D173" s="14" t="n"/>
      <c r="E173" s="14" t="n"/>
      <c r="F173" s="14" t="n"/>
      <c r="G173" s="14" t="n"/>
      <c r="H173" s="14" t="n"/>
      <c r="I173" s="14" t="n"/>
      <c r="J173" s="14" t="n"/>
      <c r="K173" s="14" t="n"/>
      <c r="L173" s="14" t="n"/>
      <c r="M173" s="14" t="n"/>
      <c r="N173" s="14" t="n"/>
      <c r="O173" s="14" t="n"/>
      <c r="P173" s="14" t="n"/>
      <c r="Q173" s="14" t="n"/>
      <c r="R173" s="14" t="n"/>
      <c r="S173" s="14" t="n"/>
      <c r="T173" s="14" t="n"/>
      <c r="U173" s="14" t="n"/>
      <c r="V173" s="14" t="n"/>
      <c r="W173" s="14" t="n"/>
      <c r="X173" s="14" t="n"/>
      <c r="Y173" s="14" t="n"/>
      <c r="Z173" s="14" t="n"/>
    </row>
    <row r="174" ht="15.75" customHeight="1" s="16">
      <c r="A174" s="14" t="n"/>
      <c r="B174" s="14" t="n"/>
      <c r="C174" s="14" t="n"/>
      <c r="D174" s="14" t="n"/>
      <c r="E174" s="14" t="n"/>
      <c r="F174" s="14" t="n"/>
      <c r="G174" s="14" t="n"/>
      <c r="H174" s="14" t="n"/>
      <c r="I174" s="14" t="n"/>
      <c r="J174" s="14" t="n"/>
      <c r="K174" s="14" t="n"/>
      <c r="L174" s="14" t="n"/>
      <c r="M174" s="14" t="n"/>
      <c r="N174" s="14" t="n"/>
      <c r="O174" s="14" t="n"/>
      <c r="P174" s="14" t="n"/>
      <c r="Q174" s="14" t="n"/>
      <c r="R174" s="14" t="n"/>
      <c r="S174" s="14" t="n"/>
      <c r="T174" s="14" t="n"/>
      <c r="U174" s="14" t="n"/>
      <c r="V174" s="14" t="n"/>
      <c r="W174" s="14" t="n"/>
      <c r="X174" s="14" t="n"/>
      <c r="Y174" s="14" t="n"/>
      <c r="Z174" s="14" t="n"/>
    </row>
    <row r="175" ht="15.75" customHeight="1" s="16">
      <c r="A175" s="14" t="n"/>
      <c r="B175" s="14" t="n"/>
      <c r="C175" s="14" t="n"/>
      <c r="D175" s="14" t="n"/>
      <c r="E175" s="14" t="n"/>
      <c r="F175" s="14" t="n"/>
      <c r="G175" s="14" t="n"/>
      <c r="H175" s="14" t="n"/>
      <c r="I175" s="14" t="n"/>
      <c r="J175" s="14" t="n"/>
      <c r="K175" s="14" t="n"/>
      <c r="L175" s="14" t="n"/>
      <c r="M175" s="14" t="n"/>
      <c r="N175" s="14" t="n"/>
      <c r="O175" s="14" t="n"/>
      <c r="P175" s="14" t="n"/>
      <c r="Q175" s="14" t="n"/>
      <c r="R175" s="14" t="n"/>
      <c r="S175" s="14" t="n"/>
      <c r="T175" s="14" t="n"/>
      <c r="U175" s="14" t="n"/>
      <c r="V175" s="14" t="n"/>
      <c r="W175" s="14" t="n"/>
      <c r="X175" s="14" t="n"/>
      <c r="Y175" s="14" t="n"/>
      <c r="Z175" s="14" t="n"/>
    </row>
    <row r="176" ht="15.75" customHeight="1" s="16">
      <c r="A176" s="14" t="n"/>
      <c r="B176" s="14" t="n"/>
      <c r="C176" s="14" t="n"/>
      <c r="D176" s="14" t="n"/>
      <c r="E176" s="14" t="n"/>
      <c r="F176" s="14" t="n"/>
      <c r="G176" s="14" t="n"/>
      <c r="H176" s="14" t="n"/>
      <c r="I176" s="14" t="n"/>
      <c r="J176" s="14" t="n"/>
      <c r="K176" s="14" t="n"/>
      <c r="L176" s="14" t="n"/>
      <c r="M176" s="14" t="n"/>
      <c r="N176" s="14" t="n"/>
      <c r="O176" s="14" t="n"/>
      <c r="P176" s="14" t="n"/>
      <c r="Q176" s="14" t="n"/>
      <c r="R176" s="14" t="n"/>
      <c r="S176" s="14" t="n"/>
      <c r="T176" s="14" t="n"/>
      <c r="U176" s="14" t="n"/>
      <c r="V176" s="14" t="n"/>
      <c r="W176" s="14" t="n"/>
      <c r="X176" s="14" t="n"/>
      <c r="Y176" s="14" t="n"/>
      <c r="Z176" s="14" t="n"/>
    </row>
    <row r="177" ht="15.75" customHeight="1" s="16">
      <c r="A177" s="14" t="n"/>
      <c r="B177" s="14" t="n"/>
      <c r="C177" s="14" t="n"/>
      <c r="D177" s="14" t="n"/>
      <c r="E177" s="14" t="n"/>
      <c r="F177" s="14" t="n"/>
      <c r="G177" s="14" t="n"/>
      <c r="H177" s="14" t="n"/>
      <c r="I177" s="14" t="n"/>
      <c r="J177" s="14" t="n"/>
      <c r="K177" s="14" t="n"/>
      <c r="L177" s="14" t="n"/>
      <c r="M177" s="14" t="n"/>
      <c r="N177" s="14" t="n"/>
      <c r="O177" s="14" t="n"/>
      <c r="P177" s="14" t="n"/>
      <c r="Q177" s="14" t="n"/>
      <c r="R177" s="14" t="n"/>
      <c r="S177" s="14" t="n"/>
      <c r="T177" s="14" t="n"/>
      <c r="U177" s="14" t="n"/>
      <c r="V177" s="14" t="n"/>
      <c r="W177" s="14" t="n"/>
      <c r="X177" s="14" t="n"/>
      <c r="Y177" s="14" t="n"/>
      <c r="Z177" s="14" t="n"/>
    </row>
    <row r="178" ht="15.75" customHeight="1" s="16">
      <c r="A178" s="14" t="n"/>
      <c r="B178" s="14" t="n"/>
      <c r="C178" s="14" t="n"/>
      <c r="D178" s="14" t="n"/>
      <c r="E178" s="14" t="n"/>
      <c r="F178" s="14" t="n"/>
      <c r="G178" s="14" t="n"/>
      <c r="H178" s="14" t="n"/>
      <c r="I178" s="14" t="n"/>
      <c r="J178" s="14" t="n"/>
      <c r="K178" s="14" t="n"/>
      <c r="L178" s="14" t="n"/>
      <c r="M178" s="14" t="n"/>
      <c r="N178" s="14" t="n"/>
      <c r="O178" s="14" t="n"/>
      <c r="P178" s="14" t="n"/>
      <c r="Q178" s="14" t="n"/>
      <c r="R178" s="14" t="n"/>
      <c r="S178" s="14" t="n"/>
      <c r="T178" s="14" t="n"/>
      <c r="U178" s="14" t="n"/>
      <c r="V178" s="14" t="n"/>
      <c r="W178" s="14" t="n"/>
      <c r="X178" s="14" t="n"/>
      <c r="Y178" s="14" t="n"/>
      <c r="Z178" s="14" t="n"/>
    </row>
    <row r="179" ht="15.75" customHeight="1" s="16">
      <c r="A179" s="14" t="n"/>
      <c r="B179" s="14" t="n"/>
      <c r="C179" s="14" t="n"/>
      <c r="D179" s="14" t="n"/>
      <c r="E179" s="14" t="n"/>
      <c r="F179" s="14" t="n"/>
      <c r="G179" s="14" t="n"/>
      <c r="H179" s="14" t="n"/>
      <c r="I179" s="14" t="n"/>
      <c r="J179" s="14" t="n"/>
      <c r="K179" s="14" t="n"/>
      <c r="L179" s="14" t="n"/>
      <c r="M179" s="14" t="n"/>
      <c r="N179" s="14" t="n"/>
      <c r="O179" s="14" t="n"/>
      <c r="P179" s="14" t="n"/>
      <c r="Q179" s="14" t="n"/>
      <c r="R179" s="14" t="n"/>
      <c r="S179" s="14" t="n"/>
      <c r="T179" s="14" t="n"/>
      <c r="U179" s="14" t="n"/>
      <c r="V179" s="14" t="n"/>
      <c r="W179" s="14" t="n"/>
      <c r="X179" s="14" t="n"/>
      <c r="Y179" s="14" t="n"/>
      <c r="Z179" s="14" t="n"/>
    </row>
    <row r="180" ht="15.75" customHeight="1" s="16">
      <c r="A180" s="14" t="n"/>
      <c r="B180" s="14" t="n"/>
      <c r="C180" s="14" t="n"/>
      <c r="D180" s="14" t="n"/>
      <c r="E180" s="14" t="n"/>
      <c r="F180" s="14" t="n"/>
      <c r="G180" s="14" t="n"/>
      <c r="H180" s="14" t="n"/>
      <c r="I180" s="14" t="n"/>
      <c r="J180" s="14" t="n"/>
      <c r="K180" s="14" t="n"/>
      <c r="L180" s="14" t="n"/>
      <c r="M180" s="14" t="n"/>
      <c r="N180" s="14" t="n"/>
      <c r="O180" s="14" t="n"/>
      <c r="P180" s="14" t="n"/>
      <c r="Q180" s="14" t="n"/>
      <c r="R180" s="14" t="n"/>
      <c r="S180" s="14" t="n"/>
      <c r="T180" s="14" t="n"/>
      <c r="U180" s="14" t="n"/>
      <c r="V180" s="14" t="n"/>
      <c r="W180" s="14" t="n"/>
      <c r="X180" s="14" t="n"/>
      <c r="Y180" s="14" t="n"/>
      <c r="Z180" s="14" t="n"/>
    </row>
    <row r="181" ht="15.75" customHeight="1" s="16">
      <c r="A181" s="14" t="n"/>
      <c r="B181" s="14" t="n"/>
      <c r="C181" s="14" t="n"/>
      <c r="D181" s="14" t="n"/>
      <c r="E181" s="14" t="n"/>
      <c r="F181" s="14" t="n"/>
      <c r="G181" s="14" t="n"/>
      <c r="H181" s="14" t="n"/>
      <c r="I181" s="14" t="n"/>
      <c r="J181" s="14" t="n"/>
      <c r="K181" s="14" t="n"/>
      <c r="L181" s="14" t="n"/>
      <c r="M181" s="14" t="n"/>
      <c r="N181" s="14" t="n"/>
      <c r="O181" s="14" t="n"/>
      <c r="P181" s="14" t="n"/>
      <c r="Q181" s="14" t="n"/>
      <c r="R181" s="14" t="n"/>
      <c r="S181" s="14" t="n"/>
      <c r="T181" s="14" t="n"/>
      <c r="U181" s="14" t="n"/>
      <c r="V181" s="14" t="n"/>
      <c r="W181" s="14" t="n"/>
      <c r="X181" s="14" t="n"/>
      <c r="Y181" s="14" t="n"/>
      <c r="Z181" s="14" t="n"/>
    </row>
    <row r="182" ht="15.75" customHeight="1" s="16">
      <c r="A182" s="14" t="n"/>
      <c r="B182" s="14" t="n"/>
      <c r="C182" s="14" t="n"/>
      <c r="D182" s="14" t="n"/>
      <c r="E182" s="14" t="n"/>
      <c r="F182" s="14" t="n"/>
      <c r="G182" s="14" t="n"/>
      <c r="H182" s="14" t="n"/>
      <c r="I182" s="14" t="n"/>
      <c r="J182" s="14" t="n"/>
      <c r="K182" s="14" t="n"/>
      <c r="L182" s="14" t="n"/>
      <c r="M182" s="14" t="n"/>
      <c r="N182" s="14" t="n"/>
      <c r="O182" s="14" t="n"/>
      <c r="P182" s="14" t="n"/>
      <c r="Q182" s="14" t="n"/>
      <c r="R182" s="14" t="n"/>
      <c r="S182" s="14" t="n"/>
      <c r="T182" s="14" t="n"/>
      <c r="U182" s="14" t="n"/>
      <c r="V182" s="14" t="n"/>
      <c r="W182" s="14" t="n"/>
      <c r="X182" s="14" t="n"/>
      <c r="Y182" s="14" t="n"/>
      <c r="Z182" s="14" t="n"/>
    </row>
    <row r="183" ht="15.75" customHeight="1" s="16">
      <c r="A183" s="14" t="n"/>
      <c r="B183" s="14" t="n"/>
      <c r="C183" s="14" t="n"/>
      <c r="D183" s="14" t="n"/>
      <c r="E183" s="14" t="n"/>
      <c r="F183" s="14" t="n"/>
      <c r="G183" s="14" t="n"/>
      <c r="H183" s="14" t="n"/>
      <c r="I183" s="14" t="n"/>
      <c r="J183" s="14" t="n"/>
      <c r="K183" s="14" t="n"/>
      <c r="L183" s="14" t="n"/>
      <c r="M183" s="14" t="n"/>
      <c r="N183" s="14" t="n"/>
      <c r="O183" s="14" t="n"/>
      <c r="P183" s="14" t="n"/>
      <c r="Q183" s="14" t="n"/>
      <c r="R183" s="14" t="n"/>
      <c r="S183" s="14" t="n"/>
      <c r="T183" s="14" t="n"/>
      <c r="U183" s="14" t="n"/>
      <c r="V183" s="14" t="n"/>
      <c r="W183" s="14" t="n"/>
      <c r="X183" s="14" t="n"/>
      <c r="Y183" s="14" t="n"/>
      <c r="Z183" s="14" t="n"/>
    </row>
    <row r="184" ht="15.75" customHeight="1" s="16">
      <c r="A184" s="14" t="n"/>
      <c r="B184" s="14" t="n"/>
      <c r="C184" s="14" t="n"/>
      <c r="D184" s="14" t="n"/>
      <c r="E184" s="14" t="n"/>
      <c r="F184" s="14" t="n"/>
      <c r="G184" s="14" t="n"/>
      <c r="H184" s="14" t="n"/>
      <c r="I184" s="14" t="n"/>
      <c r="J184" s="14" t="n"/>
      <c r="K184" s="14" t="n"/>
      <c r="L184" s="14" t="n"/>
      <c r="M184" s="14" t="n"/>
      <c r="N184" s="14" t="n"/>
      <c r="O184" s="14" t="n"/>
      <c r="P184" s="14" t="n"/>
      <c r="Q184" s="14" t="n"/>
      <c r="R184" s="14" t="n"/>
      <c r="S184" s="14" t="n"/>
      <c r="T184" s="14" t="n"/>
      <c r="U184" s="14" t="n"/>
      <c r="V184" s="14" t="n"/>
      <c r="W184" s="14" t="n"/>
      <c r="X184" s="14" t="n"/>
      <c r="Y184" s="14" t="n"/>
      <c r="Z184" s="14" t="n"/>
    </row>
    <row r="185" ht="15.75" customHeight="1" s="16">
      <c r="A185" s="14" t="n"/>
      <c r="B185" s="14" t="n"/>
      <c r="C185" s="14" t="n"/>
      <c r="D185" s="14" t="n"/>
      <c r="E185" s="14" t="n"/>
      <c r="F185" s="14" t="n"/>
      <c r="G185" s="14" t="n"/>
      <c r="H185" s="14" t="n"/>
      <c r="I185" s="14" t="n"/>
      <c r="J185" s="14" t="n"/>
      <c r="K185" s="14" t="n"/>
      <c r="L185" s="14" t="n"/>
      <c r="M185" s="14" t="n"/>
      <c r="N185" s="14" t="n"/>
      <c r="O185" s="14" t="n"/>
      <c r="P185" s="14" t="n"/>
      <c r="Q185" s="14" t="n"/>
      <c r="R185" s="14" t="n"/>
      <c r="S185" s="14" t="n"/>
      <c r="T185" s="14" t="n"/>
      <c r="U185" s="14" t="n"/>
      <c r="V185" s="14" t="n"/>
      <c r="W185" s="14" t="n"/>
      <c r="X185" s="14" t="n"/>
      <c r="Y185" s="14" t="n"/>
      <c r="Z185" s="14" t="n"/>
    </row>
    <row r="186" ht="15.75" customHeight="1" s="16">
      <c r="A186" s="14" t="n"/>
      <c r="B186" s="14" t="n"/>
      <c r="C186" s="14" t="n"/>
      <c r="D186" s="14" t="n"/>
      <c r="E186" s="14" t="n"/>
      <c r="F186" s="14" t="n"/>
      <c r="G186" s="14" t="n"/>
      <c r="H186" s="14" t="n"/>
      <c r="I186" s="14" t="n"/>
      <c r="J186" s="14" t="n"/>
      <c r="K186" s="14" t="n"/>
      <c r="L186" s="14" t="n"/>
      <c r="M186" s="14" t="n"/>
      <c r="N186" s="14" t="n"/>
      <c r="O186" s="14" t="n"/>
      <c r="P186" s="14" t="n"/>
      <c r="Q186" s="14" t="n"/>
      <c r="R186" s="14" t="n"/>
      <c r="S186" s="14" t="n"/>
      <c r="T186" s="14" t="n"/>
      <c r="U186" s="14" t="n"/>
      <c r="V186" s="14" t="n"/>
      <c r="W186" s="14" t="n"/>
      <c r="X186" s="14" t="n"/>
      <c r="Y186" s="14" t="n"/>
      <c r="Z186" s="14" t="n"/>
    </row>
    <row r="187" ht="15.75" customHeight="1" s="16">
      <c r="A187" s="14" t="n"/>
      <c r="B187" s="14" t="n"/>
      <c r="C187" s="14" t="n"/>
      <c r="D187" s="14" t="n"/>
      <c r="E187" s="14" t="n"/>
      <c r="F187" s="14" t="n"/>
      <c r="G187" s="14" t="n"/>
      <c r="H187" s="14" t="n"/>
      <c r="I187" s="14" t="n"/>
      <c r="J187" s="14" t="n"/>
      <c r="K187" s="14" t="n"/>
      <c r="L187" s="14" t="n"/>
      <c r="M187" s="14" t="n"/>
      <c r="N187" s="14" t="n"/>
      <c r="O187" s="14" t="n"/>
      <c r="P187" s="14" t="n"/>
      <c r="Q187" s="14" t="n"/>
      <c r="R187" s="14" t="n"/>
      <c r="S187" s="14" t="n"/>
      <c r="T187" s="14" t="n"/>
      <c r="U187" s="14" t="n"/>
      <c r="V187" s="14" t="n"/>
      <c r="W187" s="14" t="n"/>
      <c r="X187" s="14" t="n"/>
      <c r="Y187" s="14" t="n"/>
      <c r="Z187" s="14" t="n"/>
    </row>
    <row r="188" ht="15.75" customHeight="1" s="16">
      <c r="A188" s="14" t="n"/>
      <c r="B188" s="14" t="n"/>
      <c r="C188" s="14" t="n"/>
      <c r="D188" s="14" t="n"/>
      <c r="E188" s="14" t="n"/>
      <c r="F188" s="14" t="n"/>
      <c r="G188" s="14" t="n"/>
      <c r="H188" s="14" t="n"/>
      <c r="I188" s="14" t="n"/>
      <c r="J188" s="14" t="n"/>
      <c r="K188" s="14" t="n"/>
      <c r="L188" s="14" t="n"/>
      <c r="M188" s="14" t="n"/>
      <c r="N188" s="14" t="n"/>
      <c r="O188" s="14" t="n"/>
      <c r="P188" s="14" t="n"/>
      <c r="Q188" s="14" t="n"/>
      <c r="R188" s="14" t="n"/>
      <c r="S188" s="14" t="n"/>
      <c r="T188" s="14" t="n"/>
      <c r="U188" s="14" t="n"/>
      <c r="V188" s="14" t="n"/>
      <c r="W188" s="14" t="n"/>
      <c r="X188" s="14" t="n"/>
      <c r="Y188" s="14" t="n"/>
      <c r="Z188" s="14" t="n"/>
    </row>
    <row r="189" ht="15.75" customHeight="1" s="16">
      <c r="A189" s="14" t="n"/>
      <c r="B189" s="14" t="n"/>
      <c r="C189" s="14" t="n"/>
      <c r="D189" s="14" t="n"/>
      <c r="E189" s="14" t="n"/>
      <c r="F189" s="14" t="n"/>
      <c r="G189" s="14" t="n"/>
      <c r="H189" s="14" t="n"/>
      <c r="I189" s="14" t="n"/>
      <c r="J189" s="14" t="n"/>
      <c r="K189" s="14" t="n"/>
      <c r="L189" s="14" t="n"/>
      <c r="M189" s="14" t="n"/>
      <c r="N189" s="14" t="n"/>
      <c r="O189" s="14" t="n"/>
      <c r="P189" s="14" t="n"/>
      <c r="Q189" s="14" t="n"/>
      <c r="R189" s="14" t="n"/>
      <c r="S189" s="14" t="n"/>
      <c r="T189" s="14" t="n"/>
      <c r="U189" s="14" t="n"/>
      <c r="V189" s="14" t="n"/>
      <c r="W189" s="14" t="n"/>
      <c r="X189" s="14" t="n"/>
      <c r="Y189" s="14" t="n"/>
      <c r="Z189" s="14" t="n"/>
    </row>
    <row r="190" ht="15.75" customHeight="1" s="16">
      <c r="A190" s="14" t="n"/>
      <c r="B190" s="14" t="n"/>
      <c r="C190" s="14" t="n"/>
      <c r="D190" s="14" t="n"/>
      <c r="E190" s="14" t="n"/>
      <c r="F190" s="14" t="n"/>
      <c r="G190" s="14" t="n"/>
      <c r="H190" s="14" t="n"/>
      <c r="I190" s="14" t="n"/>
      <c r="J190" s="14" t="n"/>
      <c r="K190" s="14" t="n"/>
      <c r="L190" s="14" t="n"/>
      <c r="M190" s="14" t="n"/>
      <c r="N190" s="14" t="n"/>
      <c r="O190" s="14" t="n"/>
      <c r="P190" s="14" t="n"/>
      <c r="Q190" s="14" t="n"/>
      <c r="R190" s="14" t="n"/>
      <c r="S190" s="14" t="n"/>
      <c r="T190" s="14" t="n"/>
      <c r="U190" s="14" t="n"/>
      <c r="V190" s="14" t="n"/>
      <c r="W190" s="14" t="n"/>
      <c r="X190" s="14" t="n"/>
      <c r="Y190" s="14" t="n"/>
      <c r="Z190" s="14" t="n"/>
    </row>
    <row r="191" ht="15.75" customHeight="1" s="16">
      <c r="A191" s="14" t="n"/>
      <c r="B191" s="14" t="n"/>
      <c r="C191" s="14" t="n"/>
      <c r="D191" s="14" t="n"/>
      <c r="E191" s="14" t="n"/>
      <c r="F191" s="14" t="n"/>
      <c r="G191" s="14" t="n"/>
      <c r="H191" s="14" t="n"/>
      <c r="I191" s="14" t="n"/>
      <c r="J191" s="14" t="n"/>
      <c r="K191" s="14" t="n"/>
      <c r="L191" s="14" t="n"/>
      <c r="M191" s="14" t="n"/>
      <c r="N191" s="14" t="n"/>
      <c r="O191" s="14" t="n"/>
      <c r="P191" s="14" t="n"/>
      <c r="Q191" s="14" t="n"/>
      <c r="R191" s="14" t="n"/>
      <c r="S191" s="14" t="n"/>
      <c r="T191" s="14" t="n"/>
      <c r="U191" s="14" t="n"/>
      <c r="V191" s="14" t="n"/>
      <c r="W191" s="14" t="n"/>
      <c r="X191" s="14" t="n"/>
      <c r="Y191" s="14" t="n"/>
      <c r="Z191" s="14" t="n"/>
    </row>
    <row r="192" ht="15.75" customHeight="1" s="16">
      <c r="A192" s="14" t="n"/>
      <c r="B192" s="14" t="n"/>
      <c r="C192" s="14" t="n"/>
      <c r="D192" s="14" t="n"/>
      <c r="E192" s="14" t="n"/>
      <c r="F192" s="14" t="n"/>
      <c r="G192" s="14" t="n"/>
      <c r="H192" s="14" t="n"/>
      <c r="I192" s="14" t="n"/>
      <c r="J192" s="14" t="n"/>
      <c r="K192" s="14" t="n"/>
      <c r="L192" s="14" t="n"/>
      <c r="M192" s="14" t="n"/>
      <c r="N192" s="14" t="n"/>
      <c r="O192" s="14" t="n"/>
      <c r="P192" s="14" t="n"/>
      <c r="Q192" s="14" t="n"/>
      <c r="R192" s="14" t="n"/>
      <c r="S192" s="14" t="n"/>
      <c r="T192" s="14" t="n"/>
      <c r="U192" s="14" t="n"/>
      <c r="V192" s="14" t="n"/>
      <c r="W192" s="14" t="n"/>
      <c r="X192" s="14" t="n"/>
      <c r="Y192" s="14" t="n"/>
      <c r="Z192" s="14" t="n"/>
    </row>
    <row r="193" ht="15.75" customHeight="1" s="16">
      <c r="A193" s="14" t="n"/>
      <c r="B193" s="14" t="n"/>
      <c r="C193" s="14" t="n"/>
      <c r="D193" s="14" t="n"/>
      <c r="E193" s="14" t="n"/>
      <c r="F193" s="14" t="n"/>
      <c r="G193" s="14" t="n"/>
      <c r="H193" s="14" t="n"/>
      <c r="I193" s="14" t="n"/>
      <c r="J193" s="14" t="n"/>
      <c r="K193" s="14" t="n"/>
      <c r="L193" s="14" t="n"/>
      <c r="M193" s="14" t="n"/>
      <c r="N193" s="14" t="n"/>
      <c r="O193" s="14" t="n"/>
      <c r="P193" s="14" t="n"/>
      <c r="Q193" s="14" t="n"/>
      <c r="R193" s="14" t="n"/>
      <c r="S193" s="14" t="n"/>
      <c r="T193" s="14" t="n"/>
      <c r="U193" s="14" t="n"/>
      <c r="V193" s="14" t="n"/>
      <c r="W193" s="14" t="n"/>
      <c r="X193" s="14" t="n"/>
      <c r="Y193" s="14" t="n"/>
      <c r="Z193" s="14" t="n"/>
    </row>
    <row r="194" ht="15.75" customHeight="1" s="16">
      <c r="A194" s="14" t="n"/>
      <c r="B194" s="14" t="n"/>
      <c r="C194" s="14" t="n"/>
      <c r="D194" s="14" t="n"/>
      <c r="E194" s="14" t="n"/>
      <c r="F194" s="14" t="n"/>
      <c r="G194" s="14" t="n"/>
      <c r="H194" s="14" t="n"/>
      <c r="I194" s="14" t="n"/>
      <c r="J194" s="14" t="n"/>
      <c r="K194" s="14" t="n"/>
      <c r="L194" s="14" t="n"/>
      <c r="M194" s="14" t="n"/>
      <c r="N194" s="14" t="n"/>
      <c r="O194" s="14" t="n"/>
      <c r="P194" s="14" t="n"/>
      <c r="Q194" s="14" t="n"/>
      <c r="R194" s="14" t="n"/>
      <c r="S194" s="14" t="n"/>
      <c r="T194" s="14" t="n"/>
      <c r="U194" s="14" t="n"/>
      <c r="V194" s="14" t="n"/>
      <c r="W194" s="14" t="n"/>
      <c r="X194" s="14" t="n"/>
      <c r="Y194" s="14" t="n"/>
      <c r="Z194" s="14" t="n"/>
    </row>
    <row r="195" ht="15.75" customHeight="1" s="16">
      <c r="A195" s="14" t="n"/>
      <c r="B195" s="14" t="n"/>
      <c r="C195" s="14" t="n"/>
      <c r="D195" s="14" t="n"/>
      <c r="E195" s="14" t="n"/>
      <c r="F195" s="14" t="n"/>
      <c r="G195" s="14" t="n"/>
      <c r="H195" s="14" t="n"/>
      <c r="I195" s="14" t="n"/>
      <c r="J195" s="14" t="n"/>
      <c r="K195" s="14" t="n"/>
      <c r="L195" s="14" t="n"/>
      <c r="M195" s="14" t="n"/>
      <c r="N195" s="14" t="n"/>
      <c r="O195" s="14" t="n"/>
      <c r="P195" s="14" t="n"/>
      <c r="Q195" s="14" t="n"/>
      <c r="R195" s="14" t="n"/>
      <c r="S195" s="14" t="n"/>
      <c r="T195" s="14" t="n"/>
      <c r="U195" s="14" t="n"/>
      <c r="V195" s="14" t="n"/>
      <c r="W195" s="14" t="n"/>
      <c r="X195" s="14" t="n"/>
      <c r="Y195" s="14" t="n"/>
      <c r="Z195" s="14" t="n"/>
    </row>
    <row r="196" ht="15.75" customHeight="1" s="16">
      <c r="A196" s="14" t="n"/>
      <c r="B196" s="14" t="n"/>
      <c r="C196" s="14" t="n"/>
      <c r="D196" s="14" t="n"/>
      <c r="E196" s="14" t="n"/>
      <c r="F196" s="14" t="n"/>
      <c r="G196" s="14" t="n"/>
      <c r="H196" s="14" t="n"/>
      <c r="I196" s="14" t="n"/>
      <c r="J196" s="14" t="n"/>
      <c r="K196" s="14" t="n"/>
      <c r="L196" s="14" t="n"/>
      <c r="M196" s="14" t="n"/>
      <c r="N196" s="14" t="n"/>
      <c r="O196" s="14" t="n"/>
      <c r="P196" s="14" t="n"/>
      <c r="Q196" s="14" t="n"/>
      <c r="R196" s="14" t="n"/>
      <c r="S196" s="14" t="n"/>
      <c r="T196" s="14" t="n"/>
      <c r="U196" s="14" t="n"/>
      <c r="V196" s="14" t="n"/>
      <c r="W196" s="14" t="n"/>
      <c r="X196" s="14" t="n"/>
      <c r="Y196" s="14" t="n"/>
      <c r="Z196" s="14" t="n"/>
    </row>
    <row r="197" ht="15.75" customHeight="1" s="16">
      <c r="A197" s="14" t="n"/>
      <c r="B197" s="14" t="n"/>
      <c r="C197" s="14" t="n"/>
      <c r="D197" s="14" t="n"/>
      <c r="E197" s="14" t="n"/>
      <c r="F197" s="14" t="n"/>
      <c r="G197" s="14" t="n"/>
      <c r="H197" s="14" t="n"/>
      <c r="I197" s="14" t="n"/>
      <c r="J197" s="14" t="n"/>
      <c r="K197" s="14" t="n"/>
      <c r="L197" s="14" t="n"/>
      <c r="M197" s="14" t="n"/>
      <c r="N197" s="14" t="n"/>
      <c r="O197" s="14" t="n"/>
      <c r="P197" s="14" t="n"/>
      <c r="Q197" s="14" t="n"/>
      <c r="R197" s="14" t="n"/>
      <c r="S197" s="14" t="n"/>
      <c r="T197" s="14" t="n"/>
      <c r="U197" s="14" t="n"/>
      <c r="V197" s="14" t="n"/>
      <c r="W197" s="14" t="n"/>
      <c r="X197" s="14" t="n"/>
      <c r="Y197" s="14" t="n"/>
      <c r="Z197" s="14" t="n"/>
    </row>
    <row r="198" ht="15.75" customHeight="1" s="16">
      <c r="A198" s="14" t="n"/>
      <c r="B198" s="14" t="n"/>
      <c r="C198" s="14" t="n"/>
      <c r="D198" s="14" t="n"/>
      <c r="E198" s="14" t="n"/>
      <c r="F198" s="14" t="n"/>
      <c r="G198" s="14" t="n"/>
      <c r="H198" s="14" t="n"/>
      <c r="I198" s="14" t="n"/>
      <c r="J198" s="14" t="n"/>
      <c r="K198" s="14" t="n"/>
      <c r="L198" s="14" t="n"/>
      <c r="M198" s="14" t="n"/>
      <c r="N198" s="14" t="n"/>
      <c r="O198" s="14" t="n"/>
      <c r="P198" s="14" t="n"/>
      <c r="Q198" s="14" t="n"/>
      <c r="R198" s="14" t="n"/>
      <c r="S198" s="14" t="n"/>
      <c r="T198" s="14" t="n"/>
      <c r="U198" s="14" t="n"/>
      <c r="V198" s="14" t="n"/>
      <c r="W198" s="14" t="n"/>
      <c r="X198" s="14" t="n"/>
      <c r="Y198" s="14" t="n"/>
      <c r="Z198" s="14" t="n"/>
    </row>
    <row r="199" ht="15.75" customHeight="1" s="16">
      <c r="A199" s="14" t="n"/>
      <c r="B199" s="14" t="n"/>
      <c r="C199" s="14" t="n"/>
      <c r="D199" s="14" t="n"/>
      <c r="E199" s="14" t="n"/>
      <c r="F199" s="14" t="n"/>
      <c r="G199" s="14" t="n"/>
      <c r="H199" s="14" t="n"/>
      <c r="I199" s="14" t="n"/>
      <c r="J199" s="14" t="n"/>
      <c r="K199" s="14" t="n"/>
      <c r="L199" s="14" t="n"/>
      <c r="M199" s="14" t="n"/>
      <c r="N199" s="14" t="n"/>
      <c r="O199" s="14" t="n"/>
      <c r="P199" s="14" t="n"/>
      <c r="Q199" s="14" t="n"/>
      <c r="R199" s="14" t="n"/>
      <c r="S199" s="14" t="n"/>
      <c r="T199" s="14" t="n"/>
      <c r="U199" s="14" t="n"/>
      <c r="V199" s="14" t="n"/>
      <c r="W199" s="14" t="n"/>
      <c r="X199" s="14" t="n"/>
      <c r="Y199" s="14" t="n"/>
      <c r="Z199" s="14" t="n"/>
    </row>
    <row r="200" ht="15.75" customHeight="1" s="16">
      <c r="A200" s="14" t="n"/>
      <c r="B200" s="14" t="n"/>
      <c r="C200" s="14" t="n"/>
      <c r="D200" s="14" t="n"/>
      <c r="E200" s="14" t="n"/>
      <c r="F200" s="14" t="n"/>
      <c r="G200" s="14" t="n"/>
      <c r="H200" s="14" t="n"/>
      <c r="I200" s="14" t="n"/>
      <c r="J200" s="14" t="n"/>
      <c r="K200" s="14" t="n"/>
      <c r="L200" s="14" t="n"/>
      <c r="M200" s="14" t="n"/>
      <c r="N200" s="14" t="n"/>
      <c r="O200" s="14" t="n"/>
      <c r="P200" s="14" t="n"/>
      <c r="Q200" s="14" t="n"/>
      <c r="R200" s="14" t="n"/>
      <c r="S200" s="14" t="n"/>
      <c r="T200" s="14" t="n"/>
      <c r="U200" s="14" t="n"/>
      <c r="V200" s="14" t="n"/>
      <c r="W200" s="14" t="n"/>
      <c r="X200" s="14" t="n"/>
      <c r="Y200" s="14" t="n"/>
      <c r="Z200" s="14" t="n"/>
    </row>
    <row r="201" ht="15.75" customHeight="1" s="16">
      <c r="A201" s="14" t="n"/>
      <c r="B201" s="14" t="n"/>
      <c r="C201" s="14" t="n"/>
      <c r="D201" s="14" t="n"/>
      <c r="E201" s="14" t="n"/>
      <c r="F201" s="14" t="n"/>
      <c r="G201" s="14" t="n"/>
      <c r="H201" s="14" t="n"/>
      <c r="I201" s="14" t="n"/>
      <c r="J201" s="14" t="n"/>
      <c r="K201" s="14" t="n"/>
      <c r="L201" s="14" t="n"/>
      <c r="M201" s="14" t="n"/>
      <c r="N201" s="14" t="n"/>
      <c r="O201" s="14" t="n"/>
      <c r="P201" s="14" t="n"/>
      <c r="Q201" s="14" t="n"/>
      <c r="R201" s="14" t="n"/>
      <c r="S201" s="14" t="n"/>
      <c r="T201" s="14" t="n"/>
      <c r="U201" s="14" t="n"/>
      <c r="V201" s="14" t="n"/>
      <c r="W201" s="14" t="n"/>
      <c r="X201" s="14" t="n"/>
      <c r="Y201" s="14" t="n"/>
      <c r="Z201" s="14" t="n"/>
    </row>
    <row r="202" ht="15.75" customHeight="1" s="16">
      <c r="A202" s="14" t="n"/>
      <c r="B202" s="14" t="n"/>
      <c r="C202" s="14" t="n"/>
      <c r="D202" s="14" t="n"/>
      <c r="E202" s="14" t="n"/>
      <c r="F202" s="14" t="n"/>
      <c r="G202" s="14" t="n"/>
      <c r="H202" s="14" t="n"/>
      <c r="I202" s="14" t="n"/>
      <c r="J202" s="14" t="n"/>
      <c r="K202" s="14" t="n"/>
      <c r="L202" s="14" t="n"/>
      <c r="M202" s="14" t="n"/>
      <c r="N202" s="14" t="n"/>
      <c r="O202" s="14" t="n"/>
      <c r="P202" s="14" t="n"/>
      <c r="Q202" s="14" t="n"/>
      <c r="R202" s="14" t="n"/>
      <c r="S202" s="14" t="n"/>
      <c r="T202" s="14" t="n"/>
      <c r="U202" s="14" t="n"/>
      <c r="V202" s="14" t="n"/>
      <c r="W202" s="14" t="n"/>
      <c r="X202" s="14" t="n"/>
      <c r="Y202" s="14" t="n"/>
      <c r="Z202" s="14" t="n"/>
    </row>
    <row r="203" ht="15.75" customHeight="1" s="16">
      <c r="A203" s="14" t="n"/>
      <c r="B203" s="14" t="n"/>
      <c r="C203" s="14" t="n"/>
      <c r="D203" s="14" t="n"/>
      <c r="E203" s="14" t="n"/>
      <c r="F203" s="14" t="n"/>
      <c r="G203" s="14" t="n"/>
      <c r="H203" s="14" t="n"/>
      <c r="I203" s="14" t="n"/>
      <c r="J203" s="14" t="n"/>
      <c r="K203" s="14" t="n"/>
      <c r="L203" s="14" t="n"/>
      <c r="M203" s="14" t="n"/>
      <c r="N203" s="14" t="n"/>
      <c r="O203" s="14" t="n"/>
      <c r="P203" s="14" t="n"/>
      <c r="Q203" s="14" t="n"/>
      <c r="R203" s="14" t="n"/>
      <c r="S203" s="14" t="n"/>
      <c r="T203" s="14" t="n"/>
      <c r="U203" s="14" t="n"/>
      <c r="V203" s="14" t="n"/>
      <c r="W203" s="14" t="n"/>
      <c r="X203" s="14" t="n"/>
      <c r="Y203" s="14" t="n"/>
      <c r="Z203" s="14" t="n"/>
    </row>
    <row r="204" ht="15.75" customHeight="1" s="16">
      <c r="A204" s="14" t="n"/>
      <c r="B204" s="14" t="n"/>
      <c r="C204" s="14" t="n"/>
      <c r="D204" s="14" t="n"/>
      <c r="E204" s="14" t="n"/>
      <c r="F204" s="14" t="n"/>
      <c r="G204" s="14" t="n"/>
      <c r="H204" s="14" t="n"/>
      <c r="I204" s="14" t="n"/>
      <c r="J204" s="14" t="n"/>
      <c r="K204" s="14" t="n"/>
      <c r="L204" s="14" t="n"/>
      <c r="M204" s="14" t="n"/>
      <c r="N204" s="14" t="n"/>
      <c r="O204" s="14" t="n"/>
      <c r="P204" s="14" t="n"/>
      <c r="Q204" s="14" t="n"/>
      <c r="R204" s="14" t="n"/>
      <c r="S204" s="14" t="n"/>
      <c r="T204" s="14" t="n"/>
      <c r="U204" s="14" t="n"/>
      <c r="V204" s="14" t="n"/>
      <c r="W204" s="14" t="n"/>
      <c r="X204" s="14" t="n"/>
      <c r="Y204" s="14" t="n"/>
      <c r="Z204" s="14" t="n"/>
    </row>
    <row r="205" ht="15.75" customHeight="1" s="16">
      <c r="A205" s="14" t="n"/>
      <c r="B205" s="14" t="n"/>
      <c r="C205" s="14" t="n"/>
      <c r="D205" s="14" t="n"/>
      <c r="E205" s="14" t="n"/>
      <c r="F205" s="14" t="n"/>
      <c r="G205" s="14" t="n"/>
      <c r="H205" s="14" t="n"/>
      <c r="I205" s="14" t="n"/>
      <c r="J205" s="14" t="n"/>
      <c r="K205" s="14" t="n"/>
      <c r="L205" s="14" t="n"/>
      <c r="M205" s="14" t="n"/>
      <c r="N205" s="14" t="n"/>
      <c r="O205" s="14" t="n"/>
      <c r="P205" s="14" t="n"/>
      <c r="Q205" s="14" t="n"/>
      <c r="R205" s="14" t="n"/>
      <c r="S205" s="14" t="n"/>
      <c r="T205" s="14" t="n"/>
      <c r="U205" s="14" t="n"/>
      <c r="V205" s="14" t="n"/>
      <c r="W205" s="14" t="n"/>
      <c r="X205" s="14" t="n"/>
      <c r="Y205" s="14" t="n"/>
      <c r="Z205" s="14" t="n"/>
    </row>
    <row r="206" ht="15.75" customHeight="1" s="16">
      <c r="A206" s="14" t="n"/>
      <c r="B206" s="14" t="n"/>
      <c r="C206" s="14" t="n"/>
      <c r="D206" s="14" t="n"/>
      <c r="E206" s="14" t="n"/>
      <c r="F206" s="14" t="n"/>
      <c r="G206" s="14" t="n"/>
      <c r="H206" s="14" t="n"/>
      <c r="I206" s="14" t="n"/>
      <c r="J206" s="14" t="n"/>
      <c r="K206" s="14" t="n"/>
      <c r="L206" s="14" t="n"/>
      <c r="M206" s="14" t="n"/>
      <c r="N206" s="14" t="n"/>
      <c r="O206" s="14" t="n"/>
      <c r="P206" s="14" t="n"/>
      <c r="Q206" s="14" t="n"/>
      <c r="R206" s="14" t="n"/>
      <c r="S206" s="14" t="n"/>
      <c r="T206" s="14" t="n"/>
      <c r="U206" s="14" t="n"/>
      <c r="V206" s="14" t="n"/>
      <c r="W206" s="14" t="n"/>
      <c r="X206" s="14" t="n"/>
      <c r="Y206" s="14" t="n"/>
      <c r="Z206" s="14" t="n"/>
    </row>
    <row r="207" ht="15.75" customHeight="1" s="16">
      <c r="A207" s="14" t="n"/>
      <c r="B207" s="14" t="n"/>
      <c r="C207" s="14" t="n"/>
      <c r="D207" s="14" t="n"/>
      <c r="E207" s="14" t="n"/>
      <c r="F207" s="14" t="n"/>
      <c r="G207" s="14" t="n"/>
      <c r="H207" s="14" t="n"/>
      <c r="I207" s="14" t="n"/>
      <c r="J207" s="14" t="n"/>
      <c r="K207" s="14" t="n"/>
      <c r="L207" s="14" t="n"/>
      <c r="M207" s="14" t="n"/>
      <c r="N207" s="14" t="n"/>
      <c r="O207" s="14" t="n"/>
      <c r="P207" s="14" t="n"/>
      <c r="Q207" s="14" t="n"/>
      <c r="R207" s="14" t="n"/>
      <c r="S207" s="14" t="n"/>
      <c r="T207" s="14" t="n"/>
      <c r="U207" s="14" t="n"/>
      <c r="V207" s="14" t="n"/>
      <c r="W207" s="14" t="n"/>
      <c r="X207" s="14" t="n"/>
      <c r="Y207" s="14" t="n"/>
      <c r="Z207" s="14" t="n"/>
    </row>
    <row r="208" ht="15.75" customHeight="1" s="16">
      <c r="A208" s="14" t="n"/>
      <c r="B208" s="14" t="n"/>
      <c r="C208" s="14" t="n"/>
      <c r="D208" s="14" t="n"/>
      <c r="E208" s="14" t="n"/>
      <c r="F208" s="14" t="n"/>
      <c r="G208" s="14" t="n"/>
      <c r="H208" s="14" t="n"/>
      <c r="I208" s="14" t="n"/>
      <c r="J208" s="14" t="n"/>
      <c r="K208" s="14" t="n"/>
      <c r="L208" s="14" t="n"/>
      <c r="M208" s="14" t="n"/>
      <c r="N208" s="14" t="n"/>
      <c r="O208" s="14" t="n"/>
      <c r="P208" s="14" t="n"/>
      <c r="Q208" s="14" t="n"/>
      <c r="R208" s="14" t="n"/>
      <c r="S208" s="14" t="n"/>
      <c r="T208" s="14" t="n"/>
      <c r="U208" s="14" t="n"/>
      <c r="V208" s="14" t="n"/>
      <c r="W208" s="14" t="n"/>
      <c r="X208" s="14" t="n"/>
      <c r="Y208" s="14" t="n"/>
      <c r="Z208" s="14" t="n"/>
    </row>
    <row r="209" ht="15.75" customHeight="1" s="16">
      <c r="A209" s="14" t="n"/>
      <c r="B209" s="14" t="n"/>
      <c r="C209" s="14" t="n"/>
      <c r="D209" s="14" t="n"/>
      <c r="E209" s="14" t="n"/>
      <c r="F209" s="14" t="n"/>
      <c r="G209" s="14" t="n"/>
      <c r="H209" s="14" t="n"/>
      <c r="I209" s="14" t="n"/>
      <c r="J209" s="14" t="n"/>
      <c r="K209" s="14" t="n"/>
      <c r="L209" s="14" t="n"/>
      <c r="M209" s="14" t="n"/>
      <c r="N209" s="14" t="n"/>
      <c r="O209" s="14" t="n"/>
      <c r="P209" s="14" t="n"/>
      <c r="Q209" s="14" t="n"/>
      <c r="R209" s="14" t="n"/>
      <c r="S209" s="14" t="n"/>
      <c r="T209" s="14" t="n"/>
      <c r="U209" s="14" t="n"/>
      <c r="V209" s="14" t="n"/>
      <c r="W209" s="14" t="n"/>
      <c r="X209" s="14" t="n"/>
      <c r="Y209" s="14" t="n"/>
      <c r="Z209" s="14" t="n"/>
    </row>
    <row r="210" ht="15.75" customHeight="1" s="16">
      <c r="A210" s="14" t="n"/>
      <c r="B210" s="14" t="n"/>
      <c r="C210" s="14" t="n"/>
      <c r="D210" s="14" t="n"/>
      <c r="E210" s="14" t="n"/>
      <c r="F210" s="14" t="n"/>
      <c r="G210" s="14" t="n"/>
      <c r="H210" s="14" t="n"/>
      <c r="I210" s="14" t="n"/>
      <c r="J210" s="14" t="n"/>
      <c r="K210" s="14" t="n"/>
      <c r="L210" s="14" t="n"/>
      <c r="M210" s="14" t="n"/>
      <c r="N210" s="14" t="n"/>
      <c r="O210" s="14" t="n"/>
      <c r="P210" s="14" t="n"/>
      <c r="Q210" s="14" t="n"/>
      <c r="R210" s="14" t="n"/>
      <c r="S210" s="14" t="n"/>
      <c r="T210" s="14" t="n"/>
      <c r="U210" s="14" t="n"/>
      <c r="V210" s="14" t="n"/>
      <c r="W210" s="14" t="n"/>
      <c r="X210" s="14" t="n"/>
      <c r="Y210" s="14" t="n"/>
      <c r="Z210" s="14" t="n"/>
    </row>
    <row r="211" ht="15.75" customHeight="1" s="16">
      <c r="A211" s="14" t="n"/>
      <c r="B211" s="14" t="n"/>
      <c r="C211" s="14" t="n"/>
      <c r="D211" s="14" t="n"/>
      <c r="E211" s="14" t="n"/>
      <c r="F211" s="14" t="n"/>
      <c r="G211" s="14" t="n"/>
      <c r="H211" s="14" t="n"/>
      <c r="I211" s="14" t="n"/>
      <c r="J211" s="14" t="n"/>
      <c r="K211" s="14" t="n"/>
      <c r="L211" s="14" t="n"/>
      <c r="M211" s="14" t="n"/>
      <c r="N211" s="14" t="n"/>
      <c r="O211" s="14" t="n"/>
      <c r="P211" s="14" t="n"/>
      <c r="Q211" s="14" t="n"/>
      <c r="R211" s="14" t="n"/>
      <c r="S211" s="14" t="n"/>
      <c r="T211" s="14" t="n"/>
      <c r="U211" s="14" t="n"/>
      <c r="V211" s="14" t="n"/>
      <c r="W211" s="14" t="n"/>
      <c r="X211" s="14" t="n"/>
      <c r="Y211" s="14" t="n"/>
      <c r="Z211" s="14" t="n"/>
    </row>
    <row r="212" ht="15.75" customHeight="1" s="16">
      <c r="A212" s="14" t="n"/>
      <c r="B212" s="14" t="n"/>
      <c r="C212" s="14" t="n"/>
      <c r="D212" s="14" t="n"/>
      <c r="E212" s="14" t="n"/>
      <c r="F212" s="14" t="n"/>
      <c r="G212" s="14" t="n"/>
      <c r="H212" s="14" t="n"/>
      <c r="I212" s="14" t="n"/>
      <c r="J212" s="14" t="n"/>
      <c r="K212" s="14" t="n"/>
      <c r="L212" s="14" t="n"/>
      <c r="M212" s="14" t="n"/>
      <c r="N212" s="14" t="n"/>
      <c r="O212" s="14" t="n"/>
      <c r="P212" s="14" t="n"/>
      <c r="Q212" s="14" t="n"/>
      <c r="R212" s="14" t="n"/>
      <c r="S212" s="14" t="n"/>
      <c r="T212" s="14" t="n"/>
      <c r="U212" s="14" t="n"/>
      <c r="V212" s="14" t="n"/>
      <c r="W212" s="14" t="n"/>
      <c r="X212" s="14" t="n"/>
      <c r="Y212" s="14" t="n"/>
      <c r="Z212" s="14" t="n"/>
    </row>
    <row r="213" ht="15.75" customHeight="1" s="16">
      <c r="A213" s="14" t="n"/>
      <c r="B213" s="14" t="n"/>
      <c r="C213" s="14" t="n"/>
      <c r="D213" s="14" t="n"/>
      <c r="E213" s="14" t="n"/>
      <c r="F213" s="14" t="n"/>
      <c r="G213" s="14" t="n"/>
      <c r="H213" s="14" t="n"/>
      <c r="I213" s="14" t="n"/>
      <c r="J213" s="14" t="n"/>
      <c r="K213" s="14" t="n"/>
      <c r="L213" s="14" t="n"/>
      <c r="M213" s="14" t="n"/>
      <c r="N213" s="14" t="n"/>
      <c r="O213" s="14" t="n"/>
      <c r="P213" s="14" t="n"/>
      <c r="Q213" s="14" t="n"/>
      <c r="R213" s="14" t="n"/>
      <c r="S213" s="14" t="n"/>
      <c r="T213" s="14" t="n"/>
      <c r="U213" s="14" t="n"/>
      <c r="V213" s="14" t="n"/>
      <c r="W213" s="14" t="n"/>
      <c r="X213" s="14" t="n"/>
      <c r="Y213" s="14" t="n"/>
      <c r="Z213" s="14" t="n"/>
    </row>
    <row r="214" ht="15.75" customHeight="1" s="16">
      <c r="A214" s="14" t="n"/>
      <c r="B214" s="14" t="n"/>
      <c r="C214" s="14" t="n"/>
      <c r="D214" s="14" t="n"/>
      <c r="E214" s="14" t="n"/>
      <c r="F214" s="14" t="n"/>
      <c r="G214" s="14" t="n"/>
      <c r="H214" s="14" t="n"/>
      <c r="I214" s="14" t="n"/>
      <c r="J214" s="14" t="n"/>
      <c r="K214" s="14" t="n"/>
      <c r="L214" s="14" t="n"/>
      <c r="M214" s="14" t="n"/>
      <c r="N214" s="14" t="n"/>
      <c r="O214" s="14" t="n"/>
      <c r="P214" s="14" t="n"/>
      <c r="Q214" s="14" t="n"/>
      <c r="R214" s="14" t="n"/>
      <c r="S214" s="14" t="n"/>
      <c r="T214" s="14" t="n"/>
      <c r="U214" s="14" t="n"/>
      <c r="V214" s="14" t="n"/>
      <c r="W214" s="14" t="n"/>
      <c r="X214" s="14" t="n"/>
      <c r="Y214" s="14" t="n"/>
      <c r="Z214" s="14" t="n"/>
    </row>
    <row r="215" ht="15.75" customHeight="1" s="16">
      <c r="A215" s="14" t="n"/>
      <c r="B215" s="14" t="n"/>
      <c r="C215" s="14" t="n"/>
      <c r="D215" s="14" t="n"/>
      <c r="E215" s="14" t="n"/>
      <c r="F215" s="14" t="n"/>
      <c r="G215" s="14" t="n"/>
      <c r="H215" s="14" t="n"/>
      <c r="I215" s="14" t="n"/>
      <c r="J215" s="14" t="n"/>
      <c r="K215" s="14" t="n"/>
      <c r="L215" s="14" t="n"/>
      <c r="M215" s="14" t="n"/>
      <c r="N215" s="14" t="n"/>
      <c r="O215" s="14" t="n"/>
      <c r="P215" s="14" t="n"/>
      <c r="Q215" s="14" t="n"/>
      <c r="R215" s="14" t="n"/>
      <c r="S215" s="14" t="n"/>
      <c r="T215" s="14" t="n"/>
      <c r="U215" s="14" t="n"/>
      <c r="V215" s="14" t="n"/>
      <c r="W215" s="14" t="n"/>
      <c r="X215" s="14" t="n"/>
      <c r="Y215" s="14" t="n"/>
      <c r="Z215" s="14" t="n"/>
    </row>
    <row r="216" ht="15.75" customHeight="1" s="16">
      <c r="A216" s="14" t="n"/>
      <c r="B216" s="14" t="n"/>
      <c r="C216" s="14" t="n"/>
      <c r="D216" s="14" t="n"/>
      <c r="E216" s="14" t="n"/>
      <c r="F216" s="14" t="n"/>
      <c r="G216" s="14" t="n"/>
      <c r="H216" s="14" t="n"/>
      <c r="I216" s="14" t="n"/>
      <c r="J216" s="14" t="n"/>
      <c r="K216" s="14" t="n"/>
      <c r="L216" s="14" t="n"/>
      <c r="M216" s="14" t="n"/>
      <c r="N216" s="14" t="n"/>
      <c r="O216" s="14" t="n"/>
      <c r="P216" s="14" t="n"/>
      <c r="Q216" s="14" t="n"/>
      <c r="R216" s="14" t="n"/>
      <c r="S216" s="14" t="n"/>
      <c r="T216" s="14" t="n"/>
      <c r="U216" s="14" t="n"/>
      <c r="V216" s="14" t="n"/>
      <c r="W216" s="14" t="n"/>
      <c r="X216" s="14" t="n"/>
      <c r="Y216" s="14" t="n"/>
      <c r="Z216" s="14" t="n"/>
    </row>
    <row r="217" ht="15.75" customHeight="1" s="16">
      <c r="A217" s="14" t="n"/>
      <c r="B217" s="14" t="n"/>
      <c r="C217" s="14" t="n"/>
      <c r="D217" s="14" t="n"/>
      <c r="E217" s="14" t="n"/>
      <c r="F217" s="14" t="n"/>
      <c r="G217" s="14" t="n"/>
      <c r="H217" s="14" t="n"/>
      <c r="I217" s="14" t="n"/>
      <c r="J217" s="14" t="n"/>
      <c r="K217" s="14" t="n"/>
      <c r="L217" s="14" t="n"/>
      <c r="M217" s="14" t="n"/>
      <c r="N217" s="14" t="n"/>
      <c r="O217" s="14" t="n"/>
      <c r="P217" s="14" t="n"/>
      <c r="Q217" s="14" t="n"/>
      <c r="R217" s="14" t="n"/>
      <c r="S217" s="14" t="n"/>
      <c r="T217" s="14" t="n"/>
      <c r="U217" s="14" t="n"/>
      <c r="V217" s="14" t="n"/>
      <c r="W217" s="14" t="n"/>
      <c r="X217" s="14" t="n"/>
      <c r="Y217" s="14" t="n"/>
      <c r="Z217" s="14" t="n"/>
    </row>
    <row r="218" ht="15.75" customHeight="1" s="16">
      <c r="A218" s="14" t="n"/>
      <c r="B218" s="14" t="n"/>
      <c r="C218" s="14" t="n"/>
      <c r="D218" s="14" t="n"/>
      <c r="E218" s="14" t="n"/>
      <c r="F218" s="14" t="n"/>
      <c r="G218" s="14" t="n"/>
      <c r="H218" s="14" t="n"/>
      <c r="I218" s="14" t="n"/>
      <c r="J218" s="14" t="n"/>
      <c r="K218" s="14" t="n"/>
      <c r="L218" s="14" t="n"/>
      <c r="M218" s="14" t="n"/>
      <c r="N218" s="14" t="n"/>
      <c r="O218" s="14" t="n"/>
      <c r="P218" s="14" t="n"/>
      <c r="Q218" s="14" t="n"/>
      <c r="R218" s="14" t="n"/>
      <c r="S218" s="14" t="n"/>
      <c r="T218" s="14" t="n"/>
      <c r="U218" s="14" t="n"/>
      <c r="V218" s="14" t="n"/>
      <c r="W218" s="14" t="n"/>
      <c r="X218" s="14" t="n"/>
      <c r="Y218" s="14" t="n"/>
      <c r="Z218" s="14" t="n"/>
    </row>
    <row r="219" ht="15.75" customHeight="1" s="16">
      <c r="A219" s="14" t="n"/>
      <c r="B219" s="14" t="n"/>
      <c r="C219" s="14" t="n"/>
      <c r="D219" s="14" t="n"/>
      <c r="E219" s="14" t="n"/>
      <c r="F219" s="14" t="n"/>
      <c r="G219" s="14" t="n"/>
      <c r="H219" s="14" t="n"/>
      <c r="I219" s="14" t="n"/>
      <c r="J219" s="14" t="n"/>
      <c r="K219" s="14" t="n"/>
      <c r="L219" s="14" t="n"/>
      <c r="M219" s="14" t="n"/>
      <c r="N219" s="14" t="n"/>
      <c r="O219" s="14" t="n"/>
      <c r="P219" s="14" t="n"/>
      <c r="Q219" s="14" t="n"/>
      <c r="R219" s="14" t="n"/>
      <c r="S219" s="14" t="n"/>
      <c r="T219" s="14" t="n"/>
      <c r="U219" s="14" t="n"/>
      <c r="V219" s="14" t="n"/>
      <c r="W219" s="14" t="n"/>
      <c r="X219" s="14" t="n"/>
      <c r="Y219" s="14" t="n"/>
      <c r="Z219" s="14" t="n"/>
    </row>
    <row r="220" ht="15.75" customHeight="1" s="16">
      <c r="A220" s="14" t="n"/>
      <c r="B220" s="14" t="n"/>
      <c r="C220" s="14" t="n"/>
      <c r="D220" s="14" t="n"/>
      <c r="E220" s="14" t="n"/>
      <c r="F220" s="14" t="n"/>
      <c r="G220" s="14" t="n"/>
      <c r="H220" s="14" t="n"/>
      <c r="I220" s="14" t="n"/>
      <c r="J220" s="14" t="n"/>
      <c r="K220" s="14" t="n"/>
      <c r="L220" s="14" t="n"/>
      <c r="M220" s="14" t="n"/>
      <c r="N220" s="14" t="n"/>
      <c r="O220" s="14" t="n"/>
      <c r="P220" s="14" t="n"/>
      <c r="Q220" s="14" t="n"/>
      <c r="R220" s="14" t="n"/>
      <c r="S220" s="14" t="n"/>
      <c r="T220" s="14" t="n"/>
      <c r="U220" s="14" t="n"/>
      <c r="V220" s="14" t="n"/>
      <c r="W220" s="14" t="n"/>
      <c r="X220" s="14" t="n"/>
      <c r="Y220" s="14" t="n"/>
      <c r="Z220" s="14" t="n"/>
    </row>
    <row r="221" ht="15.75" customHeight="1" s="16">
      <c r="A221" s="14" t="n"/>
      <c r="B221" s="14" t="n"/>
      <c r="C221" s="14" t="n"/>
      <c r="D221" s="14" t="n"/>
      <c r="E221" s="14" t="n"/>
      <c r="F221" s="14" t="n"/>
      <c r="G221" s="14" t="n"/>
      <c r="H221" s="14" t="n"/>
      <c r="I221" s="14" t="n"/>
      <c r="J221" s="14" t="n"/>
      <c r="K221" s="14" t="n"/>
      <c r="L221" s="14" t="n"/>
      <c r="M221" s="14" t="n"/>
      <c r="N221" s="14" t="n"/>
      <c r="O221" s="14" t="n"/>
      <c r="P221" s="14" t="n"/>
      <c r="Q221" s="14" t="n"/>
      <c r="R221" s="14" t="n"/>
      <c r="S221" s="14" t="n"/>
      <c r="T221" s="14" t="n"/>
      <c r="U221" s="14" t="n"/>
      <c r="V221" s="14" t="n"/>
      <c r="W221" s="14" t="n"/>
      <c r="X221" s="14" t="n"/>
      <c r="Y221" s="14" t="n"/>
      <c r="Z221" s="14" t="n"/>
    </row>
    <row r="222" ht="15.75" customHeight="1" s="16">
      <c r="A222" s="14" t="n"/>
      <c r="B222" s="14" t="n"/>
      <c r="C222" s="14" t="n"/>
      <c r="D222" s="14" t="n"/>
      <c r="E222" s="14" t="n"/>
      <c r="F222" s="14" t="n"/>
      <c r="G222" s="14" t="n"/>
      <c r="H222" s="14" t="n"/>
      <c r="I222" s="14" t="n"/>
      <c r="J222" s="14" t="n"/>
      <c r="K222" s="14" t="n"/>
      <c r="L222" s="14" t="n"/>
      <c r="M222" s="14" t="n"/>
      <c r="N222" s="14" t="n"/>
      <c r="O222" s="14" t="n"/>
      <c r="P222" s="14" t="n"/>
      <c r="Q222" s="14" t="n"/>
      <c r="R222" s="14" t="n"/>
      <c r="S222" s="14" t="n"/>
      <c r="T222" s="14" t="n"/>
      <c r="U222" s="14" t="n"/>
      <c r="V222" s="14" t="n"/>
      <c r="W222" s="14" t="n"/>
      <c r="X222" s="14" t="n"/>
      <c r="Y222" s="14" t="n"/>
      <c r="Z222" s="14" t="n"/>
    </row>
    <row r="223" ht="15.75" customHeight="1" s="16">
      <c r="A223" s="14" t="n"/>
      <c r="B223" s="14" t="n"/>
      <c r="C223" s="14" t="n"/>
      <c r="D223" s="14" t="n"/>
      <c r="E223" s="14" t="n"/>
      <c r="F223" s="14" t="n"/>
      <c r="G223" s="14" t="n"/>
      <c r="H223" s="14" t="n"/>
      <c r="I223" s="14" t="n"/>
      <c r="J223" s="14" t="n"/>
      <c r="K223" s="14" t="n"/>
      <c r="L223" s="14" t="n"/>
      <c r="M223" s="14" t="n"/>
      <c r="N223" s="14" t="n"/>
      <c r="O223" s="14" t="n"/>
      <c r="P223" s="14" t="n"/>
      <c r="Q223" s="14" t="n"/>
      <c r="R223" s="14" t="n"/>
      <c r="S223" s="14" t="n"/>
      <c r="T223" s="14" t="n"/>
      <c r="U223" s="14" t="n"/>
      <c r="V223" s="14" t="n"/>
      <c r="W223" s="14" t="n"/>
      <c r="X223" s="14" t="n"/>
      <c r="Y223" s="14" t="n"/>
      <c r="Z223" s="14" t="n"/>
    </row>
    <row r="224" ht="15.75" customHeight="1" s="16">
      <c r="A224" s="14" t="n"/>
      <c r="B224" s="14" t="n"/>
      <c r="C224" s="14" t="n"/>
      <c r="D224" s="14" t="n"/>
      <c r="E224" s="14" t="n"/>
      <c r="F224" s="14" t="n"/>
      <c r="G224" s="14" t="n"/>
      <c r="H224" s="14" t="n"/>
      <c r="I224" s="14" t="n"/>
      <c r="J224" s="14" t="n"/>
      <c r="K224" s="14" t="n"/>
      <c r="L224" s="14" t="n"/>
      <c r="M224" s="14" t="n"/>
      <c r="N224" s="14" t="n"/>
      <c r="O224" s="14" t="n"/>
      <c r="P224" s="14" t="n"/>
      <c r="Q224" s="14" t="n"/>
      <c r="R224" s="14" t="n"/>
      <c r="S224" s="14" t="n"/>
      <c r="T224" s="14" t="n"/>
      <c r="U224" s="14" t="n"/>
      <c r="V224" s="14" t="n"/>
      <c r="W224" s="14" t="n"/>
      <c r="X224" s="14" t="n"/>
      <c r="Y224" s="14" t="n"/>
      <c r="Z224" s="14" t="n"/>
    </row>
    <row r="225" ht="15.75" customHeight="1" s="16">
      <c r="A225" s="14" t="n"/>
      <c r="B225" s="14" t="n"/>
      <c r="C225" s="14" t="n"/>
      <c r="D225" s="14" t="n"/>
      <c r="E225" s="14" t="n"/>
      <c r="F225" s="14" t="n"/>
      <c r="G225" s="14" t="n"/>
      <c r="H225" s="14" t="n"/>
      <c r="I225" s="14" t="n"/>
      <c r="J225" s="14" t="n"/>
      <c r="K225" s="14" t="n"/>
      <c r="L225" s="14" t="n"/>
      <c r="M225" s="14" t="n"/>
      <c r="N225" s="14" t="n"/>
      <c r="O225" s="14" t="n"/>
      <c r="P225" s="14" t="n"/>
      <c r="Q225" s="14" t="n"/>
      <c r="R225" s="14" t="n"/>
      <c r="S225" s="14" t="n"/>
      <c r="T225" s="14" t="n"/>
      <c r="U225" s="14" t="n"/>
      <c r="V225" s="14" t="n"/>
      <c r="W225" s="14" t="n"/>
      <c r="X225" s="14" t="n"/>
      <c r="Y225" s="14" t="n"/>
      <c r="Z225" s="14" t="n"/>
    </row>
    <row r="226" ht="15.75" customHeight="1" s="16">
      <c r="A226" s="14" t="n"/>
      <c r="B226" s="14" t="n"/>
      <c r="C226" s="14" t="n"/>
      <c r="D226" s="14" t="n"/>
      <c r="E226" s="14" t="n"/>
      <c r="F226" s="14" t="n"/>
      <c r="G226" s="14" t="n"/>
      <c r="H226" s="14" t="n"/>
      <c r="I226" s="14" t="n"/>
      <c r="J226" s="14" t="n"/>
      <c r="K226" s="14" t="n"/>
      <c r="L226" s="14" t="n"/>
      <c r="M226" s="14" t="n"/>
      <c r="N226" s="14" t="n"/>
      <c r="O226" s="14" t="n"/>
      <c r="P226" s="14" t="n"/>
      <c r="Q226" s="14" t="n"/>
      <c r="R226" s="14" t="n"/>
      <c r="S226" s="14" t="n"/>
      <c r="T226" s="14" t="n"/>
      <c r="U226" s="14" t="n"/>
      <c r="V226" s="14" t="n"/>
      <c r="W226" s="14" t="n"/>
      <c r="X226" s="14" t="n"/>
      <c r="Y226" s="14" t="n"/>
      <c r="Z226" s="14" t="n"/>
    </row>
    <row r="227" ht="15.75" customHeight="1" s="16">
      <c r="A227" s="14" t="n"/>
      <c r="B227" s="14" t="n"/>
      <c r="C227" s="14" t="n"/>
      <c r="D227" s="14" t="n"/>
      <c r="E227" s="14" t="n"/>
      <c r="F227" s="14" t="n"/>
      <c r="G227" s="14" t="n"/>
      <c r="H227" s="14" t="n"/>
      <c r="I227" s="14" t="n"/>
      <c r="J227" s="14" t="n"/>
      <c r="K227" s="14" t="n"/>
      <c r="L227" s="14" t="n"/>
      <c r="M227" s="14" t="n"/>
      <c r="N227" s="14" t="n"/>
      <c r="O227" s="14" t="n"/>
      <c r="P227" s="14" t="n"/>
      <c r="Q227" s="14" t="n"/>
      <c r="R227" s="14" t="n"/>
      <c r="S227" s="14" t="n"/>
      <c r="T227" s="14" t="n"/>
      <c r="U227" s="14" t="n"/>
      <c r="V227" s="14" t="n"/>
      <c r="W227" s="14" t="n"/>
      <c r="X227" s="14" t="n"/>
      <c r="Y227" s="14" t="n"/>
      <c r="Z227" s="14" t="n"/>
    </row>
    <row r="228" ht="15.75" customHeight="1" s="16">
      <c r="A228" s="14" t="n"/>
      <c r="B228" s="14" t="n"/>
      <c r="C228" s="14" t="n"/>
      <c r="D228" s="14" t="n"/>
      <c r="E228" s="14" t="n"/>
      <c r="F228" s="14" t="n"/>
      <c r="G228" s="14" t="n"/>
      <c r="H228" s="14" t="n"/>
      <c r="I228" s="14" t="n"/>
      <c r="J228" s="14" t="n"/>
      <c r="K228" s="14" t="n"/>
      <c r="L228" s="14" t="n"/>
      <c r="M228" s="14" t="n"/>
      <c r="N228" s="14" t="n"/>
      <c r="O228" s="14" t="n"/>
      <c r="P228" s="14" t="n"/>
      <c r="Q228" s="14" t="n"/>
      <c r="R228" s="14" t="n"/>
      <c r="S228" s="14" t="n"/>
      <c r="T228" s="14" t="n"/>
      <c r="U228" s="14" t="n"/>
      <c r="V228" s="14" t="n"/>
      <c r="W228" s="14" t="n"/>
      <c r="X228" s="14" t="n"/>
      <c r="Y228" s="14" t="n"/>
      <c r="Z228" s="14" t="n"/>
    </row>
    <row r="229" ht="15.75" customHeight="1" s="16">
      <c r="A229" s="14" t="n"/>
      <c r="B229" s="14" t="n"/>
      <c r="C229" s="14" t="n"/>
      <c r="D229" s="14" t="n"/>
      <c r="E229" s="14" t="n"/>
      <c r="F229" s="14" t="n"/>
      <c r="G229" s="14" t="n"/>
      <c r="H229" s="14" t="n"/>
      <c r="I229" s="14" t="n"/>
      <c r="J229" s="14" t="n"/>
      <c r="K229" s="14" t="n"/>
      <c r="L229" s="14" t="n"/>
      <c r="M229" s="14" t="n"/>
      <c r="N229" s="14" t="n"/>
      <c r="O229" s="14" t="n"/>
      <c r="P229" s="14" t="n"/>
      <c r="Q229" s="14" t="n"/>
      <c r="R229" s="14" t="n"/>
      <c r="S229" s="14" t="n"/>
      <c r="T229" s="14" t="n"/>
      <c r="U229" s="14" t="n"/>
      <c r="V229" s="14" t="n"/>
      <c r="W229" s="14" t="n"/>
      <c r="X229" s="14" t="n"/>
      <c r="Y229" s="14" t="n"/>
      <c r="Z229" s="14" t="n"/>
    </row>
    <row r="230" ht="15.75" customHeight="1" s="16">
      <c r="A230" s="14" t="n"/>
      <c r="B230" s="14" t="n"/>
      <c r="C230" s="14" t="n"/>
      <c r="D230" s="14" t="n"/>
      <c r="E230" s="14" t="n"/>
      <c r="F230" s="14" t="n"/>
      <c r="G230" s="14" t="n"/>
      <c r="H230" s="14" t="n"/>
      <c r="I230" s="14" t="n"/>
      <c r="J230" s="14" t="n"/>
      <c r="K230" s="14" t="n"/>
      <c r="L230" s="14" t="n"/>
      <c r="M230" s="14" t="n"/>
      <c r="N230" s="14" t="n"/>
      <c r="O230" s="14" t="n"/>
      <c r="P230" s="14" t="n"/>
      <c r="Q230" s="14" t="n"/>
      <c r="R230" s="14" t="n"/>
      <c r="S230" s="14" t="n"/>
      <c r="T230" s="14" t="n"/>
      <c r="U230" s="14" t="n"/>
      <c r="V230" s="14" t="n"/>
      <c r="W230" s="14" t="n"/>
      <c r="X230" s="14" t="n"/>
      <c r="Y230" s="14" t="n"/>
      <c r="Z230" s="14" t="n"/>
    </row>
    <row r="231" ht="15.75" customHeight="1" s="16">
      <c r="A231" s="14" t="n"/>
      <c r="B231" s="14" t="n"/>
      <c r="C231" s="14" t="n"/>
      <c r="D231" s="14" t="n"/>
      <c r="E231" s="14" t="n"/>
      <c r="F231" s="14" t="n"/>
      <c r="G231" s="14" t="n"/>
      <c r="H231" s="14" t="n"/>
      <c r="I231" s="14" t="n"/>
      <c r="J231" s="14" t="n"/>
      <c r="K231" s="14" t="n"/>
      <c r="L231" s="14" t="n"/>
      <c r="M231" s="14" t="n"/>
      <c r="N231" s="14" t="n"/>
      <c r="O231" s="14" t="n"/>
      <c r="P231" s="14" t="n"/>
      <c r="Q231" s="14" t="n"/>
      <c r="R231" s="14" t="n"/>
      <c r="S231" s="14" t="n"/>
      <c r="T231" s="14" t="n"/>
      <c r="U231" s="14" t="n"/>
      <c r="V231" s="14" t="n"/>
      <c r="W231" s="14" t="n"/>
      <c r="X231" s="14" t="n"/>
      <c r="Y231" s="14" t="n"/>
      <c r="Z231" s="14" t="n"/>
    </row>
    <row r="232" ht="15.75" customHeight="1" s="16">
      <c r="A232" s="14" t="n"/>
      <c r="B232" s="14" t="n"/>
      <c r="C232" s="14" t="n"/>
      <c r="D232" s="14" t="n"/>
      <c r="E232" s="14" t="n"/>
      <c r="F232" s="14" t="n"/>
      <c r="G232" s="14" t="n"/>
      <c r="H232" s="14" t="n"/>
      <c r="I232" s="14" t="n"/>
      <c r="J232" s="14" t="n"/>
      <c r="K232" s="14" t="n"/>
      <c r="L232" s="14" t="n"/>
      <c r="M232" s="14" t="n"/>
      <c r="N232" s="14" t="n"/>
      <c r="O232" s="14" t="n"/>
      <c r="P232" s="14" t="n"/>
      <c r="Q232" s="14" t="n"/>
      <c r="R232" s="14" t="n"/>
      <c r="S232" s="14" t="n"/>
      <c r="T232" s="14" t="n"/>
      <c r="U232" s="14" t="n"/>
      <c r="V232" s="14" t="n"/>
      <c r="W232" s="14" t="n"/>
      <c r="X232" s="14" t="n"/>
      <c r="Y232" s="14" t="n"/>
      <c r="Z232" s="14" t="n"/>
    </row>
    <row r="233" ht="15.75" customHeight="1" s="16">
      <c r="A233" s="14" t="n"/>
      <c r="B233" s="14" t="n"/>
      <c r="C233" s="14" t="n"/>
      <c r="D233" s="14" t="n"/>
      <c r="E233" s="14" t="n"/>
      <c r="F233" s="14" t="n"/>
      <c r="G233" s="14" t="n"/>
      <c r="H233" s="14" t="n"/>
      <c r="I233" s="14" t="n"/>
      <c r="J233" s="14" t="n"/>
      <c r="K233" s="14" t="n"/>
      <c r="L233" s="14" t="n"/>
      <c r="M233" s="14" t="n"/>
      <c r="N233" s="14" t="n"/>
      <c r="O233" s="14" t="n"/>
      <c r="P233" s="14" t="n"/>
      <c r="Q233" s="14" t="n"/>
      <c r="R233" s="14" t="n"/>
      <c r="S233" s="14" t="n"/>
      <c r="T233" s="14" t="n"/>
      <c r="U233" s="14" t="n"/>
      <c r="V233" s="14" t="n"/>
      <c r="W233" s="14" t="n"/>
      <c r="X233" s="14" t="n"/>
      <c r="Y233" s="14" t="n"/>
      <c r="Z233" s="14" t="n"/>
    </row>
    <row r="234" ht="15.75" customHeight="1" s="16">
      <c r="A234" s="14" t="n"/>
      <c r="B234" s="14" t="n"/>
      <c r="C234" s="14" t="n"/>
      <c r="D234" s="14" t="n"/>
      <c r="E234" s="14" t="n"/>
      <c r="F234" s="14" t="n"/>
      <c r="G234" s="14" t="n"/>
      <c r="H234" s="14" t="n"/>
      <c r="I234" s="14" t="n"/>
      <c r="J234" s="14" t="n"/>
      <c r="K234" s="14" t="n"/>
      <c r="L234" s="14" t="n"/>
      <c r="M234" s="14" t="n"/>
      <c r="N234" s="14" t="n"/>
      <c r="O234" s="14" t="n"/>
      <c r="P234" s="14" t="n"/>
      <c r="Q234" s="14" t="n"/>
      <c r="R234" s="14" t="n"/>
      <c r="S234" s="14" t="n"/>
      <c r="T234" s="14" t="n"/>
      <c r="U234" s="14" t="n"/>
      <c r="V234" s="14" t="n"/>
      <c r="W234" s="14" t="n"/>
      <c r="X234" s="14" t="n"/>
      <c r="Y234" s="14" t="n"/>
      <c r="Z234" s="14" t="n"/>
    </row>
    <row r="235" ht="15.75" customHeight="1" s="16">
      <c r="A235" s="14" t="n"/>
      <c r="B235" s="14" t="n"/>
      <c r="C235" s="14" t="n"/>
      <c r="D235" s="14" t="n"/>
      <c r="E235" s="14" t="n"/>
      <c r="F235" s="14" t="n"/>
      <c r="G235" s="14" t="n"/>
      <c r="H235" s="14" t="n"/>
      <c r="I235" s="14" t="n"/>
      <c r="J235" s="14" t="n"/>
      <c r="K235" s="14" t="n"/>
      <c r="L235" s="14" t="n"/>
      <c r="M235" s="14" t="n"/>
      <c r="N235" s="14" t="n"/>
      <c r="O235" s="14" t="n"/>
      <c r="P235" s="14" t="n"/>
      <c r="Q235" s="14" t="n"/>
      <c r="R235" s="14" t="n"/>
      <c r="S235" s="14" t="n"/>
      <c r="T235" s="14" t="n"/>
      <c r="U235" s="14" t="n"/>
      <c r="V235" s="14" t="n"/>
      <c r="W235" s="14" t="n"/>
      <c r="X235" s="14" t="n"/>
      <c r="Y235" s="14" t="n"/>
      <c r="Z235" s="14" t="n"/>
    </row>
    <row r="236" ht="15.75" customHeight="1" s="16">
      <c r="A236" s="14" t="n"/>
      <c r="B236" s="14" t="n"/>
      <c r="C236" s="14" t="n"/>
      <c r="D236" s="14" t="n"/>
      <c r="E236" s="14" t="n"/>
      <c r="F236" s="14" t="n"/>
      <c r="G236" s="14" t="n"/>
      <c r="H236" s="14" t="n"/>
      <c r="I236" s="14" t="n"/>
      <c r="J236" s="14" t="n"/>
      <c r="K236" s="14" t="n"/>
      <c r="L236" s="14" t="n"/>
      <c r="M236" s="14" t="n"/>
      <c r="N236" s="14" t="n"/>
      <c r="O236" s="14" t="n"/>
      <c r="P236" s="14" t="n"/>
      <c r="Q236" s="14" t="n"/>
      <c r="R236" s="14" t="n"/>
      <c r="S236" s="14" t="n"/>
      <c r="T236" s="14" t="n"/>
      <c r="U236" s="14" t="n"/>
      <c r="V236" s="14" t="n"/>
      <c r="W236" s="14" t="n"/>
      <c r="X236" s="14" t="n"/>
      <c r="Y236" s="14" t="n"/>
      <c r="Z236" s="14" t="n"/>
    </row>
    <row r="237" ht="15.75" customHeight="1" s="16">
      <c r="A237" s="14" t="n"/>
      <c r="B237" s="14" t="n"/>
      <c r="C237" s="14" t="n"/>
      <c r="D237" s="14" t="n"/>
      <c r="E237" s="14" t="n"/>
      <c r="F237" s="14" t="n"/>
      <c r="G237" s="14" t="n"/>
      <c r="H237" s="14" t="n"/>
      <c r="I237" s="14" t="n"/>
      <c r="J237" s="14" t="n"/>
      <c r="K237" s="14" t="n"/>
      <c r="L237" s="14" t="n"/>
      <c r="M237" s="14" t="n"/>
      <c r="N237" s="14" t="n"/>
      <c r="O237" s="14" t="n"/>
      <c r="P237" s="14" t="n"/>
      <c r="Q237" s="14" t="n"/>
      <c r="R237" s="14" t="n"/>
      <c r="S237" s="14" t="n"/>
      <c r="T237" s="14" t="n"/>
      <c r="U237" s="14" t="n"/>
      <c r="V237" s="14" t="n"/>
      <c r="W237" s="14" t="n"/>
      <c r="X237" s="14" t="n"/>
      <c r="Y237" s="14" t="n"/>
      <c r="Z237" s="14" t="n"/>
    </row>
    <row r="238" ht="15.75" customHeight="1" s="16">
      <c r="A238" s="14" t="n"/>
      <c r="B238" s="14" t="n"/>
      <c r="C238" s="14" t="n"/>
      <c r="D238" s="14" t="n"/>
      <c r="E238" s="14" t="n"/>
      <c r="F238" s="14" t="n"/>
      <c r="G238" s="14" t="n"/>
      <c r="H238" s="14" t="n"/>
      <c r="I238" s="14" t="n"/>
      <c r="J238" s="14" t="n"/>
      <c r="K238" s="14" t="n"/>
      <c r="L238" s="14" t="n"/>
      <c r="M238" s="14" t="n"/>
      <c r="N238" s="14" t="n"/>
      <c r="O238" s="14" t="n"/>
      <c r="P238" s="14" t="n"/>
      <c r="Q238" s="14" t="n"/>
      <c r="R238" s="14" t="n"/>
      <c r="S238" s="14" t="n"/>
      <c r="T238" s="14" t="n"/>
      <c r="U238" s="14" t="n"/>
      <c r="V238" s="14" t="n"/>
      <c r="W238" s="14" t="n"/>
      <c r="X238" s="14" t="n"/>
      <c r="Y238" s="14" t="n"/>
      <c r="Z238" s="14" t="n"/>
    </row>
    <row r="239" ht="15.75" customHeight="1" s="16">
      <c r="A239" s="14" t="n"/>
      <c r="B239" s="14" t="n"/>
      <c r="C239" s="14" t="n"/>
      <c r="D239" s="14" t="n"/>
      <c r="E239" s="14" t="n"/>
      <c r="F239" s="14" t="n"/>
      <c r="G239" s="14" t="n"/>
      <c r="H239" s="14" t="n"/>
      <c r="I239" s="14" t="n"/>
      <c r="J239" s="14" t="n"/>
      <c r="K239" s="14" t="n"/>
      <c r="L239" s="14" t="n"/>
      <c r="M239" s="14" t="n"/>
      <c r="N239" s="14" t="n"/>
      <c r="O239" s="14" t="n"/>
      <c r="P239" s="14" t="n"/>
      <c r="Q239" s="14" t="n"/>
      <c r="R239" s="14" t="n"/>
      <c r="S239" s="14" t="n"/>
      <c r="T239" s="14" t="n"/>
      <c r="U239" s="14" t="n"/>
      <c r="V239" s="14" t="n"/>
      <c r="W239" s="14" t="n"/>
      <c r="X239" s="14" t="n"/>
      <c r="Y239" s="14" t="n"/>
      <c r="Z239" s="14" t="n"/>
    </row>
    <row r="240" ht="15.75" customHeight="1" s="16">
      <c r="A240" s="14" t="n"/>
      <c r="B240" s="14" t="n"/>
      <c r="C240" s="14" t="n"/>
      <c r="D240" s="14" t="n"/>
      <c r="E240" s="14" t="n"/>
      <c r="F240" s="14" t="n"/>
      <c r="G240" s="14" t="n"/>
      <c r="H240" s="14" t="n"/>
      <c r="I240" s="14" t="n"/>
      <c r="J240" s="14" t="n"/>
      <c r="K240" s="14" t="n"/>
      <c r="L240" s="14" t="n"/>
      <c r="M240" s="14" t="n"/>
      <c r="N240" s="14" t="n"/>
      <c r="O240" s="14" t="n"/>
      <c r="P240" s="14" t="n"/>
      <c r="Q240" s="14" t="n"/>
      <c r="R240" s="14" t="n"/>
      <c r="S240" s="14" t="n"/>
      <c r="T240" s="14" t="n"/>
      <c r="U240" s="14" t="n"/>
      <c r="V240" s="14" t="n"/>
      <c r="W240" s="14" t="n"/>
      <c r="X240" s="14" t="n"/>
      <c r="Y240" s="14" t="n"/>
      <c r="Z240" s="14" t="n"/>
    </row>
    <row r="241" ht="15.75" customHeight="1" s="16">
      <c r="A241" s="14" t="n"/>
      <c r="B241" s="14" t="n"/>
      <c r="C241" s="14" t="n"/>
      <c r="D241" s="14" t="n"/>
      <c r="E241" s="14" t="n"/>
      <c r="F241" s="14" t="n"/>
      <c r="G241" s="14" t="n"/>
      <c r="H241" s="14" t="n"/>
      <c r="I241" s="14" t="n"/>
      <c r="J241" s="14" t="n"/>
      <c r="K241" s="14" t="n"/>
      <c r="L241" s="14" t="n"/>
      <c r="M241" s="14" t="n"/>
      <c r="N241" s="14" t="n"/>
      <c r="O241" s="14" t="n"/>
      <c r="P241" s="14" t="n"/>
      <c r="Q241" s="14" t="n"/>
      <c r="R241" s="14" t="n"/>
      <c r="S241" s="14" t="n"/>
      <c r="T241" s="14" t="n"/>
      <c r="U241" s="14" t="n"/>
      <c r="V241" s="14" t="n"/>
      <c r="W241" s="14" t="n"/>
      <c r="X241" s="14" t="n"/>
      <c r="Y241" s="14" t="n"/>
      <c r="Z241" s="14" t="n"/>
    </row>
    <row r="242" ht="15.75" customHeight="1" s="16">
      <c r="A242" s="14" t="n"/>
      <c r="B242" s="14" t="n"/>
      <c r="C242" s="14" t="n"/>
      <c r="D242" s="14" t="n"/>
      <c r="E242" s="14" t="n"/>
      <c r="F242" s="14" t="n"/>
      <c r="G242" s="14" t="n"/>
      <c r="H242" s="14" t="n"/>
      <c r="I242" s="14" t="n"/>
      <c r="J242" s="14" t="n"/>
      <c r="K242" s="14" t="n"/>
      <c r="L242" s="14" t="n"/>
      <c r="M242" s="14" t="n"/>
      <c r="N242" s="14" t="n"/>
      <c r="O242" s="14" t="n"/>
      <c r="P242" s="14" t="n"/>
      <c r="Q242" s="14" t="n"/>
      <c r="R242" s="14" t="n"/>
      <c r="S242" s="14" t="n"/>
      <c r="T242" s="14" t="n"/>
      <c r="U242" s="14" t="n"/>
      <c r="V242" s="14" t="n"/>
      <c r="W242" s="14" t="n"/>
      <c r="X242" s="14" t="n"/>
      <c r="Y242" s="14" t="n"/>
      <c r="Z242" s="14" t="n"/>
    </row>
    <row r="243" ht="15.75" customHeight="1" s="16">
      <c r="A243" s="14" t="n"/>
      <c r="B243" s="14" t="n"/>
      <c r="C243" s="14" t="n"/>
      <c r="D243" s="14" t="n"/>
      <c r="E243" s="14" t="n"/>
      <c r="F243" s="14" t="n"/>
      <c r="G243" s="14" t="n"/>
      <c r="H243" s="14" t="n"/>
      <c r="I243" s="14" t="n"/>
      <c r="J243" s="14" t="n"/>
      <c r="K243" s="14" t="n"/>
      <c r="L243" s="14" t="n"/>
      <c r="M243" s="14" t="n"/>
      <c r="N243" s="14" t="n"/>
      <c r="O243" s="14" t="n"/>
      <c r="P243" s="14" t="n"/>
      <c r="Q243" s="14" t="n"/>
      <c r="R243" s="14" t="n"/>
      <c r="S243" s="14" t="n"/>
      <c r="T243" s="14" t="n"/>
      <c r="U243" s="14" t="n"/>
      <c r="V243" s="14" t="n"/>
      <c r="W243" s="14" t="n"/>
      <c r="X243" s="14" t="n"/>
      <c r="Y243" s="14" t="n"/>
      <c r="Z243" s="14" t="n"/>
    </row>
    <row r="244" ht="15.75" customHeight="1" s="16">
      <c r="A244" s="14" t="n"/>
      <c r="B244" s="14" t="n"/>
      <c r="C244" s="14" t="n"/>
      <c r="D244" s="14" t="n"/>
      <c r="E244" s="14" t="n"/>
      <c r="F244" s="14" t="n"/>
      <c r="G244" s="14" t="n"/>
      <c r="H244" s="14" t="n"/>
      <c r="I244" s="14" t="n"/>
      <c r="J244" s="14" t="n"/>
      <c r="K244" s="14" t="n"/>
      <c r="L244" s="14" t="n"/>
      <c r="M244" s="14" t="n"/>
      <c r="N244" s="14" t="n"/>
      <c r="O244" s="14" t="n"/>
      <c r="P244" s="14" t="n"/>
      <c r="Q244" s="14" t="n"/>
      <c r="R244" s="14" t="n"/>
      <c r="S244" s="14" t="n"/>
      <c r="T244" s="14" t="n"/>
      <c r="U244" s="14" t="n"/>
      <c r="V244" s="14" t="n"/>
      <c r="W244" s="14" t="n"/>
      <c r="X244" s="14" t="n"/>
      <c r="Y244" s="14" t="n"/>
      <c r="Z244" s="14" t="n"/>
    </row>
    <row r="245" ht="15.75" customHeight="1" s="16">
      <c r="A245" s="14" t="n"/>
      <c r="B245" s="14" t="n"/>
      <c r="C245" s="14" t="n"/>
      <c r="D245" s="14" t="n"/>
      <c r="E245" s="14" t="n"/>
      <c r="F245" s="14" t="n"/>
      <c r="G245" s="14" t="n"/>
      <c r="H245" s="14" t="n"/>
      <c r="I245" s="14" t="n"/>
      <c r="J245" s="14" t="n"/>
      <c r="K245" s="14" t="n"/>
      <c r="L245" s="14" t="n"/>
      <c r="M245" s="14" t="n"/>
      <c r="N245" s="14" t="n"/>
      <c r="O245" s="14" t="n"/>
      <c r="P245" s="14" t="n"/>
      <c r="Q245" s="14" t="n"/>
      <c r="R245" s="14" t="n"/>
      <c r="S245" s="14" t="n"/>
      <c r="T245" s="14" t="n"/>
      <c r="U245" s="14" t="n"/>
      <c r="V245" s="14" t="n"/>
      <c r="W245" s="14" t="n"/>
      <c r="X245" s="14" t="n"/>
      <c r="Y245" s="14" t="n"/>
      <c r="Z245" s="14" t="n"/>
    </row>
    <row r="246" ht="15.75" customHeight="1" s="16">
      <c r="A246" s="14" t="n"/>
      <c r="B246" s="14" t="n"/>
      <c r="C246" s="14" t="n"/>
      <c r="D246" s="14" t="n"/>
      <c r="E246" s="14" t="n"/>
      <c r="F246" s="14" t="n"/>
      <c r="G246" s="14" t="n"/>
      <c r="H246" s="14" t="n"/>
      <c r="I246" s="14" t="n"/>
      <c r="J246" s="14" t="n"/>
      <c r="K246" s="14" t="n"/>
      <c r="L246" s="14" t="n"/>
      <c r="M246" s="14" t="n"/>
      <c r="N246" s="14" t="n"/>
      <c r="O246" s="14" t="n"/>
      <c r="P246" s="14" t="n"/>
      <c r="Q246" s="14" t="n"/>
      <c r="R246" s="14" t="n"/>
      <c r="S246" s="14" t="n"/>
      <c r="T246" s="14" t="n"/>
      <c r="U246" s="14" t="n"/>
      <c r="V246" s="14" t="n"/>
      <c r="W246" s="14" t="n"/>
      <c r="X246" s="14" t="n"/>
      <c r="Y246" s="14" t="n"/>
      <c r="Z246" s="14" t="n"/>
    </row>
    <row r="247" ht="15.75" customHeight="1" s="16">
      <c r="A247" s="14" t="n"/>
      <c r="B247" s="14" t="n"/>
      <c r="C247" s="14" t="n"/>
      <c r="D247" s="14" t="n"/>
      <c r="E247" s="14" t="n"/>
      <c r="F247" s="14" t="n"/>
      <c r="G247" s="14" t="n"/>
      <c r="H247" s="14" t="n"/>
      <c r="I247" s="14" t="n"/>
      <c r="J247" s="14" t="n"/>
      <c r="K247" s="14" t="n"/>
      <c r="L247" s="14" t="n"/>
      <c r="M247" s="14" t="n"/>
      <c r="N247" s="14" t="n"/>
      <c r="O247" s="14" t="n"/>
      <c r="P247" s="14" t="n"/>
      <c r="Q247" s="14" t="n"/>
      <c r="R247" s="14" t="n"/>
      <c r="S247" s="14" t="n"/>
      <c r="T247" s="14" t="n"/>
      <c r="U247" s="14" t="n"/>
      <c r="V247" s="14" t="n"/>
      <c r="W247" s="14" t="n"/>
      <c r="X247" s="14" t="n"/>
      <c r="Y247" s="14" t="n"/>
      <c r="Z247" s="14" t="n"/>
    </row>
    <row r="248" ht="15.75" customHeight="1" s="16">
      <c r="A248" s="14" t="n"/>
      <c r="B248" s="14" t="n"/>
      <c r="C248" s="14" t="n"/>
      <c r="D248" s="14" t="n"/>
      <c r="E248" s="14" t="n"/>
      <c r="F248" s="14" t="n"/>
      <c r="G248" s="14" t="n"/>
      <c r="H248" s="14" t="n"/>
      <c r="I248" s="14" t="n"/>
      <c r="J248" s="14" t="n"/>
      <c r="K248" s="14" t="n"/>
      <c r="L248" s="14" t="n"/>
      <c r="M248" s="14" t="n"/>
      <c r="N248" s="14" t="n"/>
      <c r="O248" s="14" t="n"/>
      <c r="P248" s="14" t="n"/>
      <c r="Q248" s="14" t="n"/>
      <c r="R248" s="14" t="n"/>
      <c r="S248" s="14" t="n"/>
      <c r="T248" s="14" t="n"/>
      <c r="U248" s="14" t="n"/>
      <c r="V248" s="14" t="n"/>
      <c r="W248" s="14" t="n"/>
      <c r="X248" s="14" t="n"/>
      <c r="Y248" s="14" t="n"/>
      <c r="Z248" s="14" t="n"/>
    </row>
    <row r="249" ht="15.75" customHeight="1" s="16">
      <c r="A249" s="14" t="n"/>
      <c r="B249" s="14" t="n"/>
      <c r="C249" s="14" t="n"/>
      <c r="D249" s="14" t="n"/>
      <c r="E249" s="14" t="n"/>
      <c r="F249" s="14" t="n"/>
      <c r="G249" s="14" t="n"/>
      <c r="H249" s="14" t="n"/>
      <c r="I249" s="14" t="n"/>
      <c r="J249" s="14" t="n"/>
      <c r="K249" s="14" t="n"/>
      <c r="L249" s="14" t="n"/>
      <c r="M249" s="14" t="n"/>
      <c r="N249" s="14" t="n"/>
      <c r="O249" s="14" t="n"/>
      <c r="P249" s="14" t="n"/>
      <c r="Q249" s="14" t="n"/>
      <c r="R249" s="14" t="n"/>
      <c r="S249" s="14" t="n"/>
      <c r="T249" s="14" t="n"/>
      <c r="U249" s="14" t="n"/>
      <c r="V249" s="14" t="n"/>
      <c r="W249" s="14" t="n"/>
      <c r="X249" s="14" t="n"/>
      <c r="Y249" s="14" t="n"/>
      <c r="Z249" s="14" t="n"/>
    </row>
    <row r="250" ht="15.75" customHeight="1" s="16">
      <c r="A250" s="14" t="n"/>
      <c r="B250" s="14" t="n"/>
      <c r="C250" s="14" t="n"/>
      <c r="D250" s="14" t="n"/>
      <c r="E250" s="14" t="n"/>
      <c r="F250" s="14" t="n"/>
      <c r="G250" s="14" t="n"/>
      <c r="H250" s="14" t="n"/>
      <c r="I250" s="14" t="n"/>
      <c r="J250" s="14" t="n"/>
      <c r="K250" s="14" t="n"/>
      <c r="L250" s="14" t="n"/>
      <c r="M250" s="14" t="n"/>
      <c r="N250" s="14" t="n"/>
      <c r="O250" s="14" t="n"/>
      <c r="P250" s="14" t="n"/>
      <c r="Q250" s="14" t="n"/>
      <c r="R250" s="14" t="n"/>
      <c r="S250" s="14" t="n"/>
      <c r="T250" s="14" t="n"/>
      <c r="U250" s="14" t="n"/>
      <c r="V250" s="14" t="n"/>
      <c r="W250" s="14" t="n"/>
      <c r="X250" s="14" t="n"/>
      <c r="Y250" s="14" t="n"/>
      <c r="Z250" s="14" t="n"/>
    </row>
    <row r="251" ht="15.75" customHeight="1" s="16">
      <c r="A251" s="14" t="n"/>
      <c r="B251" s="14" t="n"/>
      <c r="C251" s="14" t="n"/>
      <c r="D251" s="14" t="n"/>
      <c r="E251" s="14" t="n"/>
      <c r="F251" s="14" t="n"/>
      <c r="G251" s="14" t="n"/>
      <c r="H251" s="14" t="n"/>
      <c r="I251" s="14" t="n"/>
      <c r="J251" s="14" t="n"/>
      <c r="K251" s="14" t="n"/>
      <c r="L251" s="14" t="n"/>
      <c r="M251" s="14" t="n"/>
      <c r="N251" s="14" t="n"/>
      <c r="O251" s="14" t="n"/>
      <c r="P251" s="14" t="n"/>
      <c r="Q251" s="14" t="n"/>
      <c r="R251" s="14" t="n"/>
      <c r="S251" s="14" t="n"/>
      <c r="T251" s="14" t="n"/>
      <c r="U251" s="14" t="n"/>
      <c r="V251" s="14" t="n"/>
      <c r="W251" s="14" t="n"/>
      <c r="X251" s="14" t="n"/>
      <c r="Y251" s="14" t="n"/>
      <c r="Z251" s="14" t="n"/>
    </row>
    <row r="252" ht="15.75" customHeight="1" s="16">
      <c r="A252" s="14" t="n"/>
      <c r="B252" s="14" t="n"/>
      <c r="C252" s="14" t="n"/>
      <c r="D252" s="14" t="n"/>
      <c r="E252" s="14" t="n"/>
      <c r="F252" s="14" t="n"/>
      <c r="G252" s="14" t="n"/>
      <c r="H252" s="14" t="n"/>
      <c r="I252" s="14" t="n"/>
      <c r="J252" s="14" t="n"/>
      <c r="K252" s="14" t="n"/>
      <c r="L252" s="14" t="n"/>
      <c r="M252" s="14" t="n"/>
      <c r="N252" s="14" t="n"/>
      <c r="O252" s="14" t="n"/>
      <c r="P252" s="14" t="n"/>
      <c r="Q252" s="14" t="n"/>
      <c r="R252" s="14" t="n"/>
      <c r="S252" s="14" t="n"/>
      <c r="T252" s="14" t="n"/>
      <c r="U252" s="14" t="n"/>
      <c r="V252" s="14" t="n"/>
      <c r="W252" s="14" t="n"/>
      <c r="X252" s="14" t="n"/>
      <c r="Y252" s="14" t="n"/>
      <c r="Z252" s="14" t="n"/>
    </row>
    <row r="253" ht="15.75" customHeight="1" s="16">
      <c r="A253" s="14" t="n"/>
      <c r="B253" s="14" t="n"/>
      <c r="C253" s="14" t="n"/>
      <c r="D253" s="14" t="n"/>
      <c r="E253" s="14" t="n"/>
      <c r="F253" s="14" t="n"/>
      <c r="G253" s="14" t="n"/>
      <c r="H253" s="14" t="n"/>
      <c r="I253" s="14" t="n"/>
      <c r="J253" s="14" t="n"/>
      <c r="K253" s="14" t="n"/>
      <c r="L253" s="14" t="n"/>
      <c r="M253" s="14" t="n"/>
      <c r="N253" s="14" t="n"/>
      <c r="O253" s="14" t="n"/>
      <c r="P253" s="14" t="n"/>
      <c r="Q253" s="14" t="n"/>
      <c r="R253" s="14" t="n"/>
      <c r="S253" s="14" t="n"/>
      <c r="T253" s="14" t="n"/>
      <c r="U253" s="14" t="n"/>
      <c r="V253" s="14" t="n"/>
      <c r="W253" s="14" t="n"/>
      <c r="X253" s="14" t="n"/>
      <c r="Y253" s="14" t="n"/>
      <c r="Z253" s="14" t="n"/>
    </row>
    <row r="254" ht="15.75" customHeight="1" s="16">
      <c r="A254" s="14" t="n"/>
      <c r="B254" s="14" t="n"/>
      <c r="C254" s="14" t="n"/>
      <c r="D254" s="14" t="n"/>
      <c r="E254" s="14" t="n"/>
      <c r="F254" s="14" t="n"/>
      <c r="G254" s="14" t="n"/>
      <c r="H254" s="14" t="n"/>
      <c r="I254" s="14" t="n"/>
      <c r="J254" s="14" t="n"/>
      <c r="K254" s="14" t="n"/>
      <c r="L254" s="14" t="n"/>
      <c r="M254" s="14" t="n"/>
      <c r="N254" s="14" t="n"/>
      <c r="O254" s="14" t="n"/>
      <c r="P254" s="14" t="n"/>
      <c r="Q254" s="14" t="n"/>
      <c r="R254" s="14" t="n"/>
      <c r="S254" s="14" t="n"/>
      <c r="T254" s="14" t="n"/>
      <c r="U254" s="14" t="n"/>
      <c r="V254" s="14" t="n"/>
      <c r="W254" s="14" t="n"/>
      <c r="X254" s="14" t="n"/>
      <c r="Y254" s="14" t="n"/>
      <c r="Z254" s="14" t="n"/>
    </row>
    <row r="255" ht="15.75" customHeight="1" s="16">
      <c r="A255" s="14" t="n"/>
      <c r="B255" s="14" t="n"/>
      <c r="C255" s="14" t="n"/>
      <c r="D255" s="14" t="n"/>
      <c r="E255" s="14" t="n"/>
      <c r="F255" s="14" t="n"/>
      <c r="G255" s="14" t="n"/>
      <c r="H255" s="14" t="n"/>
      <c r="I255" s="14" t="n"/>
      <c r="J255" s="14" t="n"/>
      <c r="K255" s="14" t="n"/>
      <c r="L255" s="14" t="n"/>
      <c r="M255" s="14" t="n"/>
      <c r="N255" s="14" t="n"/>
      <c r="O255" s="14" t="n"/>
      <c r="P255" s="14" t="n"/>
      <c r="Q255" s="14" t="n"/>
      <c r="R255" s="14" t="n"/>
      <c r="S255" s="14" t="n"/>
      <c r="T255" s="14" t="n"/>
      <c r="U255" s="14" t="n"/>
      <c r="V255" s="14" t="n"/>
      <c r="W255" s="14" t="n"/>
      <c r="X255" s="14" t="n"/>
      <c r="Y255" s="14" t="n"/>
      <c r="Z255" s="14" t="n"/>
    </row>
    <row r="256" ht="15.75" customHeight="1" s="16">
      <c r="A256" s="14" t="n"/>
      <c r="B256" s="14" t="n"/>
      <c r="C256" s="14" t="n"/>
      <c r="D256" s="14" t="n"/>
      <c r="E256" s="14" t="n"/>
      <c r="F256" s="14" t="n"/>
      <c r="G256" s="14" t="n"/>
      <c r="H256" s="14" t="n"/>
      <c r="I256" s="14" t="n"/>
      <c r="J256" s="14" t="n"/>
      <c r="K256" s="14" t="n"/>
      <c r="L256" s="14" t="n"/>
      <c r="M256" s="14" t="n"/>
      <c r="N256" s="14" t="n"/>
      <c r="O256" s="14" t="n"/>
      <c r="P256" s="14" t="n"/>
      <c r="Q256" s="14" t="n"/>
      <c r="R256" s="14" t="n"/>
      <c r="S256" s="14" t="n"/>
      <c r="T256" s="14" t="n"/>
      <c r="U256" s="14" t="n"/>
      <c r="V256" s="14" t="n"/>
      <c r="W256" s="14" t="n"/>
      <c r="X256" s="14" t="n"/>
      <c r="Y256" s="14" t="n"/>
      <c r="Z256" s="14" t="n"/>
    </row>
    <row r="257" ht="15.75" customHeight="1" s="16">
      <c r="A257" s="14" t="n"/>
      <c r="B257" s="14" t="n"/>
      <c r="C257" s="14" t="n"/>
      <c r="D257" s="14" t="n"/>
      <c r="E257" s="14" t="n"/>
      <c r="F257" s="14" t="n"/>
      <c r="G257" s="14" t="n"/>
      <c r="H257" s="14" t="n"/>
      <c r="I257" s="14" t="n"/>
      <c r="J257" s="14" t="n"/>
      <c r="K257" s="14" t="n"/>
      <c r="L257" s="14" t="n"/>
      <c r="M257" s="14" t="n"/>
      <c r="N257" s="14" t="n"/>
      <c r="O257" s="14" t="n"/>
      <c r="P257" s="14" t="n"/>
      <c r="Q257" s="14" t="n"/>
      <c r="R257" s="14" t="n"/>
      <c r="S257" s="14" t="n"/>
      <c r="T257" s="14" t="n"/>
      <c r="U257" s="14" t="n"/>
      <c r="V257" s="14" t="n"/>
      <c r="W257" s="14" t="n"/>
      <c r="X257" s="14" t="n"/>
      <c r="Y257" s="14" t="n"/>
      <c r="Z257" s="14" t="n"/>
    </row>
    <row r="258" ht="15.75" customHeight="1" s="16">
      <c r="A258" s="14" t="n"/>
      <c r="B258" s="14" t="n"/>
      <c r="C258" s="14" t="n"/>
      <c r="D258" s="14" t="n"/>
      <c r="E258" s="14" t="n"/>
      <c r="F258" s="14" t="n"/>
      <c r="G258" s="14" t="n"/>
      <c r="H258" s="14" t="n"/>
      <c r="I258" s="14" t="n"/>
      <c r="J258" s="14" t="n"/>
      <c r="K258" s="14" t="n"/>
      <c r="L258" s="14" t="n"/>
      <c r="M258" s="14" t="n"/>
      <c r="N258" s="14" t="n"/>
      <c r="O258" s="14" t="n"/>
      <c r="P258" s="14" t="n"/>
      <c r="Q258" s="14" t="n"/>
      <c r="R258" s="14" t="n"/>
      <c r="S258" s="14" t="n"/>
      <c r="T258" s="14" t="n"/>
      <c r="U258" s="14" t="n"/>
      <c r="V258" s="14" t="n"/>
      <c r="W258" s="14" t="n"/>
      <c r="X258" s="14" t="n"/>
      <c r="Y258" s="14" t="n"/>
      <c r="Z258" s="14" t="n"/>
    </row>
    <row r="259" ht="15.75" customHeight="1" s="16">
      <c r="A259" s="14" t="n"/>
      <c r="B259" s="14" t="n"/>
      <c r="C259" s="14" t="n"/>
      <c r="D259" s="14" t="n"/>
      <c r="E259" s="14" t="n"/>
      <c r="F259" s="14" t="n"/>
      <c r="G259" s="14" t="n"/>
      <c r="H259" s="14" t="n"/>
      <c r="I259" s="14" t="n"/>
      <c r="J259" s="14" t="n"/>
      <c r="K259" s="14" t="n"/>
      <c r="L259" s="14" t="n"/>
      <c r="M259" s="14" t="n"/>
      <c r="N259" s="14" t="n"/>
      <c r="O259" s="14" t="n"/>
      <c r="P259" s="14" t="n"/>
      <c r="Q259" s="14" t="n"/>
      <c r="R259" s="14" t="n"/>
      <c r="S259" s="14" t="n"/>
      <c r="T259" s="14" t="n"/>
      <c r="U259" s="14" t="n"/>
      <c r="V259" s="14" t="n"/>
      <c r="W259" s="14" t="n"/>
      <c r="X259" s="14" t="n"/>
      <c r="Y259" s="14" t="n"/>
      <c r="Z259" s="14" t="n"/>
    </row>
    <row r="260" ht="15.75" customHeight="1" s="16">
      <c r="A260" s="14" t="n"/>
      <c r="B260" s="14" t="n"/>
      <c r="C260" s="14" t="n"/>
      <c r="D260" s="14" t="n"/>
      <c r="E260" s="14" t="n"/>
      <c r="F260" s="14" t="n"/>
      <c r="G260" s="14" t="n"/>
      <c r="H260" s="14" t="n"/>
      <c r="I260" s="14" t="n"/>
      <c r="J260" s="14" t="n"/>
      <c r="K260" s="14" t="n"/>
      <c r="L260" s="14" t="n"/>
      <c r="M260" s="14" t="n"/>
      <c r="N260" s="14" t="n"/>
      <c r="O260" s="14" t="n"/>
      <c r="P260" s="14" t="n"/>
      <c r="Q260" s="14" t="n"/>
      <c r="R260" s="14" t="n"/>
      <c r="S260" s="14" t="n"/>
      <c r="T260" s="14" t="n"/>
      <c r="U260" s="14" t="n"/>
      <c r="V260" s="14" t="n"/>
      <c r="W260" s="14" t="n"/>
      <c r="X260" s="14" t="n"/>
      <c r="Y260" s="14" t="n"/>
      <c r="Z260" s="14" t="n"/>
    </row>
    <row r="261" ht="15.75" customHeight="1" s="16">
      <c r="A261" s="14" t="n"/>
      <c r="B261" s="14" t="n"/>
      <c r="C261" s="14" t="n"/>
      <c r="D261" s="14" t="n"/>
      <c r="E261" s="14" t="n"/>
      <c r="F261" s="14" t="n"/>
      <c r="G261" s="14" t="n"/>
      <c r="H261" s="14" t="n"/>
      <c r="I261" s="14" t="n"/>
      <c r="J261" s="14" t="n"/>
      <c r="K261" s="14" t="n"/>
      <c r="L261" s="14" t="n"/>
      <c r="M261" s="14" t="n"/>
      <c r="N261" s="14" t="n"/>
      <c r="O261" s="14" t="n"/>
      <c r="P261" s="14" t="n"/>
      <c r="Q261" s="14" t="n"/>
      <c r="R261" s="14" t="n"/>
      <c r="S261" s="14" t="n"/>
      <c r="T261" s="14" t="n"/>
      <c r="U261" s="14" t="n"/>
      <c r="V261" s="14" t="n"/>
      <c r="W261" s="14" t="n"/>
      <c r="X261" s="14" t="n"/>
      <c r="Y261" s="14" t="n"/>
      <c r="Z261" s="14" t="n"/>
    </row>
    <row r="262" ht="15.75" customHeight="1" s="16">
      <c r="A262" s="14" t="n"/>
      <c r="B262" s="14" t="n"/>
      <c r="C262" s="14" t="n"/>
      <c r="D262" s="14" t="n"/>
      <c r="E262" s="14" t="n"/>
      <c r="F262" s="14" t="n"/>
      <c r="G262" s="14" t="n"/>
      <c r="H262" s="14" t="n"/>
      <c r="I262" s="14" t="n"/>
      <c r="J262" s="14" t="n"/>
      <c r="K262" s="14" t="n"/>
      <c r="L262" s="14" t="n"/>
      <c r="M262" s="14" t="n"/>
      <c r="N262" s="14" t="n"/>
      <c r="O262" s="14" t="n"/>
      <c r="P262" s="14" t="n"/>
      <c r="Q262" s="14" t="n"/>
      <c r="R262" s="14" t="n"/>
      <c r="S262" s="14" t="n"/>
      <c r="T262" s="14" t="n"/>
      <c r="U262" s="14" t="n"/>
      <c r="V262" s="14" t="n"/>
      <c r="W262" s="14" t="n"/>
      <c r="X262" s="14" t="n"/>
      <c r="Y262" s="14" t="n"/>
      <c r="Z262" s="14" t="n"/>
    </row>
    <row r="263" ht="15.75" customHeight="1" s="16">
      <c r="A263" s="14" t="n"/>
      <c r="B263" s="14" t="n"/>
      <c r="C263" s="14" t="n"/>
      <c r="D263" s="14" t="n"/>
      <c r="E263" s="14" t="n"/>
      <c r="F263" s="14" t="n"/>
      <c r="G263" s="14" t="n"/>
      <c r="H263" s="14" t="n"/>
      <c r="I263" s="14" t="n"/>
      <c r="J263" s="14" t="n"/>
      <c r="K263" s="14" t="n"/>
      <c r="L263" s="14" t="n"/>
      <c r="M263" s="14" t="n"/>
      <c r="N263" s="14" t="n"/>
      <c r="O263" s="14" t="n"/>
      <c r="P263" s="14" t="n"/>
      <c r="Q263" s="14" t="n"/>
      <c r="R263" s="14" t="n"/>
      <c r="S263" s="14" t="n"/>
      <c r="T263" s="14" t="n"/>
      <c r="U263" s="14" t="n"/>
      <c r="V263" s="14" t="n"/>
      <c r="W263" s="14" t="n"/>
      <c r="X263" s="14" t="n"/>
      <c r="Y263" s="14" t="n"/>
      <c r="Z263" s="14" t="n"/>
    </row>
    <row r="264" ht="15.75" customHeight="1" s="16">
      <c r="A264" s="14" t="n"/>
      <c r="B264" s="14" t="n"/>
      <c r="C264" s="14" t="n"/>
      <c r="D264" s="14" t="n"/>
      <c r="E264" s="14" t="n"/>
      <c r="F264" s="14" t="n"/>
      <c r="G264" s="14" t="n"/>
      <c r="H264" s="14" t="n"/>
      <c r="I264" s="14" t="n"/>
      <c r="J264" s="14" t="n"/>
      <c r="K264" s="14" t="n"/>
      <c r="L264" s="14" t="n"/>
      <c r="M264" s="14" t="n"/>
      <c r="N264" s="14" t="n"/>
      <c r="O264" s="14" t="n"/>
      <c r="P264" s="14" t="n"/>
      <c r="Q264" s="14" t="n"/>
      <c r="R264" s="14" t="n"/>
      <c r="S264" s="14" t="n"/>
      <c r="T264" s="14" t="n"/>
      <c r="U264" s="14" t="n"/>
      <c r="V264" s="14" t="n"/>
      <c r="W264" s="14" t="n"/>
      <c r="X264" s="14" t="n"/>
      <c r="Y264" s="14" t="n"/>
      <c r="Z264" s="14" t="n"/>
    </row>
    <row r="265" ht="15.75" customHeight="1" s="16">
      <c r="A265" s="14" t="n"/>
      <c r="B265" s="14" t="n"/>
      <c r="C265" s="14" t="n"/>
      <c r="D265" s="14" t="n"/>
      <c r="E265" s="14" t="n"/>
      <c r="F265" s="14" t="n"/>
      <c r="G265" s="14" t="n"/>
      <c r="H265" s="14" t="n"/>
      <c r="I265" s="14" t="n"/>
      <c r="J265" s="14" t="n"/>
      <c r="K265" s="14" t="n"/>
      <c r="L265" s="14" t="n"/>
      <c r="M265" s="14" t="n"/>
      <c r="N265" s="14" t="n"/>
      <c r="O265" s="14" t="n"/>
      <c r="P265" s="14" t="n"/>
      <c r="Q265" s="14" t="n"/>
      <c r="R265" s="14" t="n"/>
      <c r="S265" s="14" t="n"/>
      <c r="T265" s="14" t="n"/>
      <c r="U265" s="14" t="n"/>
      <c r="V265" s="14" t="n"/>
      <c r="W265" s="14" t="n"/>
      <c r="X265" s="14" t="n"/>
      <c r="Y265" s="14" t="n"/>
      <c r="Z265" s="14" t="n"/>
    </row>
    <row r="266" ht="15.75" customHeight="1" s="16">
      <c r="A266" s="14" t="n"/>
      <c r="B266" s="14" t="n"/>
      <c r="C266" s="14" t="n"/>
      <c r="D266" s="14" t="n"/>
      <c r="E266" s="14" t="n"/>
      <c r="F266" s="14" t="n"/>
      <c r="G266" s="14" t="n"/>
      <c r="H266" s="14" t="n"/>
      <c r="I266" s="14" t="n"/>
      <c r="J266" s="14" t="n"/>
      <c r="K266" s="14" t="n"/>
      <c r="L266" s="14" t="n"/>
      <c r="M266" s="14" t="n"/>
      <c r="N266" s="14" t="n"/>
      <c r="O266" s="14" t="n"/>
      <c r="P266" s="14" t="n"/>
      <c r="Q266" s="14" t="n"/>
      <c r="R266" s="14" t="n"/>
      <c r="S266" s="14" t="n"/>
      <c r="T266" s="14" t="n"/>
      <c r="U266" s="14" t="n"/>
      <c r="V266" s="14" t="n"/>
      <c r="W266" s="14" t="n"/>
      <c r="X266" s="14" t="n"/>
      <c r="Y266" s="14" t="n"/>
      <c r="Z266" s="14" t="n"/>
    </row>
    <row r="267" ht="15.75" customHeight="1" s="16">
      <c r="A267" s="14" t="n"/>
      <c r="B267" s="14" t="n"/>
      <c r="C267" s="14" t="n"/>
      <c r="D267" s="14" t="n"/>
      <c r="E267" s="14" t="n"/>
      <c r="F267" s="14" t="n"/>
      <c r="G267" s="14" t="n"/>
      <c r="H267" s="14" t="n"/>
      <c r="I267" s="14" t="n"/>
      <c r="J267" s="14" t="n"/>
      <c r="K267" s="14" t="n"/>
      <c r="L267" s="14" t="n"/>
      <c r="M267" s="14" t="n"/>
      <c r="N267" s="14" t="n"/>
      <c r="O267" s="14" t="n"/>
      <c r="P267" s="14" t="n"/>
      <c r="Q267" s="14" t="n"/>
      <c r="R267" s="14" t="n"/>
      <c r="S267" s="14" t="n"/>
      <c r="T267" s="14" t="n"/>
      <c r="U267" s="14" t="n"/>
      <c r="V267" s="14" t="n"/>
      <c r="W267" s="14" t="n"/>
      <c r="X267" s="14" t="n"/>
      <c r="Y267" s="14" t="n"/>
      <c r="Z267" s="14" t="n"/>
    </row>
    <row r="268" ht="15.75" customHeight="1" s="16">
      <c r="A268" s="14" t="n"/>
      <c r="B268" s="14" t="n"/>
      <c r="C268" s="14" t="n"/>
      <c r="D268" s="14" t="n"/>
      <c r="E268" s="14" t="n"/>
      <c r="F268" s="14" t="n"/>
      <c r="G268" s="14" t="n"/>
      <c r="H268" s="14" t="n"/>
      <c r="I268" s="14" t="n"/>
      <c r="J268" s="14" t="n"/>
      <c r="K268" s="14" t="n"/>
      <c r="L268" s="14" t="n"/>
      <c r="M268" s="14" t="n"/>
      <c r="N268" s="14" t="n"/>
      <c r="O268" s="14" t="n"/>
      <c r="P268" s="14" t="n"/>
      <c r="Q268" s="14" t="n"/>
      <c r="R268" s="14" t="n"/>
      <c r="S268" s="14" t="n"/>
      <c r="T268" s="14" t="n"/>
      <c r="U268" s="14" t="n"/>
      <c r="V268" s="14" t="n"/>
      <c r="W268" s="14" t="n"/>
      <c r="X268" s="14" t="n"/>
      <c r="Y268" s="14" t="n"/>
      <c r="Z268" s="14" t="n"/>
    </row>
    <row r="269" ht="15.75" customHeight="1" s="16">
      <c r="A269" s="14" t="n"/>
      <c r="B269" s="14" t="n"/>
      <c r="C269" s="14" t="n"/>
      <c r="D269" s="14" t="n"/>
      <c r="E269" s="14" t="n"/>
      <c r="F269" s="14" t="n"/>
      <c r="G269" s="14" t="n"/>
      <c r="H269" s="14" t="n"/>
      <c r="I269" s="14" t="n"/>
      <c r="J269" s="14" t="n"/>
      <c r="K269" s="14" t="n"/>
      <c r="L269" s="14" t="n"/>
      <c r="M269" s="14" t="n"/>
      <c r="N269" s="14" t="n"/>
      <c r="O269" s="14" t="n"/>
      <c r="P269" s="14" t="n"/>
      <c r="Q269" s="14" t="n"/>
      <c r="R269" s="14" t="n"/>
      <c r="S269" s="14" t="n"/>
      <c r="T269" s="14" t="n"/>
      <c r="U269" s="14" t="n"/>
      <c r="V269" s="14" t="n"/>
      <c r="W269" s="14" t="n"/>
      <c r="X269" s="14" t="n"/>
      <c r="Y269" s="14" t="n"/>
      <c r="Z269" s="14" t="n"/>
    </row>
    <row r="270" ht="15.75" customHeight="1" s="16">
      <c r="A270" s="14" t="n"/>
      <c r="B270" s="14" t="n"/>
      <c r="C270" s="14" t="n"/>
      <c r="D270" s="14" t="n"/>
      <c r="E270" s="14" t="n"/>
      <c r="F270" s="14" t="n"/>
      <c r="G270" s="14" t="n"/>
      <c r="H270" s="14" t="n"/>
      <c r="I270" s="14" t="n"/>
      <c r="J270" s="14" t="n"/>
      <c r="K270" s="14" t="n"/>
      <c r="L270" s="14" t="n"/>
      <c r="M270" s="14" t="n"/>
      <c r="N270" s="14" t="n"/>
      <c r="O270" s="14" t="n"/>
      <c r="P270" s="14" t="n"/>
      <c r="Q270" s="14" t="n"/>
      <c r="R270" s="14" t="n"/>
      <c r="S270" s="14" t="n"/>
      <c r="T270" s="14" t="n"/>
      <c r="U270" s="14" t="n"/>
      <c r="V270" s="14" t="n"/>
      <c r="W270" s="14" t="n"/>
      <c r="X270" s="14" t="n"/>
      <c r="Y270" s="14" t="n"/>
      <c r="Z270" s="14" t="n"/>
    </row>
    <row r="271" ht="15.75" customHeight="1" s="16">
      <c r="A271" s="14" t="n"/>
      <c r="B271" s="14" t="n"/>
      <c r="C271" s="14" t="n"/>
      <c r="D271" s="14" t="n"/>
      <c r="E271" s="14" t="n"/>
      <c r="F271" s="14" t="n"/>
      <c r="G271" s="14" t="n"/>
      <c r="H271" s="14" t="n"/>
      <c r="I271" s="14" t="n"/>
      <c r="J271" s="14" t="n"/>
      <c r="K271" s="14" t="n"/>
      <c r="L271" s="14" t="n"/>
      <c r="M271" s="14" t="n"/>
      <c r="N271" s="14" t="n"/>
      <c r="O271" s="14" t="n"/>
      <c r="P271" s="14" t="n"/>
      <c r="Q271" s="14" t="n"/>
      <c r="R271" s="14" t="n"/>
      <c r="S271" s="14" t="n"/>
      <c r="T271" s="14" t="n"/>
      <c r="U271" s="14" t="n"/>
      <c r="V271" s="14" t="n"/>
      <c r="W271" s="14" t="n"/>
      <c r="X271" s="14" t="n"/>
      <c r="Y271" s="14" t="n"/>
      <c r="Z271" s="14" t="n"/>
    </row>
    <row r="272" ht="15.75" customHeight="1" s="16">
      <c r="A272" s="14" t="n"/>
      <c r="B272" s="14" t="n"/>
      <c r="C272" s="14" t="n"/>
      <c r="D272" s="14" t="n"/>
      <c r="E272" s="14" t="n"/>
      <c r="F272" s="14" t="n"/>
      <c r="G272" s="14" t="n"/>
      <c r="H272" s="14" t="n"/>
      <c r="I272" s="14" t="n"/>
      <c r="J272" s="14" t="n"/>
      <c r="K272" s="14" t="n"/>
      <c r="L272" s="14" t="n"/>
      <c r="M272" s="14" t="n"/>
      <c r="N272" s="14" t="n"/>
      <c r="O272" s="14" t="n"/>
      <c r="P272" s="14" t="n"/>
      <c r="Q272" s="14" t="n"/>
      <c r="R272" s="14" t="n"/>
      <c r="S272" s="14" t="n"/>
      <c r="T272" s="14" t="n"/>
      <c r="U272" s="14" t="n"/>
      <c r="V272" s="14" t="n"/>
      <c r="W272" s="14" t="n"/>
      <c r="X272" s="14" t="n"/>
      <c r="Y272" s="14" t="n"/>
      <c r="Z272" s="14" t="n"/>
    </row>
    <row r="273" ht="15.75" customHeight="1" s="16">
      <c r="A273" s="14" t="n"/>
      <c r="B273" s="14" t="n"/>
      <c r="C273" s="14" t="n"/>
      <c r="D273" s="14" t="n"/>
      <c r="E273" s="14" t="n"/>
      <c r="F273" s="14" t="n"/>
      <c r="G273" s="14" t="n"/>
      <c r="H273" s="14" t="n"/>
      <c r="I273" s="14" t="n"/>
      <c r="J273" s="14" t="n"/>
      <c r="K273" s="14" t="n"/>
      <c r="L273" s="14" t="n"/>
      <c r="M273" s="14" t="n"/>
      <c r="N273" s="14" t="n"/>
      <c r="O273" s="14" t="n"/>
      <c r="P273" s="14" t="n"/>
      <c r="Q273" s="14" t="n"/>
      <c r="R273" s="14" t="n"/>
      <c r="S273" s="14" t="n"/>
      <c r="T273" s="14" t="n"/>
      <c r="U273" s="14" t="n"/>
      <c r="V273" s="14" t="n"/>
      <c r="W273" s="14" t="n"/>
      <c r="X273" s="14" t="n"/>
      <c r="Y273" s="14" t="n"/>
      <c r="Z273" s="14" t="n"/>
    </row>
    <row r="274" ht="15.75" customHeight="1" s="16">
      <c r="A274" s="14" t="n"/>
      <c r="B274" s="14" t="n"/>
      <c r="C274" s="14" t="n"/>
      <c r="D274" s="14" t="n"/>
      <c r="E274" s="14" t="n"/>
      <c r="F274" s="14" t="n"/>
      <c r="G274" s="14" t="n"/>
      <c r="H274" s="14" t="n"/>
      <c r="I274" s="14" t="n"/>
      <c r="J274" s="14" t="n"/>
      <c r="K274" s="14" t="n"/>
      <c r="L274" s="14" t="n"/>
      <c r="M274" s="14" t="n"/>
      <c r="N274" s="14" t="n"/>
      <c r="O274" s="14" t="n"/>
      <c r="P274" s="14" t="n"/>
      <c r="Q274" s="14" t="n"/>
      <c r="R274" s="14" t="n"/>
      <c r="S274" s="14" t="n"/>
      <c r="T274" s="14" t="n"/>
      <c r="U274" s="14" t="n"/>
      <c r="V274" s="14" t="n"/>
      <c r="W274" s="14" t="n"/>
      <c r="X274" s="14" t="n"/>
      <c r="Y274" s="14" t="n"/>
      <c r="Z274" s="14" t="n"/>
    </row>
    <row r="275" ht="15.75" customHeight="1" s="16">
      <c r="A275" s="14" t="n"/>
      <c r="B275" s="14" t="n"/>
      <c r="C275" s="14" t="n"/>
      <c r="D275" s="14" t="n"/>
      <c r="E275" s="14" t="n"/>
      <c r="F275" s="14" t="n"/>
      <c r="G275" s="14" t="n"/>
      <c r="H275" s="14" t="n"/>
      <c r="I275" s="14" t="n"/>
      <c r="J275" s="14" t="n"/>
      <c r="K275" s="14" t="n"/>
      <c r="L275" s="14" t="n"/>
      <c r="M275" s="14" t="n"/>
      <c r="N275" s="14" t="n"/>
      <c r="O275" s="14" t="n"/>
      <c r="P275" s="14" t="n"/>
      <c r="Q275" s="14" t="n"/>
      <c r="R275" s="14" t="n"/>
      <c r="S275" s="14" t="n"/>
      <c r="T275" s="14" t="n"/>
      <c r="U275" s="14" t="n"/>
      <c r="V275" s="14" t="n"/>
      <c r="W275" s="14" t="n"/>
      <c r="X275" s="14" t="n"/>
      <c r="Y275" s="14" t="n"/>
      <c r="Z275" s="14" t="n"/>
    </row>
    <row r="276" ht="15.75" customHeight="1" s="16">
      <c r="A276" s="14" t="n"/>
      <c r="B276" s="14" t="n"/>
      <c r="C276" s="14" t="n"/>
      <c r="D276" s="14" t="n"/>
      <c r="E276" s="14" t="n"/>
      <c r="F276" s="14" t="n"/>
      <c r="G276" s="14" t="n"/>
      <c r="H276" s="14" t="n"/>
      <c r="I276" s="14" t="n"/>
      <c r="J276" s="14" t="n"/>
      <c r="K276" s="14" t="n"/>
      <c r="L276" s="14" t="n"/>
      <c r="M276" s="14" t="n"/>
      <c r="N276" s="14" t="n"/>
      <c r="O276" s="14" t="n"/>
      <c r="P276" s="14" t="n"/>
      <c r="Q276" s="14" t="n"/>
      <c r="R276" s="14" t="n"/>
      <c r="S276" s="14" t="n"/>
      <c r="T276" s="14" t="n"/>
      <c r="U276" s="14" t="n"/>
      <c r="V276" s="14" t="n"/>
      <c r="W276" s="14" t="n"/>
      <c r="X276" s="14" t="n"/>
      <c r="Y276" s="14" t="n"/>
      <c r="Z276" s="14" t="n"/>
    </row>
    <row r="277" ht="15.75" customHeight="1" s="16">
      <c r="A277" s="14" t="n"/>
      <c r="B277" s="14" t="n"/>
      <c r="C277" s="14" t="n"/>
      <c r="D277" s="14" t="n"/>
      <c r="E277" s="14" t="n"/>
      <c r="F277" s="14" t="n"/>
      <c r="G277" s="14" t="n"/>
      <c r="H277" s="14" t="n"/>
      <c r="I277" s="14" t="n"/>
      <c r="J277" s="14" t="n"/>
      <c r="K277" s="14" t="n"/>
      <c r="L277" s="14" t="n"/>
      <c r="M277" s="14" t="n"/>
      <c r="N277" s="14" t="n"/>
      <c r="O277" s="14" t="n"/>
      <c r="P277" s="14" t="n"/>
      <c r="Q277" s="14" t="n"/>
      <c r="R277" s="14" t="n"/>
      <c r="S277" s="14" t="n"/>
      <c r="T277" s="14" t="n"/>
      <c r="U277" s="14" t="n"/>
      <c r="V277" s="14" t="n"/>
      <c r="W277" s="14" t="n"/>
      <c r="X277" s="14" t="n"/>
      <c r="Y277" s="14" t="n"/>
      <c r="Z277" s="14" t="n"/>
    </row>
    <row r="278" ht="15.75" customHeight="1" s="16">
      <c r="A278" s="14" t="n"/>
      <c r="B278" s="14" t="n"/>
      <c r="C278" s="14" t="n"/>
      <c r="D278" s="14" t="n"/>
      <c r="E278" s="14" t="n"/>
      <c r="F278" s="14" t="n"/>
      <c r="G278" s="14" t="n"/>
      <c r="H278" s="14" t="n"/>
      <c r="I278" s="14" t="n"/>
      <c r="J278" s="14" t="n"/>
      <c r="K278" s="14" t="n"/>
      <c r="L278" s="14" t="n"/>
      <c r="M278" s="14" t="n"/>
      <c r="N278" s="14" t="n"/>
      <c r="O278" s="14" t="n"/>
      <c r="P278" s="14" t="n"/>
      <c r="Q278" s="14" t="n"/>
      <c r="R278" s="14" t="n"/>
      <c r="S278" s="14" t="n"/>
      <c r="T278" s="14" t="n"/>
      <c r="U278" s="14" t="n"/>
      <c r="V278" s="14" t="n"/>
      <c r="W278" s="14" t="n"/>
      <c r="X278" s="14" t="n"/>
      <c r="Y278" s="14" t="n"/>
      <c r="Z278" s="14" t="n"/>
    </row>
    <row r="279" ht="15.75" customHeight="1" s="16">
      <c r="A279" s="14" t="n"/>
      <c r="B279" s="14" t="n"/>
      <c r="C279" s="14" t="n"/>
      <c r="D279" s="14" t="n"/>
      <c r="E279" s="14" t="n"/>
      <c r="F279" s="14" t="n"/>
      <c r="G279" s="14" t="n"/>
      <c r="H279" s="14" t="n"/>
      <c r="I279" s="14" t="n"/>
      <c r="J279" s="14" t="n"/>
      <c r="K279" s="14" t="n"/>
      <c r="L279" s="14" t="n"/>
      <c r="M279" s="14" t="n"/>
      <c r="N279" s="14" t="n"/>
      <c r="O279" s="14" t="n"/>
      <c r="P279" s="14" t="n"/>
      <c r="Q279" s="14" t="n"/>
      <c r="R279" s="14" t="n"/>
      <c r="S279" s="14" t="n"/>
      <c r="T279" s="14" t="n"/>
      <c r="U279" s="14" t="n"/>
      <c r="V279" s="14" t="n"/>
      <c r="W279" s="14" t="n"/>
      <c r="X279" s="14" t="n"/>
      <c r="Y279" s="14" t="n"/>
      <c r="Z279" s="14" t="n"/>
    </row>
    <row r="280" ht="15.75" customHeight="1" s="16">
      <c r="A280" s="14" t="n"/>
      <c r="B280" s="14" t="n"/>
      <c r="C280" s="14" t="n"/>
      <c r="D280" s="14" t="n"/>
      <c r="E280" s="14" t="n"/>
      <c r="F280" s="14" t="n"/>
      <c r="G280" s="14" t="n"/>
      <c r="H280" s="14" t="n"/>
      <c r="I280" s="14" t="n"/>
      <c r="J280" s="14" t="n"/>
      <c r="K280" s="14" t="n"/>
      <c r="L280" s="14" t="n"/>
      <c r="M280" s="14" t="n"/>
      <c r="N280" s="14" t="n"/>
      <c r="O280" s="14" t="n"/>
      <c r="P280" s="14" t="n"/>
      <c r="Q280" s="14" t="n"/>
      <c r="R280" s="14" t="n"/>
      <c r="S280" s="14" t="n"/>
      <c r="T280" s="14" t="n"/>
      <c r="U280" s="14" t="n"/>
      <c r="V280" s="14" t="n"/>
      <c r="W280" s="14" t="n"/>
      <c r="X280" s="14" t="n"/>
      <c r="Y280" s="14" t="n"/>
      <c r="Z280" s="14" t="n"/>
    </row>
    <row r="281" ht="15.75" customHeight="1" s="16">
      <c r="A281" s="14" t="n"/>
      <c r="B281" s="14" t="n"/>
      <c r="C281" s="14" t="n"/>
      <c r="D281" s="14" t="n"/>
      <c r="E281" s="14" t="n"/>
      <c r="F281" s="14" t="n"/>
      <c r="G281" s="14" t="n"/>
      <c r="H281" s="14" t="n"/>
      <c r="I281" s="14" t="n"/>
      <c r="J281" s="14" t="n"/>
      <c r="K281" s="14" t="n"/>
      <c r="L281" s="14" t="n"/>
      <c r="M281" s="14" t="n"/>
      <c r="N281" s="14" t="n"/>
      <c r="O281" s="14" t="n"/>
      <c r="P281" s="14" t="n"/>
      <c r="Q281" s="14" t="n"/>
      <c r="R281" s="14" t="n"/>
      <c r="S281" s="14" t="n"/>
      <c r="T281" s="14" t="n"/>
      <c r="U281" s="14" t="n"/>
      <c r="V281" s="14" t="n"/>
      <c r="W281" s="14" t="n"/>
      <c r="X281" s="14" t="n"/>
      <c r="Y281" s="14" t="n"/>
      <c r="Z281" s="14" t="n"/>
    </row>
    <row r="282" ht="15.75" customHeight="1" s="16">
      <c r="A282" s="14" t="n"/>
      <c r="B282" s="14" t="n"/>
      <c r="C282" s="14" t="n"/>
      <c r="D282" s="14" t="n"/>
      <c r="E282" s="14" t="n"/>
      <c r="F282" s="14" t="n"/>
      <c r="G282" s="14" t="n"/>
      <c r="H282" s="14" t="n"/>
      <c r="I282" s="14" t="n"/>
      <c r="J282" s="14" t="n"/>
      <c r="K282" s="14" t="n"/>
      <c r="L282" s="14" t="n"/>
      <c r="M282" s="14" t="n"/>
      <c r="N282" s="14" t="n"/>
      <c r="O282" s="14" t="n"/>
      <c r="P282" s="14" t="n"/>
      <c r="Q282" s="14" t="n"/>
      <c r="R282" s="14" t="n"/>
      <c r="S282" s="14" t="n"/>
      <c r="T282" s="14" t="n"/>
      <c r="U282" s="14" t="n"/>
      <c r="V282" s="14" t="n"/>
      <c r="W282" s="14" t="n"/>
      <c r="X282" s="14" t="n"/>
      <c r="Y282" s="14" t="n"/>
      <c r="Z282" s="14" t="n"/>
    </row>
    <row r="283" ht="15.75" customHeight="1" s="16">
      <c r="A283" s="14" t="n"/>
      <c r="B283" s="14" t="n"/>
      <c r="C283" s="14" t="n"/>
      <c r="D283" s="14" t="n"/>
      <c r="E283" s="14" t="n"/>
      <c r="F283" s="14" t="n"/>
      <c r="G283" s="14" t="n"/>
      <c r="H283" s="14" t="n"/>
      <c r="I283" s="14" t="n"/>
      <c r="J283" s="14" t="n"/>
      <c r="K283" s="14" t="n"/>
      <c r="L283" s="14" t="n"/>
      <c r="M283" s="14" t="n"/>
      <c r="N283" s="14" t="n"/>
      <c r="O283" s="14" t="n"/>
      <c r="P283" s="14" t="n"/>
      <c r="Q283" s="14" t="n"/>
      <c r="R283" s="14" t="n"/>
      <c r="S283" s="14" t="n"/>
      <c r="T283" s="14" t="n"/>
      <c r="U283" s="14" t="n"/>
      <c r="V283" s="14" t="n"/>
      <c r="W283" s="14" t="n"/>
      <c r="X283" s="14" t="n"/>
      <c r="Y283" s="14" t="n"/>
      <c r="Z283" s="14" t="n"/>
    </row>
    <row r="284" ht="15.75" customHeight="1" s="16">
      <c r="A284" s="14" t="n"/>
      <c r="B284" s="14" t="n"/>
      <c r="C284" s="14" t="n"/>
      <c r="D284" s="14" t="n"/>
      <c r="E284" s="14" t="n"/>
      <c r="F284" s="14" t="n"/>
      <c r="G284" s="14" t="n"/>
      <c r="H284" s="14" t="n"/>
      <c r="I284" s="14" t="n"/>
      <c r="J284" s="14" t="n"/>
      <c r="K284" s="14" t="n"/>
      <c r="L284" s="14" t="n"/>
      <c r="M284" s="14" t="n"/>
      <c r="N284" s="14" t="n"/>
      <c r="O284" s="14" t="n"/>
      <c r="P284" s="14" t="n"/>
      <c r="Q284" s="14" t="n"/>
      <c r="R284" s="14" t="n"/>
      <c r="S284" s="14" t="n"/>
      <c r="T284" s="14" t="n"/>
      <c r="U284" s="14" t="n"/>
      <c r="V284" s="14" t="n"/>
      <c r="W284" s="14" t="n"/>
      <c r="X284" s="14" t="n"/>
      <c r="Y284" s="14" t="n"/>
      <c r="Z284" s="14" t="n"/>
    </row>
    <row r="285" ht="15.75" customHeight="1" s="16">
      <c r="A285" s="14" t="n"/>
      <c r="B285" s="14" t="n"/>
      <c r="C285" s="14" t="n"/>
      <c r="D285" s="14" t="n"/>
      <c r="E285" s="14" t="n"/>
      <c r="F285" s="14" t="n"/>
      <c r="G285" s="14" t="n"/>
      <c r="H285" s="14" t="n"/>
      <c r="I285" s="14" t="n"/>
      <c r="J285" s="14" t="n"/>
      <c r="K285" s="14" t="n"/>
      <c r="L285" s="14" t="n"/>
      <c r="M285" s="14" t="n"/>
      <c r="N285" s="14" t="n"/>
      <c r="O285" s="14" t="n"/>
      <c r="P285" s="14" t="n"/>
      <c r="Q285" s="14" t="n"/>
      <c r="R285" s="14" t="n"/>
      <c r="S285" s="14" t="n"/>
      <c r="T285" s="14" t="n"/>
      <c r="U285" s="14" t="n"/>
      <c r="V285" s="14" t="n"/>
      <c r="W285" s="14" t="n"/>
      <c r="X285" s="14" t="n"/>
      <c r="Y285" s="14" t="n"/>
      <c r="Z285" s="14" t="n"/>
    </row>
    <row r="286" ht="15.75" customHeight="1" s="16">
      <c r="A286" s="14" t="n"/>
      <c r="B286" s="14" t="n"/>
      <c r="C286" s="14" t="n"/>
      <c r="D286" s="14" t="n"/>
      <c r="E286" s="14" t="n"/>
      <c r="F286" s="14" t="n"/>
      <c r="G286" s="14" t="n"/>
      <c r="H286" s="14" t="n"/>
      <c r="I286" s="14" t="n"/>
      <c r="J286" s="14" t="n"/>
      <c r="K286" s="14" t="n"/>
      <c r="L286" s="14" t="n"/>
      <c r="M286" s="14" t="n"/>
      <c r="N286" s="14" t="n"/>
      <c r="O286" s="14" t="n"/>
      <c r="P286" s="14" t="n"/>
      <c r="Q286" s="14" t="n"/>
      <c r="R286" s="14" t="n"/>
      <c r="S286" s="14" t="n"/>
      <c r="T286" s="14" t="n"/>
      <c r="U286" s="14" t="n"/>
      <c r="V286" s="14" t="n"/>
      <c r="W286" s="14" t="n"/>
      <c r="X286" s="14" t="n"/>
      <c r="Y286" s="14" t="n"/>
      <c r="Z286" s="14" t="n"/>
    </row>
    <row r="287" ht="15.75" customHeight="1" s="16">
      <c r="A287" s="14" t="n"/>
      <c r="B287" s="14" t="n"/>
      <c r="C287" s="14" t="n"/>
      <c r="D287" s="14" t="n"/>
      <c r="E287" s="14" t="n"/>
      <c r="F287" s="14" t="n"/>
      <c r="G287" s="14" t="n"/>
      <c r="H287" s="14" t="n"/>
      <c r="I287" s="14" t="n"/>
      <c r="J287" s="14" t="n"/>
      <c r="K287" s="14" t="n"/>
      <c r="L287" s="14" t="n"/>
      <c r="M287" s="14" t="n"/>
      <c r="N287" s="14" t="n"/>
      <c r="O287" s="14" t="n"/>
      <c r="P287" s="14" t="n"/>
      <c r="Q287" s="14" t="n"/>
      <c r="R287" s="14" t="n"/>
      <c r="S287" s="14" t="n"/>
      <c r="T287" s="14" t="n"/>
      <c r="U287" s="14" t="n"/>
      <c r="V287" s="14" t="n"/>
      <c r="W287" s="14" t="n"/>
      <c r="X287" s="14" t="n"/>
      <c r="Y287" s="14" t="n"/>
      <c r="Z287" s="14" t="n"/>
    </row>
    <row r="288" ht="15.75" customHeight="1" s="16">
      <c r="A288" s="14" t="n"/>
      <c r="B288" s="14" t="n"/>
      <c r="C288" s="14" t="n"/>
      <c r="D288" s="14" t="n"/>
      <c r="E288" s="14" t="n"/>
      <c r="F288" s="14" t="n"/>
      <c r="G288" s="14" t="n"/>
      <c r="H288" s="14" t="n"/>
      <c r="I288" s="14" t="n"/>
      <c r="J288" s="14" t="n"/>
      <c r="K288" s="14" t="n"/>
      <c r="L288" s="14" t="n"/>
      <c r="M288" s="14" t="n"/>
      <c r="N288" s="14" t="n"/>
      <c r="O288" s="14" t="n"/>
      <c r="P288" s="14" t="n"/>
      <c r="Q288" s="14" t="n"/>
      <c r="R288" s="14" t="n"/>
      <c r="S288" s="14" t="n"/>
      <c r="T288" s="14" t="n"/>
      <c r="U288" s="14" t="n"/>
      <c r="V288" s="14" t="n"/>
      <c r="W288" s="14" t="n"/>
      <c r="X288" s="14" t="n"/>
      <c r="Y288" s="14" t="n"/>
      <c r="Z288" s="14" t="n"/>
    </row>
    <row r="289" ht="15.75" customHeight="1" s="16">
      <c r="A289" s="14" t="n"/>
      <c r="B289" s="14" t="n"/>
      <c r="C289" s="14" t="n"/>
      <c r="D289" s="14" t="n"/>
      <c r="E289" s="14" t="n"/>
      <c r="F289" s="14" t="n"/>
      <c r="G289" s="14" t="n"/>
      <c r="H289" s="14" t="n"/>
      <c r="I289" s="14" t="n"/>
      <c r="J289" s="14" t="n"/>
      <c r="K289" s="14" t="n"/>
      <c r="L289" s="14" t="n"/>
      <c r="M289" s="14" t="n"/>
      <c r="N289" s="14" t="n"/>
      <c r="O289" s="14" t="n"/>
      <c r="P289" s="14" t="n"/>
      <c r="Q289" s="14" t="n"/>
      <c r="R289" s="14" t="n"/>
      <c r="S289" s="14" t="n"/>
      <c r="T289" s="14" t="n"/>
      <c r="U289" s="14" t="n"/>
      <c r="V289" s="14" t="n"/>
      <c r="W289" s="14" t="n"/>
      <c r="X289" s="14" t="n"/>
      <c r="Y289" s="14" t="n"/>
      <c r="Z289" s="14" t="n"/>
    </row>
    <row r="290" ht="15.75" customHeight="1" s="16">
      <c r="A290" s="14" t="n"/>
      <c r="B290" s="14" t="n"/>
      <c r="C290" s="14" t="n"/>
      <c r="D290" s="14" t="n"/>
      <c r="E290" s="14" t="n"/>
      <c r="F290" s="14" t="n"/>
      <c r="G290" s="14" t="n"/>
      <c r="H290" s="14" t="n"/>
      <c r="I290" s="14" t="n"/>
      <c r="J290" s="14" t="n"/>
      <c r="K290" s="14" t="n"/>
      <c r="L290" s="14" t="n"/>
      <c r="M290" s="14" t="n"/>
      <c r="N290" s="14" t="n"/>
      <c r="O290" s="14" t="n"/>
      <c r="P290" s="14" t="n"/>
      <c r="Q290" s="14" t="n"/>
      <c r="R290" s="14" t="n"/>
      <c r="S290" s="14" t="n"/>
      <c r="T290" s="14" t="n"/>
      <c r="U290" s="14" t="n"/>
      <c r="V290" s="14" t="n"/>
      <c r="W290" s="14" t="n"/>
      <c r="X290" s="14" t="n"/>
      <c r="Y290" s="14" t="n"/>
      <c r="Z290" s="14" t="n"/>
    </row>
    <row r="291" ht="15.75" customHeight="1" s="16">
      <c r="A291" s="14" t="n"/>
      <c r="B291" s="14" t="n"/>
      <c r="C291" s="14" t="n"/>
      <c r="D291" s="14" t="n"/>
      <c r="E291" s="14" t="n"/>
      <c r="F291" s="14" t="n"/>
      <c r="G291" s="14" t="n"/>
      <c r="H291" s="14" t="n"/>
      <c r="I291" s="14" t="n"/>
      <c r="J291" s="14" t="n"/>
      <c r="K291" s="14" t="n"/>
      <c r="L291" s="14" t="n"/>
      <c r="M291" s="14" t="n"/>
      <c r="N291" s="14" t="n"/>
      <c r="O291" s="14" t="n"/>
      <c r="P291" s="14" t="n"/>
      <c r="Q291" s="14" t="n"/>
      <c r="R291" s="14" t="n"/>
      <c r="S291" s="14" t="n"/>
      <c r="T291" s="14" t="n"/>
      <c r="U291" s="14" t="n"/>
      <c r="V291" s="14" t="n"/>
      <c r="W291" s="14" t="n"/>
      <c r="X291" s="14" t="n"/>
      <c r="Y291" s="14" t="n"/>
      <c r="Z291" s="14" t="n"/>
    </row>
    <row r="292" ht="15.75" customHeight="1" s="16">
      <c r="A292" s="14" t="n"/>
      <c r="B292" s="14" t="n"/>
      <c r="C292" s="14" t="n"/>
      <c r="D292" s="14" t="n"/>
      <c r="E292" s="14" t="n"/>
      <c r="F292" s="14" t="n"/>
      <c r="G292" s="14" t="n"/>
      <c r="H292" s="14" t="n"/>
      <c r="I292" s="14" t="n"/>
      <c r="J292" s="14" t="n"/>
      <c r="K292" s="14" t="n"/>
      <c r="L292" s="14" t="n"/>
      <c r="M292" s="14" t="n"/>
      <c r="N292" s="14" t="n"/>
      <c r="O292" s="14" t="n"/>
      <c r="P292" s="14" t="n"/>
      <c r="Q292" s="14" t="n"/>
      <c r="R292" s="14" t="n"/>
      <c r="S292" s="14" t="n"/>
      <c r="T292" s="14" t="n"/>
      <c r="U292" s="14" t="n"/>
      <c r="V292" s="14" t="n"/>
      <c r="W292" s="14" t="n"/>
      <c r="X292" s="14" t="n"/>
      <c r="Y292" s="14" t="n"/>
      <c r="Z292" s="14" t="n"/>
    </row>
    <row r="293" ht="15.75" customHeight="1" s="16">
      <c r="A293" s="14" t="n"/>
      <c r="B293" s="14" t="n"/>
      <c r="C293" s="14" t="n"/>
      <c r="D293" s="14" t="n"/>
      <c r="E293" s="14" t="n"/>
      <c r="F293" s="14" t="n"/>
      <c r="G293" s="14" t="n"/>
      <c r="H293" s="14" t="n"/>
      <c r="I293" s="14" t="n"/>
      <c r="J293" s="14" t="n"/>
      <c r="K293" s="14" t="n"/>
      <c r="L293" s="14" t="n"/>
      <c r="M293" s="14" t="n"/>
      <c r="N293" s="14" t="n"/>
      <c r="O293" s="14" t="n"/>
      <c r="P293" s="14" t="n"/>
      <c r="Q293" s="14" t="n"/>
      <c r="R293" s="14" t="n"/>
      <c r="S293" s="14" t="n"/>
      <c r="T293" s="14" t="n"/>
      <c r="U293" s="14" t="n"/>
      <c r="V293" s="14" t="n"/>
      <c r="W293" s="14" t="n"/>
      <c r="X293" s="14" t="n"/>
      <c r="Y293" s="14" t="n"/>
      <c r="Z293" s="14" t="n"/>
    </row>
    <row r="294" ht="15.75" customHeight="1" s="16">
      <c r="A294" s="14" t="n"/>
      <c r="B294" s="14" t="n"/>
      <c r="C294" s="14" t="n"/>
      <c r="D294" s="14" t="n"/>
      <c r="E294" s="14" t="n"/>
      <c r="F294" s="14" t="n"/>
      <c r="G294" s="14" t="n"/>
      <c r="H294" s="14" t="n"/>
      <c r="I294" s="14" t="n"/>
      <c r="J294" s="14" t="n"/>
      <c r="K294" s="14" t="n"/>
      <c r="L294" s="14" t="n"/>
      <c r="M294" s="14" t="n"/>
      <c r="N294" s="14" t="n"/>
      <c r="O294" s="14" t="n"/>
      <c r="P294" s="14" t="n"/>
      <c r="Q294" s="14" t="n"/>
      <c r="R294" s="14" t="n"/>
      <c r="S294" s="14" t="n"/>
      <c r="T294" s="14" t="n"/>
      <c r="U294" s="14" t="n"/>
      <c r="V294" s="14" t="n"/>
      <c r="W294" s="14" t="n"/>
      <c r="X294" s="14" t="n"/>
      <c r="Y294" s="14" t="n"/>
      <c r="Z294" s="14" t="n"/>
    </row>
    <row r="295" ht="15.75" customHeight="1" s="16">
      <c r="A295" s="14" t="n"/>
      <c r="B295" s="14" t="n"/>
      <c r="C295" s="14" t="n"/>
      <c r="D295" s="14" t="n"/>
      <c r="E295" s="14" t="n"/>
      <c r="F295" s="14" t="n"/>
      <c r="G295" s="14" t="n"/>
      <c r="H295" s="14" t="n"/>
      <c r="I295" s="14" t="n"/>
      <c r="J295" s="14" t="n"/>
      <c r="K295" s="14" t="n"/>
      <c r="L295" s="14" t="n"/>
      <c r="M295" s="14" t="n"/>
      <c r="N295" s="14" t="n"/>
      <c r="O295" s="14" t="n"/>
      <c r="P295" s="14" t="n"/>
      <c r="Q295" s="14" t="n"/>
      <c r="R295" s="14" t="n"/>
      <c r="S295" s="14" t="n"/>
      <c r="T295" s="14" t="n"/>
      <c r="U295" s="14" t="n"/>
      <c r="V295" s="14" t="n"/>
      <c r="W295" s="14" t="n"/>
      <c r="X295" s="14" t="n"/>
      <c r="Y295" s="14" t="n"/>
      <c r="Z295" s="14" t="n"/>
    </row>
    <row r="296" ht="15.75" customHeight="1" s="16">
      <c r="A296" s="14" t="n"/>
      <c r="B296" s="14" t="n"/>
      <c r="C296" s="14" t="n"/>
      <c r="D296" s="14" t="n"/>
      <c r="E296" s="14" t="n"/>
      <c r="F296" s="14" t="n"/>
      <c r="G296" s="14" t="n"/>
      <c r="H296" s="14" t="n"/>
      <c r="I296" s="14" t="n"/>
      <c r="J296" s="14" t="n"/>
      <c r="K296" s="14" t="n"/>
      <c r="L296" s="14" t="n"/>
      <c r="M296" s="14" t="n"/>
      <c r="N296" s="14" t="n"/>
      <c r="O296" s="14" t="n"/>
      <c r="P296" s="14" t="n"/>
      <c r="Q296" s="14" t="n"/>
      <c r="R296" s="14" t="n"/>
      <c r="S296" s="14" t="n"/>
      <c r="T296" s="14" t="n"/>
      <c r="U296" s="14" t="n"/>
      <c r="V296" s="14" t="n"/>
      <c r="W296" s="14" t="n"/>
      <c r="X296" s="14" t="n"/>
      <c r="Y296" s="14" t="n"/>
      <c r="Z296" s="14" t="n"/>
    </row>
    <row r="297" ht="15.75" customHeight="1" s="16">
      <c r="A297" s="14" t="n"/>
      <c r="B297" s="14" t="n"/>
      <c r="C297" s="14" t="n"/>
      <c r="D297" s="14" t="n"/>
      <c r="E297" s="14" t="n"/>
      <c r="F297" s="14" t="n"/>
      <c r="G297" s="14" t="n"/>
      <c r="H297" s="14" t="n"/>
      <c r="I297" s="14" t="n"/>
      <c r="J297" s="14" t="n"/>
      <c r="K297" s="14" t="n"/>
      <c r="L297" s="14" t="n"/>
      <c r="M297" s="14" t="n"/>
      <c r="N297" s="14" t="n"/>
      <c r="O297" s="14" t="n"/>
      <c r="P297" s="14" t="n"/>
      <c r="Q297" s="14" t="n"/>
      <c r="R297" s="14" t="n"/>
      <c r="S297" s="14" t="n"/>
      <c r="T297" s="14" t="n"/>
      <c r="U297" s="14" t="n"/>
      <c r="V297" s="14" t="n"/>
      <c r="W297" s="14" t="n"/>
      <c r="X297" s="14" t="n"/>
      <c r="Y297" s="14" t="n"/>
      <c r="Z297" s="14" t="n"/>
    </row>
    <row r="298" ht="15.75" customHeight="1" s="16">
      <c r="A298" s="14" t="n"/>
      <c r="B298" s="14" t="n"/>
      <c r="C298" s="14" t="n"/>
      <c r="D298" s="14" t="n"/>
      <c r="E298" s="14" t="n"/>
      <c r="F298" s="14" t="n"/>
      <c r="G298" s="14" t="n"/>
      <c r="H298" s="14" t="n"/>
      <c r="I298" s="14" t="n"/>
      <c r="J298" s="14" t="n"/>
      <c r="K298" s="14" t="n"/>
      <c r="L298" s="14" t="n"/>
      <c r="M298" s="14" t="n"/>
      <c r="N298" s="14" t="n"/>
      <c r="O298" s="14" t="n"/>
      <c r="P298" s="14" t="n"/>
      <c r="Q298" s="14" t="n"/>
      <c r="R298" s="14" t="n"/>
      <c r="S298" s="14" t="n"/>
      <c r="T298" s="14" t="n"/>
      <c r="U298" s="14" t="n"/>
      <c r="V298" s="14" t="n"/>
      <c r="W298" s="14" t="n"/>
      <c r="X298" s="14" t="n"/>
      <c r="Y298" s="14" t="n"/>
      <c r="Z298" s="14" t="n"/>
    </row>
    <row r="299" ht="15.75" customHeight="1" s="16">
      <c r="A299" s="14" t="n"/>
      <c r="B299" s="14" t="n"/>
      <c r="C299" s="14" t="n"/>
      <c r="D299" s="14" t="n"/>
      <c r="E299" s="14" t="n"/>
      <c r="F299" s="14" t="n"/>
      <c r="G299" s="14" t="n"/>
      <c r="H299" s="14" t="n"/>
      <c r="I299" s="14" t="n"/>
      <c r="J299" s="14" t="n"/>
      <c r="K299" s="14" t="n"/>
      <c r="L299" s="14" t="n"/>
      <c r="M299" s="14" t="n"/>
      <c r="N299" s="14" t="n"/>
      <c r="O299" s="14" t="n"/>
      <c r="P299" s="14" t="n"/>
      <c r="Q299" s="14" t="n"/>
      <c r="R299" s="14" t="n"/>
      <c r="S299" s="14" t="n"/>
      <c r="T299" s="14" t="n"/>
      <c r="U299" s="14" t="n"/>
      <c r="V299" s="14" t="n"/>
      <c r="W299" s="14" t="n"/>
      <c r="X299" s="14" t="n"/>
      <c r="Y299" s="14" t="n"/>
      <c r="Z299" s="14" t="n"/>
    </row>
    <row r="300" ht="15.75" customHeight="1" s="16">
      <c r="A300" s="14" t="n"/>
      <c r="B300" s="14" t="n"/>
      <c r="C300" s="14" t="n"/>
      <c r="D300" s="14" t="n"/>
      <c r="E300" s="14" t="n"/>
      <c r="F300" s="14" t="n"/>
      <c r="G300" s="14" t="n"/>
      <c r="H300" s="14" t="n"/>
      <c r="I300" s="14" t="n"/>
      <c r="J300" s="14" t="n"/>
      <c r="K300" s="14" t="n"/>
      <c r="L300" s="14" t="n"/>
      <c r="M300" s="14" t="n"/>
      <c r="N300" s="14" t="n"/>
      <c r="O300" s="14" t="n"/>
      <c r="P300" s="14" t="n"/>
      <c r="Q300" s="14" t="n"/>
      <c r="R300" s="14" t="n"/>
      <c r="S300" s="14" t="n"/>
      <c r="T300" s="14" t="n"/>
      <c r="U300" s="14" t="n"/>
      <c r="V300" s="14" t="n"/>
      <c r="W300" s="14" t="n"/>
      <c r="X300" s="14" t="n"/>
      <c r="Y300" s="14" t="n"/>
      <c r="Z300" s="14" t="n"/>
    </row>
    <row r="301" ht="15.75" customHeight="1" s="16">
      <c r="A301" s="14" t="n"/>
      <c r="B301" s="14" t="n"/>
      <c r="C301" s="14" t="n"/>
      <c r="D301" s="14" t="n"/>
      <c r="E301" s="14" t="n"/>
      <c r="F301" s="14" t="n"/>
      <c r="G301" s="14" t="n"/>
      <c r="H301" s="14" t="n"/>
      <c r="I301" s="14" t="n"/>
      <c r="J301" s="14" t="n"/>
      <c r="K301" s="14" t="n"/>
      <c r="L301" s="14" t="n"/>
      <c r="M301" s="14" t="n"/>
      <c r="N301" s="14" t="n"/>
      <c r="O301" s="14" t="n"/>
      <c r="P301" s="14" t="n"/>
      <c r="Q301" s="14" t="n"/>
      <c r="R301" s="14" t="n"/>
      <c r="S301" s="14" t="n"/>
      <c r="T301" s="14" t="n"/>
      <c r="U301" s="14" t="n"/>
      <c r="V301" s="14" t="n"/>
      <c r="W301" s="14" t="n"/>
      <c r="X301" s="14" t="n"/>
      <c r="Y301" s="14" t="n"/>
      <c r="Z301" s="14" t="n"/>
    </row>
    <row r="302" ht="15.75" customHeight="1" s="16">
      <c r="A302" s="14" t="n"/>
      <c r="B302" s="14" t="n"/>
      <c r="C302" s="14" t="n"/>
      <c r="D302" s="14" t="n"/>
      <c r="E302" s="14" t="n"/>
      <c r="F302" s="14" t="n"/>
      <c r="G302" s="14" t="n"/>
      <c r="H302" s="14" t="n"/>
      <c r="I302" s="14" t="n"/>
      <c r="J302" s="14" t="n"/>
      <c r="K302" s="14" t="n"/>
      <c r="L302" s="14" t="n"/>
      <c r="M302" s="14" t="n"/>
      <c r="N302" s="14" t="n"/>
      <c r="O302" s="14" t="n"/>
      <c r="P302" s="14" t="n"/>
      <c r="Q302" s="14" t="n"/>
      <c r="R302" s="14" t="n"/>
      <c r="S302" s="14" t="n"/>
      <c r="T302" s="14" t="n"/>
      <c r="U302" s="14" t="n"/>
      <c r="V302" s="14" t="n"/>
      <c r="W302" s="14" t="n"/>
      <c r="X302" s="14" t="n"/>
      <c r="Y302" s="14" t="n"/>
      <c r="Z302" s="14" t="n"/>
    </row>
    <row r="303" ht="15.75" customHeight="1" s="16">
      <c r="A303" s="14" t="n"/>
      <c r="B303" s="14" t="n"/>
      <c r="C303" s="14" t="n"/>
      <c r="D303" s="14" t="n"/>
      <c r="E303" s="14" t="n"/>
      <c r="F303" s="14" t="n"/>
      <c r="G303" s="14" t="n"/>
      <c r="H303" s="14" t="n"/>
      <c r="I303" s="14" t="n"/>
      <c r="J303" s="14" t="n"/>
      <c r="K303" s="14" t="n"/>
      <c r="L303" s="14" t="n"/>
      <c r="M303" s="14" t="n"/>
      <c r="N303" s="14" t="n"/>
      <c r="O303" s="14" t="n"/>
      <c r="P303" s="14" t="n"/>
      <c r="Q303" s="14" t="n"/>
      <c r="R303" s="14" t="n"/>
      <c r="S303" s="14" t="n"/>
      <c r="T303" s="14" t="n"/>
      <c r="U303" s="14" t="n"/>
      <c r="V303" s="14" t="n"/>
      <c r="W303" s="14" t="n"/>
      <c r="X303" s="14" t="n"/>
      <c r="Y303" s="14" t="n"/>
      <c r="Z303" s="14" t="n"/>
    </row>
    <row r="304" ht="15.75" customHeight="1" s="16">
      <c r="A304" s="14" t="n"/>
      <c r="B304" s="14" t="n"/>
      <c r="C304" s="14" t="n"/>
      <c r="D304" s="14" t="n"/>
      <c r="E304" s="14" t="n"/>
      <c r="F304" s="14" t="n"/>
      <c r="G304" s="14" t="n"/>
      <c r="H304" s="14" t="n"/>
      <c r="I304" s="14" t="n"/>
      <c r="J304" s="14" t="n"/>
      <c r="K304" s="14" t="n"/>
      <c r="L304" s="14" t="n"/>
      <c r="M304" s="14" t="n"/>
      <c r="N304" s="14" t="n"/>
      <c r="O304" s="14" t="n"/>
      <c r="P304" s="14" t="n"/>
      <c r="Q304" s="14" t="n"/>
      <c r="R304" s="14" t="n"/>
      <c r="S304" s="14" t="n"/>
      <c r="T304" s="14" t="n"/>
      <c r="U304" s="14" t="n"/>
      <c r="V304" s="14" t="n"/>
      <c r="W304" s="14" t="n"/>
      <c r="X304" s="14" t="n"/>
      <c r="Y304" s="14" t="n"/>
      <c r="Z304" s="14" t="n"/>
    </row>
    <row r="305" ht="15.75" customHeight="1" s="16">
      <c r="A305" s="14" t="n"/>
      <c r="B305" s="14" t="n"/>
      <c r="C305" s="14" t="n"/>
      <c r="D305" s="14" t="n"/>
      <c r="E305" s="14" t="n"/>
      <c r="F305" s="14" t="n"/>
      <c r="G305" s="14" t="n"/>
      <c r="H305" s="14" t="n"/>
      <c r="I305" s="14" t="n"/>
      <c r="J305" s="14" t="n"/>
      <c r="K305" s="14" t="n"/>
      <c r="L305" s="14" t="n"/>
      <c r="M305" s="14" t="n"/>
      <c r="N305" s="14" t="n"/>
      <c r="O305" s="14" t="n"/>
      <c r="P305" s="14" t="n"/>
      <c r="Q305" s="14" t="n"/>
      <c r="R305" s="14" t="n"/>
      <c r="S305" s="14" t="n"/>
      <c r="T305" s="14" t="n"/>
      <c r="U305" s="14" t="n"/>
      <c r="V305" s="14" t="n"/>
      <c r="W305" s="14" t="n"/>
      <c r="X305" s="14" t="n"/>
      <c r="Y305" s="14" t="n"/>
      <c r="Z305" s="14" t="n"/>
    </row>
    <row r="306" ht="15.75" customHeight="1" s="16">
      <c r="A306" s="14" t="n"/>
      <c r="B306" s="14" t="n"/>
      <c r="C306" s="14" t="n"/>
      <c r="D306" s="14" t="n"/>
      <c r="E306" s="14" t="n"/>
      <c r="F306" s="14" t="n"/>
      <c r="G306" s="14" t="n"/>
      <c r="H306" s="14" t="n"/>
      <c r="I306" s="14" t="n"/>
      <c r="J306" s="14" t="n"/>
      <c r="K306" s="14" t="n"/>
      <c r="L306" s="14" t="n"/>
      <c r="M306" s="14" t="n"/>
      <c r="N306" s="14" t="n"/>
      <c r="O306" s="14" t="n"/>
      <c r="P306" s="14" t="n"/>
      <c r="Q306" s="14" t="n"/>
      <c r="R306" s="14" t="n"/>
      <c r="S306" s="14" t="n"/>
      <c r="T306" s="14" t="n"/>
      <c r="U306" s="14" t="n"/>
      <c r="V306" s="14" t="n"/>
      <c r="W306" s="14" t="n"/>
      <c r="X306" s="14" t="n"/>
      <c r="Y306" s="14" t="n"/>
      <c r="Z306" s="14" t="n"/>
    </row>
    <row r="307" ht="15.75" customHeight="1" s="16">
      <c r="A307" s="14" t="n"/>
      <c r="B307" s="14" t="n"/>
      <c r="C307" s="14" t="n"/>
      <c r="D307" s="14" t="n"/>
      <c r="E307" s="14" t="n"/>
      <c r="F307" s="14" t="n"/>
      <c r="G307" s="14" t="n"/>
      <c r="H307" s="14" t="n"/>
      <c r="I307" s="14" t="n"/>
      <c r="J307" s="14" t="n"/>
      <c r="K307" s="14" t="n"/>
      <c r="L307" s="14" t="n"/>
      <c r="M307" s="14" t="n"/>
      <c r="N307" s="14" t="n"/>
      <c r="O307" s="14" t="n"/>
      <c r="P307" s="14" t="n"/>
      <c r="Q307" s="14" t="n"/>
      <c r="R307" s="14" t="n"/>
      <c r="S307" s="14" t="n"/>
      <c r="T307" s="14" t="n"/>
      <c r="U307" s="14" t="n"/>
      <c r="V307" s="14" t="n"/>
      <c r="W307" s="14" t="n"/>
      <c r="X307" s="14" t="n"/>
      <c r="Y307" s="14" t="n"/>
      <c r="Z307" s="14" t="n"/>
    </row>
    <row r="308" ht="15.75" customHeight="1" s="16">
      <c r="A308" s="14" t="n"/>
      <c r="B308" s="14" t="n"/>
      <c r="C308" s="14" t="n"/>
      <c r="D308" s="14" t="n"/>
      <c r="E308" s="14" t="n"/>
      <c r="F308" s="14" t="n"/>
      <c r="G308" s="14" t="n"/>
      <c r="H308" s="14" t="n"/>
      <c r="I308" s="14" t="n"/>
      <c r="J308" s="14" t="n"/>
      <c r="K308" s="14" t="n"/>
      <c r="L308" s="14" t="n"/>
      <c r="M308" s="14" t="n"/>
      <c r="N308" s="14" t="n"/>
      <c r="O308" s="14" t="n"/>
      <c r="P308" s="14" t="n"/>
      <c r="Q308" s="14" t="n"/>
      <c r="R308" s="14" t="n"/>
      <c r="S308" s="14" t="n"/>
      <c r="T308" s="14" t="n"/>
      <c r="U308" s="14" t="n"/>
      <c r="V308" s="14" t="n"/>
      <c r="W308" s="14" t="n"/>
      <c r="X308" s="14" t="n"/>
      <c r="Y308" s="14" t="n"/>
      <c r="Z308" s="14" t="n"/>
    </row>
    <row r="309" ht="15.75" customHeight="1" s="16">
      <c r="A309" s="14" t="n"/>
      <c r="B309" s="14" t="n"/>
      <c r="C309" s="14" t="n"/>
      <c r="D309" s="14" t="n"/>
      <c r="E309" s="14" t="n"/>
      <c r="F309" s="14" t="n"/>
      <c r="G309" s="14" t="n"/>
      <c r="H309" s="14" t="n"/>
      <c r="I309" s="14" t="n"/>
      <c r="J309" s="14" t="n"/>
      <c r="K309" s="14" t="n"/>
      <c r="L309" s="14" t="n"/>
      <c r="M309" s="14" t="n"/>
      <c r="N309" s="14" t="n"/>
      <c r="O309" s="14" t="n"/>
      <c r="P309" s="14" t="n"/>
      <c r="Q309" s="14" t="n"/>
      <c r="R309" s="14" t="n"/>
      <c r="S309" s="14" t="n"/>
      <c r="T309" s="14" t="n"/>
      <c r="U309" s="14" t="n"/>
      <c r="V309" s="14" t="n"/>
      <c r="W309" s="14" t="n"/>
      <c r="X309" s="14" t="n"/>
      <c r="Y309" s="14" t="n"/>
      <c r="Z309" s="14" t="n"/>
    </row>
    <row r="310" ht="15.75" customHeight="1" s="16">
      <c r="A310" s="14" t="n"/>
      <c r="B310" s="14" t="n"/>
      <c r="C310" s="14" t="n"/>
      <c r="D310" s="14" t="n"/>
      <c r="E310" s="14" t="n"/>
      <c r="F310" s="14" t="n"/>
      <c r="G310" s="14" t="n"/>
      <c r="H310" s="14" t="n"/>
      <c r="I310" s="14" t="n"/>
      <c r="J310" s="14" t="n"/>
      <c r="K310" s="14" t="n"/>
      <c r="L310" s="14" t="n"/>
      <c r="M310" s="14" t="n"/>
      <c r="N310" s="14" t="n"/>
      <c r="O310" s="14" t="n"/>
      <c r="P310" s="14" t="n"/>
      <c r="Q310" s="14" t="n"/>
      <c r="R310" s="14" t="n"/>
      <c r="S310" s="14" t="n"/>
      <c r="T310" s="14" t="n"/>
      <c r="U310" s="14" t="n"/>
      <c r="V310" s="14" t="n"/>
      <c r="W310" s="14" t="n"/>
      <c r="X310" s="14" t="n"/>
      <c r="Y310" s="14" t="n"/>
      <c r="Z310" s="14" t="n"/>
    </row>
    <row r="311" ht="15.75" customHeight="1" s="16">
      <c r="A311" s="14" t="n"/>
      <c r="B311" s="14" t="n"/>
      <c r="C311" s="14" t="n"/>
      <c r="D311" s="14" t="n"/>
      <c r="E311" s="14" t="n"/>
      <c r="F311" s="14" t="n"/>
      <c r="G311" s="14" t="n"/>
      <c r="H311" s="14" t="n"/>
      <c r="I311" s="14" t="n"/>
      <c r="J311" s="14" t="n"/>
      <c r="K311" s="14" t="n"/>
      <c r="L311" s="14" t="n"/>
      <c r="M311" s="14" t="n"/>
      <c r="N311" s="14" t="n"/>
      <c r="O311" s="14" t="n"/>
      <c r="P311" s="14" t="n"/>
      <c r="Q311" s="14" t="n"/>
      <c r="R311" s="14" t="n"/>
      <c r="S311" s="14" t="n"/>
      <c r="T311" s="14" t="n"/>
      <c r="U311" s="14" t="n"/>
      <c r="V311" s="14" t="n"/>
      <c r="W311" s="14" t="n"/>
      <c r="X311" s="14" t="n"/>
      <c r="Y311" s="14" t="n"/>
      <c r="Z311" s="14" t="n"/>
    </row>
    <row r="312" ht="15.75" customHeight="1" s="16">
      <c r="A312" s="14" t="n"/>
      <c r="B312" s="14" t="n"/>
      <c r="C312" s="14" t="n"/>
      <c r="D312" s="14" t="n"/>
      <c r="E312" s="14" t="n"/>
      <c r="F312" s="14" t="n"/>
      <c r="G312" s="14" t="n"/>
      <c r="H312" s="14" t="n"/>
      <c r="I312" s="14" t="n"/>
      <c r="J312" s="14" t="n"/>
      <c r="K312" s="14" t="n"/>
      <c r="L312" s="14" t="n"/>
      <c r="M312" s="14" t="n"/>
      <c r="N312" s="14" t="n"/>
      <c r="O312" s="14" t="n"/>
      <c r="P312" s="14" t="n"/>
      <c r="Q312" s="14" t="n"/>
      <c r="R312" s="14" t="n"/>
      <c r="S312" s="14" t="n"/>
      <c r="T312" s="14" t="n"/>
      <c r="U312" s="14" t="n"/>
      <c r="V312" s="14" t="n"/>
      <c r="W312" s="14" t="n"/>
      <c r="X312" s="14" t="n"/>
      <c r="Y312" s="14" t="n"/>
      <c r="Z312" s="14" t="n"/>
    </row>
    <row r="313" ht="15.75" customHeight="1" s="16">
      <c r="A313" s="14" t="n"/>
      <c r="B313" s="14" t="n"/>
      <c r="C313" s="14" t="n"/>
      <c r="D313" s="14" t="n"/>
      <c r="E313" s="14" t="n"/>
      <c r="F313" s="14" t="n"/>
      <c r="G313" s="14" t="n"/>
      <c r="H313" s="14" t="n"/>
      <c r="I313" s="14" t="n"/>
      <c r="J313" s="14" t="n"/>
      <c r="K313" s="14" t="n"/>
      <c r="L313" s="14" t="n"/>
      <c r="M313" s="14" t="n"/>
      <c r="N313" s="14" t="n"/>
      <c r="O313" s="14" t="n"/>
      <c r="P313" s="14" t="n"/>
      <c r="Q313" s="14" t="n"/>
      <c r="R313" s="14" t="n"/>
      <c r="S313" s="14" t="n"/>
      <c r="T313" s="14" t="n"/>
      <c r="U313" s="14" t="n"/>
      <c r="V313" s="14" t="n"/>
      <c r="W313" s="14" t="n"/>
      <c r="X313" s="14" t="n"/>
      <c r="Y313" s="14" t="n"/>
      <c r="Z313" s="14" t="n"/>
    </row>
    <row r="314" ht="15.75" customHeight="1" s="16">
      <c r="A314" s="14" t="n"/>
      <c r="B314" s="14" t="n"/>
      <c r="C314" s="14" t="n"/>
      <c r="D314" s="14" t="n"/>
      <c r="E314" s="14" t="n"/>
      <c r="F314" s="14" t="n"/>
      <c r="G314" s="14" t="n"/>
      <c r="H314" s="14" t="n"/>
      <c r="I314" s="14" t="n"/>
      <c r="J314" s="14" t="n"/>
      <c r="K314" s="14" t="n"/>
      <c r="L314" s="14" t="n"/>
      <c r="M314" s="14" t="n"/>
      <c r="N314" s="14" t="n"/>
      <c r="O314" s="14" t="n"/>
      <c r="P314" s="14" t="n"/>
      <c r="Q314" s="14" t="n"/>
      <c r="R314" s="14" t="n"/>
      <c r="S314" s="14" t="n"/>
      <c r="T314" s="14" t="n"/>
      <c r="U314" s="14" t="n"/>
      <c r="V314" s="14" t="n"/>
      <c r="W314" s="14" t="n"/>
      <c r="X314" s="14" t="n"/>
      <c r="Y314" s="14" t="n"/>
      <c r="Z314" s="14" t="n"/>
    </row>
    <row r="315" ht="15.75" customHeight="1" s="16">
      <c r="A315" s="14" t="n"/>
      <c r="B315" s="14" t="n"/>
      <c r="C315" s="14" t="n"/>
      <c r="D315" s="14" t="n"/>
      <c r="E315" s="14" t="n"/>
      <c r="F315" s="14" t="n"/>
      <c r="G315" s="14" t="n"/>
      <c r="H315" s="14" t="n"/>
      <c r="I315" s="14" t="n"/>
      <c r="J315" s="14" t="n"/>
      <c r="K315" s="14" t="n"/>
      <c r="L315" s="14" t="n"/>
      <c r="M315" s="14" t="n"/>
      <c r="N315" s="14" t="n"/>
      <c r="O315" s="14" t="n"/>
      <c r="P315" s="14" t="n"/>
      <c r="Q315" s="14" t="n"/>
      <c r="R315" s="14" t="n"/>
      <c r="S315" s="14" t="n"/>
      <c r="T315" s="14" t="n"/>
      <c r="U315" s="14" t="n"/>
      <c r="V315" s="14" t="n"/>
      <c r="W315" s="14" t="n"/>
      <c r="X315" s="14" t="n"/>
      <c r="Y315" s="14" t="n"/>
      <c r="Z315" s="14" t="n"/>
    </row>
    <row r="316" ht="15.75" customHeight="1" s="16">
      <c r="A316" s="14" t="n"/>
      <c r="B316" s="14" t="n"/>
      <c r="C316" s="14" t="n"/>
      <c r="D316" s="14" t="n"/>
      <c r="E316" s="14" t="n"/>
      <c r="F316" s="14" t="n"/>
      <c r="G316" s="14" t="n"/>
      <c r="H316" s="14" t="n"/>
      <c r="I316" s="14" t="n"/>
      <c r="J316" s="14" t="n"/>
      <c r="K316" s="14" t="n"/>
      <c r="L316" s="14" t="n"/>
      <c r="M316" s="14" t="n"/>
      <c r="N316" s="14" t="n"/>
      <c r="O316" s="14" t="n"/>
      <c r="P316" s="14" t="n"/>
      <c r="Q316" s="14" t="n"/>
      <c r="R316" s="14" t="n"/>
      <c r="S316" s="14" t="n"/>
      <c r="T316" s="14" t="n"/>
      <c r="U316" s="14" t="n"/>
      <c r="V316" s="14" t="n"/>
      <c r="W316" s="14" t="n"/>
      <c r="X316" s="14" t="n"/>
      <c r="Y316" s="14" t="n"/>
      <c r="Z316" s="14" t="n"/>
    </row>
    <row r="317" ht="15.75" customHeight="1" s="16">
      <c r="A317" s="14" t="n"/>
      <c r="B317" s="14" t="n"/>
      <c r="C317" s="14" t="n"/>
      <c r="D317" s="14" t="n"/>
      <c r="E317" s="14" t="n"/>
      <c r="F317" s="14" t="n"/>
      <c r="G317" s="14" t="n"/>
      <c r="H317" s="14" t="n"/>
      <c r="I317" s="14" t="n"/>
      <c r="J317" s="14" t="n"/>
      <c r="K317" s="14" t="n"/>
      <c r="L317" s="14" t="n"/>
      <c r="M317" s="14" t="n"/>
      <c r="N317" s="14" t="n"/>
      <c r="O317" s="14" t="n"/>
      <c r="P317" s="14" t="n"/>
      <c r="Q317" s="14" t="n"/>
      <c r="R317" s="14" t="n"/>
      <c r="S317" s="14" t="n"/>
      <c r="T317" s="14" t="n"/>
      <c r="U317" s="14" t="n"/>
      <c r="V317" s="14" t="n"/>
      <c r="W317" s="14" t="n"/>
      <c r="X317" s="14" t="n"/>
      <c r="Y317" s="14" t="n"/>
      <c r="Z317" s="14" t="n"/>
    </row>
    <row r="318" ht="15.75" customHeight="1" s="16">
      <c r="A318" s="14" t="n"/>
      <c r="B318" s="14" t="n"/>
      <c r="C318" s="14" t="n"/>
      <c r="D318" s="14" t="n"/>
      <c r="E318" s="14" t="n"/>
      <c r="F318" s="14" t="n"/>
      <c r="G318" s="14" t="n"/>
      <c r="H318" s="14" t="n"/>
      <c r="I318" s="14" t="n"/>
      <c r="J318" s="14" t="n"/>
      <c r="K318" s="14" t="n"/>
      <c r="L318" s="14" t="n"/>
      <c r="M318" s="14" t="n"/>
      <c r="N318" s="14" t="n"/>
      <c r="O318" s="14" t="n"/>
      <c r="P318" s="14" t="n"/>
      <c r="Q318" s="14" t="n"/>
      <c r="R318" s="14" t="n"/>
      <c r="S318" s="14" t="n"/>
      <c r="T318" s="14" t="n"/>
      <c r="U318" s="14" t="n"/>
      <c r="V318" s="14" t="n"/>
      <c r="W318" s="14" t="n"/>
      <c r="X318" s="14" t="n"/>
      <c r="Y318" s="14" t="n"/>
      <c r="Z318" s="14" t="n"/>
    </row>
    <row r="319" ht="15.75" customHeight="1" s="16">
      <c r="A319" s="14" t="n"/>
      <c r="B319" s="14" t="n"/>
      <c r="C319" s="14" t="n"/>
      <c r="D319" s="14" t="n"/>
      <c r="E319" s="14" t="n"/>
      <c r="F319" s="14" t="n"/>
      <c r="G319" s="14" t="n"/>
      <c r="H319" s="14" t="n"/>
      <c r="I319" s="14" t="n"/>
      <c r="J319" s="14" t="n"/>
      <c r="K319" s="14" t="n"/>
      <c r="L319" s="14" t="n"/>
      <c r="M319" s="14" t="n"/>
      <c r="N319" s="14" t="n"/>
      <c r="O319" s="14" t="n"/>
      <c r="P319" s="14" t="n"/>
      <c r="Q319" s="14" t="n"/>
      <c r="R319" s="14" t="n"/>
      <c r="S319" s="14" t="n"/>
      <c r="T319" s="14" t="n"/>
      <c r="U319" s="14" t="n"/>
      <c r="V319" s="14" t="n"/>
      <c r="W319" s="14" t="n"/>
      <c r="X319" s="14" t="n"/>
      <c r="Y319" s="14" t="n"/>
      <c r="Z319" s="14" t="n"/>
    </row>
    <row r="320" ht="15.75" customHeight="1" s="16">
      <c r="A320" s="14" t="n"/>
      <c r="B320" s="14" t="n"/>
      <c r="C320" s="14" t="n"/>
      <c r="D320" s="14" t="n"/>
      <c r="E320" s="14" t="n"/>
      <c r="F320" s="14" t="n"/>
      <c r="G320" s="14" t="n"/>
      <c r="H320" s="14" t="n"/>
      <c r="I320" s="14" t="n"/>
      <c r="J320" s="14" t="n"/>
      <c r="K320" s="14" t="n"/>
      <c r="L320" s="14" t="n"/>
      <c r="M320" s="14" t="n"/>
      <c r="N320" s="14" t="n"/>
      <c r="O320" s="14" t="n"/>
      <c r="P320" s="14" t="n"/>
      <c r="Q320" s="14" t="n"/>
      <c r="R320" s="14" t="n"/>
      <c r="S320" s="14" t="n"/>
      <c r="T320" s="14" t="n"/>
      <c r="U320" s="14" t="n"/>
      <c r="V320" s="14" t="n"/>
      <c r="W320" s="14" t="n"/>
      <c r="X320" s="14" t="n"/>
      <c r="Y320" s="14" t="n"/>
      <c r="Z320" s="14" t="n"/>
    </row>
    <row r="321" ht="15.75" customHeight="1" s="16">
      <c r="A321" s="14" t="n"/>
      <c r="B321" s="14" t="n"/>
      <c r="C321" s="14" t="n"/>
      <c r="D321" s="14" t="n"/>
      <c r="E321" s="14" t="n"/>
      <c r="F321" s="14" t="n"/>
      <c r="G321" s="14" t="n"/>
      <c r="H321" s="14" t="n"/>
      <c r="I321" s="14" t="n"/>
      <c r="J321" s="14" t="n"/>
      <c r="K321" s="14" t="n"/>
      <c r="L321" s="14" t="n"/>
      <c r="M321" s="14" t="n"/>
      <c r="N321" s="14" t="n"/>
      <c r="O321" s="14" t="n"/>
      <c r="P321" s="14" t="n"/>
      <c r="Q321" s="14" t="n"/>
      <c r="R321" s="14" t="n"/>
      <c r="S321" s="14" t="n"/>
      <c r="T321" s="14" t="n"/>
      <c r="U321" s="14" t="n"/>
      <c r="V321" s="14" t="n"/>
      <c r="W321" s="14" t="n"/>
      <c r="X321" s="14" t="n"/>
      <c r="Y321" s="14" t="n"/>
      <c r="Z321" s="14" t="n"/>
    </row>
    <row r="322" ht="15.75" customHeight="1" s="16">
      <c r="A322" s="14" t="n"/>
      <c r="B322" s="14" t="n"/>
      <c r="C322" s="14" t="n"/>
      <c r="D322" s="14" t="n"/>
      <c r="E322" s="14" t="n"/>
      <c r="F322" s="14" t="n"/>
      <c r="G322" s="14" t="n"/>
      <c r="H322" s="14" t="n"/>
      <c r="I322" s="14" t="n"/>
      <c r="J322" s="14" t="n"/>
      <c r="K322" s="14" t="n"/>
      <c r="L322" s="14" t="n"/>
      <c r="M322" s="14" t="n"/>
      <c r="N322" s="14" t="n"/>
      <c r="O322" s="14" t="n"/>
      <c r="P322" s="14" t="n"/>
      <c r="Q322" s="14" t="n"/>
      <c r="R322" s="14" t="n"/>
      <c r="S322" s="14" t="n"/>
      <c r="T322" s="14" t="n"/>
      <c r="U322" s="14" t="n"/>
      <c r="V322" s="14" t="n"/>
      <c r="W322" s="14" t="n"/>
      <c r="X322" s="14" t="n"/>
      <c r="Y322" s="14" t="n"/>
      <c r="Z322" s="14" t="n"/>
    </row>
    <row r="323" ht="15.75" customHeight="1" s="16">
      <c r="A323" s="14" t="n"/>
      <c r="B323" s="14" t="n"/>
      <c r="C323" s="14" t="n"/>
      <c r="D323" s="14" t="n"/>
      <c r="E323" s="14" t="n"/>
      <c r="F323" s="14" t="n"/>
      <c r="G323" s="14" t="n"/>
      <c r="H323" s="14" t="n"/>
      <c r="I323" s="14" t="n"/>
      <c r="J323" s="14" t="n"/>
      <c r="K323" s="14" t="n"/>
      <c r="L323" s="14" t="n"/>
      <c r="M323" s="14" t="n"/>
      <c r="N323" s="14" t="n"/>
      <c r="O323" s="14" t="n"/>
      <c r="P323" s="14" t="n"/>
      <c r="Q323" s="14" t="n"/>
      <c r="R323" s="14" t="n"/>
      <c r="S323" s="14" t="n"/>
      <c r="T323" s="14" t="n"/>
      <c r="U323" s="14" t="n"/>
      <c r="V323" s="14" t="n"/>
      <c r="W323" s="14" t="n"/>
      <c r="X323" s="14" t="n"/>
      <c r="Y323" s="14" t="n"/>
      <c r="Z323" s="14" t="n"/>
    </row>
    <row r="324" ht="15.75" customHeight="1" s="16">
      <c r="A324" s="14" t="n"/>
      <c r="B324" s="14" t="n"/>
      <c r="C324" s="14" t="n"/>
      <c r="D324" s="14" t="n"/>
      <c r="E324" s="14" t="n"/>
      <c r="F324" s="14" t="n"/>
      <c r="G324" s="14" t="n"/>
      <c r="H324" s="14" t="n"/>
      <c r="I324" s="14" t="n"/>
      <c r="J324" s="14" t="n"/>
      <c r="K324" s="14" t="n"/>
      <c r="L324" s="14" t="n"/>
      <c r="M324" s="14" t="n"/>
      <c r="N324" s="14" t="n"/>
      <c r="O324" s="14" t="n"/>
      <c r="P324" s="14" t="n"/>
      <c r="Q324" s="14" t="n"/>
      <c r="R324" s="14" t="n"/>
      <c r="S324" s="14" t="n"/>
      <c r="T324" s="14" t="n"/>
      <c r="U324" s="14" t="n"/>
      <c r="V324" s="14" t="n"/>
      <c r="W324" s="14" t="n"/>
      <c r="X324" s="14" t="n"/>
      <c r="Y324" s="14" t="n"/>
      <c r="Z324" s="14" t="n"/>
    </row>
    <row r="325" ht="15.75" customHeight="1" s="16">
      <c r="A325" s="14" t="n"/>
      <c r="B325" s="14" t="n"/>
      <c r="C325" s="14" t="n"/>
      <c r="D325" s="14" t="n"/>
      <c r="E325" s="14" t="n"/>
      <c r="F325" s="14" t="n"/>
      <c r="G325" s="14" t="n"/>
      <c r="H325" s="14" t="n"/>
      <c r="I325" s="14" t="n"/>
      <c r="J325" s="14" t="n"/>
      <c r="K325" s="14" t="n"/>
      <c r="L325" s="14" t="n"/>
      <c r="M325" s="14" t="n"/>
      <c r="N325" s="14" t="n"/>
      <c r="O325" s="14" t="n"/>
      <c r="P325" s="14" t="n"/>
      <c r="Q325" s="14" t="n"/>
      <c r="R325" s="14" t="n"/>
      <c r="S325" s="14" t="n"/>
      <c r="T325" s="14" t="n"/>
      <c r="U325" s="14" t="n"/>
      <c r="V325" s="14" t="n"/>
      <c r="W325" s="14" t="n"/>
      <c r="X325" s="14" t="n"/>
      <c r="Y325" s="14" t="n"/>
      <c r="Z325" s="14" t="n"/>
    </row>
    <row r="326" ht="15.75" customHeight="1" s="16">
      <c r="A326" s="14" t="n"/>
      <c r="B326" s="14" t="n"/>
      <c r="C326" s="14" t="n"/>
      <c r="D326" s="14" t="n"/>
      <c r="E326" s="14" t="n"/>
      <c r="F326" s="14" t="n"/>
      <c r="G326" s="14" t="n"/>
      <c r="H326" s="14" t="n"/>
      <c r="I326" s="14" t="n"/>
      <c r="J326" s="14" t="n"/>
      <c r="K326" s="14" t="n"/>
      <c r="L326" s="14" t="n"/>
      <c r="M326" s="14" t="n"/>
      <c r="N326" s="14" t="n"/>
      <c r="O326" s="14" t="n"/>
      <c r="P326" s="14" t="n"/>
      <c r="Q326" s="14" t="n"/>
      <c r="R326" s="14" t="n"/>
      <c r="S326" s="14" t="n"/>
      <c r="T326" s="14" t="n"/>
      <c r="U326" s="14" t="n"/>
      <c r="V326" s="14" t="n"/>
      <c r="W326" s="14" t="n"/>
      <c r="X326" s="14" t="n"/>
      <c r="Y326" s="14" t="n"/>
      <c r="Z326" s="14" t="n"/>
    </row>
    <row r="327" ht="15.75" customHeight="1" s="16">
      <c r="A327" s="14" t="n"/>
      <c r="B327" s="14" t="n"/>
      <c r="C327" s="14" t="n"/>
      <c r="D327" s="14" t="n"/>
      <c r="E327" s="14" t="n"/>
      <c r="F327" s="14" t="n"/>
      <c r="G327" s="14" t="n"/>
      <c r="H327" s="14" t="n"/>
      <c r="I327" s="14" t="n"/>
      <c r="J327" s="14" t="n"/>
      <c r="K327" s="14" t="n"/>
      <c r="L327" s="14" t="n"/>
      <c r="M327" s="14" t="n"/>
      <c r="N327" s="14" t="n"/>
      <c r="O327" s="14" t="n"/>
      <c r="P327" s="14" t="n"/>
      <c r="Q327" s="14" t="n"/>
      <c r="R327" s="14" t="n"/>
      <c r="S327" s="14" t="n"/>
      <c r="T327" s="14" t="n"/>
      <c r="U327" s="14" t="n"/>
      <c r="V327" s="14" t="n"/>
      <c r="W327" s="14" t="n"/>
      <c r="X327" s="14" t="n"/>
      <c r="Y327" s="14" t="n"/>
      <c r="Z327" s="14" t="n"/>
    </row>
    <row r="328" ht="15.75" customHeight="1" s="16">
      <c r="A328" s="14" t="n"/>
      <c r="B328" s="14" t="n"/>
      <c r="C328" s="14" t="n"/>
      <c r="D328" s="14" t="n"/>
      <c r="E328" s="14" t="n"/>
      <c r="F328" s="14" t="n"/>
      <c r="G328" s="14" t="n"/>
      <c r="H328" s="14" t="n"/>
      <c r="I328" s="14" t="n"/>
      <c r="J328" s="14" t="n"/>
      <c r="K328" s="14" t="n"/>
      <c r="L328" s="14" t="n"/>
      <c r="M328" s="14" t="n"/>
      <c r="N328" s="14" t="n"/>
      <c r="O328" s="14" t="n"/>
      <c r="P328" s="14" t="n"/>
      <c r="Q328" s="14" t="n"/>
      <c r="R328" s="14" t="n"/>
      <c r="S328" s="14" t="n"/>
      <c r="T328" s="14" t="n"/>
      <c r="U328" s="14" t="n"/>
      <c r="V328" s="14" t="n"/>
      <c r="W328" s="14" t="n"/>
      <c r="X328" s="14" t="n"/>
      <c r="Y328" s="14" t="n"/>
      <c r="Z328" s="14" t="n"/>
    </row>
    <row r="329" ht="15.75" customHeight="1" s="16">
      <c r="A329" s="14" t="n"/>
      <c r="B329" s="14" t="n"/>
      <c r="C329" s="14" t="n"/>
      <c r="D329" s="14" t="n"/>
      <c r="E329" s="14" t="n"/>
      <c r="F329" s="14" t="n"/>
      <c r="G329" s="14" t="n"/>
      <c r="H329" s="14" t="n"/>
      <c r="I329" s="14" t="n"/>
      <c r="J329" s="14" t="n"/>
      <c r="K329" s="14" t="n"/>
      <c r="L329" s="14" t="n"/>
      <c r="M329" s="14" t="n"/>
      <c r="N329" s="14" t="n"/>
      <c r="O329" s="14" t="n"/>
      <c r="P329" s="14" t="n"/>
      <c r="Q329" s="14" t="n"/>
      <c r="R329" s="14" t="n"/>
      <c r="S329" s="14" t="n"/>
      <c r="T329" s="14" t="n"/>
      <c r="U329" s="14" t="n"/>
      <c r="V329" s="14" t="n"/>
      <c r="W329" s="14" t="n"/>
      <c r="X329" s="14" t="n"/>
      <c r="Y329" s="14" t="n"/>
      <c r="Z329" s="14" t="n"/>
    </row>
    <row r="330" ht="15.75" customHeight="1" s="16">
      <c r="A330" s="14" t="n"/>
      <c r="B330" s="14" t="n"/>
      <c r="C330" s="14" t="n"/>
      <c r="D330" s="14" t="n"/>
      <c r="E330" s="14" t="n"/>
      <c r="F330" s="14" t="n"/>
      <c r="G330" s="14" t="n"/>
      <c r="H330" s="14" t="n"/>
      <c r="I330" s="14" t="n"/>
      <c r="J330" s="14" t="n"/>
      <c r="K330" s="14" t="n"/>
      <c r="L330" s="14" t="n"/>
      <c r="M330" s="14" t="n"/>
      <c r="N330" s="14" t="n"/>
      <c r="O330" s="14" t="n"/>
      <c r="P330" s="14" t="n"/>
      <c r="Q330" s="14" t="n"/>
      <c r="R330" s="14" t="n"/>
      <c r="S330" s="14" t="n"/>
      <c r="T330" s="14" t="n"/>
      <c r="U330" s="14" t="n"/>
      <c r="V330" s="14" t="n"/>
      <c r="W330" s="14" t="n"/>
      <c r="X330" s="14" t="n"/>
      <c r="Y330" s="14" t="n"/>
      <c r="Z330" s="14" t="n"/>
    </row>
    <row r="331" ht="15.75" customHeight="1" s="16">
      <c r="A331" s="14" t="n"/>
      <c r="B331" s="14" t="n"/>
      <c r="C331" s="14" t="n"/>
      <c r="D331" s="14" t="n"/>
      <c r="E331" s="14" t="n"/>
      <c r="F331" s="14" t="n"/>
      <c r="G331" s="14" t="n"/>
      <c r="H331" s="14" t="n"/>
      <c r="I331" s="14" t="n"/>
      <c r="J331" s="14" t="n"/>
      <c r="K331" s="14" t="n"/>
      <c r="L331" s="14" t="n"/>
      <c r="M331" s="14" t="n"/>
      <c r="N331" s="14" t="n"/>
      <c r="O331" s="14" t="n"/>
      <c r="P331" s="14" t="n"/>
      <c r="Q331" s="14" t="n"/>
      <c r="R331" s="14" t="n"/>
      <c r="S331" s="14" t="n"/>
      <c r="T331" s="14" t="n"/>
      <c r="U331" s="14" t="n"/>
      <c r="V331" s="14" t="n"/>
      <c r="W331" s="14" t="n"/>
      <c r="X331" s="14" t="n"/>
      <c r="Y331" s="14" t="n"/>
      <c r="Z331" s="14" t="n"/>
    </row>
    <row r="332" ht="15.75" customHeight="1" s="16">
      <c r="A332" s="14" t="n"/>
      <c r="B332" s="14" t="n"/>
      <c r="C332" s="14" t="n"/>
      <c r="D332" s="14" t="n"/>
      <c r="E332" s="14" t="n"/>
      <c r="F332" s="14" t="n"/>
      <c r="G332" s="14" t="n"/>
      <c r="H332" s="14" t="n"/>
      <c r="I332" s="14" t="n"/>
      <c r="J332" s="14" t="n"/>
      <c r="K332" s="14" t="n"/>
      <c r="L332" s="14" t="n"/>
      <c r="M332" s="14" t="n"/>
      <c r="N332" s="14" t="n"/>
      <c r="O332" s="14" t="n"/>
      <c r="P332" s="14" t="n"/>
      <c r="Q332" s="14" t="n"/>
      <c r="R332" s="14" t="n"/>
      <c r="S332" s="14" t="n"/>
      <c r="T332" s="14" t="n"/>
      <c r="U332" s="14" t="n"/>
      <c r="V332" s="14" t="n"/>
      <c r="W332" s="14" t="n"/>
      <c r="X332" s="14" t="n"/>
      <c r="Y332" s="14" t="n"/>
      <c r="Z332" s="14" t="n"/>
    </row>
    <row r="333" ht="15.75" customHeight="1" s="16">
      <c r="A333" s="14" t="n"/>
      <c r="B333" s="14" t="n"/>
      <c r="C333" s="14" t="n"/>
      <c r="D333" s="14" t="n"/>
      <c r="E333" s="14" t="n"/>
      <c r="F333" s="14" t="n"/>
      <c r="G333" s="14" t="n"/>
      <c r="H333" s="14" t="n"/>
      <c r="I333" s="14" t="n"/>
      <c r="J333" s="14" t="n"/>
      <c r="K333" s="14" t="n"/>
      <c r="L333" s="14" t="n"/>
      <c r="M333" s="14" t="n"/>
      <c r="N333" s="14" t="n"/>
      <c r="O333" s="14" t="n"/>
      <c r="P333" s="14" t="n"/>
      <c r="Q333" s="14" t="n"/>
      <c r="R333" s="14" t="n"/>
      <c r="S333" s="14" t="n"/>
      <c r="T333" s="14" t="n"/>
      <c r="U333" s="14" t="n"/>
      <c r="V333" s="14" t="n"/>
      <c r="W333" s="14" t="n"/>
      <c r="X333" s="14" t="n"/>
      <c r="Y333" s="14" t="n"/>
      <c r="Z333" s="14" t="n"/>
    </row>
    <row r="334" ht="15.75" customHeight="1" s="16">
      <c r="A334" s="14" t="n"/>
      <c r="B334" s="14" t="n"/>
      <c r="C334" s="14" t="n"/>
      <c r="D334" s="14" t="n"/>
      <c r="E334" s="14" t="n"/>
      <c r="F334" s="14" t="n"/>
      <c r="G334" s="14" t="n"/>
      <c r="H334" s="14" t="n"/>
      <c r="I334" s="14" t="n"/>
      <c r="J334" s="14" t="n"/>
      <c r="K334" s="14" t="n"/>
      <c r="L334" s="14" t="n"/>
      <c r="M334" s="14" t="n"/>
      <c r="N334" s="14" t="n"/>
      <c r="O334" s="14" t="n"/>
      <c r="P334" s="14" t="n"/>
      <c r="Q334" s="14" t="n"/>
      <c r="R334" s="14" t="n"/>
      <c r="S334" s="14" t="n"/>
      <c r="T334" s="14" t="n"/>
      <c r="U334" s="14" t="n"/>
      <c r="V334" s="14" t="n"/>
      <c r="W334" s="14" t="n"/>
      <c r="X334" s="14" t="n"/>
      <c r="Y334" s="14" t="n"/>
      <c r="Z334" s="14" t="n"/>
    </row>
    <row r="335" ht="15.75" customHeight="1" s="16">
      <c r="A335" s="14" t="n"/>
      <c r="B335" s="14" t="n"/>
      <c r="C335" s="14" t="n"/>
      <c r="D335" s="14" t="n"/>
      <c r="E335" s="14" t="n"/>
      <c r="F335" s="14" t="n"/>
      <c r="G335" s="14" t="n"/>
      <c r="H335" s="14" t="n"/>
      <c r="I335" s="14" t="n"/>
      <c r="J335" s="14" t="n"/>
      <c r="K335" s="14" t="n"/>
      <c r="L335" s="14" t="n"/>
      <c r="M335" s="14" t="n"/>
      <c r="N335" s="14" t="n"/>
      <c r="O335" s="14" t="n"/>
      <c r="P335" s="14" t="n"/>
      <c r="Q335" s="14" t="n"/>
      <c r="R335" s="14" t="n"/>
      <c r="S335" s="14" t="n"/>
      <c r="T335" s="14" t="n"/>
      <c r="U335" s="14" t="n"/>
      <c r="V335" s="14" t="n"/>
      <c r="W335" s="14" t="n"/>
      <c r="X335" s="14" t="n"/>
      <c r="Y335" s="14" t="n"/>
      <c r="Z335" s="14" t="n"/>
    </row>
    <row r="336" ht="15.75" customHeight="1" s="16">
      <c r="A336" s="14" t="n"/>
      <c r="B336" s="14" t="n"/>
      <c r="C336" s="14" t="n"/>
      <c r="D336" s="14" t="n"/>
      <c r="E336" s="14" t="n"/>
      <c r="F336" s="14" t="n"/>
      <c r="G336" s="14" t="n"/>
      <c r="H336" s="14" t="n"/>
      <c r="I336" s="14" t="n"/>
      <c r="J336" s="14" t="n"/>
      <c r="K336" s="14" t="n"/>
      <c r="L336" s="14" t="n"/>
      <c r="M336" s="14" t="n"/>
      <c r="N336" s="14" t="n"/>
      <c r="O336" s="14" t="n"/>
      <c r="P336" s="14" t="n"/>
      <c r="Q336" s="14" t="n"/>
      <c r="R336" s="14" t="n"/>
      <c r="S336" s="14" t="n"/>
      <c r="T336" s="14" t="n"/>
      <c r="U336" s="14" t="n"/>
      <c r="V336" s="14" t="n"/>
      <c r="W336" s="14" t="n"/>
      <c r="X336" s="14" t="n"/>
      <c r="Y336" s="14" t="n"/>
      <c r="Z336" s="14" t="n"/>
    </row>
    <row r="337" ht="15.75" customHeight="1" s="16">
      <c r="A337" s="14" t="n"/>
      <c r="B337" s="14" t="n"/>
      <c r="C337" s="14" t="n"/>
      <c r="D337" s="14" t="n"/>
      <c r="E337" s="14" t="n"/>
      <c r="F337" s="14" t="n"/>
      <c r="G337" s="14" t="n"/>
      <c r="H337" s="14" t="n"/>
      <c r="I337" s="14" t="n"/>
      <c r="J337" s="14" t="n"/>
      <c r="K337" s="14" t="n"/>
      <c r="L337" s="14" t="n"/>
      <c r="M337" s="14" t="n"/>
      <c r="N337" s="14" t="n"/>
      <c r="O337" s="14" t="n"/>
      <c r="P337" s="14" t="n"/>
      <c r="Q337" s="14" t="n"/>
      <c r="R337" s="14" t="n"/>
      <c r="S337" s="14" t="n"/>
      <c r="T337" s="14" t="n"/>
      <c r="U337" s="14" t="n"/>
      <c r="V337" s="14" t="n"/>
      <c r="W337" s="14" t="n"/>
      <c r="X337" s="14" t="n"/>
      <c r="Y337" s="14" t="n"/>
      <c r="Z337" s="14" t="n"/>
    </row>
    <row r="338" ht="15.75" customHeight="1" s="16">
      <c r="A338" s="14" t="n"/>
      <c r="B338" s="14" t="n"/>
      <c r="C338" s="14" t="n"/>
      <c r="D338" s="14" t="n"/>
      <c r="E338" s="14" t="n"/>
      <c r="F338" s="14" t="n"/>
      <c r="G338" s="14" t="n"/>
      <c r="H338" s="14" t="n"/>
      <c r="I338" s="14" t="n"/>
      <c r="J338" s="14" t="n"/>
      <c r="K338" s="14" t="n"/>
      <c r="L338" s="14" t="n"/>
      <c r="M338" s="14" t="n"/>
      <c r="N338" s="14" t="n"/>
      <c r="O338" s="14" t="n"/>
      <c r="P338" s="14" t="n"/>
      <c r="Q338" s="14" t="n"/>
      <c r="R338" s="14" t="n"/>
      <c r="S338" s="14" t="n"/>
      <c r="T338" s="14" t="n"/>
      <c r="U338" s="14" t="n"/>
      <c r="V338" s="14" t="n"/>
      <c r="W338" s="14" t="n"/>
      <c r="X338" s="14" t="n"/>
      <c r="Y338" s="14" t="n"/>
      <c r="Z338" s="14" t="n"/>
    </row>
    <row r="339" ht="15.75" customHeight="1" s="16">
      <c r="A339" s="14" t="n"/>
      <c r="B339" s="14" t="n"/>
      <c r="C339" s="14" t="n"/>
      <c r="D339" s="14" t="n"/>
      <c r="E339" s="14" t="n"/>
      <c r="F339" s="14" t="n"/>
      <c r="G339" s="14" t="n"/>
      <c r="H339" s="14" t="n"/>
      <c r="I339" s="14" t="n"/>
      <c r="J339" s="14" t="n"/>
      <c r="K339" s="14" t="n"/>
      <c r="L339" s="14" t="n"/>
      <c r="M339" s="14" t="n"/>
      <c r="N339" s="14" t="n"/>
      <c r="O339" s="14" t="n"/>
      <c r="P339" s="14" t="n"/>
      <c r="Q339" s="14" t="n"/>
      <c r="R339" s="14" t="n"/>
      <c r="S339" s="14" t="n"/>
      <c r="T339" s="14" t="n"/>
      <c r="U339" s="14" t="n"/>
      <c r="V339" s="14" t="n"/>
      <c r="W339" s="14" t="n"/>
      <c r="X339" s="14" t="n"/>
      <c r="Y339" s="14" t="n"/>
      <c r="Z339" s="14" t="n"/>
    </row>
    <row r="340" ht="15.75" customHeight="1" s="16">
      <c r="A340" s="14" t="n"/>
      <c r="B340" s="14" t="n"/>
      <c r="C340" s="14" t="n"/>
      <c r="D340" s="14" t="n"/>
      <c r="E340" s="14" t="n"/>
      <c r="F340" s="14" t="n"/>
      <c r="G340" s="14" t="n"/>
      <c r="H340" s="14" t="n"/>
      <c r="I340" s="14" t="n"/>
      <c r="J340" s="14" t="n"/>
      <c r="K340" s="14" t="n"/>
      <c r="L340" s="14" t="n"/>
      <c r="M340" s="14" t="n"/>
      <c r="N340" s="14" t="n"/>
      <c r="O340" s="14" t="n"/>
      <c r="P340" s="14" t="n"/>
      <c r="Q340" s="14" t="n"/>
      <c r="R340" s="14" t="n"/>
      <c r="S340" s="14" t="n"/>
      <c r="T340" s="14" t="n"/>
      <c r="U340" s="14" t="n"/>
      <c r="V340" s="14" t="n"/>
      <c r="W340" s="14" t="n"/>
      <c r="X340" s="14" t="n"/>
      <c r="Y340" s="14" t="n"/>
      <c r="Z340" s="14" t="n"/>
    </row>
    <row r="341" ht="15.75" customHeight="1" s="16">
      <c r="A341" s="14" t="n"/>
      <c r="B341" s="14" t="n"/>
      <c r="C341" s="14" t="n"/>
      <c r="D341" s="14" t="n"/>
      <c r="E341" s="14" t="n"/>
      <c r="F341" s="14" t="n"/>
      <c r="G341" s="14" t="n"/>
      <c r="H341" s="14" t="n"/>
      <c r="I341" s="14" t="n"/>
      <c r="J341" s="14" t="n"/>
      <c r="K341" s="14" t="n"/>
      <c r="L341" s="14" t="n"/>
      <c r="M341" s="14" t="n"/>
      <c r="N341" s="14" t="n"/>
      <c r="O341" s="14" t="n"/>
      <c r="P341" s="14" t="n"/>
      <c r="Q341" s="14" t="n"/>
      <c r="R341" s="14" t="n"/>
      <c r="S341" s="14" t="n"/>
      <c r="T341" s="14" t="n"/>
      <c r="U341" s="14" t="n"/>
      <c r="V341" s="14" t="n"/>
      <c r="W341" s="14" t="n"/>
      <c r="X341" s="14" t="n"/>
      <c r="Y341" s="14" t="n"/>
      <c r="Z341" s="14" t="n"/>
    </row>
    <row r="342" ht="15.75" customHeight="1" s="16">
      <c r="A342" s="14" t="n"/>
      <c r="B342" s="14" t="n"/>
      <c r="C342" s="14" t="n"/>
      <c r="D342" s="14" t="n"/>
      <c r="E342" s="14" t="n"/>
      <c r="F342" s="14" t="n"/>
      <c r="G342" s="14" t="n"/>
      <c r="H342" s="14" t="n"/>
      <c r="I342" s="14" t="n"/>
      <c r="J342" s="14" t="n"/>
      <c r="K342" s="14" t="n"/>
      <c r="L342" s="14" t="n"/>
      <c r="M342" s="14" t="n"/>
      <c r="N342" s="14" t="n"/>
      <c r="O342" s="14" t="n"/>
      <c r="P342" s="14" t="n"/>
      <c r="Q342" s="14" t="n"/>
      <c r="R342" s="14" t="n"/>
      <c r="S342" s="14" t="n"/>
      <c r="T342" s="14" t="n"/>
      <c r="U342" s="14" t="n"/>
      <c r="V342" s="14" t="n"/>
      <c r="W342" s="14" t="n"/>
      <c r="X342" s="14" t="n"/>
      <c r="Y342" s="14" t="n"/>
      <c r="Z342" s="14" t="n"/>
    </row>
    <row r="343" ht="15.75" customHeight="1" s="16">
      <c r="A343" s="14" t="n"/>
      <c r="B343" s="14" t="n"/>
      <c r="C343" s="14" t="n"/>
      <c r="D343" s="14" t="n"/>
      <c r="E343" s="14" t="n"/>
      <c r="F343" s="14" t="n"/>
      <c r="G343" s="14" t="n"/>
      <c r="H343" s="14" t="n"/>
      <c r="I343" s="14" t="n"/>
      <c r="J343" s="14" t="n"/>
      <c r="K343" s="14" t="n"/>
      <c r="L343" s="14" t="n"/>
      <c r="M343" s="14" t="n"/>
      <c r="N343" s="14" t="n"/>
      <c r="O343" s="14" t="n"/>
      <c r="P343" s="14" t="n"/>
      <c r="Q343" s="14" t="n"/>
      <c r="R343" s="14" t="n"/>
      <c r="S343" s="14" t="n"/>
      <c r="T343" s="14" t="n"/>
      <c r="U343" s="14" t="n"/>
      <c r="V343" s="14" t="n"/>
      <c r="W343" s="14" t="n"/>
      <c r="X343" s="14" t="n"/>
      <c r="Y343" s="14" t="n"/>
      <c r="Z343" s="14" t="n"/>
    </row>
    <row r="344" ht="15.75" customHeight="1" s="16">
      <c r="A344" s="14" t="n"/>
      <c r="B344" s="14" t="n"/>
      <c r="C344" s="14" t="n"/>
      <c r="D344" s="14" t="n"/>
      <c r="E344" s="14" t="n"/>
      <c r="F344" s="14" t="n"/>
      <c r="G344" s="14" t="n"/>
      <c r="H344" s="14" t="n"/>
      <c r="I344" s="14" t="n"/>
      <c r="J344" s="14" t="n"/>
      <c r="K344" s="14" t="n"/>
      <c r="L344" s="14" t="n"/>
      <c r="M344" s="14" t="n"/>
      <c r="N344" s="14" t="n"/>
      <c r="O344" s="14" t="n"/>
      <c r="P344" s="14" t="n"/>
      <c r="Q344" s="14" t="n"/>
      <c r="R344" s="14" t="n"/>
      <c r="S344" s="14" t="n"/>
      <c r="T344" s="14" t="n"/>
      <c r="U344" s="14" t="n"/>
      <c r="V344" s="14" t="n"/>
      <c r="W344" s="14" t="n"/>
      <c r="X344" s="14" t="n"/>
      <c r="Y344" s="14" t="n"/>
      <c r="Z344" s="14" t="n"/>
    </row>
    <row r="345" ht="15.75" customHeight="1" s="16">
      <c r="A345" s="14" t="n"/>
      <c r="B345" s="14" t="n"/>
      <c r="C345" s="14" t="n"/>
      <c r="D345" s="14" t="n"/>
      <c r="E345" s="14" t="n"/>
      <c r="F345" s="14" t="n"/>
      <c r="G345" s="14" t="n"/>
      <c r="H345" s="14" t="n"/>
      <c r="I345" s="14" t="n"/>
      <c r="J345" s="14" t="n"/>
      <c r="K345" s="14" t="n"/>
      <c r="L345" s="14" t="n"/>
      <c r="M345" s="14" t="n"/>
      <c r="N345" s="14" t="n"/>
      <c r="O345" s="14" t="n"/>
      <c r="P345" s="14" t="n"/>
      <c r="Q345" s="14" t="n"/>
      <c r="R345" s="14" t="n"/>
      <c r="S345" s="14" t="n"/>
      <c r="T345" s="14" t="n"/>
      <c r="U345" s="14" t="n"/>
      <c r="V345" s="14" t="n"/>
      <c r="W345" s="14" t="n"/>
      <c r="X345" s="14" t="n"/>
      <c r="Y345" s="14" t="n"/>
      <c r="Z345" s="14" t="n"/>
    </row>
    <row r="346" ht="15.75" customHeight="1" s="16">
      <c r="A346" s="14" t="n"/>
      <c r="B346" s="14" t="n"/>
      <c r="C346" s="14" t="n"/>
      <c r="D346" s="14" t="n"/>
      <c r="E346" s="14" t="n"/>
      <c r="F346" s="14" t="n"/>
      <c r="G346" s="14" t="n"/>
      <c r="H346" s="14" t="n"/>
      <c r="I346" s="14" t="n"/>
      <c r="J346" s="14" t="n"/>
      <c r="K346" s="14" t="n"/>
      <c r="L346" s="14" t="n"/>
      <c r="M346" s="14" t="n"/>
      <c r="N346" s="14" t="n"/>
      <c r="O346" s="14" t="n"/>
      <c r="P346" s="14" t="n"/>
      <c r="Q346" s="14" t="n"/>
      <c r="R346" s="14" t="n"/>
      <c r="S346" s="14" t="n"/>
      <c r="T346" s="14" t="n"/>
      <c r="U346" s="14" t="n"/>
      <c r="V346" s="14" t="n"/>
      <c r="W346" s="14" t="n"/>
      <c r="X346" s="14" t="n"/>
      <c r="Y346" s="14" t="n"/>
      <c r="Z346" s="14" t="n"/>
    </row>
    <row r="347" ht="15.75" customHeight="1" s="16">
      <c r="A347" s="14" t="n"/>
      <c r="B347" s="14" t="n"/>
      <c r="C347" s="14" t="n"/>
      <c r="D347" s="14" t="n"/>
      <c r="E347" s="14" t="n"/>
      <c r="F347" s="14" t="n"/>
      <c r="G347" s="14" t="n"/>
      <c r="H347" s="14" t="n"/>
      <c r="I347" s="14" t="n"/>
      <c r="J347" s="14" t="n"/>
      <c r="K347" s="14" t="n"/>
      <c r="L347" s="14" t="n"/>
      <c r="M347" s="14" t="n"/>
      <c r="N347" s="14" t="n"/>
      <c r="O347" s="14" t="n"/>
      <c r="P347" s="14" t="n"/>
      <c r="Q347" s="14" t="n"/>
      <c r="R347" s="14" t="n"/>
      <c r="S347" s="14" t="n"/>
      <c r="T347" s="14" t="n"/>
      <c r="U347" s="14" t="n"/>
      <c r="V347" s="14" t="n"/>
      <c r="W347" s="14" t="n"/>
      <c r="X347" s="14" t="n"/>
      <c r="Y347" s="14" t="n"/>
      <c r="Z347" s="14" t="n"/>
    </row>
    <row r="348" ht="15.75" customHeight="1" s="16">
      <c r="A348" s="14" t="n"/>
      <c r="B348" s="14" t="n"/>
      <c r="C348" s="14" t="n"/>
      <c r="D348" s="14" t="n"/>
      <c r="E348" s="14" t="n"/>
      <c r="F348" s="14" t="n"/>
      <c r="G348" s="14" t="n"/>
      <c r="H348" s="14" t="n"/>
      <c r="I348" s="14" t="n"/>
      <c r="J348" s="14" t="n"/>
      <c r="K348" s="14" t="n"/>
      <c r="L348" s="14" t="n"/>
      <c r="M348" s="14" t="n"/>
      <c r="N348" s="14" t="n"/>
      <c r="O348" s="14" t="n"/>
      <c r="P348" s="14" t="n"/>
      <c r="Q348" s="14" t="n"/>
      <c r="R348" s="14" t="n"/>
      <c r="S348" s="14" t="n"/>
      <c r="T348" s="14" t="n"/>
      <c r="U348" s="14" t="n"/>
      <c r="V348" s="14" t="n"/>
      <c r="W348" s="14" t="n"/>
      <c r="X348" s="14" t="n"/>
      <c r="Y348" s="14" t="n"/>
      <c r="Z348" s="14" t="n"/>
    </row>
    <row r="349" ht="15.75" customHeight="1" s="16">
      <c r="A349" s="14" t="n"/>
      <c r="B349" s="14" t="n"/>
      <c r="C349" s="14" t="n"/>
      <c r="D349" s="14" t="n"/>
      <c r="E349" s="14" t="n"/>
      <c r="F349" s="14" t="n"/>
      <c r="G349" s="14" t="n"/>
      <c r="H349" s="14" t="n"/>
      <c r="I349" s="14" t="n"/>
      <c r="J349" s="14" t="n"/>
      <c r="K349" s="14" t="n"/>
      <c r="L349" s="14" t="n"/>
      <c r="M349" s="14" t="n"/>
      <c r="N349" s="14" t="n"/>
      <c r="O349" s="14" t="n"/>
      <c r="P349" s="14" t="n"/>
      <c r="Q349" s="14" t="n"/>
      <c r="R349" s="14" t="n"/>
      <c r="S349" s="14" t="n"/>
      <c r="T349" s="14" t="n"/>
      <c r="U349" s="14" t="n"/>
      <c r="V349" s="14" t="n"/>
      <c r="W349" s="14" t="n"/>
      <c r="X349" s="14" t="n"/>
      <c r="Y349" s="14" t="n"/>
      <c r="Z349" s="14" t="n"/>
    </row>
    <row r="350" ht="15.75" customHeight="1" s="16">
      <c r="A350" s="14" t="n"/>
      <c r="B350" s="14" t="n"/>
      <c r="C350" s="14" t="n"/>
      <c r="D350" s="14" t="n"/>
      <c r="E350" s="14" t="n"/>
      <c r="F350" s="14" t="n"/>
      <c r="G350" s="14" t="n"/>
      <c r="H350" s="14" t="n"/>
      <c r="I350" s="14" t="n"/>
      <c r="J350" s="14" t="n"/>
      <c r="K350" s="14" t="n"/>
      <c r="L350" s="14" t="n"/>
      <c r="M350" s="14" t="n"/>
      <c r="N350" s="14" t="n"/>
      <c r="O350" s="14" t="n"/>
      <c r="P350" s="14" t="n"/>
      <c r="Q350" s="14" t="n"/>
      <c r="R350" s="14" t="n"/>
      <c r="S350" s="14" t="n"/>
      <c r="T350" s="14" t="n"/>
      <c r="U350" s="14" t="n"/>
      <c r="V350" s="14" t="n"/>
      <c r="W350" s="14" t="n"/>
      <c r="X350" s="14" t="n"/>
      <c r="Y350" s="14" t="n"/>
      <c r="Z350" s="14" t="n"/>
    </row>
    <row r="351" ht="15.75" customHeight="1" s="16">
      <c r="A351" s="14" t="n"/>
      <c r="B351" s="14" t="n"/>
      <c r="C351" s="14" t="n"/>
      <c r="D351" s="14" t="n"/>
      <c r="E351" s="14" t="n"/>
      <c r="F351" s="14" t="n"/>
      <c r="G351" s="14" t="n"/>
      <c r="H351" s="14" t="n"/>
      <c r="I351" s="14" t="n"/>
      <c r="J351" s="14" t="n"/>
      <c r="K351" s="14" t="n"/>
      <c r="L351" s="14" t="n"/>
      <c r="M351" s="14" t="n"/>
      <c r="N351" s="14" t="n"/>
      <c r="O351" s="14" t="n"/>
      <c r="P351" s="14" t="n"/>
      <c r="Q351" s="14" t="n"/>
      <c r="R351" s="14" t="n"/>
      <c r="S351" s="14" t="n"/>
      <c r="T351" s="14" t="n"/>
      <c r="U351" s="14" t="n"/>
      <c r="V351" s="14" t="n"/>
      <c r="W351" s="14" t="n"/>
      <c r="X351" s="14" t="n"/>
      <c r="Y351" s="14" t="n"/>
      <c r="Z351" s="14" t="n"/>
    </row>
    <row r="352" ht="15.75" customHeight="1" s="16">
      <c r="A352" s="14" t="n"/>
      <c r="B352" s="14" t="n"/>
      <c r="C352" s="14" t="n"/>
      <c r="D352" s="14" t="n"/>
      <c r="E352" s="14" t="n"/>
      <c r="F352" s="14" t="n"/>
      <c r="G352" s="14" t="n"/>
      <c r="H352" s="14" t="n"/>
      <c r="I352" s="14" t="n"/>
      <c r="J352" s="14" t="n"/>
      <c r="K352" s="14" t="n"/>
      <c r="L352" s="14" t="n"/>
      <c r="M352" s="14" t="n"/>
      <c r="N352" s="14" t="n"/>
      <c r="O352" s="14" t="n"/>
      <c r="P352" s="14" t="n"/>
      <c r="Q352" s="14" t="n"/>
      <c r="R352" s="14" t="n"/>
      <c r="S352" s="14" t="n"/>
      <c r="T352" s="14" t="n"/>
      <c r="U352" s="14" t="n"/>
      <c r="V352" s="14" t="n"/>
      <c r="W352" s="14" t="n"/>
      <c r="X352" s="14" t="n"/>
      <c r="Y352" s="14" t="n"/>
      <c r="Z352" s="14" t="n"/>
    </row>
    <row r="353" ht="15.75" customHeight="1" s="16">
      <c r="A353" s="14" t="n"/>
      <c r="B353" s="14" t="n"/>
      <c r="C353" s="14" t="n"/>
      <c r="D353" s="14" t="n"/>
      <c r="E353" s="14" t="n"/>
      <c r="F353" s="14" t="n"/>
      <c r="G353" s="14" t="n"/>
      <c r="H353" s="14" t="n"/>
      <c r="I353" s="14" t="n"/>
      <c r="J353" s="14" t="n"/>
      <c r="K353" s="14" t="n"/>
      <c r="L353" s="14" t="n"/>
      <c r="M353" s="14" t="n"/>
      <c r="N353" s="14" t="n"/>
      <c r="O353" s="14" t="n"/>
      <c r="P353" s="14" t="n"/>
      <c r="Q353" s="14" t="n"/>
      <c r="R353" s="14" t="n"/>
      <c r="S353" s="14" t="n"/>
      <c r="T353" s="14" t="n"/>
      <c r="U353" s="14" t="n"/>
      <c r="V353" s="14" t="n"/>
      <c r="W353" s="14" t="n"/>
      <c r="X353" s="14" t="n"/>
      <c r="Y353" s="14" t="n"/>
      <c r="Z353" s="14" t="n"/>
    </row>
    <row r="354" ht="15.75" customHeight="1" s="16">
      <c r="A354" s="14" t="n"/>
      <c r="B354" s="14" t="n"/>
      <c r="C354" s="14" t="n"/>
      <c r="D354" s="14" t="n"/>
      <c r="E354" s="14" t="n"/>
      <c r="F354" s="14" t="n"/>
      <c r="G354" s="14" t="n"/>
      <c r="H354" s="14" t="n"/>
      <c r="I354" s="14" t="n"/>
      <c r="J354" s="14" t="n"/>
      <c r="K354" s="14" t="n"/>
      <c r="L354" s="14" t="n"/>
      <c r="M354" s="14" t="n"/>
      <c r="N354" s="14" t="n"/>
      <c r="O354" s="14" t="n"/>
      <c r="P354" s="14" t="n"/>
      <c r="Q354" s="14" t="n"/>
      <c r="R354" s="14" t="n"/>
      <c r="S354" s="14" t="n"/>
      <c r="T354" s="14" t="n"/>
      <c r="U354" s="14" t="n"/>
      <c r="V354" s="14" t="n"/>
      <c r="W354" s="14" t="n"/>
      <c r="X354" s="14" t="n"/>
      <c r="Y354" s="14" t="n"/>
      <c r="Z354" s="14" t="n"/>
    </row>
    <row r="355" ht="15.75" customHeight="1" s="16">
      <c r="A355" s="14" t="n"/>
      <c r="B355" s="14" t="n"/>
      <c r="C355" s="14" t="n"/>
      <c r="D355" s="14" t="n"/>
      <c r="E355" s="14" t="n"/>
      <c r="F355" s="14" t="n"/>
      <c r="G355" s="14" t="n"/>
      <c r="H355" s="14" t="n"/>
      <c r="I355" s="14" t="n"/>
      <c r="J355" s="14" t="n"/>
      <c r="K355" s="14" t="n"/>
      <c r="L355" s="14" t="n"/>
      <c r="M355" s="14" t="n"/>
      <c r="N355" s="14" t="n"/>
      <c r="O355" s="14" t="n"/>
      <c r="P355" s="14" t="n"/>
      <c r="Q355" s="14" t="n"/>
      <c r="R355" s="14" t="n"/>
      <c r="S355" s="14" t="n"/>
      <c r="T355" s="14" t="n"/>
      <c r="U355" s="14" t="n"/>
      <c r="V355" s="14" t="n"/>
      <c r="W355" s="14" t="n"/>
      <c r="X355" s="14" t="n"/>
      <c r="Y355" s="14" t="n"/>
      <c r="Z355" s="14" t="n"/>
    </row>
    <row r="356" ht="15.75" customHeight="1" s="16">
      <c r="A356" s="14" t="n"/>
      <c r="B356" s="14" t="n"/>
      <c r="C356" s="14" t="n"/>
      <c r="D356" s="14" t="n"/>
      <c r="E356" s="14" t="n"/>
      <c r="F356" s="14" t="n"/>
      <c r="G356" s="14" t="n"/>
      <c r="H356" s="14" t="n"/>
      <c r="I356" s="14" t="n"/>
      <c r="J356" s="14" t="n"/>
      <c r="K356" s="14" t="n"/>
      <c r="L356" s="14" t="n"/>
      <c r="M356" s="14" t="n"/>
      <c r="N356" s="14" t="n"/>
      <c r="O356" s="14" t="n"/>
      <c r="P356" s="14" t="n"/>
      <c r="Q356" s="14" t="n"/>
      <c r="R356" s="14" t="n"/>
      <c r="S356" s="14" t="n"/>
      <c r="T356" s="14" t="n"/>
      <c r="U356" s="14" t="n"/>
      <c r="V356" s="14" t="n"/>
      <c r="W356" s="14" t="n"/>
      <c r="X356" s="14" t="n"/>
      <c r="Y356" s="14" t="n"/>
      <c r="Z356" s="14" t="n"/>
    </row>
    <row r="357" ht="15.75" customHeight="1" s="16">
      <c r="A357" s="14" t="n"/>
      <c r="B357" s="14" t="n"/>
      <c r="C357" s="14" t="n"/>
      <c r="D357" s="14" t="n"/>
      <c r="E357" s="14" t="n"/>
      <c r="F357" s="14" t="n"/>
      <c r="G357" s="14" t="n"/>
      <c r="H357" s="14" t="n"/>
      <c r="I357" s="14" t="n"/>
      <c r="J357" s="14" t="n"/>
      <c r="K357" s="14" t="n"/>
      <c r="L357" s="14" t="n"/>
      <c r="M357" s="14" t="n"/>
      <c r="N357" s="14" t="n"/>
      <c r="O357" s="14" t="n"/>
      <c r="P357" s="14" t="n"/>
      <c r="Q357" s="14" t="n"/>
      <c r="R357" s="14" t="n"/>
      <c r="S357" s="14" t="n"/>
      <c r="T357" s="14" t="n"/>
      <c r="U357" s="14" t="n"/>
      <c r="V357" s="14" t="n"/>
      <c r="W357" s="14" t="n"/>
      <c r="X357" s="14" t="n"/>
      <c r="Y357" s="14" t="n"/>
      <c r="Z357" s="14" t="n"/>
    </row>
    <row r="358" ht="15.75" customHeight="1" s="16">
      <c r="A358" s="14" t="n"/>
      <c r="B358" s="14" t="n"/>
      <c r="C358" s="14" t="n"/>
      <c r="D358" s="14" t="n"/>
      <c r="E358" s="14" t="n"/>
      <c r="F358" s="14" t="n"/>
      <c r="G358" s="14" t="n"/>
      <c r="H358" s="14" t="n"/>
      <c r="I358" s="14" t="n"/>
      <c r="J358" s="14" t="n"/>
      <c r="K358" s="14" t="n"/>
      <c r="L358" s="14" t="n"/>
      <c r="M358" s="14" t="n"/>
      <c r="N358" s="14" t="n"/>
      <c r="O358" s="14" t="n"/>
      <c r="P358" s="14" t="n"/>
      <c r="Q358" s="14" t="n"/>
      <c r="R358" s="14" t="n"/>
      <c r="S358" s="14" t="n"/>
      <c r="T358" s="14" t="n"/>
      <c r="U358" s="14" t="n"/>
      <c r="V358" s="14" t="n"/>
      <c r="W358" s="14" t="n"/>
      <c r="X358" s="14" t="n"/>
      <c r="Y358" s="14" t="n"/>
      <c r="Z358" s="14" t="n"/>
    </row>
    <row r="359" ht="15.75" customHeight="1" s="16">
      <c r="A359" s="14" t="n"/>
      <c r="B359" s="14" t="n"/>
      <c r="C359" s="14" t="n"/>
      <c r="D359" s="14" t="n"/>
      <c r="E359" s="14" t="n"/>
      <c r="F359" s="14" t="n"/>
      <c r="G359" s="14" t="n"/>
      <c r="H359" s="14" t="n"/>
      <c r="I359" s="14" t="n"/>
      <c r="J359" s="14" t="n"/>
      <c r="K359" s="14" t="n"/>
      <c r="L359" s="14" t="n"/>
      <c r="M359" s="14" t="n"/>
      <c r="N359" s="14" t="n"/>
      <c r="O359" s="14" t="n"/>
      <c r="P359" s="14" t="n"/>
      <c r="Q359" s="14" t="n"/>
      <c r="R359" s="14" t="n"/>
      <c r="S359" s="14" t="n"/>
      <c r="T359" s="14" t="n"/>
      <c r="U359" s="14" t="n"/>
      <c r="V359" s="14" t="n"/>
      <c r="W359" s="14" t="n"/>
      <c r="X359" s="14" t="n"/>
      <c r="Y359" s="14" t="n"/>
      <c r="Z359" s="14" t="n"/>
    </row>
    <row r="360" ht="15.75" customHeight="1" s="16">
      <c r="A360" s="14" t="n"/>
      <c r="B360" s="14" t="n"/>
      <c r="C360" s="14" t="n"/>
      <c r="D360" s="14" t="n"/>
      <c r="E360" s="14" t="n"/>
      <c r="F360" s="14" t="n"/>
      <c r="G360" s="14" t="n"/>
      <c r="H360" s="14" t="n"/>
      <c r="I360" s="14" t="n"/>
      <c r="J360" s="14" t="n"/>
      <c r="K360" s="14" t="n"/>
      <c r="L360" s="14" t="n"/>
      <c r="M360" s="14" t="n"/>
      <c r="N360" s="14" t="n"/>
      <c r="O360" s="14" t="n"/>
      <c r="P360" s="14" t="n"/>
      <c r="Q360" s="14" t="n"/>
      <c r="R360" s="14" t="n"/>
      <c r="S360" s="14" t="n"/>
      <c r="T360" s="14" t="n"/>
      <c r="U360" s="14" t="n"/>
      <c r="V360" s="14" t="n"/>
      <c r="W360" s="14" t="n"/>
      <c r="X360" s="14" t="n"/>
      <c r="Y360" s="14" t="n"/>
      <c r="Z360" s="14" t="n"/>
    </row>
    <row r="361" ht="15.75" customHeight="1" s="16">
      <c r="A361" s="14" t="n"/>
      <c r="B361" s="14" t="n"/>
      <c r="C361" s="14" t="n"/>
      <c r="D361" s="14" t="n"/>
      <c r="E361" s="14" t="n"/>
      <c r="F361" s="14" t="n"/>
      <c r="G361" s="14" t="n"/>
      <c r="H361" s="14" t="n"/>
      <c r="I361" s="14" t="n"/>
      <c r="J361" s="14" t="n"/>
      <c r="K361" s="14" t="n"/>
      <c r="L361" s="14" t="n"/>
      <c r="M361" s="14" t="n"/>
      <c r="N361" s="14" t="n"/>
      <c r="O361" s="14" t="n"/>
      <c r="P361" s="14" t="n"/>
      <c r="Q361" s="14" t="n"/>
      <c r="R361" s="14" t="n"/>
      <c r="S361" s="14" t="n"/>
      <c r="T361" s="14" t="n"/>
      <c r="U361" s="14" t="n"/>
      <c r="V361" s="14" t="n"/>
      <c r="W361" s="14" t="n"/>
      <c r="X361" s="14" t="n"/>
      <c r="Y361" s="14" t="n"/>
      <c r="Z361" s="14" t="n"/>
    </row>
    <row r="362" ht="15.75" customHeight="1" s="16">
      <c r="A362" s="14" t="n"/>
      <c r="B362" s="14" t="n"/>
      <c r="C362" s="14" t="n"/>
      <c r="D362" s="14" t="n"/>
      <c r="E362" s="14" t="n"/>
      <c r="F362" s="14" t="n"/>
      <c r="G362" s="14" t="n"/>
      <c r="H362" s="14" t="n"/>
      <c r="I362" s="14" t="n"/>
      <c r="J362" s="14" t="n"/>
      <c r="K362" s="14" t="n"/>
      <c r="L362" s="14" t="n"/>
      <c r="M362" s="14" t="n"/>
      <c r="N362" s="14" t="n"/>
      <c r="O362" s="14" t="n"/>
      <c r="P362" s="14" t="n"/>
      <c r="Q362" s="14" t="n"/>
      <c r="R362" s="14" t="n"/>
      <c r="S362" s="14" t="n"/>
      <c r="T362" s="14" t="n"/>
      <c r="U362" s="14" t="n"/>
      <c r="V362" s="14" t="n"/>
      <c r="W362" s="14" t="n"/>
      <c r="X362" s="14" t="n"/>
      <c r="Y362" s="14" t="n"/>
      <c r="Z362" s="14" t="n"/>
    </row>
    <row r="363" ht="15.75" customHeight="1" s="16">
      <c r="A363" s="14" t="n"/>
      <c r="B363" s="14" t="n"/>
      <c r="C363" s="14" t="n"/>
      <c r="D363" s="14" t="n"/>
      <c r="E363" s="14" t="n"/>
      <c r="F363" s="14" t="n"/>
      <c r="G363" s="14" t="n"/>
      <c r="H363" s="14" t="n"/>
      <c r="I363" s="14" t="n"/>
      <c r="J363" s="14" t="n"/>
      <c r="K363" s="14" t="n"/>
      <c r="L363" s="14" t="n"/>
      <c r="M363" s="14" t="n"/>
      <c r="N363" s="14" t="n"/>
      <c r="O363" s="14" t="n"/>
      <c r="P363" s="14" t="n"/>
      <c r="Q363" s="14" t="n"/>
      <c r="R363" s="14" t="n"/>
      <c r="S363" s="14" t="n"/>
      <c r="T363" s="14" t="n"/>
      <c r="U363" s="14" t="n"/>
      <c r="V363" s="14" t="n"/>
      <c r="W363" s="14" t="n"/>
      <c r="X363" s="14" t="n"/>
      <c r="Y363" s="14" t="n"/>
      <c r="Z363" s="14" t="n"/>
    </row>
    <row r="364" ht="15.75" customHeight="1" s="16">
      <c r="A364" s="14" t="n"/>
      <c r="B364" s="14" t="n"/>
      <c r="C364" s="14" t="n"/>
      <c r="D364" s="14" t="n"/>
      <c r="E364" s="14" t="n"/>
      <c r="F364" s="14" t="n"/>
      <c r="G364" s="14" t="n"/>
      <c r="H364" s="14" t="n"/>
      <c r="I364" s="14" t="n"/>
      <c r="J364" s="14" t="n"/>
      <c r="K364" s="14" t="n"/>
      <c r="L364" s="14" t="n"/>
      <c r="M364" s="14" t="n"/>
      <c r="N364" s="14" t="n"/>
      <c r="O364" s="14" t="n"/>
      <c r="P364" s="14" t="n"/>
      <c r="Q364" s="14" t="n"/>
      <c r="R364" s="14" t="n"/>
      <c r="S364" s="14" t="n"/>
      <c r="T364" s="14" t="n"/>
      <c r="U364" s="14" t="n"/>
      <c r="V364" s="14" t="n"/>
      <c r="W364" s="14" t="n"/>
      <c r="X364" s="14" t="n"/>
      <c r="Y364" s="14" t="n"/>
      <c r="Z364" s="14" t="n"/>
    </row>
    <row r="365" ht="15.75" customHeight="1" s="16">
      <c r="A365" s="14" t="n"/>
      <c r="B365" s="14" t="n"/>
      <c r="C365" s="14" t="n"/>
      <c r="D365" s="14" t="n"/>
      <c r="E365" s="14" t="n"/>
      <c r="F365" s="14" t="n"/>
      <c r="G365" s="14" t="n"/>
      <c r="H365" s="14" t="n"/>
      <c r="I365" s="14" t="n"/>
      <c r="J365" s="14" t="n"/>
      <c r="K365" s="14" t="n"/>
      <c r="L365" s="14" t="n"/>
      <c r="M365" s="14" t="n"/>
      <c r="N365" s="14" t="n"/>
      <c r="O365" s="14" t="n"/>
      <c r="P365" s="14" t="n"/>
      <c r="Q365" s="14" t="n"/>
      <c r="R365" s="14" t="n"/>
      <c r="S365" s="14" t="n"/>
      <c r="T365" s="14" t="n"/>
      <c r="U365" s="14" t="n"/>
      <c r="V365" s="14" t="n"/>
      <c r="W365" s="14" t="n"/>
      <c r="X365" s="14" t="n"/>
      <c r="Y365" s="14" t="n"/>
      <c r="Z365" s="14" t="n"/>
    </row>
    <row r="366" ht="15.75" customHeight="1" s="16">
      <c r="A366" s="14" t="n"/>
      <c r="B366" s="14" t="n"/>
      <c r="C366" s="14" t="n"/>
      <c r="D366" s="14" t="n"/>
      <c r="E366" s="14" t="n"/>
      <c r="F366" s="14" t="n"/>
      <c r="G366" s="14" t="n"/>
      <c r="H366" s="14" t="n"/>
      <c r="I366" s="14" t="n"/>
      <c r="J366" s="14" t="n"/>
      <c r="K366" s="14" t="n"/>
      <c r="L366" s="14" t="n"/>
      <c r="M366" s="14" t="n"/>
      <c r="N366" s="14" t="n"/>
      <c r="O366" s="14" t="n"/>
      <c r="P366" s="14" t="n"/>
      <c r="Q366" s="14" t="n"/>
      <c r="R366" s="14" t="n"/>
      <c r="S366" s="14" t="n"/>
      <c r="T366" s="14" t="n"/>
      <c r="U366" s="14" t="n"/>
      <c r="V366" s="14" t="n"/>
      <c r="W366" s="14" t="n"/>
      <c r="X366" s="14" t="n"/>
      <c r="Y366" s="14" t="n"/>
      <c r="Z366" s="14" t="n"/>
    </row>
    <row r="367" ht="15.75" customHeight="1" s="16">
      <c r="A367" s="14" t="n"/>
      <c r="B367" s="14" t="n"/>
      <c r="C367" s="14" t="n"/>
      <c r="D367" s="14" t="n"/>
      <c r="E367" s="14" t="n"/>
      <c r="F367" s="14" t="n"/>
      <c r="G367" s="14" t="n"/>
      <c r="H367" s="14" t="n"/>
      <c r="I367" s="14" t="n"/>
      <c r="J367" s="14" t="n"/>
      <c r="K367" s="14" t="n"/>
      <c r="L367" s="14" t="n"/>
      <c r="M367" s="14" t="n"/>
      <c r="N367" s="14" t="n"/>
      <c r="O367" s="14" t="n"/>
      <c r="P367" s="14" t="n"/>
      <c r="Q367" s="14" t="n"/>
      <c r="R367" s="14" t="n"/>
      <c r="S367" s="14" t="n"/>
      <c r="T367" s="14" t="n"/>
      <c r="U367" s="14" t="n"/>
      <c r="V367" s="14" t="n"/>
      <c r="W367" s="14" t="n"/>
      <c r="X367" s="14" t="n"/>
      <c r="Y367" s="14" t="n"/>
      <c r="Z367" s="14" t="n"/>
    </row>
    <row r="368" ht="15.75" customHeight="1" s="16">
      <c r="A368" s="14" t="n"/>
      <c r="B368" s="14" t="n"/>
      <c r="C368" s="14" t="n"/>
      <c r="D368" s="14" t="n"/>
      <c r="E368" s="14" t="n"/>
      <c r="F368" s="14" t="n"/>
      <c r="G368" s="14" t="n"/>
      <c r="H368" s="14" t="n"/>
      <c r="I368" s="14" t="n"/>
      <c r="J368" s="14" t="n"/>
      <c r="K368" s="14" t="n"/>
      <c r="L368" s="14" t="n"/>
      <c r="M368" s="14" t="n"/>
      <c r="N368" s="14" t="n"/>
      <c r="O368" s="14" t="n"/>
      <c r="P368" s="14" t="n"/>
      <c r="Q368" s="14" t="n"/>
      <c r="R368" s="14" t="n"/>
      <c r="S368" s="14" t="n"/>
      <c r="T368" s="14" t="n"/>
      <c r="U368" s="14" t="n"/>
      <c r="V368" s="14" t="n"/>
      <c r="W368" s="14" t="n"/>
      <c r="X368" s="14" t="n"/>
      <c r="Y368" s="14" t="n"/>
      <c r="Z368" s="14" t="n"/>
    </row>
    <row r="369" ht="15.75" customHeight="1" s="16">
      <c r="A369" s="14" t="n"/>
      <c r="B369" s="14" t="n"/>
      <c r="C369" s="14" t="n"/>
      <c r="D369" s="14" t="n"/>
      <c r="E369" s="14" t="n"/>
      <c r="F369" s="14" t="n"/>
      <c r="G369" s="14" t="n"/>
      <c r="H369" s="14" t="n"/>
      <c r="I369" s="14" t="n"/>
      <c r="J369" s="14" t="n"/>
      <c r="K369" s="14" t="n"/>
      <c r="L369" s="14" t="n"/>
      <c r="M369" s="14" t="n"/>
      <c r="N369" s="14" t="n"/>
      <c r="O369" s="14" t="n"/>
      <c r="P369" s="14" t="n"/>
      <c r="Q369" s="14" t="n"/>
      <c r="R369" s="14" t="n"/>
      <c r="S369" s="14" t="n"/>
      <c r="T369" s="14" t="n"/>
      <c r="U369" s="14" t="n"/>
      <c r="V369" s="14" t="n"/>
      <c r="W369" s="14" t="n"/>
      <c r="X369" s="14" t="n"/>
      <c r="Y369" s="14" t="n"/>
      <c r="Z369" s="14" t="n"/>
    </row>
    <row r="370" ht="15.75" customHeight="1" s="16">
      <c r="A370" s="14" t="n"/>
      <c r="B370" s="14" t="n"/>
      <c r="C370" s="14" t="n"/>
      <c r="D370" s="14" t="n"/>
      <c r="E370" s="14" t="n"/>
      <c r="F370" s="14" t="n"/>
      <c r="G370" s="14" t="n"/>
      <c r="H370" s="14" t="n"/>
      <c r="I370" s="14" t="n"/>
      <c r="J370" s="14" t="n"/>
      <c r="K370" s="14" t="n"/>
      <c r="L370" s="14" t="n"/>
      <c r="M370" s="14" t="n"/>
      <c r="N370" s="14" t="n"/>
      <c r="O370" s="14" t="n"/>
      <c r="P370" s="14" t="n"/>
      <c r="Q370" s="14" t="n"/>
      <c r="R370" s="14" t="n"/>
      <c r="S370" s="14" t="n"/>
      <c r="T370" s="14" t="n"/>
      <c r="U370" s="14" t="n"/>
      <c r="V370" s="14" t="n"/>
      <c r="W370" s="14" t="n"/>
      <c r="X370" s="14" t="n"/>
      <c r="Y370" s="14" t="n"/>
      <c r="Z370" s="14" t="n"/>
    </row>
    <row r="371" ht="15.75" customHeight="1" s="16">
      <c r="A371" s="14" t="n"/>
      <c r="B371" s="14" t="n"/>
      <c r="C371" s="14" t="n"/>
      <c r="D371" s="14" t="n"/>
      <c r="E371" s="14" t="n"/>
      <c r="F371" s="14" t="n"/>
      <c r="G371" s="14" t="n"/>
      <c r="H371" s="14" t="n"/>
      <c r="I371" s="14" t="n"/>
      <c r="J371" s="14" t="n"/>
      <c r="K371" s="14" t="n"/>
      <c r="L371" s="14" t="n"/>
      <c r="M371" s="14" t="n"/>
      <c r="N371" s="14" t="n"/>
      <c r="O371" s="14" t="n"/>
      <c r="P371" s="14" t="n"/>
      <c r="Q371" s="14" t="n"/>
      <c r="R371" s="14" t="n"/>
      <c r="S371" s="14" t="n"/>
      <c r="T371" s="14" t="n"/>
      <c r="U371" s="14" t="n"/>
      <c r="V371" s="14" t="n"/>
      <c r="W371" s="14" t="n"/>
      <c r="X371" s="14" t="n"/>
      <c r="Y371" s="14" t="n"/>
      <c r="Z371" s="14" t="n"/>
    </row>
    <row r="372" ht="15.75" customHeight="1" s="16">
      <c r="A372" s="14" t="n"/>
      <c r="B372" s="14" t="n"/>
      <c r="C372" s="14" t="n"/>
      <c r="D372" s="14" t="n"/>
      <c r="E372" s="14" t="n"/>
      <c r="F372" s="14" t="n"/>
      <c r="G372" s="14" t="n"/>
      <c r="H372" s="14" t="n"/>
      <c r="I372" s="14" t="n"/>
      <c r="J372" s="14" t="n"/>
      <c r="K372" s="14" t="n"/>
      <c r="L372" s="14" t="n"/>
      <c r="M372" s="14" t="n"/>
      <c r="N372" s="14" t="n"/>
      <c r="O372" s="14" t="n"/>
      <c r="P372" s="14" t="n"/>
      <c r="Q372" s="14" t="n"/>
      <c r="R372" s="14" t="n"/>
      <c r="S372" s="14" t="n"/>
      <c r="T372" s="14" t="n"/>
      <c r="U372" s="14" t="n"/>
      <c r="V372" s="14" t="n"/>
      <c r="W372" s="14" t="n"/>
      <c r="X372" s="14" t="n"/>
      <c r="Y372" s="14" t="n"/>
      <c r="Z372" s="14" t="n"/>
    </row>
    <row r="373" ht="15.75" customHeight="1" s="16">
      <c r="A373" s="14" t="n"/>
      <c r="B373" s="14" t="n"/>
      <c r="C373" s="14" t="n"/>
      <c r="D373" s="14" t="n"/>
      <c r="E373" s="14" t="n"/>
      <c r="F373" s="14" t="n"/>
      <c r="G373" s="14" t="n"/>
      <c r="H373" s="14" t="n"/>
      <c r="I373" s="14" t="n"/>
      <c r="J373" s="14" t="n"/>
      <c r="K373" s="14" t="n"/>
      <c r="L373" s="14" t="n"/>
      <c r="M373" s="14" t="n"/>
      <c r="N373" s="14" t="n"/>
      <c r="O373" s="14" t="n"/>
      <c r="P373" s="14" t="n"/>
      <c r="Q373" s="14" t="n"/>
      <c r="R373" s="14" t="n"/>
      <c r="S373" s="14" t="n"/>
      <c r="T373" s="14" t="n"/>
      <c r="U373" s="14" t="n"/>
      <c r="V373" s="14" t="n"/>
      <c r="W373" s="14" t="n"/>
      <c r="X373" s="14" t="n"/>
      <c r="Y373" s="14" t="n"/>
      <c r="Z373" s="14" t="n"/>
    </row>
    <row r="374" ht="15.75" customHeight="1" s="16">
      <c r="A374" s="14" t="n"/>
      <c r="B374" s="14" t="n"/>
      <c r="C374" s="14" t="n"/>
      <c r="D374" s="14" t="n"/>
      <c r="E374" s="14" t="n"/>
      <c r="F374" s="14" t="n"/>
      <c r="G374" s="14" t="n"/>
      <c r="H374" s="14" t="n"/>
      <c r="I374" s="14" t="n"/>
      <c r="J374" s="14" t="n"/>
      <c r="K374" s="14" t="n"/>
      <c r="L374" s="14" t="n"/>
      <c r="M374" s="14" t="n"/>
      <c r="N374" s="14" t="n"/>
      <c r="O374" s="14" t="n"/>
      <c r="P374" s="14" t="n"/>
      <c r="Q374" s="14" t="n"/>
      <c r="R374" s="14" t="n"/>
      <c r="S374" s="14" t="n"/>
      <c r="T374" s="14" t="n"/>
      <c r="U374" s="14" t="n"/>
      <c r="V374" s="14" t="n"/>
      <c r="W374" s="14" t="n"/>
      <c r="X374" s="14" t="n"/>
      <c r="Y374" s="14" t="n"/>
      <c r="Z374" s="14" t="n"/>
    </row>
    <row r="375" ht="15.75" customHeight="1" s="16">
      <c r="A375" s="14" t="n"/>
      <c r="B375" s="14" t="n"/>
      <c r="C375" s="14" t="n"/>
      <c r="D375" s="14" t="n"/>
      <c r="E375" s="14" t="n"/>
      <c r="F375" s="14" t="n"/>
      <c r="G375" s="14" t="n"/>
      <c r="H375" s="14" t="n"/>
      <c r="I375" s="14" t="n"/>
      <c r="J375" s="14" t="n"/>
      <c r="K375" s="14" t="n"/>
      <c r="L375" s="14" t="n"/>
      <c r="M375" s="14" t="n"/>
      <c r="N375" s="14" t="n"/>
      <c r="O375" s="14" t="n"/>
      <c r="P375" s="14" t="n"/>
      <c r="Q375" s="14" t="n"/>
      <c r="R375" s="14" t="n"/>
      <c r="S375" s="14" t="n"/>
      <c r="T375" s="14" t="n"/>
      <c r="U375" s="14" t="n"/>
      <c r="V375" s="14" t="n"/>
      <c r="W375" s="14" t="n"/>
      <c r="X375" s="14" t="n"/>
      <c r="Y375" s="14" t="n"/>
      <c r="Z375" s="14" t="n"/>
    </row>
    <row r="376" ht="15.75" customHeight="1" s="16">
      <c r="A376" s="14" t="n"/>
      <c r="B376" s="14" t="n"/>
      <c r="C376" s="14" t="n"/>
      <c r="D376" s="14" t="n"/>
      <c r="E376" s="14" t="n"/>
      <c r="F376" s="14" t="n"/>
      <c r="G376" s="14" t="n"/>
      <c r="H376" s="14" t="n"/>
      <c r="I376" s="14" t="n"/>
      <c r="J376" s="14" t="n"/>
      <c r="K376" s="14" t="n"/>
      <c r="L376" s="14" t="n"/>
      <c r="M376" s="14" t="n"/>
      <c r="N376" s="14" t="n"/>
      <c r="O376" s="14" t="n"/>
      <c r="P376" s="14" t="n"/>
      <c r="Q376" s="14" t="n"/>
      <c r="R376" s="14" t="n"/>
      <c r="S376" s="14" t="n"/>
      <c r="T376" s="14" t="n"/>
      <c r="U376" s="14" t="n"/>
      <c r="V376" s="14" t="n"/>
      <c r="W376" s="14" t="n"/>
      <c r="X376" s="14" t="n"/>
      <c r="Y376" s="14" t="n"/>
      <c r="Z376" s="14" t="n"/>
    </row>
    <row r="377" ht="15.75" customHeight="1" s="16">
      <c r="A377" s="14" t="n"/>
      <c r="B377" s="14" t="n"/>
      <c r="C377" s="14" t="n"/>
      <c r="D377" s="14" t="n"/>
      <c r="E377" s="14" t="n"/>
      <c r="F377" s="14" t="n"/>
      <c r="G377" s="14" t="n"/>
      <c r="H377" s="14" t="n"/>
      <c r="I377" s="14" t="n"/>
      <c r="J377" s="14" t="n"/>
      <c r="K377" s="14" t="n"/>
      <c r="L377" s="14" t="n"/>
      <c r="M377" s="14" t="n"/>
      <c r="N377" s="14" t="n"/>
      <c r="O377" s="14" t="n"/>
      <c r="P377" s="14" t="n"/>
      <c r="Q377" s="14" t="n"/>
      <c r="R377" s="14" t="n"/>
      <c r="S377" s="14" t="n"/>
      <c r="T377" s="14" t="n"/>
      <c r="U377" s="14" t="n"/>
      <c r="V377" s="14" t="n"/>
      <c r="W377" s="14" t="n"/>
      <c r="X377" s="14" t="n"/>
      <c r="Y377" s="14" t="n"/>
      <c r="Z377" s="14" t="n"/>
    </row>
    <row r="378" ht="15.75" customHeight="1" s="16">
      <c r="A378" s="14" t="n"/>
      <c r="B378" s="14" t="n"/>
      <c r="C378" s="14" t="n"/>
      <c r="D378" s="14" t="n"/>
      <c r="E378" s="14" t="n"/>
      <c r="F378" s="14" t="n"/>
      <c r="G378" s="14" t="n"/>
      <c r="H378" s="14" t="n"/>
      <c r="I378" s="14" t="n"/>
      <c r="J378" s="14" t="n"/>
      <c r="K378" s="14" t="n"/>
      <c r="L378" s="14" t="n"/>
      <c r="M378" s="14" t="n"/>
      <c r="N378" s="14" t="n"/>
      <c r="O378" s="14" t="n"/>
      <c r="P378" s="14" t="n"/>
      <c r="Q378" s="14" t="n"/>
      <c r="R378" s="14" t="n"/>
      <c r="S378" s="14" t="n"/>
      <c r="T378" s="14" t="n"/>
      <c r="U378" s="14" t="n"/>
      <c r="V378" s="14" t="n"/>
      <c r="W378" s="14" t="n"/>
      <c r="X378" s="14" t="n"/>
      <c r="Y378" s="14" t="n"/>
      <c r="Z378" s="14" t="n"/>
    </row>
    <row r="379" ht="15.75" customHeight="1" s="16">
      <c r="A379" s="14" t="n"/>
      <c r="B379" s="14" t="n"/>
      <c r="C379" s="14" t="n"/>
      <c r="D379" s="14" t="n"/>
      <c r="E379" s="14" t="n"/>
      <c r="F379" s="14" t="n"/>
      <c r="G379" s="14" t="n"/>
      <c r="H379" s="14" t="n"/>
      <c r="I379" s="14" t="n"/>
      <c r="J379" s="14" t="n"/>
      <c r="K379" s="14" t="n"/>
      <c r="L379" s="14" t="n"/>
      <c r="M379" s="14" t="n"/>
      <c r="N379" s="14" t="n"/>
      <c r="O379" s="14" t="n"/>
      <c r="P379" s="14" t="n"/>
      <c r="Q379" s="14" t="n"/>
      <c r="R379" s="14" t="n"/>
      <c r="S379" s="14" t="n"/>
      <c r="T379" s="14" t="n"/>
      <c r="U379" s="14" t="n"/>
      <c r="V379" s="14" t="n"/>
      <c r="W379" s="14" t="n"/>
      <c r="X379" s="14" t="n"/>
      <c r="Y379" s="14" t="n"/>
      <c r="Z379" s="14" t="n"/>
    </row>
    <row r="380" ht="15.75" customHeight="1" s="16">
      <c r="A380" s="14" t="n"/>
      <c r="B380" s="14" t="n"/>
      <c r="C380" s="14" t="n"/>
      <c r="D380" s="14" t="n"/>
      <c r="E380" s="14" t="n"/>
      <c r="F380" s="14" t="n"/>
      <c r="G380" s="14" t="n"/>
      <c r="H380" s="14" t="n"/>
      <c r="I380" s="14" t="n"/>
      <c r="J380" s="14" t="n"/>
      <c r="K380" s="14" t="n"/>
      <c r="L380" s="14" t="n"/>
      <c r="M380" s="14" t="n"/>
      <c r="N380" s="14" t="n"/>
      <c r="O380" s="14" t="n"/>
      <c r="P380" s="14" t="n"/>
      <c r="Q380" s="14" t="n"/>
      <c r="R380" s="14" t="n"/>
      <c r="S380" s="14" t="n"/>
      <c r="T380" s="14" t="n"/>
      <c r="U380" s="14" t="n"/>
      <c r="V380" s="14" t="n"/>
      <c r="W380" s="14" t="n"/>
      <c r="X380" s="14" t="n"/>
      <c r="Y380" s="14" t="n"/>
      <c r="Z380" s="14" t="n"/>
    </row>
    <row r="381" ht="15.75" customHeight="1" s="16">
      <c r="A381" s="14" t="n"/>
      <c r="B381" s="14" t="n"/>
      <c r="C381" s="14" t="n"/>
      <c r="D381" s="14" t="n"/>
      <c r="E381" s="14" t="n"/>
      <c r="F381" s="14" t="n"/>
      <c r="G381" s="14" t="n"/>
      <c r="H381" s="14" t="n"/>
      <c r="I381" s="14" t="n"/>
      <c r="J381" s="14" t="n"/>
      <c r="K381" s="14" t="n"/>
      <c r="L381" s="14" t="n"/>
      <c r="M381" s="14" t="n"/>
      <c r="N381" s="14" t="n"/>
      <c r="O381" s="14" t="n"/>
      <c r="P381" s="14" t="n"/>
      <c r="Q381" s="14" t="n"/>
      <c r="R381" s="14" t="n"/>
      <c r="S381" s="14" t="n"/>
      <c r="T381" s="14" t="n"/>
      <c r="U381" s="14" t="n"/>
      <c r="V381" s="14" t="n"/>
      <c r="W381" s="14" t="n"/>
      <c r="X381" s="14" t="n"/>
      <c r="Y381" s="14" t="n"/>
      <c r="Z381" s="14" t="n"/>
    </row>
    <row r="382" ht="15.75" customHeight="1" s="16">
      <c r="A382" s="14" t="n"/>
      <c r="B382" s="14" t="n"/>
      <c r="C382" s="14" t="n"/>
      <c r="D382" s="14" t="n"/>
      <c r="E382" s="14" t="n"/>
      <c r="F382" s="14" t="n"/>
      <c r="G382" s="14" t="n"/>
      <c r="H382" s="14" t="n"/>
      <c r="I382" s="14" t="n"/>
      <c r="J382" s="14" t="n"/>
      <c r="K382" s="14" t="n"/>
      <c r="L382" s="14" t="n"/>
      <c r="M382" s="14" t="n"/>
      <c r="N382" s="14" t="n"/>
      <c r="O382" s="14" t="n"/>
      <c r="P382" s="14" t="n"/>
      <c r="Q382" s="14" t="n"/>
      <c r="R382" s="14" t="n"/>
      <c r="S382" s="14" t="n"/>
      <c r="T382" s="14" t="n"/>
      <c r="U382" s="14" t="n"/>
      <c r="V382" s="14" t="n"/>
      <c r="W382" s="14" t="n"/>
      <c r="X382" s="14" t="n"/>
      <c r="Y382" s="14" t="n"/>
      <c r="Z382" s="14" t="n"/>
    </row>
    <row r="383" ht="15.75" customHeight="1" s="16">
      <c r="A383" s="14" t="n"/>
      <c r="B383" s="14" t="n"/>
      <c r="C383" s="14" t="n"/>
      <c r="D383" s="14" t="n"/>
      <c r="E383" s="14" t="n"/>
      <c r="F383" s="14" t="n"/>
      <c r="G383" s="14" t="n"/>
      <c r="H383" s="14" t="n"/>
      <c r="I383" s="14" t="n"/>
      <c r="J383" s="14" t="n"/>
      <c r="K383" s="14" t="n"/>
      <c r="L383" s="14" t="n"/>
      <c r="M383" s="14" t="n"/>
      <c r="N383" s="14" t="n"/>
      <c r="O383" s="14" t="n"/>
      <c r="P383" s="14" t="n"/>
      <c r="Q383" s="14" t="n"/>
      <c r="R383" s="14" t="n"/>
      <c r="S383" s="14" t="n"/>
      <c r="T383" s="14" t="n"/>
      <c r="U383" s="14" t="n"/>
      <c r="V383" s="14" t="n"/>
      <c r="W383" s="14" t="n"/>
      <c r="X383" s="14" t="n"/>
      <c r="Y383" s="14" t="n"/>
      <c r="Z383" s="14" t="n"/>
    </row>
    <row r="384" ht="15.75" customHeight="1" s="16">
      <c r="A384" s="14" t="n"/>
      <c r="B384" s="14" t="n"/>
      <c r="C384" s="14" t="n"/>
      <c r="D384" s="14" t="n"/>
      <c r="E384" s="14" t="n"/>
      <c r="F384" s="14" t="n"/>
      <c r="G384" s="14" t="n"/>
      <c r="H384" s="14" t="n"/>
      <c r="I384" s="14" t="n"/>
      <c r="J384" s="14" t="n"/>
      <c r="K384" s="14" t="n"/>
      <c r="L384" s="14" t="n"/>
      <c r="M384" s="14" t="n"/>
      <c r="N384" s="14" t="n"/>
      <c r="O384" s="14" t="n"/>
      <c r="P384" s="14" t="n"/>
      <c r="Q384" s="14" t="n"/>
      <c r="R384" s="14" t="n"/>
      <c r="S384" s="14" t="n"/>
      <c r="T384" s="14" t="n"/>
      <c r="U384" s="14" t="n"/>
      <c r="V384" s="14" t="n"/>
      <c r="W384" s="14" t="n"/>
      <c r="X384" s="14" t="n"/>
      <c r="Y384" s="14" t="n"/>
      <c r="Z384" s="14" t="n"/>
    </row>
    <row r="385" ht="15.75" customHeight="1" s="16">
      <c r="A385" s="14" t="n"/>
      <c r="B385" s="14" t="n"/>
      <c r="C385" s="14" t="n"/>
      <c r="D385" s="14" t="n"/>
      <c r="E385" s="14" t="n"/>
      <c r="F385" s="14" t="n"/>
      <c r="G385" s="14" t="n"/>
      <c r="H385" s="14" t="n"/>
      <c r="I385" s="14" t="n"/>
      <c r="J385" s="14" t="n"/>
      <c r="K385" s="14" t="n"/>
      <c r="L385" s="14" t="n"/>
      <c r="M385" s="14" t="n"/>
      <c r="N385" s="14" t="n"/>
      <c r="O385" s="14" t="n"/>
      <c r="P385" s="14" t="n"/>
      <c r="Q385" s="14" t="n"/>
      <c r="R385" s="14" t="n"/>
      <c r="S385" s="14" t="n"/>
      <c r="T385" s="14" t="n"/>
      <c r="U385" s="14" t="n"/>
      <c r="V385" s="14" t="n"/>
      <c r="W385" s="14" t="n"/>
      <c r="X385" s="14" t="n"/>
      <c r="Y385" s="14" t="n"/>
      <c r="Z385" s="14" t="n"/>
    </row>
    <row r="386" ht="15.75" customHeight="1" s="16">
      <c r="A386" s="14" t="n"/>
      <c r="B386" s="14" t="n"/>
      <c r="C386" s="14" t="n"/>
      <c r="D386" s="14" t="n"/>
      <c r="E386" s="14" t="n"/>
      <c r="F386" s="14" t="n"/>
      <c r="G386" s="14" t="n"/>
      <c r="H386" s="14" t="n"/>
      <c r="I386" s="14" t="n"/>
      <c r="J386" s="14" t="n"/>
      <c r="K386" s="14" t="n"/>
      <c r="L386" s="14" t="n"/>
      <c r="M386" s="14" t="n"/>
      <c r="N386" s="14" t="n"/>
      <c r="O386" s="14" t="n"/>
      <c r="P386" s="14" t="n"/>
      <c r="Q386" s="14" t="n"/>
      <c r="R386" s="14" t="n"/>
      <c r="S386" s="14" t="n"/>
      <c r="T386" s="14" t="n"/>
      <c r="U386" s="14" t="n"/>
      <c r="V386" s="14" t="n"/>
      <c r="W386" s="14" t="n"/>
      <c r="X386" s="14" t="n"/>
      <c r="Y386" s="14" t="n"/>
      <c r="Z386" s="14" t="n"/>
    </row>
    <row r="387" ht="15.75" customHeight="1" s="16">
      <c r="A387" s="14" t="n"/>
      <c r="B387" s="14" t="n"/>
      <c r="C387" s="14" t="n"/>
      <c r="D387" s="14" t="n"/>
      <c r="E387" s="14" t="n"/>
      <c r="F387" s="14" t="n"/>
      <c r="G387" s="14" t="n"/>
      <c r="H387" s="14" t="n"/>
      <c r="I387" s="14" t="n"/>
      <c r="J387" s="14" t="n"/>
      <c r="K387" s="14" t="n"/>
      <c r="L387" s="14" t="n"/>
      <c r="M387" s="14" t="n"/>
      <c r="N387" s="14" t="n"/>
      <c r="O387" s="14" t="n"/>
      <c r="P387" s="14" t="n"/>
      <c r="Q387" s="14" t="n"/>
      <c r="R387" s="14" t="n"/>
      <c r="S387" s="14" t="n"/>
      <c r="T387" s="14" t="n"/>
      <c r="U387" s="14" t="n"/>
      <c r="V387" s="14" t="n"/>
      <c r="W387" s="14" t="n"/>
      <c r="X387" s="14" t="n"/>
      <c r="Y387" s="14" t="n"/>
      <c r="Z387" s="14" t="n"/>
    </row>
    <row r="388" ht="15.75" customHeight="1" s="16">
      <c r="A388" s="14" t="n"/>
      <c r="B388" s="14" t="n"/>
      <c r="C388" s="14" t="n"/>
      <c r="D388" s="14" t="n"/>
      <c r="E388" s="14" t="n"/>
      <c r="F388" s="14" t="n"/>
      <c r="G388" s="14" t="n"/>
      <c r="H388" s="14" t="n"/>
      <c r="I388" s="14" t="n"/>
      <c r="J388" s="14" t="n"/>
      <c r="K388" s="14" t="n"/>
      <c r="L388" s="14" t="n"/>
      <c r="M388" s="14" t="n"/>
      <c r="N388" s="14" t="n"/>
      <c r="O388" s="14" t="n"/>
      <c r="P388" s="14" t="n"/>
      <c r="Q388" s="14" t="n"/>
      <c r="R388" s="14" t="n"/>
      <c r="S388" s="14" t="n"/>
      <c r="T388" s="14" t="n"/>
      <c r="U388" s="14" t="n"/>
      <c r="V388" s="14" t="n"/>
      <c r="W388" s="14" t="n"/>
      <c r="X388" s="14" t="n"/>
      <c r="Y388" s="14" t="n"/>
      <c r="Z388" s="14" t="n"/>
    </row>
    <row r="389" ht="15.75" customHeight="1" s="16">
      <c r="A389" s="14" t="n"/>
      <c r="B389" s="14" t="n"/>
      <c r="C389" s="14" t="n"/>
      <c r="D389" s="14" t="n"/>
      <c r="E389" s="14" t="n"/>
      <c r="F389" s="14" t="n"/>
      <c r="G389" s="14" t="n"/>
      <c r="H389" s="14" t="n"/>
      <c r="I389" s="14" t="n"/>
      <c r="J389" s="14" t="n"/>
      <c r="K389" s="14" t="n"/>
      <c r="L389" s="14" t="n"/>
      <c r="M389" s="14" t="n"/>
      <c r="N389" s="14" t="n"/>
      <c r="O389" s="14" t="n"/>
      <c r="P389" s="14" t="n"/>
      <c r="Q389" s="14" t="n"/>
      <c r="R389" s="14" t="n"/>
      <c r="S389" s="14" t="n"/>
      <c r="T389" s="14" t="n"/>
      <c r="U389" s="14" t="n"/>
      <c r="V389" s="14" t="n"/>
      <c r="W389" s="14" t="n"/>
      <c r="X389" s="14" t="n"/>
      <c r="Y389" s="14" t="n"/>
      <c r="Z389" s="14" t="n"/>
    </row>
    <row r="390" ht="15.75" customHeight="1" s="16">
      <c r="A390" s="14" t="n"/>
      <c r="B390" s="14" t="n"/>
      <c r="C390" s="14" t="n"/>
      <c r="D390" s="14" t="n"/>
      <c r="E390" s="14" t="n"/>
      <c r="F390" s="14" t="n"/>
      <c r="G390" s="14" t="n"/>
      <c r="H390" s="14" t="n"/>
      <c r="I390" s="14" t="n"/>
      <c r="J390" s="14" t="n"/>
      <c r="K390" s="14" t="n"/>
      <c r="L390" s="14" t="n"/>
      <c r="M390" s="14" t="n"/>
      <c r="N390" s="14" t="n"/>
      <c r="O390" s="14" t="n"/>
      <c r="P390" s="14" t="n"/>
      <c r="Q390" s="14" t="n"/>
      <c r="R390" s="14" t="n"/>
      <c r="S390" s="14" t="n"/>
      <c r="T390" s="14" t="n"/>
      <c r="U390" s="14" t="n"/>
      <c r="V390" s="14" t="n"/>
      <c r="W390" s="14" t="n"/>
      <c r="X390" s="14" t="n"/>
      <c r="Y390" s="14" t="n"/>
      <c r="Z390" s="14" t="n"/>
    </row>
    <row r="391" ht="15.75" customHeight="1" s="16">
      <c r="A391" s="14" t="n"/>
      <c r="B391" s="14" t="n"/>
      <c r="C391" s="14" t="n"/>
      <c r="D391" s="14" t="n"/>
      <c r="E391" s="14" t="n"/>
      <c r="F391" s="14" t="n"/>
      <c r="G391" s="14" t="n"/>
      <c r="H391" s="14" t="n"/>
      <c r="I391" s="14" t="n"/>
      <c r="J391" s="14" t="n"/>
      <c r="K391" s="14" t="n"/>
      <c r="L391" s="14" t="n"/>
      <c r="M391" s="14" t="n"/>
      <c r="N391" s="14" t="n"/>
      <c r="O391" s="14" t="n"/>
      <c r="P391" s="14" t="n"/>
      <c r="Q391" s="14" t="n"/>
      <c r="R391" s="14" t="n"/>
      <c r="S391" s="14" t="n"/>
      <c r="T391" s="14" t="n"/>
      <c r="U391" s="14" t="n"/>
      <c r="V391" s="14" t="n"/>
      <c r="W391" s="14" t="n"/>
      <c r="X391" s="14" t="n"/>
      <c r="Y391" s="14" t="n"/>
      <c r="Z391" s="14" t="n"/>
    </row>
    <row r="392" ht="15.75" customHeight="1" s="16">
      <c r="A392" s="14" t="n"/>
      <c r="B392" s="14" t="n"/>
      <c r="C392" s="14" t="n"/>
      <c r="D392" s="14" t="n"/>
      <c r="E392" s="14" t="n"/>
      <c r="F392" s="14" t="n"/>
      <c r="G392" s="14" t="n"/>
      <c r="H392" s="14" t="n"/>
      <c r="I392" s="14" t="n"/>
      <c r="J392" s="14" t="n"/>
      <c r="K392" s="14" t="n"/>
      <c r="L392" s="14" t="n"/>
      <c r="M392" s="14" t="n"/>
      <c r="N392" s="14" t="n"/>
      <c r="O392" s="14" t="n"/>
      <c r="P392" s="14" t="n"/>
      <c r="Q392" s="14" t="n"/>
      <c r="R392" s="14" t="n"/>
      <c r="S392" s="14" t="n"/>
      <c r="T392" s="14" t="n"/>
      <c r="U392" s="14" t="n"/>
      <c r="V392" s="14" t="n"/>
      <c r="W392" s="14" t="n"/>
      <c r="X392" s="14" t="n"/>
      <c r="Y392" s="14" t="n"/>
      <c r="Z392" s="14" t="n"/>
    </row>
    <row r="393" ht="15.75" customHeight="1" s="16">
      <c r="A393" s="14" t="n"/>
      <c r="B393" s="14" t="n"/>
      <c r="C393" s="14" t="n"/>
      <c r="D393" s="14" t="n"/>
      <c r="E393" s="14" t="n"/>
      <c r="F393" s="14" t="n"/>
      <c r="G393" s="14" t="n"/>
      <c r="H393" s="14" t="n"/>
      <c r="I393" s="14" t="n"/>
      <c r="J393" s="14" t="n"/>
      <c r="K393" s="14" t="n"/>
      <c r="L393" s="14" t="n"/>
      <c r="M393" s="14" t="n"/>
      <c r="N393" s="14" t="n"/>
      <c r="O393" s="14" t="n"/>
      <c r="P393" s="14" t="n"/>
      <c r="Q393" s="14" t="n"/>
      <c r="R393" s="14" t="n"/>
      <c r="S393" s="14" t="n"/>
      <c r="T393" s="14" t="n"/>
      <c r="U393" s="14" t="n"/>
      <c r="V393" s="14" t="n"/>
      <c r="W393" s="14" t="n"/>
      <c r="X393" s="14" t="n"/>
      <c r="Y393" s="14" t="n"/>
      <c r="Z393" s="14" t="n"/>
    </row>
    <row r="394" ht="15.75" customHeight="1" s="16">
      <c r="A394" s="14" t="n"/>
      <c r="B394" s="14" t="n"/>
      <c r="C394" s="14" t="n"/>
      <c r="D394" s="14" t="n"/>
      <c r="E394" s="14" t="n"/>
      <c r="F394" s="14" t="n"/>
      <c r="G394" s="14" t="n"/>
      <c r="H394" s="14" t="n"/>
      <c r="I394" s="14" t="n"/>
      <c r="J394" s="14" t="n"/>
      <c r="K394" s="14" t="n"/>
      <c r="L394" s="14" t="n"/>
      <c r="M394" s="14" t="n"/>
      <c r="N394" s="14" t="n"/>
      <c r="O394" s="14" t="n"/>
      <c r="P394" s="14" t="n"/>
      <c r="Q394" s="14" t="n"/>
      <c r="R394" s="14" t="n"/>
      <c r="S394" s="14" t="n"/>
      <c r="T394" s="14" t="n"/>
      <c r="U394" s="14" t="n"/>
      <c r="V394" s="14" t="n"/>
      <c r="W394" s="14" t="n"/>
      <c r="X394" s="14" t="n"/>
      <c r="Y394" s="14" t="n"/>
      <c r="Z394" s="14" t="n"/>
    </row>
    <row r="395" ht="15.75" customHeight="1" s="16">
      <c r="A395" s="14" t="n"/>
      <c r="B395" s="14" t="n"/>
      <c r="C395" s="14" t="n"/>
      <c r="D395" s="14" t="n"/>
      <c r="E395" s="14" t="n"/>
      <c r="F395" s="14" t="n"/>
      <c r="G395" s="14" t="n"/>
      <c r="H395" s="14" t="n"/>
      <c r="I395" s="14" t="n"/>
      <c r="J395" s="14" t="n"/>
      <c r="K395" s="14" t="n"/>
      <c r="L395" s="14" t="n"/>
      <c r="M395" s="14" t="n"/>
      <c r="N395" s="14" t="n"/>
      <c r="O395" s="14" t="n"/>
      <c r="P395" s="14" t="n"/>
      <c r="Q395" s="14" t="n"/>
      <c r="R395" s="14" t="n"/>
      <c r="S395" s="14" t="n"/>
      <c r="T395" s="14" t="n"/>
      <c r="U395" s="14" t="n"/>
      <c r="V395" s="14" t="n"/>
      <c r="W395" s="14" t="n"/>
      <c r="X395" s="14" t="n"/>
      <c r="Y395" s="14" t="n"/>
      <c r="Z395" s="14" t="n"/>
    </row>
    <row r="396" ht="15.75" customHeight="1" s="16">
      <c r="A396" s="14" t="n"/>
      <c r="B396" s="14" t="n"/>
      <c r="C396" s="14" t="n"/>
      <c r="D396" s="14" t="n"/>
      <c r="E396" s="14" t="n"/>
      <c r="F396" s="14" t="n"/>
      <c r="G396" s="14" t="n"/>
      <c r="H396" s="14" t="n"/>
      <c r="I396" s="14" t="n"/>
      <c r="J396" s="14" t="n"/>
      <c r="K396" s="14" t="n"/>
      <c r="L396" s="14" t="n"/>
      <c r="M396" s="14" t="n"/>
      <c r="N396" s="14" t="n"/>
      <c r="O396" s="14" t="n"/>
      <c r="P396" s="14" t="n"/>
      <c r="Q396" s="14" t="n"/>
      <c r="R396" s="14" t="n"/>
      <c r="S396" s="14" t="n"/>
      <c r="T396" s="14" t="n"/>
      <c r="U396" s="14" t="n"/>
      <c r="V396" s="14" t="n"/>
      <c r="W396" s="14" t="n"/>
      <c r="X396" s="14" t="n"/>
      <c r="Y396" s="14" t="n"/>
      <c r="Z396" s="14" t="n"/>
    </row>
    <row r="397" ht="15.75" customHeight="1" s="16">
      <c r="A397" s="14" t="n"/>
      <c r="B397" s="14" t="n"/>
      <c r="C397" s="14" t="n"/>
      <c r="D397" s="14" t="n"/>
      <c r="E397" s="14" t="n"/>
      <c r="F397" s="14" t="n"/>
      <c r="G397" s="14" t="n"/>
      <c r="H397" s="14" t="n"/>
      <c r="I397" s="14" t="n"/>
      <c r="J397" s="14" t="n"/>
      <c r="K397" s="14" t="n"/>
      <c r="L397" s="14" t="n"/>
      <c r="M397" s="14" t="n"/>
      <c r="N397" s="14" t="n"/>
      <c r="O397" s="14" t="n"/>
      <c r="P397" s="14" t="n"/>
      <c r="Q397" s="14" t="n"/>
      <c r="R397" s="14" t="n"/>
      <c r="S397" s="14" t="n"/>
      <c r="T397" s="14" t="n"/>
      <c r="U397" s="14" t="n"/>
      <c r="V397" s="14" t="n"/>
      <c r="W397" s="14" t="n"/>
      <c r="X397" s="14" t="n"/>
      <c r="Y397" s="14" t="n"/>
      <c r="Z397" s="14" t="n"/>
    </row>
    <row r="398" ht="15.75" customHeight="1" s="16">
      <c r="A398" s="14" t="n"/>
      <c r="B398" s="14" t="n"/>
      <c r="C398" s="14" t="n"/>
      <c r="D398" s="14" t="n"/>
      <c r="E398" s="14" t="n"/>
      <c r="F398" s="14" t="n"/>
      <c r="G398" s="14" t="n"/>
      <c r="H398" s="14" t="n"/>
      <c r="I398" s="14" t="n"/>
      <c r="J398" s="14" t="n"/>
      <c r="K398" s="14" t="n"/>
      <c r="L398" s="14" t="n"/>
      <c r="M398" s="14" t="n"/>
      <c r="N398" s="14" t="n"/>
      <c r="O398" s="14" t="n"/>
      <c r="P398" s="14" t="n"/>
      <c r="Q398" s="14" t="n"/>
      <c r="R398" s="14" t="n"/>
      <c r="S398" s="14" t="n"/>
      <c r="T398" s="14" t="n"/>
      <c r="U398" s="14" t="n"/>
      <c r="V398" s="14" t="n"/>
      <c r="W398" s="14" t="n"/>
      <c r="X398" s="14" t="n"/>
      <c r="Y398" s="14" t="n"/>
      <c r="Z398" s="14" t="n"/>
    </row>
    <row r="399" ht="15.75" customHeight="1" s="16">
      <c r="A399" s="14" t="n"/>
      <c r="B399" s="14" t="n"/>
      <c r="C399" s="14" t="n"/>
      <c r="D399" s="14" t="n"/>
      <c r="E399" s="14" t="n"/>
      <c r="F399" s="14" t="n"/>
      <c r="G399" s="14" t="n"/>
      <c r="H399" s="14" t="n"/>
      <c r="I399" s="14" t="n"/>
      <c r="J399" s="14" t="n"/>
      <c r="K399" s="14" t="n"/>
      <c r="L399" s="14" t="n"/>
      <c r="M399" s="14" t="n"/>
      <c r="N399" s="14" t="n"/>
      <c r="O399" s="14" t="n"/>
      <c r="P399" s="14" t="n"/>
      <c r="Q399" s="14" t="n"/>
      <c r="R399" s="14" t="n"/>
      <c r="S399" s="14" t="n"/>
      <c r="T399" s="14" t="n"/>
      <c r="U399" s="14" t="n"/>
      <c r="V399" s="14" t="n"/>
      <c r="W399" s="14" t="n"/>
      <c r="X399" s="14" t="n"/>
      <c r="Y399" s="14" t="n"/>
      <c r="Z399" s="14" t="n"/>
    </row>
    <row r="400" ht="15.75" customHeight="1" s="16">
      <c r="A400" s="14" t="n"/>
      <c r="B400" s="14" t="n"/>
      <c r="C400" s="14" t="n"/>
      <c r="D400" s="14" t="n"/>
      <c r="E400" s="14" t="n"/>
      <c r="F400" s="14" t="n"/>
      <c r="G400" s="14" t="n"/>
      <c r="H400" s="14" t="n"/>
      <c r="I400" s="14" t="n"/>
      <c r="J400" s="14" t="n"/>
      <c r="K400" s="14" t="n"/>
      <c r="L400" s="14" t="n"/>
      <c r="M400" s="14" t="n"/>
      <c r="N400" s="14" t="n"/>
      <c r="O400" s="14" t="n"/>
      <c r="P400" s="14" t="n"/>
      <c r="Q400" s="14" t="n"/>
      <c r="R400" s="14" t="n"/>
      <c r="S400" s="14" t="n"/>
      <c r="T400" s="14" t="n"/>
      <c r="U400" s="14" t="n"/>
      <c r="V400" s="14" t="n"/>
      <c r="W400" s="14" t="n"/>
      <c r="X400" s="14" t="n"/>
      <c r="Y400" s="14" t="n"/>
      <c r="Z400" s="14" t="n"/>
    </row>
    <row r="401" ht="15.75" customHeight="1" s="16">
      <c r="A401" s="14" t="n"/>
      <c r="B401" s="14" t="n"/>
      <c r="C401" s="14" t="n"/>
      <c r="D401" s="14" t="n"/>
      <c r="E401" s="14" t="n"/>
      <c r="F401" s="14" t="n"/>
      <c r="G401" s="14" t="n"/>
      <c r="H401" s="14" t="n"/>
      <c r="I401" s="14" t="n"/>
      <c r="J401" s="14" t="n"/>
      <c r="K401" s="14" t="n"/>
      <c r="L401" s="14" t="n"/>
      <c r="M401" s="14" t="n"/>
      <c r="N401" s="14" t="n"/>
      <c r="O401" s="14" t="n"/>
      <c r="P401" s="14" t="n"/>
      <c r="Q401" s="14" t="n"/>
      <c r="R401" s="14" t="n"/>
      <c r="S401" s="14" t="n"/>
      <c r="T401" s="14" t="n"/>
      <c r="U401" s="14" t="n"/>
      <c r="V401" s="14" t="n"/>
      <c r="W401" s="14" t="n"/>
      <c r="X401" s="14" t="n"/>
      <c r="Y401" s="14" t="n"/>
      <c r="Z401" s="14" t="n"/>
    </row>
    <row r="402" ht="15.75" customHeight="1" s="16">
      <c r="A402" s="14" t="n"/>
      <c r="B402" s="14" t="n"/>
      <c r="C402" s="14" t="n"/>
      <c r="D402" s="14" t="n"/>
      <c r="E402" s="14" t="n"/>
      <c r="F402" s="14" t="n"/>
      <c r="G402" s="14" t="n"/>
      <c r="H402" s="14" t="n"/>
      <c r="I402" s="14" t="n"/>
      <c r="J402" s="14" t="n"/>
      <c r="K402" s="14" t="n"/>
      <c r="L402" s="14" t="n"/>
      <c r="M402" s="14" t="n"/>
      <c r="N402" s="14" t="n"/>
      <c r="O402" s="14" t="n"/>
      <c r="P402" s="14" t="n"/>
      <c r="Q402" s="14" t="n"/>
      <c r="R402" s="14" t="n"/>
      <c r="S402" s="14" t="n"/>
      <c r="T402" s="14" t="n"/>
      <c r="U402" s="14" t="n"/>
      <c r="V402" s="14" t="n"/>
      <c r="W402" s="14" t="n"/>
      <c r="X402" s="14" t="n"/>
      <c r="Y402" s="14" t="n"/>
      <c r="Z402" s="14" t="n"/>
    </row>
    <row r="403" ht="15.75" customHeight="1" s="16">
      <c r="A403" s="14" t="n"/>
      <c r="B403" s="14" t="n"/>
      <c r="C403" s="14" t="n"/>
      <c r="D403" s="14" t="n"/>
      <c r="E403" s="14" t="n"/>
      <c r="F403" s="14" t="n"/>
      <c r="G403" s="14" t="n"/>
      <c r="H403" s="14" t="n"/>
      <c r="I403" s="14" t="n"/>
      <c r="J403" s="14" t="n"/>
      <c r="K403" s="14" t="n"/>
      <c r="L403" s="14" t="n"/>
      <c r="M403" s="14" t="n"/>
      <c r="N403" s="14" t="n"/>
      <c r="O403" s="14" t="n"/>
      <c r="P403" s="14" t="n"/>
      <c r="Q403" s="14" t="n"/>
      <c r="R403" s="14" t="n"/>
      <c r="S403" s="14" t="n"/>
      <c r="T403" s="14" t="n"/>
      <c r="U403" s="14" t="n"/>
      <c r="V403" s="14" t="n"/>
      <c r="W403" s="14" t="n"/>
      <c r="X403" s="14" t="n"/>
      <c r="Y403" s="14" t="n"/>
      <c r="Z403" s="14" t="n"/>
    </row>
    <row r="404" ht="15.75" customHeight="1" s="16">
      <c r="A404" s="14" t="n"/>
      <c r="B404" s="14" t="n"/>
      <c r="C404" s="14" t="n"/>
      <c r="D404" s="14" t="n"/>
      <c r="E404" s="14" t="n"/>
      <c r="F404" s="14" t="n"/>
      <c r="G404" s="14" t="n"/>
      <c r="H404" s="14" t="n"/>
      <c r="I404" s="14" t="n"/>
      <c r="J404" s="14" t="n"/>
      <c r="K404" s="14" t="n"/>
      <c r="L404" s="14" t="n"/>
      <c r="M404" s="14" t="n"/>
      <c r="N404" s="14" t="n"/>
      <c r="O404" s="14" t="n"/>
      <c r="P404" s="14" t="n"/>
      <c r="Q404" s="14" t="n"/>
      <c r="R404" s="14" t="n"/>
      <c r="S404" s="14" t="n"/>
      <c r="T404" s="14" t="n"/>
      <c r="U404" s="14" t="n"/>
      <c r="V404" s="14" t="n"/>
      <c r="W404" s="14" t="n"/>
      <c r="X404" s="14" t="n"/>
      <c r="Y404" s="14" t="n"/>
      <c r="Z404" s="14" t="n"/>
    </row>
    <row r="405" ht="15.75" customHeight="1" s="16">
      <c r="A405" s="14" t="n"/>
      <c r="B405" s="14" t="n"/>
      <c r="C405" s="14" t="n"/>
      <c r="D405" s="14" t="n"/>
      <c r="E405" s="14" t="n"/>
      <c r="F405" s="14" t="n"/>
      <c r="G405" s="14" t="n"/>
      <c r="H405" s="14" t="n"/>
      <c r="I405" s="14" t="n"/>
      <c r="J405" s="14" t="n"/>
      <c r="K405" s="14" t="n"/>
      <c r="L405" s="14" t="n"/>
      <c r="M405" s="14" t="n"/>
      <c r="N405" s="14" t="n"/>
      <c r="O405" s="14" t="n"/>
      <c r="P405" s="14" t="n"/>
      <c r="Q405" s="14" t="n"/>
      <c r="R405" s="14" t="n"/>
      <c r="S405" s="14" t="n"/>
      <c r="T405" s="14" t="n"/>
      <c r="U405" s="14" t="n"/>
      <c r="V405" s="14" t="n"/>
      <c r="W405" s="14" t="n"/>
      <c r="X405" s="14" t="n"/>
      <c r="Y405" s="14" t="n"/>
      <c r="Z405" s="14" t="n"/>
    </row>
    <row r="406" ht="15.75" customHeight="1" s="16">
      <c r="A406" s="14" t="n"/>
      <c r="B406" s="14" t="n"/>
      <c r="C406" s="14" t="n"/>
      <c r="D406" s="14" t="n"/>
      <c r="E406" s="14" t="n"/>
      <c r="F406" s="14" t="n"/>
      <c r="G406" s="14" t="n"/>
      <c r="H406" s="14" t="n"/>
      <c r="I406" s="14" t="n"/>
      <c r="J406" s="14" t="n"/>
      <c r="K406" s="14" t="n"/>
      <c r="L406" s="14" t="n"/>
      <c r="M406" s="14" t="n"/>
      <c r="N406" s="14" t="n"/>
      <c r="O406" s="14" t="n"/>
      <c r="P406" s="14" t="n"/>
      <c r="Q406" s="14" t="n"/>
      <c r="R406" s="14" t="n"/>
      <c r="S406" s="14" t="n"/>
      <c r="T406" s="14" t="n"/>
      <c r="U406" s="14" t="n"/>
      <c r="V406" s="14" t="n"/>
      <c r="W406" s="14" t="n"/>
      <c r="X406" s="14" t="n"/>
      <c r="Y406" s="14" t="n"/>
      <c r="Z406" s="14" t="n"/>
    </row>
    <row r="407" ht="15.75" customHeight="1" s="16">
      <c r="A407" s="14" t="n"/>
      <c r="B407" s="14" t="n"/>
      <c r="C407" s="14" t="n"/>
      <c r="D407" s="14" t="n"/>
      <c r="E407" s="14" t="n"/>
      <c r="F407" s="14" t="n"/>
      <c r="G407" s="14" t="n"/>
      <c r="H407" s="14" t="n"/>
      <c r="I407" s="14" t="n"/>
      <c r="J407" s="14" t="n"/>
      <c r="K407" s="14" t="n"/>
      <c r="L407" s="14" t="n"/>
      <c r="M407" s="14" t="n"/>
      <c r="N407" s="14" t="n"/>
      <c r="O407" s="14" t="n"/>
      <c r="P407" s="14" t="n"/>
      <c r="Q407" s="14" t="n"/>
      <c r="R407" s="14" t="n"/>
      <c r="S407" s="14" t="n"/>
      <c r="T407" s="14" t="n"/>
      <c r="U407" s="14" t="n"/>
      <c r="V407" s="14" t="n"/>
      <c r="W407" s="14" t="n"/>
      <c r="X407" s="14" t="n"/>
      <c r="Y407" s="14" t="n"/>
      <c r="Z407" s="14" t="n"/>
    </row>
    <row r="408" ht="15.75" customHeight="1" s="16">
      <c r="A408" s="14" t="n"/>
      <c r="B408" s="14" t="n"/>
      <c r="C408" s="14" t="n"/>
      <c r="D408" s="14" t="n"/>
      <c r="E408" s="14" t="n"/>
      <c r="F408" s="14" t="n"/>
      <c r="G408" s="14" t="n"/>
      <c r="H408" s="14" t="n"/>
      <c r="I408" s="14" t="n"/>
      <c r="J408" s="14" t="n"/>
      <c r="K408" s="14" t="n"/>
      <c r="L408" s="14" t="n"/>
      <c r="M408" s="14" t="n"/>
      <c r="N408" s="14" t="n"/>
      <c r="O408" s="14" t="n"/>
      <c r="P408" s="14" t="n"/>
      <c r="Q408" s="14" t="n"/>
      <c r="R408" s="14" t="n"/>
      <c r="S408" s="14" t="n"/>
      <c r="T408" s="14" t="n"/>
      <c r="U408" s="14" t="n"/>
      <c r="V408" s="14" t="n"/>
      <c r="W408" s="14" t="n"/>
      <c r="X408" s="14" t="n"/>
      <c r="Y408" s="14" t="n"/>
      <c r="Z408" s="14" t="n"/>
    </row>
    <row r="409" ht="15.75" customHeight="1" s="16">
      <c r="A409" s="14" t="n"/>
      <c r="B409" s="14" t="n"/>
      <c r="C409" s="14" t="n"/>
      <c r="D409" s="14" t="n"/>
      <c r="E409" s="14" t="n"/>
      <c r="F409" s="14" t="n"/>
      <c r="G409" s="14" t="n"/>
      <c r="H409" s="14" t="n"/>
      <c r="I409" s="14" t="n"/>
      <c r="J409" s="14" t="n"/>
      <c r="K409" s="14" t="n"/>
      <c r="L409" s="14" t="n"/>
      <c r="M409" s="14" t="n"/>
      <c r="N409" s="14" t="n"/>
      <c r="O409" s="14" t="n"/>
      <c r="P409" s="14" t="n"/>
      <c r="Q409" s="14" t="n"/>
      <c r="R409" s="14" t="n"/>
      <c r="S409" s="14" t="n"/>
      <c r="T409" s="14" t="n"/>
      <c r="U409" s="14" t="n"/>
      <c r="V409" s="14" t="n"/>
      <c r="W409" s="14" t="n"/>
      <c r="X409" s="14" t="n"/>
      <c r="Y409" s="14" t="n"/>
      <c r="Z409" s="14" t="n"/>
    </row>
    <row r="410" ht="15.75" customHeight="1" s="16">
      <c r="A410" s="14" t="n"/>
      <c r="B410" s="14" t="n"/>
      <c r="C410" s="14" t="n"/>
      <c r="D410" s="14" t="n"/>
      <c r="E410" s="14" t="n"/>
      <c r="F410" s="14" t="n"/>
      <c r="G410" s="14" t="n"/>
      <c r="H410" s="14" t="n"/>
      <c r="I410" s="14" t="n"/>
      <c r="J410" s="14" t="n"/>
      <c r="K410" s="14" t="n"/>
      <c r="L410" s="14" t="n"/>
      <c r="M410" s="14" t="n"/>
      <c r="N410" s="14" t="n"/>
      <c r="O410" s="14" t="n"/>
      <c r="P410" s="14" t="n"/>
      <c r="Q410" s="14" t="n"/>
      <c r="R410" s="14" t="n"/>
      <c r="S410" s="14" t="n"/>
      <c r="T410" s="14" t="n"/>
      <c r="U410" s="14" t="n"/>
      <c r="V410" s="14" t="n"/>
      <c r="W410" s="14" t="n"/>
      <c r="X410" s="14" t="n"/>
      <c r="Y410" s="14" t="n"/>
      <c r="Z410" s="14" t="n"/>
    </row>
    <row r="411" ht="15.75" customHeight="1" s="16">
      <c r="A411" s="14" t="n"/>
      <c r="B411" s="14" t="n"/>
      <c r="C411" s="14" t="n"/>
      <c r="D411" s="14" t="n"/>
      <c r="E411" s="14" t="n"/>
      <c r="F411" s="14" t="n"/>
      <c r="G411" s="14" t="n"/>
      <c r="H411" s="14" t="n"/>
      <c r="I411" s="14" t="n"/>
      <c r="J411" s="14" t="n"/>
      <c r="K411" s="14" t="n"/>
      <c r="L411" s="14" t="n"/>
      <c r="M411" s="14" t="n"/>
      <c r="N411" s="14" t="n"/>
      <c r="O411" s="14" t="n"/>
      <c r="P411" s="14" t="n"/>
      <c r="Q411" s="14" t="n"/>
      <c r="R411" s="14" t="n"/>
      <c r="S411" s="14" t="n"/>
      <c r="T411" s="14" t="n"/>
      <c r="U411" s="14" t="n"/>
      <c r="V411" s="14" t="n"/>
      <c r="W411" s="14" t="n"/>
      <c r="X411" s="14" t="n"/>
      <c r="Y411" s="14" t="n"/>
      <c r="Z411" s="14" t="n"/>
    </row>
    <row r="412" ht="15.75" customHeight="1" s="16">
      <c r="A412" s="14" t="n"/>
      <c r="B412" s="14" t="n"/>
      <c r="C412" s="14" t="n"/>
      <c r="D412" s="14" t="n"/>
      <c r="E412" s="14" t="n"/>
      <c r="F412" s="14" t="n"/>
      <c r="G412" s="14" t="n"/>
      <c r="H412" s="14" t="n"/>
      <c r="I412" s="14" t="n"/>
      <c r="J412" s="14" t="n"/>
      <c r="K412" s="14" t="n"/>
      <c r="L412" s="14" t="n"/>
      <c r="M412" s="14" t="n"/>
      <c r="N412" s="14" t="n"/>
      <c r="O412" s="14" t="n"/>
      <c r="P412" s="14" t="n"/>
      <c r="Q412" s="14" t="n"/>
      <c r="R412" s="14" t="n"/>
      <c r="S412" s="14" t="n"/>
      <c r="T412" s="14" t="n"/>
      <c r="U412" s="14" t="n"/>
      <c r="V412" s="14" t="n"/>
      <c r="W412" s="14" t="n"/>
      <c r="X412" s="14" t="n"/>
      <c r="Y412" s="14" t="n"/>
      <c r="Z412" s="14" t="n"/>
    </row>
    <row r="413" ht="15.75" customHeight="1" s="16">
      <c r="A413" s="14" t="n"/>
      <c r="B413" s="14" t="n"/>
      <c r="C413" s="14" t="n"/>
      <c r="D413" s="14" t="n"/>
      <c r="E413" s="14" t="n"/>
      <c r="F413" s="14" t="n"/>
      <c r="G413" s="14" t="n"/>
      <c r="H413" s="14" t="n"/>
      <c r="I413" s="14" t="n"/>
      <c r="J413" s="14" t="n"/>
      <c r="K413" s="14" t="n"/>
      <c r="L413" s="14" t="n"/>
      <c r="M413" s="14" t="n"/>
      <c r="N413" s="14" t="n"/>
      <c r="O413" s="14" t="n"/>
      <c r="P413" s="14" t="n"/>
      <c r="Q413" s="14" t="n"/>
      <c r="R413" s="14" t="n"/>
      <c r="S413" s="14" t="n"/>
      <c r="T413" s="14" t="n"/>
      <c r="U413" s="14" t="n"/>
      <c r="V413" s="14" t="n"/>
      <c r="W413" s="14" t="n"/>
      <c r="X413" s="14" t="n"/>
      <c r="Y413" s="14" t="n"/>
      <c r="Z413" s="14" t="n"/>
    </row>
    <row r="414" ht="15.75" customHeight="1" s="16">
      <c r="A414" s="14" t="n"/>
      <c r="B414" s="14" t="n"/>
      <c r="C414" s="14" t="n"/>
      <c r="D414" s="14" t="n"/>
      <c r="E414" s="14" t="n"/>
      <c r="F414" s="14" t="n"/>
      <c r="G414" s="14" t="n"/>
      <c r="H414" s="14" t="n"/>
      <c r="I414" s="14" t="n"/>
      <c r="J414" s="14" t="n"/>
      <c r="K414" s="14" t="n"/>
      <c r="L414" s="14" t="n"/>
      <c r="M414" s="14" t="n"/>
      <c r="N414" s="14" t="n"/>
      <c r="O414" s="14" t="n"/>
      <c r="P414" s="14" t="n"/>
      <c r="Q414" s="14" t="n"/>
      <c r="R414" s="14" t="n"/>
      <c r="S414" s="14" t="n"/>
      <c r="T414" s="14" t="n"/>
      <c r="U414" s="14" t="n"/>
      <c r="V414" s="14" t="n"/>
      <c r="W414" s="14" t="n"/>
      <c r="X414" s="14" t="n"/>
      <c r="Y414" s="14" t="n"/>
      <c r="Z414" s="14" t="n"/>
    </row>
    <row r="415" ht="15.75" customHeight="1" s="16">
      <c r="A415" s="14" t="n"/>
      <c r="B415" s="14" t="n"/>
      <c r="C415" s="14" t="n"/>
      <c r="D415" s="14" t="n"/>
      <c r="E415" s="14" t="n"/>
      <c r="F415" s="14" t="n"/>
      <c r="G415" s="14" t="n"/>
      <c r="H415" s="14" t="n"/>
      <c r="I415" s="14" t="n"/>
      <c r="J415" s="14" t="n"/>
      <c r="K415" s="14" t="n"/>
      <c r="L415" s="14" t="n"/>
      <c r="M415" s="14" t="n"/>
      <c r="N415" s="14" t="n"/>
      <c r="O415" s="14" t="n"/>
      <c r="P415" s="14" t="n"/>
      <c r="Q415" s="14" t="n"/>
      <c r="R415" s="14" t="n"/>
      <c r="S415" s="14" t="n"/>
      <c r="T415" s="14" t="n"/>
      <c r="U415" s="14" t="n"/>
      <c r="V415" s="14" t="n"/>
      <c r="W415" s="14" t="n"/>
      <c r="X415" s="14" t="n"/>
      <c r="Y415" s="14" t="n"/>
      <c r="Z415" s="14" t="n"/>
    </row>
    <row r="416" ht="15.75" customHeight="1" s="16">
      <c r="A416" s="14" t="n"/>
      <c r="B416" s="14" t="n"/>
      <c r="C416" s="14" t="n"/>
      <c r="D416" s="14" t="n"/>
      <c r="E416" s="14" t="n"/>
      <c r="F416" s="14" t="n"/>
      <c r="G416" s="14" t="n"/>
      <c r="H416" s="14" t="n"/>
      <c r="I416" s="14" t="n"/>
      <c r="J416" s="14" t="n"/>
      <c r="K416" s="14" t="n"/>
      <c r="L416" s="14" t="n"/>
      <c r="M416" s="14" t="n"/>
      <c r="N416" s="14" t="n"/>
      <c r="O416" s="14" t="n"/>
      <c r="P416" s="14" t="n"/>
      <c r="Q416" s="14" t="n"/>
      <c r="R416" s="14" t="n"/>
      <c r="S416" s="14" t="n"/>
      <c r="T416" s="14" t="n"/>
      <c r="U416" s="14" t="n"/>
      <c r="V416" s="14" t="n"/>
      <c r="W416" s="14" t="n"/>
      <c r="X416" s="14" t="n"/>
      <c r="Y416" s="14" t="n"/>
      <c r="Z416" s="14" t="n"/>
    </row>
    <row r="417" ht="15.75" customHeight="1" s="16">
      <c r="A417" s="14" t="n"/>
      <c r="B417" s="14" t="n"/>
      <c r="C417" s="14" t="n"/>
      <c r="D417" s="14" t="n"/>
      <c r="E417" s="14" t="n"/>
      <c r="F417" s="14" t="n"/>
      <c r="G417" s="14" t="n"/>
      <c r="H417" s="14" t="n"/>
      <c r="I417" s="14" t="n"/>
      <c r="J417" s="14" t="n"/>
      <c r="K417" s="14" t="n"/>
      <c r="L417" s="14" t="n"/>
      <c r="M417" s="14" t="n"/>
      <c r="N417" s="14" t="n"/>
      <c r="O417" s="14" t="n"/>
      <c r="P417" s="14" t="n"/>
      <c r="Q417" s="14" t="n"/>
      <c r="R417" s="14" t="n"/>
      <c r="S417" s="14" t="n"/>
      <c r="T417" s="14" t="n"/>
      <c r="U417" s="14" t="n"/>
      <c r="V417" s="14" t="n"/>
      <c r="W417" s="14" t="n"/>
      <c r="X417" s="14" t="n"/>
      <c r="Y417" s="14" t="n"/>
      <c r="Z417" s="14" t="n"/>
    </row>
    <row r="418" ht="15.75" customHeight="1" s="16">
      <c r="A418" s="14" t="n"/>
      <c r="B418" s="14" t="n"/>
      <c r="C418" s="14" t="n"/>
      <c r="D418" s="14" t="n"/>
      <c r="E418" s="14" t="n"/>
      <c r="F418" s="14" t="n"/>
      <c r="G418" s="14" t="n"/>
      <c r="H418" s="14" t="n"/>
      <c r="I418" s="14" t="n"/>
      <c r="J418" s="14" t="n"/>
      <c r="K418" s="14" t="n"/>
      <c r="L418" s="14" t="n"/>
      <c r="M418" s="14" t="n"/>
      <c r="N418" s="14" t="n"/>
      <c r="O418" s="14" t="n"/>
      <c r="P418" s="14" t="n"/>
      <c r="Q418" s="14" t="n"/>
      <c r="R418" s="14" t="n"/>
      <c r="S418" s="14" t="n"/>
      <c r="T418" s="14" t="n"/>
      <c r="U418" s="14" t="n"/>
      <c r="V418" s="14" t="n"/>
      <c r="W418" s="14" t="n"/>
      <c r="X418" s="14" t="n"/>
      <c r="Y418" s="14" t="n"/>
      <c r="Z418" s="14" t="n"/>
    </row>
    <row r="419" ht="15.75" customHeight="1" s="16">
      <c r="A419" s="14" t="n"/>
      <c r="B419" s="14" t="n"/>
      <c r="C419" s="14" t="n"/>
      <c r="D419" s="14" t="n"/>
      <c r="E419" s="14" t="n"/>
      <c r="F419" s="14" t="n"/>
      <c r="G419" s="14" t="n"/>
      <c r="H419" s="14" t="n"/>
      <c r="I419" s="14" t="n"/>
      <c r="J419" s="14" t="n"/>
      <c r="K419" s="14" t="n"/>
      <c r="L419" s="14" t="n"/>
      <c r="M419" s="14" t="n"/>
      <c r="N419" s="14" t="n"/>
      <c r="O419" s="14" t="n"/>
      <c r="P419" s="14" t="n"/>
      <c r="Q419" s="14" t="n"/>
      <c r="R419" s="14" t="n"/>
      <c r="S419" s="14" t="n"/>
      <c r="T419" s="14" t="n"/>
      <c r="U419" s="14" t="n"/>
      <c r="V419" s="14" t="n"/>
      <c r="W419" s="14" t="n"/>
      <c r="X419" s="14" t="n"/>
      <c r="Y419" s="14" t="n"/>
      <c r="Z419" s="14" t="n"/>
    </row>
    <row r="420" ht="15.75" customHeight="1" s="16">
      <c r="A420" s="14" t="n"/>
      <c r="B420" s="14" t="n"/>
      <c r="C420" s="14" t="n"/>
      <c r="D420" s="14" t="n"/>
      <c r="E420" s="14" t="n"/>
      <c r="F420" s="14" t="n"/>
      <c r="G420" s="14" t="n"/>
      <c r="H420" s="14" t="n"/>
      <c r="I420" s="14" t="n"/>
      <c r="J420" s="14" t="n"/>
      <c r="K420" s="14" t="n"/>
      <c r="L420" s="14" t="n"/>
      <c r="M420" s="14" t="n"/>
      <c r="N420" s="14" t="n"/>
      <c r="O420" s="14" t="n"/>
      <c r="P420" s="14" t="n"/>
      <c r="Q420" s="14" t="n"/>
      <c r="R420" s="14" t="n"/>
      <c r="S420" s="14" t="n"/>
      <c r="T420" s="14" t="n"/>
      <c r="U420" s="14" t="n"/>
      <c r="V420" s="14" t="n"/>
      <c r="W420" s="14" t="n"/>
      <c r="X420" s="14" t="n"/>
      <c r="Y420" s="14" t="n"/>
      <c r="Z420" s="14" t="n"/>
    </row>
    <row r="421" ht="15.75" customHeight="1" s="16">
      <c r="A421" s="14" t="n"/>
      <c r="B421" s="14" t="n"/>
      <c r="C421" s="14" t="n"/>
      <c r="D421" s="14" t="n"/>
      <c r="E421" s="14" t="n"/>
      <c r="F421" s="14" t="n"/>
      <c r="G421" s="14" t="n"/>
      <c r="H421" s="14" t="n"/>
      <c r="I421" s="14" t="n"/>
      <c r="J421" s="14" t="n"/>
      <c r="K421" s="14" t="n"/>
      <c r="L421" s="14" t="n"/>
      <c r="M421" s="14" t="n"/>
      <c r="N421" s="14" t="n"/>
      <c r="O421" s="14" t="n"/>
      <c r="P421" s="14" t="n"/>
      <c r="Q421" s="14" t="n"/>
      <c r="R421" s="14" t="n"/>
      <c r="S421" s="14" t="n"/>
      <c r="T421" s="14" t="n"/>
      <c r="U421" s="14" t="n"/>
      <c r="V421" s="14" t="n"/>
      <c r="W421" s="14" t="n"/>
      <c r="X421" s="14" t="n"/>
      <c r="Y421" s="14" t="n"/>
      <c r="Z421" s="14" t="n"/>
    </row>
    <row r="422" ht="15.75" customHeight="1" s="16">
      <c r="A422" s="14" t="n"/>
      <c r="B422" s="14" t="n"/>
      <c r="C422" s="14" t="n"/>
      <c r="D422" s="14" t="n"/>
      <c r="E422" s="14" t="n"/>
      <c r="F422" s="14" t="n"/>
      <c r="G422" s="14" t="n"/>
      <c r="H422" s="14" t="n"/>
      <c r="I422" s="14" t="n"/>
      <c r="J422" s="14" t="n"/>
      <c r="K422" s="14" t="n"/>
      <c r="L422" s="14" t="n"/>
      <c r="M422" s="14" t="n"/>
      <c r="N422" s="14" t="n"/>
      <c r="O422" s="14" t="n"/>
      <c r="P422" s="14" t="n"/>
      <c r="Q422" s="14" t="n"/>
      <c r="R422" s="14" t="n"/>
      <c r="S422" s="14" t="n"/>
      <c r="T422" s="14" t="n"/>
      <c r="U422" s="14" t="n"/>
      <c r="V422" s="14" t="n"/>
      <c r="W422" s="14" t="n"/>
      <c r="X422" s="14" t="n"/>
      <c r="Y422" s="14" t="n"/>
      <c r="Z422" s="14" t="n"/>
    </row>
    <row r="423" ht="15.75" customHeight="1" s="16">
      <c r="A423" s="14" t="n"/>
      <c r="B423" s="14" t="n"/>
      <c r="C423" s="14" t="n"/>
      <c r="D423" s="14" t="n"/>
      <c r="E423" s="14" t="n"/>
      <c r="F423" s="14" t="n"/>
      <c r="G423" s="14" t="n"/>
      <c r="H423" s="14" t="n"/>
      <c r="I423" s="14" t="n"/>
      <c r="J423" s="14" t="n"/>
      <c r="K423" s="14" t="n"/>
      <c r="L423" s="14" t="n"/>
      <c r="M423" s="14" t="n"/>
      <c r="N423" s="14" t="n"/>
      <c r="O423" s="14" t="n"/>
      <c r="P423" s="14" t="n"/>
      <c r="Q423" s="14" t="n"/>
      <c r="R423" s="14" t="n"/>
      <c r="S423" s="14" t="n"/>
      <c r="T423" s="14" t="n"/>
      <c r="U423" s="14" t="n"/>
      <c r="V423" s="14" t="n"/>
      <c r="W423" s="14" t="n"/>
      <c r="X423" s="14" t="n"/>
      <c r="Y423" s="14" t="n"/>
      <c r="Z423" s="14" t="n"/>
    </row>
    <row r="424" ht="15.75" customHeight="1" s="16">
      <c r="A424" s="14" t="n"/>
      <c r="B424" s="14" t="n"/>
      <c r="C424" s="14" t="n"/>
      <c r="D424" s="14" t="n"/>
      <c r="E424" s="14" t="n"/>
      <c r="F424" s="14" t="n"/>
      <c r="G424" s="14" t="n"/>
      <c r="H424" s="14" t="n"/>
      <c r="I424" s="14" t="n"/>
      <c r="J424" s="14" t="n"/>
      <c r="K424" s="14" t="n"/>
      <c r="L424" s="14" t="n"/>
      <c r="M424" s="14" t="n"/>
      <c r="N424" s="14" t="n"/>
      <c r="O424" s="14" t="n"/>
      <c r="P424" s="14" t="n"/>
      <c r="Q424" s="14" t="n"/>
      <c r="R424" s="14" t="n"/>
      <c r="S424" s="14" t="n"/>
      <c r="T424" s="14" t="n"/>
      <c r="U424" s="14" t="n"/>
      <c r="V424" s="14" t="n"/>
      <c r="W424" s="14" t="n"/>
      <c r="X424" s="14" t="n"/>
      <c r="Y424" s="14" t="n"/>
      <c r="Z424" s="14" t="n"/>
    </row>
    <row r="425" ht="15.75" customHeight="1" s="16">
      <c r="A425" s="14" t="n"/>
      <c r="B425" s="14" t="n"/>
      <c r="C425" s="14" t="n"/>
      <c r="D425" s="14" t="n"/>
      <c r="E425" s="14" t="n"/>
      <c r="F425" s="14" t="n"/>
      <c r="G425" s="14" t="n"/>
      <c r="H425" s="14" t="n"/>
      <c r="I425" s="14" t="n"/>
      <c r="J425" s="14" t="n"/>
      <c r="K425" s="14" t="n"/>
      <c r="L425" s="14" t="n"/>
      <c r="M425" s="14" t="n"/>
      <c r="N425" s="14" t="n"/>
      <c r="O425" s="14" t="n"/>
      <c r="P425" s="14" t="n"/>
      <c r="Q425" s="14" t="n"/>
      <c r="R425" s="14" t="n"/>
      <c r="S425" s="14" t="n"/>
      <c r="T425" s="14" t="n"/>
      <c r="U425" s="14" t="n"/>
      <c r="V425" s="14" t="n"/>
      <c r="W425" s="14" t="n"/>
      <c r="X425" s="14" t="n"/>
      <c r="Y425" s="14" t="n"/>
      <c r="Z425" s="14" t="n"/>
    </row>
    <row r="426" ht="15.75" customHeight="1" s="16">
      <c r="A426" s="14" t="n"/>
      <c r="B426" s="14" t="n"/>
      <c r="C426" s="14" t="n"/>
      <c r="D426" s="14" t="n"/>
      <c r="E426" s="14" t="n"/>
      <c r="F426" s="14" t="n"/>
      <c r="G426" s="14" t="n"/>
      <c r="H426" s="14" t="n"/>
      <c r="I426" s="14" t="n"/>
      <c r="J426" s="14" t="n"/>
      <c r="K426" s="14" t="n"/>
      <c r="L426" s="14" t="n"/>
      <c r="M426" s="14" t="n"/>
      <c r="N426" s="14" t="n"/>
      <c r="O426" s="14" t="n"/>
      <c r="P426" s="14" t="n"/>
      <c r="Q426" s="14" t="n"/>
      <c r="R426" s="14" t="n"/>
      <c r="S426" s="14" t="n"/>
      <c r="T426" s="14" t="n"/>
      <c r="U426" s="14" t="n"/>
      <c r="V426" s="14" t="n"/>
      <c r="W426" s="14" t="n"/>
      <c r="X426" s="14" t="n"/>
      <c r="Y426" s="14" t="n"/>
      <c r="Z426" s="14" t="n"/>
    </row>
    <row r="427" ht="15.75" customHeight="1" s="16">
      <c r="A427" s="14" t="n"/>
      <c r="B427" s="14" t="n"/>
      <c r="C427" s="14" t="n"/>
      <c r="D427" s="14" t="n"/>
      <c r="E427" s="14" t="n"/>
      <c r="F427" s="14" t="n"/>
      <c r="G427" s="14" t="n"/>
      <c r="H427" s="14" t="n"/>
      <c r="I427" s="14" t="n"/>
      <c r="J427" s="14" t="n"/>
      <c r="K427" s="14" t="n"/>
      <c r="L427" s="14" t="n"/>
      <c r="M427" s="14" t="n"/>
      <c r="N427" s="14" t="n"/>
      <c r="O427" s="14" t="n"/>
      <c r="P427" s="14" t="n"/>
      <c r="Q427" s="14" t="n"/>
      <c r="R427" s="14" t="n"/>
      <c r="S427" s="14" t="n"/>
      <c r="T427" s="14" t="n"/>
      <c r="U427" s="14" t="n"/>
      <c r="V427" s="14" t="n"/>
      <c r="W427" s="14" t="n"/>
      <c r="X427" s="14" t="n"/>
      <c r="Y427" s="14" t="n"/>
      <c r="Z427" s="14" t="n"/>
    </row>
    <row r="428" ht="15.75" customHeight="1" s="16">
      <c r="A428" s="14" t="n"/>
      <c r="B428" s="14" t="n"/>
      <c r="C428" s="14" t="n"/>
      <c r="D428" s="14" t="n"/>
      <c r="E428" s="14" t="n"/>
      <c r="F428" s="14" t="n"/>
      <c r="G428" s="14" t="n"/>
      <c r="H428" s="14" t="n"/>
      <c r="I428" s="14" t="n"/>
      <c r="J428" s="14" t="n"/>
      <c r="K428" s="14" t="n"/>
      <c r="L428" s="14" t="n"/>
      <c r="M428" s="14" t="n"/>
      <c r="N428" s="14" t="n"/>
      <c r="O428" s="14" t="n"/>
      <c r="P428" s="14" t="n"/>
      <c r="Q428" s="14" t="n"/>
      <c r="R428" s="14" t="n"/>
      <c r="S428" s="14" t="n"/>
      <c r="T428" s="14" t="n"/>
      <c r="U428" s="14" t="n"/>
      <c r="V428" s="14" t="n"/>
      <c r="W428" s="14" t="n"/>
      <c r="X428" s="14" t="n"/>
      <c r="Y428" s="14" t="n"/>
      <c r="Z428" s="14" t="n"/>
    </row>
    <row r="429" ht="15.75" customHeight="1" s="16">
      <c r="A429" s="14" t="n"/>
      <c r="B429" s="14" t="n"/>
      <c r="C429" s="14" t="n"/>
      <c r="D429" s="14" t="n"/>
      <c r="E429" s="14" t="n"/>
      <c r="F429" s="14" t="n"/>
      <c r="G429" s="14" t="n"/>
      <c r="H429" s="14" t="n"/>
      <c r="I429" s="14" t="n"/>
      <c r="J429" s="14" t="n"/>
      <c r="K429" s="14" t="n"/>
      <c r="L429" s="14" t="n"/>
      <c r="M429" s="14" t="n"/>
      <c r="N429" s="14" t="n"/>
      <c r="O429" s="14" t="n"/>
      <c r="P429" s="14" t="n"/>
      <c r="Q429" s="14" t="n"/>
      <c r="R429" s="14" t="n"/>
      <c r="S429" s="14" t="n"/>
      <c r="T429" s="14" t="n"/>
      <c r="U429" s="14" t="n"/>
      <c r="V429" s="14" t="n"/>
      <c r="W429" s="14" t="n"/>
      <c r="X429" s="14" t="n"/>
      <c r="Y429" s="14" t="n"/>
      <c r="Z429" s="14" t="n"/>
    </row>
    <row r="430" ht="15.75" customHeight="1" s="16">
      <c r="A430" s="14" t="n"/>
      <c r="B430" s="14" t="n"/>
      <c r="C430" s="14" t="n"/>
      <c r="D430" s="14" t="n"/>
      <c r="E430" s="14" t="n"/>
      <c r="F430" s="14" t="n"/>
      <c r="G430" s="14" t="n"/>
      <c r="H430" s="14" t="n"/>
      <c r="I430" s="14" t="n"/>
      <c r="J430" s="14" t="n"/>
      <c r="K430" s="14" t="n"/>
      <c r="L430" s="14" t="n"/>
      <c r="M430" s="14" t="n"/>
      <c r="N430" s="14" t="n"/>
      <c r="O430" s="14" t="n"/>
      <c r="P430" s="14" t="n"/>
      <c r="Q430" s="14" t="n"/>
      <c r="R430" s="14" t="n"/>
      <c r="S430" s="14" t="n"/>
      <c r="T430" s="14" t="n"/>
      <c r="U430" s="14" t="n"/>
      <c r="V430" s="14" t="n"/>
      <c r="W430" s="14" t="n"/>
      <c r="X430" s="14" t="n"/>
      <c r="Y430" s="14" t="n"/>
      <c r="Z430" s="14" t="n"/>
    </row>
    <row r="431" ht="15.75" customHeight="1" s="16">
      <c r="A431" s="14" t="n"/>
      <c r="B431" s="14" t="n"/>
      <c r="C431" s="14" t="n"/>
      <c r="D431" s="14" t="n"/>
      <c r="E431" s="14" t="n"/>
      <c r="F431" s="14" t="n"/>
      <c r="G431" s="14" t="n"/>
      <c r="H431" s="14" t="n"/>
      <c r="I431" s="14" t="n"/>
      <c r="J431" s="14" t="n"/>
      <c r="K431" s="14" t="n"/>
      <c r="L431" s="14" t="n"/>
      <c r="M431" s="14" t="n"/>
      <c r="N431" s="14" t="n"/>
      <c r="O431" s="14" t="n"/>
      <c r="P431" s="14" t="n"/>
      <c r="Q431" s="14" t="n"/>
      <c r="R431" s="14" t="n"/>
      <c r="S431" s="14" t="n"/>
      <c r="T431" s="14" t="n"/>
      <c r="U431" s="14" t="n"/>
      <c r="V431" s="14" t="n"/>
      <c r="W431" s="14" t="n"/>
      <c r="X431" s="14" t="n"/>
      <c r="Y431" s="14" t="n"/>
      <c r="Z431" s="14" t="n"/>
    </row>
    <row r="432" ht="15.75" customHeight="1" s="16">
      <c r="A432" s="14" t="n"/>
      <c r="B432" s="14" t="n"/>
      <c r="C432" s="14" t="n"/>
      <c r="D432" s="14" t="n"/>
      <c r="E432" s="14" t="n"/>
      <c r="F432" s="14" t="n"/>
      <c r="G432" s="14" t="n"/>
      <c r="H432" s="14" t="n"/>
      <c r="I432" s="14" t="n"/>
      <c r="J432" s="14" t="n"/>
      <c r="K432" s="14" t="n"/>
      <c r="L432" s="14" t="n"/>
      <c r="M432" s="14" t="n"/>
      <c r="N432" s="14" t="n"/>
      <c r="O432" s="14" t="n"/>
      <c r="P432" s="14" t="n"/>
      <c r="Q432" s="14" t="n"/>
      <c r="R432" s="14" t="n"/>
      <c r="S432" s="14" t="n"/>
      <c r="T432" s="14" t="n"/>
      <c r="U432" s="14" t="n"/>
      <c r="V432" s="14" t="n"/>
      <c r="W432" s="14" t="n"/>
      <c r="X432" s="14" t="n"/>
      <c r="Y432" s="14" t="n"/>
      <c r="Z432" s="14" t="n"/>
    </row>
    <row r="433" ht="15.75" customHeight="1" s="16">
      <c r="A433" s="14" t="n"/>
      <c r="B433" s="14" t="n"/>
      <c r="C433" s="14" t="n"/>
      <c r="D433" s="14" t="n"/>
      <c r="E433" s="14" t="n"/>
      <c r="F433" s="14" t="n"/>
      <c r="G433" s="14" t="n"/>
      <c r="H433" s="14" t="n"/>
      <c r="I433" s="14" t="n"/>
      <c r="J433" s="14" t="n"/>
      <c r="K433" s="14" t="n"/>
      <c r="L433" s="14" t="n"/>
      <c r="M433" s="14" t="n"/>
      <c r="N433" s="14" t="n"/>
      <c r="O433" s="14" t="n"/>
      <c r="P433" s="14" t="n"/>
      <c r="Q433" s="14" t="n"/>
      <c r="R433" s="14" t="n"/>
      <c r="S433" s="14" t="n"/>
      <c r="T433" s="14" t="n"/>
      <c r="U433" s="14" t="n"/>
      <c r="V433" s="14" t="n"/>
      <c r="W433" s="14" t="n"/>
      <c r="X433" s="14" t="n"/>
      <c r="Y433" s="14" t="n"/>
      <c r="Z433" s="14" t="n"/>
    </row>
    <row r="434" ht="15.75" customHeight="1" s="16">
      <c r="A434" s="14" t="n"/>
      <c r="B434" s="14" t="n"/>
      <c r="C434" s="14" t="n"/>
      <c r="D434" s="14" t="n"/>
      <c r="E434" s="14" t="n"/>
      <c r="F434" s="14" t="n"/>
      <c r="G434" s="14" t="n"/>
      <c r="H434" s="14" t="n"/>
      <c r="I434" s="14" t="n"/>
      <c r="J434" s="14" t="n"/>
      <c r="K434" s="14" t="n"/>
      <c r="L434" s="14" t="n"/>
      <c r="M434" s="14" t="n"/>
      <c r="N434" s="14" t="n"/>
      <c r="O434" s="14" t="n"/>
      <c r="P434" s="14" t="n"/>
      <c r="Q434" s="14" t="n"/>
      <c r="R434" s="14" t="n"/>
      <c r="S434" s="14" t="n"/>
      <c r="T434" s="14" t="n"/>
      <c r="U434" s="14" t="n"/>
      <c r="V434" s="14" t="n"/>
      <c r="W434" s="14" t="n"/>
      <c r="X434" s="14" t="n"/>
      <c r="Y434" s="14" t="n"/>
      <c r="Z434" s="14" t="n"/>
    </row>
    <row r="435" ht="15.75" customHeight="1" s="16">
      <c r="A435" s="14" t="n"/>
      <c r="B435" s="14" t="n"/>
      <c r="C435" s="14" t="n"/>
      <c r="D435" s="14" t="n"/>
      <c r="E435" s="14" t="n"/>
      <c r="F435" s="14" t="n"/>
      <c r="G435" s="14" t="n"/>
      <c r="H435" s="14" t="n"/>
      <c r="I435" s="14" t="n"/>
      <c r="J435" s="14" t="n"/>
      <c r="K435" s="14" t="n"/>
      <c r="L435" s="14" t="n"/>
      <c r="M435" s="14" t="n"/>
      <c r="N435" s="14" t="n"/>
      <c r="O435" s="14" t="n"/>
      <c r="P435" s="14" t="n"/>
      <c r="Q435" s="14" t="n"/>
      <c r="R435" s="14" t="n"/>
      <c r="S435" s="14" t="n"/>
      <c r="T435" s="14" t="n"/>
      <c r="U435" s="14" t="n"/>
      <c r="V435" s="14" t="n"/>
      <c r="W435" s="14" t="n"/>
      <c r="X435" s="14" t="n"/>
      <c r="Y435" s="14" t="n"/>
      <c r="Z435" s="14" t="n"/>
    </row>
    <row r="436" ht="15.75" customHeight="1" s="16">
      <c r="A436" s="14" t="n"/>
      <c r="B436" s="14" t="n"/>
      <c r="C436" s="14" t="n"/>
      <c r="D436" s="14" t="n"/>
      <c r="E436" s="14" t="n"/>
      <c r="F436" s="14" t="n"/>
      <c r="G436" s="14" t="n"/>
      <c r="H436" s="14" t="n"/>
      <c r="I436" s="14" t="n"/>
      <c r="J436" s="14" t="n"/>
      <c r="K436" s="14" t="n"/>
      <c r="L436" s="14" t="n"/>
      <c r="M436" s="14" t="n"/>
      <c r="N436" s="14" t="n"/>
      <c r="O436" s="14" t="n"/>
      <c r="P436" s="14" t="n"/>
      <c r="Q436" s="14" t="n"/>
      <c r="R436" s="14" t="n"/>
      <c r="S436" s="14" t="n"/>
      <c r="T436" s="14" t="n"/>
      <c r="U436" s="14" t="n"/>
      <c r="V436" s="14" t="n"/>
      <c r="W436" s="14" t="n"/>
      <c r="X436" s="14" t="n"/>
      <c r="Y436" s="14" t="n"/>
      <c r="Z436" s="14" t="n"/>
    </row>
    <row r="437" ht="15.75" customHeight="1" s="16">
      <c r="A437" s="14" t="n"/>
      <c r="B437" s="14" t="n"/>
      <c r="C437" s="14" t="n"/>
      <c r="D437" s="14" t="n"/>
      <c r="E437" s="14" t="n"/>
      <c r="F437" s="14" t="n"/>
      <c r="G437" s="14" t="n"/>
      <c r="H437" s="14" t="n"/>
      <c r="I437" s="14" t="n"/>
      <c r="J437" s="14" t="n"/>
      <c r="K437" s="14" t="n"/>
      <c r="L437" s="14" t="n"/>
      <c r="M437" s="14" t="n"/>
      <c r="N437" s="14" t="n"/>
      <c r="O437" s="14" t="n"/>
      <c r="P437" s="14" t="n"/>
      <c r="Q437" s="14" t="n"/>
      <c r="R437" s="14" t="n"/>
      <c r="S437" s="14" t="n"/>
      <c r="T437" s="14" t="n"/>
      <c r="U437" s="14" t="n"/>
      <c r="V437" s="14" t="n"/>
      <c r="W437" s="14" t="n"/>
      <c r="X437" s="14" t="n"/>
      <c r="Y437" s="14" t="n"/>
      <c r="Z437" s="14" t="n"/>
    </row>
    <row r="438" ht="15.75" customHeight="1" s="16">
      <c r="A438" s="14" t="n"/>
      <c r="B438" s="14" t="n"/>
      <c r="C438" s="14" t="n"/>
      <c r="D438" s="14" t="n"/>
      <c r="E438" s="14" t="n"/>
      <c r="F438" s="14" t="n"/>
      <c r="G438" s="14" t="n"/>
      <c r="H438" s="14" t="n"/>
      <c r="I438" s="14" t="n"/>
      <c r="J438" s="14" t="n"/>
      <c r="K438" s="14" t="n"/>
      <c r="L438" s="14" t="n"/>
      <c r="M438" s="14" t="n"/>
      <c r="N438" s="14" t="n"/>
      <c r="O438" s="14" t="n"/>
      <c r="P438" s="14" t="n"/>
      <c r="Q438" s="14" t="n"/>
      <c r="R438" s="14" t="n"/>
      <c r="S438" s="14" t="n"/>
      <c r="T438" s="14" t="n"/>
      <c r="U438" s="14" t="n"/>
      <c r="V438" s="14" t="n"/>
      <c r="W438" s="14" t="n"/>
      <c r="X438" s="14" t="n"/>
      <c r="Y438" s="14" t="n"/>
      <c r="Z438" s="14" t="n"/>
    </row>
    <row r="439" ht="15.75" customHeight="1" s="16">
      <c r="A439" s="14" t="n"/>
      <c r="B439" s="14" t="n"/>
      <c r="C439" s="14" t="n"/>
      <c r="D439" s="14" t="n"/>
      <c r="E439" s="14" t="n"/>
      <c r="F439" s="14" t="n"/>
      <c r="G439" s="14" t="n"/>
      <c r="H439" s="14" t="n"/>
      <c r="I439" s="14" t="n"/>
      <c r="J439" s="14" t="n"/>
      <c r="K439" s="14" t="n"/>
      <c r="L439" s="14" t="n"/>
      <c r="M439" s="14" t="n"/>
      <c r="N439" s="14" t="n"/>
      <c r="O439" s="14" t="n"/>
      <c r="P439" s="14" t="n"/>
      <c r="Q439" s="14" t="n"/>
      <c r="R439" s="14" t="n"/>
      <c r="S439" s="14" t="n"/>
      <c r="T439" s="14" t="n"/>
      <c r="U439" s="14" t="n"/>
      <c r="V439" s="14" t="n"/>
      <c r="W439" s="14" t="n"/>
      <c r="X439" s="14" t="n"/>
      <c r="Y439" s="14" t="n"/>
      <c r="Z439" s="14" t="n"/>
    </row>
    <row r="440" ht="15.75" customHeight="1" s="16">
      <c r="A440" s="14" t="n"/>
      <c r="B440" s="14" t="n"/>
      <c r="C440" s="14" t="n"/>
      <c r="D440" s="14" t="n"/>
      <c r="E440" s="14" t="n"/>
      <c r="F440" s="14" t="n"/>
      <c r="G440" s="14" t="n"/>
      <c r="H440" s="14" t="n"/>
      <c r="I440" s="14" t="n"/>
      <c r="J440" s="14" t="n"/>
      <c r="K440" s="14" t="n"/>
      <c r="L440" s="14" t="n"/>
      <c r="M440" s="14" t="n"/>
      <c r="N440" s="14" t="n"/>
      <c r="O440" s="14" t="n"/>
      <c r="P440" s="14" t="n"/>
      <c r="Q440" s="14" t="n"/>
      <c r="R440" s="14" t="n"/>
      <c r="S440" s="14" t="n"/>
      <c r="T440" s="14" t="n"/>
      <c r="U440" s="14" t="n"/>
      <c r="V440" s="14" t="n"/>
      <c r="W440" s="14" t="n"/>
      <c r="X440" s="14" t="n"/>
      <c r="Y440" s="14" t="n"/>
      <c r="Z440" s="14" t="n"/>
    </row>
    <row r="441" ht="15.75" customHeight="1" s="16">
      <c r="A441" s="14" t="n"/>
      <c r="B441" s="14" t="n"/>
      <c r="C441" s="14" t="n"/>
      <c r="D441" s="14" t="n"/>
      <c r="E441" s="14" t="n"/>
      <c r="F441" s="14" t="n"/>
      <c r="G441" s="14" t="n"/>
      <c r="H441" s="14" t="n"/>
      <c r="I441" s="14" t="n"/>
      <c r="J441" s="14" t="n"/>
      <c r="K441" s="14" t="n"/>
      <c r="L441" s="14" t="n"/>
      <c r="M441" s="14" t="n"/>
      <c r="N441" s="14" t="n"/>
      <c r="O441" s="14" t="n"/>
      <c r="P441" s="14" t="n"/>
      <c r="Q441" s="14" t="n"/>
      <c r="R441" s="14" t="n"/>
      <c r="S441" s="14" t="n"/>
      <c r="T441" s="14" t="n"/>
      <c r="U441" s="14" t="n"/>
      <c r="V441" s="14" t="n"/>
      <c r="W441" s="14" t="n"/>
      <c r="X441" s="14" t="n"/>
      <c r="Y441" s="14" t="n"/>
      <c r="Z441" s="14" t="n"/>
    </row>
    <row r="442" ht="15.75" customHeight="1" s="16">
      <c r="A442" s="14" t="n"/>
      <c r="B442" s="14" t="n"/>
      <c r="C442" s="14" t="n"/>
      <c r="D442" s="14" t="n"/>
      <c r="E442" s="14" t="n"/>
      <c r="F442" s="14" t="n"/>
      <c r="G442" s="14" t="n"/>
      <c r="H442" s="14" t="n"/>
      <c r="I442" s="14" t="n"/>
      <c r="J442" s="14" t="n"/>
      <c r="K442" s="14" t="n"/>
      <c r="L442" s="14" t="n"/>
      <c r="M442" s="14" t="n"/>
      <c r="N442" s="14" t="n"/>
      <c r="O442" s="14" t="n"/>
      <c r="P442" s="14" t="n"/>
      <c r="Q442" s="14" t="n"/>
      <c r="R442" s="14" t="n"/>
      <c r="S442" s="14" t="n"/>
      <c r="T442" s="14" t="n"/>
      <c r="U442" s="14" t="n"/>
      <c r="V442" s="14" t="n"/>
      <c r="W442" s="14" t="n"/>
      <c r="X442" s="14" t="n"/>
      <c r="Y442" s="14" t="n"/>
      <c r="Z442" s="14" t="n"/>
    </row>
    <row r="443" ht="15.75" customHeight="1" s="16">
      <c r="A443" s="14" t="n"/>
      <c r="B443" s="14" t="n"/>
      <c r="C443" s="14" t="n"/>
      <c r="D443" s="14" t="n"/>
      <c r="E443" s="14" t="n"/>
      <c r="F443" s="14" t="n"/>
      <c r="G443" s="14" t="n"/>
      <c r="H443" s="14" t="n"/>
      <c r="I443" s="14" t="n"/>
      <c r="J443" s="14" t="n"/>
      <c r="K443" s="14" t="n"/>
      <c r="L443" s="14" t="n"/>
      <c r="M443" s="14" t="n"/>
      <c r="N443" s="14" t="n"/>
      <c r="O443" s="14" t="n"/>
      <c r="P443" s="14" t="n"/>
      <c r="Q443" s="14" t="n"/>
      <c r="R443" s="14" t="n"/>
      <c r="S443" s="14" t="n"/>
      <c r="T443" s="14" t="n"/>
      <c r="U443" s="14" t="n"/>
      <c r="V443" s="14" t="n"/>
      <c r="W443" s="14" t="n"/>
      <c r="X443" s="14" t="n"/>
      <c r="Y443" s="14" t="n"/>
      <c r="Z443" s="14" t="n"/>
    </row>
    <row r="444" ht="15.75" customHeight="1" s="16">
      <c r="A444" s="14" t="n"/>
      <c r="B444" s="14" t="n"/>
      <c r="C444" s="14" t="n"/>
      <c r="D444" s="14" t="n"/>
      <c r="E444" s="14" t="n"/>
      <c r="F444" s="14" t="n"/>
      <c r="G444" s="14" t="n"/>
      <c r="H444" s="14" t="n"/>
      <c r="I444" s="14" t="n"/>
      <c r="J444" s="14" t="n"/>
      <c r="K444" s="14" t="n"/>
      <c r="L444" s="14" t="n"/>
      <c r="M444" s="14" t="n"/>
      <c r="N444" s="14" t="n"/>
      <c r="O444" s="14" t="n"/>
      <c r="P444" s="14" t="n"/>
      <c r="Q444" s="14" t="n"/>
      <c r="R444" s="14" t="n"/>
      <c r="S444" s="14" t="n"/>
      <c r="T444" s="14" t="n"/>
      <c r="U444" s="14" t="n"/>
      <c r="V444" s="14" t="n"/>
      <c r="W444" s="14" t="n"/>
      <c r="X444" s="14" t="n"/>
      <c r="Y444" s="14" t="n"/>
      <c r="Z444" s="14" t="n"/>
    </row>
    <row r="445" ht="15.75" customHeight="1" s="16">
      <c r="A445" s="14" t="n"/>
      <c r="B445" s="14" t="n"/>
      <c r="C445" s="14" t="n"/>
      <c r="D445" s="14" t="n"/>
      <c r="E445" s="14" t="n"/>
      <c r="F445" s="14" t="n"/>
      <c r="G445" s="14" t="n"/>
      <c r="H445" s="14" t="n"/>
      <c r="I445" s="14" t="n"/>
      <c r="J445" s="14" t="n"/>
      <c r="K445" s="14" t="n"/>
      <c r="L445" s="14" t="n"/>
      <c r="M445" s="14" t="n"/>
      <c r="N445" s="14" t="n"/>
      <c r="O445" s="14" t="n"/>
      <c r="P445" s="14" t="n"/>
      <c r="Q445" s="14" t="n"/>
      <c r="R445" s="14" t="n"/>
      <c r="S445" s="14" t="n"/>
      <c r="T445" s="14" t="n"/>
      <c r="U445" s="14" t="n"/>
      <c r="V445" s="14" t="n"/>
      <c r="W445" s="14" t="n"/>
      <c r="X445" s="14" t="n"/>
      <c r="Y445" s="14" t="n"/>
      <c r="Z445" s="14" t="n"/>
    </row>
    <row r="446" ht="15.75" customHeight="1" s="16">
      <c r="A446" s="14" t="n"/>
      <c r="B446" s="14" t="n"/>
      <c r="C446" s="14" t="n"/>
      <c r="D446" s="14" t="n"/>
      <c r="E446" s="14" t="n"/>
      <c r="F446" s="14" t="n"/>
      <c r="G446" s="14" t="n"/>
      <c r="H446" s="14" t="n"/>
      <c r="I446" s="14" t="n"/>
      <c r="J446" s="14" t="n"/>
      <c r="K446" s="14" t="n"/>
      <c r="L446" s="14" t="n"/>
      <c r="M446" s="14" t="n"/>
      <c r="N446" s="14" t="n"/>
      <c r="O446" s="14" t="n"/>
      <c r="P446" s="14" t="n"/>
      <c r="Q446" s="14" t="n"/>
      <c r="R446" s="14" t="n"/>
      <c r="S446" s="14" t="n"/>
      <c r="T446" s="14" t="n"/>
      <c r="U446" s="14" t="n"/>
      <c r="V446" s="14" t="n"/>
      <c r="W446" s="14" t="n"/>
      <c r="X446" s="14" t="n"/>
      <c r="Y446" s="14" t="n"/>
      <c r="Z446" s="14" t="n"/>
    </row>
    <row r="447" ht="15.75" customHeight="1" s="16">
      <c r="A447" s="14" t="n"/>
      <c r="B447" s="14" t="n"/>
      <c r="C447" s="14" t="n"/>
      <c r="D447" s="14" t="n"/>
      <c r="E447" s="14" t="n"/>
      <c r="F447" s="14" t="n"/>
      <c r="G447" s="14" t="n"/>
      <c r="H447" s="14" t="n"/>
      <c r="I447" s="14" t="n"/>
      <c r="J447" s="14" t="n"/>
      <c r="K447" s="14" t="n"/>
      <c r="L447" s="14" t="n"/>
      <c r="M447" s="14" t="n"/>
      <c r="N447" s="14" t="n"/>
      <c r="O447" s="14" t="n"/>
      <c r="P447" s="14" t="n"/>
      <c r="Q447" s="14" t="n"/>
      <c r="R447" s="14" t="n"/>
      <c r="S447" s="14" t="n"/>
      <c r="T447" s="14" t="n"/>
      <c r="U447" s="14" t="n"/>
      <c r="V447" s="14" t="n"/>
      <c r="W447" s="14" t="n"/>
      <c r="X447" s="14" t="n"/>
      <c r="Y447" s="14" t="n"/>
      <c r="Z447" s="14" t="n"/>
    </row>
    <row r="448" ht="15.75" customHeight="1" s="16">
      <c r="A448" s="14" t="n"/>
      <c r="B448" s="14" t="n"/>
      <c r="C448" s="14" t="n"/>
      <c r="D448" s="14" t="n"/>
      <c r="E448" s="14" t="n"/>
      <c r="F448" s="14" t="n"/>
      <c r="G448" s="14" t="n"/>
      <c r="H448" s="14" t="n"/>
      <c r="I448" s="14" t="n"/>
      <c r="J448" s="14" t="n"/>
      <c r="K448" s="14" t="n"/>
      <c r="L448" s="14" t="n"/>
      <c r="M448" s="14" t="n"/>
      <c r="N448" s="14" t="n"/>
      <c r="O448" s="14" t="n"/>
      <c r="P448" s="14" t="n"/>
      <c r="Q448" s="14" t="n"/>
      <c r="R448" s="14" t="n"/>
      <c r="S448" s="14" t="n"/>
      <c r="T448" s="14" t="n"/>
      <c r="U448" s="14" t="n"/>
      <c r="V448" s="14" t="n"/>
      <c r="W448" s="14" t="n"/>
      <c r="X448" s="14" t="n"/>
      <c r="Y448" s="14" t="n"/>
      <c r="Z448" s="14" t="n"/>
    </row>
    <row r="449" ht="15.75" customHeight="1" s="16">
      <c r="A449" s="14" t="n"/>
      <c r="B449" s="14" t="n"/>
      <c r="C449" s="14" t="n"/>
      <c r="D449" s="14" t="n"/>
      <c r="E449" s="14" t="n"/>
      <c r="F449" s="14" t="n"/>
      <c r="G449" s="14" t="n"/>
      <c r="H449" s="14" t="n"/>
      <c r="I449" s="14" t="n"/>
      <c r="J449" s="14" t="n"/>
      <c r="K449" s="14" t="n"/>
      <c r="L449" s="14" t="n"/>
      <c r="M449" s="14" t="n"/>
      <c r="N449" s="14" t="n"/>
      <c r="O449" s="14" t="n"/>
      <c r="P449" s="14" t="n"/>
      <c r="Q449" s="14" t="n"/>
      <c r="R449" s="14" t="n"/>
      <c r="S449" s="14" t="n"/>
      <c r="T449" s="14" t="n"/>
      <c r="U449" s="14" t="n"/>
      <c r="V449" s="14" t="n"/>
      <c r="W449" s="14" t="n"/>
      <c r="X449" s="14" t="n"/>
      <c r="Y449" s="14" t="n"/>
      <c r="Z449" s="14" t="n"/>
    </row>
    <row r="450" ht="15.75" customHeight="1" s="16">
      <c r="A450" s="14" t="n"/>
      <c r="B450" s="14" t="n"/>
      <c r="C450" s="14" t="n"/>
      <c r="D450" s="14" t="n"/>
      <c r="E450" s="14" t="n"/>
      <c r="F450" s="14" t="n"/>
      <c r="G450" s="14" t="n"/>
      <c r="H450" s="14" t="n"/>
      <c r="I450" s="14" t="n"/>
      <c r="J450" s="14" t="n"/>
      <c r="K450" s="14" t="n"/>
      <c r="L450" s="14" t="n"/>
      <c r="M450" s="14" t="n"/>
      <c r="N450" s="14" t="n"/>
      <c r="O450" s="14" t="n"/>
      <c r="P450" s="14" t="n"/>
      <c r="Q450" s="14" t="n"/>
      <c r="R450" s="14" t="n"/>
      <c r="S450" s="14" t="n"/>
      <c r="T450" s="14" t="n"/>
      <c r="U450" s="14" t="n"/>
      <c r="V450" s="14" t="n"/>
      <c r="W450" s="14" t="n"/>
      <c r="X450" s="14" t="n"/>
      <c r="Y450" s="14" t="n"/>
      <c r="Z450" s="14" t="n"/>
    </row>
    <row r="451" ht="15.75" customHeight="1" s="16">
      <c r="A451" s="14" t="n"/>
      <c r="B451" s="14" t="n"/>
      <c r="C451" s="14" t="n"/>
      <c r="D451" s="14" t="n"/>
      <c r="E451" s="14" t="n"/>
      <c r="F451" s="14" t="n"/>
      <c r="G451" s="14" t="n"/>
      <c r="H451" s="14" t="n"/>
      <c r="I451" s="14" t="n"/>
      <c r="J451" s="14" t="n"/>
      <c r="K451" s="14" t="n"/>
      <c r="L451" s="14" t="n"/>
      <c r="M451" s="14" t="n"/>
      <c r="N451" s="14" t="n"/>
      <c r="O451" s="14" t="n"/>
      <c r="P451" s="14" t="n"/>
      <c r="Q451" s="14" t="n"/>
      <c r="R451" s="14" t="n"/>
      <c r="S451" s="14" t="n"/>
      <c r="T451" s="14" t="n"/>
      <c r="U451" s="14" t="n"/>
      <c r="V451" s="14" t="n"/>
      <c r="W451" s="14" t="n"/>
      <c r="X451" s="14" t="n"/>
      <c r="Y451" s="14" t="n"/>
      <c r="Z451" s="14" t="n"/>
    </row>
    <row r="452" ht="15.75" customHeight="1" s="16">
      <c r="A452" s="14" t="n"/>
      <c r="B452" s="14" t="n"/>
      <c r="C452" s="14" t="n"/>
      <c r="D452" s="14" t="n"/>
      <c r="E452" s="14" t="n"/>
      <c r="F452" s="14" t="n"/>
      <c r="G452" s="14" t="n"/>
      <c r="H452" s="14" t="n"/>
      <c r="I452" s="14" t="n"/>
      <c r="J452" s="14" t="n"/>
      <c r="K452" s="14" t="n"/>
      <c r="L452" s="14" t="n"/>
      <c r="M452" s="14" t="n"/>
      <c r="N452" s="14" t="n"/>
      <c r="O452" s="14" t="n"/>
      <c r="P452" s="14" t="n"/>
      <c r="Q452" s="14" t="n"/>
      <c r="R452" s="14" t="n"/>
      <c r="S452" s="14" t="n"/>
      <c r="T452" s="14" t="n"/>
      <c r="U452" s="14" t="n"/>
      <c r="V452" s="14" t="n"/>
      <c r="W452" s="14" t="n"/>
      <c r="X452" s="14" t="n"/>
      <c r="Y452" s="14" t="n"/>
      <c r="Z452" s="14" t="n"/>
    </row>
    <row r="453" ht="15.75" customHeight="1" s="16">
      <c r="A453" s="14" t="n"/>
      <c r="B453" s="14" t="n"/>
      <c r="C453" s="14" t="n"/>
      <c r="D453" s="14" t="n"/>
      <c r="E453" s="14" t="n"/>
      <c r="F453" s="14" t="n"/>
      <c r="G453" s="14" t="n"/>
      <c r="H453" s="14" t="n"/>
      <c r="I453" s="14" t="n"/>
      <c r="J453" s="14" t="n"/>
      <c r="K453" s="14" t="n"/>
      <c r="L453" s="14" t="n"/>
      <c r="M453" s="14" t="n"/>
      <c r="N453" s="14" t="n"/>
      <c r="O453" s="14" t="n"/>
      <c r="P453" s="14" t="n"/>
      <c r="Q453" s="14" t="n"/>
      <c r="R453" s="14" t="n"/>
      <c r="S453" s="14" t="n"/>
      <c r="T453" s="14" t="n"/>
      <c r="U453" s="14" t="n"/>
      <c r="V453" s="14" t="n"/>
      <c r="W453" s="14" t="n"/>
      <c r="X453" s="14" t="n"/>
      <c r="Y453" s="14" t="n"/>
      <c r="Z453" s="14" t="n"/>
    </row>
    <row r="454" ht="15.75" customHeight="1" s="16">
      <c r="A454" s="14" t="n"/>
      <c r="B454" s="14" t="n"/>
      <c r="C454" s="14" t="n"/>
      <c r="D454" s="14" t="n"/>
      <c r="E454" s="14" t="n"/>
      <c r="F454" s="14" t="n"/>
      <c r="G454" s="14" t="n"/>
      <c r="H454" s="14" t="n"/>
      <c r="I454" s="14" t="n"/>
      <c r="J454" s="14" t="n"/>
      <c r="K454" s="14" t="n"/>
      <c r="L454" s="14" t="n"/>
      <c r="M454" s="14" t="n"/>
      <c r="N454" s="14" t="n"/>
      <c r="O454" s="14" t="n"/>
      <c r="P454" s="14" t="n"/>
      <c r="Q454" s="14" t="n"/>
      <c r="R454" s="14" t="n"/>
      <c r="S454" s="14" t="n"/>
      <c r="T454" s="14" t="n"/>
      <c r="U454" s="14" t="n"/>
      <c r="V454" s="14" t="n"/>
      <c r="W454" s="14" t="n"/>
      <c r="X454" s="14" t="n"/>
      <c r="Y454" s="14" t="n"/>
      <c r="Z454" s="14" t="n"/>
    </row>
    <row r="455" ht="15.75" customHeight="1" s="16">
      <c r="A455" s="14" t="n"/>
      <c r="B455" s="14" t="n"/>
      <c r="C455" s="14" t="n"/>
      <c r="D455" s="14" t="n"/>
      <c r="E455" s="14" t="n"/>
      <c r="F455" s="14" t="n"/>
      <c r="G455" s="14" t="n"/>
      <c r="H455" s="14" t="n"/>
      <c r="I455" s="14" t="n"/>
      <c r="J455" s="14" t="n"/>
      <c r="K455" s="14" t="n"/>
      <c r="L455" s="14" t="n"/>
      <c r="M455" s="14" t="n"/>
      <c r="N455" s="14" t="n"/>
      <c r="O455" s="14" t="n"/>
      <c r="P455" s="14" t="n"/>
      <c r="Q455" s="14" t="n"/>
      <c r="R455" s="14" t="n"/>
      <c r="S455" s="14" t="n"/>
      <c r="T455" s="14" t="n"/>
      <c r="U455" s="14" t="n"/>
      <c r="V455" s="14" t="n"/>
      <c r="W455" s="14" t="n"/>
      <c r="X455" s="14" t="n"/>
      <c r="Y455" s="14" t="n"/>
      <c r="Z455" s="14" t="n"/>
    </row>
    <row r="456" ht="15.75" customHeight="1" s="16">
      <c r="A456" s="14" t="n"/>
      <c r="B456" s="14" t="n"/>
      <c r="C456" s="14" t="n"/>
      <c r="D456" s="14" t="n"/>
      <c r="E456" s="14" t="n"/>
      <c r="F456" s="14" t="n"/>
      <c r="G456" s="14" t="n"/>
      <c r="H456" s="14" t="n"/>
      <c r="I456" s="14" t="n"/>
      <c r="J456" s="14" t="n"/>
      <c r="K456" s="14" t="n"/>
      <c r="L456" s="14" t="n"/>
      <c r="M456" s="14" t="n"/>
      <c r="N456" s="14" t="n"/>
      <c r="O456" s="14" t="n"/>
      <c r="P456" s="14" t="n"/>
      <c r="Q456" s="14" t="n"/>
      <c r="R456" s="14" t="n"/>
      <c r="S456" s="14" t="n"/>
      <c r="T456" s="14" t="n"/>
      <c r="U456" s="14" t="n"/>
      <c r="V456" s="14" t="n"/>
      <c r="W456" s="14" t="n"/>
      <c r="X456" s="14" t="n"/>
      <c r="Y456" s="14" t="n"/>
      <c r="Z456" s="14" t="n"/>
    </row>
    <row r="457" ht="15.75" customHeight="1" s="16">
      <c r="A457" s="14" t="n"/>
      <c r="B457" s="14" t="n"/>
      <c r="C457" s="14" t="n"/>
      <c r="D457" s="14" t="n"/>
      <c r="E457" s="14" t="n"/>
      <c r="F457" s="14" t="n"/>
      <c r="G457" s="14" t="n"/>
      <c r="H457" s="14" t="n"/>
      <c r="I457" s="14" t="n"/>
      <c r="J457" s="14" t="n"/>
      <c r="K457" s="14" t="n"/>
      <c r="L457" s="14" t="n"/>
      <c r="M457" s="14" t="n"/>
      <c r="N457" s="14" t="n"/>
      <c r="O457" s="14" t="n"/>
      <c r="P457" s="14" t="n"/>
      <c r="Q457" s="14" t="n"/>
      <c r="R457" s="14" t="n"/>
      <c r="S457" s="14" t="n"/>
      <c r="T457" s="14" t="n"/>
      <c r="U457" s="14" t="n"/>
      <c r="V457" s="14" t="n"/>
      <c r="W457" s="14" t="n"/>
      <c r="X457" s="14" t="n"/>
      <c r="Y457" s="14" t="n"/>
      <c r="Z457" s="14" t="n"/>
    </row>
    <row r="458" ht="15.75" customHeight="1" s="16">
      <c r="A458" s="14" t="n"/>
      <c r="B458" s="14" t="n"/>
      <c r="C458" s="14" t="n"/>
      <c r="D458" s="14" t="n"/>
      <c r="E458" s="14" t="n"/>
      <c r="F458" s="14" t="n"/>
      <c r="G458" s="14" t="n"/>
      <c r="H458" s="14" t="n"/>
      <c r="I458" s="14" t="n"/>
      <c r="J458" s="14" t="n"/>
      <c r="K458" s="14" t="n"/>
      <c r="L458" s="14" t="n"/>
      <c r="M458" s="14" t="n"/>
      <c r="N458" s="14" t="n"/>
      <c r="O458" s="14" t="n"/>
      <c r="P458" s="14" t="n"/>
      <c r="Q458" s="14" t="n"/>
      <c r="R458" s="14" t="n"/>
      <c r="S458" s="14" t="n"/>
      <c r="T458" s="14" t="n"/>
      <c r="U458" s="14" t="n"/>
      <c r="V458" s="14" t="n"/>
      <c r="W458" s="14" t="n"/>
      <c r="X458" s="14" t="n"/>
      <c r="Y458" s="14" t="n"/>
      <c r="Z458" s="14" t="n"/>
    </row>
    <row r="459" ht="15.75" customHeight="1" s="16">
      <c r="A459" s="14" t="n"/>
      <c r="B459" s="14" t="n"/>
      <c r="C459" s="14" t="n"/>
      <c r="D459" s="14" t="n"/>
      <c r="E459" s="14" t="n"/>
      <c r="F459" s="14" t="n"/>
      <c r="G459" s="14" t="n"/>
      <c r="H459" s="14" t="n"/>
      <c r="I459" s="14" t="n"/>
      <c r="J459" s="14" t="n"/>
      <c r="K459" s="14" t="n"/>
      <c r="L459" s="14" t="n"/>
      <c r="M459" s="14" t="n"/>
      <c r="N459" s="14" t="n"/>
      <c r="O459" s="14" t="n"/>
      <c r="P459" s="14" t="n"/>
      <c r="Q459" s="14" t="n"/>
      <c r="R459" s="14" t="n"/>
      <c r="S459" s="14" t="n"/>
      <c r="T459" s="14" t="n"/>
      <c r="U459" s="14" t="n"/>
      <c r="V459" s="14" t="n"/>
      <c r="W459" s="14" t="n"/>
      <c r="X459" s="14" t="n"/>
      <c r="Y459" s="14" t="n"/>
      <c r="Z459" s="14" t="n"/>
    </row>
    <row r="460" ht="15.75" customHeight="1" s="16">
      <c r="A460" s="14" t="n"/>
      <c r="B460" s="14" t="n"/>
      <c r="C460" s="14" t="n"/>
      <c r="D460" s="14" t="n"/>
      <c r="E460" s="14" t="n"/>
      <c r="F460" s="14" t="n"/>
      <c r="G460" s="14" t="n"/>
      <c r="H460" s="14" t="n"/>
      <c r="I460" s="14" t="n"/>
      <c r="J460" s="14" t="n"/>
      <c r="K460" s="14" t="n"/>
      <c r="L460" s="14" t="n"/>
      <c r="M460" s="14" t="n"/>
      <c r="N460" s="14" t="n"/>
      <c r="O460" s="14" t="n"/>
      <c r="P460" s="14" t="n"/>
      <c r="Q460" s="14" t="n"/>
      <c r="R460" s="14" t="n"/>
      <c r="S460" s="14" t="n"/>
      <c r="T460" s="14" t="n"/>
      <c r="U460" s="14" t="n"/>
      <c r="V460" s="14" t="n"/>
      <c r="W460" s="14" t="n"/>
      <c r="X460" s="14" t="n"/>
      <c r="Y460" s="14" t="n"/>
      <c r="Z460" s="14" t="n"/>
    </row>
    <row r="461" ht="15.75" customHeight="1" s="16">
      <c r="A461" s="14" t="n"/>
      <c r="B461" s="14" t="n"/>
      <c r="C461" s="14" t="n"/>
      <c r="D461" s="14" t="n"/>
      <c r="E461" s="14" t="n"/>
      <c r="F461" s="14" t="n"/>
      <c r="G461" s="14" t="n"/>
      <c r="H461" s="14" t="n"/>
      <c r="I461" s="14" t="n"/>
      <c r="J461" s="14" t="n"/>
      <c r="K461" s="14" t="n"/>
      <c r="L461" s="14" t="n"/>
      <c r="M461" s="14" t="n"/>
      <c r="N461" s="14" t="n"/>
      <c r="O461" s="14" t="n"/>
      <c r="P461" s="14" t="n"/>
      <c r="Q461" s="14" t="n"/>
      <c r="R461" s="14" t="n"/>
      <c r="S461" s="14" t="n"/>
      <c r="T461" s="14" t="n"/>
      <c r="U461" s="14" t="n"/>
      <c r="V461" s="14" t="n"/>
      <c r="W461" s="14" t="n"/>
      <c r="X461" s="14" t="n"/>
      <c r="Y461" s="14" t="n"/>
      <c r="Z461" s="14" t="n"/>
    </row>
    <row r="462" ht="15.75" customHeight="1" s="16">
      <c r="A462" s="14" t="n"/>
      <c r="B462" s="14" t="n"/>
      <c r="C462" s="14" t="n"/>
      <c r="D462" s="14" t="n"/>
      <c r="E462" s="14" t="n"/>
      <c r="F462" s="14" t="n"/>
      <c r="G462" s="14" t="n"/>
      <c r="H462" s="14" t="n"/>
      <c r="I462" s="14" t="n"/>
      <c r="J462" s="14" t="n"/>
      <c r="K462" s="14" t="n"/>
      <c r="L462" s="14" t="n"/>
      <c r="M462" s="14" t="n"/>
      <c r="N462" s="14" t="n"/>
      <c r="O462" s="14" t="n"/>
      <c r="P462" s="14" t="n"/>
      <c r="Q462" s="14" t="n"/>
      <c r="R462" s="14" t="n"/>
      <c r="S462" s="14" t="n"/>
      <c r="T462" s="14" t="n"/>
      <c r="U462" s="14" t="n"/>
      <c r="V462" s="14" t="n"/>
      <c r="W462" s="14" t="n"/>
      <c r="X462" s="14" t="n"/>
      <c r="Y462" s="14" t="n"/>
      <c r="Z462" s="14" t="n"/>
    </row>
    <row r="463" ht="15.75" customHeight="1" s="16">
      <c r="A463" s="14" t="n"/>
      <c r="B463" s="14" t="n"/>
      <c r="C463" s="14" t="n"/>
      <c r="D463" s="14" t="n"/>
      <c r="E463" s="14" t="n"/>
      <c r="F463" s="14" t="n"/>
      <c r="G463" s="14" t="n"/>
      <c r="H463" s="14" t="n"/>
      <c r="I463" s="14" t="n"/>
      <c r="J463" s="14" t="n"/>
      <c r="K463" s="14" t="n"/>
      <c r="L463" s="14" t="n"/>
      <c r="M463" s="14" t="n"/>
      <c r="N463" s="14" t="n"/>
      <c r="O463" s="14" t="n"/>
      <c r="P463" s="14" t="n"/>
      <c r="Q463" s="14" t="n"/>
      <c r="R463" s="14" t="n"/>
      <c r="S463" s="14" t="n"/>
      <c r="T463" s="14" t="n"/>
      <c r="U463" s="14" t="n"/>
      <c r="V463" s="14" t="n"/>
      <c r="W463" s="14" t="n"/>
      <c r="X463" s="14" t="n"/>
      <c r="Y463" s="14" t="n"/>
      <c r="Z463" s="14" t="n"/>
    </row>
    <row r="464" ht="15.75" customHeight="1" s="16">
      <c r="A464" s="14" t="n"/>
      <c r="B464" s="14" t="n"/>
      <c r="C464" s="14" t="n"/>
      <c r="D464" s="14" t="n"/>
      <c r="E464" s="14" t="n"/>
      <c r="F464" s="14" t="n"/>
      <c r="G464" s="14" t="n"/>
      <c r="H464" s="14" t="n"/>
      <c r="I464" s="14" t="n"/>
      <c r="J464" s="14" t="n"/>
      <c r="K464" s="14" t="n"/>
      <c r="L464" s="14" t="n"/>
      <c r="M464" s="14" t="n"/>
      <c r="N464" s="14" t="n"/>
      <c r="O464" s="14" t="n"/>
      <c r="P464" s="14" t="n"/>
      <c r="Q464" s="14" t="n"/>
      <c r="R464" s="14" t="n"/>
      <c r="S464" s="14" t="n"/>
      <c r="T464" s="14" t="n"/>
      <c r="U464" s="14" t="n"/>
      <c r="V464" s="14" t="n"/>
      <c r="W464" s="14" t="n"/>
      <c r="X464" s="14" t="n"/>
      <c r="Y464" s="14" t="n"/>
      <c r="Z464" s="14" t="n"/>
    </row>
    <row r="465" ht="15.75" customHeight="1" s="16">
      <c r="A465" s="14" t="n"/>
      <c r="B465" s="14" t="n"/>
      <c r="C465" s="14" t="n"/>
      <c r="D465" s="14" t="n"/>
      <c r="E465" s="14" t="n"/>
      <c r="F465" s="14" t="n"/>
      <c r="G465" s="14" t="n"/>
      <c r="H465" s="14" t="n"/>
      <c r="I465" s="14" t="n"/>
      <c r="J465" s="14" t="n"/>
      <c r="K465" s="14" t="n"/>
      <c r="L465" s="14" t="n"/>
      <c r="M465" s="14" t="n"/>
      <c r="N465" s="14" t="n"/>
      <c r="O465" s="14" t="n"/>
      <c r="P465" s="14" t="n"/>
      <c r="Q465" s="14" t="n"/>
      <c r="R465" s="14" t="n"/>
      <c r="S465" s="14" t="n"/>
      <c r="T465" s="14" t="n"/>
      <c r="U465" s="14" t="n"/>
      <c r="V465" s="14" t="n"/>
      <c r="W465" s="14" t="n"/>
      <c r="X465" s="14" t="n"/>
      <c r="Y465" s="14" t="n"/>
      <c r="Z465" s="14" t="n"/>
    </row>
    <row r="466" ht="15.75" customHeight="1" s="16">
      <c r="A466" s="14" t="n"/>
      <c r="B466" s="14" t="n"/>
      <c r="C466" s="14" t="n"/>
      <c r="D466" s="14" t="n"/>
      <c r="E466" s="14" t="n"/>
      <c r="F466" s="14" t="n"/>
      <c r="G466" s="14" t="n"/>
      <c r="H466" s="14" t="n"/>
      <c r="I466" s="14" t="n"/>
      <c r="J466" s="14" t="n"/>
      <c r="K466" s="14" t="n"/>
      <c r="L466" s="14" t="n"/>
      <c r="M466" s="14" t="n"/>
      <c r="N466" s="14" t="n"/>
      <c r="O466" s="14" t="n"/>
      <c r="P466" s="14" t="n"/>
      <c r="Q466" s="14" t="n"/>
      <c r="R466" s="14" t="n"/>
      <c r="S466" s="14" t="n"/>
      <c r="T466" s="14" t="n"/>
      <c r="U466" s="14" t="n"/>
      <c r="V466" s="14" t="n"/>
      <c r="W466" s="14" t="n"/>
      <c r="X466" s="14" t="n"/>
      <c r="Y466" s="14" t="n"/>
      <c r="Z466" s="14" t="n"/>
    </row>
    <row r="467" ht="15.75" customHeight="1" s="16">
      <c r="A467" s="14" t="n"/>
      <c r="B467" s="14" t="n"/>
      <c r="C467" s="14" t="n"/>
      <c r="D467" s="14" t="n"/>
      <c r="E467" s="14" t="n"/>
      <c r="F467" s="14" t="n"/>
      <c r="G467" s="14" t="n"/>
      <c r="H467" s="14" t="n"/>
      <c r="I467" s="14" t="n"/>
      <c r="J467" s="14" t="n"/>
      <c r="K467" s="14" t="n"/>
      <c r="L467" s="14" t="n"/>
      <c r="M467" s="14" t="n"/>
      <c r="N467" s="14" t="n"/>
      <c r="O467" s="14" t="n"/>
      <c r="P467" s="14" t="n"/>
      <c r="Q467" s="14" t="n"/>
      <c r="R467" s="14" t="n"/>
      <c r="S467" s="14" t="n"/>
      <c r="T467" s="14" t="n"/>
      <c r="U467" s="14" t="n"/>
      <c r="V467" s="14" t="n"/>
      <c r="W467" s="14" t="n"/>
      <c r="X467" s="14" t="n"/>
      <c r="Y467" s="14" t="n"/>
      <c r="Z467" s="14" t="n"/>
    </row>
    <row r="468" ht="15.75" customHeight="1" s="16">
      <c r="A468" s="14" t="n"/>
      <c r="B468" s="14" t="n"/>
      <c r="C468" s="14" t="n"/>
      <c r="D468" s="14" t="n"/>
      <c r="E468" s="14" t="n"/>
      <c r="F468" s="14" t="n"/>
      <c r="G468" s="14" t="n"/>
      <c r="H468" s="14" t="n"/>
      <c r="I468" s="14" t="n"/>
      <c r="J468" s="14" t="n"/>
      <c r="K468" s="14" t="n"/>
      <c r="L468" s="14" t="n"/>
      <c r="M468" s="14" t="n"/>
      <c r="N468" s="14" t="n"/>
      <c r="O468" s="14" t="n"/>
      <c r="P468" s="14" t="n"/>
      <c r="Q468" s="14" t="n"/>
      <c r="R468" s="14" t="n"/>
      <c r="S468" s="14" t="n"/>
      <c r="T468" s="14" t="n"/>
      <c r="U468" s="14" t="n"/>
      <c r="V468" s="14" t="n"/>
      <c r="W468" s="14" t="n"/>
      <c r="X468" s="14" t="n"/>
      <c r="Y468" s="14" t="n"/>
      <c r="Z468" s="14" t="n"/>
    </row>
    <row r="469" ht="15.75" customHeight="1" s="16">
      <c r="A469" s="14" t="n"/>
      <c r="B469" s="14" t="n"/>
      <c r="C469" s="14" t="n"/>
      <c r="D469" s="14" t="n"/>
      <c r="E469" s="14" t="n"/>
      <c r="F469" s="14" t="n"/>
      <c r="G469" s="14" t="n"/>
      <c r="H469" s="14" t="n"/>
      <c r="I469" s="14" t="n"/>
      <c r="J469" s="14" t="n"/>
      <c r="K469" s="14" t="n"/>
      <c r="L469" s="14" t="n"/>
      <c r="M469" s="14" t="n"/>
      <c r="N469" s="14" t="n"/>
      <c r="O469" s="14" t="n"/>
      <c r="P469" s="14" t="n"/>
      <c r="Q469" s="14" t="n"/>
      <c r="R469" s="14" t="n"/>
      <c r="S469" s="14" t="n"/>
      <c r="T469" s="14" t="n"/>
      <c r="U469" s="14" t="n"/>
      <c r="V469" s="14" t="n"/>
      <c r="W469" s="14" t="n"/>
      <c r="X469" s="14" t="n"/>
      <c r="Y469" s="14" t="n"/>
      <c r="Z469" s="14" t="n"/>
    </row>
    <row r="470" ht="15.75" customHeight="1" s="16">
      <c r="A470" s="14" t="n"/>
      <c r="B470" s="14" t="n"/>
      <c r="C470" s="14" t="n"/>
      <c r="D470" s="14" t="n"/>
      <c r="E470" s="14" t="n"/>
      <c r="F470" s="14" t="n"/>
      <c r="G470" s="14" t="n"/>
      <c r="H470" s="14" t="n"/>
      <c r="I470" s="14" t="n"/>
      <c r="J470" s="14" t="n"/>
      <c r="K470" s="14" t="n"/>
      <c r="L470" s="14" t="n"/>
      <c r="M470" s="14" t="n"/>
      <c r="N470" s="14" t="n"/>
      <c r="O470" s="14" t="n"/>
      <c r="P470" s="14" t="n"/>
      <c r="Q470" s="14" t="n"/>
      <c r="R470" s="14" t="n"/>
      <c r="S470" s="14" t="n"/>
      <c r="T470" s="14" t="n"/>
      <c r="U470" s="14" t="n"/>
      <c r="V470" s="14" t="n"/>
      <c r="W470" s="14" t="n"/>
      <c r="X470" s="14" t="n"/>
      <c r="Y470" s="14" t="n"/>
      <c r="Z470" s="14" t="n"/>
    </row>
    <row r="471" ht="15.75" customHeight="1" s="16">
      <c r="A471" s="14" t="n"/>
      <c r="B471" s="14" t="n"/>
      <c r="C471" s="14" t="n"/>
      <c r="D471" s="14" t="n"/>
      <c r="E471" s="14" t="n"/>
      <c r="F471" s="14" t="n"/>
      <c r="G471" s="14" t="n"/>
      <c r="H471" s="14" t="n"/>
      <c r="I471" s="14" t="n"/>
      <c r="J471" s="14" t="n"/>
      <c r="K471" s="14" t="n"/>
      <c r="L471" s="14" t="n"/>
      <c r="M471" s="14" t="n"/>
      <c r="N471" s="14" t="n"/>
      <c r="O471" s="14" t="n"/>
      <c r="P471" s="14" t="n"/>
      <c r="Q471" s="14" t="n"/>
      <c r="R471" s="14" t="n"/>
      <c r="S471" s="14" t="n"/>
      <c r="T471" s="14" t="n"/>
      <c r="U471" s="14" t="n"/>
      <c r="V471" s="14" t="n"/>
      <c r="W471" s="14" t="n"/>
      <c r="X471" s="14" t="n"/>
      <c r="Y471" s="14" t="n"/>
      <c r="Z471" s="14" t="n"/>
    </row>
    <row r="472" ht="15.75" customHeight="1" s="16">
      <c r="A472" s="14" t="n"/>
      <c r="B472" s="14" t="n"/>
      <c r="C472" s="14" t="n"/>
      <c r="D472" s="14" t="n"/>
      <c r="E472" s="14" t="n"/>
      <c r="F472" s="14" t="n"/>
      <c r="G472" s="14" t="n"/>
      <c r="H472" s="14" t="n"/>
      <c r="I472" s="14" t="n"/>
      <c r="J472" s="14" t="n"/>
      <c r="K472" s="14" t="n"/>
      <c r="L472" s="14" t="n"/>
      <c r="M472" s="14" t="n"/>
      <c r="N472" s="14" t="n"/>
      <c r="O472" s="14" t="n"/>
      <c r="P472" s="14" t="n"/>
      <c r="Q472" s="14" t="n"/>
      <c r="R472" s="14" t="n"/>
      <c r="S472" s="14" t="n"/>
      <c r="T472" s="14" t="n"/>
      <c r="U472" s="14" t="n"/>
      <c r="V472" s="14" t="n"/>
      <c r="W472" s="14" t="n"/>
      <c r="X472" s="14" t="n"/>
      <c r="Y472" s="14" t="n"/>
      <c r="Z472" s="14" t="n"/>
    </row>
    <row r="473" ht="15.75" customHeight="1" s="16">
      <c r="A473" s="14" t="n"/>
      <c r="B473" s="14" t="n"/>
      <c r="C473" s="14" t="n"/>
      <c r="D473" s="14" t="n"/>
      <c r="E473" s="14" t="n"/>
      <c r="F473" s="14" t="n"/>
      <c r="G473" s="14" t="n"/>
      <c r="H473" s="14" t="n"/>
      <c r="I473" s="14" t="n"/>
      <c r="J473" s="14" t="n"/>
      <c r="K473" s="14" t="n"/>
      <c r="L473" s="14" t="n"/>
      <c r="M473" s="14" t="n"/>
      <c r="N473" s="14" t="n"/>
      <c r="O473" s="14" t="n"/>
      <c r="P473" s="14" t="n"/>
      <c r="Q473" s="14" t="n"/>
      <c r="R473" s="14" t="n"/>
      <c r="S473" s="14" t="n"/>
      <c r="T473" s="14" t="n"/>
      <c r="U473" s="14" t="n"/>
      <c r="V473" s="14" t="n"/>
      <c r="W473" s="14" t="n"/>
      <c r="X473" s="14" t="n"/>
      <c r="Y473" s="14" t="n"/>
      <c r="Z473" s="14" t="n"/>
    </row>
    <row r="474" ht="15.75" customHeight="1" s="16">
      <c r="A474" s="14" t="n"/>
      <c r="B474" s="14" t="n"/>
      <c r="C474" s="14" t="n"/>
      <c r="D474" s="14" t="n"/>
      <c r="E474" s="14" t="n"/>
      <c r="F474" s="14" t="n"/>
      <c r="G474" s="14" t="n"/>
      <c r="H474" s="14" t="n"/>
      <c r="I474" s="14" t="n"/>
      <c r="J474" s="14" t="n"/>
      <c r="K474" s="14" t="n"/>
      <c r="L474" s="14" t="n"/>
      <c r="M474" s="14" t="n"/>
      <c r="N474" s="14" t="n"/>
      <c r="O474" s="14" t="n"/>
      <c r="P474" s="14" t="n"/>
      <c r="Q474" s="14" t="n"/>
      <c r="R474" s="14" t="n"/>
      <c r="S474" s="14" t="n"/>
      <c r="T474" s="14" t="n"/>
      <c r="U474" s="14" t="n"/>
      <c r="V474" s="14" t="n"/>
      <c r="W474" s="14" t="n"/>
      <c r="X474" s="14" t="n"/>
      <c r="Y474" s="14" t="n"/>
      <c r="Z474" s="14" t="n"/>
    </row>
    <row r="475" ht="15.75" customHeight="1" s="16">
      <c r="A475" s="14" t="n"/>
      <c r="B475" s="14" t="n"/>
      <c r="C475" s="14" t="n"/>
      <c r="D475" s="14" t="n"/>
      <c r="E475" s="14" t="n"/>
      <c r="F475" s="14" t="n"/>
      <c r="G475" s="14" t="n"/>
      <c r="H475" s="14" t="n"/>
      <c r="I475" s="14" t="n"/>
      <c r="J475" s="14" t="n"/>
      <c r="K475" s="14" t="n"/>
      <c r="L475" s="14" t="n"/>
      <c r="M475" s="14" t="n"/>
      <c r="N475" s="14" t="n"/>
      <c r="O475" s="14" t="n"/>
      <c r="P475" s="14" t="n"/>
      <c r="Q475" s="14" t="n"/>
      <c r="R475" s="14" t="n"/>
      <c r="S475" s="14" t="n"/>
      <c r="T475" s="14" t="n"/>
      <c r="U475" s="14" t="n"/>
      <c r="V475" s="14" t="n"/>
      <c r="W475" s="14" t="n"/>
      <c r="X475" s="14" t="n"/>
      <c r="Y475" s="14" t="n"/>
      <c r="Z475" s="14" t="n"/>
    </row>
    <row r="476" ht="15.75" customHeight="1" s="16">
      <c r="A476" s="14" t="n"/>
      <c r="B476" s="14" t="n"/>
      <c r="C476" s="14" t="n"/>
      <c r="D476" s="14" t="n"/>
      <c r="E476" s="14" t="n"/>
      <c r="F476" s="14" t="n"/>
      <c r="G476" s="14" t="n"/>
      <c r="H476" s="14" t="n"/>
      <c r="I476" s="14" t="n"/>
      <c r="J476" s="14" t="n"/>
      <c r="K476" s="14" t="n"/>
      <c r="L476" s="14" t="n"/>
      <c r="M476" s="14" t="n"/>
      <c r="N476" s="14" t="n"/>
      <c r="O476" s="14" t="n"/>
      <c r="P476" s="14" t="n"/>
      <c r="Q476" s="14" t="n"/>
      <c r="R476" s="14" t="n"/>
      <c r="S476" s="14" t="n"/>
      <c r="T476" s="14" t="n"/>
      <c r="U476" s="14" t="n"/>
      <c r="V476" s="14" t="n"/>
      <c r="W476" s="14" t="n"/>
      <c r="X476" s="14" t="n"/>
      <c r="Y476" s="14" t="n"/>
      <c r="Z476" s="14" t="n"/>
    </row>
    <row r="477" ht="15.75" customHeight="1" s="16">
      <c r="A477" s="14" t="n"/>
      <c r="B477" s="14" t="n"/>
      <c r="C477" s="14" t="n"/>
      <c r="D477" s="14" t="n"/>
      <c r="E477" s="14" t="n"/>
      <c r="F477" s="14" t="n"/>
      <c r="G477" s="14" t="n"/>
      <c r="H477" s="14" t="n"/>
      <c r="I477" s="14" t="n"/>
      <c r="J477" s="14" t="n"/>
      <c r="K477" s="14" t="n"/>
      <c r="L477" s="14" t="n"/>
      <c r="M477" s="14" t="n"/>
      <c r="N477" s="14" t="n"/>
      <c r="O477" s="14" t="n"/>
      <c r="P477" s="14" t="n"/>
      <c r="Q477" s="14" t="n"/>
      <c r="R477" s="14" t="n"/>
      <c r="S477" s="14" t="n"/>
      <c r="T477" s="14" t="n"/>
      <c r="U477" s="14" t="n"/>
      <c r="V477" s="14" t="n"/>
      <c r="W477" s="14" t="n"/>
      <c r="X477" s="14" t="n"/>
      <c r="Y477" s="14" t="n"/>
      <c r="Z477" s="14" t="n"/>
    </row>
    <row r="478" ht="15.75" customHeight="1" s="16">
      <c r="A478" s="14" t="n"/>
      <c r="B478" s="14" t="n"/>
      <c r="C478" s="14" t="n"/>
      <c r="D478" s="14" t="n"/>
      <c r="E478" s="14" t="n"/>
      <c r="F478" s="14" t="n"/>
      <c r="G478" s="14" t="n"/>
      <c r="H478" s="14" t="n"/>
      <c r="I478" s="14" t="n"/>
      <c r="J478" s="14" t="n"/>
      <c r="K478" s="14" t="n"/>
      <c r="L478" s="14" t="n"/>
      <c r="M478" s="14" t="n"/>
      <c r="N478" s="14" t="n"/>
      <c r="O478" s="14" t="n"/>
      <c r="P478" s="14" t="n"/>
      <c r="Q478" s="14" t="n"/>
      <c r="R478" s="14" t="n"/>
      <c r="S478" s="14" t="n"/>
      <c r="T478" s="14" t="n"/>
      <c r="U478" s="14" t="n"/>
      <c r="V478" s="14" t="n"/>
      <c r="W478" s="14" t="n"/>
      <c r="X478" s="14" t="n"/>
      <c r="Y478" s="14" t="n"/>
      <c r="Z478" s="14" t="n"/>
    </row>
    <row r="479" ht="15.75" customHeight="1" s="16">
      <c r="A479" s="14" t="n"/>
      <c r="B479" s="14" t="n"/>
      <c r="C479" s="14" t="n"/>
      <c r="D479" s="14" t="n"/>
      <c r="E479" s="14" t="n"/>
      <c r="F479" s="14" t="n"/>
      <c r="G479" s="14" t="n"/>
      <c r="H479" s="14" t="n"/>
      <c r="I479" s="14" t="n"/>
      <c r="J479" s="14" t="n"/>
      <c r="K479" s="14" t="n"/>
      <c r="L479" s="14" t="n"/>
      <c r="M479" s="14" t="n"/>
      <c r="N479" s="14" t="n"/>
      <c r="O479" s="14" t="n"/>
      <c r="P479" s="14" t="n"/>
      <c r="Q479" s="14" t="n"/>
      <c r="R479" s="14" t="n"/>
      <c r="S479" s="14" t="n"/>
      <c r="T479" s="14" t="n"/>
      <c r="U479" s="14" t="n"/>
      <c r="V479" s="14" t="n"/>
      <c r="W479" s="14" t="n"/>
      <c r="X479" s="14" t="n"/>
      <c r="Y479" s="14" t="n"/>
      <c r="Z479" s="14" t="n"/>
    </row>
    <row r="480" ht="15.75" customHeight="1" s="16">
      <c r="A480" s="14" t="n"/>
      <c r="B480" s="14" t="n"/>
      <c r="C480" s="14" t="n"/>
      <c r="D480" s="14" t="n"/>
      <c r="E480" s="14" t="n"/>
      <c r="F480" s="14" t="n"/>
      <c r="G480" s="14" t="n"/>
      <c r="H480" s="14" t="n"/>
      <c r="I480" s="14" t="n"/>
      <c r="J480" s="14" t="n"/>
      <c r="K480" s="14" t="n"/>
      <c r="L480" s="14" t="n"/>
      <c r="M480" s="14" t="n"/>
      <c r="N480" s="14" t="n"/>
      <c r="O480" s="14" t="n"/>
      <c r="P480" s="14" t="n"/>
      <c r="Q480" s="14" t="n"/>
      <c r="R480" s="14" t="n"/>
      <c r="S480" s="14" t="n"/>
      <c r="T480" s="14" t="n"/>
      <c r="U480" s="14" t="n"/>
      <c r="V480" s="14" t="n"/>
      <c r="W480" s="14" t="n"/>
      <c r="X480" s="14" t="n"/>
      <c r="Y480" s="14" t="n"/>
      <c r="Z480" s="14" t="n"/>
    </row>
    <row r="481" ht="15.75" customHeight="1" s="16">
      <c r="A481" s="14" t="n"/>
      <c r="B481" s="14" t="n"/>
      <c r="C481" s="14" t="n"/>
      <c r="D481" s="14" t="n"/>
      <c r="E481" s="14" t="n"/>
      <c r="F481" s="14" t="n"/>
      <c r="G481" s="14" t="n"/>
      <c r="H481" s="14" t="n"/>
      <c r="I481" s="14" t="n"/>
      <c r="J481" s="14" t="n"/>
      <c r="K481" s="14" t="n"/>
      <c r="L481" s="14" t="n"/>
      <c r="M481" s="14" t="n"/>
      <c r="N481" s="14" t="n"/>
      <c r="O481" s="14" t="n"/>
      <c r="P481" s="14" t="n"/>
      <c r="Q481" s="14" t="n"/>
      <c r="R481" s="14" t="n"/>
      <c r="S481" s="14" t="n"/>
      <c r="T481" s="14" t="n"/>
      <c r="U481" s="14" t="n"/>
      <c r="V481" s="14" t="n"/>
      <c r="W481" s="14" t="n"/>
      <c r="X481" s="14" t="n"/>
      <c r="Y481" s="14" t="n"/>
      <c r="Z481" s="14" t="n"/>
    </row>
    <row r="482" ht="15.75" customHeight="1" s="16">
      <c r="A482" s="14" t="n"/>
      <c r="B482" s="14" t="n"/>
      <c r="C482" s="14" t="n"/>
      <c r="D482" s="14" t="n"/>
      <c r="E482" s="14" t="n"/>
      <c r="F482" s="14" t="n"/>
      <c r="G482" s="14" t="n"/>
      <c r="H482" s="14" t="n"/>
      <c r="I482" s="14" t="n"/>
      <c r="J482" s="14" t="n"/>
      <c r="K482" s="14" t="n"/>
      <c r="L482" s="14" t="n"/>
      <c r="M482" s="14" t="n"/>
      <c r="N482" s="14" t="n"/>
      <c r="O482" s="14" t="n"/>
      <c r="P482" s="14" t="n"/>
      <c r="Q482" s="14" t="n"/>
      <c r="R482" s="14" t="n"/>
      <c r="S482" s="14" t="n"/>
      <c r="T482" s="14" t="n"/>
      <c r="U482" s="14" t="n"/>
      <c r="V482" s="14" t="n"/>
      <c r="W482" s="14" t="n"/>
      <c r="X482" s="14" t="n"/>
      <c r="Y482" s="14" t="n"/>
      <c r="Z482" s="14" t="n"/>
    </row>
    <row r="483" ht="15.75" customHeight="1" s="16">
      <c r="A483" s="14" t="n"/>
      <c r="B483" s="14" t="n"/>
      <c r="C483" s="14" t="n"/>
      <c r="D483" s="14" t="n"/>
      <c r="E483" s="14" t="n"/>
      <c r="F483" s="14" t="n"/>
      <c r="G483" s="14" t="n"/>
      <c r="H483" s="14" t="n"/>
      <c r="I483" s="14" t="n"/>
      <c r="J483" s="14" t="n"/>
      <c r="K483" s="14" t="n"/>
      <c r="L483" s="14" t="n"/>
      <c r="M483" s="14" t="n"/>
      <c r="N483" s="14" t="n"/>
      <c r="O483" s="14" t="n"/>
      <c r="P483" s="14" t="n"/>
      <c r="Q483" s="14" t="n"/>
      <c r="R483" s="14" t="n"/>
      <c r="S483" s="14" t="n"/>
      <c r="T483" s="14" t="n"/>
      <c r="U483" s="14" t="n"/>
      <c r="V483" s="14" t="n"/>
      <c r="W483" s="14" t="n"/>
      <c r="X483" s="14" t="n"/>
      <c r="Y483" s="14" t="n"/>
      <c r="Z483" s="14" t="n"/>
    </row>
    <row r="484" ht="15.75" customHeight="1" s="16">
      <c r="A484" s="14" t="n"/>
      <c r="B484" s="14" t="n"/>
      <c r="C484" s="14" t="n"/>
      <c r="D484" s="14" t="n"/>
      <c r="E484" s="14" t="n"/>
      <c r="F484" s="14" t="n"/>
      <c r="G484" s="14" t="n"/>
      <c r="H484" s="14" t="n"/>
      <c r="I484" s="14" t="n"/>
      <c r="J484" s="14" t="n"/>
      <c r="K484" s="14" t="n"/>
      <c r="L484" s="14" t="n"/>
      <c r="M484" s="14" t="n"/>
      <c r="N484" s="14" t="n"/>
      <c r="O484" s="14" t="n"/>
      <c r="P484" s="14" t="n"/>
      <c r="Q484" s="14" t="n"/>
      <c r="R484" s="14" t="n"/>
      <c r="S484" s="14" t="n"/>
      <c r="T484" s="14" t="n"/>
      <c r="U484" s="14" t="n"/>
      <c r="V484" s="14" t="n"/>
      <c r="W484" s="14" t="n"/>
      <c r="X484" s="14" t="n"/>
      <c r="Y484" s="14" t="n"/>
      <c r="Z484" s="14" t="n"/>
    </row>
    <row r="485" ht="15.75" customHeight="1" s="16">
      <c r="A485" s="14" t="n"/>
      <c r="B485" s="14" t="n"/>
      <c r="C485" s="14" t="n"/>
      <c r="D485" s="14" t="n"/>
      <c r="E485" s="14" t="n"/>
      <c r="F485" s="14" t="n"/>
      <c r="G485" s="14" t="n"/>
      <c r="H485" s="14" t="n"/>
      <c r="I485" s="14" t="n"/>
      <c r="J485" s="14" t="n"/>
      <c r="K485" s="14" t="n"/>
      <c r="L485" s="14" t="n"/>
      <c r="M485" s="14" t="n"/>
      <c r="N485" s="14" t="n"/>
      <c r="O485" s="14" t="n"/>
      <c r="P485" s="14" t="n"/>
      <c r="Q485" s="14" t="n"/>
      <c r="R485" s="14" t="n"/>
      <c r="S485" s="14" t="n"/>
      <c r="T485" s="14" t="n"/>
      <c r="U485" s="14" t="n"/>
      <c r="V485" s="14" t="n"/>
      <c r="W485" s="14" t="n"/>
      <c r="X485" s="14" t="n"/>
      <c r="Y485" s="14" t="n"/>
      <c r="Z485" s="14" t="n"/>
    </row>
    <row r="486" ht="15.75" customHeight="1" s="16">
      <c r="A486" s="14" t="n"/>
      <c r="B486" s="14" t="n"/>
      <c r="C486" s="14" t="n"/>
      <c r="D486" s="14" t="n"/>
      <c r="E486" s="14" t="n"/>
      <c r="F486" s="14" t="n"/>
      <c r="G486" s="14" t="n"/>
      <c r="H486" s="14" t="n"/>
      <c r="I486" s="14" t="n"/>
      <c r="J486" s="14" t="n"/>
      <c r="K486" s="14" t="n"/>
      <c r="L486" s="14" t="n"/>
      <c r="M486" s="14" t="n"/>
      <c r="N486" s="14" t="n"/>
      <c r="O486" s="14" t="n"/>
      <c r="P486" s="14" t="n"/>
      <c r="Q486" s="14" t="n"/>
      <c r="R486" s="14" t="n"/>
      <c r="S486" s="14" t="n"/>
      <c r="T486" s="14" t="n"/>
      <c r="U486" s="14" t="n"/>
      <c r="V486" s="14" t="n"/>
      <c r="W486" s="14" t="n"/>
      <c r="X486" s="14" t="n"/>
      <c r="Y486" s="14" t="n"/>
      <c r="Z486" s="14" t="n"/>
    </row>
    <row r="487" ht="15.75" customHeight="1" s="16">
      <c r="A487" s="14" t="n"/>
      <c r="B487" s="14" t="n"/>
      <c r="C487" s="14" t="n"/>
      <c r="D487" s="14" t="n"/>
      <c r="E487" s="14" t="n"/>
      <c r="F487" s="14" t="n"/>
      <c r="G487" s="14" t="n"/>
      <c r="H487" s="14" t="n"/>
      <c r="I487" s="14" t="n"/>
      <c r="J487" s="14" t="n"/>
      <c r="K487" s="14" t="n"/>
      <c r="L487" s="14" t="n"/>
      <c r="M487" s="14" t="n"/>
      <c r="N487" s="14" t="n"/>
      <c r="O487" s="14" t="n"/>
      <c r="P487" s="14" t="n"/>
      <c r="Q487" s="14" t="n"/>
      <c r="R487" s="14" t="n"/>
      <c r="S487" s="14" t="n"/>
      <c r="T487" s="14" t="n"/>
      <c r="U487" s="14" t="n"/>
      <c r="V487" s="14" t="n"/>
      <c r="W487" s="14" t="n"/>
      <c r="X487" s="14" t="n"/>
      <c r="Y487" s="14" t="n"/>
      <c r="Z487" s="14" t="n"/>
    </row>
    <row r="488" ht="15.75" customHeight="1" s="16">
      <c r="A488" s="14" t="n"/>
      <c r="B488" s="14" t="n"/>
      <c r="C488" s="14" t="n"/>
      <c r="D488" s="14" t="n"/>
      <c r="E488" s="14" t="n"/>
      <c r="F488" s="14" t="n"/>
      <c r="G488" s="14" t="n"/>
      <c r="H488" s="14" t="n"/>
      <c r="I488" s="14" t="n"/>
      <c r="J488" s="14" t="n"/>
      <c r="K488" s="14" t="n"/>
      <c r="L488" s="14" t="n"/>
      <c r="M488" s="14" t="n"/>
      <c r="N488" s="14" t="n"/>
      <c r="O488" s="14" t="n"/>
      <c r="P488" s="14" t="n"/>
      <c r="Q488" s="14" t="n"/>
      <c r="R488" s="14" t="n"/>
      <c r="S488" s="14" t="n"/>
      <c r="T488" s="14" t="n"/>
      <c r="U488" s="14" t="n"/>
      <c r="V488" s="14" t="n"/>
      <c r="W488" s="14" t="n"/>
      <c r="X488" s="14" t="n"/>
      <c r="Y488" s="14" t="n"/>
      <c r="Z488" s="14" t="n"/>
    </row>
    <row r="489" ht="15.75" customHeight="1" s="16">
      <c r="A489" s="14" t="n"/>
      <c r="B489" s="14" t="n"/>
      <c r="C489" s="14" t="n"/>
      <c r="D489" s="14" t="n"/>
      <c r="E489" s="14" t="n"/>
      <c r="F489" s="14" t="n"/>
      <c r="G489" s="14" t="n"/>
      <c r="H489" s="14" t="n"/>
      <c r="I489" s="14" t="n"/>
      <c r="J489" s="14" t="n"/>
      <c r="K489" s="14" t="n"/>
      <c r="L489" s="14" t="n"/>
      <c r="M489" s="14" t="n"/>
      <c r="N489" s="14" t="n"/>
      <c r="O489" s="14" t="n"/>
      <c r="P489" s="14" t="n"/>
      <c r="Q489" s="14" t="n"/>
      <c r="R489" s="14" t="n"/>
      <c r="S489" s="14" t="n"/>
      <c r="T489" s="14" t="n"/>
      <c r="U489" s="14" t="n"/>
      <c r="V489" s="14" t="n"/>
      <c r="W489" s="14" t="n"/>
      <c r="X489" s="14" t="n"/>
      <c r="Y489" s="14" t="n"/>
      <c r="Z489" s="14" t="n"/>
    </row>
    <row r="490" ht="15.75" customHeight="1" s="16">
      <c r="A490" s="14" t="n"/>
      <c r="B490" s="14" t="n"/>
      <c r="C490" s="14" t="n"/>
      <c r="D490" s="14" t="n"/>
      <c r="E490" s="14" t="n"/>
      <c r="F490" s="14" t="n"/>
      <c r="G490" s="14" t="n"/>
      <c r="H490" s="14" t="n"/>
      <c r="I490" s="14" t="n"/>
      <c r="J490" s="14" t="n"/>
      <c r="K490" s="14" t="n"/>
      <c r="L490" s="14" t="n"/>
      <c r="M490" s="14" t="n"/>
      <c r="N490" s="14" t="n"/>
      <c r="O490" s="14" t="n"/>
      <c r="P490" s="14" t="n"/>
      <c r="Q490" s="14" t="n"/>
      <c r="R490" s="14" t="n"/>
      <c r="S490" s="14" t="n"/>
      <c r="T490" s="14" t="n"/>
      <c r="U490" s="14" t="n"/>
      <c r="V490" s="14" t="n"/>
      <c r="W490" s="14" t="n"/>
      <c r="X490" s="14" t="n"/>
      <c r="Y490" s="14" t="n"/>
      <c r="Z490" s="14" t="n"/>
    </row>
    <row r="491" ht="15.75" customHeight="1" s="16">
      <c r="A491" s="14" t="n"/>
      <c r="B491" s="14" t="n"/>
      <c r="C491" s="14" t="n"/>
      <c r="D491" s="14" t="n"/>
      <c r="E491" s="14" t="n"/>
      <c r="F491" s="14" t="n"/>
      <c r="G491" s="14" t="n"/>
      <c r="H491" s="14" t="n"/>
      <c r="I491" s="14" t="n"/>
      <c r="J491" s="14" t="n"/>
      <c r="K491" s="14" t="n"/>
      <c r="L491" s="14" t="n"/>
      <c r="M491" s="14" t="n"/>
      <c r="N491" s="14" t="n"/>
      <c r="O491" s="14" t="n"/>
      <c r="P491" s="14" t="n"/>
      <c r="Q491" s="14" t="n"/>
      <c r="R491" s="14" t="n"/>
      <c r="S491" s="14" t="n"/>
      <c r="T491" s="14" t="n"/>
      <c r="U491" s="14" t="n"/>
      <c r="V491" s="14" t="n"/>
      <c r="W491" s="14" t="n"/>
      <c r="X491" s="14" t="n"/>
      <c r="Y491" s="14" t="n"/>
      <c r="Z491" s="14" t="n"/>
    </row>
    <row r="492" ht="15.75" customHeight="1" s="16">
      <c r="A492" s="14" t="n"/>
      <c r="B492" s="14" t="n"/>
      <c r="C492" s="14" t="n"/>
      <c r="D492" s="14" t="n"/>
      <c r="E492" s="14" t="n"/>
      <c r="F492" s="14" t="n"/>
      <c r="G492" s="14" t="n"/>
      <c r="H492" s="14" t="n"/>
      <c r="I492" s="14" t="n"/>
      <c r="J492" s="14" t="n"/>
      <c r="K492" s="14" t="n"/>
      <c r="L492" s="14" t="n"/>
      <c r="M492" s="14" t="n"/>
      <c r="N492" s="14" t="n"/>
      <c r="O492" s="14" t="n"/>
      <c r="P492" s="14" t="n"/>
      <c r="Q492" s="14" t="n"/>
      <c r="R492" s="14" t="n"/>
      <c r="S492" s="14" t="n"/>
      <c r="T492" s="14" t="n"/>
      <c r="U492" s="14" t="n"/>
      <c r="V492" s="14" t="n"/>
      <c r="W492" s="14" t="n"/>
      <c r="X492" s="14" t="n"/>
      <c r="Y492" s="14" t="n"/>
      <c r="Z492" s="14" t="n"/>
    </row>
    <row r="493" ht="15.75" customHeight="1" s="16">
      <c r="A493" s="14" t="n"/>
      <c r="B493" s="14" t="n"/>
      <c r="C493" s="14" t="n"/>
      <c r="D493" s="14" t="n"/>
      <c r="E493" s="14" t="n"/>
      <c r="F493" s="14" t="n"/>
      <c r="G493" s="14" t="n"/>
      <c r="H493" s="14" t="n"/>
      <c r="I493" s="14" t="n"/>
      <c r="J493" s="14" t="n"/>
      <c r="K493" s="14" t="n"/>
      <c r="L493" s="14" t="n"/>
      <c r="M493" s="14" t="n"/>
      <c r="N493" s="14" t="n"/>
      <c r="O493" s="14" t="n"/>
      <c r="P493" s="14" t="n"/>
      <c r="Q493" s="14" t="n"/>
      <c r="R493" s="14" t="n"/>
      <c r="S493" s="14" t="n"/>
      <c r="T493" s="14" t="n"/>
      <c r="U493" s="14" t="n"/>
      <c r="V493" s="14" t="n"/>
      <c r="W493" s="14" t="n"/>
      <c r="X493" s="14" t="n"/>
      <c r="Y493" s="14" t="n"/>
      <c r="Z493" s="14" t="n"/>
    </row>
    <row r="494" ht="15.75" customHeight="1" s="16">
      <c r="A494" s="14" t="n"/>
      <c r="B494" s="14" t="n"/>
      <c r="C494" s="14" t="n"/>
      <c r="D494" s="14" t="n"/>
      <c r="E494" s="14" t="n"/>
      <c r="F494" s="14" t="n"/>
      <c r="G494" s="14" t="n"/>
      <c r="H494" s="14" t="n"/>
      <c r="I494" s="14" t="n"/>
      <c r="J494" s="14" t="n"/>
      <c r="K494" s="14" t="n"/>
      <c r="L494" s="14" t="n"/>
      <c r="M494" s="14" t="n"/>
      <c r="N494" s="14" t="n"/>
      <c r="O494" s="14" t="n"/>
      <c r="P494" s="14" t="n"/>
      <c r="Q494" s="14" t="n"/>
      <c r="R494" s="14" t="n"/>
      <c r="S494" s="14" t="n"/>
      <c r="T494" s="14" t="n"/>
      <c r="U494" s="14" t="n"/>
      <c r="V494" s="14" t="n"/>
      <c r="W494" s="14" t="n"/>
      <c r="X494" s="14" t="n"/>
      <c r="Y494" s="14" t="n"/>
      <c r="Z494" s="14" t="n"/>
    </row>
    <row r="495" ht="15.75" customHeight="1" s="16">
      <c r="A495" s="14" t="n"/>
      <c r="B495" s="14" t="n"/>
      <c r="C495" s="14" t="n"/>
      <c r="D495" s="14" t="n"/>
      <c r="E495" s="14" t="n"/>
      <c r="F495" s="14" t="n"/>
      <c r="G495" s="14" t="n"/>
      <c r="H495" s="14" t="n"/>
      <c r="I495" s="14" t="n"/>
      <c r="J495" s="14" t="n"/>
      <c r="K495" s="14" t="n"/>
      <c r="L495" s="14" t="n"/>
      <c r="M495" s="14" t="n"/>
      <c r="N495" s="14" t="n"/>
      <c r="O495" s="14" t="n"/>
      <c r="P495" s="14" t="n"/>
      <c r="Q495" s="14" t="n"/>
      <c r="R495" s="14" t="n"/>
      <c r="S495" s="14" t="n"/>
      <c r="T495" s="14" t="n"/>
      <c r="U495" s="14" t="n"/>
      <c r="V495" s="14" t="n"/>
      <c r="W495" s="14" t="n"/>
      <c r="X495" s="14" t="n"/>
      <c r="Y495" s="14" t="n"/>
      <c r="Z495" s="14" t="n"/>
    </row>
    <row r="496" ht="15.75" customHeight="1" s="16">
      <c r="A496" s="14" t="n"/>
      <c r="B496" s="14" t="n"/>
      <c r="C496" s="14" t="n"/>
      <c r="D496" s="14" t="n"/>
      <c r="E496" s="14" t="n"/>
      <c r="F496" s="14" t="n"/>
      <c r="G496" s="14" t="n"/>
      <c r="H496" s="14" t="n"/>
      <c r="I496" s="14" t="n"/>
      <c r="J496" s="14" t="n"/>
      <c r="K496" s="14" t="n"/>
      <c r="L496" s="14" t="n"/>
      <c r="M496" s="14" t="n"/>
      <c r="N496" s="14" t="n"/>
      <c r="O496" s="14" t="n"/>
      <c r="P496" s="14" t="n"/>
      <c r="Q496" s="14" t="n"/>
      <c r="R496" s="14" t="n"/>
      <c r="S496" s="14" t="n"/>
      <c r="T496" s="14" t="n"/>
      <c r="U496" s="14" t="n"/>
      <c r="V496" s="14" t="n"/>
      <c r="W496" s="14" t="n"/>
      <c r="X496" s="14" t="n"/>
      <c r="Y496" s="14" t="n"/>
      <c r="Z496" s="14" t="n"/>
    </row>
    <row r="497" ht="15.75" customHeight="1" s="16">
      <c r="A497" s="14" t="n"/>
      <c r="B497" s="14" t="n"/>
      <c r="C497" s="14" t="n"/>
      <c r="D497" s="14" t="n"/>
      <c r="E497" s="14" t="n"/>
      <c r="F497" s="14" t="n"/>
      <c r="G497" s="14" t="n"/>
      <c r="H497" s="14" t="n"/>
      <c r="I497" s="14" t="n"/>
      <c r="J497" s="14" t="n"/>
      <c r="K497" s="14" t="n"/>
      <c r="L497" s="14" t="n"/>
      <c r="M497" s="14" t="n"/>
      <c r="N497" s="14" t="n"/>
      <c r="O497" s="14" t="n"/>
      <c r="P497" s="14" t="n"/>
      <c r="Q497" s="14" t="n"/>
      <c r="R497" s="14" t="n"/>
      <c r="S497" s="14" t="n"/>
      <c r="T497" s="14" t="n"/>
      <c r="U497" s="14" t="n"/>
      <c r="V497" s="14" t="n"/>
      <c r="W497" s="14" t="n"/>
      <c r="X497" s="14" t="n"/>
      <c r="Y497" s="14" t="n"/>
      <c r="Z497" s="14" t="n"/>
    </row>
    <row r="498" ht="15.75" customHeight="1" s="16">
      <c r="A498" s="14" t="n"/>
      <c r="B498" s="14" t="n"/>
      <c r="C498" s="14" t="n"/>
      <c r="D498" s="14" t="n"/>
      <c r="E498" s="14" t="n"/>
      <c r="F498" s="14" t="n"/>
      <c r="G498" s="14" t="n"/>
      <c r="H498" s="14" t="n"/>
      <c r="I498" s="14" t="n"/>
      <c r="J498" s="14" t="n"/>
      <c r="K498" s="14" t="n"/>
      <c r="L498" s="14" t="n"/>
      <c r="M498" s="14" t="n"/>
      <c r="N498" s="14" t="n"/>
      <c r="O498" s="14" t="n"/>
      <c r="P498" s="14" t="n"/>
      <c r="Q498" s="14" t="n"/>
      <c r="R498" s="14" t="n"/>
      <c r="S498" s="14" t="n"/>
      <c r="T498" s="14" t="n"/>
      <c r="U498" s="14" t="n"/>
      <c r="V498" s="14" t="n"/>
      <c r="W498" s="14" t="n"/>
      <c r="X498" s="14" t="n"/>
      <c r="Y498" s="14" t="n"/>
      <c r="Z498" s="14" t="n"/>
    </row>
    <row r="499" ht="15.75" customHeight="1" s="16">
      <c r="A499" s="14" t="n"/>
      <c r="B499" s="14" t="n"/>
      <c r="C499" s="14" t="n"/>
      <c r="D499" s="14" t="n"/>
      <c r="E499" s="14" t="n"/>
      <c r="F499" s="14" t="n"/>
      <c r="G499" s="14" t="n"/>
      <c r="H499" s="14" t="n"/>
      <c r="I499" s="14" t="n"/>
      <c r="J499" s="14" t="n"/>
      <c r="K499" s="14" t="n"/>
      <c r="L499" s="14" t="n"/>
      <c r="M499" s="14" t="n"/>
      <c r="N499" s="14" t="n"/>
      <c r="O499" s="14" t="n"/>
      <c r="P499" s="14" t="n"/>
      <c r="Q499" s="14" t="n"/>
      <c r="R499" s="14" t="n"/>
      <c r="S499" s="14" t="n"/>
      <c r="T499" s="14" t="n"/>
      <c r="U499" s="14" t="n"/>
      <c r="V499" s="14" t="n"/>
      <c r="W499" s="14" t="n"/>
      <c r="X499" s="14" t="n"/>
      <c r="Y499" s="14" t="n"/>
      <c r="Z499" s="14" t="n"/>
    </row>
    <row r="500" ht="15.75" customHeight="1" s="16">
      <c r="A500" s="14" t="n"/>
      <c r="B500" s="14" t="n"/>
      <c r="C500" s="14" t="n"/>
      <c r="D500" s="14" t="n"/>
      <c r="E500" s="14" t="n"/>
      <c r="F500" s="14" t="n"/>
      <c r="G500" s="14" t="n"/>
      <c r="H500" s="14" t="n"/>
      <c r="I500" s="14" t="n"/>
      <c r="J500" s="14" t="n"/>
      <c r="K500" s="14" t="n"/>
      <c r="L500" s="14" t="n"/>
      <c r="M500" s="14" t="n"/>
      <c r="N500" s="14" t="n"/>
      <c r="O500" s="14" t="n"/>
      <c r="P500" s="14" t="n"/>
      <c r="Q500" s="14" t="n"/>
      <c r="R500" s="14" t="n"/>
      <c r="S500" s="14" t="n"/>
      <c r="T500" s="14" t="n"/>
      <c r="U500" s="14" t="n"/>
      <c r="V500" s="14" t="n"/>
      <c r="W500" s="14" t="n"/>
      <c r="X500" s="14" t="n"/>
      <c r="Y500" s="14" t="n"/>
      <c r="Z500" s="14" t="n"/>
    </row>
    <row r="501" ht="15.75" customHeight="1" s="16">
      <c r="A501" s="14" t="n"/>
      <c r="B501" s="14" t="n"/>
      <c r="C501" s="14" t="n"/>
      <c r="D501" s="14" t="n"/>
      <c r="E501" s="14" t="n"/>
      <c r="F501" s="14" t="n"/>
      <c r="G501" s="14" t="n"/>
      <c r="H501" s="14" t="n"/>
      <c r="I501" s="14" t="n"/>
      <c r="J501" s="14" t="n"/>
      <c r="K501" s="14" t="n"/>
      <c r="L501" s="14" t="n"/>
      <c r="M501" s="14" t="n"/>
      <c r="N501" s="14" t="n"/>
      <c r="O501" s="14" t="n"/>
      <c r="P501" s="14" t="n"/>
      <c r="Q501" s="14" t="n"/>
      <c r="R501" s="14" t="n"/>
      <c r="S501" s="14" t="n"/>
      <c r="T501" s="14" t="n"/>
      <c r="U501" s="14" t="n"/>
      <c r="V501" s="14" t="n"/>
      <c r="W501" s="14" t="n"/>
      <c r="X501" s="14" t="n"/>
      <c r="Y501" s="14" t="n"/>
      <c r="Z501" s="14" t="n"/>
    </row>
    <row r="502" ht="15.75" customHeight="1" s="16">
      <c r="A502" s="14" t="n"/>
      <c r="B502" s="14" t="n"/>
      <c r="C502" s="14" t="n"/>
      <c r="D502" s="14" t="n"/>
      <c r="E502" s="14" t="n"/>
      <c r="F502" s="14" t="n"/>
      <c r="G502" s="14" t="n"/>
      <c r="H502" s="14" t="n"/>
      <c r="I502" s="14" t="n"/>
      <c r="J502" s="14" t="n"/>
      <c r="K502" s="14" t="n"/>
      <c r="L502" s="14" t="n"/>
      <c r="M502" s="14" t="n"/>
      <c r="N502" s="14" t="n"/>
      <c r="O502" s="14" t="n"/>
      <c r="P502" s="14" t="n"/>
      <c r="Q502" s="14" t="n"/>
      <c r="R502" s="14" t="n"/>
      <c r="S502" s="14" t="n"/>
      <c r="T502" s="14" t="n"/>
      <c r="U502" s="14" t="n"/>
      <c r="V502" s="14" t="n"/>
      <c r="W502" s="14" t="n"/>
      <c r="X502" s="14" t="n"/>
      <c r="Y502" s="14" t="n"/>
      <c r="Z502" s="14" t="n"/>
    </row>
    <row r="503" ht="15.75" customHeight="1" s="16">
      <c r="A503" s="14" t="n"/>
      <c r="B503" s="14" t="n"/>
      <c r="C503" s="14" t="n"/>
      <c r="D503" s="14" t="n"/>
      <c r="E503" s="14" t="n"/>
      <c r="F503" s="14" t="n"/>
      <c r="G503" s="14" t="n"/>
      <c r="H503" s="14" t="n"/>
      <c r="I503" s="14" t="n"/>
      <c r="J503" s="14" t="n"/>
      <c r="K503" s="14" t="n"/>
      <c r="L503" s="14" t="n"/>
      <c r="M503" s="14" t="n"/>
      <c r="N503" s="14" t="n"/>
      <c r="O503" s="14" t="n"/>
      <c r="P503" s="14" t="n"/>
      <c r="Q503" s="14" t="n"/>
      <c r="R503" s="14" t="n"/>
      <c r="S503" s="14" t="n"/>
      <c r="T503" s="14" t="n"/>
      <c r="U503" s="14" t="n"/>
      <c r="V503" s="14" t="n"/>
      <c r="W503" s="14" t="n"/>
      <c r="X503" s="14" t="n"/>
      <c r="Y503" s="14" t="n"/>
      <c r="Z503" s="14" t="n"/>
    </row>
    <row r="504" ht="15.75" customHeight="1" s="16">
      <c r="A504" s="14" t="n"/>
      <c r="B504" s="14" t="n"/>
      <c r="C504" s="14" t="n"/>
      <c r="D504" s="14" t="n"/>
      <c r="E504" s="14" t="n"/>
      <c r="F504" s="14" t="n"/>
      <c r="G504" s="14" t="n"/>
      <c r="H504" s="14" t="n"/>
      <c r="I504" s="14" t="n"/>
      <c r="J504" s="14" t="n"/>
      <c r="K504" s="14" t="n"/>
      <c r="L504" s="14" t="n"/>
      <c r="M504" s="14" t="n"/>
      <c r="N504" s="14" t="n"/>
      <c r="O504" s="14" t="n"/>
      <c r="P504" s="14" t="n"/>
      <c r="Q504" s="14" t="n"/>
      <c r="R504" s="14" t="n"/>
      <c r="S504" s="14" t="n"/>
      <c r="T504" s="14" t="n"/>
      <c r="U504" s="14" t="n"/>
      <c r="V504" s="14" t="n"/>
      <c r="W504" s="14" t="n"/>
      <c r="X504" s="14" t="n"/>
      <c r="Y504" s="14" t="n"/>
      <c r="Z504" s="14" t="n"/>
    </row>
    <row r="505" ht="15.75" customHeight="1" s="16">
      <c r="A505" s="14" t="n"/>
      <c r="B505" s="14" t="n"/>
      <c r="C505" s="14" t="n"/>
      <c r="D505" s="14" t="n"/>
      <c r="E505" s="14" t="n"/>
      <c r="F505" s="14" t="n"/>
      <c r="G505" s="14" t="n"/>
      <c r="H505" s="14" t="n"/>
      <c r="I505" s="14" t="n"/>
      <c r="J505" s="14" t="n"/>
      <c r="K505" s="14" t="n"/>
      <c r="L505" s="14" t="n"/>
      <c r="M505" s="14" t="n"/>
      <c r="N505" s="14" t="n"/>
      <c r="O505" s="14" t="n"/>
      <c r="P505" s="14" t="n"/>
      <c r="Q505" s="14" t="n"/>
      <c r="R505" s="14" t="n"/>
      <c r="S505" s="14" t="n"/>
      <c r="T505" s="14" t="n"/>
      <c r="U505" s="14" t="n"/>
      <c r="V505" s="14" t="n"/>
      <c r="W505" s="14" t="n"/>
      <c r="X505" s="14" t="n"/>
      <c r="Y505" s="14" t="n"/>
      <c r="Z505" s="14" t="n"/>
    </row>
    <row r="506" ht="15.75" customHeight="1" s="16">
      <c r="A506" s="14" t="n"/>
      <c r="B506" s="14" t="n"/>
      <c r="C506" s="14" t="n"/>
      <c r="D506" s="14" t="n"/>
      <c r="E506" s="14" t="n"/>
      <c r="F506" s="14" t="n"/>
      <c r="G506" s="14" t="n"/>
      <c r="H506" s="14" t="n"/>
      <c r="I506" s="14" t="n"/>
      <c r="J506" s="14" t="n"/>
      <c r="K506" s="14" t="n"/>
      <c r="L506" s="14" t="n"/>
      <c r="M506" s="14" t="n"/>
      <c r="N506" s="14" t="n"/>
      <c r="O506" s="14" t="n"/>
      <c r="P506" s="14" t="n"/>
      <c r="Q506" s="14" t="n"/>
      <c r="R506" s="14" t="n"/>
      <c r="S506" s="14" t="n"/>
      <c r="T506" s="14" t="n"/>
      <c r="U506" s="14" t="n"/>
      <c r="V506" s="14" t="n"/>
      <c r="W506" s="14" t="n"/>
      <c r="X506" s="14" t="n"/>
      <c r="Y506" s="14" t="n"/>
      <c r="Z506" s="14" t="n"/>
    </row>
    <row r="507" ht="15.75" customHeight="1" s="16">
      <c r="A507" s="14" t="n"/>
      <c r="B507" s="14" t="n"/>
      <c r="C507" s="14" t="n"/>
      <c r="D507" s="14" t="n"/>
      <c r="E507" s="14" t="n"/>
      <c r="F507" s="14" t="n"/>
      <c r="G507" s="14" t="n"/>
      <c r="H507" s="14" t="n"/>
      <c r="I507" s="14" t="n"/>
      <c r="J507" s="14" t="n"/>
      <c r="K507" s="14" t="n"/>
      <c r="L507" s="14" t="n"/>
      <c r="M507" s="14" t="n"/>
      <c r="N507" s="14" t="n"/>
      <c r="O507" s="14" t="n"/>
      <c r="P507" s="14" t="n"/>
      <c r="Q507" s="14" t="n"/>
      <c r="R507" s="14" t="n"/>
      <c r="S507" s="14" t="n"/>
      <c r="T507" s="14" t="n"/>
      <c r="U507" s="14" t="n"/>
      <c r="V507" s="14" t="n"/>
      <c r="W507" s="14" t="n"/>
      <c r="X507" s="14" t="n"/>
      <c r="Y507" s="14" t="n"/>
      <c r="Z507" s="14" t="n"/>
    </row>
    <row r="508" ht="15.75" customHeight="1" s="16">
      <c r="A508" s="14" t="n"/>
      <c r="B508" s="14" t="n"/>
      <c r="C508" s="14" t="n"/>
      <c r="D508" s="14" t="n"/>
      <c r="E508" s="14" t="n"/>
      <c r="F508" s="14" t="n"/>
      <c r="G508" s="14" t="n"/>
      <c r="H508" s="14" t="n"/>
      <c r="I508" s="14" t="n"/>
      <c r="J508" s="14" t="n"/>
      <c r="K508" s="14" t="n"/>
      <c r="L508" s="14" t="n"/>
      <c r="M508" s="14" t="n"/>
      <c r="N508" s="14" t="n"/>
      <c r="O508" s="14" t="n"/>
      <c r="P508" s="14" t="n"/>
      <c r="Q508" s="14" t="n"/>
      <c r="R508" s="14" t="n"/>
      <c r="S508" s="14" t="n"/>
      <c r="T508" s="14" t="n"/>
      <c r="U508" s="14" t="n"/>
      <c r="V508" s="14" t="n"/>
      <c r="W508" s="14" t="n"/>
      <c r="X508" s="14" t="n"/>
      <c r="Y508" s="14" t="n"/>
      <c r="Z508" s="14" t="n"/>
    </row>
    <row r="509" ht="15.75" customHeight="1" s="16">
      <c r="A509" s="14" t="n"/>
      <c r="B509" s="14" t="n"/>
      <c r="C509" s="14" t="n"/>
      <c r="D509" s="14" t="n"/>
      <c r="E509" s="14" t="n"/>
      <c r="F509" s="14" t="n"/>
      <c r="G509" s="14" t="n"/>
      <c r="H509" s="14" t="n"/>
      <c r="I509" s="14" t="n"/>
      <c r="J509" s="14" t="n"/>
      <c r="K509" s="14" t="n"/>
      <c r="L509" s="14" t="n"/>
      <c r="M509" s="14" t="n"/>
      <c r="N509" s="14" t="n"/>
      <c r="O509" s="14" t="n"/>
      <c r="P509" s="14" t="n"/>
      <c r="Q509" s="14" t="n"/>
      <c r="R509" s="14" t="n"/>
      <c r="S509" s="14" t="n"/>
      <c r="T509" s="14" t="n"/>
      <c r="U509" s="14" t="n"/>
      <c r="V509" s="14" t="n"/>
      <c r="W509" s="14" t="n"/>
      <c r="X509" s="14" t="n"/>
      <c r="Y509" s="14" t="n"/>
      <c r="Z509" s="14" t="n"/>
    </row>
    <row r="510" ht="15.75" customHeight="1" s="16">
      <c r="A510" s="14" t="n"/>
      <c r="B510" s="14" t="n"/>
      <c r="C510" s="14" t="n"/>
      <c r="D510" s="14" t="n"/>
      <c r="E510" s="14" t="n"/>
      <c r="F510" s="14" t="n"/>
      <c r="G510" s="14" t="n"/>
      <c r="H510" s="14" t="n"/>
      <c r="I510" s="14" t="n"/>
      <c r="J510" s="14" t="n"/>
      <c r="K510" s="14" t="n"/>
      <c r="L510" s="14" t="n"/>
      <c r="M510" s="14" t="n"/>
      <c r="N510" s="14" t="n"/>
      <c r="O510" s="14" t="n"/>
      <c r="P510" s="14" t="n"/>
      <c r="Q510" s="14" t="n"/>
      <c r="R510" s="14" t="n"/>
      <c r="S510" s="14" t="n"/>
      <c r="T510" s="14" t="n"/>
      <c r="U510" s="14" t="n"/>
      <c r="V510" s="14" t="n"/>
      <c r="W510" s="14" t="n"/>
      <c r="X510" s="14" t="n"/>
      <c r="Y510" s="14" t="n"/>
      <c r="Z510" s="14" t="n"/>
    </row>
    <row r="511" ht="15.75" customHeight="1" s="16">
      <c r="A511" s="14" t="n"/>
      <c r="B511" s="14" t="n"/>
      <c r="C511" s="14" t="n"/>
      <c r="D511" s="14" t="n"/>
      <c r="E511" s="14" t="n"/>
      <c r="F511" s="14" t="n"/>
      <c r="G511" s="14" t="n"/>
      <c r="H511" s="14" t="n"/>
      <c r="I511" s="14" t="n"/>
      <c r="J511" s="14" t="n"/>
      <c r="K511" s="14" t="n"/>
      <c r="L511" s="14" t="n"/>
      <c r="M511" s="14" t="n"/>
      <c r="N511" s="14" t="n"/>
      <c r="O511" s="14" t="n"/>
      <c r="P511" s="14" t="n"/>
      <c r="Q511" s="14" t="n"/>
      <c r="R511" s="14" t="n"/>
      <c r="S511" s="14" t="n"/>
      <c r="T511" s="14" t="n"/>
      <c r="U511" s="14" t="n"/>
      <c r="V511" s="14" t="n"/>
      <c r="W511" s="14" t="n"/>
      <c r="X511" s="14" t="n"/>
      <c r="Y511" s="14" t="n"/>
      <c r="Z511" s="14" t="n"/>
    </row>
    <row r="512" ht="15.75" customHeight="1" s="16">
      <c r="A512" s="14" t="n"/>
      <c r="B512" s="14" t="n"/>
      <c r="C512" s="14" t="n"/>
      <c r="D512" s="14" t="n"/>
      <c r="E512" s="14" t="n"/>
      <c r="F512" s="14" t="n"/>
      <c r="G512" s="14" t="n"/>
      <c r="H512" s="14" t="n"/>
      <c r="I512" s="14" t="n"/>
      <c r="J512" s="14" t="n"/>
      <c r="K512" s="14" t="n"/>
      <c r="L512" s="14" t="n"/>
      <c r="M512" s="14" t="n"/>
      <c r="N512" s="14" t="n"/>
      <c r="O512" s="14" t="n"/>
      <c r="P512" s="14" t="n"/>
      <c r="Q512" s="14" t="n"/>
      <c r="R512" s="14" t="n"/>
      <c r="S512" s="14" t="n"/>
      <c r="T512" s="14" t="n"/>
      <c r="U512" s="14" t="n"/>
      <c r="V512" s="14" t="n"/>
      <c r="W512" s="14" t="n"/>
      <c r="X512" s="14" t="n"/>
      <c r="Y512" s="14" t="n"/>
      <c r="Z512" s="14" t="n"/>
    </row>
    <row r="513" ht="15.75" customHeight="1" s="16">
      <c r="A513" s="14" t="n"/>
      <c r="B513" s="14" t="n"/>
      <c r="C513" s="14" t="n"/>
      <c r="D513" s="14" t="n"/>
      <c r="E513" s="14" t="n"/>
      <c r="F513" s="14" t="n"/>
      <c r="G513" s="14" t="n"/>
      <c r="H513" s="14" t="n"/>
      <c r="I513" s="14" t="n"/>
      <c r="J513" s="14" t="n"/>
      <c r="K513" s="14" t="n"/>
      <c r="L513" s="14" t="n"/>
      <c r="M513" s="14" t="n"/>
      <c r="N513" s="14" t="n"/>
      <c r="O513" s="14" t="n"/>
      <c r="P513" s="14" t="n"/>
      <c r="Q513" s="14" t="n"/>
      <c r="R513" s="14" t="n"/>
      <c r="S513" s="14" t="n"/>
      <c r="T513" s="14" t="n"/>
      <c r="U513" s="14" t="n"/>
      <c r="V513" s="14" t="n"/>
      <c r="W513" s="14" t="n"/>
      <c r="X513" s="14" t="n"/>
      <c r="Y513" s="14" t="n"/>
      <c r="Z513" s="14" t="n"/>
    </row>
    <row r="514" ht="15.75" customHeight="1" s="16">
      <c r="A514" s="14" t="n"/>
      <c r="B514" s="14" t="n"/>
      <c r="C514" s="14" t="n"/>
      <c r="D514" s="14" t="n"/>
      <c r="E514" s="14" t="n"/>
      <c r="F514" s="14" t="n"/>
      <c r="G514" s="14" t="n"/>
      <c r="H514" s="14" t="n"/>
      <c r="I514" s="14" t="n"/>
      <c r="J514" s="14" t="n"/>
      <c r="K514" s="14" t="n"/>
      <c r="L514" s="14" t="n"/>
      <c r="M514" s="14" t="n"/>
      <c r="N514" s="14" t="n"/>
      <c r="O514" s="14" t="n"/>
      <c r="P514" s="14" t="n"/>
      <c r="Q514" s="14" t="n"/>
      <c r="R514" s="14" t="n"/>
      <c r="S514" s="14" t="n"/>
      <c r="T514" s="14" t="n"/>
      <c r="U514" s="14" t="n"/>
      <c r="V514" s="14" t="n"/>
      <c r="W514" s="14" t="n"/>
      <c r="X514" s="14" t="n"/>
      <c r="Y514" s="14" t="n"/>
      <c r="Z514" s="14" t="n"/>
    </row>
    <row r="515" ht="15.75" customHeight="1" s="16">
      <c r="A515" s="14" t="n"/>
      <c r="B515" s="14" t="n"/>
      <c r="C515" s="14" t="n"/>
      <c r="D515" s="14" t="n"/>
      <c r="E515" s="14" t="n"/>
      <c r="F515" s="14" t="n"/>
      <c r="G515" s="14" t="n"/>
      <c r="H515" s="14" t="n"/>
      <c r="I515" s="14" t="n"/>
      <c r="J515" s="14" t="n"/>
      <c r="K515" s="14" t="n"/>
      <c r="L515" s="14" t="n"/>
      <c r="M515" s="14" t="n"/>
      <c r="N515" s="14" t="n"/>
      <c r="O515" s="14" t="n"/>
      <c r="P515" s="14" t="n"/>
      <c r="Q515" s="14" t="n"/>
      <c r="R515" s="14" t="n"/>
      <c r="S515" s="14" t="n"/>
      <c r="T515" s="14" t="n"/>
      <c r="U515" s="14" t="n"/>
      <c r="V515" s="14" t="n"/>
      <c r="W515" s="14" t="n"/>
      <c r="X515" s="14" t="n"/>
      <c r="Y515" s="14" t="n"/>
      <c r="Z515" s="14" t="n"/>
    </row>
    <row r="516" ht="15.75" customHeight="1" s="16">
      <c r="A516" s="14" t="n"/>
      <c r="B516" s="14" t="n"/>
      <c r="C516" s="14" t="n"/>
      <c r="D516" s="14" t="n"/>
      <c r="E516" s="14" t="n"/>
      <c r="F516" s="14" t="n"/>
      <c r="G516" s="14" t="n"/>
      <c r="H516" s="14" t="n"/>
      <c r="I516" s="14" t="n"/>
      <c r="J516" s="14" t="n"/>
      <c r="K516" s="14" t="n"/>
      <c r="L516" s="14" t="n"/>
      <c r="M516" s="14" t="n"/>
      <c r="N516" s="14" t="n"/>
      <c r="O516" s="14" t="n"/>
      <c r="P516" s="14" t="n"/>
      <c r="Q516" s="14" t="n"/>
      <c r="R516" s="14" t="n"/>
      <c r="S516" s="14" t="n"/>
      <c r="T516" s="14" t="n"/>
      <c r="U516" s="14" t="n"/>
      <c r="V516" s="14" t="n"/>
      <c r="W516" s="14" t="n"/>
      <c r="X516" s="14" t="n"/>
      <c r="Y516" s="14" t="n"/>
      <c r="Z516" s="14" t="n"/>
    </row>
    <row r="517" ht="15.75" customHeight="1" s="16">
      <c r="A517" s="14" t="n"/>
      <c r="B517" s="14" t="n"/>
      <c r="C517" s="14" t="n"/>
      <c r="D517" s="14" t="n"/>
      <c r="E517" s="14" t="n"/>
      <c r="F517" s="14" t="n"/>
      <c r="G517" s="14" t="n"/>
      <c r="H517" s="14" t="n"/>
      <c r="I517" s="14" t="n"/>
      <c r="J517" s="14" t="n"/>
      <c r="K517" s="14" t="n"/>
      <c r="L517" s="14" t="n"/>
      <c r="M517" s="14" t="n"/>
      <c r="N517" s="14" t="n"/>
      <c r="O517" s="14" t="n"/>
      <c r="P517" s="14" t="n"/>
      <c r="Q517" s="14" t="n"/>
      <c r="R517" s="14" t="n"/>
      <c r="S517" s="14" t="n"/>
      <c r="T517" s="14" t="n"/>
      <c r="U517" s="14" t="n"/>
      <c r="V517" s="14" t="n"/>
      <c r="W517" s="14" t="n"/>
      <c r="X517" s="14" t="n"/>
      <c r="Y517" s="14" t="n"/>
      <c r="Z517" s="14" t="n"/>
    </row>
    <row r="518" ht="15.75" customHeight="1" s="16">
      <c r="A518" s="14" t="n"/>
      <c r="B518" s="14" t="n"/>
      <c r="C518" s="14" t="n"/>
      <c r="D518" s="14" t="n"/>
      <c r="E518" s="14" t="n"/>
      <c r="F518" s="14" t="n"/>
      <c r="G518" s="14" t="n"/>
      <c r="H518" s="14" t="n"/>
      <c r="I518" s="14" t="n"/>
      <c r="J518" s="14" t="n"/>
      <c r="K518" s="14" t="n"/>
      <c r="L518" s="14" t="n"/>
      <c r="M518" s="14" t="n"/>
      <c r="N518" s="14" t="n"/>
      <c r="O518" s="14" t="n"/>
      <c r="P518" s="14" t="n"/>
      <c r="Q518" s="14" t="n"/>
      <c r="R518" s="14" t="n"/>
      <c r="S518" s="14" t="n"/>
      <c r="T518" s="14" t="n"/>
      <c r="U518" s="14" t="n"/>
      <c r="V518" s="14" t="n"/>
      <c r="W518" s="14" t="n"/>
      <c r="X518" s="14" t="n"/>
      <c r="Y518" s="14" t="n"/>
      <c r="Z518" s="14" t="n"/>
    </row>
    <row r="519" ht="15.75" customHeight="1" s="16">
      <c r="A519" s="14" t="n"/>
      <c r="B519" s="14" t="n"/>
      <c r="C519" s="14" t="n"/>
      <c r="D519" s="14" t="n"/>
      <c r="E519" s="14" t="n"/>
      <c r="F519" s="14" t="n"/>
      <c r="G519" s="14" t="n"/>
      <c r="H519" s="14" t="n"/>
      <c r="I519" s="14" t="n"/>
      <c r="J519" s="14" t="n"/>
      <c r="K519" s="14" t="n"/>
      <c r="L519" s="14" t="n"/>
      <c r="M519" s="14" t="n"/>
      <c r="N519" s="14" t="n"/>
      <c r="O519" s="14" t="n"/>
      <c r="P519" s="14" t="n"/>
      <c r="Q519" s="14" t="n"/>
      <c r="R519" s="14" t="n"/>
      <c r="S519" s="14" t="n"/>
      <c r="T519" s="14" t="n"/>
      <c r="U519" s="14" t="n"/>
      <c r="V519" s="14" t="n"/>
      <c r="W519" s="14" t="n"/>
      <c r="X519" s="14" t="n"/>
      <c r="Y519" s="14" t="n"/>
      <c r="Z519" s="14" t="n"/>
    </row>
    <row r="520" ht="15.75" customHeight="1" s="16">
      <c r="A520" s="14" t="n"/>
      <c r="B520" s="14" t="n"/>
      <c r="C520" s="14" t="n"/>
      <c r="D520" s="14" t="n"/>
      <c r="E520" s="14" t="n"/>
      <c r="F520" s="14" t="n"/>
      <c r="G520" s="14" t="n"/>
      <c r="H520" s="14" t="n"/>
      <c r="I520" s="14" t="n"/>
      <c r="J520" s="14" t="n"/>
      <c r="K520" s="14" t="n"/>
      <c r="L520" s="14" t="n"/>
      <c r="M520" s="14" t="n"/>
      <c r="N520" s="14" t="n"/>
      <c r="O520" s="14" t="n"/>
      <c r="P520" s="14" t="n"/>
      <c r="Q520" s="14" t="n"/>
      <c r="R520" s="14" t="n"/>
      <c r="S520" s="14" t="n"/>
      <c r="T520" s="14" t="n"/>
      <c r="U520" s="14" t="n"/>
      <c r="V520" s="14" t="n"/>
      <c r="W520" s="14" t="n"/>
      <c r="X520" s="14" t="n"/>
      <c r="Y520" s="14" t="n"/>
      <c r="Z520" s="14" t="n"/>
    </row>
    <row r="521" ht="15.75" customHeight="1" s="16">
      <c r="A521" s="14" t="n"/>
      <c r="B521" s="14" t="n"/>
      <c r="C521" s="14" t="n"/>
      <c r="D521" s="14" t="n"/>
      <c r="E521" s="14" t="n"/>
      <c r="F521" s="14" t="n"/>
      <c r="G521" s="14" t="n"/>
      <c r="H521" s="14" t="n"/>
      <c r="I521" s="14" t="n"/>
      <c r="J521" s="14" t="n"/>
      <c r="K521" s="14" t="n"/>
      <c r="L521" s="14" t="n"/>
      <c r="M521" s="14" t="n"/>
      <c r="N521" s="14" t="n"/>
      <c r="O521" s="14" t="n"/>
      <c r="P521" s="14" t="n"/>
      <c r="Q521" s="14" t="n"/>
      <c r="R521" s="14" t="n"/>
      <c r="S521" s="14" t="n"/>
      <c r="T521" s="14" t="n"/>
      <c r="U521" s="14" t="n"/>
      <c r="V521" s="14" t="n"/>
      <c r="W521" s="14" t="n"/>
      <c r="X521" s="14" t="n"/>
      <c r="Y521" s="14" t="n"/>
      <c r="Z521" s="14" t="n"/>
    </row>
    <row r="522" ht="15.75" customHeight="1" s="16">
      <c r="A522" s="14" t="n"/>
      <c r="B522" s="14" t="n"/>
      <c r="C522" s="14" t="n"/>
      <c r="D522" s="14" t="n"/>
      <c r="E522" s="14" t="n"/>
      <c r="F522" s="14" t="n"/>
      <c r="G522" s="14" t="n"/>
      <c r="H522" s="14" t="n"/>
      <c r="I522" s="14" t="n"/>
      <c r="J522" s="14" t="n"/>
      <c r="K522" s="14" t="n"/>
      <c r="L522" s="14" t="n"/>
      <c r="M522" s="14" t="n"/>
      <c r="N522" s="14" t="n"/>
      <c r="O522" s="14" t="n"/>
      <c r="P522" s="14" t="n"/>
      <c r="Q522" s="14" t="n"/>
      <c r="R522" s="14" t="n"/>
      <c r="S522" s="14" t="n"/>
      <c r="T522" s="14" t="n"/>
      <c r="U522" s="14" t="n"/>
      <c r="V522" s="14" t="n"/>
      <c r="W522" s="14" t="n"/>
      <c r="X522" s="14" t="n"/>
      <c r="Y522" s="14" t="n"/>
      <c r="Z522" s="14" t="n"/>
    </row>
    <row r="523" ht="15.75" customHeight="1" s="16">
      <c r="A523" s="14" t="n"/>
      <c r="B523" s="14" t="n"/>
      <c r="C523" s="14" t="n"/>
      <c r="D523" s="14" t="n"/>
      <c r="E523" s="14" t="n"/>
      <c r="F523" s="14" t="n"/>
      <c r="G523" s="14" t="n"/>
      <c r="H523" s="14" t="n"/>
      <c r="I523" s="14" t="n"/>
      <c r="J523" s="14" t="n"/>
      <c r="K523" s="14" t="n"/>
      <c r="L523" s="14" t="n"/>
      <c r="M523" s="14" t="n"/>
      <c r="N523" s="14" t="n"/>
      <c r="O523" s="14" t="n"/>
      <c r="P523" s="14" t="n"/>
      <c r="Q523" s="14" t="n"/>
      <c r="R523" s="14" t="n"/>
      <c r="S523" s="14" t="n"/>
      <c r="T523" s="14" t="n"/>
      <c r="U523" s="14" t="n"/>
      <c r="V523" s="14" t="n"/>
      <c r="W523" s="14" t="n"/>
      <c r="X523" s="14" t="n"/>
      <c r="Y523" s="14" t="n"/>
      <c r="Z523" s="14" t="n"/>
    </row>
    <row r="524" ht="15.75" customHeight="1" s="16">
      <c r="A524" s="14" t="n"/>
      <c r="B524" s="14" t="n"/>
      <c r="C524" s="14" t="n"/>
      <c r="D524" s="14" t="n"/>
      <c r="E524" s="14" t="n"/>
      <c r="F524" s="14" t="n"/>
      <c r="G524" s="14" t="n"/>
      <c r="H524" s="14" t="n"/>
      <c r="I524" s="14" t="n"/>
      <c r="J524" s="14" t="n"/>
      <c r="K524" s="14" t="n"/>
      <c r="L524" s="14" t="n"/>
      <c r="M524" s="14" t="n"/>
      <c r="N524" s="14" t="n"/>
      <c r="O524" s="14" t="n"/>
      <c r="P524" s="14" t="n"/>
      <c r="Q524" s="14" t="n"/>
      <c r="R524" s="14" t="n"/>
      <c r="S524" s="14" t="n"/>
      <c r="T524" s="14" t="n"/>
      <c r="U524" s="14" t="n"/>
      <c r="V524" s="14" t="n"/>
      <c r="W524" s="14" t="n"/>
      <c r="X524" s="14" t="n"/>
      <c r="Y524" s="14" t="n"/>
      <c r="Z524" s="14" t="n"/>
    </row>
    <row r="525" ht="15.75" customHeight="1" s="16">
      <c r="A525" s="14" t="n"/>
      <c r="B525" s="14" t="n"/>
      <c r="C525" s="14" t="n"/>
      <c r="D525" s="14" t="n"/>
      <c r="E525" s="14" t="n"/>
      <c r="F525" s="14" t="n"/>
      <c r="G525" s="14" t="n"/>
      <c r="H525" s="14" t="n"/>
      <c r="I525" s="14" t="n"/>
      <c r="J525" s="14" t="n"/>
      <c r="K525" s="14" t="n"/>
      <c r="L525" s="14" t="n"/>
      <c r="M525" s="14" t="n"/>
      <c r="N525" s="14" t="n"/>
      <c r="O525" s="14" t="n"/>
      <c r="P525" s="14" t="n"/>
      <c r="Q525" s="14" t="n"/>
      <c r="R525" s="14" t="n"/>
      <c r="S525" s="14" t="n"/>
      <c r="T525" s="14" t="n"/>
      <c r="U525" s="14" t="n"/>
      <c r="V525" s="14" t="n"/>
      <c r="W525" s="14" t="n"/>
      <c r="X525" s="14" t="n"/>
      <c r="Y525" s="14" t="n"/>
      <c r="Z525" s="14" t="n"/>
    </row>
    <row r="526" ht="15.75" customHeight="1" s="16">
      <c r="A526" s="14" t="n"/>
      <c r="B526" s="14" t="n"/>
      <c r="C526" s="14" t="n"/>
      <c r="D526" s="14" t="n"/>
      <c r="E526" s="14" t="n"/>
      <c r="F526" s="14" t="n"/>
      <c r="G526" s="14" t="n"/>
      <c r="H526" s="14" t="n"/>
      <c r="I526" s="14" t="n"/>
      <c r="J526" s="14" t="n"/>
      <c r="K526" s="14" t="n"/>
      <c r="L526" s="14" t="n"/>
      <c r="M526" s="14" t="n"/>
      <c r="N526" s="14" t="n"/>
      <c r="O526" s="14" t="n"/>
      <c r="P526" s="14" t="n"/>
      <c r="Q526" s="14" t="n"/>
      <c r="R526" s="14" t="n"/>
      <c r="S526" s="14" t="n"/>
      <c r="T526" s="14" t="n"/>
      <c r="U526" s="14" t="n"/>
      <c r="V526" s="14" t="n"/>
      <c r="W526" s="14" t="n"/>
      <c r="X526" s="14" t="n"/>
      <c r="Y526" s="14" t="n"/>
      <c r="Z526" s="14" t="n"/>
    </row>
    <row r="527" ht="15.75" customHeight="1" s="16">
      <c r="A527" s="14" t="n"/>
      <c r="B527" s="14" t="n"/>
      <c r="C527" s="14" t="n"/>
      <c r="D527" s="14" t="n"/>
      <c r="E527" s="14" t="n"/>
      <c r="F527" s="14" t="n"/>
      <c r="G527" s="14" t="n"/>
      <c r="H527" s="14" t="n"/>
      <c r="I527" s="14" t="n"/>
      <c r="J527" s="14" t="n"/>
      <c r="K527" s="14" t="n"/>
      <c r="L527" s="14" t="n"/>
      <c r="M527" s="14" t="n"/>
      <c r="N527" s="14" t="n"/>
      <c r="O527" s="14" t="n"/>
      <c r="P527" s="14" t="n"/>
      <c r="Q527" s="14" t="n"/>
      <c r="R527" s="14" t="n"/>
      <c r="S527" s="14" t="n"/>
      <c r="T527" s="14" t="n"/>
      <c r="U527" s="14" t="n"/>
      <c r="V527" s="14" t="n"/>
      <c r="W527" s="14" t="n"/>
      <c r="X527" s="14" t="n"/>
      <c r="Y527" s="14" t="n"/>
      <c r="Z527" s="14" t="n"/>
    </row>
    <row r="528" ht="15.75" customHeight="1" s="16">
      <c r="A528" s="14" t="n"/>
      <c r="B528" s="14" t="n"/>
      <c r="C528" s="14" t="n"/>
      <c r="D528" s="14" t="n"/>
      <c r="E528" s="14" t="n"/>
      <c r="F528" s="14" t="n"/>
      <c r="G528" s="14" t="n"/>
      <c r="H528" s="14" t="n"/>
      <c r="I528" s="14" t="n"/>
      <c r="J528" s="14" t="n"/>
      <c r="K528" s="14" t="n"/>
      <c r="L528" s="14" t="n"/>
      <c r="M528" s="14" t="n"/>
      <c r="N528" s="14" t="n"/>
      <c r="O528" s="14" t="n"/>
      <c r="P528" s="14" t="n"/>
      <c r="Q528" s="14" t="n"/>
      <c r="R528" s="14" t="n"/>
      <c r="S528" s="14" t="n"/>
      <c r="T528" s="14" t="n"/>
      <c r="U528" s="14" t="n"/>
      <c r="V528" s="14" t="n"/>
      <c r="W528" s="14" t="n"/>
      <c r="X528" s="14" t="n"/>
      <c r="Y528" s="14" t="n"/>
      <c r="Z528" s="14" t="n"/>
    </row>
    <row r="529" ht="15.75" customHeight="1" s="16">
      <c r="A529" s="14" t="n"/>
      <c r="B529" s="14" t="n"/>
      <c r="C529" s="14" t="n"/>
      <c r="D529" s="14" t="n"/>
      <c r="E529" s="14" t="n"/>
      <c r="F529" s="14" t="n"/>
      <c r="G529" s="14" t="n"/>
      <c r="H529" s="14" t="n"/>
      <c r="I529" s="14" t="n"/>
      <c r="J529" s="14" t="n"/>
      <c r="K529" s="14" t="n"/>
      <c r="L529" s="14" t="n"/>
      <c r="M529" s="14" t="n"/>
      <c r="N529" s="14" t="n"/>
      <c r="O529" s="14" t="n"/>
      <c r="P529" s="14" t="n"/>
      <c r="Q529" s="14" t="n"/>
      <c r="R529" s="14" t="n"/>
      <c r="S529" s="14" t="n"/>
      <c r="T529" s="14" t="n"/>
      <c r="U529" s="14" t="n"/>
      <c r="V529" s="14" t="n"/>
      <c r="W529" s="14" t="n"/>
      <c r="X529" s="14" t="n"/>
      <c r="Y529" s="14" t="n"/>
      <c r="Z529" s="14" t="n"/>
    </row>
    <row r="530" ht="15.75" customHeight="1" s="16">
      <c r="A530" s="14" t="n"/>
      <c r="B530" s="14" t="n"/>
      <c r="C530" s="14" t="n"/>
      <c r="D530" s="14" t="n"/>
      <c r="E530" s="14" t="n"/>
      <c r="F530" s="14" t="n"/>
      <c r="G530" s="14" t="n"/>
      <c r="H530" s="14" t="n"/>
      <c r="I530" s="14" t="n"/>
      <c r="J530" s="14" t="n"/>
      <c r="K530" s="14" t="n"/>
      <c r="L530" s="14" t="n"/>
      <c r="M530" s="14" t="n"/>
      <c r="N530" s="14" t="n"/>
      <c r="O530" s="14" t="n"/>
      <c r="P530" s="14" t="n"/>
      <c r="Q530" s="14" t="n"/>
      <c r="R530" s="14" t="n"/>
      <c r="S530" s="14" t="n"/>
      <c r="T530" s="14" t="n"/>
      <c r="U530" s="14" t="n"/>
      <c r="V530" s="14" t="n"/>
      <c r="W530" s="14" t="n"/>
      <c r="X530" s="14" t="n"/>
      <c r="Y530" s="14" t="n"/>
      <c r="Z530" s="14" t="n"/>
    </row>
    <row r="531" ht="15.75" customHeight="1" s="16">
      <c r="A531" s="14" t="n"/>
      <c r="B531" s="14" t="n"/>
      <c r="C531" s="14" t="n"/>
      <c r="D531" s="14" t="n"/>
      <c r="E531" s="14" t="n"/>
      <c r="F531" s="14" t="n"/>
      <c r="G531" s="14" t="n"/>
      <c r="H531" s="14" t="n"/>
      <c r="I531" s="14" t="n"/>
      <c r="J531" s="14" t="n"/>
      <c r="K531" s="14" t="n"/>
      <c r="L531" s="14" t="n"/>
      <c r="M531" s="14" t="n"/>
      <c r="N531" s="14" t="n"/>
      <c r="O531" s="14" t="n"/>
      <c r="P531" s="14" t="n"/>
      <c r="Q531" s="14" t="n"/>
      <c r="R531" s="14" t="n"/>
      <c r="S531" s="14" t="n"/>
      <c r="T531" s="14" t="n"/>
      <c r="U531" s="14" t="n"/>
      <c r="V531" s="14" t="n"/>
      <c r="W531" s="14" t="n"/>
      <c r="X531" s="14" t="n"/>
      <c r="Y531" s="14" t="n"/>
      <c r="Z531" s="14" t="n"/>
    </row>
    <row r="532" ht="15.75" customHeight="1" s="16">
      <c r="A532" s="14" t="n"/>
      <c r="B532" s="14" t="n"/>
      <c r="C532" s="14" t="n"/>
      <c r="D532" s="14" t="n"/>
      <c r="E532" s="14" t="n"/>
      <c r="F532" s="14" t="n"/>
      <c r="G532" s="14" t="n"/>
      <c r="H532" s="14" t="n"/>
      <c r="I532" s="14" t="n"/>
      <c r="J532" s="14" t="n"/>
      <c r="K532" s="14" t="n"/>
      <c r="L532" s="14" t="n"/>
      <c r="M532" s="14" t="n"/>
      <c r="N532" s="14" t="n"/>
      <c r="O532" s="14" t="n"/>
      <c r="P532" s="14" t="n"/>
      <c r="Q532" s="14" t="n"/>
      <c r="R532" s="14" t="n"/>
      <c r="S532" s="14" t="n"/>
      <c r="T532" s="14" t="n"/>
      <c r="U532" s="14" t="n"/>
      <c r="V532" s="14" t="n"/>
      <c r="W532" s="14" t="n"/>
      <c r="X532" s="14" t="n"/>
      <c r="Y532" s="14" t="n"/>
      <c r="Z532" s="14" t="n"/>
    </row>
    <row r="533" ht="15.75" customHeight="1" s="16">
      <c r="A533" s="14" t="n"/>
      <c r="B533" s="14" t="n"/>
      <c r="C533" s="14" t="n"/>
      <c r="D533" s="14" t="n"/>
      <c r="E533" s="14" t="n"/>
      <c r="F533" s="14" t="n"/>
      <c r="G533" s="14" t="n"/>
      <c r="H533" s="14" t="n"/>
      <c r="I533" s="14" t="n"/>
      <c r="J533" s="14" t="n"/>
      <c r="K533" s="14" t="n"/>
      <c r="L533" s="14" t="n"/>
      <c r="M533" s="14" t="n"/>
      <c r="N533" s="14" t="n"/>
      <c r="O533" s="14" t="n"/>
      <c r="P533" s="14" t="n"/>
      <c r="Q533" s="14" t="n"/>
      <c r="R533" s="14" t="n"/>
      <c r="S533" s="14" t="n"/>
      <c r="T533" s="14" t="n"/>
      <c r="U533" s="14" t="n"/>
      <c r="V533" s="14" t="n"/>
      <c r="W533" s="14" t="n"/>
      <c r="X533" s="14" t="n"/>
      <c r="Y533" s="14" t="n"/>
      <c r="Z533" s="14" t="n"/>
    </row>
    <row r="534" ht="15.75" customHeight="1" s="16">
      <c r="A534" s="14" t="n"/>
      <c r="B534" s="14" t="n"/>
      <c r="C534" s="14" t="n"/>
      <c r="D534" s="14" t="n"/>
      <c r="E534" s="14" t="n"/>
      <c r="F534" s="14" t="n"/>
      <c r="G534" s="14" t="n"/>
      <c r="H534" s="14" t="n"/>
      <c r="I534" s="14" t="n"/>
      <c r="J534" s="14" t="n"/>
      <c r="K534" s="14" t="n"/>
      <c r="L534" s="14" t="n"/>
      <c r="M534" s="14" t="n"/>
      <c r="N534" s="14" t="n"/>
      <c r="O534" s="14" t="n"/>
      <c r="P534" s="14" t="n"/>
      <c r="Q534" s="14" t="n"/>
      <c r="R534" s="14" t="n"/>
      <c r="S534" s="14" t="n"/>
      <c r="T534" s="14" t="n"/>
      <c r="U534" s="14" t="n"/>
      <c r="V534" s="14" t="n"/>
      <c r="W534" s="14" t="n"/>
      <c r="X534" s="14" t="n"/>
      <c r="Y534" s="14" t="n"/>
      <c r="Z534" s="14" t="n"/>
    </row>
    <row r="535" ht="15.75" customHeight="1" s="16">
      <c r="A535" s="14" t="n"/>
      <c r="B535" s="14" t="n"/>
      <c r="C535" s="14" t="n"/>
      <c r="D535" s="14" t="n"/>
      <c r="E535" s="14" t="n"/>
      <c r="F535" s="14" t="n"/>
      <c r="G535" s="14" t="n"/>
      <c r="H535" s="14" t="n"/>
      <c r="I535" s="14" t="n"/>
      <c r="J535" s="14" t="n"/>
      <c r="K535" s="14" t="n"/>
      <c r="L535" s="14" t="n"/>
      <c r="M535" s="14" t="n"/>
      <c r="N535" s="14" t="n"/>
      <c r="O535" s="14" t="n"/>
      <c r="P535" s="14" t="n"/>
      <c r="Q535" s="14" t="n"/>
      <c r="R535" s="14" t="n"/>
      <c r="S535" s="14" t="n"/>
      <c r="T535" s="14" t="n"/>
      <c r="U535" s="14" t="n"/>
      <c r="V535" s="14" t="n"/>
      <c r="W535" s="14" t="n"/>
      <c r="X535" s="14" t="n"/>
      <c r="Y535" s="14" t="n"/>
      <c r="Z535" s="14" t="n"/>
    </row>
    <row r="536" ht="15.75" customHeight="1" s="16">
      <c r="A536" s="14" t="n"/>
      <c r="B536" s="14" t="n"/>
      <c r="C536" s="14" t="n"/>
      <c r="D536" s="14" t="n"/>
      <c r="E536" s="14" t="n"/>
      <c r="F536" s="14" t="n"/>
      <c r="G536" s="14" t="n"/>
      <c r="H536" s="14" t="n"/>
      <c r="I536" s="14" t="n"/>
      <c r="J536" s="14" t="n"/>
      <c r="K536" s="14" t="n"/>
      <c r="L536" s="14" t="n"/>
      <c r="M536" s="14" t="n"/>
      <c r="N536" s="14" t="n"/>
      <c r="O536" s="14" t="n"/>
      <c r="P536" s="14" t="n"/>
      <c r="Q536" s="14" t="n"/>
      <c r="R536" s="14" t="n"/>
      <c r="S536" s="14" t="n"/>
      <c r="T536" s="14" t="n"/>
      <c r="U536" s="14" t="n"/>
      <c r="V536" s="14" t="n"/>
      <c r="W536" s="14" t="n"/>
      <c r="X536" s="14" t="n"/>
      <c r="Y536" s="14" t="n"/>
      <c r="Z536" s="14" t="n"/>
    </row>
    <row r="537" ht="15.75" customHeight="1" s="16">
      <c r="A537" s="14" t="n"/>
      <c r="B537" s="14" t="n"/>
      <c r="C537" s="14" t="n"/>
      <c r="D537" s="14" t="n"/>
      <c r="E537" s="14" t="n"/>
      <c r="F537" s="14" t="n"/>
      <c r="G537" s="14" t="n"/>
      <c r="H537" s="14" t="n"/>
      <c r="I537" s="14" t="n"/>
      <c r="J537" s="14" t="n"/>
      <c r="K537" s="14" t="n"/>
      <c r="L537" s="14" t="n"/>
      <c r="M537" s="14" t="n"/>
      <c r="N537" s="14" t="n"/>
      <c r="O537" s="14" t="n"/>
      <c r="P537" s="14" t="n"/>
      <c r="Q537" s="14" t="n"/>
      <c r="R537" s="14" t="n"/>
      <c r="S537" s="14" t="n"/>
      <c r="T537" s="14" t="n"/>
      <c r="U537" s="14" t="n"/>
      <c r="V537" s="14" t="n"/>
      <c r="W537" s="14" t="n"/>
      <c r="X537" s="14" t="n"/>
      <c r="Y537" s="14" t="n"/>
      <c r="Z537" s="14" t="n"/>
    </row>
    <row r="538" ht="15.75" customHeight="1" s="16">
      <c r="A538" s="14" t="n"/>
      <c r="B538" s="14" t="n"/>
      <c r="C538" s="14" t="n"/>
      <c r="D538" s="14" t="n"/>
      <c r="E538" s="14" t="n"/>
      <c r="F538" s="14" t="n"/>
      <c r="G538" s="14" t="n"/>
      <c r="H538" s="14" t="n"/>
      <c r="I538" s="14" t="n"/>
      <c r="J538" s="14" t="n"/>
      <c r="K538" s="14" t="n"/>
      <c r="L538" s="14" t="n"/>
      <c r="M538" s="14" t="n"/>
      <c r="N538" s="14" t="n"/>
      <c r="O538" s="14" t="n"/>
      <c r="P538" s="14" t="n"/>
      <c r="Q538" s="14" t="n"/>
      <c r="R538" s="14" t="n"/>
      <c r="S538" s="14" t="n"/>
      <c r="T538" s="14" t="n"/>
      <c r="U538" s="14" t="n"/>
      <c r="V538" s="14" t="n"/>
      <c r="W538" s="14" t="n"/>
      <c r="X538" s="14" t="n"/>
      <c r="Y538" s="14" t="n"/>
      <c r="Z538" s="14" t="n"/>
    </row>
    <row r="539" ht="15.75" customHeight="1" s="16">
      <c r="A539" s="14" t="n"/>
      <c r="B539" s="14" t="n"/>
      <c r="C539" s="14" t="n"/>
      <c r="D539" s="14" t="n"/>
      <c r="E539" s="14" t="n"/>
      <c r="F539" s="14" t="n"/>
      <c r="G539" s="14" t="n"/>
      <c r="H539" s="14" t="n"/>
      <c r="I539" s="14" t="n"/>
      <c r="J539" s="14" t="n"/>
      <c r="K539" s="14" t="n"/>
      <c r="L539" s="14" t="n"/>
      <c r="M539" s="14" t="n"/>
      <c r="N539" s="14" t="n"/>
      <c r="O539" s="14" t="n"/>
      <c r="P539" s="14" t="n"/>
      <c r="Q539" s="14" t="n"/>
      <c r="R539" s="14" t="n"/>
      <c r="S539" s="14" t="n"/>
      <c r="T539" s="14" t="n"/>
      <c r="U539" s="14" t="n"/>
      <c r="V539" s="14" t="n"/>
      <c r="W539" s="14" t="n"/>
      <c r="X539" s="14" t="n"/>
      <c r="Y539" s="14" t="n"/>
      <c r="Z539" s="14" t="n"/>
    </row>
    <row r="540" ht="15.75" customHeight="1" s="16">
      <c r="A540" s="14" t="n"/>
      <c r="B540" s="14" t="n"/>
      <c r="C540" s="14" t="n"/>
      <c r="D540" s="14" t="n"/>
      <c r="E540" s="14" t="n"/>
      <c r="F540" s="14" t="n"/>
      <c r="G540" s="14" t="n"/>
      <c r="H540" s="14" t="n"/>
      <c r="I540" s="14" t="n"/>
      <c r="J540" s="14" t="n"/>
      <c r="K540" s="14" t="n"/>
      <c r="L540" s="14" t="n"/>
      <c r="M540" s="14" t="n"/>
      <c r="N540" s="14" t="n"/>
      <c r="O540" s="14" t="n"/>
      <c r="P540" s="14" t="n"/>
      <c r="Q540" s="14" t="n"/>
      <c r="R540" s="14" t="n"/>
      <c r="S540" s="14" t="n"/>
      <c r="T540" s="14" t="n"/>
      <c r="U540" s="14" t="n"/>
      <c r="V540" s="14" t="n"/>
      <c r="W540" s="14" t="n"/>
      <c r="X540" s="14" t="n"/>
      <c r="Y540" s="14" t="n"/>
      <c r="Z540" s="14" t="n"/>
    </row>
    <row r="541" ht="15.75" customHeight="1" s="16">
      <c r="A541" s="14" t="n"/>
      <c r="B541" s="14" t="n"/>
      <c r="C541" s="14" t="n"/>
      <c r="D541" s="14" t="n"/>
      <c r="E541" s="14" t="n"/>
      <c r="F541" s="14" t="n"/>
      <c r="G541" s="14" t="n"/>
      <c r="H541" s="14" t="n"/>
      <c r="I541" s="14" t="n"/>
      <c r="J541" s="14" t="n"/>
      <c r="K541" s="14" t="n"/>
      <c r="L541" s="14" t="n"/>
      <c r="M541" s="14" t="n"/>
      <c r="N541" s="14" t="n"/>
      <c r="O541" s="14" t="n"/>
      <c r="P541" s="14" t="n"/>
      <c r="Q541" s="14" t="n"/>
      <c r="R541" s="14" t="n"/>
      <c r="S541" s="14" t="n"/>
      <c r="T541" s="14" t="n"/>
      <c r="U541" s="14" t="n"/>
      <c r="V541" s="14" t="n"/>
      <c r="W541" s="14" t="n"/>
      <c r="X541" s="14" t="n"/>
      <c r="Y541" s="14" t="n"/>
      <c r="Z541" s="14" t="n"/>
    </row>
    <row r="542" ht="15.75" customHeight="1" s="16">
      <c r="A542" s="14" t="n"/>
      <c r="B542" s="14" t="n"/>
      <c r="C542" s="14" t="n"/>
      <c r="D542" s="14" t="n"/>
      <c r="E542" s="14" t="n"/>
      <c r="F542" s="14" t="n"/>
      <c r="G542" s="14" t="n"/>
      <c r="H542" s="14" t="n"/>
      <c r="I542" s="14" t="n"/>
      <c r="J542" s="14" t="n"/>
      <c r="K542" s="14" t="n"/>
      <c r="L542" s="14" t="n"/>
      <c r="M542" s="14" t="n"/>
      <c r="N542" s="14" t="n"/>
      <c r="O542" s="14" t="n"/>
      <c r="P542" s="14" t="n"/>
      <c r="Q542" s="14" t="n"/>
      <c r="R542" s="14" t="n"/>
      <c r="S542" s="14" t="n"/>
      <c r="T542" s="14" t="n"/>
      <c r="U542" s="14" t="n"/>
      <c r="V542" s="14" t="n"/>
      <c r="W542" s="14" t="n"/>
      <c r="X542" s="14" t="n"/>
      <c r="Y542" s="14" t="n"/>
      <c r="Z542" s="14" t="n"/>
    </row>
    <row r="543" ht="15.75" customHeight="1" s="16">
      <c r="A543" s="14" t="n"/>
      <c r="B543" s="14" t="n"/>
      <c r="C543" s="14" t="n"/>
      <c r="D543" s="14" t="n"/>
      <c r="E543" s="14" t="n"/>
      <c r="F543" s="14" t="n"/>
      <c r="G543" s="14" t="n"/>
      <c r="H543" s="14" t="n"/>
      <c r="I543" s="14" t="n"/>
      <c r="J543" s="14" t="n"/>
      <c r="K543" s="14" t="n"/>
      <c r="L543" s="14" t="n"/>
      <c r="M543" s="14" t="n"/>
      <c r="N543" s="14" t="n"/>
      <c r="O543" s="14" t="n"/>
      <c r="P543" s="14" t="n"/>
      <c r="Q543" s="14" t="n"/>
      <c r="R543" s="14" t="n"/>
      <c r="S543" s="14" t="n"/>
      <c r="T543" s="14" t="n"/>
      <c r="U543" s="14" t="n"/>
      <c r="V543" s="14" t="n"/>
      <c r="W543" s="14" t="n"/>
      <c r="X543" s="14" t="n"/>
      <c r="Y543" s="14" t="n"/>
      <c r="Z543" s="14" t="n"/>
    </row>
    <row r="544" ht="15.75" customHeight="1" s="16">
      <c r="A544" s="14" t="n"/>
      <c r="B544" s="14" t="n"/>
      <c r="C544" s="14" t="n"/>
      <c r="D544" s="14" t="n"/>
      <c r="E544" s="14" t="n"/>
      <c r="F544" s="14" t="n"/>
      <c r="G544" s="14" t="n"/>
      <c r="H544" s="14" t="n"/>
      <c r="I544" s="14" t="n"/>
      <c r="J544" s="14" t="n"/>
      <c r="K544" s="14" t="n"/>
      <c r="L544" s="14" t="n"/>
      <c r="M544" s="14" t="n"/>
      <c r="N544" s="14" t="n"/>
      <c r="O544" s="14" t="n"/>
      <c r="P544" s="14" t="n"/>
      <c r="Q544" s="14" t="n"/>
      <c r="R544" s="14" t="n"/>
      <c r="S544" s="14" t="n"/>
      <c r="T544" s="14" t="n"/>
      <c r="U544" s="14" t="n"/>
      <c r="V544" s="14" t="n"/>
      <c r="W544" s="14" t="n"/>
      <c r="X544" s="14" t="n"/>
      <c r="Y544" s="14" t="n"/>
      <c r="Z544" s="14" t="n"/>
    </row>
    <row r="545" ht="15.75" customHeight="1" s="16">
      <c r="A545" s="14" t="n"/>
      <c r="B545" s="14" t="n"/>
      <c r="C545" s="14" t="n"/>
      <c r="D545" s="14" t="n"/>
      <c r="E545" s="14" t="n"/>
      <c r="F545" s="14" t="n"/>
      <c r="G545" s="14" t="n"/>
      <c r="H545" s="14" t="n"/>
      <c r="I545" s="14" t="n"/>
      <c r="J545" s="14" t="n"/>
      <c r="K545" s="14" t="n"/>
      <c r="L545" s="14" t="n"/>
      <c r="M545" s="14" t="n"/>
      <c r="N545" s="14" t="n"/>
      <c r="O545" s="14" t="n"/>
      <c r="P545" s="14" t="n"/>
      <c r="Q545" s="14" t="n"/>
      <c r="R545" s="14" t="n"/>
      <c r="S545" s="14" t="n"/>
      <c r="T545" s="14" t="n"/>
      <c r="U545" s="14" t="n"/>
      <c r="V545" s="14" t="n"/>
      <c r="W545" s="14" t="n"/>
      <c r="X545" s="14" t="n"/>
      <c r="Y545" s="14" t="n"/>
      <c r="Z545" s="14" t="n"/>
    </row>
    <row r="546" ht="15.75" customHeight="1" s="16">
      <c r="A546" s="14" t="n"/>
      <c r="B546" s="14" t="n"/>
      <c r="C546" s="14" t="n"/>
      <c r="D546" s="14" t="n"/>
      <c r="E546" s="14" t="n"/>
      <c r="F546" s="14" t="n"/>
      <c r="G546" s="14" t="n"/>
      <c r="H546" s="14" t="n"/>
      <c r="I546" s="14" t="n"/>
      <c r="J546" s="14" t="n"/>
      <c r="K546" s="14" t="n"/>
      <c r="L546" s="14" t="n"/>
      <c r="M546" s="14" t="n"/>
      <c r="N546" s="14" t="n"/>
      <c r="O546" s="14" t="n"/>
      <c r="P546" s="14" t="n"/>
      <c r="Q546" s="14" t="n"/>
      <c r="R546" s="14" t="n"/>
      <c r="S546" s="14" t="n"/>
      <c r="T546" s="14" t="n"/>
      <c r="U546" s="14" t="n"/>
      <c r="V546" s="14" t="n"/>
      <c r="W546" s="14" t="n"/>
      <c r="X546" s="14" t="n"/>
      <c r="Y546" s="14" t="n"/>
      <c r="Z546" s="14" t="n"/>
    </row>
    <row r="547" ht="15.75" customHeight="1" s="16">
      <c r="A547" s="14" t="n"/>
      <c r="B547" s="14" t="n"/>
      <c r="C547" s="14" t="n"/>
      <c r="D547" s="14" t="n"/>
      <c r="E547" s="14" t="n"/>
      <c r="F547" s="14" t="n"/>
      <c r="G547" s="14" t="n"/>
      <c r="H547" s="14" t="n"/>
      <c r="I547" s="14" t="n"/>
      <c r="J547" s="14" t="n"/>
      <c r="K547" s="14" t="n"/>
      <c r="L547" s="14" t="n"/>
      <c r="M547" s="14" t="n"/>
      <c r="N547" s="14" t="n"/>
      <c r="O547" s="14" t="n"/>
      <c r="P547" s="14" t="n"/>
      <c r="Q547" s="14" t="n"/>
      <c r="R547" s="14" t="n"/>
      <c r="S547" s="14" t="n"/>
      <c r="T547" s="14" t="n"/>
      <c r="U547" s="14" t="n"/>
      <c r="V547" s="14" t="n"/>
      <c r="W547" s="14" t="n"/>
      <c r="X547" s="14" t="n"/>
      <c r="Y547" s="14" t="n"/>
      <c r="Z547" s="14" t="n"/>
    </row>
    <row r="548" ht="15.75" customHeight="1" s="16">
      <c r="A548" s="14" t="n"/>
      <c r="B548" s="14" t="n"/>
      <c r="C548" s="14" t="n"/>
      <c r="D548" s="14" t="n"/>
      <c r="E548" s="14" t="n"/>
      <c r="F548" s="14" t="n"/>
      <c r="G548" s="14" t="n"/>
      <c r="H548" s="14" t="n"/>
      <c r="I548" s="14" t="n"/>
      <c r="J548" s="14" t="n"/>
      <c r="K548" s="14" t="n"/>
      <c r="L548" s="14" t="n"/>
      <c r="M548" s="14" t="n"/>
      <c r="N548" s="14" t="n"/>
      <c r="O548" s="14" t="n"/>
      <c r="P548" s="14" t="n"/>
      <c r="Q548" s="14" t="n"/>
      <c r="R548" s="14" t="n"/>
      <c r="S548" s="14" t="n"/>
      <c r="T548" s="14" t="n"/>
      <c r="U548" s="14" t="n"/>
      <c r="V548" s="14" t="n"/>
      <c r="W548" s="14" t="n"/>
      <c r="X548" s="14" t="n"/>
      <c r="Y548" s="14" t="n"/>
      <c r="Z548" s="14" t="n"/>
    </row>
    <row r="549" ht="15.75" customHeight="1" s="16">
      <c r="A549" s="14" t="n"/>
      <c r="B549" s="14" t="n"/>
      <c r="C549" s="14" t="n"/>
      <c r="D549" s="14" t="n"/>
      <c r="E549" s="14" t="n"/>
      <c r="F549" s="14" t="n"/>
      <c r="G549" s="14" t="n"/>
      <c r="H549" s="14" t="n"/>
      <c r="I549" s="14" t="n"/>
      <c r="J549" s="14" t="n"/>
      <c r="K549" s="14" t="n"/>
      <c r="L549" s="14" t="n"/>
      <c r="M549" s="14" t="n"/>
      <c r="N549" s="14" t="n"/>
      <c r="O549" s="14" t="n"/>
      <c r="P549" s="14" t="n"/>
      <c r="Q549" s="14" t="n"/>
      <c r="R549" s="14" t="n"/>
      <c r="S549" s="14" t="n"/>
      <c r="T549" s="14" t="n"/>
      <c r="U549" s="14" t="n"/>
      <c r="V549" s="14" t="n"/>
      <c r="W549" s="14" t="n"/>
      <c r="X549" s="14" t="n"/>
      <c r="Y549" s="14" t="n"/>
      <c r="Z549" s="14" t="n"/>
    </row>
    <row r="550" ht="15.75" customHeight="1" s="16">
      <c r="A550" s="14" t="n"/>
      <c r="B550" s="14" t="n"/>
      <c r="C550" s="14" t="n"/>
      <c r="D550" s="14" t="n"/>
      <c r="E550" s="14" t="n"/>
      <c r="F550" s="14" t="n"/>
      <c r="G550" s="14" t="n"/>
      <c r="H550" s="14" t="n"/>
      <c r="I550" s="14" t="n"/>
      <c r="J550" s="14" t="n"/>
      <c r="K550" s="14" t="n"/>
      <c r="L550" s="14" t="n"/>
      <c r="M550" s="14" t="n"/>
      <c r="N550" s="14" t="n"/>
      <c r="O550" s="14" t="n"/>
      <c r="P550" s="14" t="n"/>
      <c r="Q550" s="14" t="n"/>
      <c r="R550" s="14" t="n"/>
      <c r="S550" s="14" t="n"/>
      <c r="T550" s="14" t="n"/>
      <c r="U550" s="14" t="n"/>
      <c r="V550" s="14" t="n"/>
      <c r="W550" s="14" t="n"/>
      <c r="X550" s="14" t="n"/>
      <c r="Y550" s="14" t="n"/>
      <c r="Z550" s="14" t="n"/>
    </row>
    <row r="551" ht="15.75" customHeight="1" s="16">
      <c r="A551" s="14" t="n"/>
      <c r="B551" s="14" t="n"/>
      <c r="C551" s="14" t="n"/>
      <c r="D551" s="14" t="n"/>
      <c r="E551" s="14" t="n"/>
      <c r="F551" s="14" t="n"/>
      <c r="G551" s="14" t="n"/>
      <c r="H551" s="14" t="n"/>
      <c r="I551" s="14" t="n"/>
      <c r="J551" s="14" t="n"/>
      <c r="K551" s="14" t="n"/>
      <c r="L551" s="14" t="n"/>
      <c r="M551" s="14" t="n"/>
      <c r="N551" s="14" t="n"/>
      <c r="O551" s="14" t="n"/>
      <c r="P551" s="14" t="n"/>
      <c r="Q551" s="14" t="n"/>
      <c r="R551" s="14" t="n"/>
      <c r="S551" s="14" t="n"/>
      <c r="T551" s="14" t="n"/>
      <c r="U551" s="14" t="n"/>
      <c r="V551" s="14" t="n"/>
      <c r="W551" s="14" t="n"/>
      <c r="X551" s="14" t="n"/>
      <c r="Y551" s="14" t="n"/>
      <c r="Z551" s="14" t="n"/>
    </row>
    <row r="552" ht="15.75" customHeight="1" s="16">
      <c r="A552" s="14" t="n"/>
      <c r="B552" s="14" t="n"/>
      <c r="C552" s="14" t="n"/>
      <c r="D552" s="14" t="n"/>
      <c r="E552" s="14" t="n"/>
      <c r="F552" s="14" t="n"/>
      <c r="G552" s="14" t="n"/>
      <c r="H552" s="14" t="n"/>
      <c r="I552" s="14" t="n"/>
      <c r="J552" s="14" t="n"/>
      <c r="K552" s="14" t="n"/>
      <c r="L552" s="14" t="n"/>
      <c r="M552" s="14" t="n"/>
      <c r="N552" s="14" t="n"/>
      <c r="O552" s="14" t="n"/>
      <c r="P552" s="14" t="n"/>
      <c r="Q552" s="14" t="n"/>
      <c r="R552" s="14" t="n"/>
      <c r="S552" s="14" t="n"/>
      <c r="T552" s="14" t="n"/>
      <c r="U552" s="14" t="n"/>
      <c r="V552" s="14" t="n"/>
      <c r="W552" s="14" t="n"/>
      <c r="X552" s="14" t="n"/>
      <c r="Y552" s="14" t="n"/>
      <c r="Z552" s="14" t="n"/>
    </row>
    <row r="553" ht="15.75" customHeight="1" s="16">
      <c r="A553" s="14" t="n"/>
      <c r="B553" s="14" t="n"/>
      <c r="C553" s="14" t="n"/>
      <c r="D553" s="14" t="n"/>
      <c r="E553" s="14" t="n"/>
      <c r="F553" s="14" t="n"/>
      <c r="G553" s="14" t="n"/>
      <c r="H553" s="14" t="n"/>
      <c r="I553" s="14" t="n"/>
      <c r="J553" s="14" t="n"/>
      <c r="K553" s="14" t="n"/>
      <c r="L553" s="14" t="n"/>
      <c r="M553" s="14" t="n"/>
      <c r="N553" s="14" t="n"/>
      <c r="O553" s="14" t="n"/>
      <c r="P553" s="14" t="n"/>
      <c r="Q553" s="14" t="n"/>
      <c r="R553" s="14" t="n"/>
      <c r="S553" s="14" t="n"/>
      <c r="T553" s="14" t="n"/>
      <c r="U553" s="14" t="n"/>
      <c r="V553" s="14" t="n"/>
      <c r="W553" s="14" t="n"/>
      <c r="X553" s="14" t="n"/>
      <c r="Y553" s="14" t="n"/>
      <c r="Z553" s="14" t="n"/>
    </row>
    <row r="554" ht="15.75" customHeight="1" s="16">
      <c r="A554" s="14" t="n"/>
      <c r="B554" s="14" t="n"/>
      <c r="C554" s="14" t="n"/>
      <c r="D554" s="14" t="n"/>
      <c r="E554" s="14" t="n"/>
      <c r="F554" s="14" t="n"/>
      <c r="G554" s="14" t="n"/>
      <c r="H554" s="14" t="n"/>
      <c r="I554" s="14" t="n"/>
      <c r="J554" s="14" t="n"/>
      <c r="K554" s="14" t="n"/>
      <c r="L554" s="14" t="n"/>
      <c r="M554" s="14" t="n"/>
      <c r="N554" s="14" t="n"/>
      <c r="O554" s="14" t="n"/>
      <c r="P554" s="14" t="n"/>
      <c r="Q554" s="14" t="n"/>
      <c r="R554" s="14" t="n"/>
      <c r="S554" s="14" t="n"/>
      <c r="T554" s="14" t="n"/>
      <c r="U554" s="14" t="n"/>
      <c r="V554" s="14" t="n"/>
      <c r="W554" s="14" t="n"/>
      <c r="X554" s="14" t="n"/>
      <c r="Y554" s="14" t="n"/>
      <c r="Z554" s="14" t="n"/>
    </row>
    <row r="555" ht="15.75" customHeight="1" s="16">
      <c r="A555" s="14" t="n"/>
      <c r="B555" s="14" t="n"/>
      <c r="C555" s="14" t="n"/>
      <c r="D555" s="14" t="n"/>
      <c r="E555" s="14" t="n"/>
      <c r="F555" s="14" t="n"/>
      <c r="G555" s="14" t="n"/>
      <c r="H555" s="14" t="n"/>
      <c r="I555" s="14" t="n"/>
      <c r="J555" s="14" t="n"/>
      <c r="K555" s="14" t="n"/>
      <c r="L555" s="14" t="n"/>
      <c r="M555" s="14" t="n"/>
      <c r="N555" s="14" t="n"/>
      <c r="O555" s="14" t="n"/>
      <c r="P555" s="14" t="n"/>
      <c r="Q555" s="14" t="n"/>
      <c r="R555" s="14" t="n"/>
      <c r="S555" s="14" t="n"/>
      <c r="T555" s="14" t="n"/>
      <c r="U555" s="14" t="n"/>
      <c r="V555" s="14" t="n"/>
      <c r="W555" s="14" t="n"/>
      <c r="X555" s="14" t="n"/>
      <c r="Y555" s="14" t="n"/>
      <c r="Z555" s="14" t="n"/>
    </row>
    <row r="556" ht="15.75" customHeight="1" s="16">
      <c r="A556" s="14" t="n"/>
      <c r="B556" s="14" t="n"/>
      <c r="C556" s="14" t="n"/>
      <c r="D556" s="14" t="n"/>
      <c r="E556" s="14" t="n"/>
      <c r="F556" s="14" t="n"/>
      <c r="G556" s="14" t="n"/>
      <c r="H556" s="14" t="n"/>
      <c r="I556" s="14" t="n"/>
      <c r="J556" s="14" t="n"/>
      <c r="K556" s="14" t="n"/>
      <c r="L556" s="14" t="n"/>
      <c r="M556" s="14" t="n"/>
      <c r="N556" s="14" t="n"/>
      <c r="O556" s="14" t="n"/>
      <c r="P556" s="14" t="n"/>
      <c r="Q556" s="14" t="n"/>
      <c r="R556" s="14" t="n"/>
      <c r="S556" s="14" t="n"/>
      <c r="T556" s="14" t="n"/>
      <c r="U556" s="14" t="n"/>
      <c r="V556" s="14" t="n"/>
      <c r="W556" s="14" t="n"/>
      <c r="X556" s="14" t="n"/>
      <c r="Y556" s="14" t="n"/>
      <c r="Z556" s="14" t="n"/>
    </row>
    <row r="557" ht="15.75" customHeight="1" s="16">
      <c r="A557" s="14" t="n"/>
      <c r="B557" s="14" t="n"/>
      <c r="C557" s="14" t="n"/>
      <c r="D557" s="14" t="n"/>
      <c r="E557" s="14" t="n"/>
      <c r="F557" s="14" t="n"/>
      <c r="G557" s="14" t="n"/>
      <c r="H557" s="14" t="n"/>
      <c r="I557" s="14" t="n"/>
      <c r="J557" s="14" t="n"/>
      <c r="K557" s="14" t="n"/>
      <c r="L557" s="14" t="n"/>
      <c r="M557" s="14" t="n"/>
      <c r="N557" s="14" t="n"/>
      <c r="O557" s="14" t="n"/>
      <c r="P557" s="14" t="n"/>
      <c r="Q557" s="14" t="n"/>
      <c r="R557" s="14" t="n"/>
      <c r="S557" s="14" t="n"/>
      <c r="T557" s="14" t="n"/>
      <c r="U557" s="14" t="n"/>
      <c r="V557" s="14" t="n"/>
      <c r="W557" s="14" t="n"/>
      <c r="X557" s="14" t="n"/>
      <c r="Y557" s="14" t="n"/>
      <c r="Z557" s="14" t="n"/>
    </row>
    <row r="558" ht="15.75" customHeight="1" s="16">
      <c r="A558" s="14" t="n"/>
      <c r="B558" s="14" t="n"/>
      <c r="C558" s="14" t="n"/>
      <c r="D558" s="14" t="n"/>
      <c r="E558" s="14" t="n"/>
      <c r="F558" s="14" t="n"/>
      <c r="G558" s="14" t="n"/>
      <c r="H558" s="14" t="n"/>
      <c r="I558" s="14" t="n"/>
      <c r="J558" s="14" t="n"/>
      <c r="K558" s="14" t="n"/>
      <c r="L558" s="14" t="n"/>
      <c r="M558" s="14" t="n"/>
      <c r="N558" s="14" t="n"/>
      <c r="O558" s="14" t="n"/>
      <c r="P558" s="14" t="n"/>
      <c r="Q558" s="14" t="n"/>
      <c r="R558" s="14" t="n"/>
      <c r="S558" s="14" t="n"/>
      <c r="T558" s="14" t="n"/>
      <c r="U558" s="14" t="n"/>
      <c r="V558" s="14" t="n"/>
      <c r="W558" s="14" t="n"/>
      <c r="X558" s="14" t="n"/>
      <c r="Y558" s="14" t="n"/>
      <c r="Z558" s="14" t="n"/>
    </row>
    <row r="559" ht="15.75" customHeight="1" s="16">
      <c r="A559" s="14" t="n"/>
      <c r="B559" s="14" t="n"/>
      <c r="C559" s="14" t="n"/>
      <c r="D559" s="14" t="n"/>
      <c r="E559" s="14" t="n"/>
      <c r="F559" s="14" t="n"/>
      <c r="G559" s="14" t="n"/>
      <c r="H559" s="14" t="n"/>
      <c r="I559" s="14" t="n"/>
      <c r="J559" s="14" t="n"/>
      <c r="K559" s="14" t="n"/>
      <c r="L559" s="14" t="n"/>
      <c r="M559" s="14" t="n"/>
      <c r="N559" s="14" t="n"/>
      <c r="O559" s="14" t="n"/>
      <c r="P559" s="14" t="n"/>
      <c r="Q559" s="14" t="n"/>
      <c r="R559" s="14" t="n"/>
      <c r="S559" s="14" t="n"/>
      <c r="T559" s="14" t="n"/>
      <c r="U559" s="14" t="n"/>
      <c r="V559" s="14" t="n"/>
      <c r="W559" s="14" t="n"/>
      <c r="X559" s="14" t="n"/>
      <c r="Y559" s="14" t="n"/>
      <c r="Z559" s="14" t="n"/>
    </row>
    <row r="560" ht="15.75" customHeight="1" s="16">
      <c r="A560" s="14" t="n"/>
      <c r="B560" s="14" t="n"/>
      <c r="C560" s="14" t="n"/>
      <c r="D560" s="14" t="n"/>
      <c r="E560" s="14" t="n"/>
      <c r="F560" s="14" t="n"/>
      <c r="G560" s="14" t="n"/>
      <c r="H560" s="14" t="n"/>
      <c r="I560" s="14" t="n"/>
      <c r="J560" s="14" t="n"/>
      <c r="K560" s="14" t="n"/>
      <c r="L560" s="14" t="n"/>
      <c r="M560" s="14" t="n"/>
      <c r="N560" s="14" t="n"/>
      <c r="O560" s="14" t="n"/>
      <c r="P560" s="14" t="n"/>
      <c r="Q560" s="14" t="n"/>
      <c r="R560" s="14" t="n"/>
      <c r="S560" s="14" t="n"/>
      <c r="T560" s="14" t="n"/>
      <c r="U560" s="14" t="n"/>
      <c r="V560" s="14" t="n"/>
      <c r="W560" s="14" t="n"/>
      <c r="X560" s="14" t="n"/>
      <c r="Y560" s="14" t="n"/>
      <c r="Z560" s="14" t="n"/>
    </row>
    <row r="561" ht="15.75" customHeight="1" s="16">
      <c r="A561" s="14" t="n"/>
      <c r="B561" s="14" t="n"/>
      <c r="C561" s="14" t="n"/>
      <c r="D561" s="14" t="n"/>
      <c r="E561" s="14" t="n"/>
      <c r="F561" s="14" t="n"/>
      <c r="G561" s="14" t="n"/>
      <c r="H561" s="14" t="n"/>
      <c r="I561" s="14" t="n"/>
      <c r="J561" s="14" t="n"/>
      <c r="K561" s="14" t="n"/>
      <c r="L561" s="14" t="n"/>
      <c r="M561" s="14" t="n"/>
      <c r="N561" s="14" t="n"/>
      <c r="O561" s="14" t="n"/>
      <c r="P561" s="14" t="n"/>
      <c r="Q561" s="14" t="n"/>
      <c r="R561" s="14" t="n"/>
      <c r="S561" s="14" t="n"/>
      <c r="T561" s="14" t="n"/>
      <c r="U561" s="14" t="n"/>
      <c r="V561" s="14" t="n"/>
      <c r="W561" s="14" t="n"/>
      <c r="X561" s="14" t="n"/>
      <c r="Y561" s="14" t="n"/>
      <c r="Z561" s="14" t="n"/>
    </row>
    <row r="562" ht="15.75" customHeight="1" s="16">
      <c r="A562" s="14" t="n"/>
      <c r="B562" s="14" t="n"/>
      <c r="C562" s="14" t="n"/>
      <c r="D562" s="14" t="n"/>
      <c r="E562" s="14" t="n"/>
      <c r="F562" s="14" t="n"/>
      <c r="G562" s="14" t="n"/>
      <c r="H562" s="14" t="n"/>
      <c r="I562" s="14" t="n"/>
      <c r="J562" s="14" t="n"/>
      <c r="K562" s="14" t="n"/>
      <c r="L562" s="14" t="n"/>
      <c r="M562" s="14" t="n"/>
      <c r="N562" s="14" t="n"/>
      <c r="O562" s="14" t="n"/>
      <c r="P562" s="14" t="n"/>
      <c r="Q562" s="14" t="n"/>
      <c r="R562" s="14" t="n"/>
      <c r="S562" s="14" t="n"/>
      <c r="T562" s="14" t="n"/>
      <c r="U562" s="14" t="n"/>
      <c r="V562" s="14" t="n"/>
      <c r="W562" s="14" t="n"/>
      <c r="X562" s="14" t="n"/>
      <c r="Y562" s="14" t="n"/>
      <c r="Z562" s="14" t="n"/>
    </row>
    <row r="563" ht="15.75" customHeight="1" s="16">
      <c r="A563" s="14" t="n"/>
      <c r="B563" s="14" t="n"/>
      <c r="C563" s="14" t="n"/>
      <c r="D563" s="14" t="n"/>
      <c r="E563" s="14" t="n"/>
      <c r="F563" s="14" t="n"/>
      <c r="G563" s="14" t="n"/>
      <c r="H563" s="14" t="n"/>
      <c r="I563" s="14" t="n"/>
      <c r="J563" s="14" t="n"/>
      <c r="K563" s="14" t="n"/>
      <c r="L563" s="14" t="n"/>
      <c r="M563" s="14" t="n"/>
      <c r="N563" s="14" t="n"/>
      <c r="O563" s="14" t="n"/>
      <c r="P563" s="14" t="n"/>
      <c r="Q563" s="14" t="n"/>
      <c r="R563" s="14" t="n"/>
      <c r="S563" s="14" t="n"/>
      <c r="T563" s="14" t="n"/>
      <c r="U563" s="14" t="n"/>
      <c r="V563" s="14" t="n"/>
      <c r="W563" s="14" t="n"/>
      <c r="X563" s="14" t="n"/>
      <c r="Y563" s="14" t="n"/>
      <c r="Z563" s="14" t="n"/>
    </row>
    <row r="564" ht="15.75" customHeight="1" s="16">
      <c r="A564" s="14" t="n"/>
      <c r="B564" s="14" t="n"/>
      <c r="C564" s="14" t="n"/>
      <c r="D564" s="14" t="n"/>
      <c r="E564" s="14" t="n"/>
      <c r="F564" s="14" t="n"/>
      <c r="G564" s="14" t="n"/>
      <c r="H564" s="14" t="n"/>
      <c r="I564" s="14" t="n"/>
      <c r="J564" s="14" t="n"/>
      <c r="K564" s="14" t="n"/>
      <c r="L564" s="14" t="n"/>
      <c r="M564" s="14" t="n"/>
      <c r="N564" s="14" t="n"/>
      <c r="O564" s="14" t="n"/>
      <c r="P564" s="14" t="n"/>
      <c r="Q564" s="14" t="n"/>
      <c r="R564" s="14" t="n"/>
      <c r="S564" s="14" t="n"/>
      <c r="T564" s="14" t="n"/>
      <c r="U564" s="14" t="n"/>
      <c r="V564" s="14" t="n"/>
      <c r="W564" s="14" t="n"/>
      <c r="X564" s="14" t="n"/>
      <c r="Y564" s="14" t="n"/>
      <c r="Z564" s="14" t="n"/>
    </row>
    <row r="565" ht="15.75" customHeight="1" s="16">
      <c r="A565" s="14" t="n"/>
      <c r="B565" s="14" t="n"/>
      <c r="C565" s="14" t="n"/>
      <c r="D565" s="14" t="n"/>
      <c r="E565" s="14" t="n"/>
      <c r="F565" s="14" t="n"/>
      <c r="G565" s="14" t="n"/>
      <c r="H565" s="14" t="n"/>
      <c r="I565" s="14" t="n"/>
      <c r="J565" s="14" t="n"/>
      <c r="K565" s="14" t="n"/>
      <c r="L565" s="14" t="n"/>
      <c r="M565" s="14" t="n"/>
      <c r="N565" s="14" t="n"/>
      <c r="O565" s="14" t="n"/>
      <c r="P565" s="14" t="n"/>
      <c r="Q565" s="14" t="n"/>
      <c r="R565" s="14" t="n"/>
      <c r="S565" s="14" t="n"/>
      <c r="T565" s="14" t="n"/>
      <c r="U565" s="14" t="n"/>
      <c r="V565" s="14" t="n"/>
      <c r="W565" s="14" t="n"/>
      <c r="X565" s="14" t="n"/>
      <c r="Y565" s="14" t="n"/>
      <c r="Z565" s="14" t="n"/>
    </row>
    <row r="566" ht="15.75" customHeight="1" s="16">
      <c r="A566" s="14" t="n"/>
      <c r="B566" s="14" t="n"/>
      <c r="C566" s="14" t="n"/>
      <c r="D566" s="14" t="n"/>
      <c r="E566" s="14" t="n"/>
      <c r="F566" s="14" t="n"/>
      <c r="G566" s="14" t="n"/>
      <c r="H566" s="14" t="n"/>
      <c r="I566" s="14" t="n"/>
      <c r="J566" s="14" t="n"/>
      <c r="K566" s="14" t="n"/>
      <c r="L566" s="14" t="n"/>
      <c r="M566" s="14" t="n"/>
      <c r="N566" s="14" t="n"/>
      <c r="O566" s="14" t="n"/>
      <c r="P566" s="14" t="n"/>
      <c r="Q566" s="14" t="n"/>
      <c r="R566" s="14" t="n"/>
      <c r="S566" s="14" t="n"/>
      <c r="T566" s="14" t="n"/>
      <c r="U566" s="14" t="n"/>
      <c r="V566" s="14" t="n"/>
      <c r="W566" s="14" t="n"/>
      <c r="X566" s="14" t="n"/>
      <c r="Y566" s="14" t="n"/>
      <c r="Z566" s="14" t="n"/>
    </row>
    <row r="567" ht="15.75" customHeight="1" s="16">
      <c r="A567" s="14" t="n"/>
      <c r="B567" s="14" t="n"/>
      <c r="C567" s="14" t="n"/>
      <c r="D567" s="14" t="n"/>
      <c r="E567" s="14" t="n"/>
      <c r="F567" s="14" t="n"/>
      <c r="G567" s="14" t="n"/>
      <c r="H567" s="14" t="n"/>
      <c r="I567" s="14" t="n"/>
      <c r="J567" s="14" t="n"/>
      <c r="K567" s="14" t="n"/>
      <c r="L567" s="14" t="n"/>
      <c r="M567" s="14" t="n"/>
      <c r="N567" s="14" t="n"/>
      <c r="O567" s="14" t="n"/>
      <c r="P567" s="14" t="n"/>
      <c r="Q567" s="14" t="n"/>
      <c r="R567" s="14" t="n"/>
      <c r="S567" s="14" t="n"/>
      <c r="T567" s="14" t="n"/>
      <c r="U567" s="14" t="n"/>
      <c r="V567" s="14" t="n"/>
      <c r="W567" s="14" t="n"/>
      <c r="X567" s="14" t="n"/>
      <c r="Y567" s="14" t="n"/>
      <c r="Z567" s="14" t="n"/>
    </row>
    <row r="568" ht="15.75" customHeight="1" s="16">
      <c r="A568" s="14" t="n"/>
      <c r="B568" s="14" t="n"/>
      <c r="C568" s="14" t="n"/>
      <c r="D568" s="14" t="n"/>
      <c r="E568" s="14" t="n"/>
      <c r="F568" s="14" t="n"/>
      <c r="G568" s="14" t="n"/>
      <c r="H568" s="14" t="n"/>
      <c r="I568" s="14" t="n"/>
      <c r="J568" s="14" t="n"/>
      <c r="K568" s="14" t="n"/>
      <c r="L568" s="14" t="n"/>
      <c r="M568" s="14" t="n"/>
      <c r="N568" s="14" t="n"/>
      <c r="O568" s="14" t="n"/>
      <c r="P568" s="14" t="n"/>
      <c r="Q568" s="14" t="n"/>
      <c r="R568" s="14" t="n"/>
      <c r="S568" s="14" t="n"/>
      <c r="T568" s="14" t="n"/>
      <c r="U568" s="14" t="n"/>
      <c r="V568" s="14" t="n"/>
      <c r="W568" s="14" t="n"/>
      <c r="X568" s="14" t="n"/>
      <c r="Y568" s="14" t="n"/>
      <c r="Z568" s="14" t="n"/>
    </row>
    <row r="569" ht="15.75" customHeight="1" s="16">
      <c r="A569" s="14" t="n"/>
      <c r="B569" s="14" t="n"/>
      <c r="C569" s="14" t="n"/>
      <c r="D569" s="14" t="n"/>
      <c r="E569" s="14" t="n"/>
      <c r="F569" s="14" t="n"/>
      <c r="G569" s="14" t="n"/>
      <c r="H569" s="14" t="n"/>
      <c r="I569" s="14" t="n"/>
      <c r="J569" s="14" t="n"/>
      <c r="K569" s="14" t="n"/>
      <c r="L569" s="14" t="n"/>
      <c r="M569" s="14" t="n"/>
      <c r="N569" s="14" t="n"/>
      <c r="O569" s="14" t="n"/>
      <c r="P569" s="14" t="n"/>
      <c r="Q569" s="14" t="n"/>
      <c r="R569" s="14" t="n"/>
      <c r="S569" s="14" t="n"/>
      <c r="T569" s="14" t="n"/>
      <c r="U569" s="14" t="n"/>
      <c r="V569" s="14" t="n"/>
      <c r="W569" s="14" t="n"/>
      <c r="X569" s="14" t="n"/>
      <c r="Y569" s="14" t="n"/>
      <c r="Z569" s="14" t="n"/>
    </row>
    <row r="570" ht="15.75" customHeight="1" s="16">
      <c r="A570" s="14" t="n"/>
      <c r="B570" s="14" t="n"/>
      <c r="C570" s="14" t="n"/>
      <c r="D570" s="14" t="n"/>
      <c r="E570" s="14" t="n"/>
      <c r="F570" s="14" t="n"/>
      <c r="G570" s="14" t="n"/>
      <c r="H570" s="14" t="n"/>
      <c r="I570" s="14" t="n"/>
      <c r="J570" s="14" t="n"/>
      <c r="K570" s="14" t="n"/>
      <c r="L570" s="14" t="n"/>
      <c r="M570" s="14" t="n"/>
      <c r="N570" s="14" t="n"/>
      <c r="O570" s="14" t="n"/>
      <c r="P570" s="14" t="n"/>
      <c r="Q570" s="14" t="n"/>
      <c r="R570" s="14" t="n"/>
      <c r="S570" s="14" t="n"/>
      <c r="T570" s="14" t="n"/>
      <c r="U570" s="14" t="n"/>
      <c r="V570" s="14" t="n"/>
      <c r="W570" s="14" t="n"/>
      <c r="X570" s="14" t="n"/>
      <c r="Y570" s="14" t="n"/>
      <c r="Z570" s="14" t="n"/>
    </row>
    <row r="571" ht="15.75" customHeight="1" s="16">
      <c r="A571" s="14" t="n"/>
      <c r="B571" s="14" t="n"/>
      <c r="C571" s="14" t="n"/>
      <c r="D571" s="14" t="n"/>
      <c r="E571" s="14" t="n"/>
      <c r="F571" s="14" t="n"/>
      <c r="G571" s="14" t="n"/>
      <c r="H571" s="14" t="n"/>
      <c r="I571" s="14" t="n"/>
      <c r="J571" s="14" t="n"/>
      <c r="K571" s="14" t="n"/>
      <c r="L571" s="14" t="n"/>
      <c r="M571" s="14" t="n"/>
      <c r="N571" s="14" t="n"/>
      <c r="O571" s="14" t="n"/>
      <c r="P571" s="14" t="n"/>
      <c r="Q571" s="14" t="n"/>
      <c r="R571" s="14" t="n"/>
      <c r="S571" s="14" t="n"/>
      <c r="T571" s="14" t="n"/>
      <c r="U571" s="14" t="n"/>
      <c r="V571" s="14" t="n"/>
      <c r="W571" s="14" t="n"/>
      <c r="X571" s="14" t="n"/>
      <c r="Y571" s="14" t="n"/>
      <c r="Z571" s="14" t="n"/>
    </row>
    <row r="572" ht="15.75" customHeight="1" s="16">
      <c r="A572" s="14" t="n"/>
      <c r="B572" s="14" t="n"/>
      <c r="C572" s="14" t="n"/>
      <c r="D572" s="14" t="n"/>
      <c r="E572" s="14" t="n"/>
      <c r="F572" s="14" t="n"/>
      <c r="G572" s="14" t="n"/>
      <c r="H572" s="14" t="n"/>
      <c r="I572" s="14" t="n"/>
      <c r="J572" s="14" t="n"/>
      <c r="K572" s="14" t="n"/>
      <c r="L572" s="14" t="n"/>
      <c r="M572" s="14" t="n"/>
      <c r="N572" s="14" t="n"/>
      <c r="O572" s="14" t="n"/>
      <c r="P572" s="14" t="n"/>
      <c r="Q572" s="14" t="n"/>
      <c r="R572" s="14" t="n"/>
      <c r="S572" s="14" t="n"/>
      <c r="T572" s="14" t="n"/>
      <c r="U572" s="14" t="n"/>
      <c r="V572" s="14" t="n"/>
      <c r="W572" s="14" t="n"/>
      <c r="X572" s="14" t="n"/>
      <c r="Y572" s="14" t="n"/>
      <c r="Z572" s="14" t="n"/>
    </row>
    <row r="573" ht="15.75" customHeight="1" s="16">
      <c r="A573" s="14" t="n"/>
      <c r="B573" s="14" t="n"/>
      <c r="C573" s="14" t="n"/>
      <c r="D573" s="14" t="n"/>
      <c r="E573" s="14" t="n"/>
      <c r="F573" s="14" t="n"/>
      <c r="G573" s="14" t="n"/>
      <c r="H573" s="14" t="n"/>
      <c r="I573" s="14" t="n"/>
      <c r="J573" s="14" t="n"/>
      <c r="K573" s="14" t="n"/>
      <c r="L573" s="14" t="n"/>
      <c r="M573" s="14" t="n"/>
      <c r="N573" s="14" t="n"/>
      <c r="O573" s="14" t="n"/>
      <c r="P573" s="14" t="n"/>
      <c r="Q573" s="14" t="n"/>
      <c r="R573" s="14" t="n"/>
      <c r="S573" s="14" t="n"/>
      <c r="T573" s="14" t="n"/>
      <c r="U573" s="14" t="n"/>
      <c r="V573" s="14" t="n"/>
      <c r="W573" s="14" t="n"/>
      <c r="X573" s="14" t="n"/>
      <c r="Y573" s="14" t="n"/>
      <c r="Z573" s="14" t="n"/>
    </row>
    <row r="574" ht="15.75" customHeight="1" s="16">
      <c r="A574" s="14" t="n"/>
      <c r="B574" s="14" t="n"/>
      <c r="C574" s="14" t="n"/>
      <c r="D574" s="14" t="n"/>
      <c r="E574" s="14" t="n"/>
      <c r="F574" s="14" t="n"/>
      <c r="G574" s="14" t="n"/>
      <c r="H574" s="14" t="n"/>
      <c r="I574" s="14" t="n"/>
      <c r="J574" s="14" t="n"/>
      <c r="K574" s="14" t="n"/>
      <c r="L574" s="14" t="n"/>
      <c r="M574" s="14" t="n"/>
      <c r="N574" s="14" t="n"/>
      <c r="O574" s="14" t="n"/>
      <c r="P574" s="14" t="n"/>
      <c r="Q574" s="14" t="n"/>
      <c r="R574" s="14" t="n"/>
      <c r="S574" s="14" t="n"/>
      <c r="T574" s="14" t="n"/>
      <c r="U574" s="14" t="n"/>
      <c r="V574" s="14" t="n"/>
      <c r="W574" s="14" t="n"/>
      <c r="X574" s="14" t="n"/>
      <c r="Y574" s="14" t="n"/>
      <c r="Z574" s="14" t="n"/>
    </row>
    <row r="575" ht="15.75" customHeight="1" s="16">
      <c r="A575" s="14" t="n"/>
      <c r="B575" s="14" t="n"/>
      <c r="C575" s="14" t="n"/>
      <c r="D575" s="14" t="n"/>
      <c r="E575" s="14" t="n"/>
      <c r="F575" s="14" t="n"/>
      <c r="G575" s="14" t="n"/>
      <c r="H575" s="14" t="n"/>
      <c r="I575" s="14" t="n"/>
      <c r="J575" s="14" t="n"/>
      <c r="K575" s="14" t="n"/>
      <c r="L575" s="14" t="n"/>
      <c r="M575" s="14" t="n"/>
      <c r="N575" s="14" t="n"/>
      <c r="O575" s="14" t="n"/>
      <c r="P575" s="14" t="n"/>
      <c r="Q575" s="14" t="n"/>
      <c r="R575" s="14" t="n"/>
      <c r="S575" s="14" t="n"/>
      <c r="T575" s="14" t="n"/>
      <c r="U575" s="14" t="n"/>
      <c r="V575" s="14" t="n"/>
      <c r="W575" s="14" t="n"/>
      <c r="X575" s="14" t="n"/>
      <c r="Y575" s="14" t="n"/>
      <c r="Z575" s="14" t="n"/>
    </row>
    <row r="576" ht="15.75" customHeight="1" s="16">
      <c r="A576" s="14" t="n"/>
      <c r="B576" s="14" t="n"/>
      <c r="C576" s="14" t="n"/>
      <c r="D576" s="14" t="n"/>
      <c r="E576" s="14" t="n"/>
      <c r="F576" s="14" t="n"/>
      <c r="G576" s="14" t="n"/>
      <c r="H576" s="14" t="n"/>
      <c r="I576" s="14" t="n"/>
      <c r="J576" s="14" t="n"/>
      <c r="K576" s="14" t="n"/>
      <c r="L576" s="14" t="n"/>
      <c r="M576" s="14" t="n"/>
      <c r="N576" s="14" t="n"/>
      <c r="O576" s="14" t="n"/>
      <c r="P576" s="14" t="n"/>
      <c r="Q576" s="14" t="n"/>
      <c r="R576" s="14" t="n"/>
      <c r="S576" s="14" t="n"/>
      <c r="T576" s="14" t="n"/>
      <c r="U576" s="14" t="n"/>
      <c r="V576" s="14" t="n"/>
      <c r="W576" s="14" t="n"/>
      <c r="X576" s="14" t="n"/>
      <c r="Y576" s="14" t="n"/>
      <c r="Z576" s="14" t="n"/>
    </row>
    <row r="577" ht="15.75" customHeight="1" s="16">
      <c r="A577" s="14" t="n"/>
      <c r="B577" s="14" t="n"/>
      <c r="C577" s="14" t="n"/>
      <c r="D577" s="14" t="n"/>
      <c r="E577" s="14" t="n"/>
      <c r="F577" s="14" t="n"/>
      <c r="G577" s="14" t="n"/>
      <c r="H577" s="14" t="n"/>
      <c r="I577" s="14" t="n"/>
      <c r="J577" s="14" t="n"/>
      <c r="K577" s="14" t="n"/>
      <c r="L577" s="14" t="n"/>
      <c r="M577" s="14" t="n"/>
      <c r="N577" s="14" t="n"/>
      <c r="O577" s="14" t="n"/>
      <c r="P577" s="14" t="n"/>
      <c r="Q577" s="14" t="n"/>
      <c r="R577" s="14" t="n"/>
      <c r="S577" s="14" t="n"/>
      <c r="T577" s="14" t="n"/>
      <c r="U577" s="14" t="n"/>
      <c r="V577" s="14" t="n"/>
      <c r="W577" s="14" t="n"/>
      <c r="X577" s="14" t="n"/>
      <c r="Y577" s="14" t="n"/>
      <c r="Z577" s="14" t="n"/>
    </row>
    <row r="578" ht="15.75" customHeight="1" s="16">
      <c r="A578" s="14" t="n"/>
      <c r="B578" s="14" t="n"/>
      <c r="C578" s="14" t="n"/>
      <c r="D578" s="14" t="n"/>
      <c r="E578" s="14" t="n"/>
      <c r="F578" s="14" t="n"/>
      <c r="G578" s="14" t="n"/>
      <c r="H578" s="14" t="n"/>
      <c r="I578" s="14" t="n"/>
      <c r="J578" s="14" t="n"/>
      <c r="K578" s="14" t="n"/>
      <c r="L578" s="14" t="n"/>
      <c r="M578" s="14" t="n"/>
      <c r="N578" s="14" t="n"/>
      <c r="O578" s="14" t="n"/>
      <c r="P578" s="14" t="n"/>
      <c r="Q578" s="14" t="n"/>
      <c r="R578" s="14" t="n"/>
      <c r="S578" s="14" t="n"/>
      <c r="T578" s="14" t="n"/>
      <c r="U578" s="14" t="n"/>
      <c r="V578" s="14" t="n"/>
      <c r="W578" s="14" t="n"/>
      <c r="X578" s="14" t="n"/>
      <c r="Y578" s="14" t="n"/>
      <c r="Z578" s="14" t="n"/>
    </row>
    <row r="579" ht="15.75" customHeight="1" s="16">
      <c r="A579" s="14" t="n"/>
      <c r="B579" s="14" t="n"/>
      <c r="C579" s="14" t="n"/>
      <c r="D579" s="14" t="n"/>
      <c r="E579" s="14" t="n"/>
      <c r="F579" s="14" t="n"/>
      <c r="G579" s="14" t="n"/>
      <c r="H579" s="14" t="n"/>
      <c r="I579" s="14" t="n"/>
      <c r="J579" s="14" t="n"/>
      <c r="K579" s="14" t="n"/>
      <c r="L579" s="14" t="n"/>
      <c r="M579" s="14" t="n"/>
      <c r="N579" s="14" t="n"/>
      <c r="O579" s="14" t="n"/>
      <c r="P579" s="14" t="n"/>
      <c r="Q579" s="14" t="n"/>
      <c r="R579" s="14" t="n"/>
      <c r="S579" s="14" t="n"/>
      <c r="T579" s="14" t="n"/>
      <c r="U579" s="14" t="n"/>
      <c r="V579" s="14" t="n"/>
      <c r="W579" s="14" t="n"/>
      <c r="X579" s="14" t="n"/>
      <c r="Y579" s="14" t="n"/>
      <c r="Z579" s="14" t="n"/>
    </row>
    <row r="580" ht="15.75" customHeight="1" s="16">
      <c r="A580" s="14" t="n"/>
      <c r="B580" s="14" t="n"/>
      <c r="C580" s="14" t="n"/>
      <c r="D580" s="14" t="n"/>
      <c r="E580" s="14" t="n"/>
      <c r="F580" s="14" t="n"/>
      <c r="G580" s="14" t="n"/>
      <c r="H580" s="14" t="n"/>
      <c r="I580" s="14" t="n"/>
      <c r="J580" s="14" t="n"/>
      <c r="K580" s="14" t="n"/>
      <c r="L580" s="14" t="n"/>
      <c r="M580" s="14" t="n"/>
      <c r="N580" s="14" t="n"/>
      <c r="O580" s="14" t="n"/>
      <c r="P580" s="14" t="n"/>
      <c r="Q580" s="14" t="n"/>
      <c r="R580" s="14" t="n"/>
      <c r="S580" s="14" t="n"/>
      <c r="T580" s="14" t="n"/>
      <c r="U580" s="14" t="n"/>
      <c r="V580" s="14" t="n"/>
      <c r="W580" s="14" t="n"/>
      <c r="X580" s="14" t="n"/>
      <c r="Y580" s="14" t="n"/>
      <c r="Z580" s="14" t="n"/>
    </row>
    <row r="581" ht="15.75" customHeight="1" s="16">
      <c r="A581" s="14" t="n"/>
      <c r="B581" s="14" t="n"/>
      <c r="C581" s="14" t="n"/>
      <c r="D581" s="14" t="n"/>
      <c r="E581" s="14" t="n"/>
      <c r="F581" s="14" t="n"/>
      <c r="G581" s="14" t="n"/>
      <c r="H581" s="14" t="n"/>
      <c r="I581" s="14" t="n"/>
      <c r="J581" s="14" t="n"/>
      <c r="K581" s="14" t="n"/>
      <c r="L581" s="14" t="n"/>
      <c r="M581" s="14" t="n"/>
      <c r="N581" s="14" t="n"/>
      <c r="O581" s="14" t="n"/>
      <c r="P581" s="14" t="n"/>
      <c r="Q581" s="14" t="n"/>
      <c r="R581" s="14" t="n"/>
      <c r="S581" s="14" t="n"/>
      <c r="T581" s="14" t="n"/>
      <c r="U581" s="14" t="n"/>
      <c r="V581" s="14" t="n"/>
      <c r="W581" s="14" t="n"/>
      <c r="X581" s="14" t="n"/>
      <c r="Y581" s="14" t="n"/>
      <c r="Z581" s="14" t="n"/>
    </row>
    <row r="582" ht="15.75" customHeight="1" s="16">
      <c r="A582" s="14" t="n"/>
      <c r="B582" s="14" t="n"/>
      <c r="C582" s="14" t="n"/>
      <c r="D582" s="14" t="n"/>
      <c r="E582" s="14" t="n"/>
      <c r="F582" s="14" t="n"/>
      <c r="G582" s="14" t="n"/>
      <c r="H582" s="14" t="n"/>
      <c r="I582" s="14" t="n"/>
      <c r="J582" s="14" t="n"/>
      <c r="K582" s="14" t="n"/>
      <c r="L582" s="14" t="n"/>
      <c r="M582" s="14" t="n"/>
      <c r="N582" s="14" t="n"/>
      <c r="O582" s="14" t="n"/>
      <c r="P582" s="14" t="n"/>
      <c r="Q582" s="14" t="n"/>
      <c r="R582" s="14" t="n"/>
      <c r="S582" s="14" t="n"/>
      <c r="T582" s="14" t="n"/>
      <c r="U582" s="14" t="n"/>
      <c r="V582" s="14" t="n"/>
      <c r="W582" s="14" t="n"/>
      <c r="X582" s="14" t="n"/>
      <c r="Y582" s="14" t="n"/>
      <c r="Z582" s="14" t="n"/>
    </row>
    <row r="583" ht="15.75" customHeight="1" s="16">
      <c r="A583" s="14" t="n"/>
      <c r="B583" s="14" t="n"/>
      <c r="C583" s="14" t="n"/>
      <c r="D583" s="14" t="n"/>
      <c r="E583" s="14" t="n"/>
      <c r="F583" s="14" t="n"/>
      <c r="G583" s="14" t="n"/>
      <c r="H583" s="14" t="n"/>
      <c r="I583" s="14" t="n"/>
      <c r="J583" s="14" t="n"/>
      <c r="K583" s="14" t="n"/>
      <c r="L583" s="14" t="n"/>
      <c r="M583" s="14" t="n"/>
      <c r="N583" s="14" t="n"/>
      <c r="O583" s="14" t="n"/>
      <c r="P583" s="14" t="n"/>
      <c r="Q583" s="14" t="n"/>
      <c r="R583" s="14" t="n"/>
      <c r="S583" s="14" t="n"/>
      <c r="T583" s="14" t="n"/>
      <c r="U583" s="14" t="n"/>
      <c r="V583" s="14" t="n"/>
      <c r="W583" s="14" t="n"/>
      <c r="X583" s="14" t="n"/>
      <c r="Y583" s="14" t="n"/>
      <c r="Z583" s="14" t="n"/>
    </row>
    <row r="584" ht="15.75" customHeight="1" s="16">
      <c r="A584" s="14" t="n"/>
      <c r="B584" s="14" t="n"/>
      <c r="C584" s="14" t="n"/>
      <c r="D584" s="14" t="n"/>
      <c r="E584" s="14" t="n"/>
      <c r="F584" s="14" t="n"/>
      <c r="G584" s="14" t="n"/>
      <c r="H584" s="14" t="n"/>
      <c r="I584" s="14" t="n"/>
      <c r="J584" s="14" t="n"/>
      <c r="K584" s="14" t="n"/>
      <c r="L584" s="14" t="n"/>
      <c r="M584" s="14" t="n"/>
      <c r="N584" s="14" t="n"/>
      <c r="O584" s="14" t="n"/>
      <c r="P584" s="14" t="n"/>
      <c r="Q584" s="14" t="n"/>
      <c r="R584" s="14" t="n"/>
      <c r="S584" s="14" t="n"/>
      <c r="T584" s="14" t="n"/>
      <c r="U584" s="14" t="n"/>
      <c r="V584" s="14" t="n"/>
      <c r="W584" s="14" t="n"/>
      <c r="X584" s="14" t="n"/>
      <c r="Y584" s="14" t="n"/>
      <c r="Z584" s="14" t="n"/>
    </row>
    <row r="585" ht="15.75" customHeight="1" s="16">
      <c r="A585" s="14" t="n"/>
      <c r="B585" s="14" t="n"/>
      <c r="C585" s="14" t="n"/>
      <c r="D585" s="14" t="n"/>
      <c r="E585" s="14" t="n"/>
      <c r="F585" s="14" t="n"/>
      <c r="G585" s="14" t="n"/>
      <c r="H585" s="14" t="n"/>
      <c r="I585" s="14" t="n"/>
      <c r="J585" s="14" t="n"/>
      <c r="K585" s="14" t="n"/>
      <c r="L585" s="14" t="n"/>
      <c r="M585" s="14" t="n"/>
      <c r="N585" s="14" t="n"/>
      <c r="O585" s="14" t="n"/>
      <c r="P585" s="14" t="n"/>
      <c r="Q585" s="14" t="n"/>
      <c r="R585" s="14" t="n"/>
      <c r="S585" s="14" t="n"/>
      <c r="T585" s="14" t="n"/>
      <c r="U585" s="14" t="n"/>
      <c r="V585" s="14" t="n"/>
      <c r="W585" s="14" t="n"/>
      <c r="X585" s="14" t="n"/>
      <c r="Y585" s="14" t="n"/>
      <c r="Z585" s="14" t="n"/>
    </row>
    <row r="586" ht="15.75" customHeight="1" s="16">
      <c r="A586" s="14" t="n"/>
      <c r="B586" s="14" t="n"/>
      <c r="C586" s="14" t="n"/>
      <c r="D586" s="14" t="n"/>
      <c r="E586" s="14" t="n"/>
      <c r="F586" s="14" t="n"/>
      <c r="G586" s="14" t="n"/>
      <c r="H586" s="14" t="n"/>
      <c r="I586" s="14" t="n"/>
      <c r="J586" s="14" t="n"/>
      <c r="K586" s="14" t="n"/>
      <c r="L586" s="14" t="n"/>
      <c r="M586" s="14" t="n"/>
      <c r="N586" s="14" t="n"/>
      <c r="O586" s="14" t="n"/>
      <c r="P586" s="14" t="n"/>
      <c r="Q586" s="14" t="n"/>
      <c r="R586" s="14" t="n"/>
      <c r="S586" s="14" t="n"/>
      <c r="T586" s="14" t="n"/>
      <c r="U586" s="14" t="n"/>
      <c r="V586" s="14" t="n"/>
      <c r="W586" s="14" t="n"/>
      <c r="X586" s="14" t="n"/>
      <c r="Y586" s="14" t="n"/>
      <c r="Z586" s="14" t="n"/>
    </row>
    <row r="587" ht="15.75" customHeight="1" s="16">
      <c r="A587" s="14" t="n"/>
      <c r="B587" s="14" t="n"/>
      <c r="C587" s="14" t="n"/>
      <c r="D587" s="14" t="n"/>
      <c r="E587" s="14" t="n"/>
      <c r="F587" s="14" t="n"/>
      <c r="G587" s="14" t="n"/>
      <c r="H587" s="14" t="n"/>
      <c r="I587" s="14" t="n"/>
      <c r="J587" s="14" t="n"/>
      <c r="K587" s="14" t="n"/>
      <c r="L587" s="14" t="n"/>
      <c r="M587" s="14" t="n"/>
      <c r="N587" s="14" t="n"/>
      <c r="O587" s="14" t="n"/>
      <c r="P587" s="14" t="n"/>
      <c r="Q587" s="14" t="n"/>
      <c r="R587" s="14" t="n"/>
      <c r="S587" s="14" t="n"/>
      <c r="T587" s="14" t="n"/>
      <c r="U587" s="14" t="n"/>
      <c r="V587" s="14" t="n"/>
      <c r="W587" s="14" t="n"/>
      <c r="X587" s="14" t="n"/>
      <c r="Y587" s="14" t="n"/>
      <c r="Z587" s="14" t="n"/>
    </row>
    <row r="588" ht="15.75" customHeight="1" s="16">
      <c r="A588" s="14" t="n"/>
      <c r="B588" s="14" t="n"/>
      <c r="C588" s="14" t="n"/>
      <c r="D588" s="14" t="n"/>
      <c r="E588" s="14" t="n"/>
      <c r="F588" s="14" t="n"/>
      <c r="G588" s="14" t="n"/>
      <c r="H588" s="14" t="n"/>
      <c r="I588" s="14" t="n"/>
      <c r="J588" s="14" t="n"/>
      <c r="K588" s="14" t="n"/>
      <c r="L588" s="14" t="n"/>
      <c r="M588" s="14" t="n"/>
      <c r="N588" s="14" t="n"/>
      <c r="O588" s="14" t="n"/>
      <c r="P588" s="14" t="n"/>
      <c r="Q588" s="14" t="n"/>
      <c r="R588" s="14" t="n"/>
      <c r="S588" s="14" t="n"/>
      <c r="T588" s="14" t="n"/>
      <c r="U588" s="14" t="n"/>
      <c r="V588" s="14" t="n"/>
      <c r="W588" s="14" t="n"/>
      <c r="X588" s="14" t="n"/>
      <c r="Y588" s="14" t="n"/>
      <c r="Z588" s="14" t="n"/>
    </row>
    <row r="589" ht="15.75" customHeight="1" s="16">
      <c r="A589" s="14" t="n"/>
      <c r="B589" s="14" t="n"/>
      <c r="C589" s="14" t="n"/>
      <c r="D589" s="14" t="n"/>
      <c r="E589" s="14" t="n"/>
      <c r="F589" s="14" t="n"/>
      <c r="G589" s="14" t="n"/>
      <c r="H589" s="14" t="n"/>
      <c r="I589" s="14" t="n"/>
      <c r="J589" s="14" t="n"/>
      <c r="K589" s="14" t="n"/>
      <c r="L589" s="14" t="n"/>
      <c r="M589" s="14" t="n"/>
      <c r="N589" s="14" t="n"/>
      <c r="O589" s="14" t="n"/>
      <c r="P589" s="14" t="n"/>
      <c r="Q589" s="14" t="n"/>
      <c r="R589" s="14" t="n"/>
      <c r="S589" s="14" t="n"/>
      <c r="T589" s="14" t="n"/>
      <c r="U589" s="14" t="n"/>
      <c r="V589" s="14" t="n"/>
      <c r="W589" s="14" t="n"/>
      <c r="X589" s="14" t="n"/>
      <c r="Y589" s="14" t="n"/>
      <c r="Z589" s="14" t="n"/>
    </row>
    <row r="590" ht="15.75" customHeight="1" s="16">
      <c r="A590" s="14" t="n"/>
      <c r="B590" s="14" t="n"/>
      <c r="C590" s="14" t="n"/>
      <c r="D590" s="14" t="n"/>
      <c r="E590" s="14" t="n"/>
      <c r="F590" s="14" t="n"/>
      <c r="G590" s="14" t="n"/>
      <c r="H590" s="14" t="n"/>
      <c r="I590" s="14" t="n"/>
      <c r="J590" s="14" t="n"/>
      <c r="K590" s="14" t="n"/>
      <c r="L590" s="14" t="n"/>
      <c r="M590" s="14" t="n"/>
      <c r="N590" s="14" t="n"/>
      <c r="O590" s="14" t="n"/>
      <c r="P590" s="14" t="n"/>
      <c r="Q590" s="14" t="n"/>
      <c r="R590" s="14" t="n"/>
      <c r="S590" s="14" t="n"/>
      <c r="T590" s="14" t="n"/>
      <c r="U590" s="14" t="n"/>
      <c r="V590" s="14" t="n"/>
      <c r="W590" s="14" t="n"/>
      <c r="X590" s="14" t="n"/>
      <c r="Y590" s="14" t="n"/>
      <c r="Z590" s="14" t="n"/>
    </row>
    <row r="591" ht="15.75" customHeight="1" s="16">
      <c r="A591" s="14" t="n"/>
      <c r="B591" s="14" t="n"/>
      <c r="C591" s="14" t="n"/>
      <c r="D591" s="14" t="n"/>
      <c r="E591" s="14" t="n"/>
      <c r="F591" s="14" t="n"/>
      <c r="G591" s="14" t="n"/>
      <c r="H591" s="14" t="n"/>
      <c r="I591" s="14" t="n"/>
      <c r="J591" s="14" t="n"/>
      <c r="K591" s="14" t="n"/>
      <c r="L591" s="14" t="n"/>
      <c r="M591" s="14" t="n"/>
      <c r="N591" s="14" t="n"/>
      <c r="O591" s="14" t="n"/>
      <c r="P591" s="14" t="n"/>
      <c r="Q591" s="14" t="n"/>
      <c r="R591" s="14" t="n"/>
      <c r="S591" s="14" t="n"/>
      <c r="T591" s="14" t="n"/>
      <c r="U591" s="14" t="n"/>
      <c r="V591" s="14" t="n"/>
      <c r="W591" s="14" t="n"/>
      <c r="X591" s="14" t="n"/>
      <c r="Y591" s="14" t="n"/>
      <c r="Z591" s="14" t="n"/>
    </row>
    <row r="592" ht="15.75" customHeight="1" s="16">
      <c r="A592" s="14" t="n"/>
      <c r="B592" s="14" t="n"/>
      <c r="C592" s="14" t="n"/>
      <c r="D592" s="14" t="n"/>
      <c r="E592" s="14" t="n"/>
      <c r="F592" s="14" t="n"/>
      <c r="G592" s="14" t="n"/>
      <c r="H592" s="14" t="n"/>
      <c r="I592" s="14" t="n"/>
      <c r="J592" s="14" t="n"/>
      <c r="K592" s="14" t="n"/>
      <c r="L592" s="14" t="n"/>
      <c r="M592" s="14" t="n"/>
      <c r="N592" s="14" t="n"/>
      <c r="O592" s="14" t="n"/>
      <c r="P592" s="14" t="n"/>
      <c r="Q592" s="14" t="n"/>
      <c r="R592" s="14" t="n"/>
      <c r="S592" s="14" t="n"/>
      <c r="T592" s="14" t="n"/>
      <c r="U592" s="14" t="n"/>
      <c r="V592" s="14" t="n"/>
      <c r="W592" s="14" t="n"/>
      <c r="X592" s="14" t="n"/>
      <c r="Y592" s="14" t="n"/>
      <c r="Z592" s="14" t="n"/>
    </row>
    <row r="593" ht="15.75" customHeight="1" s="16">
      <c r="A593" s="14" t="n"/>
      <c r="B593" s="14" t="n"/>
      <c r="C593" s="14" t="n"/>
      <c r="D593" s="14" t="n"/>
      <c r="E593" s="14" t="n"/>
      <c r="F593" s="14" t="n"/>
      <c r="G593" s="14" t="n"/>
      <c r="H593" s="14" t="n"/>
      <c r="I593" s="14" t="n"/>
      <c r="J593" s="14" t="n"/>
      <c r="K593" s="14" t="n"/>
      <c r="L593" s="14" t="n"/>
      <c r="M593" s="14" t="n"/>
      <c r="N593" s="14" t="n"/>
      <c r="O593" s="14" t="n"/>
      <c r="P593" s="14" t="n"/>
      <c r="Q593" s="14" t="n"/>
      <c r="R593" s="14" t="n"/>
      <c r="S593" s="14" t="n"/>
      <c r="T593" s="14" t="n"/>
      <c r="U593" s="14" t="n"/>
      <c r="V593" s="14" t="n"/>
      <c r="W593" s="14" t="n"/>
      <c r="X593" s="14" t="n"/>
      <c r="Y593" s="14" t="n"/>
      <c r="Z593" s="14" t="n"/>
    </row>
    <row r="594" ht="15.75" customHeight="1" s="16">
      <c r="A594" s="14" t="n"/>
      <c r="B594" s="14" t="n"/>
      <c r="C594" s="14" t="n"/>
      <c r="D594" s="14" t="n"/>
      <c r="E594" s="14" t="n"/>
      <c r="F594" s="14" t="n"/>
      <c r="G594" s="14" t="n"/>
      <c r="H594" s="14" t="n"/>
      <c r="I594" s="14" t="n"/>
      <c r="J594" s="14" t="n"/>
      <c r="K594" s="14" t="n"/>
      <c r="L594" s="14" t="n"/>
      <c r="M594" s="14" t="n"/>
      <c r="N594" s="14" t="n"/>
      <c r="O594" s="14" t="n"/>
      <c r="P594" s="14" t="n"/>
      <c r="Q594" s="14" t="n"/>
      <c r="R594" s="14" t="n"/>
      <c r="S594" s="14" t="n"/>
      <c r="T594" s="14" t="n"/>
      <c r="U594" s="14" t="n"/>
      <c r="V594" s="14" t="n"/>
      <c r="W594" s="14" t="n"/>
      <c r="X594" s="14" t="n"/>
      <c r="Y594" s="14" t="n"/>
      <c r="Z594" s="14" t="n"/>
    </row>
    <row r="595" ht="15.75" customHeight="1" s="16">
      <c r="A595" s="14" t="n"/>
      <c r="B595" s="14" t="n"/>
      <c r="C595" s="14" t="n"/>
      <c r="D595" s="14" t="n"/>
      <c r="E595" s="14" t="n"/>
      <c r="F595" s="14" t="n"/>
      <c r="G595" s="14" t="n"/>
      <c r="H595" s="14" t="n"/>
      <c r="I595" s="14" t="n"/>
      <c r="J595" s="14" t="n"/>
      <c r="K595" s="14" t="n"/>
      <c r="L595" s="14" t="n"/>
      <c r="M595" s="14" t="n"/>
      <c r="N595" s="14" t="n"/>
      <c r="O595" s="14" t="n"/>
      <c r="P595" s="14" t="n"/>
      <c r="Q595" s="14" t="n"/>
      <c r="R595" s="14" t="n"/>
      <c r="S595" s="14" t="n"/>
      <c r="T595" s="14" t="n"/>
      <c r="U595" s="14" t="n"/>
      <c r="V595" s="14" t="n"/>
      <c r="W595" s="14" t="n"/>
      <c r="X595" s="14" t="n"/>
      <c r="Y595" s="14" t="n"/>
      <c r="Z595" s="14" t="n"/>
    </row>
    <row r="596" ht="15.75" customHeight="1" s="16">
      <c r="A596" s="14" t="n"/>
      <c r="B596" s="14" t="n"/>
      <c r="C596" s="14" t="n"/>
      <c r="D596" s="14" t="n"/>
      <c r="E596" s="14" t="n"/>
      <c r="F596" s="14" t="n"/>
      <c r="G596" s="14" t="n"/>
      <c r="H596" s="14" t="n"/>
      <c r="I596" s="14" t="n"/>
      <c r="J596" s="14" t="n"/>
      <c r="K596" s="14" t="n"/>
      <c r="L596" s="14" t="n"/>
      <c r="M596" s="14" t="n"/>
      <c r="N596" s="14" t="n"/>
      <c r="O596" s="14" t="n"/>
      <c r="P596" s="14" t="n"/>
      <c r="Q596" s="14" t="n"/>
      <c r="R596" s="14" t="n"/>
      <c r="S596" s="14" t="n"/>
      <c r="T596" s="14" t="n"/>
      <c r="U596" s="14" t="n"/>
      <c r="V596" s="14" t="n"/>
      <c r="W596" s="14" t="n"/>
      <c r="X596" s="14" t="n"/>
      <c r="Y596" s="14" t="n"/>
      <c r="Z596" s="14" t="n"/>
    </row>
    <row r="597" ht="15.75" customHeight="1" s="16">
      <c r="A597" s="14" t="n"/>
      <c r="B597" s="14" t="n"/>
      <c r="C597" s="14" t="n"/>
      <c r="D597" s="14" t="n"/>
      <c r="E597" s="14" t="n"/>
      <c r="F597" s="14" t="n"/>
      <c r="G597" s="14" t="n"/>
      <c r="H597" s="14" t="n"/>
      <c r="I597" s="14" t="n"/>
      <c r="J597" s="14" t="n"/>
      <c r="K597" s="14" t="n"/>
      <c r="L597" s="14" t="n"/>
      <c r="M597" s="14" t="n"/>
      <c r="N597" s="14" t="n"/>
      <c r="O597" s="14" t="n"/>
      <c r="P597" s="14" t="n"/>
      <c r="Q597" s="14" t="n"/>
      <c r="R597" s="14" t="n"/>
      <c r="S597" s="14" t="n"/>
      <c r="T597" s="14" t="n"/>
      <c r="U597" s="14" t="n"/>
      <c r="V597" s="14" t="n"/>
      <c r="W597" s="14" t="n"/>
      <c r="X597" s="14" t="n"/>
      <c r="Y597" s="14" t="n"/>
      <c r="Z597" s="14" t="n"/>
    </row>
    <row r="598" ht="15.75" customHeight="1" s="16">
      <c r="A598" s="14" t="n"/>
      <c r="B598" s="14" t="n"/>
      <c r="C598" s="14" t="n"/>
      <c r="D598" s="14" t="n"/>
      <c r="E598" s="14" t="n"/>
      <c r="F598" s="14" t="n"/>
      <c r="G598" s="14" t="n"/>
      <c r="H598" s="14" t="n"/>
      <c r="I598" s="14" t="n"/>
      <c r="J598" s="14" t="n"/>
      <c r="K598" s="14" t="n"/>
      <c r="L598" s="14" t="n"/>
      <c r="M598" s="14" t="n"/>
      <c r="N598" s="14" t="n"/>
      <c r="O598" s="14" t="n"/>
      <c r="P598" s="14" t="n"/>
      <c r="Q598" s="14" t="n"/>
      <c r="R598" s="14" t="n"/>
      <c r="S598" s="14" t="n"/>
      <c r="T598" s="14" t="n"/>
      <c r="U598" s="14" t="n"/>
      <c r="V598" s="14" t="n"/>
      <c r="W598" s="14" t="n"/>
      <c r="X598" s="14" t="n"/>
      <c r="Y598" s="14" t="n"/>
      <c r="Z598" s="14" t="n"/>
    </row>
    <row r="599" ht="15.75" customHeight="1" s="16">
      <c r="A599" s="14" t="n"/>
      <c r="B599" s="14" t="n"/>
      <c r="C599" s="14" t="n"/>
      <c r="D599" s="14" t="n"/>
      <c r="E599" s="14" t="n"/>
      <c r="F599" s="14" t="n"/>
      <c r="G599" s="14" t="n"/>
      <c r="H599" s="14" t="n"/>
      <c r="I599" s="14" t="n"/>
      <c r="J599" s="14" t="n"/>
      <c r="K599" s="14" t="n"/>
      <c r="L599" s="14" t="n"/>
      <c r="M599" s="14" t="n"/>
      <c r="N599" s="14" t="n"/>
      <c r="O599" s="14" t="n"/>
      <c r="P599" s="14" t="n"/>
      <c r="Q599" s="14" t="n"/>
      <c r="R599" s="14" t="n"/>
      <c r="S599" s="14" t="n"/>
      <c r="T599" s="14" t="n"/>
      <c r="U599" s="14" t="n"/>
      <c r="V599" s="14" t="n"/>
      <c r="W599" s="14" t="n"/>
      <c r="X599" s="14" t="n"/>
      <c r="Y599" s="14" t="n"/>
      <c r="Z599" s="14" t="n"/>
    </row>
    <row r="600" ht="15.75" customHeight="1" s="16">
      <c r="A600" s="14" t="n"/>
      <c r="B600" s="14" t="n"/>
      <c r="C600" s="14" t="n"/>
      <c r="D600" s="14" t="n"/>
      <c r="E600" s="14" t="n"/>
      <c r="F600" s="14" t="n"/>
      <c r="G600" s="14" t="n"/>
      <c r="H600" s="14" t="n"/>
      <c r="I600" s="14" t="n"/>
      <c r="J600" s="14" t="n"/>
      <c r="K600" s="14" t="n"/>
      <c r="L600" s="14" t="n"/>
      <c r="M600" s="14" t="n"/>
      <c r="N600" s="14" t="n"/>
      <c r="O600" s="14" t="n"/>
      <c r="P600" s="14" t="n"/>
      <c r="Q600" s="14" t="n"/>
      <c r="R600" s="14" t="n"/>
      <c r="S600" s="14" t="n"/>
      <c r="T600" s="14" t="n"/>
      <c r="U600" s="14" t="n"/>
      <c r="V600" s="14" t="n"/>
      <c r="W600" s="14" t="n"/>
      <c r="X600" s="14" t="n"/>
      <c r="Y600" s="14" t="n"/>
      <c r="Z600" s="14" t="n"/>
    </row>
    <row r="601" ht="15.75" customHeight="1" s="16">
      <c r="A601" s="14" t="n"/>
      <c r="B601" s="14" t="n"/>
      <c r="C601" s="14" t="n"/>
      <c r="D601" s="14" t="n"/>
      <c r="E601" s="14" t="n"/>
      <c r="F601" s="14" t="n"/>
      <c r="G601" s="14" t="n"/>
      <c r="H601" s="14" t="n"/>
      <c r="I601" s="14" t="n"/>
      <c r="J601" s="14" t="n"/>
      <c r="K601" s="14" t="n"/>
      <c r="L601" s="14" t="n"/>
      <c r="M601" s="14" t="n"/>
      <c r="N601" s="14" t="n"/>
      <c r="O601" s="14" t="n"/>
      <c r="P601" s="14" t="n"/>
      <c r="Q601" s="14" t="n"/>
      <c r="R601" s="14" t="n"/>
      <c r="S601" s="14" t="n"/>
      <c r="T601" s="14" t="n"/>
      <c r="U601" s="14" t="n"/>
      <c r="V601" s="14" t="n"/>
      <c r="W601" s="14" t="n"/>
      <c r="X601" s="14" t="n"/>
      <c r="Y601" s="14" t="n"/>
      <c r="Z601" s="14" t="n"/>
    </row>
    <row r="602" ht="15.75" customHeight="1" s="16">
      <c r="A602" s="14" t="n"/>
      <c r="B602" s="14" t="n"/>
      <c r="C602" s="14" t="n"/>
      <c r="D602" s="14" t="n"/>
      <c r="E602" s="14" t="n"/>
      <c r="F602" s="14" t="n"/>
      <c r="G602" s="14" t="n"/>
      <c r="H602" s="14" t="n"/>
      <c r="I602" s="14" t="n"/>
      <c r="J602" s="14" t="n"/>
      <c r="K602" s="14" t="n"/>
      <c r="L602" s="14" t="n"/>
      <c r="M602" s="14" t="n"/>
      <c r="N602" s="14" t="n"/>
      <c r="O602" s="14" t="n"/>
      <c r="P602" s="14" t="n"/>
      <c r="Q602" s="14" t="n"/>
      <c r="R602" s="14" t="n"/>
      <c r="S602" s="14" t="n"/>
      <c r="T602" s="14" t="n"/>
      <c r="U602" s="14" t="n"/>
      <c r="V602" s="14" t="n"/>
      <c r="W602" s="14" t="n"/>
      <c r="X602" s="14" t="n"/>
      <c r="Y602" s="14" t="n"/>
      <c r="Z602" s="14" t="n"/>
    </row>
    <row r="603" ht="15.75" customHeight="1" s="16">
      <c r="A603" s="14" t="n"/>
      <c r="B603" s="14" t="n"/>
      <c r="C603" s="14" t="n"/>
      <c r="D603" s="14" t="n"/>
      <c r="E603" s="14" t="n"/>
      <c r="F603" s="14" t="n"/>
      <c r="G603" s="14" t="n"/>
      <c r="H603" s="14" t="n"/>
      <c r="I603" s="14" t="n"/>
      <c r="J603" s="14" t="n"/>
      <c r="K603" s="14" t="n"/>
      <c r="L603" s="14" t="n"/>
      <c r="M603" s="14" t="n"/>
      <c r="N603" s="14" t="n"/>
      <c r="O603" s="14" t="n"/>
      <c r="P603" s="14" t="n"/>
      <c r="Q603" s="14" t="n"/>
      <c r="R603" s="14" t="n"/>
      <c r="S603" s="14" t="n"/>
      <c r="T603" s="14" t="n"/>
      <c r="U603" s="14" t="n"/>
      <c r="V603" s="14" t="n"/>
      <c r="W603" s="14" t="n"/>
      <c r="X603" s="14" t="n"/>
      <c r="Y603" s="14" t="n"/>
      <c r="Z603" s="14" t="n"/>
    </row>
    <row r="604" ht="15.75" customHeight="1" s="16">
      <c r="A604" s="14" t="n"/>
      <c r="B604" s="14" t="n"/>
      <c r="C604" s="14" t="n"/>
      <c r="D604" s="14" t="n"/>
      <c r="E604" s="14" t="n"/>
      <c r="F604" s="14" t="n"/>
      <c r="G604" s="14" t="n"/>
      <c r="H604" s="14" t="n"/>
      <c r="I604" s="14" t="n"/>
      <c r="J604" s="14" t="n"/>
      <c r="K604" s="14" t="n"/>
      <c r="L604" s="14" t="n"/>
      <c r="M604" s="14" t="n"/>
      <c r="N604" s="14" t="n"/>
      <c r="O604" s="14" t="n"/>
      <c r="P604" s="14" t="n"/>
      <c r="Q604" s="14" t="n"/>
      <c r="R604" s="14" t="n"/>
      <c r="S604" s="14" t="n"/>
      <c r="T604" s="14" t="n"/>
      <c r="U604" s="14" t="n"/>
      <c r="V604" s="14" t="n"/>
      <c r="W604" s="14" t="n"/>
      <c r="X604" s="14" t="n"/>
      <c r="Y604" s="14" t="n"/>
      <c r="Z604" s="14" t="n"/>
    </row>
    <row r="605" ht="15.75" customHeight="1" s="16">
      <c r="A605" s="14" t="n"/>
      <c r="B605" s="14" t="n"/>
      <c r="C605" s="14" t="n"/>
      <c r="D605" s="14" t="n"/>
      <c r="E605" s="14" t="n"/>
      <c r="F605" s="14" t="n"/>
      <c r="G605" s="14" t="n"/>
      <c r="H605" s="14" t="n"/>
      <c r="I605" s="14" t="n"/>
      <c r="J605" s="14" t="n"/>
      <c r="K605" s="14" t="n"/>
      <c r="L605" s="14" t="n"/>
      <c r="M605" s="14" t="n"/>
      <c r="N605" s="14" t="n"/>
      <c r="O605" s="14" t="n"/>
      <c r="P605" s="14" t="n"/>
      <c r="Q605" s="14" t="n"/>
      <c r="R605" s="14" t="n"/>
      <c r="S605" s="14" t="n"/>
      <c r="T605" s="14" t="n"/>
      <c r="U605" s="14" t="n"/>
      <c r="V605" s="14" t="n"/>
      <c r="W605" s="14" t="n"/>
      <c r="X605" s="14" t="n"/>
      <c r="Y605" s="14" t="n"/>
      <c r="Z605" s="14" t="n"/>
    </row>
    <row r="606" ht="15.75" customHeight="1" s="16">
      <c r="A606" s="14" t="n"/>
      <c r="B606" s="14" t="n"/>
      <c r="C606" s="14" t="n"/>
      <c r="D606" s="14" t="n"/>
      <c r="E606" s="14" t="n"/>
      <c r="F606" s="14" t="n"/>
      <c r="G606" s="14" t="n"/>
      <c r="H606" s="14" t="n"/>
      <c r="I606" s="14" t="n"/>
      <c r="J606" s="14" t="n"/>
      <c r="K606" s="14" t="n"/>
      <c r="L606" s="14" t="n"/>
      <c r="M606" s="14" t="n"/>
      <c r="N606" s="14" t="n"/>
      <c r="O606" s="14" t="n"/>
      <c r="P606" s="14" t="n"/>
      <c r="Q606" s="14" t="n"/>
      <c r="R606" s="14" t="n"/>
      <c r="S606" s="14" t="n"/>
      <c r="T606" s="14" t="n"/>
      <c r="U606" s="14" t="n"/>
      <c r="V606" s="14" t="n"/>
      <c r="W606" s="14" t="n"/>
      <c r="X606" s="14" t="n"/>
      <c r="Y606" s="14" t="n"/>
      <c r="Z606" s="14" t="n"/>
    </row>
    <row r="607" ht="15.75" customHeight="1" s="16">
      <c r="A607" s="14" t="n"/>
      <c r="B607" s="14" t="n"/>
      <c r="C607" s="14" t="n"/>
      <c r="D607" s="14" t="n"/>
      <c r="E607" s="14" t="n"/>
      <c r="F607" s="14" t="n"/>
      <c r="G607" s="14" t="n"/>
      <c r="H607" s="14" t="n"/>
      <c r="I607" s="14" t="n"/>
      <c r="J607" s="14" t="n"/>
      <c r="K607" s="14" t="n"/>
      <c r="L607" s="14" t="n"/>
      <c r="M607" s="14" t="n"/>
      <c r="N607" s="14" t="n"/>
      <c r="O607" s="14" t="n"/>
      <c r="P607" s="14" t="n"/>
      <c r="Q607" s="14" t="n"/>
      <c r="R607" s="14" t="n"/>
      <c r="S607" s="14" t="n"/>
      <c r="T607" s="14" t="n"/>
      <c r="U607" s="14" t="n"/>
      <c r="V607" s="14" t="n"/>
      <c r="W607" s="14" t="n"/>
      <c r="X607" s="14" t="n"/>
      <c r="Y607" s="14" t="n"/>
      <c r="Z607" s="14" t="n"/>
    </row>
    <row r="608" ht="15.75" customHeight="1" s="16">
      <c r="A608" s="14" t="n"/>
      <c r="B608" s="14" t="n"/>
      <c r="C608" s="14" t="n"/>
      <c r="D608" s="14" t="n"/>
      <c r="E608" s="14" t="n"/>
      <c r="F608" s="14" t="n"/>
      <c r="G608" s="14" t="n"/>
      <c r="H608" s="14" t="n"/>
      <c r="I608" s="14" t="n"/>
      <c r="J608" s="14" t="n"/>
      <c r="K608" s="14" t="n"/>
      <c r="L608" s="14" t="n"/>
      <c r="M608" s="14" t="n"/>
      <c r="N608" s="14" t="n"/>
      <c r="O608" s="14" t="n"/>
      <c r="P608" s="14" t="n"/>
      <c r="Q608" s="14" t="n"/>
      <c r="R608" s="14" t="n"/>
      <c r="S608" s="14" t="n"/>
      <c r="T608" s="14" t="n"/>
      <c r="U608" s="14" t="n"/>
      <c r="V608" s="14" t="n"/>
      <c r="W608" s="14" t="n"/>
      <c r="X608" s="14" t="n"/>
      <c r="Y608" s="14" t="n"/>
      <c r="Z608" s="14" t="n"/>
    </row>
    <row r="609" ht="15.75" customHeight="1" s="16">
      <c r="A609" s="14" t="n"/>
      <c r="B609" s="14" t="n"/>
      <c r="C609" s="14" t="n"/>
      <c r="D609" s="14" t="n"/>
      <c r="E609" s="14" t="n"/>
      <c r="F609" s="14" t="n"/>
      <c r="G609" s="14" t="n"/>
      <c r="H609" s="14" t="n"/>
      <c r="I609" s="14" t="n"/>
      <c r="J609" s="14" t="n"/>
      <c r="K609" s="14" t="n"/>
      <c r="L609" s="14" t="n"/>
      <c r="M609" s="14" t="n"/>
      <c r="N609" s="14" t="n"/>
      <c r="O609" s="14" t="n"/>
      <c r="P609" s="14" t="n"/>
      <c r="Q609" s="14" t="n"/>
      <c r="R609" s="14" t="n"/>
      <c r="S609" s="14" t="n"/>
      <c r="T609" s="14" t="n"/>
      <c r="U609" s="14" t="n"/>
      <c r="V609" s="14" t="n"/>
      <c r="W609" s="14" t="n"/>
      <c r="X609" s="14" t="n"/>
      <c r="Y609" s="14" t="n"/>
      <c r="Z609" s="14" t="n"/>
    </row>
    <row r="610" ht="15.75" customHeight="1" s="16">
      <c r="A610" s="14" t="n"/>
      <c r="B610" s="14" t="n"/>
      <c r="C610" s="14" t="n"/>
      <c r="D610" s="14" t="n"/>
      <c r="E610" s="14" t="n"/>
      <c r="F610" s="14" t="n"/>
      <c r="G610" s="14" t="n"/>
      <c r="H610" s="14" t="n"/>
      <c r="I610" s="14" t="n"/>
      <c r="J610" s="14" t="n"/>
      <c r="K610" s="14" t="n"/>
      <c r="L610" s="14" t="n"/>
      <c r="M610" s="14" t="n"/>
      <c r="N610" s="14" t="n"/>
      <c r="O610" s="14" t="n"/>
      <c r="P610" s="14" t="n"/>
      <c r="Q610" s="14" t="n"/>
      <c r="R610" s="14" t="n"/>
      <c r="S610" s="14" t="n"/>
      <c r="T610" s="14" t="n"/>
      <c r="U610" s="14" t="n"/>
      <c r="V610" s="14" t="n"/>
      <c r="W610" s="14" t="n"/>
      <c r="X610" s="14" t="n"/>
      <c r="Y610" s="14" t="n"/>
      <c r="Z610" s="14" t="n"/>
    </row>
    <row r="611" ht="15.75" customHeight="1" s="16">
      <c r="A611" s="14" t="n"/>
      <c r="B611" s="14" t="n"/>
      <c r="C611" s="14" t="n"/>
      <c r="D611" s="14" t="n"/>
      <c r="E611" s="14" t="n"/>
      <c r="F611" s="14" t="n"/>
      <c r="G611" s="14" t="n"/>
      <c r="H611" s="14" t="n"/>
      <c r="I611" s="14" t="n"/>
      <c r="J611" s="14" t="n"/>
      <c r="K611" s="14" t="n"/>
      <c r="L611" s="14" t="n"/>
      <c r="M611" s="14" t="n"/>
      <c r="N611" s="14" t="n"/>
      <c r="O611" s="14" t="n"/>
      <c r="P611" s="14" t="n"/>
      <c r="Q611" s="14" t="n"/>
      <c r="R611" s="14" t="n"/>
      <c r="S611" s="14" t="n"/>
      <c r="T611" s="14" t="n"/>
      <c r="U611" s="14" t="n"/>
      <c r="V611" s="14" t="n"/>
      <c r="W611" s="14" t="n"/>
      <c r="X611" s="14" t="n"/>
      <c r="Y611" s="14" t="n"/>
      <c r="Z611" s="14" t="n"/>
    </row>
    <row r="612" ht="15.75" customHeight="1" s="16">
      <c r="A612" s="14" t="n"/>
      <c r="B612" s="14" t="n"/>
      <c r="C612" s="14" t="n"/>
      <c r="D612" s="14" t="n"/>
      <c r="E612" s="14" t="n"/>
      <c r="F612" s="14" t="n"/>
      <c r="G612" s="14" t="n"/>
      <c r="H612" s="14" t="n"/>
      <c r="I612" s="14" t="n"/>
      <c r="J612" s="14" t="n"/>
      <c r="K612" s="14" t="n"/>
      <c r="L612" s="14" t="n"/>
      <c r="M612" s="14" t="n"/>
      <c r="N612" s="14" t="n"/>
      <c r="O612" s="14" t="n"/>
      <c r="P612" s="14" t="n"/>
      <c r="Q612" s="14" t="n"/>
      <c r="R612" s="14" t="n"/>
      <c r="S612" s="14" t="n"/>
      <c r="T612" s="14" t="n"/>
      <c r="U612" s="14" t="n"/>
      <c r="V612" s="14" t="n"/>
      <c r="W612" s="14" t="n"/>
      <c r="X612" s="14" t="n"/>
      <c r="Y612" s="14" t="n"/>
      <c r="Z612" s="14" t="n"/>
    </row>
    <row r="613" ht="15.75" customHeight="1" s="16">
      <c r="A613" s="14" t="n"/>
      <c r="B613" s="14" t="n"/>
      <c r="C613" s="14" t="n"/>
      <c r="D613" s="14" t="n"/>
      <c r="E613" s="14" t="n"/>
      <c r="F613" s="14" t="n"/>
      <c r="G613" s="14" t="n"/>
      <c r="H613" s="14" t="n"/>
      <c r="I613" s="14" t="n"/>
      <c r="J613" s="14" t="n"/>
      <c r="K613" s="14" t="n"/>
      <c r="L613" s="14" t="n"/>
      <c r="M613" s="14" t="n"/>
      <c r="N613" s="14" t="n"/>
      <c r="O613" s="14" t="n"/>
      <c r="P613" s="14" t="n"/>
      <c r="Q613" s="14" t="n"/>
      <c r="R613" s="14" t="n"/>
      <c r="S613" s="14" t="n"/>
      <c r="T613" s="14" t="n"/>
      <c r="U613" s="14" t="n"/>
      <c r="V613" s="14" t="n"/>
      <c r="W613" s="14" t="n"/>
      <c r="X613" s="14" t="n"/>
      <c r="Y613" s="14" t="n"/>
      <c r="Z613" s="14" t="n"/>
    </row>
    <row r="614" ht="15.75" customHeight="1" s="16">
      <c r="A614" s="14" t="n"/>
      <c r="B614" s="14" t="n"/>
      <c r="C614" s="14" t="n"/>
      <c r="D614" s="14" t="n"/>
      <c r="E614" s="14" t="n"/>
      <c r="F614" s="14" t="n"/>
      <c r="G614" s="14" t="n"/>
      <c r="H614" s="14" t="n"/>
      <c r="I614" s="14" t="n"/>
      <c r="J614" s="14" t="n"/>
      <c r="K614" s="14" t="n"/>
      <c r="L614" s="14" t="n"/>
      <c r="M614" s="14" t="n"/>
      <c r="N614" s="14" t="n"/>
      <c r="O614" s="14" t="n"/>
      <c r="P614" s="14" t="n"/>
      <c r="Q614" s="14" t="n"/>
      <c r="R614" s="14" t="n"/>
      <c r="S614" s="14" t="n"/>
      <c r="T614" s="14" t="n"/>
      <c r="U614" s="14" t="n"/>
      <c r="V614" s="14" t="n"/>
      <c r="W614" s="14" t="n"/>
      <c r="X614" s="14" t="n"/>
      <c r="Y614" s="14" t="n"/>
      <c r="Z614" s="14" t="n"/>
    </row>
    <row r="615" ht="15.75" customHeight="1" s="16">
      <c r="A615" s="14" t="n"/>
      <c r="B615" s="14" t="n"/>
      <c r="C615" s="14" t="n"/>
      <c r="D615" s="14" t="n"/>
      <c r="E615" s="14" t="n"/>
      <c r="F615" s="14" t="n"/>
      <c r="G615" s="14" t="n"/>
      <c r="H615" s="14" t="n"/>
      <c r="I615" s="14" t="n"/>
      <c r="J615" s="14" t="n"/>
      <c r="K615" s="14" t="n"/>
      <c r="L615" s="14" t="n"/>
      <c r="M615" s="14" t="n"/>
      <c r="N615" s="14" t="n"/>
      <c r="O615" s="14" t="n"/>
      <c r="P615" s="14" t="n"/>
      <c r="Q615" s="14" t="n"/>
      <c r="R615" s="14" t="n"/>
      <c r="S615" s="14" t="n"/>
      <c r="T615" s="14" t="n"/>
      <c r="U615" s="14" t="n"/>
      <c r="V615" s="14" t="n"/>
      <c r="W615" s="14" t="n"/>
      <c r="X615" s="14" t="n"/>
      <c r="Y615" s="14" t="n"/>
      <c r="Z615" s="14" t="n"/>
    </row>
    <row r="616" ht="15.75" customHeight="1" s="16">
      <c r="A616" s="14" t="n"/>
      <c r="B616" s="14" t="n"/>
      <c r="C616" s="14" t="n"/>
      <c r="D616" s="14" t="n"/>
      <c r="E616" s="14" t="n"/>
      <c r="F616" s="14" t="n"/>
      <c r="G616" s="14" t="n"/>
      <c r="H616" s="14" t="n"/>
      <c r="I616" s="14" t="n"/>
      <c r="J616" s="14" t="n"/>
      <c r="K616" s="14" t="n"/>
      <c r="L616" s="14" t="n"/>
      <c r="M616" s="14" t="n"/>
      <c r="N616" s="14" t="n"/>
      <c r="O616" s="14" t="n"/>
      <c r="P616" s="14" t="n"/>
      <c r="Q616" s="14" t="n"/>
      <c r="R616" s="14" t="n"/>
      <c r="S616" s="14" t="n"/>
      <c r="T616" s="14" t="n"/>
      <c r="U616" s="14" t="n"/>
      <c r="V616" s="14" t="n"/>
      <c r="W616" s="14" t="n"/>
      <c r="X616" s="14" t="n"/>
      <c r="Y616" s="14" t="n"/>
      <c r="Z616" s="14" t="n"/>
    </row>
    <row r="617" ht="15.75" customHeight="1" s="16">
      <c r="A617" s="14" t="n"/>
      <c r="B617" s="14" t="n"/>
      <c r="C617" s="14" t="n"/>
      <c r="D617" s="14" t="n"/>
      <c r="E617" s="14" t="n"/>
      <c r="F617" s="14" t="n"/>
      <c r="G617" s="14" t="n"/>
      <c r="H617" s="14" t="n"/>
      <c r="I617" s="14" t="n"/>
      <c r="J617" s="14" t="n"/>
      <c r="K617" s="14" t="n"/>
      <c r="L617" s="14" t="n"/>
      <c r="M617" s="14" t="n"/>
      <c r="N617" s="14" t="n"/>
      <c r="O617" s="14" t="n"/>
      <c r="P617" s="14" t="n"/>
      <c r="Q617" s="14" t="n"/>
      <c r="R617" s="14" t="n"/>
      <c r="S617" s="14" t="n"/>
      <c r="T617" s="14" t="n"/>
      <c r="U617" s="14" t="n"/>
      <c r="V617" s="14" t="n"/>
      <c r="W617" s="14" t="n"/>
      <c r="X617" s="14" t="n"/>
      <c r="Y617" s="14" t="n"/>
      <c r="Z617" s="14" t="n"/>
    </row>
    <row r="618" ht="15.75" customHeight="1" s="16">
      <c r="A618" s="14" t="n"/>
      <c r="B618" s="14" t="n"/>
      <c r="C618" s="14" t="n"/>
      <c r="D618" s="14" t="n"/>
      <c r="E618" s="14" t="n"/>
      <c r="F618" s="14" t="n"/>
      <c r="G618" s="14" t="n"/>
      <c r="H618" s="14" t="n"/>
      <c r="I618" s="14" t="n"/>
      <c r="J618" s="14" t="n"/>
      <c r="K618" s="14" t="n"/>
      <c r="L618" s="14" t="n"/>
      <c r="M618" s="14" t="n"/>
      <c r="N618" s="14" t="n"/>
      <c r="O618" s="14" t="n"/>
      <c r="P618" s="14" t="n"/>
      <c r="Q618" s="14" t="n"/>
      <c r="R618" s="14" t="n"/>
      <c r="S618" s="14" t="n"/>
      <c r="T618" s="14" t="n"/>
      <c r="U618" s="14" t="n"/>
      <c r="V618" s="14" t="n"/>
      <c r="W618" s="14" t="n"/>
      <c r="X618" s="14" t="n"/>
      <c r="Y618" s="14" t="n"/>
      <c r="Z618" s="14" t="n"/>
    </row>
    <row r="619" ht="15.75" customHeight="1" s="16">
      <c r="A619" s="14" t="n"/>
      <c r="B619" s="14" t="n"/>
      <c r="C619" s="14" t="n"/>
      <c r="D619" s="14" t="n"/>
      <c r="E619" s="14" t="n"/>
      <c r="F619" s="14" t="n"/>
      <c r="G619" s="14" t="n"/>
      <c r="H619" s="14" t="n"/>
      <c r="I619" s="14" t="n"/>
      <c r="J619" s="14" t="n"/>
      <c r="K619" s="14" t="n"/>
      <c r="L619" s="14" t="n"/>
      <c r="M619" s="14" t="n"/>
      <c r="N619" s="14" t="n"/>
      <c r="O619" s="14" t="n"/>
      <c r="P619" s="14" t="n"/>
      <c r="Q619" s="14" t="n"/>
      <c r="R619" s="14" t="n"/>
      <c r="S619" s="14" t="n"/>
      <c r="T619" s="14" t="n"/>
      <c r="U619" s="14" t="n"/>
      <c r="V619" s="14" t="n"/>
      <c r="W619" s="14" t="n"/>
      <c r="X619" s="14" t="n"/>
      <c r="Y619" s="14" t="n"/>
      <c r="Z619" s="14" t="n"/>
    </row>
    <row r="620" ht="15.75" customHeight="1" s="16">
      <c r="A620" s="14" t="n"/>
      <c r="B620" s="14" t="n"/>
      <c r="C620" s="14" t="n"/>
      <c r="D620" s="14" t="n"/>
      <c r="E620" s="14" t="n"/>
      <c r="F620" s="14" t="n"/>
      <c r="G620" s="14" t="n"/>
      <c r="H620" s="14" t="n"/>
      <c r="I620" s="14" t="n"/>
      <c r="J620" s="14" t="n"/>
      <c r="K620" s="14" t="n"/>
      <c r="L620" s="14" t="n"/>
      <c r="M620" s="14" t="n"/>
      <c r="N620" s="14" t="n"/>
      <c r="O620" s="14" t="n"/>
      <c r="P620" s="14" t="n"/>
      <c r="Q620" s="14" t="n"/>
      <c r="R620" s="14" t="n"/>
      <c r="S620" s="14" t="n"/>
      <c r="T620" s="14" t="n"/>
      <c r="U620" s="14" t="n"/>
      <c r="V620" s="14" t="n"/>
      <c r="W620" s="14" t="n"/>
      <c r="X620" s="14" t="n"/>
      <c r="Y620" s="14" t="n"/>
      <c r="Z620" s="14" t="n"/>
    </row>
    <row r="621" ht="15.75" customHeight="1" s="16">
      <c r="A621" s="14" t="n"/>
      <c r="B621" s="14" t="n"/>
      <c r="C621" s="14" t="n"/>
      <c r="D621" s="14" t="n"/>
      <c r="E621" s="14" t="n"/>
      <c r="F621" s="14" t="n"/>
      <c r="G621" s="14" t="n"/>
      <c r="H621" s="14" t="n"/>
      <c r="I621" s="14" t="n"/>
      <c r="J621" s="14" t="n"/>
      <c r="K621" s="14" t="n"/>
      <c r="L621" s="14" t="n"/>
      <c r="M621" s="14" t="n"/>
      <c r="N621" s="14" t="n"/>
      <c r="O621" s="14" t="n"/>
      <c r="P621" s="14" t="n"/>
      <c r="Q621" s="14" t="n"/>
      <c r="R621" s="14" t="n"/>
      <c r="S621" s="14" t="n"/>
      <c r="T621" s="14" t="n"/>
      <c r="U621" s="14" t="n"/>
      <c r="V621" s="14" t="n"/>
      <c r="W621" s="14" t="n"/>
      <c r="X621" s="14" t="n"/>
      <c r="Y621" s="14" t="n"/>
      <c r="Z621" s="14" t="n"/>
    </row>
    <row r="622" ht="15.75" customHeight="1" s="16">
      <c r="A622" s="14" t="n"/>
      <c r="B622" s="14" t="n"/>
      <c r="C622" s="14" t="n"/>
      <c r="D622" s="14" t="n"/>
      <c r="E622" s="14" t="n"/>
      <c r="F622" s="14" t="n"/>
      <c r="G622" s="14" t="n"/>
      <c r="H622" s="14" t="n"/>
      <c r="I622" s="14" t="n"/>
      <c r="J622" s="14" t="n"/>
      <c r="K622" s="14" t="n"/>
      <c r="L622" s="14" t="n"/>
      <c r="M622" s="14" t="n"/>
      <c r="N622" s="14" t="n"/>
      <c r="O622" s="14" t="n"/>
      <c r="P622" s="14" t="n"/>
      <c r="Q622" s="14" t="n"/>
      <c r="R622" s="14" t="n"/>
      <c r="S622" s="14" t="n"/>
      <c r="T622" s="14" t="n"/>
      <c r="U622" s="14" t="n"/>
      <c r="V622" s="14" t="n"/>
      <c r="W622" s="14" t="n"/>
      <c r="X622" s="14" t="n"/>
      <c r="Y622" s="14" t="n"/>
      <c r="Z622" s="14" t="n"/>
    </row>
    <row r="623" ht="15.75" customHeight="1" s="16">
      <c r="A623" s="14" t="n"/>
      <c r="B623" s="14" t="n"/>
      <c r="C623" s="14" t="n"/>
      <c r="D623" s="14" t="n"/>
      <c r="E623" s="14" t="n"/>
      <c r="F623" s="14" t="n"/>
      <c r="G623" s="14" t="n"/>
      <c r="H623" s="14" t="n"/>
      <c r="I623" s="14" t="n"/>
      <c r="J623" s="14" t="n"/>
      <c r="K623" s="14" t="n"/>
      <c r="L623" s="14" t="n"/>
      <c r="M623" s="14" t="n"/>
      <c r="N623" s="14" t="n"/>
      <c r="O623" s="14" t="n"/>
      <c r="P623" s="14" t="n"/>
      <c r="Q623" s="14" t="n"/>
      <c r="R623" s="14" t="n"/>
      <c r="S623" s="14" t="n"/>
      <c r="T623" s="14" t="n"/>
      <c r="U623" s="14" t="n"/>
      <c r="V623" s="14" t="n"/>
      <c r="W623" s="14" t="n"/>
      <c r="X623" s="14" t="n"/>
      <c r="Y623" s="14" t="n"/>
      <c r="Z623" s="14" t="n"/>
    </row>
    <row r="624" ht="15.75" customHeight="1" s="16">
      <c r="A624" s="14" t="n"/>
      <c r="B624" s="14" t="n"/>
      <c r="C624" s="14" t="n"/>
      <c r="D624" s="14" t="n"/>
      <c r="E624" s="14" t="n"/>
      <c r="F624" s="14" t="n"/>
      <c r="G624" s="14" t="n"/>
      <c r="H624" s="14" t="n"/>
      <c r="I624" s="14" t="n"/>
      <c r="J624" s="14" t="n"/>
      <c r="K624" s="14" t="n"/>
      <c r="L624" s="14" t="n"/>
      <c r="M624" s="14" t="n"/>
      <c r="N624" s="14" t="n"/>
      <c r="O624" s="14" t="n"/>
      <c r="P624" s="14" t="n"/>
      <c r="Q624" s="14" t="n"/>
      <c r="R624" s="14" t="n"/>
      <c r="S624" s="14" t="n"/>
      <c r="T624" s="14" t="n"/>
      <c r="U624" s="14" t="n"/>
      <c r="V624" s="14" t="n"/>
      <c r="W624" s="14" t="n"/>
      <c r="X624" s="14" t="n"/>
      <c r="Y624" s="14" t="n"/>
      <c r="Z624" s="14" t="n"/>
    </row>
    <row r="625" ht="15.75" customHeight="1" s="16">
      <c r="A625" s="14" t="n"/>
      <c r="B625" s="14" t="n"/>
      <c r="C625" s="14" t="n"/>
      <c r="D625" s="14" t="n"/>
      <c r="E625" s="14" t="n"/>
      <c r="F625" s="14" t="n"/>
      <c r="G625" s="14" t="n"/>
      <c r="H625" s="14" t="n"/>
      <c r="I625" s="14" t="n"/>
      <c r="J625" s="14" t="n"/>
      <c r="K625" s="14" t="n"/>
      <c r="L625" s="14" t="n"/>
      <c r="M625" s="14" t="n"/>
      <c r="N625" s="14" t="n"/>
      <c r="O625" s="14" t="n"/>
      <c r="P625" s="14" t="n"/>
      <c r="Q625" s="14" t="n"/>
      <c r="R625" s="14" t="n"/>
      <c r="S625" s="14" t="n"/>
      <c r="T625" s="14" t="n"/>
      <c r="U625" s="14" t="n"/>
      <c r="V625" s="14" t="n"/>
      <c r="W625" s="14" t="n"/>
      <c r="X625" s="14" t="n"/>
      <c r="Y625" s="14" t="n"/>
      <c r="Z625" s="14" t="n"/>
    </row>
    <row r="626" ht="15.75" customHeight="1" s="16">
      <c r="A626" s="14" t="n"/>
      <c r="B626" s="14" t="n"/>
      <c r="C626" s="14" t="n"/>
      <c r="D626" s="14" t="n"/>
      <c r="E626" s="14" t="n"/>
      <c r="F626" s="14" t="n"/>
      <c r="G626" s="14" t="n"/>
      <c r="H626" s="14" t="n"/>
      <c r="I626" s="14" t="n"/>
      <c r="J626" s="14" t="n"/>
      <c r="K626" s="14" t="n"/>
      <c r="L626" s="14" t="n"/>
      <c r="M626" s="14" t="n"/>
      <c r="N626" s="14" t="n"/>
      <c r="O626" s="14" t="n"/>
      <c r="P626" s="14" t="n"/>
      <c r="Q626" s="14" t="n"/>
      <c r="R626" s="14" t="n"/>
      <c r="S626" s="14" t="n"/>
      <c r="T626" s="14" t="n"/>
      <c r="U626" s="14" t="n"/>
      <c r="V626" s="14" t="n"/>
      <c r="W626" s="14" t="n"/>
      <c r="X626" s="14" t="n"/>
      <c r="Y626" s="14" t="n"/>
      <c r="Z626" s="14" t="n"/>
    </row>
    <row r="627" ht="15.75" customHeight="1" s="16">
      <c r="A627" s="14" t="n"/>
      <c r="B627" s="14" t="n"/>
      <c r="C627" s="14" t="n"/>
      <c r="D627" s="14" t="n"/>
      <c r="E627" s="14" t="n"/>
      <c r="F627" s="14" t="n"/>
      <c r="G627" s="14" t="n"/>
      <c r="H627" s="14" t="n"/>
      <c r="I627" s="14" t="n"/>
      <c r="J627" s="14" t="n"/>
      <c r="K627" s="14" t="n"/>
      <c r="L627" s="14" t="n"/>
      <c r="M627" s="14" t="n"/>
      <c r="N627" s="14" t="n"/>
      <c r="O627" s="14" t="n"/>
      <c r="P627" s="14" t="n"/>
      <c r="Q627" s="14" t="n"/>
      <c r="R627" s="14" t="n"/>
      <c r="S627" s="14" t="n"/>
      <c r="T627" s="14" t="n"/>
      <c r="U627" s="14" t="n"/>
      <c r="V627" s="14" t="n"/>
      <c r="W627" s="14" t="n"/>
      <c r="X627" s="14" t="n"/>
      <c r="Y627" s="14" t="n"/>
      <c r="Z627" s="14" t="n"/>
    </row>
    <row r="628" ht="15.75" customHeight="1" s="16">
      <c r="A628" s="14" t="n"/>
      <c r="B628" s="14" t="n"/>
      <c r="C628" s="14" t="n"/>
      <c r="D628" s="14" t="n"/>
      <c r="E628" s="14" t="n"/>
      <c r="F628" s="14" t="n"/>
      <c r="G628" s="14" t="n"/>
      <c r="H628" s="14" t="n"/>
      <c r="I628" s="14" t="n"/>
      <c r="J628" s="14" t="n"/>
      <c r="K628" s="14" t="n"/>
      <c r="L628" s="14" t="n"/>
      <c r="M628" s="14" t="n"/>
      <c r="N628" s="14" t="n"/>
      <c r="O628" s="14" t="n"/>
      <c r="P628" s="14" t="n"/>
      <c r="Q628" s="14" t="n"/>
      <c r="R628" s="14" t="n"/>
      <c r="S628" s="14" t="n"/>
      <c r="T628" s="14" t="n"/>
      <c r="U628" s="14" t="n"/>
      <c r="V628" s="14" t="n"/>
      <c r="W628" s="14" t="n"/>
      <c r="X628" s="14" t="n"/>
      <c r="Y628" s="14" t="n"/>
      <c r="Z628" s="14" t="n"/>
    </row>
    <row r="629" ht="15.75" customHeight="1" s="16">
      <c r="A629" s="14" t="n"/>
      <c r="B629" s="14" t="n"/>
      <c r="C629" s="14" t="n"/>
      <c r="D629" s="14" t="n"/>
      <c r="E629" s="14" t="n"/>
      <c r="F629" s="14" t="n"/>
      <c r="G629" s="14" t="n"/>
      <c r="H629" s="14" t="n"/>
      <c r="I629" s="14" t="n"/>
      <c r="J629" s="14" t="n"/>
      <c r="K629" s="14" t="n"/>
      <c r="L629" s="14" t="n"/>
      <c r="M629" s="14" t="n"/>
      <c r="N629" s="14" t="n"/>
      <c r="O629" s="14" t="n"/>
      <c r="P629" s="14" t="n"/>
      <c r="Q629" s="14" t="n"/>
      <c r="R629" s="14" t="n"/>
      <c r="S629" s="14" t="n"/>
      <c r="T629" s="14" t="n"/>
      <c r="U629" s="14" t="n"/>
      <c r="V629" s="14" t="n"/>
      <c r="W629" s="14" t="n"/>
      <c r="X629" s="14" t="n"/>
      <c r="Y629" s="14" t="n"/>
      <c r="Z629" s="14" t="n"/>
    </row>
    <row r="630" ht="15.75" customHeight="1" s="16">
      <c r="A630" s="14" t="n"/>
      <c r="B630" s="14" t="n"/>
      <c r="C630" s="14" t="n"/>
      <c r="D630" s="14" t="n"/>
      <c r="E630" s="14" t="n"/>
      <c r="F630" s="14" t="n"/>
      <c r="G630" s="14" t="n"/>
      <c r="H630" s="14" t="n"/>
      <c r="I630" s="14" t="n"/>
      <c r="J630" s="14" t="n"/>
      <c r="K630" s="14" t="n"/>
      <c r="L630" s="14" t="n"/>
      <c r="M630" s="14" t="n"/>
      <c r="N630" s="14" t="n"/>
      <c r="O630" s="14" t="n"/>
      <c r="P630" s="14" t="n"/>
      <c r="Q630" s="14" t="n"/>
      <c r="R630" s="14" t="n"/>
      <c r="S630" s="14" t="n"/>
      <c r="T630" s="14" t="n"/>
      <c r="U630" s="14" t="n"/>
      <c r="V630" s="14" t="n"/>
      <c r="W630" s="14" t="n"/>
      <c r="X630" s="14" t="n"/>
      <c r="Y630" s="14" t="n"/>
      <c r="Z630" s="14" t="n"/>
    </row>
    <row r="631" ht="15.75" customHeight="1" s="16">
      <c r="A631" s="14" t="n"/>
      <c r="B631" s="14" t="n"/>
      <c r="C631" s="14" t="n"/>
      <c r="D631" s="14" t="n"/>
      <c r="E631" s="14" t="n"/>
      <c r="F631" s="14" t="n"/>
      <c r="G631" s="14" t="n"/>
      <c r="H631" s="14" t="n"/>
      <c r="I631" s="14" t="n"/>
      <c r="J631" s="14" t="n"/>
      <c r="K631" s="14" t="n"/>
      <c r="L631" s="14" t="n"/>
      <c r="M631" s="14" t="n"/>
      <c r="N631" s="14" t="n"/>
      <c r="O631" s="14" t="n"/>
      <c r="P631" s="14" t="n"/>
      <c r="Q631" s="14" t="n"/>
      <c r="R631" s="14" t="n"/>
      <c r="S631" s="14" t="n"/>
      <c r="T631" s="14" t="n"/>
      <c r="U631" s="14" t="n"/>
      <c r="V631" s="14" t="n"/>
      <c r="W631" s="14" t="n"/>
      <c r="X631" s="14" t="n"/>
      <c r="Y631" s="14" t="n"/>
      <c r="Z631" s="14" t="n"/>
    </row>
    <row r="632" ht="15.75" customHeight="1" s="16">
      <c r="A632" s="14" t="n"/>
      <c r="B632" s="14" t="n"/>
      <c r="C632" s="14" t="n"/>
      <c r="D632" s="14" t="n"/>
      <c r="E632" s="14" t="n"/>
      <c r="F632" s="14" t="n"/>
      <c r="G632" s="14" t="n"/>
      <c r="H632" s="14" t="n"/>
      <c r="I632" s="14" t="n"/>
      <c r="J632" s="14" t="n"/>
      <c r="K632" s="14" t="n"/>
      <c r="L632" s="14" t="n"/>
      <c r="M632" s="14" t="n"/>
      <c r="N632" s="14" t="n"/>
      <c r="O632" s="14" t="n"/>
      <c r="P632" s="14" t="n"/>
      <c r="Q632" s="14" t="n"/>
      <c r="R632" s="14" t="n"/>
      <c r="S632" s="14" t="n"/>
      <c r="T632" s="14" t="n"/>
      <c r="U632" s="14" t="n"/>
      <c r="V632" s="14" t="n"/>
      <c r="W632" s="14" t="n"/>
      <c r="X632" s="14" t="n"/>
      <c r="Y632" s="14" t="n"/>
      <c r="Z632" s="14" t="n"/>
    </row>
    <row r="633" ht="15.75" customHeight="1" s="16">
      <c r="A633" s="14" t="n"/>
      <c r="B633" s="14" t="n"/>
      <c r="C633" s="14" t="n"/>
      <c r="D633" s="14" t="n"/>
      <c r="E633" s="14" t="n"/>
      <c r="F633" s="14" t="n"/>
      <c r="G633" s="14" t="n"/>
      <c r="H633" s="14" t="n"/>
      <c r="I633" s="14" t="n"/>
      <c r="J633" s="14" t="n"/>
      <c r="K633" s="14" t="n"/>
      <c r="L633" s="14" t="n"/>
      <c r="M633" s="14" t="n"/>
      <c r="N633" s="14" t="n"/>
      <c r="O633" s="14" t="n"/>
      <c r="P633" s="14" t="n"/>
      <c r="Q633" s="14" t="n"/>
      <c r="R633" s="14" t="n"/>
      <c r="S633" s="14" t="n"/>
      <c r="T633" s="14" t="n"/>
      <c r="U633" s="14" t="n"/>
      <c r="V633" s="14" t="n"/>
      <c r="W633" s="14" t="n"/>
      <c r="X633" s="14" t="n"/>
      <c r="Y633" s="14" t="n"/>
      <c r="Z633" s="14" t="n"/>
    </row>
    <row r="634" ht="15.75" customHeight="1" s="16">
      <c r="A634" s="14" t="n"/>
      <c r="B634" s="14" t="n"/>
      <c r="C634" s="14" t="n"/>
      <c r="D634" s="14" t="n"/>
      <c r="E634" s="14" t="n"/>
      <c r="F634" s="14" t="n"/>
      <c r="G634" s="14" t="n"/>
      <c r="H634" s="14" t="n"/>
      <c r="I634" s="14" t="n"/>
      <c r="J634" s="14" t="n"/>
      <c r="K634" s="14" t="n"/>
      <c r="L634" s="14" t="n"/>
      <c r="M634" s="14" t="n"/>
      <c r="N634" s="14" t="n"/>
      <c r="O634" s="14" t="n"/>
      <c r="P634" s="14" t="n"/>
      <c r="Q634" s="14" t="n"/>
      <c r="R634" s="14" t="n"/>
      <c r="S634" s="14" t="n"/>
      <c r="T634" s="14" t="n"/>
      <c r="U634" s="14" t="n"/>
      <c r="V634" s="14" t="n"/>
      <c r="W634" s="14" t="n"/>
      <c r="X634" s="14" t="n"/>
      <c r="Y634" s="14" t="n"/>
      <c r="Z634" s="14" t="n"/>
    </row>
    <row r="635" ht="15.75" customHeight="1" s="16">
      <c r="A635" s="14" t="n"/>
      <c r="B635" s="14" t="n"/>
      <c r="C635" s="14" t="n"/>
      <c r="D635" s="14" t="n"/>
      <c r="E635" s="14" t="n"/>
      <c r="F635" s="14" t="n"/>
      <c r="G635" s="14" t="n"/>
      <c r="H635" s="14" t="n"/>
      <c r="I635" s="14" t="n"/>
      <c r="J635" s="14" t="n"/>
      <c r="K635" s="14" t="n"/>
      <c r="L635" s="14" t="n"/>
      <c r="M635" s="14" t="n"/>
      <c r="N635" s="14" t="n"/>
      <c r="O635" s="14" t="n"/>
      <c r="P635" s="14" t="n"/>
      <c r="Q635" s="14" t="n"/>
      <c r="R635" s="14" t="n"/>
      <c r="S635" s="14" t="n"/>
      <c r="T635" s="14" t="n"/>
      <c r="U635" s="14" t="n"/>
      <c r="V635" s="14" t="n"/>
      <c r="W635" s="14" t="n"/>
      <c r="X635" s="14" t="n"/>
      <c r="Y635" s="14" t="n"/>
      <c r="Z635" s="14" t="n"/>
    </row>
    <row r="636" ht="15.75" customHeight="1" s="16">
      <c r="A636" s="14" t="n"/>
      <c r="B636" s="14" t="n"/>
      <c r="C636" s="14" t="n"/>
      <c r="D636" s="14" t="n"/>
      <c r="E636" s="14" t="n"/>
      <c r="F636" s="14" t="n"/>
      <c r="G636" s="14" t="n"/>
      <c r="H636" s="14" t="n"/>
      <c r="I636" s="14" t="n"/>
      <c r="J636" s="14" t="n"/>
      <c r="K636" s="14" t="n"/>
      <c r="L636" s="14" t="n"/>
      <c r="M636" s="14" t="n"/>
      <c r="N636" s="14" t="n"/>
      <c r="O636" s="14" t="n"/>
      <c r="P636" s="14" t="n"/>
      <c r="Q636" s="14" t="n"/>
      <c r="R636" s="14" t="n"/>
      <c r="S636" s="14" t="n"/>
      <c r="T636" s="14" t="n"/>
      <c r="U636" s="14" t="n"/>
      <c r="V636" s="14" t="n"/>
      <c r="W636" s="14" t="n"/>
      <c r="X636" s="14" t="n"/>
      <c r="Y636" s="14" t="n"/>
      <c r="Z636" s="14" t="n"/>
    </row>
    <row r="637" ht="15.75" customHeight="1" s="16">
      <c r="A637" s="14" t="n"/>
      <c r="B637" s="14" t="n"/>
      <c r="C637" s="14" t="n"/>
      <c r="D637" s="14" t="n"/>
      <c r="E637" s="14" t="n"/>
      <c r="F637" s="14" t="n"/>
      <c r="G637" s="14" t="n"/>
      <c r="H637" s="14" t="n"/>
      <c r="I637" s="14" t="n"/>
      <c r="J637" s="14" t="n"/>
      <c r="K637" s="14" t="n"/>
      <c r="L637" s="14" t="n"/>
      <c r="M637" s="14" t="n"/>
      <c r="N637" s="14" t="n"/>
      <c r="O637" s="14" t="n"/>
      <c r="P637" s="14" t="n"/>
      <c r="Q637" s="14" t="n"/>
      <c r="R637" s="14" t="n"/>
      <c r="S637" s="14" t="n"/>
      <c r="T637" s="14" t="n"/>
      <c r="U637" s="14" t="n"/>
      <c r="V637" s="14" t="n"/>
      <c r="W637" s="14" t="n"/>
      <c r="X637" s="14" t="n"/>
      <c r="Y637" s="14" t="n"/>
      <c r="Z637" s="14" t="n"/>
    </row>
    <row r="638" ht="15.75" customHeight="1" s="16">
      <c r="A638" s="14" t="n"/>
      <c r="B638" s="14" t="n"/>
      <c r="C638" s="14" t="n"/>
      <c r="D638" s="14" t="n"/>
      <c r="E638" s="14" t="n"/>
      <c r="F638" s="14" t="n"/>
      <c r="G638" s="14" t="n"/>
      <c r="H638" s="14" t="n"/>
      <c r="I638" s="14" t="n"/>
      <c r="J638" s="14" t="n"/>
      <c r="K638" s="14" t="n"/>
      <c r="L638" s="14" t="n"/>
      <c r="M638" s="14" t="n"/>
      <c r="N638" s="14" t="n"/>
      <c r="O638" s="14" t="n"/>
      <c r="P638" s="14" t="n"/>
      <c r="Q638" s="14" t="n"/>
      <c r="R638" s="14" t="n"/>
      <c r="S638" s="14" t="n"/>
      <c r="T638" s="14" t="n"/>
      <c r="U638" s="14" t="n"/>
      <c r="V638" s="14" t="n"/>
      <c r="W638" s="14" t="n"/>
      <c r="X638" s="14" t="n"/>
      <c r="Y638" s="14" t="n"/>
      <c r="Z638" s="14" t="n"/>
    </row>
    <row r="639" ht="15.75" customHeight="1" s="16">
      <c r="A639" s="14" t="n"/>
      <c r="B639" s="14" t="n"/>
      <c r="C639" s="14" t="n"/>
      <c r="D639" s="14" t="n"/>
      <c r="E639" s="14" t="n"/>
      <c r="F639" s="14" t="n"/>
      <c r="G639" s="14" t="n"/>
      <c r="H639" s="14" t="n"/>
      <c r="I639" s="14" t="n"/>
      <c r="J639" s="14" t="n"/>
      <c r="K639" s="14" t="n"/>
      <c r="L639" s="14" t="n"/>
      <c r="M639" s="14" t="n"/>
      <c r="N639" s="14" t="n"/>
      <c r="O639" s="14" t="n"/>
      <c r="P639" s="14" t="n"/>
      <c r="Q639" s="14" t="n"/>
      <c r="R639" s="14" t="n"/>
      <c r="S639" s="14" t="n"/>
      <c r="T639" s="14" t="n"/>
      <c r="U639" s="14" t="n"/>
      <c r="V639" s="14" t="n"/>
      <c r="W639" s="14" t="n"/>
      <c r="X639" s="14" t="n"/>
      <c r="Y639" s="14" t="n"/>
      <c r="Z639" s="14" t="n"/>
    </row>
    <row r="640" ht="15.75" customHeight="1" s="16">
      <c r="A640" s="14" t="n"/>
      <c r="B640" s="14" t="n"/>
      <c r="C640" s="14" t="n"/>
      <c r="D640" s="14" t="n"/>
      <c r="E640" s="14" t="n"/>
      <c r="F640" s="14" t="n"/>
      <c r="G640" s="14" t="n"/>
      <c r="H640" s="14" t="n"/>
      <c r="I640" s="14" t="n"/>
      <c r="J640" s="14" t="n"/>
      <c r="K640" s="14" t="n"/>
      <c r="L640" s="14" t="n"/>
      <c r="M640" s="14" t="n"/>
      <c r="N640" s="14" t="n"/>
      <c r="O640" s="14" t="n"/>
      <c r="P640" s="14" t="n"/>
      <c r="Q640" s="14" t="n"/>
      <c r="R640" s="14" t="n"/>
      <c r="S640" s="14" t="n"/>
      <c r="T640" s="14" t="n"/>
      <c r="U640" s="14" t="n"/>
      <c r="V640" s="14" t="n"/>
      <c r="W640" s="14" t="n"/>
      <c r="X640" s="14" t="n"/>
      <c r="Y640" s="14" t="n"/>
      <c r="Z640" s="14" t="n"/>
    </row>
    <row r="641" ht="15.75" customHeight="1" s="16">
      <c r="A641" s="14" t="n"/>
      <c r="B641" s="14" t="n"/>
      <c r="C641" s="14" t="n"/>
      <c r="D641" s="14" t="n"/>
      <c r="E641" s="14" t="n"/>
      <c r="F641" s="14" t="n"/>
      <c r="G641" s="14" t="n"/>
      <c r="H641" s="14" t="n"/>
      <c r="I641" s="14" t="n"/>
      <c r="J641" s="14" t="n"/>
      <c r="K641" s="14" t="n"/>
      <c r="L641" s="14" t="n"/>
      <c r="M641" s="14" t="n"/>
      <c r="N641" s="14" t="n"/>
      <c r="O641" s="14" t="n"/>
      <c r="P641" s="14" t="n"/>
      <c r="Q641" s="14" t="n"/>
      <c r="R641" s="14" t="n"/>
      <c r="S641" s="14" t="n"/>
      <c r="T641" s="14" t="n"/>
      <c r="U641" s="14" t="n"/>
      <c r="V641" s="14" t="n"/>
      <c r="W641" s="14" t="n"/>
      <c r="X641" s="14" t="n"/>
      <c r="Y641" s="14" t="n"/>
      <c r="Z641" s="14" t="n"/>
    </row>
    <row r="642" ht="15.75" customHeight="1" s="16">
      <c r="A642" s="14" t="n"/>
      <c r="B642" s="14" t="n"/>
      <c r="C642" s="14" t="n"/>
      <c r="D642" s="14" t="n"/>
      <c r="E642" s="14" t="n"/>
      <c r="F642" s="14" t="n"/>
      <c r="G642" s="14" t="n"/>
      <c r="H642" s="14" t="n"/>
      <c r="I642" s="14" t="n"/>
      <c r="J642" s="14" t="n"/>
      <c r="K642" s="14" t="n"/>
      <c r="L642" s="14" t="n"/>
      <c r="M642" s="14" t="n"/>
      <c r="N642" s="14" t="n"/>
      <c r="O642" s="14" t="n"/>
      <c r="P642" s="14" t="n"/>
      <c r="Q642" s="14" t="n"/>
      <c r="R642" s="14" t="n"/>
      <c r="S642" s="14" t="n"/>
      <c r="T642" s="14" t="n"/>
      <c r="U642" s="14" t="n"/>
      <c r="V642" s="14" t="n"/>
      <c r="W642" s="14" t="n"/>
      <c r="X642" s="14" t="n"/>
      <c r="Y642" s="14" t="n"/>
      <c r="Z642" s="14" t="n"/>
    </row>
    <row r="643" ht="15.75" customHeight="1" s="16">
      <c r="A643" s="14" t="n"/>
      <c r="B643" s="14" t="n"/>
      <c r="C643" s="14" t="n"/>
      <c r="D643" s="14" t="n"/>
      <c r="E643" s="14" t="n"/>
      <c r="F643" s="14" t="n"/>
      <c r="G643" s="14" t="n"/>
      <c r="H643" s="14" t="n"/>
      <c r="I643" s="14" t="n"/>
      <c r="J643" s="14" t="n"/>
      <c r="K643" s="14" t="n"/>
      <c r="L643" s="14" t="n"/>
      <c r="M643" s="14" t="n"/>
      <c r="N643" s="14" t="n"/>
      <c r="O643" s="14" t="n"/>
      <c r="P643" s="14" t="n"/>
      <c r="Q643" s="14" t="n"/>
      <c r="R643" s="14" t="n"/>
      <c r="S643" s="14" t="n"/>
      <c r="T643" s="14" t="n"/>
      <c r="U643" s="14" t="n"/>
      <c r="V643" s="14" t="n"/>
      <c r="W643" s="14" t="n"/>
      <c r="X643" s="14" t="n"/>
      <c r="Y643" s="14" t="n"/>
      <c r="Z643" s="14" t="n"/>
    </row>
    <row r="644" ht="15.75" customHeight="1" s="16">
      <c r="A644" s="14" t="n"/>
      <c r="B644" s="14" t="n"/>
      <c r="C644" s="14" t="n"/>
      <c r="D644" s="14" t="n"/>
      <c r="E644" s="14" t="n"/>
      <c r="F644" s="14" t="n"/>
      <c r="G644" s="14" t="n"/>
      <c r="H644" s="14" t="n"/>
      <c r="I644" s="14" t="n"/>
      <c r="J644" s="14" t="n"/>
      <c r="K644" s="14" t="n"/>
      <c r="L644" s="14" t="n"/>
      <c r="M644" s="14" t="n"/>
      <c r="N644" s="14" t="n"/>
      <c r="O644" s="14" t="n"/>
      <c r="P644" s="14" t="n"/>
      <c r="Q644" s="14" t="n"/>
      <c r="R644" s="14" t="n"/>
      <c r="S644" s="14" t="n"/>
      <c r="T644" s="14" t="n"/>
      <c r="U644" s="14" t="n"/>
      <c r="V644" s="14" t="n"/>
      <c r="W644" s="14" t="n"/>
      <c r="X644" s="14" t="n"/>
      <c r="Y644" s="14" t="n"/>
      <c r="Z644" s="14" t="n"/>
    </row>
    <row r="645" ht="15.75" customHeight="1" s="16">
      <c r="A645" s="14" t="n"/>
      <c r="B645" s="14" t="n"/>
      <c r="C645" s="14" t="n"/>
      <c r="D645" s="14" t="n"/>
      <c r="E645" s="14" t="n"/>
      <c r="F645" s="14" t="n"/>
      <c r="G645" s="14" t="n"/>
      <c r="H645" s="14" t="n"/>
      <c r="I645" s="14" t="n"/>
      <c r="J645" s="14" t="n"/>
      <c r="K645" s="14" t="n"/>
      <c r="L645" s="14" t="n"/>
      <c r="M645" s="14" t="n"/>
      <c r="N645" s="14" t="n"/>
      <c r="O645" s="14" t="n"/>
      <c r="P645" s="14" t="n"/>
      <c r="Q645" s="14" t="n"/>
      <c r="R645" s="14" t="n"/>
      <c r="S645" s="14" t="n"/>
      <c r="T645" s="14" t="n"/>
      <c r="U645" s="14" t="n"/>
      <c r="V645" s="14" t="n"/>
      <c r="W645" s="14" t="n"/>
      <c r="X645" s="14" t="n"/>
      <c r="Y645" s="14" t="n"/>
      <c r="Z645" s="14" t="n"/>
    </row>
    <row r="646" ht="15.75" customHeight="1" s="16">
      <c r="A646" s="14" t="n"/>
      <c r="B646" s="14" t="n"/>
      <c r="C646" s="14" t="n"/>
      <c r="D646" s="14" t="n"/>
      <c r="E646" s="14" t="n"/>
      <c r="F646" s="14" t="n"/>
      <c r="G646" s="14" t="n"/>
      <c r="H646" s="14" t="n"/>
      <c r="I646" s="14" t="n"/>
      <c r="J646" s="14" t="n"/>
      <c r="K646" s="14" t="n"/>
      <c r="L646" s="14" t="n"/>
      <c r="M646" s="14" t="n"/>
      <c r="N646" s="14" t="n"/>
      <c r="O646" s="14" t="n"/>
      <c r="P646" s="14" t="n"/>
      <c r="Q646" s="14" t="n"/>
      <c r="R646" s="14" t="n"/>
      <c r="S646" s="14" t="n"/>
      <c r="T646" s="14" t="n"/>
      <c r="U646" s="14" t="n"/>
      <c r="V646" s="14" t="n"/>
      <c r="W646" s="14" t="n"/>
      <c r="X646" s="14" t="n"/>
      <c r="Y646" s="14" t="n"/>
      <c r="Z646" s="14" t="n"/>
    </row>
    <row r="647" ht="15.75" customHeight="1" s="16">
      <c r="A647" s="14" t="n"/>
      <c r="B647" s="14" t="n"/>
      <c r="C647" s="14" t="n"/>
      <c r="D647" s="14" t="n"/>
      <c r="E647" s="14" t="n"/>
      <c r="F647" s="14" t="n"/>
      <c r="G647" s="14" t="n"/>
      <c r="H647" s="14" t="n"/>
      <c r="I647" s="14" t="n"/>
      <c r="J647" s="14" t="n"/>
      <c r="K647" s="14" t="n"/>
      <c r="L647" s="14" t="n"/>
      <c r="M647" s="14" t="n"/>
      <c r="N647" s="14" t="n"/>
      <c r="O647" s="14" t="n"/>
      <c r="P647" s="14" t="n"/>
      <c r="Q647" s="14" t="n"/>
      <c r="R647" s="14" t="n"/>
      <c r="S647" s="14" t="n"/>
      <c r="T647" s="14" t="n"/>
      <c r="U647" s="14" t="n"/>
      <c r="V647" s="14" t="n"/>
      <c r="W647" s="14" t="n"/>
      <c r="X647" s="14" t="n"/>
      <c r="Y647" s="14" t="n"/>
      <c r="Z647" s="14" t="n"/>
    </row>
    <row r="648" ht="15.75" customHeight="1" s="16">
      <c r="A648" s="14" t="n"/>
      <c r="B648" s="14" t="n"/>
      <c r="C648" s="14" t="n"/>
      <c r="D648" s="14" t="n"/>
      <c r="E648" s="14" t="n"/>
      <c r="F648" s="14" t="n"/>
      <c r="G648" s="14" t="n"/>
      <c r="H648" s="14" t="n"/>
      <c r="I648" s="14" t="n"/>
      <c r="J648" s="14" t="n"/>
      <c r="K648" s="14" t="n"/>
      <c r="L648" s="14" t="n"/>
      <c r="M648" s="14" t="n"/>
      <c r="N648" s="14" t="n"/>
      <c r="O648" s="14" t="n"/>
      <c r="P648" s="14" t="n"/>
      <c r="Q648" s="14" t="n"/>
      <c r="R648" s="14" t="n"/>
      <c r="S648" s="14" t="n"/>
      <c r="T648" s="14" t="n"/>
      <c r="U648" s="14" t="n"/>
      <c r="V648" s="14" t="n"/>
      <c r="W648" s="14" t="n"/>
      <c r="X648" s="14" t="n"/>
      <c r="Y648" s="14" t="n"/>
      <c r="Z648" s="14" t="n"/>
    </row>
    <row r="649" ht="15.75" customHeight="1" s="16">
      <c r="A649" s="14" t="n"/>
      <c r="B649" s="14" t="n"/>
      <c r="C649" s="14" t="n"/>
      <c r="D649" s="14" t="n"/>
      <c r="E649" s="14" t="n"/>
      <c r="F649" s="14" t="n"/>
      <c r="G649" s="14" t="n"/>
      <c r="H649" s="14" t="n"/>
      <c r="I649" s="14" t="n"/>
      <c r="J649" s="14" t="n"/>
      <c r="K649" s="14" t="n"/>
      <c r="L649" s="14" t="n"/>
      <c r="M649" s="14" t="n"/>
      <c r="N649" s="14" t="n"/>
      <c r="O649" s="14" t="n"/>
      <c r="P649" s="14" t="n"/>
      <c r="Q649" s="14" t="n"/>
      <c r="R649" s="14" t="n"/>
      <c r="S649" s="14" t="n"/>
      <c r="T649" s="14" t="n"/>
      <c r="U649" s="14" t="n"/>
      <c r="V649" s="14" t="n"/>
      <c r="W649" s="14" t="n"/>
      <c r="X649" s="14" t="n"/>
      <c r="Y649" s="14" t="n"/>
      <c r="Z649" s="14" t="n"/>
    </row>
    <row r="650" ht="15.75" customHeight="1" s="16">
      <c r="A650" s="14" t="n"/>
      <c r="B650" s="14" t="n"/>
      <c r="C650" s="14" t="n"/>
      <c r="D650" s="14" t="n"/>
      <c r="E650" s="14" t="n"/>
      <c r="F650" s="14" t="n"/>
      <c r="G650" s="14" t="n"/>
      <c r="H650" s="14" t="n"/>
      <c r="I650" s="14" t="n"/>
      <c r="J650" s="14" t="n"/>
      <c r="K650" s="14" t="n"/>
      <c r="L650" s="14" t="n"/>
      <c r="M650" s="14" t="n"/>
      <c r="N650" s="14" t="n"/>
      <c r="O650" s="14" t="n"/>
      <c r="P650" s="14" t="n"/>
      <c r="Q650" s="14" t="n"/>
      <c r="R650" s="14" t="n"/>
      <c r="S650" s="14" t="n"/>
      <c r="T650" s="14" t="n"/>
      <c r="U650" s="14" t="n"/>
      <c r="V650" s="14" t="n"/>
      <c r="W650" s="14" t="n"/>
      <c r="X650" s="14" t="n"/>
      <c r="Y650" s="14" t="n"/>
      <c r="Z650" s="14" t="n"/>
    </row>
    <row r="651" ht="15.75" customHeight="1" s="16">
      <c r="A651" s="14" t="n"/>
      <c r="B651" s="14" t="n"/>
      <c r="C651" s="14" t="n"/>
      <c r="D651" s="14" t="n"/>
      <c r="E651" s="14" t="n"/>
      <c r="F651" s="14" t="n"/>
      <c r="G651" s="14" t="n"/>
      <c r="H651" s="14" t="n"/>
      <c r="I651" s="14" t="n"/>
      <c r="J651" s="14" t="n"/>
      <c r="K651" s="14" t="n"/>
      <c r="L651" s="14" t="n"/>
      <c r="M651" s="14" t="n"/>
      <c r="N651" s="14" t="n"/>
      <c r="O651" s="14" t="n"/>
      <c r="P651" s="14" t="n"/>
      <c r="Q651" s="14" t="n"/>
      <c r="R651" s="14" t="n"/>
      <c r="S651" s="14" t="n"/>
      <c r="T651" s="14" t="n"/>
      <c r="U651" s="14" t="n"/>
      <c r="V651" s="14" t="n"/>
      <c r="W651" s="14" t="n"/>
      <c r="X651" s="14" t="n"/>
      <c r="Y651" s="14" t="n"/>
      <c r="Z651" s="14" t="n"/>
    </row>
    <row r="652" ht="15.75" customHeight="1" s="16">
      <c r="A652" s="14" t="n"/>
      <c r="B652" s="14" t="n"/>
      <c r="C652" s="14" t="n"/>
      <c r="D652" s="14" t="n"/>
      <c r="E652" s="14" t="n"/>
      <c r="F652" s="14" t="n"/>
      <c r="G652" s="14" t="n"/>
      <c r="H652" s="14" t="n"/>
      <c r="I652" s="14" t="n"/>
      <c r="J652" s="14" t="n"/>
      <c r="K652" s="14" t="n"/>
      <c r="L652" s="14" t="n"/>
      <c r="M652" s="14" t="n"/>
      <c r="N652" s="14" t="n"/>
      <c r="O652" s="14" t="n"/>
      <c r="P652" s="14" t="n"/>
      <c r="Q652" s="14" t="n"/>
      <c r="R652" s="14" t="n"/>
      <c r="S652" s="14" t="n"/>
      <c r="T652" s="14" t="n"/>
      <c r="U652" s="14" t="n"/>
      <c r="V652" s="14" t="n"/>
      <c r="W652" s="14" t="n"/>
      <c r="X652" s="14" t="n"/>
      <c r="Y652" s="14" t="n"/>
      <c r="Z652" s="14" t="n"/>
    </row>
    <row r="653" ht="15.75" customHeight="1" s="16">
      <c r="A653" s="14" t="n"/>
      <c r="B653" s="14" t="n"/>
      <c r="C653" s="14" t="n"/>
      <c r="D653" s="14" t="n"/>
      <c r="E653" s="14" t="n"/>
      <c r="F653" s="14" t="n"/>
      <c r="G653" s="14" t="n"/>
      <c r="H653" s="14" t="n"/>
      <c r="I653" s="14" t="n"/>
      <c r="J653" s="14" t="n"/>
      <c r="K653" s="14" t="n"/>
      <c r="L653" s="14" t="n"/>
      <c r="M653" s="14" t="n"/>
      <c r="N653" s="14" t="n"/>
      <c r="O653" s="14" t="n"/>
      <c r="P653" s="14" t="n"/>
      <c r="Q653" s="14" t="n"/>
      <c r="R653" s="14" t="n"/>
      <c r="S653" s="14" t="n"/>
      <c r="T653" s="14" t="n"/>
      <c r="U653" s="14" t="n"/>
      <c r="V653" s="14" t="n"/>
      <c r="W653" s="14" t="n"/>
      <c r="X653" s="14" t="n"/>
      <c r="Y653" s="14" t="n"/>
      <c r="Z653" s="14" t="n"/>
    </row>
    <row r="654" ht="15.75" customHeight="1" s="16">
      <c r="A654" s="14" t="n"/>
      <c r="B654" s="14" t="n"/>
      <c r="C654" s="14" t="n"/>
      <c r="D654" s="14" t="n"/>
      <c r="E654" s="14" t="n"/>
      <c r="F654" s="14" t="n"/>
      <c r="G654" s="14" t="n"/>
      <c r="H654" s="14" t="n"/>
      <c r="I654" s="14" t="n"/>
      <c r="J654" s="14" t="n"/>
      <c r="K654" s="14" t="n"/>
      <c r="L654" s="14" t="n"/>
      <c r="M654" s="14" t="n"/>
      <c r="N654" s="14" t="n"/>
      <c r="O654" s="14" t="n"/>
      <c r="P654" s="14" t="n"/>
      <c r="Q654" s="14" t="n"/>
      <c r="R654" s="14" t="n"/>
      <c r="S654" s="14" t="n"/>
      <c r="T654" s="14" t="n"/>
      <c r="U654" s="14" t="n"/>
      <c r="V654" s="14" t="n"/>
      <c r="W654" s="14" t="n"/>
      <c r="X654" s="14" t="n"/>
      <c r="Y654" s="14" t="n"/>
      <c r="Z654" s="14" t="n"/>
    </row>
    <row r="655" ht="15.75" customHeight="1" s="16">
      <c r="A655" s="14" t="n"/>
      <c r="B655" s="14" t="n"/>
      <c r="C655" s="14" t="n"/>
      <c r="D655" s="14" t="n"/>
      <c r="E655" s="14" t="n"/>
      <c r="F655" s="14" t="n"/>
      <c r="G655" s="14" t="n"/>
      <c r="H655" s="14" t="n"/>
      <c r="I655" s="14" t="n"/>
      <c r="J655" s="14" t="n"/>
      <c r="K655" s="14" t="n"/>
      <c r="L655" s="14" t="n"/>
      <c r="M655" s="14" t="n"/>
      <c r="N655" s="14" t="n"/>
      <c r="O655" s="14" t="n"/>
      <c r="P655" s="14" t="n"/>
      <c r="Q655" s="14" t="n"/>
      <c r="R655" s="14" t="n"/>
      <c r="S655" s="14" t="n"/>
      <c r="T655" s="14" t="n"/>
      <c r="U655" s="14" t="n"/>
      <c r="V655" s="14" t="n"/>
      <c r="W655" s="14" t="n"/>
      <c r="X655" s="14" t="n"/>
      <c r="Y655" s="14" t="n"/>
      <c r="Z655" s="14" t="n"/>
    </row>
    <row r="656" ht="15.75" customHeight="1" s="16">
      <c r="A656" s="14" t="n"/>
      <c r="B656" s="14" t="n"/>
      <c r="C656" s="14" t="n"/>
      <c r="D656" s="14" t="n"/>
      <c r="E656" s="14" t="n"/>
      <c r="F656" s="14" t="n"/>
      <c r="G656" s="14" t="n"/>
      <c r="H656" s="14" t="n"/>
      <c r="I656" s="14" t="n"/>
      <c r="J656" s="14" t="n"/>
      <c r="K656" s="14" t="n"/>
      <c r="L656" s="14" t="n"/>
      <c r="M656" s="14" t="n"/>
      <c r="N656" s="14" t="n"/>
      <c r="O656" s="14" t="n"/>
      <c r="P656" s="14" t="n"/>
      <c r="Q656" s="14" t="n"/>
      <c r="R656" s="14" t="n"/>
      <c r="S656" s="14" t="n"/>
      <c r="T656" s="14" t="n"/>
      <c r="U656" s="14" t="n"/>
      <c r="V656" s="14" t="n"/>
      <c r="W656" s="14" t="n"/>
      <c r="X656" s="14" t="n"/>
      <c r="Y656" s="14" t="n"/>
      <c r="Z656" s="14" t="n"/>
    </row>
    <row r="657" ht="15.75" customHeight="1" s="16">
      <c r="A657" s="14" t="n"/>
      <c r="B657" s="14" t="n"/>
      <c r="C657" s="14" t="n"/>
      <c r="D657" s="14" t="n"/>
      <c r="E657" s="14" t="n"/>
      <c r="F657" s="14" t="n"/>
      <c r="G657" s="14" t="n"/>
      <c r="H657" s="14" t="n"/>
      <c r="I657" s="14" t="n"/>
      <c r="J657" s="14" t="n"/>
      <c r="K657" s="14" t="n"/>
      <c r="L657" s="14" t="n"/>
      <c r="M657" s="14" t="n"/>
      <c r="N657" s="14" t="n"/>
      <c r="O657" s="14" t="n"/>
      <c r="P657" s="14" t="n"/>
      <c r="Q657" s="14" t="n"/>
      <c r="R657" s="14" t="n"/>
      <c r="S657" s="14" t="n"/>
      <c r="T657" s="14" t="n"/>
      <c r="U657" s="14" t="n"/>
      <c r="V657" s="14" t="n"/>
      <c r="W657" s="14" t="n"/>
      <c r="X657" s="14" t="n"/>
      <c r="Y657" s="14" t="n"/>
      <c r="Z657" s="14" t="n"/>
    </row>
    <row r="658" ht="15.75" customHeight="1" s="16">
      <c r="A658" s="14" t="n"/>
      <c r="B658" s="14" t="n"/>
      <c r="C658" s="14" t="n"/>
      <c r="D658" s="14" t="n"/>
      <c r="E658" s="14" t="n"/>
      <c r="F658" s="14" t="n"/>
      <c r="G658" s="14" t="n"/>
      <c r="H658" s="14" t="n"/>
      <c r="I658" s="14" t="n"/>
      <c r="J658" s="14" t="n"/>
      <c r="K658" s="14" t="n"/>
      <c r="L658" s="14" t="n"/>
      <c r="M658" s="14" t="n"/>
      <c r="N658" s="14" t="n"/>
      <c r="O658" s="14" t="n"/>
      <c r="P658" s="14" t="n"/>
      <c r="Q658" s="14" t="n"/>
      <c r="R658" s="14" t="n"/>
      <c r="S658" s="14" t="n"/>
      <c r="T658" s="14" t="n"/>
      <c r="U658" s="14" t="n"/>
      <c r="V658" s="14" t="n"/>
      <c r="W658" s="14" t="n"/>
      <c r="X658" s="14" t="n"/>
      <c r="Y658" s="14" t="n"/>
      <c r="Z658" s="14" t="n"/>
    </row>
    <row r="659" ht="15.75" customHeight="1" s="16">
      <c r="A659" s="14" t="n"/>
      <c r="B659" s="14" t="n"/>
      <c r="C659" s="14" t="n"/>
      <c r="D659" s="14" t="n"/>
      <c r="E659" s="14" t="n"/>
      <c r="F659" s="14" t="n"/>
      <c r="G659" s="14" t="n"/>
      <c r="H659" s="14" t="n"/>
      <c r="I659" s="14" t="n"/>
      <c r="J659" s="14" t="n"/>
      <c r="K659" s="14" t="n"/>
      <c r="L659" s="14" t="n"/>
      <c r="M659" s="14" t="n"/>
      <c r="N659" s="14" t="n"/>
      <c r="O659" s="14" t="n"/>
      <c r="P659" s="14" t="n"/>
      <c r="Q659" s="14" t="n"/>
      <c r="R659" s="14" t="n"/>
      <c r="S659" s="14" t="n"/>
      <c r="T659" s="14" t="n"/>
      <c r="U659" s="14" t="n"/>
      <c r="V659" s="14" t="n"/>
      <c r="W659" s="14" t="n"/>
      <c r="X659" s="14" t="n"/>
      <c r="Y659" s="14" t="n"/>
      <c r="Z659" s="14" t="n"/>
    </row>
    <row r="660" ht="15.75" customHeight="1" s="16">
      <c r="A660" s="14" t="n"/>
      <c r="B660" s="14" t="n"/>
      <c r="C660" s="14" t="n"/>
      <c r="D660" s="14" t="n"/>
      <c r="E660" s="14" t="n"/>
      <c r="F660" s="14" t="n"/>
      <c r="G660" s="14" t="n"/>
      <c r="H660" s="14" t="n"/>
      <c r="I660" s="14" t="n"/>
      <c r="J660" s="14" t="n"/>
      <c r="K660" s="14" t="n"/>
      <c r="L660" s="14" t="n"/>
      <c r="M660" s="14" t="n"/>
      <c r="N660" s="14" t="n"/>
      <c r="O660" s="14" t="n"/>
      <c r="P660" s="14" t="n"/>
      <c r="Q660" s="14" t="n"/>
      <c r="R660" s="14" t="n"/>
      <c r="S660" s="14" t="n"/>
      <c r="T660" s="14" t="n"/>
      <c r="U660" s="14" t="n"/>
      <c r="V660" s="14" t="n"/>
      <c r="W660" s="14" t="n"/>
      <c r="X660" s="14" t="n"/>
      <c r="Y660" s="14" t="n"/>
      <c r="Z660" s="14" t="n"/>
    </row>
    <row r="661" ht="15.75" customHeight="1" s="16">
      <c r="A661" s="14" t="n"/>
      <c r="B661" s="14" t="n"/>
      <c r="C661" s="14" t="n"/>
      <c r="D661" s="14" t="n"/>
      <c r="E661" s="14" t="n"/>
      <c r="F661" s="14" t="n"/>
      <c r="G661" s="14" t="n"/>
      <c r="H661" s="14" t="n"/>
      <c r="I661" s="14" t="n"/>
      <c r="J661" s="14" t="n"/>
      <c r="K661" s="14" t="n"/>
      <c r="L661" s="14" t="n"/>
      <c r="M661" s="14" t="n"/>
      <c r="N661" s="14" t="n"/>
      <c r="O661" s="14" t="n"/>
      <c r="P661" s="14" t="n"/>
      <c r="Q661" s="14" t="n"/>
      <c r="R661" s="14" t="n"/>
      <c r="S661" s="14" t="n"/>
      <c r="T661" s="14" t="n"/>
      <c r="U661" s="14" t="n"/>
      <c r="V661" s="14" t="n"/>
      <c r="W661" s="14" t="n"/>
      <c r="X661" s="14" t="n"/>
      <c r="Y661" s="14" t="n"/>
      <c r="Z661" s="14" t="n"/>
    </row>
    <row r="662" ht="15.75" customHeight="1" s="16">
      <c r="A662" s="14" t="n"/>
      <c r="B662" s="14" t="n"/>
      <c r="C662" s="14" t="n"/>
      <c r="D662" s="14" t="n"/>
      <c r="E662" s="14" t="n"/>
      <c r="F662" s="14" t="n"/>
      <c r="G662" s="14" t="n"/>
      <c r="H662" s="14" t="n"/>
      <c r="I662" s="14" t="n"/>
      <c r="J662" s="14" t="n"/>
      <c r="K662" s="14" t="n"/>
      <c r="L662" s="14" t="n"/>
      <c r="M662" s="14" t="n"/>
      <c r="N662" s="14" t="n"/>
      <c r="O662" s="14" t="n"/>
      <c r="P662" s="14" t="n"/>
      <c r="Q662" s="14" t="n"/>
      <c r="R662" s="14" t="n"/>
      <c r="S662" s="14" t="n"/>
      <c r="T662" s="14" t="n"/>
      <c r="U662" s="14" t="n"/>
      <c r="V662" s="14" t="n"/>
      <c r="W662" s="14" t="n"/>
      <c r="X662" s="14" t="n"/>
      <c r="Y662" s="14" t="n"/>
      <c r="Z662" s="14" t="n"/>
    </row>
    <row r="663" ht="15.75" customHeight="1" s="16">
      <c r="A663" s="14" t="n"/>
      <c r="B663" s="14" t="n"/>
      <c r="C663" s="14" t="n"/>
      <c r="D663" s="14" t="n"/>
      <c r="E663" s="14" t="n"/>
      <c r="F663" s="14" t="n"/>
      <c r="G663" s="14" t="n"/>
      <c r="H663" s="14" t="n"/>
      <c r="I663" s="14" t="n"/>
      <c r="J663" s="14" t="n"/>
      <c r="K663" s="14" t="n"/>
      <c r="L663" s="14" t="n"/>
      <c r="M663" s="14" t="n"/>
      <c r="N663" s="14" t="n"/>
      <c r="O663" s="14" t="n"/>
      <c r="P663" s="14" t="n"/>
      <c r="Q663" s="14" t="n"/>
      <c r="R663" s="14" t="n"/>
      <c r="S663" s="14" t="n"/>
      <c r="T663" s="14" t="n"/>
      <c r="U663" s="14" t="n"/>
      <c r="V663" s="14" t="n"/>
      <c r="W663" s="14" t="n"/>
      <c r="X663" s="14" t="n"/>
      <c r="Y663" s="14" t="n"/>
      <c r="Z663" s="14" t="n"/>
    </row>
    <row r="664" ht="15.75" customHeight="1" s="16">
      <c r="A664" s="14" t="n"/>
      <c r="B664" s="14" t="n"/>
      <c r="C664" s="14" t="n"/>
      <c r="D664" s="14" t="n"/>
      <c r="E664" s="14" t="n"/>
      <c r="F664" s="14" t="n"/>
      <c r="G664" s="14" t="n"/>
      <c r="H664" s="14" t="n"/>
      <c r="I664" s="14" t="n"/>
      <c r="J664" s="14" t="n"/>
      <c r="K664" s="14" t="n"/>
      <c r="L664" s="14" t="n"/>
      <c r="M664" s="14" t="n"/>
      <c r="N664" s="14" t="n"/>
      <c r="O664" s="14" t="n"/>
      <c r="P664" s="14" t="n"/>
      <c r="Q664" s="14" t="n"/>
      <c r="R664" s="14" t="n"/>
      <c r="S664" s="14" t="n"/>
      <c r="T664" s="14" t="n"/>
      <c r="U664" s="14" t="n"/>
      <c r="V664" s="14" t="n"/>
      <c r="W664" s="14" t="n"/>
      <c r="X664" s="14" t="n"/>
      <c r="Y664" s="14" t="n"/>
      <c r="Z664" s="14" t="n"/>
    </row>
    <row r="665" ht="15.75" customHeight="1" s="16">
      <c r="A665" s="14" t="n"/>
      <c r="B665" s="14" t="n"/>
      <c r="C665" s="14" t="n"/>
      <c r="D665" s="14" t="n"/>
      <c r="E665" s="14" t="n"/>
      <c r="F665" s="14" t="n"/>
      <c r="G665" s="14" t="n"/>
      <c r="H665" s="14" t="n"/>
      <c r="I665" s="14" t="n"/>
      <c r="J665" s="14" t="n"/>
      <c r="K665" s="14" t="n"/>
      <c r="L665" s="14" t="n"/>
      <c r="M665" s="14" t="n"/>
      <c r="N665" s="14" t="n"/>
      <c r="O665" s="14" t="n"/>
      <c r="P665" s="14" t="n"/>
      <c r="Q665" s="14" t="n"/>
      <c r="R665" s="14" t="n"/>
      <c r="S665" s="14" t="n"/>
      <c r="T665" s="14" t="n"/>
      <c r="U665" s="14" t="n"/>
      <c r="V665" s="14" t="n"/>
      <c r="W665" s="14" t="n"/>
      <c r="X665" s="14" t="n"/>
      <c r="Y665" s="14" t="n"/>
      <c r="Z665" s="14" t="n"/>
    </row>
    <row r="666" ht="15.75" customHeight="1" s="16">
      <c r="A666" s="14" t="n"/>
      <c r="B666" s="14" t="n"/>
      <c r="C666" s="14" t="n"/>
      <c r="D666" s="14" t="n"/>
      <c r="E666" s="14" t="n"/>
      <c r="F666" s="14" t="n"/>
      <c r="G666" s="14" t="n"/>
      <c r="H666" s="14" t="n"/>
      <c r="I666" s="14" t="n"/>
      <c r="J666" s="14" t="n"/>
      <c r="K666" s="14" t="n"/>
      <c r="L666" s="14" t="n"/>
      <c r="M666" s="14" t="n"/>
      <c r="N666" s="14" t="n"/>
      <c r="O666" s="14" t="n"/>
      <c r="P666" s="14" t="n"/>
      <c r="Q666" s="14" t="n"/>
      <c r="R666" s="14" t="n"/>
      <c r="S666" s="14" t="n"/>
      <c r="T666" s="14" t="n"/>
      <c r="U666" s="14" t="n"/>
      <c r="V666" s="14" t="n"/>
      <c r="W666" s="14" t="n"/>
      <c r="X666" s="14" t="n"/>
      <c r="Y666" s="14" t="n"/>
      <c r="Z666" s="14" t="n"/>
    </row>
    <row r="667" ht="15.75" customHeight="1" s="16">
      <c r="A667" s="14" t="n"/>
      <c r="B667" s="14" t="n"/>
      <c r="C667" s="14" t="n"/>
      <c r="D667" s="14" t="n"/>
      <c r="E667" s="14" t="n"/>
      <c r="F667" s="14" t="n"/>
      <c r="G667" s="14" t="n"/>
      <c r="H667" s="14" t="n"/>
      <c r="I667" s="14" t="n"/>
      <c r="J667" s="14" t="n"/>
      <c r="K667" s="14" t="n"/>
      <c r="L667" s="14" t="n"/>
      <c r="M667" s="14" t="n"/>
      <c r="N667" s="14" t="n"/>
      <c r="O667" s="14" t="n"/>
      <c r="P667" s="14" t="n"/>
      <c r="Q667" s="14" t="n"/>
      <c r="R667" s="14" t="n"/>
      <c r="S667" s="14" t="n"/>
      <c r="T667" s="14" t="n"/>
      <c r="U667" s="14" t="n"/>
      <c r="V667" s="14" t="n"/>
      <c r="W667" s="14" t="n"/>
      <c r="X667" s="14" t="n"/>
      <c r="Y667" s="14" t="n"/>
      <c r="Z667" s="14" t="n"/>
    </row>
    <row r="668" ht="15.75" customHeight="1" s="16">
      <c r="A668" s="14" t="n"/>
      <c r="B668" s="14" t="n"/>
      <c r="C668" s="14" t="n"/>
      <c r="D668" s="14" t="n"/>
      <c r="E668" s="14" t="n"/>
      <c r="F668" s="14" t="n"/>
      <c r="G668" s="14" t="n"/>
      <c r="H668" s="14" t="n"/>
      <c r="I668" s="14" t="n"/>
      <c r="J668" s="14" t="n"/>
      <c r="K668" s="14" t="n"/>
      <c r="L668" s="14" t="n"/>
      <c r="M668" s="14" t="n"/>
      <c r="N668" s="14" t="n"/>
      <c r="O668" s="14" t="n"/>
      <c r="P668" s="14" t="n"/>
      <c r="Q668" s="14" t="n"/>
      <c r="R668" s="14" t="n"/>
      <c r="S668" s="14" t="n"/>
      <c r="T668" s="14" t="n"/>
      <c r="U668" s="14" t="n"/>
      <c r="V668" s="14" t="n"/>
      <c r="W668" s="14" t="n"/>
      <c r="X668" s="14" t="n"/>
      <c r="Y668" s="14" t="n"/>
      <c r="Z668" s="14" t="n"/>
    </row>
    <row r="669" ht="15.75" customHeight="1" s="16">
      <c r="A669" s="14" t="n"/>
      <c r="B669" s="14" t="n"/>
      <c r="C669" s="14" t="n"/>
      <c r="D669" s="14" t="n"/>
      <c r="E669" s="14" t="n"/>
      <c r="F669" s="14" t="n"/>
      <c r="G669" s="14" t="n"/>
      <c r="H669" s="14" t="n"/>
      <c r="I669" s="14" t="n"/>
      <c r="J669" s="14" t="n"/>
      <c r="K669" s="14" t="n"/>
      <c r="L669" s="14" t="n"/>
      <c r="M669" s="14" t="n"/>
      <c r="N669" s="14" t="n"/>
      <c r="O669" s="14" t="n"/>
      <c r="P669" s="14" t="n"/>
      <c r="Q669" s="14" t="n"/>
      <c r="R669" s="14" t="n"/>
      <c r="S669" s="14" t="n"/>
      <c r="T669" s="14" t="n"/>
      <c r="U669" s="14" t="n"/>
      <c r="V669" s="14" t="n"/>
      <c r="W669" s="14" t="n"/>
      <c r="X669" s="14" t="n"/>
      <c r="Y669" s="14" t="n"/>
      <c r="Z669" s="14" t="n"/>
    </row>
    <row r="670" ht="15.75" customHeight="1" s="16">
      <c r="A670" s="14" t="n"/>
      <c r="B670" s="14" t="n"/>
      <c r="C670" s="14" t="n"/>
      <c r="D670" s="14" t="n"/>
      <c r="E670" s="14" t="n"/>
      <c r="F670" s="14" t="n"/>
      <c r="G670" s="14" t="n"/>
      <c r="H670" s="14" t="n"/>
      <c r="I670" s="14" t="n"/>
      <c r="J670" s="14" t="n"/>
      <c r="K670" s="14" t="n"/>
      <c r="L670" s="14" t="n"/>
      <c r="M670" s="14" t="n"/>
      <c r="N670" s="14" t="n"/>
      <c r="O670" s="14" t="n"/>
      <c r="P670" s="14" t="n"/>
      <c r="Q670" s="14" t="n"/>
      <c r="R670" s="14" t="n"/>
      <c r="S670" s="14" t="n"/>
      <c r="T670" s="14" t="n"/>
      <c r="U670" s="14" t="n"/>
      <c r="V670" s="14" t="n"/>
      <c r="W670" s="14" t="n"/>
      <c r="X670" s="14" t="n"/>
      <c r="Y670" s="14" t="n"/>
      <c r="Z670" s="14" t="n"/>
    </row>
    <row r="671" ht="15.75" customHeight="1" s="16">
      <c r="A671" s="14" t="n"/>
      <c r="B671" s="14" t="n"/>
      <c r="C671" s="14" t="n"/>
      <c r="D671" s="14" t="n"/>
      <c r="E671" s="14" t="n"/>
      <c r="F671" s="14" t="n"/>
      <c r="G671" s="14" t="n"/>
      <c r="H671" s="14" t="n"/>
      <c r="I671" s="14" t="n"/>
      <c r="J671" s="14" t="n"/>
      <c r="K671" s="14" t="n"/>
      <c r="L671" s="14" t="n"/>
      <c r="M671" s="14" t="n"/>
      <c r="N671" s="14" t="n"/>
      <c r="O671" s="14" t="n"/>
      <c r="P671" s="14" t="n"/>
      <c r="Q671" s="14" t="n"/>
      <c r="R671" s="14" t="n"/>
      <c r="S671" s="14" t="n"/>
      <c r="T671" s="14" t="n"/>
      <c r="U671" s="14" t="n"/>
      <c r="V671" s="14" t="n"/>
      <c r="W671" s="14" t="n"/>
      <c r="X671" s="14" t="n"/>
      <c r="Y671" s="14" t="n"/>
      <c r="Z671" s="14" t="n"/>
    </row>
    <row r="672" ht="15.75" customHeight="1" s="16">
      <c r="A672" s="14" t="n"/>
      <c r="B672" s="14" t="n"/>
      <c r="C672" s="14" t="n"/>
      <c r="D672" s="14" t="n"/>
      <c r="E672" s="14" t="n"/>
      <c r="F672" s="14" t="n"/>
      <c r="G672" s="14" t="n"/>
      <c r="H672" s="14" t="n"/>
      <c r="I672" s="14" t="n"/>
      <c r="J672" s="14" t="n"/>
      <c r="K672" s="14" t="n"/>
      <c r="L672" s="14" t="n"/>
      <c r="M672" s="14" t="n"/>
      <c r="N672" s="14" t="n"/>
      <c r="O672" s="14" t="n"/>
      <c r="P672" s="14" t="n"/>
      <c r="Q672" s="14" t="n"/>
      <c r="R672" s="14" t="n"/>
      <c r="S672" s="14" t="n"/>
      <c r="T672" s="14" t="n"/>
      <c r="U672" s="14" t="n"/>
      <c r="V672" s="14" t="n"/>
      <c r="W672" s="14" t="n"/>
      <c r="X672" s="14" t="n"/>
      <c r="Y672" s="14" t="n"/>
      <c r="Z672" s="14" t="n"/>
    </row>
    <row r="673" ht="15.75" customHeight="1" s="16">
      <c r="A673" s="14" t="n"/>
      <c r="B673" s="14" t="n"/>
      <c r="C673" s="14" t="n"/>
      <c r="D673" s="14" t="n"/>
      <c r="E673" s="14" t="n"/>
      <c r="F673" s="14" t="n"/>
      <c r="G673" s="14" t="n"/>
      <c r="H673" s="14" t="n"/>
      <c r="I673" s="14" t="n"/>
      <c r="J673" s="14" t="n"/>
      <c r="K673" s="14" t="n"/>
      <c r="L673" s="14" t="n"/>
      <c r="M673" s="14" t="n"/>
      <c r="N673" s="14" t="n"/>
      <c r="O673" s="14" t="n"/>
      <c r="P673" s="14" t="n"/>
      <c r="Q673" s="14" t="n"/>
      <c r="R673" s="14" t="n"/>
      <c r="S673" s="14" t="n"/>
      <c r="T673" s="14" t="n"/>
      <c r="U673" s="14" t="n"/>
      <c r="V673" s="14" t="n"/>
      <c r="W673" s="14" t="n"/>
      <c r="X673" s="14" t="n"/>
      <c r="Y673" s="14" t="n"/>
      <c r="Z673" s="14" t="n"/>
    </row>
    <row r="674" ht="15.75" customHeight="1" s="16">
      <c r="A674" s="14" t="n"/>
      <c r="B674" s="14" t="n"/>
      <c r="C674" s="14" t="n"/>
      <c r="D674" s="14" t="n"/>
      <c r="E674" s="14" t="n"/>
      <c r="F674" s="14" t="n"/>
      <c r="G674" s="14" t="n"/>
      <c r="H674" s="14" t="n"/>
      <c r="I674" s="14" t="n"/>
      <c r="J674" s="14" t="n"/>
      <c r="K674" s="14" t="n"/>
      <c r="L674" s="14" t="n"/>
      <c r="M674" s="14" t="n"/>
      <c r="N674" s="14" t="n"/>
      <c r="O674" s="14" t="n"/>
      <c r="P674" s="14" t="n"/>
      <c r="Q674" s="14" t="n"/>
      <c r="R674" s="14" t="n"/>
      <c r="S674" s="14" t="n"/>
      <c r="T674" s="14" t="n"/>
      <c r="U674" s="14" t="n"/>
      <c r="V674" s="14" t="n"/>
      <c r="W674" s="14" t="n"/>
      <c r="X674" s="14" t="n"/>
      <c r="Y674" s="14" t="n"/>
      <c r="Z674" s="14" t="n"/>
    </row>
    <row r="675" ht="15.75" customHeight="1" s="16">
      <c r="A675" s="14" t="n"/>
      <c r="B675" s="14" t="n"/>
      <c r="C675" s="14" t="n"/>
      <c r="D675" s="14" t="n"/>
      <c r="E675" s="14" t="n"/>
      <c r="F675" s="14" t="n"/>
      <c r="G675" s="14" t="n"/>
      <c r="H675" s="14" t="n"/>
      <c r="I675" s="14" t="n"/>
      <c r="J675" s="14" t="n"/>
      <c r="K675" s="14" t="n"/>
      <c r="L675" s="14" t="n"/>
      <c r="M675" s="14" t="n"/>
      <c r="N675" s="14" t="n"/>
      <c r="O675" s="14" t="n"/>
      <c r="P675" s="14" t="n"/>
      <c r="Q675" s="14" t="n"/>
      <c r="R675" s="14" t="n"/>
      <c r="S675" s="14" t="n"/>
      <c r="T675" s="14" t="n"/>
      <c r="U675" s="14" t="n"/>
      <c r="V675" s="14" t="n"/>
      <c r="W675" s="14" t="n"/>
      <c r="X675" s="14" t="n"/>
      <c r="Y675" s="14" t="n"/>
      <c r="Z675" s="14" t="n"/>
    </row>
    <row r="676" ht="15.75" customHeight="1" s="16">
      <c r="A676" s="14" t="n"/>
      <c r="B676" s="14" t="n"/>
      <c r="C676" s="14" t="n"/>
      <c r="D676" s="14" t="n"/>
      <c r="E676" s="14" t="n"/>
      <c r="F676" s="14" t="n"/>
      <c r="G676" s="14" t="n"/>
      <c r="H676" s="14" t="n"/>
      <c r="I676" s="14" t="n"/>
      <c r="J676" s="14" t="n"/>
      <c r="K676" s="14" t="n"/>
      <c r="L676" s="14" t="n"/>
      <c r="M676" s="14" t="n"/>
      <c r="N676" s="14" t="n"/>
      <c r="O676" s="14" t="n"/>
      <c r="P676" s="14" t="n"/>
      <c r="Q676" s="14" t="n"/>
      <c r="R676" s="14" t="n"/>
      <c r="S676" s="14" t="n"/>
      <c r="T676" s="14" t="n"/>
      <c r="U676" s="14" t="n"/>
      <c r="V676" s="14" t="n"/>
      <c r="W676" s="14" t="n"/>
      <c r="X676" s="14" t="n"/>
      <c r="Y676" s="14" t="n"/>
      <c r="Z676" s="14" t="n"/>
    </row>
    <row r="677" ht="15.75" customHeight="1" s="16">
      <c r="A677" s="14" t="n"/>
      <c r="B677" s="14" t="n"/>
      <c r="C677" s="14" t="n"/>
      <c r="D677" s="14" t="n"/>
      <c r="E677" s="14" t="n"/>
      <c r="F677" s="14" t="n"/>
      <c r="G677" s="14" t="n"/>
      <c r="H677" s="14" t="n"/>
      <c r="I677" s="14" t="n"/>
      <c r="J677" s="14" t="n"/>
      <c r="K677" s="14" t="n"/>
      <c r="L677" s="14" t="n"/>
      <c r="M677" s="14" t="n"/>
      <c r="N677" s="14" t="n"/>
      <c r="O677" s="14" t="n"/>
      <c r="P677" s="14" t="n"/>
      <c r="Q677" s="14" t="n"/>
      <c r="R677" s="14" t="n"/>
      <c r="S677" s="14" t="n"/>
      <c r="T677" s="14" t="n"/>
      <c r="U677" s="14" t="n"/>
      <c r="V677" s="14" t="n"/>
      <c r="W677" s="14" t="n"/>
      <c r="X677" s="14" t="n"/>
      <c r="Y677" s="14" t="n"/>
      <c r="Z677" s="14" t="n"/>
    </row>
    <row r="678" ht="15.75" customHeight="1" s="16">
      <c r="A678" s="14" t="n"/>
      <c r="B678" s="14" t="n"/>
      <c r="C678" s="14" t="n"/>
      <c r="D678" s="14" t="n"/>
      <c r="E678" s="14" t="n"/>
      <c r="F678" s="14" t="n"/>
      <c r="G678" s="14" t="n"/>
      <c r="H678" s="14" t="n"/>
      <c r="I678" s="14" t="n"/>
      <c r="J678" s="14" t="n"/>
      <c r="K678" s="14" t="n"/>
      <c r="L678" s="14" t="n"/>
      <c r="M678" s="14" t="n"/>
      <c r="N678" s="14" t="n"/>
      <c r="O678" s="14" t="n"/>
      <c r="P678" s="14" t="n"/>
      <c r="Q678" s="14" t="n"/>
      <c r="R678" s="14" t="n"/>
      <c r="S678" s="14" t="n"/>
      <c r="T678" s="14" t="n"/>
      <c r="U678" s="14" t="n"/>
      <c r="V678" s="14" t="n"/>
      <c r="W678" s="14" t="n"/>
      <c r="X678" s="14" t="n"/>
      <c r="Y678" s="14" t="n"/>
      <c r="Z678" s="14" t="n"/>
    </row>
    <row r="679" ht="15.75" customHeight="1" s="16">
      <c r="A679" s="14" t="n"/>
      <c r="B679" s="14" t="n"/>
      <c r="C679" s="14" t="n"/>
      <c r="D679" s="14" t="n"/>
      <c r="E679" s="14" t="n"/>
      <c r="F679" s="14" t="n"/>
      <c r="G679" s="14" t="n"/>
      <c r="H679" s="14" t="n"/>
      <c r="I679" s="14" t="n"/>
      <c r="J679" s="14" t="n"/>
      <c r="K679" s="14" t="n"/>
      <c r="L679" s="14" t="n"/>
      <c r="M679" s="14" t="n"/>
      <c r="N679" s="14" t="n"/>
      <c r="O679" s="14" t="n"/>
      <c r="P679" s="14" t="n"/>
      <c r="Q679" s="14" t="n"/>
      <c r="R679" s="14" t="n"/>
      <c r="S679" s="14" t="n"/>
      <c r="T679" s="14" t="n"/>
      <c r="U679" s="14" t="n"/>
      <c r="V679" s="14" t="n"/>
      <c r="W679" s="14" t="n"/>
      <c r="X679" s="14" t="n"/>
      <c r="Y679" s="14" t="n"/>
      <c r="Z679" s="14" t="n"/>
    </row>
    <row r="680" ht="15.75" customHeight="1" s="16">
      <c r="A680" s="14" t="n"/>
      <c r="B680" s="14" t="n"/>
      <c r="C680" s="14" t="n"/>
      <c r="D680" s="14" t="n"/>
      <c r="E680" s="14" t="n"/>
      <c r="F680" s="14" t="n"/>
      <c r="G680" s="14" t="n"/>
      <c r="H680" s="14" t="n"/>
      <c r="I680" s="14" t="n"/>
      <c r="J680" s="14" t="n"/>
      <c r="K680" s="14" t="n"/>
      <c r="L680" s="14" t="n"/>
      <c r="M680" s="14" t="n"/>
      <c r="N680" s="14" t="n"/>
      <c r="O680" s="14" t="n"/>
      <c r="P680" s="14" t="n"/>
      <c r="Q680" s="14" t="n"/>
      <c r="R680" s="14" t="n"/>
      <c r="S680" s="14" t="n"/>
      <c r="T680" s="14" t="n"/>
      <c r="U680" s="14" t="n"/>
      <c r="V680" s="14" t="n"/>
      <c r="W680" s="14" t="n"/>
      <c r="X680" s="14" t="n"/>
      <c r="Y680" s="14" t="n"/>
      <c r="Z680" s="14" t="n"/>
    </row>
    <row r="681" ht="15.75" customHeight="1" s="16">
      <c r="A681" s="14" t="n"/>
      <c r="B681" s="14" t="n"/>
      <c r="C681" s="14" t="n"/>
      <c r="D681" s="14" t="n"/>
      <c r="E681" s="14" t="n"/>
      <c r="F681" s="14" t="n"/>
      <c r="G681" s="14" t="n"/>
      <c r="H681" s="14" t="n"/>
      <c r="I681" s="14" t="n"/>
      <c r="J681" s="14" t="n"/>
      <c r="K681" s="14" t="n"/>
      <c r="L681" s="14" t="n"/>
      <c r="M681" s="14" t="n"/>
      <c r="N681" s="14" t="n"/>
      <c r="O681" s="14" t="n"/>
      <c r="P681" s="14" t="n"/>
      <c r="Q681" s="14" t="n"/>
      <c r="R681" s="14" t="n"/>
      <c r="S681" s="14" t="n"/>
      <c r="T681" s="14" t="n"/>
      <c r="U681" s="14" t="n"/>
      <c r="V681" s="14" t="n"/>
      <c r="W681" s="14" t="n"/>
      <c r="X681" s="14" t="n"/>
      <c r="Y681" s="14" t="n"/>
      <c r="Z681" s="14" t="n"/>
    </row>
    <row r="682" ht="15.75" customHeight="1" s="16">
      <c r="A682" s="14" t="n"/>
      <c r="B682" s="14" t="n"/>
      <c r="C682" s="14" t="n"/>
      <c r="D682" s="14" t="n"/>
      <c r="E682" s="14" t="n"/>
      <c r="F682" s="14" t="n"/>
      <c r="G682" s="14" t="n"/>
      <c r="H682" s="14" t="n"/>
      <c r="I682" s="14" t="n"/>
      <c r="J682" s="14" t="n"/>
      <c r="K682" s="14" t="n"/>
      <c r="L682" s="14" t="n"/>
      <c r="M682" s="14" t="n"/>
      <c r="N682" s="14" t="n"/>
      <c r="O682" s="14" t="n"/>
      <c r="P682" s="14" t="n"/>
      <c r="Q682" s="14" t="n"/>
      <c r="R682" s="14" t="n"/>
      <c r="S682" s="14" t="n"/>
      <c r="T682" s="14" t="n"/>
      <c r="U682" s="14" t="n"/>
      <c r="V682" s="14" t="n"/>
      <c r="W682" s="14" t="n"/>
      <c r="X682" s="14" t="n"/>
      <c r="Y682" s="14" t="n"/>
      <c r="Z682" s="14" t="n"/>
    </row>
    <row r="683" ht="15.75" customHeight="1" s="16">
      <c r="A683" s="14" t="n"/>
      <c r="B683" s="14" t="n"/>
      <c r="C683" s="14" t="n"/>
      <c r="D683" s="14" t="n"/>
      <c r="E683" s="14" t="n"/>
      <c r="F683" s="14" t="n"/>
      <c r="G683" s="14" t="n"/>
      <c r="H683" s="14" t="n"/>
      <c r="I683" s="14" t="n"/>
      <c r="J683" s="14" t="n"/>
      <c r="K683" s="14" t="n"/>
      <c r="L683" s="14" t="n"/>
      <c r="M683" s="14" t="n"/>
      <c r="N683" s="14" t="n"/>
      <c r="O683" s="14" t="n"/>
      <c r="P683" s="14" t="n"/>
      <c r="Q683" s="14" t="n"/>
      <c r="R683" s="14" t="n"/>
      <c r="S683" s="14" t="n"/>
      <c r="T683" s="14" t="n"/>
      <c r="U683" s="14" t="n"/>
      <c r="V683" s="14" t="n"/>
      <c r="W683" s="14" t="n"/>
      <c r="X683" s="14" t="n"/>
      <c r="Y683" s="14" t="n"/>
      <c r="Z683" s="14" t="n"/>
    </row>
    <row r="684" ht="15.75" customHeight="1" s="16">
      <c r="A684" s="14" t="n"/>
      <c r="B684" s="14" t="n"/>
      <c r="C684" s="14" t="n"/>
      <c r="D684" s="14" t="n"/>
      <c r="E684" s="14" t="n"/>
      <c r="F684" s="14" t="n"/>
      <c r="G684" s="14" t="n"/>
      <c r="H684" s="14" t="n"/>
      <c r="I684" s="14" t="n"/>
      <c r="J684" s="14" t="n"/>
      <c r="K684" s="14" t="n"/>
      <c r="L684" s="14" t="n"/>
      <c r="M684" s="14" t="n"/>
      <c r="N684" s="14" t="n"/>
      <c r="O684" s="14" t="n"/>
      <c r="P684" s="14" t="n"/>
      <c r="Q684" s="14" t="n"/>
      <c r="R684" s="14" t="n"/>
      <c r="S684" s="14" t="n"/>
      <c r="T684" s="14" t="n"/>
      <c r="U684" s="14" t="n"/>
      <c r="V684" s="14" t="n"/>
      <c r="W684" s="14" t="n"/>
      <c r="X684" s="14" t="n"/>
      <c r="Y684" s="14" t="n"/>
      <c r="Z684" s="14" t="n"/>
    </row>
    <row r="685" ht="15.75" customHeight="1" s="16">
      <c r="A685" s="14" t="n"/>
      <c r="B685" s="14" t="n"/>
      <c r="C685" s="14" t="n"/>
      <c r="D685" s="14" t="n"/>
      <c r="E685" s="14" t="n"/>
      <c r="F685" s="14" t="n"/>
      <c r="G685" s="14" t="n"/>
      <c r="H685" s="14" t="n"/>
      <c r="I685" s="14" t="n"/>
      <c r="J685" s="14" t="n"/>
      <c r="K685" s="14" t="n"/>
      <c r="L685" s="14" t="n"/>
      <c r="M685" s="14" t="n"/>
      <c r="N685" s="14" t="n"/>
      <c r="O685" s="14" t="n"/>
      <c r="P685" s="14" t="n"/>
      <c r="Q685" s="14" t="n"/>
      <c r="R685" s="14" t="n"/>
      <c r="S685" s="14" t="n"/>
      <c r="T685" s="14" t="n"/>
      <c r="U685" s="14" t="n"/>
      <c r="V685" s="14" t="n"/>
      <c r="W685" s="14" t="n"/>
      <c r="X685" s="14" t="n"/>
      <c r="Y685" s="14" t="n"/>
      <c r="Z685" s="14" t="n"/>
    </row>
    <row r="686" ht="15.75" customHeight="1" s="16">
      <c r="A686" s="14" t="n"/>
      <c r="B686" s="14" t="n"/>
      <c r="C686" s="14" t="n"/>
      <c r="D686" s="14" t="n"/>
      <c r="E686" s="14" t="n"/>
      <c r="F686" s="14" t="n"/>
      <c r="G686" s="14" t="n"/>
      <c r="H686" s="14" t="n"/>
      <c r="I686" s="14" t="n"/>
      <c r="J686" s="14" t="n"/>
      <c r="K686" s="14" t="n"/>
      <c r="L686" s="14" t="n"/>
      <c r="M686" s="14" t="n"/>
      <c r="N686" s="14" t="n"/>
      <c r="O686" s="14" t="n"/>
      <c r="P686" s="14" t="n"/>
      <c r="Q686" s="14" t="n"/>
      <c r="R686" s="14" t="n"/>
      <c r="S686" s="14" t="n"/>
      <c r="T686" s="14" t="n"/>
      <c r="U686" s="14" t="n"/>
      <c r="V686" s="14" t="n"/>
      <c r="W686" s="14" t="n"/>
      <c r="X686" s="14" t="n"/>
      <c r="Y686" s="14" t="n"/>
      <c r="Z686" s="14" t="n"/>
    </row>
    <row r="687" ht="15.75" customHeight="1" s="16">
      <c r="A687" s="14" t="n"/>
      <c r="B687" s="14" t="n"/>
      <c r="C687" s="14" t="n"/>
      <c r="D687" s="14" t="n"/>
      <c r="E687" s="14" t="n"/>
      <c r="F687" s="14" t="n"/>
      <c r="G687" s="14" t="n"/>
      <c r="H687" s="14" t="n"/>
      <c r="I687" s="14" t="n"/>
      <c r="J687" s="14" t="n"/>
      <c r="K687" s="14" t="n"/>
      <c r="L687" s="14" t="n"/>
      <c r="M687" s="14" t="n"/>
      <c r="N687" s="14" t="n"/>
      <c r="O687" s="14" t="n"/>
      <c r="P687" s="14" t="n"/>
      <c r="Q687" s="14" t="n"/>
      <c r="R687" s="14" t="n"/>
      <c r="S687" s="14" t="n"/>
      <c r="T687" s="14" t="n"/>
      <c r="U687" s="14" t="n"/>
      <c r="V687" s="14" t="n"/>
      <c r="W687" s="14" t="n"/>
      <c r="X687" s="14" t="n"/>
      <c r="Y687" s="14" t="n"/>
      <c r="Z687" s="14" t="n"/>
    </row>
    <row r="688" ht="15.75" customHeight="1" s="16">
      <c r="A688" s="14" t="n"/>
      <c r="B688" s="14" t="n"/>
      <c r="C688" s="14" t="n"/>
      <c r="D688" s="14" t="n"/>
      <c r="E688" s="14" t="n"/>
      <c r="F688" s="14" t="n"/>
      <c r="G688" s="14" t="n"/>
      <c r="H688" s="14" t="n"/>
      <c r="I688" s="14" t="n"/>
      <c r="J688" s="14" t="n"/>
      <c r="K688" s="14" t="n"/>
      <c r="L688" s="14" t="n"/>
      <c r="M688" s="14" t="n"/>
      <c r="N688" s="14" t="n"/>
      <c r="O688" s="14" t="n"/>
      <c r="P688" s="14" t="n"/>
      <c r="Q688" s="14" t="n"/>
      <c r="R688" s="14" t="n"/>
      <c r="S688" s="14" t="n"/>
      <c r="T688" s="14" t="n"/>
      <c r="U688" s="14" t="n"/>
      <c r="V688" s="14" t="n"/>
      <c r="W688" s="14" t="n"/>
      <c r="X688" s="14" t="n"/>
      <c r="Y688" s="14" t="n"/>
      <c r="Z688" s="14" t="n"/>
    </row>
    <row r="689" ht="15.75" customHeight="1" s="16">
      <c r="A689" s="14" t="n"/>
      <c r="B689" s="14" t="n"/>
      <c r="C689" s="14" t="n"/>
      <c r="D689" s="14" t="n"/>
      <c r="E689" s="14" t="n"/>
      <c r="F689" s="14" t="n"/>
      <c r="G689" s="14" t="n"/>
      <c r="H689" s="14" t="n"/>
      <c r="I689" s="14" t="n"/>
      <c r="J689" s="14" t="n"/>
      <c r="K689" s="14" t="n"/>
      <c r="L689" s="14" t="n"/>
      <c r="M689" s="14" t="n"/>
      <c r="N689" s="14" t="n"/>
      <c r="O689" s="14" t="n"/>
      <c r="P689" s="14" t="n"/>
      <c r="Q689" s="14" t="n"/>
      <c r="R689" s="14" t="n"/>
      <c r="S689" s="14" t="n"/>
      <c r="T689" s="14" t="n"/>
      <c r="U689" s="14" t="n"/>
      <c r="V689" s="14" t="n"/>
      <c r="W689" s="14" t="n"/>
      <c r="X689" s="14" t="n"/>
      <c r="Y689" s="14" t="n"/>
      <c r="Z689" s="14" t="n"/>
    </row>
    <row r="690" ht="15.75" customHeight="1" s="16">
      <c r="A690" s="14" t="n"/>
      <c r="B690" s="14" t="n"/>
      <c r="C690" s="14" t="n"/>
      <c r="D690" s="14" t="n"/>
      <c r="E690" s="14" t="n"/>
      <c r="F690" s="14" t="n"/>
      <c r="G690" s="14" t="n"/>
      <c r="H690" s="14" t="n"/>
      <c r="I690" s="14" t="n"/>
      <c r="J690" s="14" t="n"/>
      <c r="K690" s="14" t="n"/>
      <c r="L690" s="14" t="n"/>
      <c r="M690" s="14" t="n"/>
      <c r="N690" s="14" t="n"/>
      <c r="O690" s="14" t="n"/>
      <c r="P690" s="14" t="n"/>
      <c r="Q690" s="14" t="n"/>
      <c r="R690" s="14" t="n"/>
      <c r="S690" s="14" t="n"/>
      <c r="T690" s="14" t="n"/>
      <c r="U690" s="14" t="n"/>
      <c r="V690" s="14" t="n"/>
      <c r="W690" s="14" t="n"/>
      <c r="X690" s="14" t="n"/>
      <c r="Y690" s="14" t="n"/>
      <c r="Z690" s="14" t="n"/>
    </row>
    <row r="691" ht="15.75" customHeight="1" s="16">
      <c r="A691" s="14" t="n"/>
      <c r="B691" s="14" t="n"/>
      <c r="C691" s="14" t="n"/>
      <c r="D691" s="14" t="n"/>
      <c r="E691" s="14" t="n"/>
      <c r="F691" s="14" t="n"/>
      <c r="G691" s="14" t="n"/>
      <c r="H691" s="14" t="n"/>
      <c r="I691" s="14" t="n"/>
      <c r="J691" s="14" t="n"/>
      <c r="K691" s="14" t="n"/>
      <c r="L691" s="14" t="n"/>
      <c r="M691" s="14" t="n"/>
      <c r="N691" s="14" t="n"/>
      <c r="O691" s="14" t="n"/>
      <c r="P691" s="14" t="n"/>
      <c r="Q691" s="14" t="n"/>
      <c r="R691" s="14" t="n"/>
      <c r="S691" s="14" t="n"/>
      <c r="T691" s="14" t="n"/>
      <c r="U691" s="14" t="n"/>
      <c r="V691" s="14" t="n"/>
      <c r="W691" s="14" t="n"/>
      <c r="X691" s="14" t="n"/>
      <c r="Y691" s="14" t="n"/>
      <c r="Z691" s="14" t="n"/>
    </row>
    <row r="692" ht="15.75" customHeight="1" s="16">
      <c r="A692" s="14" t="n"/>
      <c r="B692" s="14" t="n"/>
      <c r="C692" s="14" t="n"/>
      <c r="D692" s="14" t="n"/>
      <c r="E692" s="14" t="n"/>
      <c r="F692" s="14" t="n"/>
      <c r="G692" s="14" t="n"/>
      <c r="H692" s="14" t="n"/>
      <c r="I692" s="14" t="n"/>
      <c r="J692" s="14" t="n"/>
      <c r="K692" s="14" t="n"/>
      <c r="L692" s="14" t="n"/>
      <c r="M692" s="14" t="n"/>
      <c r="N692" s="14" t="n"/>
      <c r="O692" s="14" t="n"/>
      <c r="P692" s="14" t="n"/>
      <c r="Q692" s="14" t="n"/>
      <c r="R692" s="14" t="n"/>
      <c r="S692" s="14" t="n"/>
      <c r="T692" s="14" t="n"/>
      <c r="U692" s="14" t="n"/>
      <c r="V692" s="14" t="n"/>
      <c r="W692" s="14" t="n"/>
      <c r="X692" s="14" t="n"/>
      <c r="Y692" s="14" t="n"/>
      <c r="Z692" s="14" t="n"/>
    </row>
    <row r="693" ht="15.75" customHeight="1" s="16">
      <c r="A693" s="14" t="n"/>
      <c r="B693" s="14" t="n"/>
      <c r="C693" s="14" t="n"/>
      <c r="D693" s="14" t="n"/>
      <c r="E693" s="14" t="n"/>
      <c r="F693" s="14" t="n"/>
      <c r="G693" s="14" t="n"/>
      <c r="H693" s="14" t="n"/>
      <c r="I693" s="14" t="n"/>
      <c r="J693" s="14" t="n"/>
      <c r="K693" s="14" t="n"/>
      <c r="L693" s="14" t="n"/>
      <c r="M693" s="14" t="n"/>
      <c r="N693" s="14" t="n"/>
      <c r="O693" s="14" t="n"/>
      <c r="P693" s="14" t="n"/>
      <c r="Q693" s="14" t="n"/>
      <c r="R693" s="14" t="n"/>
      <c r="S693" s="14" t="n"/>
      <c r="T693" s="14" t="n"/>
      <c r="U693" s="14" t="n"/>
      <c r="V693" s="14" t="n"/>
      <c r="W693" s="14" t="n"/>
      <c r="X693" s="14" t="n"/>
      <c r="Y693" s="14" t="n"/>
      <c r="Z693" s="14" t="n"/>
    </row>
    <row r="694" ht="15.75" customHeight="1" s="16">
      <c r="A694" s="14" t="n"/>
      <c r="B694" s="14" t="n"/>
      <c r="C694" s="14" t="n"/>
      <c r="D694" s="14" t="n"/>
      <c r="E694" s="14" t="n"/>
      <c r="F694" s="14" t="n"/>
      <c r="G694" s="14" t="n"/>
      <c r="H694" s="14" t="n"/>
      <c r="I694" s="14" t="n"/>
      <c r="J694" s="14" t="n"/>
      <c r="K694" s="14" t="n"/>
      <c r="L694" s="14" t="n"/>
      <c r="M694" s="14" t="n"/>
      <c r="N694" s="14" t="n"/>
      <c r="O694" s="14" t="n"/>
      <c r="P694" s="14" t="n"/>
      <c r="Q694" s="14" t="n"/>
      <c r="R694" s="14" t="n"/>
      <c r="S694" s="14" t="n"/>
      <c r="T694" s="14" t="n"/>
      <c r="U694" s="14" t="n"/>
      <c r="V694" s="14" t="n"/>
      <c r="W694" s="14" t="n"/>
      <c r="X694" s="14" t="n"/>
      <c r="Y694" s="14" t="n"/>
      <c r="Z694" s="14" t="n"/>
    </row>
    <row r="695" ht="15.75" customHeight="1" s="16">
      <c r="A695" s="14" t="n"/>
      <c r="B695" s="14" t="n"/>
      <c r="C695" s="14" t="n"/>
      <c r="D695" s="14" t="n"/>
      <c r="E695" s="14" t="n"/>
      <c r="F695" s="14" t="n"/>
      <c r="G695" s="14" t="n"/>
      <c r="H695" s="14" t="n"/>
      <c r="I695" s="14" t="n"/>
      <c r="J695" s="14" t="n"/>
      <c r="K695" s="14" t="n"/>
      <c r="L695" s="14" t="n"/>
      <c r="M695" s="14" t="n"/>
      <c r="N695" s="14" t="n"/>
      <c r="O695" s="14" t="n"/>
      <c r="P695" s="14" t="n"/>
      <c r="Q695" s="14" t="n"/>
      <c r="R695" s="14" t="n"/>
      <c r="S695" s="14" t="n"/>
      <c r="T695" s="14" t="n"/>
      <c r="U695" s="14" t="n"/>
      <c r="V695" s="14" t="n"/>
      <c r="W695" s="14" t="n"/>
      <c r="X695" s="14" t="n"/>
      <c r="Y695" s="14" t="n"/>
      <c r="Z695" s="14" t="n"/>
    </row>
    <row r="696" ht="15.75" customHeight="1" s="16">
      <c r="A696" s="14" t="n"/>
      <c r="B696" s="14" t="n"/>
      <c r="C696" s="14" t="n"/>
      <c r="D696" s="14" t="n"/>
      <c r="E696" s="14" t="n"/>
      <c r="F696" s="14" t="n"/>
      <c r="G696" s="14" t="n"/>
      <c r="H696" s="14" t="n"/>
      <c r="I696" s="14" t="n"/>
      <c r="J696" s="14" t="n"/>
      <c r="K696" s="14" t="n"/>
      <c r="L696" s="14" t="n"/>
      <c r="M696" s="14" t="n"/>
      <c r="N696" s="14" t="n"/>
      <c r="O696" s="14" t="n"/>
      <c r="P696" s="14" t="n"/>
      <c r="Q696" s="14" t="n"/>
      <c r="R696" s="14" t="n"/>
      <c r="S696" s="14" t="n"/>
      <c r="T696" s="14" t="n"/>
      <c r="U696" s="14" t="n"/>
      <c r="V696" s="14" t="n"/>
      <c r="W696" s="14" t="n"/>
      <c r="X696" s="14" t="n"/>
      <c r="Y696" s="14" t="n"/>
      <c r="Z696" s="14" t="n"/>
    </row>
    <row r="697" ht="15.75" customHeight="1" s="16">
      <c r="A697" s="14" t="n"/>
      <c r="B697" s="14" t="n"/>
      <c r="C697" s="14" t="n"/>
      <c r="D697" s="14" t="n"/>
      <c r="E697" s="14" t="n"/>
      <c r="F697" s="14" t="n"/>
      <c r="G697" s="14" t="n"/>
      <c r="H697" s="14" t="n"/>
      <c r="I697" s="14" t="n"/>
      <c r="J697" s="14" t="n"/>
      <c r="K697" s="14" t="n"/>
      <c r="L697" s="14" t="n"/>
      <c r="M697" s="14" t="n"/>
      <c r="N697" s="14" t="n"/>
      <c r="O697" s="14" t="n"/>
      <c r="P697" s="14" t="n"/>
      <c r="Q697" s="14" t="n"/>
      <c r="R697" s="14" t="n"/>
      <c r="S697" s="14" t="n"/>
      <c r="T697" s="14" t="n"/>
      <c r="U697" s="14" t="n"/>
      <c r="V697" s="14" t="n"/>
      <c r="W697" s="14" t="n"/>
      <c r="X697" s="14" t="n"/>
      <c r="Y697" s="14" t="n"/>
      <c r="Z697" s="14" t="n"/>
    </row>
    <row r="698" ht="15.75" customHeight="1" s="16">
      <c r="A698" s="14" t="n"/>
      <c r="B698" s="14" t="n"/>
      <c r="C698" s="14" t="n"/>
      <c r="D698" s="14" t="n"/>
      <c r="E698" s="14" t="n"/>
      <c r="F698" s="14" t="n"/>
      <c r="G698" s="14" t="n"/>
      <c r="H698" s="14" t="n"/>
      <c r="I698" s="14" t="n"/>
      <c r="J698" s="14" t="n"/>
      <c r="K698" s="14" t="n"/>
      <c r="L698" s="14" t="n"/>
      <c r="M698" s="14" t="n"/>
      <c r="N698" s="14" t="n"/>
      <c r="O698" s="14" t="n"/>
      <c r="P698" s="14" t="n"/>
      <c r="Q698" s="14" t="n"/>
      <c r="R698" s="14" t="n"/>
      <c r="S698" s="14" t="n"/>
      <c r="T698" s="14" t="n"/>
      <c r="U698" s="14" t="n"/>
      <c r="V698" s="14" t="n"/>
      <c r="W698" s="14" t="n"/>
      <c r="X698" s="14" t="n"/>
      <c r="Y698" s="14" t="n"/>
      <c r="Z698" s="14" t="n"/>
    </row>
    <row r="699" ht="15.75" customHeight="1" s="16">
      <c r="A699" s="14" t="n"/>
      <c r="B699" s="14" t="n"/>
      <c r="C699" s="14" t="n"/>
      <c r="D699" s="14" t="n"/>
      <c r="E699" s="14" t="n"/>
      <c r="F699" s="14" t="n"/>
      <c r="G699" s="14" t="n"/>
      <c r="H699" s="14" t="n"/>
      <c r="I699" s="14" t="n"/>
      <c r="J699" s="14" t="n"/>
      <c r="K699" s="14" t="n"/>
      <c r="L699" s="14" t="n"/>
      <c r="M699" s="14" t="n"/>
      <c r="N699" s="14" t="n"/>
      <c r="O699" s="14" t="n"/>
      <c r="P699" s="14" t="n"/>
      <c r="Q699" s="14" t="n"/>
      <c r="R699" s="14" t="n"/>
      <c r="S699" s="14" t="n"/>
      <c r="T699" s="14" t="n"/>
      <c r="U699" s="14" t="n"/>
      <c r="V699" s="14" t="n"/>
      <c r="W699" s="14" t="n"/>
      <c r="X699" s="14" t="n"/>
      <c r="Y699" s="14" t="n"/>
      <c r="Z699" s="14" t="n"/>
    </row>
    <row r="700" ht="15.75" customHeight="1" s="16">
      <c r="A700" s="14" t="n"/>
      <c r="B700" s="14" t="n"/>
      <c r="C700" s="14" t="n"/>
      <c r="D700" s="14" t="n"/>
      <c r="E700" s="14" t="n"/>
      <c r="F700" s="14" t="n"/>
      <c r="G700" s="14" t="n"/>
      <c r="H700" s="14" t="n"/>
      <c r="I700" s="14" t="n"/>
      <c r="J700" s="14" t="n"/>
      <c r="K700" s="14" t="n"/>
      <c r="L700" s="14" t="n"/>
      <c r="M700" s="14" t="n"/>
      <c r="N700" s="14" t="n"/>
      <c r="O700" s="14" t="n"/>
      <c r="P700" s="14" t="n"/>
      <c r="Q700" s="14" t="n"/>
      <c r="R700" s="14" t="n"/>
      <c r="S700" s="14" t="n"/>
      <c r="T700" s="14" t="n"/>
      <c r="U700" s="14" t="n"/>
      <c r="V700" s="14" t="n"/>
      <c r="W700" s="14" t="n"/>
      <c r="X700" s="14" t="n"/>
      <c r="Y700" s="14" t="n"/>
      <c r="Z700" s="14" t="n"/>
    </row>
    <row r="701" ht="15.75" customHeight="1" s="16">
      <c r="A701" s="14" t="n"/>
      <c r="B701" s="14" t="n"/>
      <c r="C701" s="14" t="n"/>
      <c r="D701" s="14" t="n"/>
      <c r="E701" s="14" t="n"/>
      <c r="F701" s="14" t="n"/>
      <c r="G701" s="14" t="n"/>
      <c r="H701" s="14" t="n"/>
      <c r="I701" s="14" t="n"/>
      <c r="J701" s="14" t="n"/>
      <c r="K701" s="14" t="n"/>
      <c r="L701" s="14" t="n"/>
      <c r="M701" s="14" t="n"/>
      <c r="N701" s="14" t="n"/>
      <c r="O701" s="14" t="n"/>
      <c r="P701" s="14" t="n"/>
      <c r="Q701" s="14" t="n"/>
      <c r="R701" s="14" t="n"/>
      <c r="S701" s="14" t="n"/>
      <c r="T701" s="14" t="n"/>
      <c r="U701" s="14" t="n"/>
      <c r="V701" s="14" t="n"/>
      <c r="W701" s="14" t="n"/>
      <c r="X701" s="14" t="n"/>
      <c r="Y701" s="14" t="n"/>
      <c r="Z701" s="14" t="n"/>
    </row>
    <row r="702" ht="15.75" customHeight="1" s="16">
      <c r="A702" s="14" t="n"/>
      <c r="B702" s="14" t="n"/>
      <c r="C702" s="14" t="n"/>
      <c r="D702" s="14" t="n"/>
      <c r="E702" s="14" t="n"/>
      <c r="F702" s="14" t="n"/>
      <c r="G702" s="14" t="n"/>
      <c r="H702" s="14" t="n"/>
      <c r="I702" s="14" t="n"/>
      <c r="J702" s="14" t="n"/>
      <c r="K702" s="14" t="n"/>
      <c r="L702" s="14" t="n"/>
      <c r="M702" s="14" t="n"/>
      <c r="N702" s="14" t="n"/>
      <c r="O702" s="14" t="n"/>
      <c r="P702" s="14" t="n"/>
      <c r="Q702" s="14" t="n"/>
      <c r="R702" s="14" t="n"/>
      <c r="S702" s="14" t="n"/>
      <c r="T702" s="14" t="n"/>
      <c r="U702" s="14" t="n"/>
      <c r="V702" s="14" t="n"/>
      <c r="W702" s="14" t="n"/>
      <c r="X702" s="14" t="n"/>
      <c r="Y702" s="14" t="n"/>
      <c r="Z702" s="14" t="n"/>
    </row>
    <row r="703" ht="15.75" customHeight="1" s="16">
      <c r="A703" s="14" t="n"/>
      <c r="B703" s="14" t="n"/>
      <c r="C703" s="14" t="n"/>
      <c r="D703" s="14" t="n"/>
      <c r="E703" s="14" t="n"/>
      <c r="F703" s="14" t="n"/>
      <c r="G703" s="14" t="n"/>
      <c r="H703" s="14" t="n"/>
      <c r="I703" s="14" t="n"/>
      <c r="J703" s="14" t="n"/>
      <c r="K703" s="14" t="n"/>
      <c r="L703" s="14" t="n"/>
      <c r="M703" s="14" t="n"/>
      <c r="N703" s="14" t="n"/>
      <c r="O703" s="14" t="n"/>
      <c r="P703" s="14" t="n"/>
      <c r="Q703" s="14" t="n"/>
      <c r="R703" s="14" t="n"/>
      <c r="S703" s="14" t="n"/>
      <c r="T703" s="14" t="n"/>
      <c r="U703" s="14" t="n"/>
      <c r="V703" s="14" t="n"/>
      <c r="W703" s="14" t="n"/>
      <c r="X703" s="14" t="n"/>
      <c r="Y703" s="14" t="n"/>
      <c r="Z703" s="14" t="n"/>
    </row>
    <row r="704" ht="15.75" customHeight="1" s="16">
      <c r="A704" s="14" t="n"/>
      <c r="B704" s="14" t="n"/>
      <c r="C704" s="14" t="n"/>
      <c r="D704" s="14" t="n"/>
      <c r="E704" s="14" t="n"/>
      <c r="F704" s="14" t="n"/>
      <c r="G704" s="14" t="n"/>
      <c r="H704" s="14" t="n"/>
      <c r="I704" s="14" t="n"/>
      <c r="J704" s="14" t="n"/>
      <c r="K704" s="14" t="n"/>
      <c r="L704" s="14" t="n"/>
      <c r="M704" s="14" t="n"/>
      <c r="N704" s="14" t="n"/>
      <c r="O704" s="14" t="n"/>
      <c r="P704" s="14" t="n"/>
      <c r="Q704" s="14" t="n"/>
      <c r="R704" s="14" t="n"/>
      <c r="S704" s="14" t="n"/>
      <c r="T704" s="14" t="n"/>
      <c r="U704" s="14" t="n"/>
      <c r="V704" s="14" t="n"/>
      <c r="W704" s="14" t="n"/>
      <c r="X704" s="14" t="n"/>
      <c r="Y704" s="14" t="n"/>
      <c r="Z704" s="14" t="n"/>
    </row>
    <row r="705" ht="15.75" customHeight="1" s="16">
      <c r="A705" s="14" t="n"/>
      <c r="B705" s="14" t="n"/>
      <c r="C705" s="14" t="n"/>
      <c r="D705" s="14" t="n"/>
      <c r="E705" s="14" t="n"/>
      <c r="F705" s="14" t="n"/>
      <c r="G705" s="14" t="n"/>
      <c r="H705" s="14" t="n"/>
      <c r="I705" s="14" t="n"/>
      <c r="J705" s="14" t="n"/>
      <c r="K705" s="14" t="n"/>
      <c r="L705" s="14" t="n"/>
      <c r="M705" s="14" t="n"/>
      <c r="N705" s="14" t="n"/>
      <c r="O705" s="14" t="n"/>
      <c r="P705" s="14" t="n"/>
      <c r="Q705" s="14" t="n"/>
      <c r="R705" s="14" t="n"/>
      <c r="S705" s="14" t="n"/>
      <c r="T705" s="14" t="n"/>
      <c r="U705" s="14" t="n"/>
      <c r="V705" s="14" t="n"/>
      <c r="W705" s="14" t="n"/>
      <c r="X705" s="14" t="n"/>
      <c r="Y705" s="14" t="n"/>
      <c r="Z705" s="14" t="n"/>
    </row>
    <row r="706" ht="15.75" customHeight="1" s="16">
      <c r="A706" s="14" t="n"/>
      <c r="B706" s="14" t="n"/>
      <c r="C706" s="14" t="n"/>
      <c r="D706" s="14" t="n"/>
      <c r="E706" s="14" t="n"/>
      <c r="F706" s="14" t="n"/>
      <c r="G706" s="14" t="n"/>
      <c r="H706" s="14" t="n"/>
      <c r="I706" s="14" t="n"/>
      <c r="J706" s="14" t="n"/>
      <c r="K706" s="14" t="n"/>
      <c r="L706" s="14" t="n"/>
      <c r="M706" s="14" t="n"/>
      <c r="N706" s="14" t="n"/>
      <c r="O706" s="14" t="n"/>
      <c r="P706" s="14" t="n"/>
      <c r="Q706" s="14" t="n"/>
      <c r="R706" s="14" t="n"/>
      <c r="S706" s="14" t="n"/>
      <c r="T706" s="14" t="n"/>
      <c r="U706" s="14" t="n"/>
      <c r="V706" s="14" t="n"/>
      <c r="W706" s="14" t="n"/>
      <c r="X706" s="14" t="n"/>
      <c r="Y706" s="14" t="n"/>
      <c r="Z706" s="14" t="n"/>
    </row>
    <row r="707" ht="15.75" customHeight="1" s="16">
      <c r="A707" s="14" t="n"/>
      <c r="B707" s="14" t="n"/>
      <c r="C707" s="14" t="n"/>
      <c r="D707" s="14" t="n"/>
      <c r="E707" s="14" t="n"/>
      <c r="F707" s="14" t="n"/>
      <c r="G707" s="14" t="n"/>
      <c r="H707" s="14" t="n"/>
      <c r="I707" s="14" t="n"/>
      <c r="J707" s="14" t="n"/>
      <c r="K707" s="14" t="n"/>
      <c r="L707" s="14" t="n"/>
      <c r="M707" s="14" t="n"/>
      <c r="N707" s="14" t="n"/>
      <c r="O707" s="14" t="n"/>
      <c r="P707" s="14" t="n"/>
      <c r="Q707" s="14" t="n"/>
      <c r="R707" s="14" t="n"/>
      <c r="S707" s="14" t="n"/>
      <c r="T707" s="14" t="n"/>
      <c r="U707" s="14" t="n"/>
      <c r="V707" s="14" t="n"/>
      <c r="W707" s="14" t="n"/>
      <c r="X707" s="14" t="n"/>
      <c r="Y707" s="14" t="n"/>
      <c r="Z707" s="14" t="n"/>
    </row>
    <row r="708" ht="15.75" customHeight="1" s="16">
      <c r="A708" s="14" t="n"/>
      <c r="B708" s="14" t="n"/>
      <c r="C708" s="14" t="n"/>
      <c r="D708" s="14" t="n"/>
      <c r="E708" s="14" t="n"/>
      <c r="F708" s="14" t="n"/>
      <c r="G708" s="14" t="n"/>
      <c r="H708" s="14" t="n"/>
      <c r="I708" s="14" t="n"/>
      <c r="J708" s="14" t="n"/>
      <c r="K708" s="14" t="n"/>
      <c r="L708" s="14" t="n"/>
      <c r="M708" s="14" t="n"/>
      <c r="N708" s="14" t="n"/>
      <c r="O708" s="14" t="n"/>
      <c r="P708" s="14" t="n"/>
      <c r="Q708" s="14" t="n"/>
      <c r="R708" s="14" t="n"/>
      <c r="S708" s="14" t="n"/>
      <c r="T708" s="14" t="n"/>
      <c r="U708" s="14" t="n"/>
      <c r="V708" s="14" t="n"/>
      <c r="W708" s="14" t="n"/>
      <c r="X708" s="14" t="n"/>
      <c r="Y708" s="14" t="n"/>
      <c r="Z708" s="14" t="n"/>
    </row>
    <row r="709" ht="15.75" customHeight="1" s="16">
      <c r="A709" s="14" t="n"/>
      <c r="B709" s="14" t="n"/>
      <c r="C709" s="14" t="n"/>
      <c r="D709" s="14" t="n"/>
      <c r="E709" s="14" t="n"/>
      <c r="F709" s="14" t="n"/>
      <c r="G709" s="14" t="n"/>
      <c r="H709" s="14" t="n"/>
      <c r="I709" s="14" t="n"/>
      <c r="J709" s="14" t="n"/>
      <c r="K709" s="14" t="n"/>
      <c r="L709" s="14" t="n"/>
      <c r="M709" s="14" t="n"/>
      <c r="N709" s="14" t="n"/>
      <c r="O709" s="14" t="n"/>
      <c r="P709" s="14" t="n"/>
      <c r="Q709" s="14" t="n"/>
      <c r="R709" s="14" t="n"/>
      <c r="S709" s="14" t="n"/>
      <c r="T709" s="14" t="n"/>
      <c r="U709" s="14" t="n"/>
      <c r="V709" s="14" t="n"/>
      <c r="W709" s="14" t="n"/>
      <c r="X709" s="14" t="n"/>
      <c r="Y709" s="14" t="n"/>
      <c r="Z709" s="14" t="n"/>
    </row>
    <row r="710" ht="15.75" customHeight="1" s="16">
      <c r="A710" s="14" t="n"/>
      <c r="B710" s="14" t="n"/>
      <c r="C710" s="14" t="n"/>
      <c r="D710" s="14" t="n"/>
      <c r="E710" s="14" t="n"/>
      <c r="F710" s="14" t="n"/>
      <c r="G710" s="14" t="n"/>
      <c r="H710" s="14" t="n"/>
      <c r="I710" s="14" t="n"/>
      <c r="J710" s="14" t="n"/>
      <c r="K710" s="14" t="n"/>
      <c r="L710" s="14" t="n"/>
      <c r="M710" s="14" t="n"/>
      <c r="N710" s="14" t="n"/>
      <c r="O710" s="14" t="n"/>
      <c r="P710" s="14" t="n"/>
      <c r="Q710" s="14" t="n"/>
      <c r="R710" s="14" t="n"/>
      <c r="S710" s="14" t="n"/>
      <c r="T710" s="14" t="n"/>
      <c r="U710" s="14" t="n"/>
      <c r="V710" s="14" t="n"/>
      <c r="W710" s="14" t="n"/>
      <c r="X710" s="14" t="n"/>
      <c r="Y710" s="14" t="n"/>
      <c r="Z710" s="14" t="n"/>
    </row>
    <row r="711" ht="15.75" customHeight="1" s="16">
      <c r="A711" s="14" t="n"/>
      <c r="B711" s="14" t="n"/>
      <c r="C711" s="14" t="n"/>
      <c r="D711" s="14" t="n"/>
      <c r="E711" s="14" t="n"/>
      <c r="F711" s="14" t="n"/>
      <c r="G711" s="14" t="n"/>
      <c r="H711" s="14" t="n"/>
      <c r="I711" s="14" t="n"/>
      <c r="J711" s="14" t="n"/>
      <c r="K711" s="14" t="n"/>
      <c r="L711" s="14" t="n"/>
      <c r="M711" s="14" t="n"/>
      <c r="N711" s="14" t="n"/>
      <c r="O711" s="14" t="n"/>
      <c r="P711" s="14" t="n"/>
      <c r="Q711" s="14" t="n"/>
      <c r="R711" s="14" t="n"/>
      <c r="S711" s="14" t="n"/>
      <c r="T711" s="14" t="n"/>
      <c r="U711" s="14" t="n"/>
      <c r="V711" s="14" t="n"/>
      <c r="W711" s="14" t="n"/>
      <c r="X711" s="14" t="n"/>
      <c r="Y711" s="14" t="n"/>
      <c r="Z711" s="14" t="n"/>
    </row>
    <row r="712" ht="15.75" customHeight="1" s="16">
      <c r="A712" s="14" t="n"/>
      <c r="B712" s="14" t="n"/>
      <c r="C712" s="14" t="n"/>
      <c r="D712" s="14" t="n"/>
      <c r="E712" s="14" t="n"/>
      <c r="F712" s="14" t="n"/>
      <c r="G712" s="14" t="n"/>
      <c r="H712" s="14" t="n"/>
      <c r="I712" s="14" t="n"/>
      <c r="J712" s="14" t="n"/>
      <c r="K712" s="14" t="n"/>
      <c r="L712" s="14" t="n"/>
      <c r="M712" s="14" t="n"/>
      <c r="N712" s="14" t="n"/>
      <c r="O712" s="14" t="n"/>
      <c r="P712" s="14" t="n"/>
      <c r="Q712" s="14" t="n"/>
      <c r="R712" s="14" t="n"/>
      <c r="S712" s="14" t="n"/>
      <c r="T712" s="14" t="n"/>
      <c r="U712" s="14" t="n"/>
      <c r="V712" s="14" t="n"/>
      <c r="W712" s="14" t="n"/>
      <c r="X712" s="14" t="n"/>
      <c r="Y712" s="14" t="n"/>
      <c r="Z712" s="14" t="n"/>
    </row>
    <row r="713" ht="15.75" customHeight="1" s="16">
      <c r="A713" s="14" t="n"/>
      <c r="B713" s="14" t="n"/>
      <c r="C713" s="14" t="n"/>
      <c r="D713" s="14" t="n"/>
      <c r="E713" s="14" t="n"/>
      <c r="F713" s="14" t="n"/>
      <c r="G713" s="14" t="n"/>
      <c r="H713" s="14" t="n"/>
      <c r="I713" s="14" t="n"/>
      <c r="J713" s="14" t="n"/>
      <c r="K713" s="14" t="n"/>
      <c r="L713" s="14" t="n"/>
      <c r="M713" s="14" t="n"/>
      <c r="N713" s="14" t="n"/>
      <c r="O713" s="14" t="n"/>
      <c r="P713" s="14" t="n"/>
      <c r="Q713" s="14" t="n"/>
      <c r="R713" s="14" t="n"/>
      <c r="S713" s="14" t="n"/>
      <c r="T713" s="14" t="n"/>
      <c r="U713" s="14" t="n"/>
      <c r="V713" s="14" t="n"/>
      <c r="W713" s="14" t="n"/>
      <c r="X713" s="14" t="n"/>
      <c r="Y713" s="14" t="n"/>
      <c r="Z713" s="14" t="n"/>
    </row>
    <row r="714" ht="15.75" customHeight="1" s="16">
      <c r="A714" s="14" t="n"/>
      <c r="B714" s="14" t="n"/>
      <c r="C714" s="14" t="n"/>
      <c r="D714" s="14" t="n"/>
      <c r="E714" s="14" t="n"/>
      <c r="F714" s="14" t="n"/>
      <c r="G714" s="14" t="n"/>
      <c r="H714" s="14" t="n"/>
      <c r="I714" s="14" t="n"/>
      <c r="J714" s="14" t="n"/>
      <c r="K714" s="14" t="n"/>
      <c r="L714" s="14" t="n"/>
      <c r="M714" s="14" t="n"/>
      <c r="N714" s="14" t="n"/>
      <c r="O714" s="14" t="n"/>
      <c r="P714" s="14" t="n"/>
      <c r="Q714" s="14" t="n"/>
      <c r="R714" s="14" t="n"/>
      <c r="S714" s="14" t="n"/>
      <c r="T714" s="14" t="n"/>
      <c r="U714" s="14" t="n"/>
      <c r="V714" s="14" t="n"/>
      <c r="W714" s="14" t="n"/>
      <c r="X714" s="14" t="n"/>
      <c r="Y714" s="14" t="n"/>
      <c r="Z714" s="14" t="n"/>
    </row>
    <row r="715" ht="15.75" customHeight="1" s="16">
      <c r="A715" s="14" t="n"/>
      <c r="B715" s="14" t="n"/>
      <c r="C715" s="14" t="n"/>
      <c r="D715" s="14" t="n"/>
      <c r="E715" s="14" t="n"/>
      <c r="F715" s="14" t="n"/>
      <c r="G715" s="14" t="n"/>
      <c r="H715" s="14" t="n"/>
      <c r="I715" s="14" t="n"/>
      <c r="J715" s="14" t="n"/>
      <c r="K715" s="14" t="n"/>
      <c r="L715" s="14" t="n"/>
      <c r="M715" s="14" t="n"/>
      <c r="N715" s="14" t="n"/>
      <c r="O715" s="14" t="n"/>
      <c r="P715" s="14" t="n"/>
      <c r="Q715" s="14" t="n"/>
      <c r="R715" s="14" t="n"/>
      <c r="S715" s="14" t="n"/>
      <c r="T715" s="14" t="n"/>
      <c r="U715" s="14" t="n"/>
      <c r="V715" s="14" t="n"/>
      <c r="W715" s="14" t="n"/>
      <c r="X715" s="14" t="n"/>
      <c r="Y715" s="14" t="n"/>
      <c r="Z715" s="14" t="n"/>
    </row>
    <row r="716" ht="15.75" customHeight="1" s="16">
      <c r="A716" s="14" t="n"/>
      <c r="B716" s="14" t="n"/>
      <c r="C716" s="14" t="n"/>
      <c r="D716" s="14" t="n"/>
      <c r="E716" s="14" t="n"/>
      <c r="F716" s="14" t="n"/>
      <c r="G716" s="14" t="n"/>
      <c r="H716" s="14" t="n"/>
      <c r="I716" s="14" t="n"/>
      <c r="J716" s="14" t="n"/>
      <c r="K716" s="14" t="n"/>
      <c r="L716" s="14" t="n"/>
      <c r="M716" s="14" t="n"/>
      <c r="N716" s="14" t="n"/>
      <c r="O716" s="14" t="n"/>
      <c r="P716" s="14" t="n"/>
      <c r="Q716" s="14" t="n"/>
      <c r="R716" s="14" t="n"/>
      <c r="S716" s="14" t="n"/>
      <c r="T716" s="14" t="n"/>
      <c r="U716" s="14" t="n"/>
      <c r="V716" s="14" t="n"/>
      <c r="W716" s="14" t="n"/>
      <c r="X716" s="14" t="n"/>
      <c r="Y716" s="14" t="n"/>
      <c r="Z716" s="14" t="n"/>
    </row>
    <row r="717" ht="15.75" customHeight="1" s="16">
      <c r="A717" s="14" t="n"/>
      <c r="B717" s="14" t="n"/>
      <c r="C717" s="14" t="n"/>
      <c r="D717" s="14" t="n"/>
      <c r="E717" s="14" t="n"/>
      <c r="F717" s="14" t="n"/>
      <c r="G717" s="14" t="n"/>
      <c r="H717" s="14" t="n"/>
      <c r="I717" s="14" t="n"/>
      <c r="J717" s="14" t="n"/>
      <c r="K717" s="14" t="n"/>
      <c r="L717" s="14" t="n"/>
      <c r="M717" s="14" t="n"/>
      <c r="N717" s="14" t="n"/>
      <c r="O717" s="14" t="n"/>
      <c r="P717" s="14" t="n"/>
      <c r="Q717" s="14" t="n"/>
      <c r="R717" s="14" t="n"/>
      <c r="S717" s="14" t="n"/>
      <c r="T717" s="14" t="n"/>
      <c r="U717" s="14" t="n"/>
      <c r="V717" s="14" t="n"/>
      <c r="W717" s="14" t="n"/>
      <c r="X717" s="14" t="n"/>
      <c r="Y717" s="14" t="n"/>
      <c r="Z717" s="14" t="n"/>
    </row>
    <row r="718" ht="15.75" customHeight="1" s="16">
      <c r="A718" s="14" t="n"/>
      <c r="B718" s="14" t="n"/>
      <c r="C718" s="14" t="n"/>
      <c r="D718" s="14" t="n"/>
      <c r="E718" s="14" t="n"/>
      <c r="F718" s="14" t="n"/>
      <c r="G718" s="14" t="n"/>
      <c r="H718" s="14" t="n"/>
      <c r="I718" s="14" t="n"/>
      <c r="J718" s="14" t="n"/>
      <c r="K718" s="14" t="n"/>
      <c r="L718" s="14" t="n"/>
      <c r="M718" s="14" t="n"/>
      <c r="N718" s="14" t="n"/>
      <c r="O718" s="14" t="n"/>
      <c r="P718" s="14" t="n"/>
      <c r="Q718" s="14" t="n"/>
      <c r="R718" s="14" t="n"/>
      <c r="S718" s="14" t="n"/>
      <c r="T718" s="14" t="n"/>
      <c r="U718" s="14" t="n"/>
      <c r="V718" s="14" t="n"/>
      <c r="W718" s="14" t="n"/>
      <c r="X718" s="14" t="n"/>
      <c r="Y718" s="14" t="n"/>
      <c r="Z718" s="14" t="n"/>
    </row>
    <row r="719" ht="15.75" customHeight="1" s="16">
      <c r="A719" s="14" t="n"/>
      <c r="B719" s="14" t="n"/>
      <c r="C719" s="14" t="n"/>
      <c r="D719" s="14" t="n"/>
      <c r="E719" s="14" t="n"/>
      <c r="F719" s="14" t="n"/>
      <c r="G719" s="14" t="n"/>
      <c r="H719" s="14" t="n"/>
      <c r="I719" s="14" t="n"/>
      <c r="J719" s="14" t="n"/>
      <c r="K719" s="14" t="n"/>
      <c r="L719" s="14" t="n"/>
      <c r="M719" s="14" t="n"/>
      <c r="N719" s="14" t="n"/>
      <c r="O719" s="14" t="n"/>
      <c r="P719" s="14" t="n"/>
      <c r="Q719" s="14" t="n"/>
      <c r="R719" s="14" t="n"/>
      <c r="S719" s="14" t="n"/>
      <c r="T719" s="14" t="n"/>
      <c r="U719" s="14" t="n"/>
      <c r="V719" s="14" t="n"/>
      <c r="W719" s="14" t="n"/>
      <c r="X719" s="14" t="n"/>
      <c r="Y719" s="14" t="n"/>
      <c r="Z719" s="14" t="n"/>
    </row>
    <row r="720" ht="15.75" customHeight="1" s="16">
      <c r="A720" s="14" t="n"/>
      <c r="B720" s="14" t="n"/>
      <c r="C720" s="14" t="n"/>
      <c r="D720" s="14" t="n"/>
      <c r="E720" s="14" t="n"/>
      <c r="F720" s="14" t="n"/>
      <c r="G720" s="14" t="n"/>
      <c r="H720" s="14" t="n"/>
      <c r="I720" s="14" t="n"/>
      <c r="J720" s="14" t="n"/>
      <c r="K720" s="14" t="n"/>
      <c r="L720" s="14" t="n"/>
      <c r="M720" s="14" t="n"/>
      <c r="N720" s="14" t="n"/>
      <c r="O720" s="14" t="n"/>
      <c r="P720" s="14" t="n"/>
      <c r="Q720" s="14" t="n"/>
      <c r="R720" s="14" t="n"/>
      <c r="S720" s="14" t="n"/>
      <c r="T720" s="14" t="n"/>
      <c r="U720" s="14" t="n"/>
      <c r="V720" s="14" t="n"/>
      <c r="W720" s="14" t="n"/>
      <c r="X720" s="14" t="n"/>
      <c r="Y720" s="14" t="n"/>
      <c r="Z720" s="14" t="n"/>
    </row>
    <row r="721" ht="15.75" customHeight="1" s="16">
      <c r="A721" s="14" t="n"/>
      <c r="B721" s="14" t="n"/>
      <c r="C721" s="14" t="n"/>
      <c r="D721" s="14" t="n"/>
      <c r="E721" s="14" t="n"/>
      <c r="F721" s="14" t="n"/>
      <c r="G721" s="14" t="n"/>
      <c r="H721" s="14" t="n"/>
      <c r="I721" s="14" t="n"/>
      <c r="J721" s="14" t="n"/>
      <c r="K721" s="14" t="n"/>
      <c r="L721" s="14" t="n"/>
      <c r="M721" s="14" t="n"/>
      <c r="N721" s="14" t="n"/>
      <c r="O721" s="14" t="n"/>
      <c r="P721" s="14" t="n"/>
      <c r="Q721" s="14" t="n"/>
      <c r="R721" s="14" t="n"/>
      <c r="S721" s="14" t="n"/>
      <c r="T721" s="14" t="n"/>
      <c r="U721" s="14" t="n"/>
      <c r="V721" s="14" t="n"/>
      <c r="W721" s="14" t="n"/>
      <c r="X721" s="14" t="n"/>
      <c r="Y721" s="14" t="n"/>
      <c r="Z721" s="14" t="n"/>
    </row>
    <row r="722" ht="15.75" customHeight="1" s="16">
      <c r="A722" s="14" t="n"/>
      <c r="B722" s="14" t="n"/>
      <c r="C722" s="14" t="n"/>
      <c r="D722" s="14" t="n"/>
      <c r="E722" s="14" t="n"/>
      <c r="F722" s="14" t="n"/>
      <c r="G722" s="14" t="n"/>
      <c r="H722" s="14" t="n"/>
      <c r="I722" s="14" t="n"/>
      <c r="J722" s="14" t="n"/>
      <c r="K722" s="14" t="n"/>
      <c r="L722" s="14" t="n"/>
      <c r="M722" s="14" t="n"/>
      <c r="N722" s="14" t="n"/>
      <c r="O722" s="14" t="n"/>
      <c r="P722" s="14" t="n"/>
      <c r="Q722" s="14" t="n"/>
      <c r="R722" s="14" t="n"/>
      <c r="S722" s="14" t="n"/>
      <c r="T722" s="14" t="n"/>
      <c r="U722" s="14" t="n"/>
      <c r="V722" s="14" t="n"/>
      <c r="W722" s="14" t="n"/>
      <c r="X722" s="14" t="n"/>
      <c r="Y722" s="14" t="n"/>
      <c r="Z722" s="14" t="n"/>
    </row>
    <row r="723" ht="15.75" customHeight="1" s="16">
      <c r="A723" s="14" t="n"/>
      <c r="B723" s="14" t="n"/>
      <c r="C723" s="14" t="n"/>
      <c r="D723" s="14" t="n"/>
      <c r="E723" s="14" t="n"/>
      <c r="F723" s="14" t="n"/>
      <c r="G723" s="14" t="n"/>
      <c r="H723" s="14" t="n"/>
      <c r="I723" s="14" t="n"/>
      <c r="J723" s="14" t="n"/>
      <c r="K723" s="14" t="n"/>
      <c r="L723" s="14" t="n"/>
      <c r="M723" s="14" t="n"/>
      <c r="N723" s="14" t="n"/>
      <c r="O723" s="14" t="n"/>
      <c r="P723" s="14" t="n"/>
      <c r="Q723" s="14" t="n"/>
      <c r="R723" s="14" t="n"/>
      <c r="S723" s="14" t="n"/>
      <c r="T723" s="14" t="n"/>
      <c r="U723" s="14" t="n"/>
      <c r="V723" s="14" t="n"/>
      <c r="W723" s="14" t="n"/>
      <c r="X723" s="14" t="n"/>
      <c r="Y723" s="14" t="n"/>
      <c r="Z723" s="14" t="n"/>
    </row>
    <row r="724" ht="15.75" customHeight="1" s="16">
      <c r="A724" s="14" t="n"/>
      <c r="B724" s="14" t="n"/>
      <c r="C724" s="14" t="n"/>
      <c r="D724" s="14" t="n"/>
      <c r="E724" s="14" t="n"/>
      <c r="F724" s="14" t="n"/>
      <c r="G724" s="14" t="n"/>
      <c r="H724" s="14" t="n"/>
      <c r="I724" s="14" t="n"/>
      <c r="J724" s="14" t="n"/>
      <c r="K724" s="14" t="n"/>
      <c r="L724" s="14" t="n"/>
      <c r="M724" s="14" t="n"/>
      <c r="N724" s="14" t="n"/>
      <c r="O724" s="14" t="n"/>
      <c r="P724" s="14" t="n"/>
      <c r="Q724" s="14" t="n"/>
      <c r="R724" s="14" t="n"/>
      <c r="S724" s="14" t="n"/>
      <c r="T724" s="14" t="n"/>
      <c r="U724" s="14" t="n"/>
      <c r="V724" s="14" t="n"/>
      <c r="W724" s="14" t="n"/>
      <c r="X724" s="14" t="n"/>
      <c r="Y724" s="14" t="n"/>
      <c r="Z724" s="14" t="n"/>
    </row>
    <row r="725" ht="15.75" customHeight="1" s="16">
      <c r="A725" s="14" t="n"/>
      <c r="B725" s="14" t="n"/>
      <c r="C725" s="14" t="n"/>
      <c r="D725" s="14" t="n"/>
      <c r="E725" s="14" t="n"/>
      <c r="F725" s="14" t="n"/>
      <c r="G725" s="14" t="n"/>
      <c r="H725" s="14" t="n"/>
      <c r="I725" s="14" t="n"/>
      <c r="J725" s="14" t="n"/>
      <c r="K725" s="14" t="n"/>
      <c r="L725" s="14" t="n"/>
      <c r="M725" s="14" t="n"/>
      <c r="N725" s="14" t="n"/>
      <c r="O725" s="14" t="n"/>
      <c r="P725" s="14" t="n"/>
      <c r="Q725" s="14" t="n"/>
      <c r="R725" s="14" t="n"/>
      <c r="S725" s="14" t="n"/>
      <c r="T725" s="14" t="n"/>
      <c r="U725" s="14" t="n"/>
      <c r="V725" s="14" t="n"/>
      <c r="W725" s="14" t="n"/>
      <c r="X725" s="14" t="n"/>
      <c r="Y725" s="14" t="n"/>
      <c r="Z725" s="14" t="n"/>
    </row>
    <row r="726" ht="15.75" customHeight="1" s="16">
      <c r="A726" s="14" t="n"/>
      <c r="B726" s="14" t="n"/>
      <c r="C726" s="14" t="n"/>
      <c r="D726" s="14" t="n"/>
      <c r="E726" s="14" t="n"/>
      <c r="F726" s="14" t="n"/>
      <c r="G726" s="14" t="n"/>
      <c r="H726" s="14" t="n"/>
      <c r="I726" s="14" t="n"/>
      <c r="J726" s="14" t="n"/>
      <c r="K726" s="14" t="n"/>
      <c r="L726" s="14" t="n"/>
      <c r="M726" s="14" t="n"/>
      <c r="N726" s="14" t="n"/>
      <c r="O726" s="14" t="n"/>
      <c r="P726" s="14" t="n"/>
      <c r="Q726" s="14" t="n"/>
      <c r="R726" s="14" t="n"/>
      <c r="S726" s="14" t="n"/>
      <c r="T726" s="14" t="n"/>
      <c r="U726" s="14" t="n"/>
      <c r="V726" s="14" t="n"/>
      <c r="W726" s="14" t="n"/>
      <c r="X726" s="14" t="n"/>
      <c r="Y726" s="14" t="n"/>
      <c r="Z726" s="14" t="n"/>
    </row>
    <row r="727" ht="15.75" customHeight="1" s="16">
      <c r="A727" s="14" t="n"/>
      <c r="B727" s="14" t="n"/>
      <c r="C727" s="14" t="n"/>
      <c r="D727" s="14" t="n"/>
      <c r="E727" s="14" t="n"/>
      <c r="F727" s="14" t="n"/>
      <c r="G727" s="14" t="n"/>
      <c r="H727" s="14" t="n"/>
      <c r="I727" s="14" t="n"/>
      <c r="J727" s="14" t="n"/>
      <c r="K727" s="14" t="n"/>
      <c r="L727" s="14" t="n"/>
      <c r="M727" s="14" t="n"/>
      <c r="N727" s="14" t="n"/>
      <c r="O727" s="14" t="n"/>
      <c r="P727" s="14" t="n"/>
      <c r="Q727" s="14" t="n"/>
      <c r="R727" s="14" t="n"/>
      <c r="S727" s="14" t="n"/>
      <c r="T727" s="14" t="n"/>
      <c r="U727" s="14" t="n"/>
      <c r="V727" s="14" t="n"/>
      <c r="W727" s="14" t="n"/>
      <c r="X727" s="14" t="n"/>
      <c r="Y727" s="14" t="n"/>
      <c r="Z727" s="14" t="n"/>
    </row>
    <row r="728" ht="15.75" customHeight="1" s="16">
      <c r="A728" s="14" t="n"/>
      <c r="B728" s="14" t="n"/>
      <c r="C728" s="14" t="n"/>
      <c r="D728" s="14" t="n"/>
      <c r="E728" s="14" t="n"/>
      <c r="F728" s="14" t="n"/>
      <c r="G728" s="14" t="n"/>
      <c r="H728" s="14" t="n"/>
      <c r="I728" s="14" t="n"/>
      <c r="J728" s="14" t="n"/>
      <c r="K728" s="14" t="n"/>
      <c r="L728" s="14" t="n"/>
      <c r="M728" s="14" t="n"/>
      <c r="N728" s="14" t="n"/>
      <c r="O728" s="14" t="n"/>
      <c r="P728" s="14" t="n"/>
      <c r="Q728" s="14" t="n"/>
      <c r="R728" s="14" t="n"/>
      <c r="S728" s="14" t="n"/>
      <c r="T728" s="14" t="n"/>
      <c r="U728" s="14" t="n"/>
      <c r="V728" s="14" t="n"/>
      <c r="W728" s="14" t="n"/>
      <c r="X728" s="14" t="n"/>
      <c r="Y728" s="14" t="n"/>
      <c r="Z728" s="14" t="n"/>
    </row>
    <row r="729" ht="15.75" customHeight="1" s="16">
      <c r="A729" s="14" t="n"/>
      <c r="B729" s="14" t="n"/>
      <c r="C729" s="14" t="n"/>
      <c r="D729" s="14" t="n"/>
      <c r="E729" s="14" t="n"/>
      <c r="F729" s="14" t="n"/>
      <c r="G729" s="14" t="n"/>
      <c r="H729" s="14" t="n"/>
      <c r="I729" s="14" t="n"/>
      <c r="J729" s="14" t="n"/>
      <c r="K729" s="14" t="n"/>
      <c r="L729" s="14" t="n"/>
      <c r="M729" s="14" t="n"/>
      <c r="N729" s="14" t="n"/>
      <c r="O729" s="14" t="n"/>
      <c r="P729" s="14" t="n"/>
      <c r="Q729" s="14" t="n"/>
      <c r="R729" s="14" t="n"/>
      <c r="S729" s="14" t="n"/>
      <c r="T729" s="14" t="n"/>
      <c r="U729" s="14" t="n"/>
      <c r="V729" s="14" t="n"/>
      <c r="W729" s="14" t="n"/>
      <c r="X729" s="14" t="n"/>
      <c r="Y729" s="14" t="n"/>
      <c r="Z729" s="14" t="n"/>
    </row>
    <row r="730" ht="15.75" customHeight="1" s="16">
      <c r="A730" s="14" t="n"/>
      <c r="B730" s="14" t="n"/>
      <c r="C730" s="14" t="n"/>
      <c r="D730" s="14" t="n"/>
      <c r="E730" s="14" t="n"/>
      <c r="F730" s="14" t="n"/>
      <c r="G730" s="14" t="n"/>
      <c r="H730" s="14" t="n"/>
      <c r="I730" s="14" t="n"/>
      <c r="J730" s="14" t="n"/>
      <c r="K730" s="14" t="n"/>
      <c r="L730" s="14" t="n"/>
      <c r="M730" s="14" t="n"/>
      <c r="N730" s="14" t="n"/>
      <c r="O730" s="14" t="n"/>
      <c r="P730" s="14" t="n"/>
      <c r="Q730" s="14" t="n"/>
      <c r="R730" s="14" t="n"/>
      <c r="S730" s="14" t="n"/>
      <c r="T730" s="14" t="n"/>
      <c r="U730" s="14" t="n"/>
      <c r="V730" s="14" t="n"/>
      <c r="W730" s="14" t="n"/>
      <c r="X730" s="14" t="n"/>
      <c r="Y730" s="14" t="n"/>
      <c r="Z730" s="14" t="n"/>
    </row>
    <row r="731" ht="15.75" customHeight="1" s="16">
      <c r="A731" s="14" t="n"/>
      <c r="B731" s="14" t="n"/>
      <c r="C731" s="14" t="n"/>
      <c r="D731" s="14" t="n"/>
      <c r="E731" s="14" t="n"/>
      <c r="F731" s="14" t="n"/>
      <c r="G731" s="14" t="n"/>
      <c r="H731" s="14" t="n"/>
      <c r="I731" s="14" t="n"/>
      <c r="J731" s="14" t="n"/>
      <c r="K731" s="14" t="n"/>
      <c r="L731" s="14" t="n"/>
      <c r="M731" s="14" t="n"/>
      <c r="N731" s="14" t="n"/>
      <c r="O731" s="14" t="n"/>
      <c r="P731" s="14" t="n"/>
      <c r="Q731" s="14" t="n"/>
      <c r="R731" s="14" t="n"/>
      <c r="S731" s="14" t="n"/>
      <c r="T731" s="14" t="n"/>
      <c r="U731" s="14" t="n"/>
      <c r="V731" s="14" t="n"/>
      <c r="W731" s="14" t="n"/>
      <c r="X731" s="14" t="n"/>
      <c r="Y731" s="14" t="n"/>
      <c r="Z731" s="14" t="n"/>
    </row>
    <row r="732" ht="15.75" customHeight="1" s="16">
      <c r="A732" s="14" t="n"/>
      <c r="B732" s="14" t="n"/>
      <c r="C732" s="14" t="n"/>
      <c r="D732" s="14" t="n"/>
      <c r="E732" s="14" t="n"/>
      <c r="F732" s="14" t="n"/>
      <c r="G732" s="14" t="n"/>
      <c r="H732" s="14" t="n"/>
      <c r="I732" s="14" t="n"/>
      <c r="J732" s="14" t="n"/>
      <c r="K732" s="14" t="n"/>
      <c r="L732" s="14" t="n"/>
      <c r="M732" s="14" t="n"/>
      <c r="N732" s="14" t="n"/>
      <c r="O732" s="14" t="n"/>
      <c r="P732" s="14" t="n"/>
      <c r="Q732" s="14" t="n"/>
      <c r="R732" s="14" t="n"/>
      <c r="S732" s="14" t="n"/>
      <c r="T732" s="14" t="n"/>
      <c r="U732" s="14" t="n"/>
      <c r="V732" s="14" t="n"/>
      <c r="W732" s="14" t="n"/>
      <c r="X732" s="14" t="n"/>
      <c r="Y732" s="14" t="n"/>
      <c r="Z732" s="14" t="n"/>
    </row>
    <row r="733" ht="15.75" customHeight="1" s="16">
      <c r="A733" s="14" t="n"/>
      <c r="B733" s="14" t="n"/>
      <c r="C733" s="14" t="n"/>
      <c r="D733" s="14" t="n"/>
      <c r="E733" s="14" t="n"/>
      <c r="F733" s="14" t="n"/>
      <c r="G733" s="14" t="n"/>
      <c r="H733" s="14" t="n"/>
      <c r="I733" s="14" t="n"/>
      <c r="J733" s="14" t="n"/>
      <c r="K733" s="14" t="n"/>
      <c r="L733" s="14" t="n"/>
      <c r="M733" s="14" t="n"/>
      <c r="N733" s="14" t="n"/>
      <c r="O733" s="14" t="n"/>
      <c r="P733" s="14" t="n"/>
      <c r="Q733" s="14" t="n"/>
      <c r="R733" s="14" t="n"/>
      <c r="S733" s="14" t="n"/>
      <c r="T733" s="14" t="n"/>
      <c r="U733" s="14" t="n"/>
      <c r="V733" s="14" t="n"/>
      <c r="W733" s="14" t="n"/>
      <c r="X733" s="14" t="n"/>
      <c r="Y733" s="14" t="n"/>
      <c r="Z733" s="14" t="n"/>
    </row>
    <row r="734" ht="15.75" customHeight="1" s="16">
      <c r="A734" s="14" t="n"/>
      <c r="B734" s="14" t="n"/>
      <c r="C734" s="14" t="n"/>
      <c r="D734" s="14" t="n"/>
      <c r="E734" s="14" t="n"/>
      <c r="F734" s="14" t="n"/>
      <c r="G734" s="14" t="n"/>
      <c r="H734" s="14" t="n"/>
      <c r="I734" s="14" t="n"/>
      <c r="J734" s="14" t="n"/>
      <c r="K734" s="14" t="n"/>
      <c r="L734" s="14" t="n"/>
      <c r="M734" s="14" t="n"/>
      <c r="N734" s="14" t="n"/>
      <c r="O734" s="14" t="n"/>
      <c r="P734" s="14" t="n"/>
      <c r="Q734" s="14" t="n"/>
      <c r="R734" s="14" t="n"/>
      <c r="S734" s="14" t="n"/>
      <c r="T734" s="14" t="n"/>
      <c r="U734" s="14" t="n"/>
      <c r="V734" s="14" t="n"/>
      <c r="W734" s="14" t="n"/>
      <c r="X734" s="14" t="n"/>
      <c r="Y734" s="14" t="n"/>
      <c r="Z734" s="14" t="n"/>
    </row>
    <row r="735" ht="15.75" customHeight="1" s="16">
      <c r="A735" s="14" t="n"/>
      <c r="B735" s="14" t="n"/>
      <c r="C735" s="14" t="n"/>
      <c r="D735" s="14" t="n"/>
      <c r="E735" s="14" t="n"/>
      <c r="F735" s="14" t="n"/>
      <c r="G735" s="14" t="n"/>
      <c r="H735" s="14" t="n"/>
      <c r="I735" s="14" t="n"/>
      <c r="J735" s="14" t="n"/>
      <c r="K735" s="14" t="n"/>
      <c r="L735" s="14" t="n"/>
      <c r="M735" s="14" t="n"/>
      <c r="N735" s="14" t="n"/>
      <c r="O735" s="14" t="n"/>
      <c r="P735" s="14" t="n"/>
      <c r="Q735" s="14" t="n"/>
      <c r="R735" s="14" t="n"/>
      <c r="S735" s="14" t="n"/>
      <c r="T735" s="14" t="n"/>
      <c r="U735" s="14" t="n"/>
      <c r="V735" s="14" t="n"/>
      <c r="W735" s="14" t="n"/>
      <c r="X735" s="14" t="n"/>
      <c r="Y735" s="14" t="n"/>
      <c r="Z735" s="14" t="n"/>
    </row>
    <row r="736" ht="15.75" customHeight="1" s="16">
      <c r="A736" s="14" t="n"/>
      <c r="B736" s="14" t="n"/>
      <c r="C736" s="14" t="n"/>
      <c r="D736" s="14" t="n"/>
      <c r="E736" s="14" t="n"/>
      <c r="F736" s="14" t="n"/>
      <c r="G736" s="14" t="n"/>
      <c r="H736" s="14" t="n"/>
      <c r="I736" s="14" t="n"/>
      <c r="J736" s="14" t="n"/>
      <c r="K736" s="14" t="n"/>
      <c r="L736" s="14" t="n"/>
      <c r="M736" s="14" t="n"/>
      <c r="N736" s="14" t="n"/>
      <c r="O736" s="14" t="n"/>
      <c r="P736" s="14" t="n"/>
      <c r="Q736" s="14" t="n"/>
      <c r="R736" s="14" t="n"/>
      <c r="S736" s="14" t="n"/>
      <c r="T736" s="14" t="n"/>
      <c r="U736" s="14" t="n"/>
      <c r="V736" s="14" t="n"/>
      <c r="W736" s="14" t="n"/>
      <c r="X736" s="14" t="n"/>
      <c r="Y736" s="14" t="n"/>
      <c r="Z736" s="14" t="n"/>
    </row>
    <row r="737" ht="15.75" customHeight="1" s="16">
      <c r="A737" s="14" t="n"/>
      <c r="B737" s="14" t="n"/>
      <c r="C737" s="14" t="n"/>
      <c r="D737" s="14" t="n"/>
      <c r="E737" s="14" t="n"/>
      <c r="F737" s="14" t="n"/>
      <c r="G737" s="14" t="n"/>
      <c r="H737" s="14" t="n"/>
      <c r="I737" s="14" t="n"/>
      <c r="J737" s="14" t="n"/>
      <c r="K737" s="14" t="n"/>
      <c r="L737" s="14" t="n"/>
      <c r="M737" s="14" t="n"/>
      <c r="N737" s="14" t="n"/>
      <c r="O737" s="14" t="n"/>
      <c r="P737" s="14" t="n"/>
      <c r="Q737" s="14" t="n"/>
      <c r="R737" s="14" t="n"/>
      <c r="S737" s="14" t="n"/>
      <c r="T737" s="14" t="n"/>
      <c r="U737" s="14" t="n"/>
      <c r="V737" s="14" t="n"/>
      <c r="W737" s="14" t="n"/>
      <c r="X737" s="14" t="n"/>
      <c r="Y737" s="14" t="n"/>
      <c r="Z737" s="14" t="n"/>
    </row>
    <row r="738" ht="15.75" customHeight="1" s="16">
      <c r="A738" s="14" t="n"/>
      <c r="B738" s="14" t="n"/>
      <c r="C738" s="14" t="n"/>
      <c r="D738" s="14" t="n"/>
      <c r="E738" s="14" t="n"/>
      <c r="F738" s="14" t="n"/>
      <c r="G738" s="14" t="n"/>
      <c r="H738" s="14" t="n"/>
      <c r="I738" s="14" t="n"/>
      <c r="J738" s="14" t="n"/>
      <c r="K738" s="14" t="n"/>
      <c r="L738" s="14" t="n"/>
      <c r="M738" s="14" t="n"/>
      <c r="N738" s="14" t="n"/>
      <c r="O738" s="14" t="n"/>
      <c r="P738" s="14" t="n"/>
      <c r="Q738" s="14" t="n"/>
      <c r="R738" s="14" t="n"/>
      <c r="S738" s="14" t="n"/>
      <c r="T738" s="14" t="n"/>
      <c r="U738" s="14" t="n"/>
      <c r="V738" s="14" t="n"/>
      <c r="W738" s="14" t="n"/>
      <c r="X738" s="14" t="n"/>
      <c r="Y738" s="14" t="n"/>
      <c r="Z738" s="14" t="n"/>
    </row>
    <row r="739" ht="15.75" customHeight="1" s="16">
      <c r="A739" s="14" t="n"/>
      <c r="B739" s="14" t="n"/>
      <c r="C739" s="14" t="n"/>
      <c r="D739" s="14" t="n"/>
      <c r="E739" s="14" t="n"/>
      <c r="F739" s="14" t="n"/>
      <c r="G739" s="14" t="n"/>
      <c r="H739" s="14" t="n"/>
      <c r="I739" s="14" t="n"/>
      <c r="J739" s="14" t="n"/>
      <c r="K739" s="14" t="n"/>
      <c r="L739" s="14" t="n"/>
      <c r="M739" s="14" t="n"/>
      <c r="N739" s="14" t="n"/>
      <c r="O739" s="14" t="n"/>
      <c r="P739" s="14" t="n"/>
      <c r="Q739" s="14" t="n"/>
      <c r="R739" s="14" t="n"/>
      <c r="S739" s="14" t="n"/>
      <c r="T739" s="14" t="n"/>
      <c r="U739" s="14" t="n"/>
      <c r="V739" s="14" t="n"/>
      <c r="W739" s="14" t="n"/>
      <c r="X739" s="14" t="n"/>
      <c r="Y739" s="14" t="n"/>
      <c r="Z739" s="14" t="n"/>
    </row>
    <row r="740" ht="15.75" customHeight="1" s="16">
      <c r="A740" s="14" t="n"/>
      <c r="B740" s="14" t="n"/>
      <c r="C740" s="14" t="n"/>
      <c r="D740" s="14" t="n"/>
      <c r="E740" s="14" t="n"/>
      <c r="F740" s="14" t="n"/>
      <c r="G740" s="14" t="n"/>
      <c r="H740" s="14" t="n"/>
      <c r="I740" s="14" t="n"/>
      <c r="J740" s="14" t="n"/>
      <c r="K740" s="14" t="n"/>
      <c r="L740" s="14" t="n"/>
      <c r="M740" s="14" t="n"/>
      <c r="N740" s="14" t="n"/>
      <c r="O740" s="14" t="n"/>
      <c r="P740" s="14" t="n"/>
      <c r="Q740" s="14" t="n"/>
      <c r="R740" s="14" t="n"/>
      <c r="S740" s="14" t="n"/>
      <c r="T740" s="14" t="n"/>
      <c r="U740" s="14" t="n"/>
      <c r="V740" s="14" t="n"/>
      <c r="W740" s="14" t="n"/>
      <c r="X740" s="14" t="n"/>
      <c r="Y740" s="14" t="n"/>
      <c r="Z740" s="14" t="n"/>
    </row>
    <row r="741" ht="15.75" customHeight="1" s="16">
      <c r="A741" s="14" t="n"/>
      <c r="B741" s="14" t="n"/>
      <c r="C741" s="14" t="n"/>
      <c r="D741" s="14" t="n"/>
      <c r="E741" s="14" t="n"/>
      <c r="F741" s="14" t="n"/>
      <c r="G741" s="14" t="n"/>
      <c r="H741" s="14" t="n"/>
      <c r="I741" s="14" t="n"/>
      <c r="J741" s="14" t="n"/>
      <c r="K741" s="14" t="n"/>
      <c r="L741" s="14" t="n"/>
      <c r="M741" s="14" t="n"/>
      <c r="N741" s="14" t="n"/>
      <c r="O741" s="14" t="n"/>
      <c r="P741" s="14" t="n"/>
      <c r="Q741" s="14" t="n"/>
      <c r="R741" s="14" t="n"/>
      <c r="S741" s="14" t="n"/>
      <c r="T741" s="14" t="n"/>
      <c r="U741" s="14" t="n"/>
      <c r="V741" s="14" t="n"/>
      <c r="W741" s="14" t="n"/>
      <c r="X741" s="14" t="n"/>
      <c r="Y741" s="14" t="n"/>
      <c r="Z741" s="14" t="n"/>
    </row>
    <row r="742" ht="15.75" customHeight="1" s="16">
      <c r="A742" s="14" t="n"/>
      <c r="B742" s="14" t="n"/>
      <c r="C742" s="14" t="n"/>
      <c r="D742" s="14" t="n"/>
      <c r="E742" s="14" t="n"/>
      <c r="F742" s="14" t="n"/>
      <c r="G742" s="14" t="n"/>
      <c r="H742" s="14" t="n"/>
      <c r="I742" s="14" t="n"/>
      <c r="J742" s="14" t="n"/>
      <c r="K742" s="14" t="n"/>
      <c r="L742" s="14" t="n"/>
      <c r="M742" s="14" t="n"/>
      <c r="N742" s="14" t="n"/>
      <c r="O742" s="14" t="n"/>
      <c r="P742" s="14" t="n"/>
      <c r="Q742" s="14" t="n"/>
      <c r="R742" s="14" t="n"/>
      <c r="S742" s="14" t="n"/>
      <c r="T742" s="14" t="n"/>
      <c r="U742" s="14" t="n"/>
      <c r="V742" s="14" t="n"/>
      <c r="W742" s="14" t="n"/>
      <c r="X742" s="14" t="n"/>
      <c r="Y742" s="14" t="n"/>
      <c r="Z742" s="14" t="n"/>
    </row>
    <row r="743" ht="15.75" customHeight="1" s="16">
      <c r="A743" s="14" t="n"/>
      <c r="B743" s="14" t="n"/>
      <c r="C743" s="14" t="n"/>
      <c r="D743" s="14" t="n"/>
      <c r="E743" s="14" t="n"/>
      <c r="F743" s="14" t="n"/>
      <c r="G743" s="14" t="n"/>
      <c r="H743" s="14" t="n"/>
      <c r="I743" s="14" t="n"/>
      <c r="J743" s="14" t="n"/>
      <c r="K743" s="14" t="n"/>
      <c r="L743" s="14" t="n"/>
      <c r="M743" s="14" t="n"/>
      <c r="N743" s="14" t="n"/>
      <c r="O743" s="14" t="n"/>
      <c r="P743" s="14" t="n"/>
      <c r="Q743" s="14" t="n"/>
      <c r="R743" s="14" t="n"/>
      <c r="S743" s="14" t="n"/>
      <c r="T743" s="14" t="n"/>
      <c r="U743" s="14" t="n"/>
      <c r="V743" s="14" t="n"/>
      <c r="W743" s="14" t="n"/>
      <c r="X743" s="14" t="n"/>
      <c r="Y743" s="14" t="n"/>
      <c r="Z743" s="14" t="n"/>
    </row>
    <row r="744" ht="15.75" customHeight="1" s="16">
      <c r="A744" s="14" t="n"/>
      <c r="B744" s="14" t="n"/>
      <c r="C744" s="14" t="n"/>
      <c r="D744" s="14" t="n"/>
      <c r="E744" s="14" t="n"/>
      <c r="F744" s="14" t="n"/>
      <c r="G744" s="14" t="n"/>
      <c r="H744" s="14" t="n"/>
      <c r="I744" s="14" t="n"/>
      <c r="J744" s="14" t="n"/>
      <c r="K744" s="14" t="n"/>
      <c r="L744" s="14" t="n"/>
      <c r="M744" s="14" t="n"/>
      <c r="N744" s="14" t="n"/>
      <c r="O744" s="14" t="n"/>
      <c r="P744" s="14" t="n"/>
      <c r="Q744" s="14" t="n"/>
      <c r="R744" s="14" t="n"/>
      <c r="S744" s="14" t="n"/>
      <c r="T744" s="14" t="n"/>
      <c r="U744" s="14" t="n"/>
      <c r="V744" s="14" t="n"/>
      <c r="W744" s="14" t="n"/>
      <c r="X744" s="14" t="n"/>
      <c r="Y744" s="14" t="n"/>
      <c r="Z744" s="14" t="n"/>
    </row>
    <row r="745" ht="15.75" customHeight="1" s="16">
      <c r="A745" s="14" t="n"/>
      <c r="B745" s="14" t="n"/>
      <c r="C745" s="14" t="n"/>
      <c r="D745" s="14" t="n"/>
      <c r="E745" s="14" t="n"/>
      <c r="F745" s="14" t="n"/>
      <c r="G745" s="14" t="n"/>
      <c r="H745" s="14" t="n"/>
      <c r="I745" s="14" t="n"/>
      <c r="J745" s="14" t="n"/>
      <c r="K745" s="14" t="n"/>
      <c r="L745" s="14" t="n"/>
      <c r="M745" s="14" t="n"/>
      <c r="N745" s="14" t="n"/>
      <c r="O745" s="14" t="n"/>
      <c r="P745" s="14" t="n"/>
      <c r="Q745" s="14" t="n"/>
      <c r="R745" s="14" t="n"/>
      <c r="S745" s="14" t="n"/>
      <c r="T745" s="14" t="n"/>
      <c r="U745" s="14" t="n"/>
      <c r="V745" s="14" t="n"/>
      <c r="W745" s="14" t="n"/>
      <c r="X745" s="14" t="n"/>
      <c r="Y745" s="14" t="n"/>
      <c r="Z745" s="14" t="n"/>
    </row>
    <row r="746" ht="15.75" customHeight="1" s="16">
      <c r="A746" s="14" t="n"/>
      <c r="B746" s="14" t="n"/>
      <c r="C746" s="14" t="n"/>
      <c r="D746" s="14" t="n"/>
      <c r="E746" s="14" t="n"/>
      <c r="F746" s="14" t="n"/>
      <c r="G746" s="14" t="n"/>
      <c r="H746" s="14" t="n"/>
      <c r="I746" s="14" t="n"/>
      <c r="J746" s="14" t="n"/>
      <c r="K746" s="14" t="n"/>
      <c r="L746" s="14" t="n"/>
      <c r="M746" s="14" t="n"/>
      <c r="N746" s="14" t="n"/>
      <c r="O746" s="14" t="n"/>
      <c r="P746" s="14" t="n"/>
      <c r="Q746" s="14" t="n"/>
      <c r="R746" s="14" t="n"/>
      <c r="S746" s="14" t="n"/>
      <c r="T746" s="14" t="n"/>
      <c r="U746" s="14" t="n"/>
      <c r="V746" s="14" t="n"/>
      <c r="W746" s="14" t="n"/>
      <c r="X746" s="14" t="n"/>
      <c r="Y746" s="14" t="n"/>
      <c r="Z746" s="14" t="n"/>
    </row>
    <row r="747" ht="15.75" customHeight="1" s="16">
      <c r="A747" s="14" t="n"/>
      <c r="B747" s="14" t="n"/>
      <c r="C747" s="14" t="n"/>
      <c r="D747" s="14" t="n"/>
      <c r="E747" s="14" t="n"/>
      <c r="F747" s="14" t="n"/>
      <c r="G747" s="14" t="n"/>
      <c r="H747" s="14" t="n"/>
      <c r="I747" s="14" t="n"/>
      <c r="J747" s="14" t="n"/>
      <c r="K747" s="14" t="n"/>
      <c r="L747" s="14" t="n"/>
      <c r="M747" s="14" t="n"/>
      <c r="N747" s="14" t="n"/>
      <c r="O747" s="14" t="n"/>
      <c r="P747" s="14" t="n"/>
      <c r="Q747" s="14" t="n"/>
      <c r="R747" s="14" t="n"/>
      <c r="S747" s="14" t="n"/>
      <c r="T747" s="14" t="n"/>
      <c r="U747" s="14" t="n"/>
      <c r="V747" s="14" t="n"/>
      <c r="W747" s="14" t="n"/>
      <c r="X747" s="14" t="n"/>
      <c r="Y747" s="14" t="n"/>
      <c r="Z747" s="14" t="n"/>
    </row>
    <row r="748" ht="15.75" customHeight="1" s="16">
      <c r="A748" s="14" t="n"/>
      <c r="B748" s="14" t="n"/>
      <c r="C748" s="14" t="n"/>
      <c r="D748" s="14" t="n"/>
      <c r="E748" s="14" t="n"/>
      <c r="F748" s="14" t="n"/>
      <c r="G748" s="14" t="n"/>
      <c r="H748" s="14" t="n"/>
      <c r="I748" s="14" t="n"/>
      <c r="J748" s="14" t="n"/>
      <c r="K748" s="14" t="n"/>
      <c r="L748" s="14" t="n"/>
      <c r="M748" s="14" t="n"/>
      <c r="N748" s="14" t="n"/>
      <c r="O748" s="14" t="n"/>
      <c r="P748" s="14" t="n"/>
      <c r="Q748" s="14" t="n"/>
      <c r="R748" s="14" t="n"/>
      <c r="S748" s="14" t="n"/>
      <c r="T748" s="14" t="n"/>
      <c r="U748" s="14" t="n"/>
      <c r="V748" s="14" t="n"/>
      <c r="W748" s="14" t="n"/>
      <c r="X748" s="14" t="n"/>
      <c r="Y748" s="14" t="n"/>
      <c r="Z748" s="14" t="n"/>
    </row>
    <row r="749" ht="15.75" customHeight="1" s="16">
      <c r="A749" s="14" t="n"/>
      <c r="B749" s="14" t="n"/>
      <c r="C749" s="14" t="n"/>
      <c r="D749" s="14" t="n"/>
      <c r="E749" s="14" t="n"/>
      <c r="F749" s="14" t="n"/>
      <c r="G749" s="14" t="n"/>
      <c r="H749" s="14" t="n"/>
      <c r="I749" s="14" t="n"/>
      <c r="J749" s="14" t="n"/>
      <c r="K749" s="14" t="n"/>
      <c r="L749" s="14" t="n"/>
      <c r="M749" s="14" t="n"/>
      <c r="N749" s="14" t="n"/>
      <c r="O749" s="14" t="n"/>
      <c r="P749" s="14" t="n"/>
      <c r="Q749" s="14" t="n"/>
      <c r="R749" s="14" t="n"/>
      <c r="S749" s="14" t="n"/>
      <c r="T749" s="14" t="n"/>
      <c r="U749" s="14" t="n"/>
      <c r="V749" s="14" t="n"/>
      <c r="W749" s="14" t="n"/>
      <c r="X749" s="14" t="n"/>
      <c r="Y749" s="14" t="n"/>
      <c r="Z749" s="14" t="n"/>
    </row>
    <row r="750" ht="15.75" customHeight="1" s="16">
      <c r="A750" s="14" t="n"/>
      <c r="B750" s="14" t="n"/>
      <c r="C750" s="14" t="n"/>
      <c r="D750" s="14" t="n"/>
      <c r="E750" s="14" t="n"/>
      <c r="F750" s="14" t="n"/>
      <c r="G750" s="14" t="n"/>
      <c r="H750" s="14" t="n"/>
      <c r="I750" s="14" t="n"/>
      <c r="J750" s="14" t="n"/>
      <c r="K750" s="14" t="n"/>
      <c r="L750" s="14" t="n"/>
      <c r="M750" s="14" t="n"/>
      <c r="N750" s="14" t="n"/>
      <c r="O750" s="14" t="n"/>
      <c r="P750" s="14" t="n"/>
      <c r="Q750" s="14" t="n"/>
      <c r="R750" s="14" t="n"/>
      <c r="S750" s="14" t="n"/>
      <c r="T750" s="14" t="n"/>
      <c r="U750" s="14" t="n"/>
      <c r="V750" s="14" t="n"/>
      <c r="W750" s="14" t="n"/>
      <c r="X750" s="14" t="n"/>
      <c r="Y750" s="14" t="n"/>
      <c r="Z750" s="14" t="n"/>
    </row>
    <row r="751" ht="15.75" customHeight="1" s="16">
      <c r="A751" s="14" t="n"/>
      <c r="B751" s="14" t="n"/>
      <c r="C751" s="14" t="n"/>
      <c r="D751" s="14" t="n"/>
      <c r="E751" s="14" t="n"/>
      <c r="F751" s="14" t="n"/>
      <c r="G751" s="14" t="n"/>
      <c r="H751" s="14" t="n"/>
      <c r="I751" s="14" t="n"/>
      <c r="J751" s="14" t="n"/>
      <c r="K751" s="14" t="n"/>
      <c r="L751" s="14" t="n"/>
      <c r="M751" s="14" t="n"/>
      <c r="N751" s="14" t="n"/>
      <c r="O751" s="14" t="n"/>
      <c r="P751" s="14" t="n"/>
      <c r="Q751" s="14" t="n"/>
      <c r="R751" s="14" t="n"/>
      <c r="S751" s="14" t="n"/>
      <c r="T751" s="14" t="n"/>
      <c r="U751" s="14" t="n"/>
      <c r="V751" s="14" t="n"/>
      <c r="W751" s="14" t="n"/>
      <c r="X751" s="14" t="n"/>
      <c r="Y751" s="14" t="n"/>
      <c r="Z751" s="14" t="n"/>
    </row>
    <row r="752" ht="15.75" customHeight="1" s="16">
      <c r="A752" s="14" t="n"/>
      <c r="B752" s="14" t="n"/>
      <c r="C752" s="14" t="n"/>
      <c r="D752" s="14" t="n"/>
      <c r="E752" s="14" t="n"/>
      <c r="F752" s="14" t="n"/>
      <c r="G752" s="14" t="n"/>
      <c r="H752" s="14" t="n"/>
      <c r="I752" s="14" t="n"/>
      <c r="J752" s="14" t="n"/>
      <c r="K752" s="14" t="n"/>
      <c r="L752" s="14" t="n"/>
      <c r="M752" s="14" t="n"/>
      <c r="N752" s="14" t="n"/>
      <c r="O752" s="14" t="n"/>
      <c r="P752" s="14" t="n"/>
      <c r="Q752" s="14" t="n"/>
      <c r="R752" s="14" t="n"/>
      <c r="S752" s="14" t="n"/>
      <c r="T752" s="14" t="n"/>
      <c r="U752" s="14" t="n"/>
      <c r="V752" s="14" t="n"/>
      <c r="W752" s="14" t="n"/>
      <c r="X752" s="14" t="n"/>
      <c r="Y752" s="14" t="n"/>
      <c r="Z752" s="14" t="n"/>
    </row>
    <row r="753" ht="15.75" customHeight="1" s="16">
      <c r="A753" s="14" t="n"/>
      <c r="B753" s="14" t="n"/>
      <c r="C753" s="14" t="n"/>
      <c r="D753" s="14" t="n"/>
      <c r="E753" s="14" t="n"/>
      <c r="F753" s="14" t="n"/>
      <c r="G753" s="14" t="n"/>
      <c r="H753" s="14" t="n"/>
      <c r="I753" s="14" t="n"/>
      <c r="J753" s="14" t="n"/>
      <c r="K753" s="14" t="n"/>
      <c r="L753" s="14" t="n"/>
      <c r="M753" s="14" t="n"/>
      <c r="N753" s="14" t="n"/>
      <c r="O753" s="14" t="n"/>
      <c r="P753" s="14" t="n"/>
      <c r="Q753" s="14" t="n"/>
      <c r="R753" s="14" t="n"/>
      <c r="S753" s="14" t="n"/>
      <c r="T753" s="14" t="n"/>
      <c r="U753" s="14" t="n"/>
      <c r="V753" s="14" t="n"/>
      <c r="W753" s="14" t="n"/>
      <c r="X753" s="14" t="n"/>
      <c r="Y753" s="14" t="n"/>
      <c r="Z753" s="14" t="n"/>
    </row>
    <row r="754" ht="15.75" customHeight="1" s="16">
      <c r="A754" s="14" t="n"/>
      <c r="B754" s="14" t="n"/>
      <c r="C754" s="14" t="n"/>
      <c r="D754" s="14" t="n"/>
      <c r="E754" s="14" t="n"/>
      <c r="F754" s="14" t="n"/>
      <c r="G754" s="14" t="n"/>
      <c r="H754" s="14" t="n"/>
      <c r="I754" s="14" t="n"/>
      <c r="J754" s="14" t="n"/>
      <c r="K754" s="14" t="n"/>
      <c r="L754" s="14" t="n"/>
      <c r="M754" s="14" t="n"/>
      <c r="N754" s="14" t="n"/>
      <c r="O754" s="14" t="n"/>
      <c r="P754" s="14" t="n"/>
      <c r="Q754" s="14" t="n"/>
      <c r="R754" s="14" t="n"/>
      <c r="S754" s="14" t="n"/>
      <c r="T754" s="14" t="n"/>
      <c r="U754" s="14" t="n"/>
      <c r="V754" s="14" t="n"/>
      <c r="W754" s="14" t="n"/>
      <c r="X754" s="14" t="n"/>
      <c r="Y754" s="14" t="n"/>
      <c r="Z754" s="14" t="n"/>
    </row>
    <row r="755" ht="15.75" customHeight="1" s="16">
      <c r="A755" s="14" t="n"/>
      <c r="B755" s="14" t="n"/>
      <c r="C755" s="14" t="n"/>
      <c r="D755" s="14" t="n"/>
      <c r="E755" s="14" t="n"/>
      <c r="F755" s="14" t="n"/>
      <c r="G755" s="14" t="n"/>
      <c r="H755" s="14" t="n"/>
      <c r="I755" s="14" t="n"/>
      <c r="J755" s="14" t="n"/>
      <c r="K755" s="14" t="n"/>
      <c r="L755" s="14" t="n"/>
      <c r="M755" s="14" t="n"/>
      <c r="N755" s="14" t="n"/>
      <c r="O755" s="14" t="n"/>
      <c r="P755" s="14" t="n"/>
      <c r="Q755" s="14" t="n"/>
      <c r="R755" s="14" t="n"/>
      <c r="S755" s="14" t="n"/>
      <c r="T755" s="14" t="n"/>
      <c r="U755" s="14" t="n"/>
      <c r="V755" s="14" t="n"/>
      <c r="W755" s="14" t="n"/>
      <c r="X755" s="14" t="n"/>
      <c r="Y755" s="14" t="n"/>
      <c r="Z755" s="14" t="n"/>
    </row>
    <row r="756" ht="15.75" customHeight="1" s="16">
      <c r="A756" s="14" t="n"/>
      <c r="B756" s="14" t="n"/>
      <c r="C756" s="14" t="n"/>
      <c r="D756" s="14" t="n"/>
      <c r="E756" s="14" t="n"/>
      <c r="F756" s="14" t="n"/>
      <c r="G756" s="14" t="n"/>
      <c r="H756" s="14" t="n"/>
      <c r="I756" s="14" t="n"/>
      <c r="J756" s="14" t="n"/>
      <c r="K756" s="14" t="n"/>
      <c r="L756" s="14" t="n"/>
      <c r="M756" s="14" t="n"/>
      <c r="N756" s="14" t="n"/>
      <c r="O756" s="14" t="n"/>
      <c r="P756" s="14" t="n"/>
      <c r="Q756" s="14" t="n"/>
      <c r="R756" s="14" t="n"/>
      <c r="S756" s="14" t="n"/>
      <c r="T756" s="14" t="n"/>
      <c r="U756" s="14" t="n"/>
      <c r="V756" s="14" t="n"/>
      <c r="W756" s="14" t="n"/>
      <c r="X756" s="14" t="n"/>
      <c r="Y756" s="14" t="n"/>
      <c r="Z756" s="14" t="n"/>
    </row>
    <row r="757" ht="15.75" customHeight="1" s="16">
      <c r="A757" s="14" t="n"/>
      <c r="B757" s="14" t="n"/>
      <c r="C757" s="14" t="n"/>
      <c r="D757" s="14" t="n"/>
      <c r="E757" s="14" t="n"/>
      <c r="F757" s="14" t="n"/>
      <c r="G757" s="14" t="n"/>
      <c r="H757" s="14" t="n"/>
      <c r="I757" s="14" t="n"/>
      <c r="J757" s="14" t="n"/>
      <c r="K757" s="14" t="n"/>
      <c r="L757" s="14" t="n"/>
      <c r="M757" s="14" t="n"/>
      <c r="N757" s="14" t="n"/>
      <c r="O757" s="14" t="n"/>
      <c r="P757" s="14" t="n"/>
      <c r="Q757" s="14" t="n"/>
      <c r="R757" s="14" t="n"/>
      <c r="S757" s="14" t="n"/>
      <c r="T757" s="14" t="n"/>
      <c r="U757" s="14" t="n"/>
      <c r="V757" s="14" t="n"/>
      <c r="W757" s="14" t="n"/>
      <c r="X757" s="14" t="n"/>
      <c r="Y757" s="14" t="n"/>
      <c r="Z757" s="14" t="n"/>
    </row>
    <row r="758" ht="15.75" customHeight="1" s="16">
      <c r="A758" s="14" t="n"/>
      <c r="B758" s="14" t="n"/>
      <c r="C758" s="14" t="n"/>
      <c r="D758" s="14" t="n"/>
      <c r="E758" s="14" t="n"/>
      <c r="F758" s="14" t="n"/>
      <c r="G758" s="14" t="n"/>
      <c r="H758" s="14" t="n"/>
      <c r="I758" s="14" t="n"/>
      <c r="J758" s="14" t="n"/>
      <c r="K758" s="14" t="n"/>
      <c r="L758" s="14" t="n"/>
      <c r="M758" s="14" t="n"/>
      <c r="N758" s="14" t="n"/>
      <c r="O758" s="14" t="n"/>
      <c r="P758" s="14" t="n"/>
      <c r="Q758" s="14" t="n"/>
      <c r="R758" s="14" t="n"/>
      <c r="S758" s="14" t="n"/>
      <c r="T758" s="14" t="n"/>
      <c r="U758" s="14" t="n"/>
      <c r="V758" s="14" t="n"/>
      <c r="W758" s="14" t="n"/>
      <c r="X758" s="14" t="n"/>
      <c r="Y758" s="14" t="n"/>
      <c r="Z758" s="14" t="n"/>
    </row>
    <row r="759" ht="15.75" customHeight="1" s="16">
      <c r="A759" s="14" t="n"/>
      <c r="B759" s="14" t="n"/>
      <c r="C759" s="14" t="n"/>
      <c r="D759" s="14" t="n"/>
      <c r="E759" s="14" t="n"/>
      <c r="F759" s="14" t="n"/>
      <c r="G759" s="14" t="n"/>
      <c r="H759" s="14" t="n"/>
      <c r="I759" s="14" t="n"/>
      <c r="J759" s="14" t="n"/>
      <c r="K759" s="14" t="n"/>
      <c r="L759" s="14" t="n"/>
      <c r="M759" s="14" t="n"/>
      <c r="N759" s="14" t="n"/>
      <c r="O759" s="14" t="n"/>
      <c r="P759" s="14" t="n"/>
      <c r="Q759" s="14" t="n"/>
      <c r="R759" s="14" t="n"/>
      <c r="S759" s="14" t="n"/>
      <c r="T759" s="14" t="n"/>
      <c r="U759" s="14" t="n"/>
      <c r="V759" s="14" t="n"/>
      <c r="W759" s="14" t="n"/>
      <c r="X759" s="14" t="n"/>
      <c r="Y759" s="14" t="n"/>
      <c r="Z759" s="14" t="n"/>
    </row>
    <row r="760" ht="15.75" customHeight="1" s="16">
      <c r="A760" s="14" t="n"/>
      <c r="B760" s="14" t="n"/>
      <c r="C760" s="14" t="n"/>
      <c r="D760" s="14" t="n"/>
      <c r="E760" s="14" t="n"/>
      <c r="F760" s="14" t="n"/>
      <c r="G760" s="14" t="n"/>
      <c r="H760" s="14" t="n"/>
      <c r="I760" s="14" t="n"/>
      <c r="J760" s="14" t="n"/>
      <c r="K760" s="14" t="n"/>
      <c r="L760" s="14" t="n"/>
      <c r="M760" s="14" t="n"/>
      <c r="N760" s="14" t="n"/>
      <c r="O760" s="14" t="n"/>
      <c r="P760" s="14" t="n"/>
      <c r="Q760" s="14" t="n"/>
      <c r="R760" s="14" t="n"/>
      <c r="S760" s="14" t="n"/>
      <c r="T760" s="14" t="n"/>
      <c r="U760" s="14" t="n"/>
      <c r="V760" s="14" t="n"/>
      <c r="W760" s="14" t="n"/>
      <c r="X760" s="14" t="n"/>
      <c r="Y760" s="14" t="n"/>
      <c r="Z760" s="14" t="n"/>
    </row>
    <row r="761" ht="15.75" customHeight="1" s="16">
      <c r="A761" s="14" t="n"/>
      <c r="B761" s="14" t="n"/>
      <c r="C761" s="14" t="n"/>
      <c r="D761" s="14" t="n"/>
      <c r="E761" s="14" t="n"/>
      <c r="F761" s="14" t="n"/>
      <c r="G761" s="14" t="n"/>
      <c r="H761" s="14" t="n"/>
      <c r="I761" s="14" t="n"/>
      <c r="J761" s="14" t="n"/>
      <c r="K761" s="14" t="n"/>
      <c r="L761" s="14" t="n"/>
      <c r="M761" s="14" t="n"/>
      <c r="N761" s="14" t="n"/>
      <c r="O761" s="14" t="n"/>
      <c r="P761" s="14" t="n"/>
      <c r="Q761" s="14" t="n"/>
      <c r="R761" s="14" t="n"/>
      <c r="S761" s="14" t="n"/>
      <c r="T761" s="14" t="n"/>
      <c r="U761" s="14" t="n"/>
      <c r="V761" s="14" t="n"/>
      <c r="W761" s="14" t="n"/>
      <c r="X761" s="14" t="n"/>
      <c r="Y761" s="14" t="n"/>
      <c r="Z761" s="14" t="n"/>
    </row>
    <row r="762" ht="15.75" customHeight="1" s="16">
      <c r="A762" s="14" t="n"/>
      <c r="B762" s="14" t="n"/>
      <c r="C762" s="14" t="n"/>
      <c r="D762" s="14" t="n"/>
      <c r="E762" s="14" t="n"/>
      <c r="F762" s="14" t="n"/>
      <c r="G762" s="14" t="n"/>
      <c r="H762" s="14" t="n"/>
      <c r="I762" s="14" t="n"/>
      <c r="J762" s="14" t="n"/>
      <c r="K762" s="14" t="n"/>
      <c r="L762" s="14" t="n"/>
      <c r="M762" s="14" t="n"/>
      <c r="N762" s="14" t="n"/>
      <c r="O762" s="14" t="n"/>
      <c r="P762" s="14" t="n"/>
      <c r="Q762" s="14" t="n"/>
      <c r="R762" s="14" t="n"/>
      <c r="S762" s="14" t="n"/>
      <c r="T762" s="14" t="n"/>
      <c r="U762" s="14" t="n"/>
      <c r="V762" s="14" t="n"/>
      <c r="W762" s="14" t="n"/>
      <c r="X762" s="14" t="n"/>
      <c r="Y762" s="14" t="n"/>
      <c r="Z762" s="14" t="n"/>
    </row>
    <row r="763" ht="15.75" customHeight="1" s="16">
      <c r="A763" s="14" t="n"/>
      <c r="B763" s="14" t="n"/>
      <c r="C763" s="14" t="n"/>
      <c r="D763" s="14" t="n"/>
      <c r="E763" s="14" t="n"/>
      <c r="F763" s="14" t="n"/>
      <c r="G763" s="14" t="n"/>
      <c r="H763" s="14" t="n"/>
      <c r="I763" s="14" t="n"/>
      <c r="J763" s="14" t="n"/>
      <c r="K763" s="14" t="n"/>
      <c r="L763" s="14" t="n"/>
      <c r="M763" s="14" t="n"/>
      <c r="N763" s="14" t="n"/>
      <c r="O763" s="14" t="n"/>
      <c r="P763" s="14" t="n"/>
      <c r="Q763" s="14" t="n"/>
      <c r="R763" s="14" t="n"/>
      <c r="S763" s="14" t="n"/>
      <c r="T763" s="14" t="n"/>
      <c r="U763" s="14" t="n"/>
      <c r="V763" s="14" t="n"/>
      <c r="W763" s="14" t="n"/>
      <c r="X763" s="14" t="n"/>
      <c r="Y763" s="14" t="n"/>
      <c r="Z763" s="14" t="n"/>
    </row>
    <row r="764" ht="15.75" customHeight="1" s="16">
      <c r="A764" s="14" t="n"/>
      <c r="B764" s="14" t="n"/>
      <c r="C764" s="14" t="n"/>
      <c r="D764" s="14" t="n"/>
      <c r="E764" s="14" t="n"/>
      <c r="F764" s="14" t="n"/>
      <c r="G764" s="14" t="n"/>
      <c r="H764" s="14" t="n"/>
      <c r="I764" s="14" t="n"/>
      <c r="J764" s="14" t="n"/>
      <c r="K764" s="14" t="n"/>
      <c r="L764" s="14" t="n"/>
      <c r="M764" s="14" t="n"/>
      <c r="N764" s="14" t="n"/>
      <c r="O764" s="14" t="n"/>
      <c r="P764" s="14" t="n"/>
      <c r="Q764" s="14" t="n"/>
      <c r="R764" s="14" t="n"/>
      <c r="S764" s="14" t="n"/>
      <c r="T764" s="14" t="n"/>
      <c r="U764" s="14" t="n"/>
      <c r="V764" s="14" t="n"/>
      <c r="W764" s="14" t="n"/>
      <c r="X764" s="14" t="n"/>
      <c r="Y764" s="14" t="n"/>
      <c r="Z764" s="14" t="n"/>
    </row>
    <row r="765" ht="15.75" customHeight="1" s="16">
      <c r="A765" s="14" t="n"/>
      <c r="B765" s="14" t="n"/>
      <c r="C765" s="14" t="n"/>
      <c r="D765" s="14" t="n"/>
      <c r="E765" s="14" t="n"/>
      <c r="F765" s="14" t="n"/>
      <c r="G765" s="14" t="n"/>
      <c r="H765" s="14" t="n"/>
      <c r="I765" s="14" t="n"/>
      <c r="J765" s="14" t="n"/>
      <c r="K765" s="14" t="n"/>
      <c r="L765" s="14" t="n"/>
      <c r="M765" s="14" t="n"/>
      <c r="N765" s="14" t="n"/>
      <c r="O765" s="14" t="n"/>
      <c r="P765" s="14" t="n"/>
      <c r="Q765" s="14" t="n"/>
      <c r="R765" s="14" t="n"/>
      <c r="S765" s="14" t="n"/>
      <c r="T765" s="14" t="n"/>
      <c r="U765" s="14" t="n"/>
      <c r="V765" s="14" t="n"/>
      <c r="W765" s="14" t="n"/>
      <c r="X765" s="14" t="n"/>
      <c r="Y765" s="14" t="n"/>
      <c r="Z765" s="14" t="n"/>
    </row>
    <row r="766" ht="15.75" customHeight="1" s="16">
      <c r="A766" s="14" t="n"/>
      <c r="B766" s="14" t="n"/>
      <c r="C766" s="14" t="n"/>
      <c r="D766" s="14" t="n"/>
      <c r="E766" s="14" t="n"/>
      <c r="F766" s="14" t="n"/>
      <c r="G766" s="14" t="n"/>
      <c r="H766" s="14" t="n"/>
      <c r="I766" s="14" t="n"/>
      <c r="J766" s="14" t="n"/>
      <c r="K766" s="14" t="n"/>
      <c r="L766" s="14" t="n"/>
      <c r="M766" s="14" t="n"/>
      <c r="N766" s="14" t="n"/>
      <c r="O766" s="14" t="n"/>
      <c r="P766" s="14" t="n"/>
      <c r="Q766" s="14" t="n"/>
      <c r="R766" s="14" t="n"/>
      <c r="S766" s="14" t="n"/>
      <c r="T766" s="14" t="n"/>
      <c r="U766" s="14" t="n"/>
      <c r="V766" s="14" t="n"/>
      <c r="W766" s="14" t="n"/>
      <c r="X766" s="14" t="n"/>
      <c r="Y766" s="14" t="n"/>
      <c r="Z766" s="14" t="n"/>
    </row>
    <row r="767" ht="15.75" customHeight="1" s="16">
      <c r="A767" s="14" t="n"/>
      <c r="B767" s="14" t="n"/>
      <c r="C767" s="14" t="n"/>
      <c r="D767" s="14" t="n"/>
      <c r="E767" s="14" t="n"/>
      <c r="F767" s="14" t="n"/>
      <c r="G767" s="14" t="n"/>
      <c r="H767" s="14" t="n"/>
      <c r="I767" s="14" t="n"/>
      <c r="J767" s="14" t="n"/>
      <c r="K767" s="14" t="n"/>
      <c r="L767" s="14" t="n"/>
      <c r="M767" s="14" t="n"/>
      <c r="N767" s="14" t="n"/>
      <c r="O767" s="14" t="n"/>
      <c r="P767" s="14" t="n"/>
      <c r="Q767" s="14" t="n"/>
      <c r="R767" s="14" t="n"/>
      <c r="S767" s="14" t="n"/>
      <c r="T767" s="14" t="n"/>
      <c r="U767" s="14" t="n"/>
      <c r="V767" s="14" t="n"/>
      <c r="W767" s="14" t="n"/>
      <c r="X767" s="14" t="n"/>
      <c r="Y767" s="14" t="n"/>
      <c r="Z767" s="14" t="n"/>
    </row>
    <row r="768" ht="15.75" customHeight="1" s="16">
      <c r="A768" s="14" t="n"/>
      <c r="B768" s="14" t="n"/>
      <c r="C768" s="14" t="n"/>
      <c r="D768" s="14" t="n"/>
      <c r="E768" s="14" t="n"/>
      <c r="F768" s="14" t="n"/>
      <c r="G768" s="14" t="n"/>
      <c r="H768" s="14" t="n"/>
      <c r="I768" s="14" t="n"/>
      <c r="J768" s="14" t="n"/>
      <c r="K768" s="14" t="n"/>
      <c r="L768" s="14" t="n"/>
      <c r="M768" s="14" t="n"/>
      <c r="N768" s="14" t="n"/>
      <c r="O768" s="14" t="n"/>
      <c r="P768" s="14" t="n"/>
      <c r="Q768" s="14" t="n"/>
      <c r="R768" s="14" t="n"/>
      <c r="S768" s="14" t="n"/>
      <c r="T768" s="14" t="n"/>
      <c r="U768" s="14" t="n"/>
      <c r="V768" s="14" t="n"/>
      <c r="W768" s="14" t="n"/>
      <c r="X768" s="14" t="n"/>
      <c r="Y768" s="14" t="n"/>
      <c r="Z768" s="14" t="n"/>
    </row>
    <row r="769" ht="15.75" customHeight="1" s="16">
      <c r="A769" s="14" t="n"/>
      <c r="B769" s="14" t="n"/>
      <c r="C769" s="14" t="n"/>
      <c r="D769" s="14" t="n"/>
      <c r="E769" s="14" t="n"/>
      <c r="F769" s="14" t="n"/>
      <c r="G769" s="14" t="n"/>
      <c r="H769" s="14" t="n"/>
      <c r="I769" s="14" t="n"/>
      <c r="J769" s="14" t="n"/>
      <c r="K769" s="14" t="n"/>
      <c r="L769" s="14" t="n"/>
      <c r="M769" s="14" t="n"/>
      <c r="N769" s="14" t="n"/>
      <c r="O769" s="14" t="n"/>
      <c r="P769" s="14" t="n"/>
      <c r="Q769" s="14" t="n"/>
      <c r="R769" s="14" t="n"/>
      <c r="S769" s="14" t="n"/>
      <c r="T769" s="14" t="n"/>
      <c r="U769" s="14" t="n"/>
      <c r="V769" s="14" t="n"/>
      <c r="W769" s="14" t="n"/>
      <c r="X769" s="14" t="n"/>
      <c r="Y769" s="14" t="n"/>
      <c r="Z769" s="14" t="n"/>
    </row>
    <row r="770" ht="15.75" customHeight="1" s="16">
      <c r="A770" s="14" t="n"/>
      <c r="B770" s="14" t="n"/>
      <c r="C770" s="14" t="n"/>
      <c r="D770" s="14" t="n"/>
      <c r="E770" s="14" t="n"/>
      <c r="F770" s="14" t="n"/>
      <c r="G770" s="14" t="n"/>
      <c r="H770" s="14" t="n"/>
      <c r="I770" s="14" t="n"/>
      <c r="J770" s="14" t="n"/>
      <c r="K770" s="14" t="n"/>
      <c r="L770" s="14" t="n"/>
      <c r="M770" s="14" t="n"/>
      <c r="N770" s="14" t="n"/>
      <c r="O770" s="14" t="n"/>
      <c r="P770" s="14" t="n"/>
      <c r="Q770" s="14" t="n"/>
      <c r="R770" s="14" t="n"/>
      <c r="S770" s="14" t="n"/>
      <c r="T770" s="14" t="n"/>
      <c r="U770" s="14" t="n"/>
      <c r="V770" s="14" t="n"/>
      <c r="W770" s="14" t="n"/>
      <c r="X770" s="14" t="n"/>
      <c r="Y770" s="14" t="n"/>
      <c r="Z770" s="14" t="n"/>
    </row>
    <row r="771" ht="15.75" customHeight="1" s="16">
      <c r="A771" s="14" t="n"/>
      <c r="B771" s="14" t="n"/>
      <c r="C771" s="14" t="n"/>
      <c r="D771" s="14" t="n"/>
      <c r="E771" s="14" t="n"/>
      <c r="F771" s="14" t="n"/>
      <c r="G771" s="14" t="n"/>
      <c r="H771" s="14" t="n"/>
      <c r="I771" s="14" t="n"/>
      <c r="J771" s="14" t="n"/>
      <c r="K771" s="14" t="n"/>
      <c r="L771" s="14" t="n"/>
      <c r="M771" s="14" t="n"/>
      <c r="N771" s="14" t="n"/>
      <c r="O771" s="14" t="n"/>
      <c r="P771" s="14" t="n"/>
      <c r="Q771" s="14" t="n"/>
      <c r="R771" s="14" t="n"/>
      <c r="S771" s="14" t="n"/>
      <c r="T771" s="14" t="n"/>
      <c r="U771" s="14" t="n"/>
      <c r="V771" s="14" t="n"/>
      <c r="W771" s="14" t="n"/>
      <c r="X771" s="14" t="n"/>
      <c r="Y771" s="14" t="n"/>
      <c r="Z771" s="14" t="n"/>
    </row>
    <row r="772" ht="15.75" customHeight="1" s="16">
      <c r="A772" s="14" t="n"/>
      <c r="B772" s="14" t="n"/>
      <c r="C772" s="14" t="n"/>
      <c r="D772" s="14" t="n"/>
      <c r="E772" s="14" t="n"/>
      <c r="F772" s="14" t="n"/>
      <c r="G772" s="14" t="n"/>
      <c r="H772" s="14" t="n"/>
      <c r="I772" s="14" t="n"/>
      <c r="J772" s="14" t="n"/>
      <c r="K772" s="14" t="n"/>
      <c r="L772" s="14" t="n"/>
      <c r="M772" s="14" t="n"/>
      <c r="N772" s="14" t="n"/>
      <c r="O772" s="14" t="n"/>
      <c r="P772" s="14" t="n"/>
      <c r="Q772" s="14" t="n"/>
      <c r="R772" s="14" t="n"/>
      <c r="S772" s="14" t="n"/>
      <c r="T772" s="14" t="n"/>
      <c r="U772" s="14" t="n"/>
      <c r="V772" s="14" t="n"/>
      <c r="W772" s="14" t="n"/>
      <c r="X772" s="14" t="n"/>
      <c r="Y772" s="14" t="n"/>
      <c r="Z772" s="14" t="n"/>
    </row>
    <row r="773" ht="15.75" customHeight="1" s="16">
      <c r="A773" s="14" t="n"/>
      <c r="B773" s="14" t="n"/>
      <c r="C773" s="14" t="n"/>
      <c r="D773" s="14" t="n"/>
      <c r="E773" s="14" t="n"/>
      <c r="F773" s="14" t="n"/>
      <c r="G773" s="14" t="n"/>
      <c r="H773" s="14" t="n"/>
      <c r="I773" s="14" t="n"/>
      <c r="J773" s="14" t="n"/>
      <c r="K773" s="14" t="n"/>
      <c r="L773" s="14" t="n"/>
      <c r="M773" s="14" t="n"/>
      <c r="N773" s="14" t="n"/>
      <c r="O773" s="14" t="n"/>
      <c r="P773" s="14" t="n"/>
      <c r="Q773" s="14" t="n"/>
      <c r="R773" s="14" t="n"/>
      <c r="S773" s="14" t="n"/>
      <c r="T773" s="14" t="n"/>
      <c r="U773" s="14" t="n"/>
      <c r="V773" s="14" t="n"/>
      <c r="W773" s="14" t="n"/>
      <c r="X773" s="14" t="n"/>
      <c r="Y773" s="14" t="n"/>
      <c r="Z773" s="14" t="n"/>
    </row>
    <row r="774" ht="15.75" customHeight="1" s="16">
      <c r="A774" s="14" t="n"/>
      <c r="B774" s="14" t="n"/>
      <c r="C774" s="14" t="n"/>
      <c r="D774" s="14" t="n"/>
      <c r="E774" s="14" t="n"/>
      <c r="F774" s="14" t="n"/>
      <c r="G774" s="14" t="n"/>
      <c r="H774" s="14" t="n"/>
      <c r="I774" s="14" t="n"/>
      <c r="J774" s="14" t="n"/>
      <c r="K774" s="14" t="n"/>
      <c r="L774" s="14" t="n"/>
      <c r="M774" s="14" t="n"/>
      <c r="N774" s="14" t="n"/>
      <c r="O774" s="14" t="n"/>
      <c r="P774" s="14" t="n"/>
      <c r="Q774" s="14" t="n"/>
      <c r="R774" s="14" t="n"/>
      <c r="S774" s="14" t="n"/>
      <c r="T774" s="14" t="n"/>
      <c r="U774" s="14" t="n"/>
      <c r="V774" s="14" t="n"/>
      <c r="W774" s="14" t="n"/>
      <c r="X774" s="14" t="n"/>
      <c r="Y774" s="14" t="n"/>
      <c r="Z774" s="14" t="n"/>
    </row>
    <row r="775" ht="15.75" customHeight="1" s="16">
      <c r="A775" s="14" t="n"/>
      <c r="B775" s="14" t="n"/>
      <c r="C775" s="14" t="n"/>
      <c r="D775" s="14" t="n"/>
      <c r="E775" s="14" t="n"/>
      <c r="F775" s="14" t="n"/>
      <c r="G775" s="14" t="n"/>
      <c r="H775" s="14" t="n"/>
      <c r="I775" s="14" t="n"/>
      <c r="J775" s="14" t="n"/>
      <c r="K775" s="14" t="n"/>
      <c r="L775" s="14" t="n"/>
      <c r="M775" s="14" t="n"/>
      <c r="N775" s="14" t="n"/>
      <c r="O775" s="14" t="n"/>
      <c r="P775" s="14" t="n"/>
      <c r="Q775" s="14" t="n"/>
      <c r="R775" s="14" t="n"/>
      <c r="S775" s="14" t="n"/>
      <c r="T775" s="14" t="n"/>
      <c r="U775" s="14" t="n"/>
      <c r="V775" s="14" t="n"/>
      <c r="W775" s="14" t="n"/>
      <c r="X775" s="14" t="n"/>
      <c r="Y775" s="14" t="n"/>
      <c r="Z775" s="14" t="n"/>
    </row>
    <row r="776" ht="15.75" customHeight="1" s="16">
      <c r="A776" s="14" t="n"/>
      <c r="B776" s="14" t="n"/>
      <c r="C776" s="14" t="n"/>
      <c r="D776" s="14" t="n"/>
      <c r="E776" s="14" t="n"/>
      <c r="F776" s="14" t="n"/>
      <c r="G776" s="14" t="n"/>
      <c r="H776" s="14" t="n"/>
      <c r="I776" s="14" t="n"/>
      <c r="J776" s="14" t="n"/>
      <c r="K776" s="14" t="n"/>
      <c r="L776" s="14" t="n"/>
      <c r="M776" s="14" t="n"/>
      <c r="N776" s="14" t="n"/>
      <c r="O776" s="14" t="n"/>
      <c r="P776" s="14" t="n"/>
      <c r="Q776" s="14" t="n"/>
      <c r="R776" s="14" t="n"/>
      <c r="S776" s="14" t="n"/>
      <c r="T776" s="14" t="n"/>
      <c r="U776" s="14" t="n"/>
      <c r="V776" s="14" t="n"/>
      <c r="W776" s="14" t="n"/>
      <c r="X776" s="14" t="n"/>
      <c r="Y776" s="14" t="n"/>
      <c r="Z776" s="14" t="n"/>
    </row>
    <row r="777" ht="15.75" customHeight="1" s="16">
      <c r="A777" s="14" t="n"/>
      <c r="B777" s="14" t="n"/>
      <c r="C777" s="14" t="n"/>
      <c r="D777" s="14" t="n"/>
      <c r="E777" s="14" t="n"/>
      <c r="F777" s="14" t="n"/>
      <c r="G777" s="14" t="n"/>
      <c r="H777" s="14" t="n"/>
      <c r="I777" s="14" t="n"/>
      <c r="J777" s="14" t="n"/>
      <c r="K777" s="14" t="n"/>
      <c r="L777" s="14" t="n"/>
      <c r="M777" s="14" t="n"/>
      <c r="N777" s="14" t="n"/>
      <c r="O777" s="14" t="n"/>
      <c r="P777" s="14" t="n"/>
      <c r="Q777" s="14" t="n"/>
      <c r="R777" s="14" t="n"/>
      <c r="S777" s="14" t="n"/>
      <c r="T777" s="14" t="n"/>
      <c r="U777" s="14" t="n"/>
      <c r="V777" s="14" t="n"/>
      <c r="W777" s="14" t="n"/>
      <c r="X777" s="14" t="n"/>
      <c r="Y777" s="14" t="n"/>
      <c r="Z777" s="14" t="n"/>
    </row>
    <row r="778" ht="15.75" customHeight="1" s="16">
      <c r="A778" s="14" t="n"/>
      <c r="B778" s="14" t="n"/>
      <c r="C778" s="14" t="n"/>
      <c r="D778" s="14" t="n"/>
      <c r="E778" s="14" t="n"/>
      <c r="F778" s="14" t="n"/>
      <c r="G778" s="14" t="n"/>
      <c r="H778" s="14" t="n"/>
      <c r="I778" s="14" t="n"/>
      <c r="J778" s="14" t="n"/>
      <c r="K778" s="14" t="n"/>
      <c r="L778" s="14" t="n"/>
      <c r="M778" s="14" t="n"/>
      <c r="N778" s="14" t="n"/>
      <c r="O778" s="14" t="n"/>
      <c r="P778" s="14" t="n"/>
      <c r="Q778" s="14" t="n"/>
      <c r="R778" s="14" t="n"/>
      <c r="S778" s="14" t="n"/>
      <c r="T778" s="14" t="n"/>
      <c r="U778" s="14" t="n"/>
      <c r="V778" s="14" t="n"/>
      <c r="W778" s="14" t="n"/>
      <c r="X778" s="14" t="n"/>
      <c r="Y778" s="14" t="n"/>
      <c r="Z778" s="14" t="n"/>
    </row>
    <row r="779" ht="15.75" customHeight="1" s="16">
      <c r="A779" s="14" t="n"/>
      <c r="B779" s="14" t="n"/>
      <c r="C779" s="14" t="n"/>
      <c r="D779" s="14" t="n"/>
      <c r="E779" s="14" t="n"/>
      <c r="F779" s="14" t="n"/>
      <c r="G779" s="14" t="n"/>
      <c r="H779" s="14" t="n"/>
      <c r="I779" s="14" t="n"/>
      <c r="J779" s="14" t="n"/>
      <c r="K779" s="14" t="n"/>
      <c r="L779" s="14" t="n"/>
      <c r="M779" s="14" t="n"/>
      <c r="N779" s="14" t="n"/>
      <c r="O779" s="14" t="n"/>
      <c r="P779" s="14" t="n"/>
      <c r="Q779" s="14" t="n"/>
      <c r="R779" s="14" t="n"/>
      <c r="S779" s="14" t="n"/>
      <c r="T779" s="14" t="n"/>
      <c r="U779" s="14" t="n"/>
      <c r="V779" s="14" t="n"/>
      <c r="W779" s="14" t="n"/>
      <c r="X779" s="14" t="n"/>
      <c r="Y779" s="14" t="n"/>
      <c r="Z779" s="14" t="n"/>
    </row>
    <row r="780" ht="15.75" customHeight="1" s="16">
      <c r="A780" s="14" t="n"/>
      <c r="B780" s="14" t="n"/>
      <c r="C780" s="14" t="n"/>
      <c r="D780" s="14" t="n"/>
      <c r="E780" s="14" t="n"/>
      <c r="F780" s="14" t="n"/>
      <c r="G780" s="14" t="n"/>
      <c r="H780" s="14" t="n"/>
      <c r="I780" s="14" t="n"/>
      <c r="J780" s="14" t="n"/>
      <c r="K780" s="14" t="n"/>
      <c r="L780" s="14" t="n"/>
      <c r="M780" s="14" t="n"/>
      <c r="N780" s="14" t="n"/>
      <c r="O780" s="14" t="n"/>
      <c r="P780" s="14" t="n"/>
      <c r="Q780" s="14" t="n"/>
      <c r="R780" s="14" t="n"/>
      <c r="S780" s="14" t="n"/>
      <c r="T780" s="14" t="n"/>
      <c r="U780" s="14" t="n"/>
      <c r="V780" s="14" t="n"/>
      <c r="W780" s="14" t="n"/>
      <c r="X780" s="14" t="n"/>
      <c r="Y780" s="14" t="n"/>
      <c r="Z780" s="14" t="n"/>
    </row>
    <row r="781" ht="15.75" customHeight="1" s="16">
      <c r="A781" s="14" t="n"/>
      <c r="B781" s="14" t="n"/>
      <c r="C781" s="14" t="n"/>
      <c r="D781" s="14" t="n"/>
      <c r="E781" s="14" t="n"/>
      <c r="F781" s="14" t="n"/>
      <c r="G781" s="14" t="n"/>
      <c r="H781" s="14" t="n"/>
      <c r="I781" s="14" t="n"/>
      <c r="J781" s="14" t="n"/>
      <c r="K781" s="14" t="n"/>
      <c r="L781" s="14" t="n"/>
      <c r="M781" s="14" t="n"/>
      <c r="N781" s="14" t="n"/>
      <c r="O781" s="14" t="n"/>
      <c r="P781" s="14" t="n"/>
      <c r="Q781" s="14" t="n"/>
      <c r="R781" s="14" t="n"/>
      <c r="S781" s="14" t="n"/>
      <c r="T781" s="14" t="n"/>
      <c r="U781" s="14" t="n"/>
      <c r="V781" s="14" t="n"/>
      <c r="W781" s="14" t="n"/>
      <c r="X781" s="14" t="n"/>
      <c r="Y781" s="14" t="n"/>
      <c r="Z781" s="14" t="n"/>
    </row>
    <row r="782" ht="15.75" customHeight="1" s="16">
      <c r="A782" s="14" t="n"/>
      <c r="B782" s="14" t="n"/>
      <c r="C782" s="14" t="n"/>
      <c r="D782" s="14" t="n"/>
      <c r="E782" s="14" t="n"/>
      <c r="F782" s="14" t="n"/>
      <c r="G782" s="14" t="n"/>
      <c r="H782" s="14" t="n"/>
      <c r="I782" s="14" t="n"/>
      <c r="J782" s="14" t="n"/>
      <c r="K782" s="14" t="n"/>
      <c r="L782" s="14" t="n"/>
      <c r="M782" s="14" t="n"/>
      <c r="N782" s="14" t="n"/>
      <c r="O782" s="14" t="n"/>
      <c r="P782" s="14" t="n"/>
      <c r="Q782" s="14" t="n"/>
      <c r="R782" s="14" t="n"/>
      <c r="S782" s="14" t="n"/>
      <c r="T782" s="14" t="n"/>
      <c r="U782" s="14" t="n"/>
      <c r="V782" s="14" t="n"/>
      <c r="W782" s="14" t="n"/>
      <c r="X782" s="14" t="n"/>
      <c r="Y782" s="14" t="n"/>
      <c r="Z782" s="14" t="n"/>
    </row>
    <row r="783" ht="15.75" customHeight="1" s="16">
      <c r="A783" s="14" t="n"/>
      <c r="B783" s="14" t="n"/>
      <c r="C783" s="14" t="n"/>
      <c r="D783" s="14" t="n"/>
      <c r="E783" s="14" t="n"/>
      <c r="F783" s="14" t="n"/>
      <c r="G783" s="14" t="n"/>
      <c r="H783" s="14" t="n"/>
      <c r="I783" s="14" t="n"/>
      <c r="J783" s="14" t="n"/>
      <c r="K783" s="14" t="n"/>
      <c r="L783" s="14" t="n"/>
      <c r="M783" s="14" t="n"/>
      <c r="N783" s="14" t="n"/>
      <c r="O783" s="14" t="n"/>
      <c r="P783" s="14" t="n"/>
      <c r="Q783" s="14" t="n"/>
      <c r="R783" s="14" t="n"/>
      <c r="S783" s="14" t="n"/>
      <c r="T783" s="14" t="n"/>
      <c r="U783" s="14" t="n"/>
      <c r="V783" s="14" t="n"/>
      <c r="W783" s="14" t="n"/>
      <c r="X783" s="14" t="n"/>
      <c r="Y783" s="14" t="n"/>
      <c r="Z783" s="14" t="n"/>
    </row>
    <row r="784" ht="15.75" customHeight="1" s="16">
      <c r="A784" s="14" t="n"/>
      <c r="B784" s="14" t="n"/>
      <c r="C784" s="14" t="n"/>
      <c r="D784" s="14" t="n"/>
      <c r="E784" s="14" t="n"/>
      <c r="F784" s="14" t="n"/>
      <c r="G784" s="14" t="n"/>
      <c r="H784" s="14" t="n"/>
      <c r="I784" s="14" t="n"/>
      <c r="J784" s="14" t="n"/>
      <c r="K784" s="14" t="n"/>
      <c r="L784" s="14" t="n"/>
      <c r="M784" s="14" t="n"/>
      <c r="N784" s="14" t="n"/>
      <c r="O784" s="14" t="n"/>
      <c r="P784" s="14" t="n"/>
      <c r="Q784" s="14" t="n"/>
      <c r="R784" s="14" t="n"/>
      <c r="S784" s="14" t="n"/>
      <c r="T784" s="14" t="n"/>
      <c r="U784" s="14" t="n"/>
      <c r="V784" s="14" t="n"/>
      <c r="W784" s="14" t="n"/>
      <c r="X784" s="14" t="n"/>
      <c r="Y784" s="14" t="n"/>
      <c r="Z784" s="14" t="n"/>
    </row>
    <row r="785" ht="15.75" customHeight="1" s="16">
      <c r="A785" s="14" t="n"/>
      <c r="B785" s="14" t="n"/>
      <c r="C785" s="14" t="n"/>
      <c r="D785" s="14" t="n"/>
      <c r="E785" s="14" t="n"/>
      <c r="F785" s="14" t="n"/>
      <c r="G785" s="14" t="n"/>
      <c r="H785" s="14" t="n"/>
      <c r="I785" s="14" t="n"/>
      <c r="J785" s="14" t="n"/>
      <c r="K785" s="14" t="n"/>
      <c r="L785" s="14" t="n"/>
      <c r="M785" s="14" t="n"/>
      <c r="N785" s="14" t="n"/>
      <c r="O785" s="14" t="n"/>
      <c r="P785" s="14" t="n"/>
      <c r="Q785" s="14" t="n"/>
      <c r="R785" s="14" t="n"/>
      <c r="S785" s="14" t="n"/>
      <c r="T785" s="14" t="n"/>
      <c r="U785" s="14" t="n"/>
      <c r="V785" s="14" t="n"/>
      <c r="W785" s="14" t="n"/>
      <c r="X785" s="14" t="n"/>
      <c r="Y785" s="14" t="n"/>
      <c r="Z785" s="14" t="n"/>
    </row>
    <row r="786" ht="15.75" customHeight="1" s="16">
      <c r="A786" s="14" t="n"/>
      <c r="B786" s="14" t="n"/>
      <c r="C786" s="14" t="n"/>
      <c r="D786" s="14" t="n"/>
      <c r="E786" s="14" t="n"/>
      <c r="F786" s="14" t="n"/>
      <c r="G786" s="14" t="n"/>
      <c r="H786" s="14" t="n"/>
      <c r="I786" s="14" t="n"/>
      <c r="J786" s="14" t="n"/>
      <c r="K786" s="14" t="n"/>
      <c r="L786" s="14" t="n"/>
      <c r="M786" s="14" t="n"/>
      <c r="N786" s="14" t="n"/>
      <c r="O786" s="14" t="n"/>
      <c r="P786" s="14" t="n"/>
      <c r="Q786" s="14" t="n"/>
      <c r="R786" s="14" t="n"/>
      <c r="S786" s="14" t="n"/>
      <c r="T786" s="14" t="n"/>
      <c r="U786" s="14" t="n"/>
      <c r="V786" s="14" t="n"/>
      <c r="W786" s="14" t="n"/>
      <c r="X786" s="14" t="n"/>
      <c r="Y786" s="14" t="n"/>
      <c r="Z786" s="14" t="n"/>
    </row>
    <row r="787" ht="15.75" customHeight="1" s="16">
      <c r="A787" s="14" t="n"/>
      <c r="B787" s="14" t="n"/>
      <c r="C787" s="14" t="n"/>
      <c r="D787" s="14" t="n"/>
      <c r="E787" s="14" t="n"/>
      <c r="F787" s="14" t="n"/>
      <c r="G787" s="14" t="n"/>
      <c r="H787" s="14" t="n"/>
      <c r="I787" s="14" t="n"/>
      <c r="J787" s="14" t="n"/>
      <c r="K787" s="14" t="n"/>
      <c r="L787" s="14" t="n"/>
      <c r="M787" s="14" t="n"/>
      <c r="N787" s="14" t="n"/>
      <c r="O787" s="14" t="n"/>
      <c r="P787" s="14" t="n"/>
      <c r="Q787" s="14" t="n"/>
      <c r="R787" s="14" t="n"/>
      <c r="S787" s="14" t="n"/>
      <c r="T787" s="14" t="n"/>
      <c r="U787" s="14" t="n"/>
      <c r="V787" s="14" t="n"/>
      <c r="W787" s="14" t="n"/>
      <c r="X787" s="14" t="n"/>
      <c r="Y787" s="14" t="n"/>
      <c r="Z787" s="14" t="n"/>
    </row>
    <row r="788" ht="15.75" customHeight="1" s="16">
      <c r="A788" s="14" t="n"/>
      <c r="B788" s="14" t="n"/>
      <c r="C788" s="14" t="n"/>
      <c r="D788" s="14" t="n"/>
      <c r="E788" s="14" t="n"/>
      <c r="F788" s="14" t="n"/>
      <c r="G788" s="14" t="n"/>
      <c r="H788" s="14" t="n"/>
      <c r="I788" s="14" t="n"/>
      <c r="J788" s="14" t="n"/>
      <c r="K788" s="14" t="n"/>
      <c r="L788" s="14" t="n"/>
      <c r="M788" s="14" t="n"/>
      <c r="N788" s="14" t="n"/>
      <c r="O788" s="14" t="n"/>
      <c r="P788" s="14" t="n"/>
      <c r="Q788" s="14" t="n"/>
      <c r="R788" s="14" t="n"/>
      <c r="S788" s="14" t="n"/>
      <c r="T788" s="14" t="n"/>
      <c r="U788" s="14" t="n"/>
      <c r="V788" s="14" t="n"/>
      <c r="W788" s="14" t="n"/>
      <c r="X788" s="14" t="n"/>
      <c r="Y788" s="14" t="n"/>
      <c r="Z788" s="14" t="n"/>
    </row>
    <row r="789" ht="15.75" customHeight="1" s="16">
      <c r="A789" s="14" t="n"/>
      <c r="B789" s="14" t="n"/>
      <c r="C789" s="14" t="n"/>
      <c r="D789" s="14" t="n"/>
      <c r="E789" s="14" t="n"/>
      <c r="F789" s="14" t="n"/>
      <c r="G789" s="14" t="n"/>
      <c r="H789" s="14" t="n"/>
      <c r="I789" s="14" t="n"/>
      <c r="J789" s="14" t="n"/>
      <c r="K789" s="14" t="n"/>
      <c r="L789" s="14" t="n"/>
      <c r="M789" s="14" t="n"/>
      <c r="N789" s="14" t="n"/>
      <c r="O789" s="14" t="n"/>
      <c r="P789" s="14" t="n"/>
      <c r="Q789" s="14" t="n"/>
      <c r="R789" s="14" t="n"/>
      <c r="S789" s="14" t="n"/>
      <c r="T789" s="14" t="n"/>
      <c r="U789" s="14" t="n"/>
      <c r="V789" s="14" t="n"/>
      <c r="W789" s="14" t="n"/>
      <c r="X789" s="14" t="n"/>
      <c r="Y789" s="14" t="n"/>
      <c r="Z789" s="14" t="n"/>
    </row>
    <row r="790" ht="15.75" customHeight="1" s="16">
      <c r="A790" s="14" t="n"/>
      <c r="B790" s="14" t="n"/>
      <c r="C790" s="14" t="n"/>
      <c r="D790" s="14" t="n"/>
      <c r="E790" s="14" t="n"/>
      <c r="F790" s="14" t="n"/>
      <c r="G790" s="14" t="n"/>
      <c r="H790" s="14" t="n"/>
      <c r="I790" s="14" t="n"/>
      <c r="J790" s="14" t="n"/>
      <c r="K790" s="14" t="n"/>
      <c r="L790" s="14" t="n"/>
      <c r="M790" s="14" t="n"/>
      <c r="N790" s="14" t="n"/>
      <c r="O790" s="14" t="n"/>
      <c r="P790" s="14" t="n"/>
      <c r="Q790" s="14" t="n"/>
      <c r="R790" s="14" t="n"/>
      <c r="S790" s="14" t="n"/>
      <c r="T790" s="14" t="n"/>
      <c r="U790" s="14" t="n"/>
      <c r="V790" s="14" t="n"/>
      <c r="W790" s="14" t="n"/>
      <c r="X790" s="14" t="n"/>
      <c r="Y790" s="14" t="n"/>
      <c r="Z790" s="14" t="n"/>
    </row>
    <row r="791" ht="15.75" customHeight="1" s="16">
      <c r="A791" s="14" t="n"/>
      <c r="B791" s="14" t="n"/>
      <c r="C791" s="14" t="n"/>
      <c r="D791" s="14" t="n"/>
      <c r="E791" s="14" t="n"/>
      <c r="F791" s="14" t="n"/>
      <c r="G791" s="14" t="n"/>
      <c r="H791" s="14" t="n"/>
      <c r="I791" s="14" t="n"/>
      <c r="J791" s="14" t="n"/>
      <c r="K791" s="14" t="n"/>
      <c r="L791" s="14" t="n"/>
      <c r="M791" s="14" t="n"/>
      <c r="N791" s="14" t="n"/>
      <c r="O791" s="14" t="n"/>
      <c r="P791" s="14" t="n"/>
      <c r="Q791" s="14" t="n"/>
      <c r="R791" s="14" t="n"/>
      <c r="S791" s="14" t="n"/>
      <c r="T791" s="14" t="n"/>
      <c r="U791" s="14" t="n"/>
      <c r="V791" s="14" t="n"/>
      <c r="W791" s="14" t="n"/>
      <c r="X791" s="14" t="n"/>
      <c r="Y791" s="14" t="n"/>
      <c r="Z791" s="14" t="n"/>
    </row>
    <row r="792" ht="15.75" customHeight="1" s="16">
      <c r="A792" s="14" t="n"/>
      <c r="B792" s="14" t="n"/>
      <c r="C792" s="14" t="n"/>
      <c r="D792" s="14" t="n"/>
      <c r="E792" s="14" t="n"/>
      <c r="F792" s="14" t="n"/>
      <c r="G792" s="14" t="n"/>
      <c r="H792" s="14" t="n"/>
      <c r="I792" s="14" t="n"/>
      <c r="J792" s="14" t="n"/>
      <c r="K792" s="14" t="n"/>
      <c r="L792" s="14" t="n"/>
      <c r="M792" s="14" t="n"/>
      <c r="N792" s="14" t="n"/>
      <c r="O792" s="14" t="n"/>
      <c r="P792" s="14" t="n"/>
      <c r="Q792" s="14" t="n"/>
      <c r="R792" s="14" t="n"/>
      <c r="S792" s="14" t="n"/>
      <c r="T792" s="14" t="n"/>
      <c r="U792" s="14" t="n"/>
      <c r="V792" s="14" t="n"/>
      <c r="W792" s="14" t="n"/>
      <c r="X792" s="14" t="n"/>
      <c r="Y792" s="14" t="n"/>
      <c r="Z792" s="14" t="n"/>
    </row>
    <row r="793" ht="15.75" customHeight="1" s="16">
      <c r="A793" s="14" t="n"/>
      <c r="B793" s="14" t="n"/>
      <c r="C793" s="14" t="n"/>
      <c r="D793" s="14" t="n"/>
      <c r="E793" s="14" t="n"/>
      <c r="F793" s="14" t="n"/>
      <c r="G793" s="14" t="n"/>
      <c r="H793" s="14" t="n"/>
      <c r="I793" s="14" t="n"/>
      <c r="J793" s="14" t="n"/>
      <c r="K793" s="14" t="n"/>
      <c r="L793" s="14" t="n"/>
      <c r="M793" s="14" t="n"/>
      <c r="N793" s="14" t="n"/>
      <c r="O793" s="14" t="n"/>
      <c r="P793" s="14" t="n"/>
      <c r="Q793" s="14" t="n"/>
      <c r="R793" s="14" t="n"/>
      <c r="S793" s="14" t="n"/>
      <c r="T793" s="14" t="n"/>
      <c r="U793" s="14" t="n"/>
      <c r="V793" s="14" t="n"/>
      <c r="W793" s="14" t="n"/>
      <c r="X793" s="14" t="n"/>
      <c r="Y793" s="14" t="n"/>
      <c r="Z793" s="14" t="n"/>
    </row>
    <row r="794" ht="15.75" customHeight="1" s="16">
      <c r="A794" s="14" t="n"/>
      <c r="B794" s="14" t="n"/>
      <c r="C794" s="14" t="n"/>
      <c r="D794" s="14" t="n"/>
      <c r="E794" s="14" t="n"/>
      <c r="F794" s="14" t="n"/>
      <c r="G794" s="14" t="n"/>
      <c r="H794" s="14" t="n"/>
      <c r="I794" s="14" t="n"/>
      <c r="J794" s="14" t="n"/>
      <c r="K794" s="14" t="n"/>
      <c r="L794" s="14" t="n"/>
      <c r="M794" s="14" t="n"/>
      <c r="N794" s="14" t="n"/>
      <c r="O794" s="14" t="n"/>
      <c r="P794" s="14" t="n"/>
      <c r="Q794" s="14" t="n"/>
      <c r="R794" s="14" t="n"/>
      <c r="S794" s="14" t="n"/>
      <c r="T794" s="14" t="n"/>
      <c r="U794" s="14" t="n"/>
      <c r="V794" s="14" t="n"/>
      <c r="W794" s="14" t="n"/>
      <c r="X794" s="14" t="n"/>
      <c r="Y794" s="14" t="n"/>
      <c r="Z794" s="14" t="n"/>
    </row>
    <row r="795" ht="15.75" customHeight="1" s="16">
      <c r="A795" s="14" t="n"/>
      <c r="B795" s="14" t="n"/>
      <c r="C795" s="14" t="n"/>
      <c r="D795" s="14" t="n"/>
      <c r="E795" s="14" t="n"/>
      <c r="F795" s="14" t="n"/>
      <c r="G795" s="14" t="n"/>
      <c r="H795" s="14" t="n"/>
      <c r="I795" s="14" t="n"/>
      <c r="J795" s="14" t="n"/>
      <c r="K795" s="14" t="n"/>
      <c r="L795" s="14" t="n"/>
      <c r="M795" s="14" t="n"/>
      <c r="N795" s="14" t="n"/>
      <c r="O795" s="14" t="n"/>
      <c r="P795" s="14" t="n"/>
      <c r="Q795" s="14" t="n"/>
      <c r="R795" s="14" t="n"/>
      <c r="S795" s="14" t="n"/>
      <c r="T795" s="14" t="n"/>
      <c r="U795" s="14" t="n"/>
      <c r="V795" s="14" t="n"/>
      <c r="W795" s="14" t="n"/>
      <c r="X795" s="14" t="n"/>
      <c r="Y795" s="14" t="n"/>
      <c r="Z795" s="14" t="n"/>
    </row>
    <row r="796" ht="15.75" customHeight="1" s="16">
      <c r="A796" s="14" t="n"/>
      <c r="B796" s="14" t="n"/>
      <c r="C796" s="14" t="n"/>
      <c r="D796" s="14" t="n"/>
      <c r="E796" s="14" t="n"/>
      <c r="F796" s="14" t="n"/>
      <c r="G796" s="14" t="n"/>
      <c r="H796" s="14" t="n"/>
      <c r="I796" s="14" t="n"/>
      <c r="J796" s="14" t="n"/>
      <c r="K796" s="14" t="n"/>
      <c r="L796" s="14" t="n"/>
      <c r="M796" s="14" t="n"/>
      <c r="N796" s="14" t="n"/>
      <c r="O796" s="14" t="n"/>
      <c r="P796" s="14" t="n"/>
      <c r="Q796" s="14" t="n"/>
      <c r="R796" s="14" t="n"/>
      <c r="S796" s="14" t="n"/>
      <c r="T796" s="14" t="n"/>
      <c r="U796" s="14" t="n"/>
      <c r="V796" s="14" t="n"/>
      <c r="W796" s="14" t="n"/>
      <c r="X796" s="14" t="n"/>
      <c r="Y796" s="14" t="n"/>
      <c r="Z796" s="14" t="n"/>
    </row>
    <row r="797" ht="15.75" customHeight="1" s="16">
      <c r="A797" s="14" t="n"/>
      <c r="B797" s="14" t="n"/>
      <c r="C797" s="14" t="n"/>
      <c r="D797" s="14" t="n"/>
      <c r="E797" s="14" t="n"/>
      <c r="F797" s="14" t="n"/>
      <c r="G797" s="14" t="n"/>
      <c r="H797" s="14" t="n"/>
      <c r="I797" s="14" t="n"/>
      <c r="J797" s="14" t="n"/>
      <c r="K797" s="14" t="n"/>
      <c r="L797" s="14" t="n"/>
      <c r="M797" s="14" t="n"/>
      <c r="N797" s="14" t="n"/>
      <c r="O797" s="14" t="n"/>
      <c r="P797" s="14" t="n"/>
      <c r="Q797" s="14" t="n"/>
      <c r="R797" s="14" t="n"/>
      <c r="S797" s="14" t="n"/>
      <c r="T797" s="14" t="n"/>
      <c r="U797" s="14" t="n"/>
      <c r="V797" s="14" t="n"/>
      <c r="W797" s="14" t="n"/>
      <c r="X797" s="14" t="n"/>
      <c r="Y797" s="14" t="n"/>
      <c r="Z797" s="14" t="n"/>
    </row>
    <row r="798" ht="15.75" customHeight="1" s="16">
      <c r="A798" s="14" t="n"/>
      <c r="B798" s="14" t="n"/>
      <c r="C798" s="14" t="n"/>
      <c r="D798" s="14" t="n"/>
      <c r="E798" s="14" t="n"/>
      <c r="F798" s="14" t="n"/>
      <c r="G798" s="14" t="n"/>
      <c r="H798" s="14" t="n"/>
      <c r="I798" s="14" t="n"/>
      <c r="J798" s="14" t="n"/>
      <c r="K798" s="14" t="n"/>
      <c r="L798" s="14" t="n"/>
      <c r="M798" s="14" t="n"/>
      <c r="N798" s="14" t="n"/>
      <c r="O798" s="14" t="n"/>
      <c r="P798" s="14" t="n"/>
      <c r="Q798" s="14" t="n"/>
      <c r="R798" s="14" t="n"/>
      <c r="S798" s="14" t="n"/>
      <c r="T798" s="14" t="n"/>
      <c r="U798" s="14" t="n"/>
      <c r="V798" s="14" t="n"/>
      <c r="W798" s="14" t="n"/>
      <c r="X798" s="14" t="n"/>
      <c r="Y798" s="14" t="n"/>
      <c r="Z798" s="14" t="n"/>
    </row>
    <row r="799" ht="15.75" customHeight="1" s="16">
      <c r="A799" s="14" t="n"/>
      <c r="B799" s="14" t="n"/>
      <c r="C799" s="14" t="n"/>
      <c r="D799" s="14" t="n"/>
      <c r="E799" s="14" t="n"/>
      <c r="F799" s="14" t="n"/>
      <c r="G799" s="14" t="n"/>
      <c r="H799" s="14" t="n"/>
      <c r="I799" s="14" t="n"/>
      <c r="J799" s="14" t="n"/>
      <c r="K799" s="14" t="n"/>
      <c r="L799" s="14" t="n"/>
      <c r="M799" s="14" t="n"/>
      <c r="N799" s="14" t="n"/>
      <c r="O799" s="14" t="n"/>
      <c r="P799" s="14" t="n"/>
      <c r="Q799" s="14" t="n"/>
      <c r="R799" s="14" t="n"/>
      <c r="S799" s="14" t="n"/>
      <c r="T799" s="14" t="n"/>
      <c r="U799" s="14" t="n"/>
      <c r="V799" s="14" t="n"/>
      <c r="W799" s="14" t="n"/>
      <c r="X799" s="14" t="n"/>
      <c r="Y799" s="14" t="n"/>
      <c r="Z799" s="14" t="n"/>
    </row>
    <row r="800" ht="15.75" customHeight="1" s="16">
      <c r="A800" s="14" t="n"/>
      <c r="B800" s="14" t="n"/>
      <c r="C800" s="14" t="n"/>
      <c r="D800" s="14" t="n"/>
      <c r="E800" s="14" t="n"/>
      <c r="F800" s="14" t="n"/>
      <c r="G800" s="14" t="n"/>
      <c r="H800" s="14" t="n"/>
      <c r="I800" s="14" t="n"/>
      <c r="J800" s="14" t="n"/>
      <c r="K800" s="14" t="n"/>
      <c r="L800" s="14" t="n"/>
      <c r="M800" s="14" t="n"/>
      <c r="N800" s="14" t="n"/>
      <c r="O800" s="14" t="n"/>
      <c r="P800" s="14" t="n"/>
      <c r="Q800" s="14" t="n"/>
      <c r="R800" s="14" t="n"/>
      <c r="S800" s="14" t="n"/>
      <c r="T800" s="14" t="n"/>
      <c r="U800" s="14" t="n"/>
      <c r="V800" s="14" t="n"/>
      <c r="W800" s="14" t="n"/>
      <c r="X800" s="14" t="n"/>
      <c r="Y800" s="14" t="n"/>
      <c r="Z800" s="14" t="n"/>
    </row>
    <row r="801" ht="15.75" customHeight="1" s="16">
      <c r="A801" s="14" t="n"/>
      <c r="B801" s="14" t="n"/>
      <c r="C801" s="14" t="n"/>
      <c r="D801" s="14" t="n"/>
      <c r="E801" s="14" t="n"/>
      <c r="F801" s="14" t="n"/>
      <c r="G801" s="14" t="n"/>
      <c r="H801" s="14" t="n"/>
      <c r="I801" s="14" t="n"/>
      <c r="J801" s="14" t="n"/>
      <c r="K801" s="14" t="n"/>
      <c r="L801" s="14" t="n"/>
      <c r="M801" s="14" t="n"/>
      <c r="N801" s="14" t="n"/>
      <c r="O801" s="14" t="n"/>
      <c r="P801" s="14" t="n"/>
      <c r="Q801" s="14" t="n"/>
      <c r="R801" s="14" t="n"/>
      <c r="S801" s="14" t="n"/>
      <c r="T801" s="14" t="n"/>
      <c r="U801" s="14" t="n"/>
      <c r="V801" s="14" t="n"/>
      <c r="W801" s="14" t="n"/>
      <c r="X801" s="14" t="n"/>
      <c r="Y801" s="14" t="n"/>
      <c r="Z801" s="14" t="n"/>
    </row>
    <row r="802" ht="15.75" customHeight="1" s="16">
      <c r="A802" s="14" t="n"/>
      <c r="B802" s="14" t="n"/>
      <c r="C802" s="14" t="n"/>
      <c r="D802" s="14" t="n"/>
      <c r="E802" s="14" t="n"/>
      <c r="F802" s="14" t="n"/>
      <c r="G802" s="14" t="n"/>
      <c r="H802" s="14" t="n"/>
      <c r="I802" s="14" t="n"/>
      <c r="J802" s="14" t="n"/>
      <c r="K802" s="14" t="n"/>
      <c r="L802" s="14" t="n"/>
      <c r="M802" s="14" t="n"/>
      <c r="N802" s="14" t="n"/>
      <c r="O802" s="14" t="n"/>
      <c r="P802" s="14" t="n"/>
      <c r="Q802" s="14" t="n"/>
      <c r="R802" s="14" t="n"/>
      <c r="S802" s="14" t="n"/>
      <c r="T802" s="14" t="n"/>
      <c r="U802" s="14" t="n"/>
      <c r="V802" s="14" t="n"/>
      <c r="W802" s="14" t="n"/>
      <c r="X802" s="14" t="n"/>
      <c r="Y802" s="14" t="n"/>
      <c r="Z802" s="14" t="n"/>
    </row>
    <row r="803" ht="15.75" customHeight="1" s="16">
      <c r="A803" s="14" t="n"/>
      <c r="B803" s="14" t="n"/>
      <c r="C803" s="14" t="n"/>
      <c r="D803" s="14" t="n"/>
      <c r="E803" s="14" t="n"/>
      <c r="F803" s="14" t="n"/>
      <c r="G803" s="14" t="n"/>
      <c r="H803" s="14" t="n"/>
      <c r="I803" s="14" t="n"/>
      <c r="J803" s="14" t="n"/>
      <c r="K803" s="14" t="n"/>
      <c r="L803" s="14" t="n"/>
      <c r="M803" s="14" t="n"/>
      <c r="N803" s="14" t="n"/>
      <c r="O803" s="14" t="n"/>
      <c r="P803" s="14" t="n"/>
      <c r="Q803" s="14" t="n"/>
      <c r="R803" s="14" t="n"/>
      <c r="S803" s="14" t="n"/>
      <c r="T803" s="14" t="n"/>
      <c r="U803" s="14" t="n"/>
      <c r="V803" s="14" t="n"/>
      <c r="W803" s="14" t="n"/>
      <c r="X803" s="14" t="n"/>
      <c r="Y803" s="14" t="n"/>
      <c r="Z803" s="14" t="n"/>
    </row>
    <row r="804" ht="15.75" customHeight="1" s="16">
      <c r="A804" s="14" t="n"/>
      <c r="B804" s="14" t="n"/>
      <c r="C804" s="14" t="n"/>
      <c r="D804" s="14" t="n"/>
      <c r="E804" s="14" t="n"/>
      <c r="F804" s="14" t="n"/>
      <c r="G804" s="14" t="n"/>
      <c r="H804" s="14" t="n"/>
      <c r="I804" s="14" t="n"/>
      <c r="J804" s="14" t="n"/>
      <c r="K804" s="14" t="n"/>
      <c r="L804" s="14" t="n"/>
      <c r="M804" s="14" t="n"/>
      <c r="N804" s="14" t="n"/>
      <c r="O804" s="14" t="n"/>
      <c r="P804" s="14" t="n"/>
      <c r="Q804" s="14" t="n"/>
      <c r="R804" s="14" t="n"/>
      <c r="S804" s="14" t="n"/>
      <c r="T804" s="14" t="n"/>
      <c r="U804" s="14" t="n"/>
      <c r="V804" s="14" t="n"/>
      <c r="W804" s="14" t="n"/>
      <c r="X804" s="14" t="n"/>
      <c r="Y804" s="14" t="n"/>
      <c r="Z804" s="14" t="n"/>
    </row>
    <row r="805" ht="15.75" customHeight="1" s="16">
      <c r="A805" s="14" t="n"/>
      <c r="B805" s="14" t="n"/>
      <c r="C805" s="14" t="n"/>
      <c r="D805" s="14" t="n"/>
      <c r="E805" s="14" t="n"/>
      <c r="F805" s="14" t="n"/>
      <c r="G805" s="14" t="n"/>
      <c r="H805" s="14" t="n"/>
      <c r="I805" s="14" t="n"/>
      <c r="J805" s="14" t="n"/>
      <c r="K805" s="14" t="n"/>
      <c r="L805" s="14" t="n"/>
      <c r="M805" s="14" t="n"/>
      <c r="N805" s="14" t="n"/>
      <c r="O805" s="14" t="n"/>
      <c r="P805" s="14" t="n"/>
      <c r="Q805" s="14" t="n"/>
      <c r="R805" s="14" t="n"/>
      <c r="S805" s="14" t="n"/>
      <c r="T805" s="14" t="n"/>
      <c r="U805" s="14" t="n"/>
      <c r="V805" s="14" t="n"/>
      <c r="W805" s="14" t="n"/>
      <c r="X805" s="14" t="n"/>
      <c r="Y805" s="14" t="n"/>
      <c r="Z805" s="14" t="n"/>
    </row>
    <row r="806" ht="15.75" customHeight="1" s="16">
      <c r="A806" s="14" t="n"/>
      <c r="B806" s="14" t="n"/>
      <c r="C806" s="14" t="n"/>
      <c r="D806" s="14" t="n"/>
      <c r="E806" s="14" t="n"/>
      <c r="F806" s="14" t="n"/>
      <c r="G806" s="14" t="n"/>
      <c r="H806" s="14" t="n"/>
      <c r="I806" s="14" t="n"/>
      <c r="J806" s="14" t="n"/>
      <c r="K806" s="14" t="n"/>
      <c r="L806" s="14" t="n"/>
      <c r="M806" s="14" t="n"/>
      <c r="N806" s="14" t="n"/>
      <c r="O806" s="14" t="n"/>
      <c r="P806" s="14" t="n"/>
      <c r="Q806" s="14" t="n"/>
      <c r="R806" s="14" t="n"/>
      <c r="S806" s="14" t="n"/>
      <c r="T806" s="14" t="n"/>
      <c r="U806" s="14" t="n"/>
      <c r="V806" s="14" t="n"/>
      <c r="W806" s="14" t="n"/>
      <c r="X806" s="14" t="n"/>
      <c r="Y806" s="14" t="n"/>
      <c r="Z806" s="14" t="n"/>
    </row>
    <row r="807" ht="15.75" customHeight="1" s="16">
      <c r="A807" s="14" t="n"/>
      <c r="B807" s="14" t="n"/>
      <c r="C807" s="14" t="n"/>
      <c r="D807" s="14" t="n"/>
      <c r="E807" s="14" t="n"/>
      <c r="F807" s="14" t="n"/>
      <c r="G807" s="14" t="n"/>
      <c r="H807" s="14" t="n"/>
      <c r="I807" s="14" t="n"/>
      <c r="J807" s="14" t="n"/>
      <c r="K807" s="14" t="n"/>
      <c r="L807" s="14" t="n"/>
      <c r="M807" s="14" t="n"/>
      <c r="N807" s="14" t="n"/>
      <c r="O807" s="14" t="n"/>
      <c r="P807" s="14" t="n"/>
      <c r="Q807" s="14" t="n"/>
      <c r="R807" s="14" t="n"/>
      <c r="S807" s="14" t="n"/>
      <c r="T807" s="14" t="n"/>
      <c r="U807" s="14" t="n"/>
      <c r="V807" s="14" t="n"/>
      <c r="W807" s="14" t="n"/>
      <c r="X807" s="14" t="n"/>
      <c r="Y807" s="14" t="n"/>
      <c r="Z807" s="14" t="n"/>
    </row>
    <row r="808" ht="15.75" customHeight="1" s="16">
      <c r="A808" s="14" t="n"/>
      <c r="B808" s="14" t="n"/>
      <c r="C808" s="14" t="n"/>
      <c r="D808" s="14" t="n"/>
      <c r="E808" s="14" t="n"/>
      <c r="F808" s="14" t="n"/>
      <c r="G808" s="14" t="n"/>
      <c r="H808" s="14" t="n"/>
      <c r="I808" s="14" t="n"/>
      <c r="J808" s="14" t="n"/>
      <c r="K808" s="14" t="n"/>
      <c r="L808" s="14" t="n"/>
      <c r="M808" s="14" t="n"/>
      <c r="N808" s="14" t="n"/>
      <c r="O808" s="14" t="n"/>
      <c r="P808" s="14" t="n"/>
      <c r="Q808" s="14" t="n"/>
      <c r="R808" s="14" t="n"/>
      <c r="S808" s="14" t="n"/>
      <c r="T808" s="14" t="n"/>
      <c r="U808" s="14" t="n"/>
      <c r="V808" s="14" t="n"/>
      <c r="W808" s="14" t="n"/>
      <c r="X808" s="14" t="n"/>
      <c r="Y808" s="14" t="n"/>
      <c r="Z808" s="14" t="n"/>
    </row>
    <row r="809" ht="15.75" customHeight="1" s="16">
      <c r="A809" s="14" t="n"/>
      <c r="B809" s="14" t="n"/>
      <c r="C809" s="14" t="n"/>
      <c r="D809" s="14" t="n"/>
      <c r="E809" s="14" t="n"/>
      <c r="F809" s="14" t="n"/>
      <c r="G809" s="14" t="n"/>
      <c r="H809" s="14" t="n"/>
      <c r="I809" s="14" t="n"/>
      <c r="J809" s="14" t="n"/>
      <c r="K809" s="14" t="n"/>
      <c r="L809" s="14" t="n"/>
      <c r="M809" s="14" t="n"/>
      <c r="N809" s="14" t="n"/>
      <c r="O809" s="14" t="n"/>
      <c r="P809" s="14" t="n"/>
      <c r="Q809" s="14" t="n"/>
      <c r="R809" s="14" t="n"/>
      <c r="S809" s="14" t="n"/>
      <c r="T809" s="14" t="n"/>
      <c r="U809" s="14" t="n"/>
      <c r="V809" s="14" t="n"/>
      <c r="W809" s="14" t="n"/>
      <c r="X809" s="14" t="n"/>
      <c r="Y809" s="14" t="n"/>
      <c r="Z809" s="14" t="n"/>
    </row>
    <row r="810" ht="15.75" customHeight="1" s="16">
      <c r="A810" s="14" t="n"/>
      <c r="B810" s="14" t="n"/>
      <c r="C810" s="14" t="n"/>
      <c r="D810" s="14" t="n"/>
      <c r="E810" s="14" t="n"/>
      <c r="F810" s="14" t="n"/>
      <c r="G810" s="14" t="n"/>
      <c r="H810" s="14" t="n"/>
      <c r="I810" s="14" t="n"/>
      <c r="J810" s="14" t="n"/>
      <c r="K810" s="14" t="n"/>
      <c r="L810" s="14" t="n"/>
      <c r="M810" s="14" t="n"/>
      <c r="N810" s="14" t="n"/>
      <c r="O810" s="14" t="n"/>
      <c r="P810" s="14" t="n"/>
      <c r="Q810" s="14" t="n"/>
      <c r="R810" s="14" t="n"/>
      <c r="S810" s="14" t="n"/>
      <c r="T810" s="14" t="n"/>
      <c r="U810" s="14" t="n"/>
      <c r="V810" s="14" t="n"/>
      <c r="W810" s="14" t="n"/>
      <c r="X810" s="14" t="n"/>
      <c r="Y810" s="14" t="n"/>
      <c r="Z810" s="14" t="n"/>
    </row>
    <row r="811" ht="15.75" customHeight="1" s="16">
      <c r="A811" s="14" t="n"/>
      <c r="B811" s="14" t="n"/>
      <c r="C811" s="14" t="n"/>
      <c r="D811" s="14" t="n"/>
      <c r="E811" s="14" t="n"/>
      <c r="F811" s="14" t="n"/>
      <c r="G811" s="14" t="n"/>
      <c r="H811" s="14" t="n"/>
      <c r="I811" s="14" t="n"/>
      <c r="J811" s="14" t="n"/>
      <c r="K811" s="14" t="n"/>
      <c r="L811" s="14" t="n"/>
      <c r="M811" s="14" t="n"/>
      <c r="N811" s="14" t="n"/>
      <c r="O811" s="14" t="n"/>
      <c r="P811" s="14" t="n"/>
      <c r="Q811" s="14" t="n"/>
      <c r="R811" s="14" t="n"/>
      <c r="S811" s="14" t="n"/>
      <c r="T811" s="14" t="n"/>
      <c r="U811" s="14" t="n"/>
      <c r="V811" s="14" t="n"/>
      <c r="W811" s="14" t="n"/>
      <c r="X811" s="14" t="n"/>
      <c r="Y811" s="14" t="n"/>
      <c r="Z811" s="14" t="n"/>
    </row>
    <row r="812" ht="15.75" customHeight="1" s="16">
      <c r="A812" s="14" t="n"/>
      <c r="B812" s="14" t="n"/>
      <c r="C812" s="14" t="n"/>
      <c r="D812" s="14" t="n"/>
      <c r="E812" s="14" t="n"/>
      <c r="F812" s="14" t="n"/>
      <c r="G812" s="14" t="n"/>
      <c r="H812" s="14" t="n"/>
      <c r="I812" s="14" t="n"/>
      <c r="J812" s="14" t="n"/>
      <c r="K812" s="14" t="n"/>
      <c r="L812" s="14" t="n"/>
      <c r="M812" s="14" t="n"/>
      <c r="N812" s="14" t="n"/>
      <c r="O812" s="14" t="n"/>
      <c r="P812" s="14" t="n"/>
      <c r="Q812" s="14" t="n"/>
      <c r="R812" s="14" t="n"/>
      <c r="S812" s="14" t="n"/>
      <c r="T812" s="14" t="n"/>
      <c r="U812" s="14" t="n"/>
      <c r="V812" s="14" t="n"/>
      <c r="W812" s="14" t="n"/>
      <c r="X812" s="14" t="n"/>
      <c r="Y812" s="14" t="n"/>
      <c r="Z812" s="14" t="n"/>
    </row>
    <row r="813" ht="15.75" customHeight="1" s="16">
      <c r="A813" s="14" t="n"/>
      <c r="B813" s="14" t="n"/>
      <c r="C813" s="14" t="n"/>
      <c r="D813" s="14" t="n"/>
      <c r="E813" s="14" t="n"/>
      <c r="F813" s="14" t="n"/>
      <c r="G813" s="14" t="n"/>
      <c r="H813" s="14" t="n"/>
      <c r="I813" s="14" t="n"/>
      <c r="J813" s="14" t="n"/>
      <c r="K813" s="14" t="n"/>
      <c r="L813" s="14" t="n"/>
      <c r="M813" s="14" t="n"/>
      <c r="N813" s="14" t="n"/>
      <c r="O813" s="14" t="n"/>
      <c r="P813" s="14" t="n"/>
      <c r="Q813" s="14" t="n"/>
      <c r="R813" s="14" t="n"/>
      <c r="S813" s="14" t="n"/>
      <c r="T813" s="14" t="n"/>
      <c r="U813" s="14" t="n"/>
      <c r="V813" s="14" t="n"/>
      <c r="W813" s="14" t="n"/>
      <c r="X813" s="14" t="n"/>
      <c r="Y813" s="14" t="n"/>
      <c r="Z813" s="14" t="n"/>
    </row>
    <row r="814" ht="15.75" customHeight="1" s="16">
      <c r="A814" s="14" t="n"/>
      <c r="B814" s="14" t="n"/>
      <c r="C814" s="14" t="n"/>
      <c r="D814" s="14" t="n"/>
      <c r="E814" s="14" t="n"/>
      <c r="F814" s="14" t="n"/>
      <c r="G814" s="14" t="n"/>
      <c r="H814" s="14" t="n"/>
      <c r="I814" s="14" t="n"/>
      <c r="J814" s="14" t="n"/>
      <c r="K814" s="14" t="n"/>
      <c r="L814" s="14" t="n"/>
      <c r="M814" s="14" t="n"/>
      <c r="N814" s="14" t="n"/>
      <c r="O814" s="14" t="n"/>
      <c r="P814" s="14" t="n"/>
      <c r="Q814" s="14" t="n"/>
      <c r="R814" s="14" t="n"/>
      <c r="S814" s="14" t="n"/>
      <c r="T814" s="14" t="n"/>
      <c r="U814" s="14" t="n"/>
      <c r="V814" s="14" t="n"/>
      <c r="W814" s="14" t="n"/>
      <c r="X814" s="14" t="n"/>
      <c r="Y814" s="14" t="n"/>
      <c r="Z814" s="14" t="n"/>
    </row>
    <row r="815" ht="15.75" customHeight="1" s="16">
      <c r="A815" s="14" t="n"/>
      <c r="B815" s="14" t="n"/>
      <c r="C815" s="14" t="n"/>
      <c r="D815" s="14" t="n"/>
      <c r="E815" s="14" t="n"/>
      <c r="F815" s="14" t="n"/>
      <c r="G815" s="14" t="n"/>
      <c r="H815" s="14" t="n"/>
      <c r="I815" s="14" t="n"/>
      <c r="J815" s="14" t="n"/>
      <c r="K815" s="14" t="n"/>
      <c r="L815" s="14" t="n"/>
      <c r="M815" s="14" t="n"/>
      <c r="N815" s="14" t="n"/>
      <c r="O815" s="14" t="n"/>
      <c r="P815" s="14" t="n"/>
      <c r="Q815" s="14" t="n"/>
      <c r="R815" s="14" t="n"/>
      <c r="S815" s="14" t="n"/>
      <c r="T815" s="14" t="n"/>
      <c r="U815" s="14" t="n"/>
      <c r="V815" s="14" t="n"/>
      <c r="W815" s="14" t="n"/>
      <c r="X815" s="14" t="n"/>
      <c r="Y815" s="14" t="n"/>
      <c r="Z815" s="14" t="n"/>
    </row>
    <row r="816" ht="15.75" customHeight="1" s="16">
      <c r="A816" s="14" t="n"/>
      <c r="B816" s="14" t="n"/>
      <c r="C816" s="14" t="n"/>
      <c r="D816" s="14" t="n"/>
      <c r="E816" s="14" t="n"/>
      <c r="F816" s="14" t="n"/>
      <c r="G816" s="14" t="n"/>
      <c r="H816" s="14" t="n"/>
      <c r="I816" s="14" t="n"/>
      <c r="J816" s="14" t="n"/>
      <c r="K816" s="14" t="n"/>
      <c r="L816" s="14" t="n"/>
      <c r="M816" s="14" t="n"/>
      <c r="N816" s="14" t="n"/>
      <c r="O816" s="14" t="n"/>
      <c r="P816" s="14" t="n"/>
      <c r="Q816" s="14" t="n"/>
      <c r="R816" s="14" t="n"/>
      <c r="S816" s="14" t="n"/>
      <c r="T816" s="14" t="n"/>
      <c r="U816" s="14" t="n"/>
      <c r="V816" s="14" t="n"/>
      <c r="W816" s="14" t="n"/>
      <c r="X816" s="14" t="n"/>
      <c r="Y816" s="14" t="n"/>
      <c r="Z816" s="14" t="n"/>
    </row>
    <row r="817" ht="15.75" customHeight="1" s="16">
      <c r="A817" s="14" t="n"/>
      <c r="B817" s="14" t="n"/>
      <c r="C817" s="14" t="n"/>
      <c r="D817" s="14" t="n"/>
      <c r="E817" s="14" t="n"/>
      <c r="F817" s="14" t="n"/>
      <c r="G817" s="14" t="n"/>
      <c r="H817" s="14" t="n"/>
      <c r="I817" s="14" t="n"/>
      <c r="J817" s="14" t="n"/>
      <c r="K817" s="14" t="n"/>
      <c r="L817" s="14" t="n"/>
      <c r="M817" s="14" t="n"/>
      <c r="N817" s="14" t="n"/>
      <c r="O817" s="14" t="n"/>
      <c r="P817" s="14" t="n"/>
      <c r="Q817" s="14" t="n"/>
      <c r="R817" s="14" t="n"/>
      <c r="S817" s="14" t="n"/>
      <c r="T817" s="14" t="n"/>
      <c r="U817" s="14" t="n"/>
      <c r="V817" s="14" t="n"/>
      <c r="W817" s="14" t="n"/>
      <c r="X817" s="14" t="n"/>
      <c r="Y817" s="14" t="n"/>
      <c r="Z817" s="14" t="n"/>
    </row>
    <row r="818" ht="15.75" customHeight="1" s="16">
      <c r="A818" s="14" t="n"/>
      <c r="B818" s="14" t="n"/>
      <c r="C818" s="14" t="n"/>
      <c r="D818" s="14" t="n"/>
      <c r="E818" s="14" t="n"/>
      <c r="F818" s="14" t="n"/>
      <c r="G818" s="14" t="n"/>
      <c r="H818" s="14" t="n"/>
      <c r="I818" s="14" t="n"/>
      <c r="J818" s="14" t="n"/>
      <c r="K818" s="14" t="n"/>
      <c r="L818" s="14" t="n"/>
      <c r="M818" s="14" t="n"/>
      <c r="N818" s="14" t="n"/>
      <c r="O818" s="14" t="n"/>
      <c r="P818" s="14" t="n"/>
      <c r="Q818" s="14" t="n"/>
      <c r="R818" s="14" t="n"/>
      <c r="S818" s="14" t="n"/>
      <c r="T818" s="14" t="n"/>
      <c r="U818" s="14" t="n"/>
      <c r="V818" s="14" t="n"/>
      <c r="W818" s="14" t="n"/>
      <c r="X818" s="14" t="n"/>
      <c r="Y818" s="14" t="n"/>
      <c r="Z818" s="14" t="n"/>
    </row>
    <row r="819" ht="15.75" customHeight="1" s="16">
      <c r="A819" s="14" t="n"/>
      <c r="B819" s="14" t="n"/>
      <c r="C819" s="14" t="n"/>
      <c r="D819" s="14" t="n"/>
      <c r="E819" s="14" t="n"/>
      <c r="F819" s="14" t="n"/>
      <c r="G819" s="14" t="n"/>
      <c r="H819" s="14" t="n"/>
      <c r="I819" s="14" t="n"/>
      <c r="J819" s="14" t="n"/>
      <c r="K819" s="14" t="n"/>
      <c r="L819" s="14" t="n"/>
      <c r="M819" s="14" t="n"/>
      <c r="N819" s="14" t="n"/>
      <c r="O819" s="14" t="n"/>
      <c r="P819" s="14" t="n"/>
      <c r="Q819" s="14" t="n"/>
      <c r="R819" s="14" t="n"/>
      <c r="S819" s="14" t="n"/>
      <c r="T819" s="14" t="n"/>
      <c r="U819" s="14" t="n"/>
      <c r="V819" s="14" t="n"/>
      <c r="W819" s="14" t="n"/>
      <c r="X819" s="14" t="n"/>
      <c r="Y819" s="14" t="n"/>
      <c r="Z819" s="14" t="n"/>
    </row>
    <row r="820" ht="15.75" customHeight="1" s="16">
      <c r="A820" s="14" t="n"/>
      <c r="B820" s="14" t="n"/>
      <c r="C820" s="14" t="n"/>
      <c r="D820" s="14" t="n"/>
      <c r="E820" s="14" t="n"/>
      <c r="F820" s="14" t="n"/>
      <c r="G820" s="14" t="n"/>
      <c r="H820" s="14" t="n"/>
      <c r="I820" s="14" t="n"/>
      <c r="J820" s="14" t="n"/>
      <c r="K820" s="14" t="n"/>
      <c r="L820" s="14" t="n"/>
      <c r="M820" s="14" t="n"/>
      <c r="N820" s="14" t="n"/>
      <c r="O820" s="14" t="n"/>
      <c r="P820" s="14" t="n"/>
      <c r="Q820" s="14" t="n"/>
      <c r="R820" s="14" t="n"/>
      <c r="S820" s="14" t="n"/>
      <c r="T820" s="14" t="n"/>
      <c r="U820" s="14" t="n"/>
      <c r="V820" s="14" t="n"/>
      <c r="W820" s="14" t="n"/>
      <c r="X820" s="14" t="n"/>
      <c r="Y820" s="14" t="n"/>
      <c r="Z820" s="14" t="n"/>
    </row>
    <row r="821" ht="15.75" customHeight="1" s="16">
      <c r="A821" s="14" t="n"/>
      <c r="B821" s="14" t="n"/>
      <c r="C821" s="14" t="n"/>
      <c r="D821" s="14" t="n"/>
      <c r="E821" s="14" t="n"/>
      <c r="F821" s="14" t="n"/>
      <c r="G821" s="14" t="n"/>
      <c r="H821" s="14" t="n"/>
      <c r="I821" s="14" t="n"/>
      <c r="J821" s="14" t="n"/>
      <c r="K821" s="14" t="n"/>
      <c r="L821" s="14" t="n"/>
      <c r="M821" s="14" t="n"/>
      <c r="N821" s="14" t="n"/>
      <c r="O821" s="14" t="n"/>
      <c r="P821" s="14" t="n"/>
      <c r="Q821" s="14" t="n"/>
      <c r="R821" s="14" t="n"/>
      <c r="S821" s="14" t="n"/>
      <c r="T821" s="14" t="n"/>
      <c r="U821" s="14" t="n"/>
      <c r="V821" s="14" t="n"/>
      <c r="W821" s="14" t="n"/>
      <c r="X821" s="14" t="n"/>
      <c r="Y821" s="14" t="n"/>
      <c r="Z821" s="14" t="n"/>
    </row>
    <row r="822" ht="15.75" customHeight="1" s="16">
      <c r="A822" s="14" t="n"/>
      <c r="B822" s="14" t="n"/>
      <c r="C822" s="14" t="n"/>
      <c r="D822" s="14" t="n"/>
      <c r="E822" s="14" t="n"/>
      <c r="F822" s="14" t="n"/>
      <c r="G822" s="14" t="n"/>
      <c r="H822" s="14" t="n"/>
      <c r="I822" s="14" t="n"/>
      <c r="J822" s="14" t="n"/>
      <c r="K822" s="14" t="n"/>
      <c r="L822" s="14" t="n"/>
      <c r="M822" s="14" t="n"/>
      <c r="N822" s="14" t="n"/>
      <c r="O822" s="14" t="n"/>
      <c r="P822" s="14" t="n"/>
      <c r="Q822" s="14" t="n"/>
      <c r="R822" s="14" t="n"/>
      <c r="S822" s="14" t="n"/>
      <c r="T822" s="14" t="n"/>
      <c r="U822" s="14" t="n"/>
      <c r="V822" s="14" t="n"/>
      <c r="W822" s="14" t="n"/>
      <c r="X822" s="14" t="n"/>
      <c r="Y822" s="14" t="n"/>
      <c r="Z822" s="14" t="n"/>
    </row>
    <row r="823" ht="15.75" customHeight="1" s="16">
      <c r="A823" s="14" t="n"/>
      <c r="B823" s="14" t="n"/>
      <c r="C823" s="14" t="n"/>
      <c r="D823" s="14" t="n"/>
      <c r="E823" s="14" t="n"/>
      <c r="F823" s="14" t="n"/>
      <c r="G823" s="14" t="n"/>
      <c r="H823" s="14" t="n"/>
      <c r="I823" s="14" t="n"/>
      <c r="J823" s="14" t="n"/>
      <c r="K823" s="14" t="n"/>
      <c r="L823" s="14" t="n"/>
      <c r="M823" s="14" t="n"/>
      <c r="N823" s="14" t="n"/>
      <c r="O823" s="14" t="n"/>
      <c r="P823" s="14" t="n"/>
      <c r="Q823" s="14" t="n"/>
      <c r="R823" s="14" t="n"/>
      <c r="S823" s="14" t="n"/>
      <c r="T823" s="14" t="n"/>
      <c r="U823" s="14" t="n"/>
      <c r="V823" s="14" t="n"/>
      <c r="W823" s="14" t="n"/>
      <c r="X823" s="14" t="n"/>
      <c r="Y823" s="14" t="n"/>
      <c r="Z823" s="14" t="n"/>
    </row>
    <row r="824" ht="15.75" customHeight="1" s="16">
      <c r="A824" s="14" t="n"/>
      <c r="B824" s="14" t="n"/>
      <c r="C824" s="14" t="n"/>
      <c r="D824" s="14" t="n"/>
      <c r="E824" s="14" t="n"/>
      <c r="F824" s="14" t="n"/>
      <c r="G824" s="14" t="n"/>
      <c r="H824" s="14" t="n"/>
      <c r="I824" s="14" t="n"/>
      <c r="J824" s="14" t="n"/>
      <c r="K824" s="14" t="n"/>
      <c r="L824" s="14" t="n"/>
      <c r="M824" s="14" t="n"/>
      <c r="N824" s="14" t="n"/>
      <c r="O824" s="14" t="n"/>
      <c r="P824" s="14" t="n"/>
      <c r="Q824" s="14" t="n"/>
      <c r="R824" s="14" t="n"/>
      <c r="S824" s="14" t="n"/>
      <c r="T824" s="14" t="n"/>
      <c r="U824" s="14" t="n"/>
      <c r="V824" s="14" t="n"/>
      <c r="W824" s="14" t="n"/>
      <c r="X824" s="14" t="n"/>
      <c r="Y824" s="14" t="n"/>
      <c r="Z824" s="14" t="n"/>
    </row>
    <row r="825" ht="15.75" customHeight="1" s="16">
      <c r="A825" s="14" t="n"/>
      <c r="B825" s="14" t="n"/>
      <c r="C825" s="14" t="n"/>
      <c r="D825" s="14" t="n"/>
      <c r="E825" s="14" t="n"/>
      <c r="F825" s="14" t="n"/>
      <c r="G825" s="14" t="n"/>
      <c r="H825" s="14" t="n"/>
      <c r="I825" s="14" t="n"/>
      <c r="J825" s="14" t="n"/>
      <c r="K825" s="14" t="n"/>
      <c r="L825" s="14" t="n"/>
      <c r="M825" s="14" t="n"/>
      <c r="N825" s="14" t="n"/>
      <c r="O825" s="14" t="n"/>
      <c r="P825" s="14" t="n"/>
      <c r="Q825" s="14" t="n"/>
      <c r="R825" s="14" t="n"/>
      <c r="S825" s="14" t="n"/>
      <c r="T825" s="14" t="n"/>
      <c r="U825" s="14" t="n"/>
      <c r="V825" s="14" t="n"/>
      <c r="W825" s="14" t="n"/>
      <c r="X825" s="14" t="n"/>
      <c r="Y825" s="14" t="n"/>
      <c r="Z825" s="14" t="n"/>
    </row>
    <row r="826" ht="15.75" customHeight="1" s="16">
      <c r="A826" s="14" t="n"/>
      <c r="B826" s="14" t="n"/>
      <c r="C826" s="14" t="n"/>
      <c r="D826" s="14" t="n"/>
      <c r="E826" s="14" t="n"/>
      <c r="F826" s="14" t="n"/>
      <c r="G826" s="14" t="n"/>
      <c r="H826" s="14" t="n"/>
      <c r="I826" s="14" t="n"/>
      <c r="J826" s="14" t="n"/>
      <c r="K826" s="14" t="n"/>
      <c r="L826" s="14" t="n"/>
      <c r="M826" s="14" t="n"/>
      <c r="N826" s="14" t="n"/>
      <c r="O826" s="14" t="n"/>
      <c r="P826" s="14" t="n"/>
      <c r="Q826" s="14" t="n"/>
      <c r="R826" s="14" t="n"/>
      <c r="S826" s="14" t="n"/>
      <c r="T826" s="14" t="n"/>
      <c r="U826" s="14" t="n"/>
      <c r="V826" s="14" t="n"/>
      <c r="W826" s="14" t="n"/>
      <c r="X826" s="14" t="n"/>
      <c r="Y826" s="14" t="n"/>
      <c r="Z826" s="14" t="n"/>
    </row>
    <row r="827" ht="15.75" customHeight="1" s="16">
      <c r="A827" s="14" t="n"/>
      <c r="B827" s="14" t="n"/>
      <c r="C827" s="14" t="n"/>
      <c r="D827" s="14" t="n"/>
      <c r="E827" s="14" t="n"/>
      <c r="F827" s="14" t="n"/>
      <c r="G827" s="14" t="n"/>
      <c r="H827" s="14" t="n"/>
      <c r="I827" s="14" t="n"/>
      <c r="J827" s="14" t="n"/>
      <c r="K827" s="14" t="n"/>
      <c r="L827" s="14" t="n"/>
      <c r="M827" s="14" t="n"/>
      <c r="N827" s="14" t="n"/>
      <c r="O827" s="14" t="n"/>
      <c r="P827" s="14" t="n"/>
      <c r="Q827" s="14" t="n"/>
      <c r="R827" s="14" t="n"/>
      <c r="S827" s="14" t="n"/>
      <c r="T827" s="14" t="n"/>
      <c r="U827" s="14" t="n"/>
      <c r="V827" s="14" t="n"/>
      <c r="W827" s="14" t="n"/>
      <c r="X827" s="14" t="n"/>
      <c r="Y827" s="14" t="n"/>
      <c r="Z827" s="14" t="n"/>
    </row>
    <row r="828" ht="15.75" customHeight="1" s="16">
      <c r="A828" s="14" t="n"/>
      <c r="B828" s="14" t="n"/>
      <c r="C828" s="14" t="n"/>
      <c r="D828" s="14" t="n"/>
      <c r="E828" s="14" t="n"/>
      <c r="F828" s="14" t="n"/>
      <c r="G828" s="14" t="n"/>
      <c r="H828" s="14" t="n"/>
      <c r="I828" s="14" t="n"/>
      <c r="J828" s="14" t="n"/>
      <c r="K828" s="14" t="n"/>
      <c r="L828" s="14" t="n"/>
      <c r="M828" s="14" t="n"/>
      <c r="N828" s="14" t="n"/>
      <c r="O828" s="14" t="n"/>
      <c r="P828" s="14" t="n"/>
      <c r="Q828" s="14" t="n"/>
      <c r="R828" s="14" t="n"/>
      <c r="S828" s="14" t="n"/>
      <c r="T828" s="14" t="n"/>
      <c r="U828" s="14" t="n"/>
      <c r="V828" s="14" t="n"/>
      <c r="W828" s="14" t="n"/>
      <c r="X828" s="14" t="n"/>
      <c r="Y828" s="14" t="n"/>
      <c r="Z828" s="14" t="n"/>
    </row>
    <row r="829" ht="15.75" customHeight="1" s="16">
      <c r="A829" s="14" t="n"/>
      <c r="B829" s="14" t="n"/>
      <c r="C829" s="14" t="n"/>
      <c r="D829" s="14" t="n"/>
      <c r="E829" s="14" t="n"/>
      <c r="F829" s="14" t="n"/>
      <c r="G829" s="14" t="n"/>
      <c r="H829" s="14" t="n"/>
      <c r="I829" s="14" t="n"/>
      <c r="J829" s="14" t="n"/>
      <c r="K829" s="14" t="n"/>
      <c r="L829" s="14" t="n"/>
      <c r="M829" s="14" t="n"/>
      <c r="N829" s="14" t="n"/>
      <c r="O829" s="14" t="n"/>
      <c r="P829" s="14" t="n"/>
      <c r="Q829" s="14" t="n"/>
      <c r="R829" s="14" t="n"/>
      <c r="S829" s="14" t="n"/>
      <c r="T829" s="14" t="n"/>
      <c r="U829" s="14" t="n"/>
      <c r="V829" s="14" t="n"/>
      <c r="W829" s="14" t="n"/>
      <c r="X829" s="14" t="n"/>
      <c r="Y829" s="14" t="n"/>
      <c r="Z829" s="14" t="n"/>
    </row>
    <row r="830" ht="15.75" customHeight="1" s="16">
      <c r="A830" s="14" t="n"/>
      <c r="B830" s="14" t="n"/>
      <c r="C830" s="14" t="n"/>
      <c r="D830" s="14" t="n"/>
      <c r="E830" s="14" t="n"/>
      <c r="F830" s="14" t="n"/>
      <c r="G830" s="14" t="n"/>
      <c r="H830" s="14" t="n"/>
      <c r="I830" s="14" t="n"/>
      <c r="J830" s="14" t="n"/>
      <c r="K830" s="14" t="n"/>
      <c r="L830" s="14" t="n"/>
      <c r="M830" s="14" t="n"/>
      <c r="N830" s="14" t="n"/>
      <c r="O830" s="14" t="n"/>
      <c r="P830" s="14" t="n"/>
      <c r="Q830" s="14" t="n"/>
      <c r="R830" s="14" t="n"/>
      <c r="S830" s="14" t="n"/>
      <c r="T830" s="14" t="n"/>
      <c r="U830" s="14" t="n"/>
      <c r="V830" s="14" t="n"/>
      <c r="W830" s="14" t="n"/>
      <c r="X830" s="14" t="n"/>
      <c r="Y830" s="14" t="n"/>
      <c r="Z830" s="14" t="n"/>
    </row>
    <row r="831" ht="15.75" customHeight="1" s="16">
      <c r="A831" s="14" t="n"/>
      <c r="B831" s="14" t="n"/>
      <c r="C831" s="14" t="n"/>
      <c r="D831" s="14" t="n"/>
      <c r="E831" s="14" t="n"/>
      <c r="F831" s="14" t="n"/>
      <c r="G831" s="14" t="n"/>
      <c r="H831" s="14" t="n"/>
      <c r="I831" s="14" t="n"/>
      <c r="J831" s="14" t="n"/>
      <c r="K831" s="14" t="n"/>
      <c r="L831" s="14" t="n"/>
      <c r="M831" s="14" t="n"/>
      <c r="N831" s="14" t="n"/>
      <c r="O831" s="14" t="n"/>
      <c r="P831" s="14" t="n"/>
      <c r="Q831" s="14" t="n"/>
      <c r="R831" s="14" t="n"/>
      <c r="S831" s="14" t="n"/>
      <c r="T831" s="14" t="n"/>
      <c r="U831" s="14" t="n"/>
      <c r="V831" s="14" t="n"/>
      <c r="W831" s="14" t="n"/>
      <c r="X831" s="14" t="n"/>
      <c r="Y831" s="14" t="n"/>
      <c r="Z831" s="14" t="n"/>
    </row>
    <row r="832" ht="15.75" customHeight="1" s="16">
      <c r="A832" s="14" t="n"/>
      <c r="B832" s="14" t="n"/>
      <c r="C832" s="14" t="n"/>
      <c r="D832" s="14" t="n"/>
      <c r="E832" s="14" t="n"/>
      <c r="F832" s="14" t="n"/>
      <c r="G832" s="14" t="n"/>
      <c r="H832" s="14" t="n"/>
      <c r="I832" s="14" t="n"/>
      <c r="J832" s="14" t="n"/>
      <c r="K832" s="14" t="n"/>
      <c r="L832" s="14" t="n"/>
      <c r="M832" s="14" t="n"/>
      <c r="N832" s="14" t="n"/>
      <c r="O832" s="14" t="n"/>
      <c r="P832" s="14" t="n"/>
      <c r="Q832" s="14" t="n"/>
      <c r="R832" s="14" t="n"/>
      <c r="S832" s="14" t="n"/>
      <c r="T832" s="14" t="n"/>
      <c r="U832" s="14" t="n"/>
      <c r="V832" s="14" t="n"/>
      <c r="W832" s="14" t="n"/>
      <c r="X832" s="14" t="n"/>
      <c r="Y832" s="14" t="n"/>
      <c r="Z832" s="14" t="n"/>
    </row>
    <row r="833" ht="15.75" customHeight="1" s="16">
      <c r="A833" s="14" t="n"/>
      <c r="B833" s="14" t="n"/>
      <c r="C833" s="14" t="n"/>
      <c r="D833" s="14" t="n"/>
      <c r="E833" s="14" t="n"/>
      <c r="F833" s="14" t="n"/>
      <c r="G833" s="14" t="n"/>
      <c r="H833" s="14" t="n"/>
      <c r="I833" s="14" t="n"/>
      <c r="J833" s="14" t="n"/>
      <c r="K833" s="14" t="n"/>
      <c r="L833" s="14" t="n"/>
      <c r="M833" s="14" t="n"/>
      <c r="N833" s="14" t="n"/>
      <c r="O833" s="14" t="n"/>
      <c r="P833" s="14" t="n"/>
      <c r="Q833" s="14" t="n"/>
      <c r="R833" s="14" t="n"/>
      <c r="S833" s="14" t="n"/>
      <c r="T833" s="14" t="n"/>
      <c r="U833" s="14" t="n"/>
      <c r="V833" s="14" t="n"/>
      <c r="W833" s="14" t="n"/>
      <c r="X833" s="14" t="n"/>
      <c r="Y833" s="14" t="n"/>
      <c r="Z833" s="14" t="n"/>
    </row>
    <row r="834" ht="15.75" customHeight="1" s="16">
      <c r="A834" s="14" t="n"/>
      <c r="B834" s="14" t="n"/>
      <c r="C834" s="14" t="n"/>
      <c r="D834" s="14" t="n"/>
      <c r="E834" s="14" t="n"/>
      <c r="F834" s="14" t="n"/>
      <c r="G834" s="14" t="n"/>
      <c r="H834" s="14" t="n"/>
      <c r="I834" s="14" t="n"/>
      <c r="J834" s="14" t="n"/>
      <c r="K834" s="14" t="n"/>
      <c r="L834" s="14" t="n"/>
      <c r="M834" s="14" t="n"/>
      <c r="N834" s="14" t="n"/>
      <c r="O834" s="14" t="n"/>
      <c r="P834" s="14" t="n"/>
      <c r="Q834" s="14" t="n"/>
      <c r="R834" s="14" t="n"/>
      <c r="S834" s="14" t="n"/>
      <c r="T834" s="14" t="n"/>
      <c r="U834" s="14" t="n"/>
      <c r="V834" s="14" t="n"/>
      <c r="W834" s="14" t="n"/>
      <c r="X834" s="14" t="n"/>
      <c r="Y834" s="14" t="n"/>
      <c r="Z834" s="14" t="n"/>
    </row>
    <row r="835" ht="15.75" customHeight="1" s="16">
      <c r="A835" s="14" t="n"/>
      <c r="B835" s="14" t="n"/>
      <c r="C835" s="14" t="n"/>
      <c r="D835" s="14" t="n"/>
      <c r="E835" s="14" t="n"/>
      <c r="F835" s="14" t="n"/>
      <c r="G835" s="14" t="n"/>
      <c r="H835" s="14" t="n"/>
      <c r="I835" s="14" t="n"/>
      <c r="J835" s="14" t="n"/>
      <c r="K835" s="14" t="n"/>
      <c r="L835" s="14" t="n"/>
      <c r="M835" s="14" t="n"/>
      <c r="N835" s="14" t="n"/>
      <c r="O835" s="14" t="n"/>
      <c r="P835" s="14" t="n"/>
      <c r="Q835" s="14" t="n"/>
      <c r="R835" s="14" t="n"/>
      <c r="S835" s="14" t="n"/>
      <c r="T835" s="14" t="n"/>
      <c r="U835" s="14" t="n"/>
      <c r="V835" s="14" t="n"/>
      <c r="W835" s="14" t="n"/>
      <c r="X835" s="14" t="n"/>
      <c r="Y835" s="14" t="n"/>
      <c r="Z835" s="14" t="n"/>
    </row>
    <row r="836" ht="15.75" customHeight="1" s="16">
      <c r="A836" s="14" t="n"/>
      <c r="B836" s="14" t="n"/>
      <c r="C836" s="14" t="n"/>
      <c r="D836" s="14" t="n"/>
      <c r="E836" s="14" t="n"/>
      <c r="F836" s="14" t="n"/>
      <c r="G836" s="14" t="n"/>
      <c r="H836" s="14" t="n"/>
      <c r="I836" s="14" t="n"/>
      <c r="J836" s="14" t="n"/>
      <c r="K836" s="14" t="n"/>
      <c r="L836" s="14" t="n"/>
      <c r="M836" s="14" t="n"/>
      <c r="N836" s="14" t="n"/>
      <c r="O836" s="14" t="n"/>
      <c r="P836" s="14" t="n"/>
      <c r="Q836" s="14" t="n"/>
      <c r="R836" s="14" t="n"/>
      <c r="S836" s="14" t="n"/>
      <c r="T836" s="14" t="n"/>
      <c r="U836" s="14" t="n"/>
      <c r="V836" s="14" t="n"/>
      <c r="W836" s="14" t="n"/>
      <c r="X836" s="14" t="n"/>
      <c r="Y836" s="14" t="n"/>
      <c r="Z836" s="14" t="n"/>
    </row>
    <row r="837" ht="15.75" customHeight="1" s="16">
      <c r="A837" s="14" t="n"/>
      <c r="B837" s="14" t="n"/>
      <c r="C837" s="14" t="n"/>
      <c r="D837" s="14" t="n"/>
      <c r="E837" s="14" t="n"/>
      <c r="F837" s="14" t="n"/>
      <c r="G837" s="14" t="n"/>
      <c r="H837" s="14" t="n"/>
      <c r="I837" s="14" t="n"/>
      <c r="J837" s="14" t="n"/>
      <c r="K837" s="14" t="n"/>
      <c r="L837" s="14" t="n"/>
      <c r="M837" s="14" t="n"/>
      <c r="N837" s="14" t="n"/>
      <c r="O837" s="14" t="n"/>
      <c r="P837" s="14" t="n"/>
      <c r="Q837" s="14" t="n"/>
      <c r="R837" s="14" t="n"/>
      <c r="S837" s="14" t="n"/>
      <c r="T837" s="14" t="n"/>
      <c r="U837" s="14" t="n"/>
      <c r="V837" s="14" t="n"/>
      <c r="W837" s="14" t="n"/>
      <c r="X837" s="14" t="n"/>
      <c r="Y837" s="14" t="n"/>
      <c r="Z837" s="14" t="n"/>
    </row>
    <row r="838" ht="15.75" customHeight="1" s="16">
      <c r="A838" s="14" t="n"/>
      <c r="B838" s="14" t="n"/>
      <c r="C838" s="14" t="n"/>
      <c r="D838" s="14" t="n"/>
      <c r="E838" s="14" t="n"/>
      <c r="F838" s="14" t="n"/>
      <c r="G838" s="14" t="n"/>
      <c r="H838" s="14" t="n"/>
      <c r="I838" s="14" t="n"/>
      <c r="J838" s="14" t="n"/>
      <c r="K838" s="14" t="n"/>
      <c r="L838" s="14" t="n"/>
      <c r="M838" s="14" t="n"/>
      <c r="N838" s="14" t="n"/>
      <c r="O838" s="14" t="n"/>
      <c r="P838" s="14" t="n"/>
      <c r="Q838" s="14" t="n"/>
      <c r="R838" s="14" t="n"/>
      <c r="S838" s="14" t="n"/>
      <c r="T838" s="14" t="n"/>
      <c r="U838" s="14" t="n"/>
      <c r="V838" s="14" t="n"/>
      <c r="W838" s="14" t="n"/>
      <c r="X838" s="14" t="n"/>
      <c r="Y838" s="14" t="n"/>
      <c r="Z838" s="14" t="n"/>
    </row>
    <row r="839" ht="15.75" customHeight="1" s="16">
      <c r="A839" s="14" t="n"/>
      <c r="B839" s="14" t="n"/>
      <c r="C839" s="14" t="n"/>
      <c r="D839" s="14" t="n"/>
      <c r="E839" s="14" t="n"/>
      <c r="F839" s="14" t="n"/>
      <c r="G839" s="14" t="n"/>
      <c r="H839" s="14" t="n"/>
      <c r="I839" s="14" t="n"/>
      <c r="J839" s="14" t="n"/>
      <c r="K839" s="14" t="n"/>
      <c r="L839" s="14" t="n"/>
      <c r="M839" s="14" t="n"/>
      <c r="N839" s="14" t="n"/>
      <c r="O839" s="14" t="n"/>
      <c r="P839" s="14" t="n"/>
      <c r="Q839" s="14" t="n"/>
      <c r="R839" s="14" t="n"/>
      <c r="S839" s="14" t="n"/>
      <c r="T839" s="14" t="n"/>
      <c r="U839" s="14" t="n"/>
      <c r="V839" s="14" t="n"/>
      <c r="W839" s="14" t="n"/>
      <c r="X839" s="14" t="n"/>
      <c r="Y839" s="14" t="n"/>
      <c r="Z839" s="14" t="n"/>
    </row>
    <row r="840" ht="15.75" customHeight="1" s="16">
      <c r="A840" s="14" t="n"/>
      <c r="B840" s="14" t="n"/>
      <c r="C840" s="14" t="n"/>
      <c r="D840" s="14" t="n"/>
      <c r="E840" s="14" t="n"/>
      <c r="F840" s="14" t="n"/>
      <c r="G840" s="14" t="n"/>
      <c r="H840" s="14" t="n"/>
      <c r="I840" s="14" t="n"/>
      <c r="J840" s="14" t="n"/>
      <c r="K840" s="14" t="n"/>
      <c r="L840" s="14" t="n"/>
      <c r="M840" s="14" t="n"/>
      <c r="N840" s="14" t="n"/>
      <c r="O840" s="14" t="n"/>
      <c r="P840" s="14" t="n"/>
      <c r="Q840" s="14" t="n"/>
      <c r="R840" s="14" t="n"/>
      <c r="S840" s="14" t="n"/>
      <c r="T840" s="14" t="n"/>
      <c r="U840" s="14" t="n"/>
      <c r="V840" s="14" t="n"/>
      <c r="W840" s="14" t="n"/>
      <c r="X840" s="14" t="n"/>
      <c r="Y840" s="14" t="n"/>
      <c r="Z840" s="14" t="n"/>
    </row>
    <row r="841" ht="15.75" customHeight="1" s="16">
      <c r="A841" s="14" t="n"/>
      <c r="B841" s="14" t="n"/>
      <c r="C841" s="14" t="n"/>
      <c r="D841" s="14" t="n"/>
      <c r="E841" s="14" t="n"/>
      <c r="F841" s="14" t="n"/>
      <c r="G841" s="14" t="n"/>
      <c r="H841" s="14" t="n"/>
      <c r="I841" s="14" t="n"/>
      <c r="J841" s="14" t="n"/>
      <c r="K841" s="14" t="n"/>
      <c r="L841" s="14" t="n"/>
      <c r="M841" s="14" t="n"/>
      <c r="N841" s="14" t="n"/>
      <c r="O841" s="14" t="n"/>
      <c r="P841" s="14" t="n"/>
      <c r="Q841" s="14" t="n"/>
      <c r="R841" s="14" t="n"/>
      <c r="S841" s="14" t="n"/>
      <c r="T841" s="14" t="n"/>
      <c r="U841" s="14" t="n"/>
      <c r="V841" s="14" t="n"/>
      <c r="W841" s="14" t="n"/>
      <c r="X841" s="14" t="n"/>
      <c r="Y841" s="14" t="n"/>
      <c r="Z841" s="14" t="n"/>
    </row>
    <row r="842" ht="15.75" customHeight="1" s="16">
      <c r="A842" s="14" t="n"/>
      <c r="B842" s="14" t="n"/>
      <c r="C842" s="14" t="n"/>
      <c r="D842" s="14" t="n"/>
      <c r="E842" s="14" t="n"/>
      <c r="F842" s="14" t="n"/>
      <c r="G842" s="14" t="n"/>
      <c r="H842" s="14" t="n"/>
      <c r="I842" s="14" t="n"/>
      <c r="J842" s="14" t="n"/>
      <c r="K842" s="14" t="n"/>
      <c r="L842" s="14" t="n"/>
      <c r="M842" s="14" t="n"/>
      <c r="N842" s="14" t="n"/>
      <c r="O842" s="14" t="n"/>
      <c r="P842" s="14" t="n"/>
      <c r="Q842" s="14" t="n"/>
      <c r="R842" s="14" t="n"/>
      <c r="S842" s="14" t="n"/>
      <c r="T842" s="14" t="n"/>
      <c r="U842" s="14" t="n"/>
      <c r="V842" s="14" t="n"/>
      <c r="W842" s="14" t="n"/>
      <c r="X842" s="14" t="n"/>
      <c r="Y842" s="14" t="n"/>
      <c r="Z842" s="14" t="n"/>
    </row>
    <row r="843" ht="15.75" customHeight="1" s="16">
      <c r="A843" s="14" t="n"/>
      <c r="B843" s="14" t="n"/>
      <c r="C843" s="14" t="n"/>
      <c r="D843" s="14" t="n"/>
      <c r="E843" s="14" t="n"/>
      <c r="F843" s="14" t="n"/>
      <c r="G843" s="14" t="n"/>
      <c r="H843" s="14" t="n"/>
      <c r="I843" s="14" t="n"/>
      <c r="J843" s="14" t="n"/>
      <c r="K843" s="14" t="n"/>
      <c r="L843" s="14" t="n"/>
      <c r="M843" s="14" t="n"/>
      <c r="N843" s="14" t="n"/>
      <c r="O843" s="14" t="n"/>
      <c r="P843" s="14" t="n"/>
      <c r="Q843" s="14" t="n"/>
      <c r="R843" s="14" t="n"/>
      <c r="S843" s="14" t="n"/>
      <c r="T843" s="14" t="n"/>
      <c r="U843" s="14" t="n"/>
      <c r="V843" s="14" t="n"/>
      <c r="W843" s="14" t="n"/>
      <c r="X843" s="14" t="n"/>
      <c r="Y843" s="14" t="n"/>
      <c r="Z843" s="14" t="n"/>
    </row>
    <row r="844" ht="15.75" customHeight="1" s="16">
      <c r="A844" s="14" t="n"/>
      <c r="B844" s="14" t="n"/>
      <c r="C844" s="14" t="n"/>
      <c r="D844" s="14" t="n"/>
      <c r="E844" s="14" t="n"/>
      <c r="F844" s="14" t="n"/>
      <c r="G844" s="14" t="n"/>
      <c r="H844" s="14" t="n"/>
      <c r="I844" s="14" t="n"/>
      <c r="J844" s="14" t="n"/>
      <c r="K844" s="14" t="n"/>
      <c r="L844" s="14" t="n"/>
      <c r="M844" s="14" t="n"/>
      <c r="N844" s="14" t="n"/>
      <c r="O844" s="14" t="n"/>
      <c r="P844" s="14" t="n"/>
      <c r="Q844" s="14" t="n"/>
      <c r="R844" s="14" t="n"/>
      <c r="S844" s="14" t="n"/>
      <c r="T844" s="14" t="n"/>
      <c r="U844" s="14" t="n"/>
      <c r="V844" s="14" t="n"/>
      <c r="W844" s="14" t="n"/>
      <c r="X844" s="14" t="n"/>
      <c r="Y844" s="14" t="n"/>
      <c r="Z844" s="14" t="n"/>
    </row>
    <row r="845" ht="15.75" customHeight="1" s="16">
      <c r="A845" s="14" t="n"/>
      <c r="B845" s="14" t="n"/>
      <c r="C845" s="14" t="n"/>
      <c r="D845" s="14" t="n"/>
      <c r="E845" s="14" t="n"/>
      <c r="F845" s="14" t="n"/>
      <c r="G845" s="14" t="n"/>
      <c r="H845" s="14" t="n"/>
      <c r="I845" s="14" t="n"/>
      <c r="J845" s="14" t="n"/>
      <c r="K845" s="14" t="n"/>
      <c r="L845" s="14" t="n"/>
      <c r="M845" s="14" t="n"/>
      <c r="N845" s="14" t="n"/>
      <c r="O845" s="14" t="n"/>
      <c r="P845" s="14" t="n"/>
      <c r="Q845" s="14" t="n"/>
      <c r="R845" s="14" t="n"/>
      <c r="S845" s="14" t="n"/>
      <c r="T845" s="14" t="n"/>
      <c r="U845" s="14" t="n"/>
      <c r="V845" s="14" t="n"/>
      <c r="W845" s="14" t="n"/>
      <c r="X845" s="14" t="n"/>
      <c r="Y845" s="14" t="n"/>
      <c r="Z845" s="14" t="n"/>
    </row>
    <row r="846" ht="15.75" customHeight="1" s="16">
      <c r="A846" s="14" t="n"/>
      <c r="B846" s="14" t="n"/>
      <c r="C846" s="14" t="n"/>
      <c r="D846" s="14" t="n"/>
      <c r="E846" s="14" t="n"/>
      <c r="F846" s="14" t="n"/>
      <c r="G846" s="14" t="n"/>
      <c r="H846" s="14" t="n"/>
      <c r="I846" s="14" t="n"/>
      <c r="J846" s="14" t="n"/>
      <c r="K846" s="14" t="n"/>
      <c r="L846" s="14" t="n"/>
      <c r="M846" s="14" t="n"/>
      <c r="N846" s="14" t="n"/>
      <c r="O846" s="14" t="n"/>
      <c r="P846" s="14" t="n"/>
      <c r="Q846" s="14" t="n"/>
      <c r="R846" s="14" t="n"/>
      <c r="S846" s="14" t="n"/>
      <c r="T846" s="14" t="n"/>
      <c r="U846" s="14" t="n"/>
      <c r="V846" s="14" t="n"/>
      <c r="W846" s="14" t="n"/>
      <c r="X846" s="14" t="n"/>
      <c r="Y846" s="14" t="n"/>
      <c r="Z846" s="14" t="n"/>
    </row>
    <row r="847" ht="15.75" customHeight="1" s="16">
      <c r="A847" s="14" t="n"/>
      <c r="B847" s="14" t="n"/>
      <c r="C847" s="14" t="n"/>
      <c r="D847" s="14" t="n"/>
      <c r="E847" s="14" t="n"/>
      <c r="F847" s="14" t="n"/>
      <c r="G847" s="14" t="n"/>
      <c r="H847" s="14" t="n"/>
      <c r="I847" s="14" t="n"/>
      <c r="J847" s="14" t="n"/>
      <c r="K847" s="14" t="n"/>
      <c r="L847" s="14" t="n"/>
      <c r="M847" s="14" t="n"/>
      <c r="N847" s="14" t="n"/>
      <c r="O847" s="14" t="n"/>
      <c r="P847" s="14" t="n"/>
      <c r="Q847" s="14" t="n"/>
      <c r="R847" s="14" t="n"/>
      <c r="S847" s="14" t="n"/>
      <c r="T847" s="14" t="n"/>
      <c r="U847" s="14" t="n"/>
      <c r="V847" s="14" t="n"/>
      <c r="W847" s="14" t="n"/>
      <c r="X847" s="14" t="n"/>
      <c r="Y847" s="14" t="n"/>
      <c r="Z847" s="14" t="n"/>
    </row>
    <row r="848" ht="15.75" customHeight="1" s="16">
      <c r="A848" s="14" t="n"/>
      <c r="B848" s="14" t="n"/>
      <c r="C848" s="14" t="n"/>
      <c r="D848" s="14" t="n"/>
      <c r="E848" s="14" t="n"/>
      <c r="F848" s="14" t="n"/>
      <c r="G848" s="14" t="n"/>
      <c r="H848" s="14" t="n"/>
      <c r="I848" s="14" t="n"/>
      <c r="J848" s="14" t="n"/>
      <c r="K848" s="14" t="n"/>
      <c r="L848" s="14" t="n"/>
      <c r="M848" s="14" t="n"/>
      <c r="N848" s="14" t="n"/>
      <c r="O848" s="14" t="n"/>
      <c r="P848" s="14" t="n"/>
      <c r="Q848" s="14" t="n"/>
      <c r="R848" s="14" t="n"/>
      <c r="S848" s="14" t="n"/>
      <c r="T848" s="14" t="n"/>
      <c r="U848" s="14" t="n"/>
      <c r="V848" s="14" t="n"/>
      <c r="W848" s="14" t="n"/>
      <c r="X848" s="14" t="n"/>
      <c r="Y848" s="14" t="n"/>
      <c r="Z848" s="14" t="n"/>
    </row>
    <row r="849" ht="15.75" customHeight="1" s="16">
      <c r="A849" s="14" t="n"/>
      <c r="B849" s="14" t="n"/>
      <c r="C849" s="14" t="n"/>
      <c r="D849" s="14" t="n"/>
      <c r="E849" s="14" t="n"/>
      <c r="F849" s="14" t="n"/>
      <c r="G849" s="14" t="n"/>
      <c r="H849" s="14" t="n"/>
      <c r="I849" s="14" t="n"/>
      <c r="J849" s="14" t="n"/>
      <c r="K849" s="14" t="n"/>
      <c r="L849" s="14" t="n"/>
      <c r="M849" s="14" t="n"/>
      <c r="N849" s="14" t="n"/>
      <c r="O849" s="14" t="n"/>
      <c r="P849" s="14" t="n"/>
      <c r="Q849" s="14" t="n"/>
      <c r="R849" s="14" t="n"/>
      <c r="S849" s="14" t="n"/>
      <c r="T849" s="14" t="n"/>
      <c r="U849" s="14" t="n"/>
      <c r="V849" s="14" t="n"/>
      <c r="W849" s="14" t="n"/>
      <c r="X849" s="14" t="n"/>
      <c r="Y849" s="14" t="n"/>
      <c r="Z849" s="14" t="n"/>
    </row>
    <row r="850" ht="15.75" customHeight="1" s="16">
      <c r="A850" s="14" t="n"/>
      <c r="B850" s="14" t="n"/>
      <c r="C850" s="14" t="n"/>
      <c r="D850" s="14" t="n"/>
      <c r="E850" s="14" t="n"/>
      <c r="F850" s="14" t="n"/>
      <c r="G850" s="14" t="n"/>
      <c r="H850" s="14" t="n"/>
      <c r="I850" s="14" t="n"/>
      <c r="J850" s="14" t="n"/>
      <c r="K850" s="14" t="n"/>
      <c r="L850" s="14" t="n"/>
      <c r="M850" s="14" t="n"/>
      <c r="N850" s="14" t="n"/>
      <c r="O850" s="14" t="n"/>
      <c r="P850" s="14" t="n"/>
      <c r="Q850" s="14" t="n"/>
      <c r="R850" s="14" t="n"/>
      <c r="S850" s="14" t="n"/>
      <c r="T850" s="14" t="n"/>
      <c r="U850" s="14" t="n"/>
      <c r="V850" s="14" t="n"/>
      <c r="W850" s="14" t="n"/>
      <c r="X850" s="14" t="n"/>
      <c r="Y850" s="14" t="n"/>
      <c r="Z850" s="14" t="n"/>
    </row>
    <row r="851" ht="15.75" customHeight="1" s="16">
      <c r="A851" s="14" t="n"/>
      <c r="B851" s="14" t="n"/>
      <c r="C851" s="14" t="n"/>
      <c r="D851" s="14" t="n"/>
      <c r="E851" s="14" t="n"/>
      <c r="F851" s="14" t="n"/>
      <c r="G851" s="14" t="n"/>
      <c r="H851" s="14" t="n"/>
      <c r="I851" s="14" t="n"/>
      <c r="J851" s="14" t="n"/>
      <c r="K851" s="14" t="n"/>
      <c r="L851" s="14" t="n"/>
      <c r="M851" s="14" t="n"/>
      <c r="N851" s="14" t="n"/>
      <c r="O851" s="14" t="n"/>
      <c r="P851" s="14" t="n"/>
      <c r="Q851" s="14" t="n"/>
      <c r="R851" s="14" t="n"/>
      <c r="S851" s="14" t="n"/>
      <c r="T851" s="14" t="n"/>
      <c r="U851" s="14" t="n"/>
      <c r="V851" s="14" t="n"/>
      <c r="W851" s="14" t="n"/>
      <c r="X851" s="14" t="n"/>
      <c r="Y851" s="14" t="n"/>
      <c r="Z851" s="14" t="n"/>
    </row>
    <row r="852" ht="15.75" customHeight="1" s="16">
      <c r="A852" s="14" t="n"/>
      <c r="B852" s="14" t="n"/>
      <c r="C852" s="14" t="n"/>
      <c r="D852" s="14" t="n"/>
      <c r="E852" s="14" t="n"/>
      <c r="F852" s="14" t="n"/>
      <c r="G852" s="14" t="n"/>
      <c r="H852" s="14" t="n"/>
      <c r="I852" s="14" t="n"/>
      <c r="J852" s="14" t="n"/>
      <c r="K852" s="14" t="n"/>
      <c r="L852" s="14" t="n"/>
      <c r="M852" s="14" t="n"/>
      <c r="N852" s="14" t="n"/>
      <c r="O852" s="14" t="n"/>
      <c r="P852" s="14" t="n"/>
      <c r="Q852" s="14" t="n"/>
      <c r="R852" s="14" t="n"/>
      <c r="S852" s="14" t="n"/>
      <c r="T852" s="14" t="n"/>
      <c r="U852" s="14" t="n"/>
      <c r="V852" s="14" t="n"/>
      <c r="W852" s="14" t="n"/>
      <c r="X852" s="14" t="n"/>
      <c r="Y852" s="14" t="n"/>
      <c r="Z852" s="14" t="n"/>
    </row>
    <row r="853" ht="15.75" customHeight="1" s="16">
      <c r="A853" s="14" t="n"/>
      <c r="B853" s="14" t="n"/>
      <c r="C853" s="14" t="n"/>
      <c r="D853" s="14" t="n"/>
      <c r="E853" s="14" t="n"/>
      <c r="F853" s="14" t="n"/>
      <c r="G853" s="14" t="n"/>
      <c r="H853" s="14" t="n"/>
      <c r="I853" s="14" t="n"/>
      <c r="J853" s="14" t="n"/>
      <c r="K853" s="14" t="n"/>
      <c r="L853" s="14" t="n"/>
      <c r="M853" s="14" t="n"/>
      <c r="N853" s="14" t="n"/>
      <c r="O853" s="14" t="n"/>
      <c r="P853" s="14" t="n"/>
      <c r="Q853" s="14" t="n"/>
      <c r="R853" s="14" t="n"/>
      <c r="S853" s="14" t="n"/>
      <c r="T853" s="14" t="n"/>
      <c r="U853" s="14" t="n"/>
      <c r="V853" s="14" t="n"/>
      <c r="W853" s="14" t="n"/>
      <c r="X853" s="14" t="n"/>
      <c r="Y853" s="14" t="n"/>
      <c r="Z853" s="14" t="n"/>
    </row>
    <row r="854" ht="15.75" customHeight="1" s="16">
      <c r="A854" s="14" t="n"/>
      <c r="B854" s="14" t="n"/>
      <c r="C854" s="14" t="n"/>
      <c r="D854" s="14" t="n"/>
      <c r="E854" s="14" t="n"/>
      <c r="F854" s="14" t="n"/>
      <c r="G854" s="14" t="n"/>
      <c r="H854" s="14" t="n"/>
      <c r="I854" s="14" t="n"/>
      <c r="J854" s="14" t="n"/>
      <c r="K854" s="14" t="n"/>
      <c r="L854" s="14" t="n"/>
      <c r="M854" s="14" t="n"/>
      <c r="N854" s="14" t="n"/>
      <c r="O854" s="14" t="n"/>
      <c r="P854" s="14" t="n"/>
      <c r="Q854" s="14" t="n"/>
      <c r="R854" s="14" t="n"/>
      <c r="S854" s="14" t="n"/>
      <c r="T854" s="14" t="n"/>
      <c r="U854" s="14" t="n"/>
      <c r="V854" s="14" t="n"/>
      <c r="W854" s="14" t="n"/>
      <c r="X854" s="14" t="n"/>
      <c r="Y854" s="14" t="n"/>
      <c r="Z854" s="14" t="n"/>
    </row>
    <row r="855" ht="15.75" customHeight="1" s="16">
      <c r="A855" s="14" t="n"/>
      <c r="B855" s="14" t="n"/>
      <c r="C855" s="14" t="n"/>
      <c r="D855" s="14" t="n"/>
      <c r="E855" s="14" t="n"/>
      <c r="F855" s="14" t="n"/>
      <c r="G855" s="14" t="n"/>
      <c r="H855" s="14" t="n"/>
      <c r="I855" s="14" t="n"/>
      <c r="J855" s="14" t="n"/>
      <c r="K855" s="14" t="n"/>
      <c r="L855" s="14" t="n"/>
      <c r="M855" s="14" t="n"/>
      <c r="N855" s="14" t="n"/>
      <c r="O855" s="14" t="n"/>
      <c r="P855" s="14" t="n"/>
      <c r="Q855" s="14" t="n"/>
      <c r="R855" s="14" t="n"/>
      <c r="S855" s="14" t="n"/>
      <c r="T855" s="14" t="n"/>
      <c r="U855" s="14" t="n"/>
      <c r="V855" s="14" t="n"/>
      <c r="W855" s="14" t="n"/>
      <c r="X855" s="14" t="n"/>
      <c r="Y855" s="14" t="n"/>
      <c r="Z855" s="14" t="n"/>
    </row>
    <row r="856" ht="15.75" customHeight="1" s="16">
      <c r="A856" s="14" t="n"/>
      <c r="B856" s="14" t="n"/>
      <c r="C856" s="14" t="n"/>
      <c r="D856" s="14" t="n"/>
      <c r="E856" s="14" t="n"/>
      <c r="F856" s="14" t="n"/>
      <c r="G856" s="14" t="n"/>
      <c r="H856" s="14" t="n"/>
      <c r="I856" s="14" t="n"/>
      <c r="J856" s="14" t="n"/>
      <c r="K856" s="14" t="n"/>
      <c r="L856" s="14" t="n"/>
      <c r="M856" s="14" t="n"/>
      <c r="N856" s="14" t="n"/>
      <c r="O856" s="14" t="n"/>
      <c r="P856" s="14" t="n"/>
      <c r="Q856" s="14" t="n"/>
      <c r="R856" s="14" t="n"/>
      <c r="S856" s="14" t="n"/>
      <c r="T856" s="14" t="n"/>
      <c r="U856" s="14" t="n"/>
      <c r="V856" s="14" t="n"/>
      <c r="W856" s="14" t="n"/>
      <c r="X856" s="14" t="n"/>
      <c r="Y856" s="14" t="n"/>
      <c r="Z856" s="14" t="n"/>
    </row>
    <row r="857" ht="15.75" customHeight="1" s="16">
      <c r="A857" s="14" t="n"/>
      <c r="B857" s="14" t="n"/>
      <c r="C857" s="14" t="n"/>
      <c r="D857" s="14" t="n"/>
      <c r="E857" s="14" t="n"/>
      <c r="F857" s="14" t="n"/>
      <c r="G857" s="14" t="n"/>
      <c r="H857" s="14" t="n"/>
      <c r="I857" s="14" t="n"/>
      <c r="J857" s="14" t="n"/>
      <c r="K857" s="14" t="n"/>
      <c r="L857" s="14" t="n"/>
      <c r="M857" s="14" t="n"/>
      <c r="N857" s="14" t="n"/>
      <c r="O857" s="14" t="n"/>
      <c r="P857" s="14" t="n"/>
      <c r="Q857" s="14" t="n"/>
      <c r="R857" s="14" t="n"/>
      <c r="S857" s="14" t="n"/>
      <c r="T857" s="14" t="n"/>
      <c r="U857" s="14" t="n"/>
      <c r="V857" s="14" t="n"/>
      <c r="W857" s="14" t="n"/>
      <c r="X857" s="14" t="n"/>
      <c r="Y857" s="14" t="n"/>
      <c r="Z857" s="14" t="n"/>
    </row>
    <row r="858" ht="15.75" customHeight="1" s="16">
      <c r="A858" s="14" t="n"/>
      <c r="B858" s="14" t="n"/>
      <c r="C858" s="14" t="n"/>
      <c r="D858" s="14" t="n"/>
      <c r="E858" s="14" t="n"/>
      <c r="F858" s="14" t="n"/>
      <c r="G858" s="14" t="n"/>
      <c r="H858" s="14" t="n"/>
      <c r="I858" s="14" t="n"/>
      <c r="J858" s="14" t="n"/>
      <c r="K858" s="14" t="n"/>
      <c r="L858" s="14" t="n"/>
      <c r="M858" s="14" t="n"/>
      <c r="N858" s="14" t="n"/>
      <c r="O858" s="14" t="n"/>
      <c r="P858" s="14" t="n"/>
      <c r="Q858" s="14" t="n"/>
      <c r="R858" s="14" t="n"/>
      <c r="S858" s="14" t="n"/>
      <c r="T858" s="14" t="n"/>
      <c r="U858" s="14" t="n"/>
      <c r="V858" s="14" t="n"/>
      <c r="W858" s="14" t="n"/>
      <c r="X858" s="14" t="n"/>
      <c r="Y858" s="14" t="n"/>
      <c r="Z858" s="14" t="n"/>
    </row>
    <row r="859" ht="15.75" customHeight="1" s="16">
      <c r="A859" s="14" t="n"/>
      <c r="B859" s="14" t="n"/>
      <c r="C859" s="14" t="n"/>
      <c r="D859" s="14" t="n"/>
      <c r="E859" s="14" t="n"/>
      <c r="F859" s="14" t="n"/>
      <c r="G859" s="14" t="n"/>
      <c r="H859" s="14" t="n"/>
      <c r="I859" s="14" t="n"/>
      <c r="J859" s="14" t="n"/>
      <c r="K859" s="14" t="n"/>
      <c r="L859" s="14" t="n"/>
      <c r="M859" s="14" t="n"/>
      <c r="N859" s="14" t="n"/>
      <c r="O859" s="14" t="n"/>
      <c r="P859" s="14" t="n"/>
      <c r="Q859" s="14" t="n"/>
      <c r="R859" s="14" t="n"/>
      <c r="S859" s="14" t="n"/>
      <c r="T859" s="14" t="n"/>
      <c r="U859" s="14" t="n"/>
      <c r="V859" s="14" t="n"/>
      <c r="W859" s="14" t="n"/>
      <c r="X859" s="14" t="n"/>
      <c r="Y859" s="14" t="n"/>
      <c r="Z859" s="14" t="n"/>
    </row>
    <row r="860" ht="15.75" customHeight="1" s="16">
      <c r="A860" s="14" t="n"/>
      <c r="B860" s="14" t="n"/>
      <c r="C860" s="14" t="n"/>
      <c r="D860" s="14" t="n"/>
      <c r="E860" s="14" t="n"/>
      <c r="F860" s="14" t="n"/>
      <c r="G860" s="14" t="n"/>
      <c r="H860" s="14" t="n"/>
      <c r="I860" s="14" t="n"/>
      <c r="J860" s="14" t="n"/>
      <c r="K860" s="14" t="n"/>
      <c r="L860" s="14" t="n"/>
      <c r="M860" s="14" t="n"/>
      <c r="N860" s="14" t="n"/>
      <c r="O860" s="14" t="n"/>
      <c r="P860" s="14" t="n"/>
      <c r="Q860" s="14" t="n"/>
      <c r="R860" s="14" t="n"/>
      <c r="S860" s="14" t="n"/>
      <c r="T860" s="14" t="n"/>
      <c r="U860" s="14" t="n"/>
      <c r="V860" s="14" t="n"/>
      <c r="W860" s="14" t="n"/>
      <c r="X860" s="14" t="n"/>
      <c r="Y860" s="14" t="n"/>
      <c r="Z860" s="14" t="n"/>
    </row>
    <row r="861" ht="15.75" customHeight="1" s="16">
      <c r="A861" s="14" t="n"/>
      <c r="B861" s="14" t="n"/>
      <c r="C861" s="14" t="n"/>
      <c r="D861" s="14" t="n"/>
      <c r="E861" s="14" t="n"/>
      <c r="F861" s="14" t="n"/>
      <c r="G861" s="14" t="n"/>
      <c r="H861" s="14" t="n"/>
      <c r="I861" s="14" t="n"/>
      <c r="J861" s="14" t="n"/>
      <c r="K861" s="14" t="n"/>
      <c r="L861" s="14" t="n"/>
      <c r="M861" s="14" t="n"/>
      <c r="N861" s="14" t="n"/>
      <c r="O861" s="14" t="n"/>
      <c r="P861" s="14" t="n"/>
      <c r="Q861" s="14" t="n"/>
      <c r="R861" s="14" t="n"/>
      <c r="S861" s="14" t="n"/>
      <c r="T861" s="14" t="n"/>
      <c r="U861" s="14" t="n"/>
      <c r="V861" s="14" t="n"/>
      <c r="W861" s="14" t="n"/>
      <c r="X861" s="14" t="n"/>
      <c r="Y861" s="14" t="n"/>
      <c r="Z861" s="14" t="n"/>
    </row>
    <row r="862" ht="15.75" customHeight="1" s="16">
      <c r="A862" s="14" t="n"/>
      <c r="B862" s="14" t="n"/>
      <c r="C862" s="14" t="n"/>
      <c r="D862" s="14" t="n"/>
      <c r="E862" s="14" t="n"/>
      <c r="F862" s="14" t="n"/>
      <c r="G862" s="14" t="n"/>
      <c r="H862" s="14" t="n"/>
      <c r="I862" s="14" t="n"/>
      <c r="J862" s="14" t="n"/>
      <c r="K862" s="14" t="n"/>
      <c r="L862" s="14" t="n"/>
      <c r="M862" s="14" t="n"/>
      <c r="N862" s="14" t="n"/>
      <c r="O862" s="14" t="n"/>
      <c r="P862" s="14" t="n"/>
      <c r="Q862" s="14" t="n"/>
      <c r="R862" s="14" t="n"/>
      <c r="S862" s="14" t="n"/>
      <c r="T862" s="14" t="n"/>
      <c r="U862" s="14" t="n"/>
      <c r="V862" s="14" t="n"/>
      <c r="W862" s="14" t="n"/>
      <c r="X862" s="14" t="n"/>
      <c r="Y862" s="14" t="n"/>
      <c r="Z862" s="14" t="n"/>
    </row>
    <row r="863" ht="15.75" customHeight="1" s="16">
      <c r="A863" s="14" t="n"/>
      <c r="B863" s="14" t="n"/>
      <c r="C863" s="14" t="n"/>
      <c r="D863" s="14" t="n"/>
      <c r="E863" s="14" t="n"/>
      <c r="F863" s="14" t="n"/>
      <c r="G863" s="14" t="n"/>
      <c r="H863" s="14" t="n"/>
      <c r="I863" s="14" t="n"/>
      <c r="J863" s="14" t="n"/>
      <c r="K863" s="14" t="n"/>
      <c r="L863" s="14" t="n"/>
      <c r="M863" s="14" t="n"/>
      <c r="N863" s="14" t="n"/>
      <c r="O863" s="14" t="n"/>
      <c r="P863" s="14" t="n"/>
      <c r="Q863" s="14" t="n"/>
      <c r="R863" s="14" t="n"/>
      <c r="S863" s="14" t="n"/>
      <c r="T863" s="14" t="n"/>
      <c r="U863" s="14" t="n"/>
      <c r="V863" s="14" t="n"/>
      <c r="W863" s="14" t="n"/>
      <c r="X863" s="14" t="n"/>
      <c r="Y863" s="14" t="n"/>
      <c r="Z863" s="14" t="n"/>
    </row>
    <row r="864" ht="15.75" customHeight="1" s="16">
      <c r="A864" s="14" t="n"/>
      <c r="B864" s="14" t="n"/>
      <c r="C864" s="14" t="n"/>
      <c r="D864" s="14" t="n"/>
      <c r="E864" s="14" t="n"/>
      <c r="F864" s="14" t="n"/>
      <c r="G864" s="14" t="n"/>
      <c r="H864" s="14" t="n"/>
      <c r="I864" s="14" t="n"/>
      <c r="J864" s="14" t="n"/>
      <c r="K864" s="14" t="n"/>
      <c r="L864" s="14" t="n"/>
      <c r="M864" s="14" t="n"/>
      <c r="N864" s="14" t="n"/>
      <c r="O864" s="14" t="n"/>
      <c r="P864" s="14" t="n"/>
      <c r="Q864" s="14" t="n"/>
      <c r="R864" s="14" t="n"/>
      <c r="S864" s="14" t="n"/>
      <c r="T864" s="14" t="n"/>
      <c r="U864" s="14" t="n"/>
      <c r="V864" s="14" t="n"/>
      <c r="W864" s="14" t="n"/>
      <c r="X864" s="14" t="n"/>
      <c r="Y864" s="14" t="n"/>
      <c r="Z864" s="14" t="n"/>
    </row>
    <row r="865" ht="15.75" customHeight="1" s="16">
      <c r="A865" s="14" t="n"/>
      <c r="B865" s="14" t="n"/>
      <c r="C865" s="14" t="n"/>
      <c r="D865" s="14" t="n"/>
      <c r="E865" s="14" t="n"/>
      <c r="F865" s="14" t="n"/>
      <c r="G865" s="14" t="n"/>
      <c r="H865" s="14" t="n"/>
      <c r="I865" s="14" t="n"/>
      <c r="J865" s="14" t="n"/>
      <c r="K865" s="14" t="n"/>
      <c r="L865" s="14" t="n"/>
      <c r="M865" s="14" t="n"/>
      <c r="N865" s="14" t="n"/>
      <c r="O865" s="14" t="n"/>
      <c r="P865" s="14" t="n"/>
      <c r="Q865" s="14" t="n"/>
      <c r="R865" s="14" t="n"/>
      <c r="S865" s="14" t="n"/>
      <c r="T865" s="14" t="n"/>
      <c r="U865" s="14" t="n"/>
      <c r="V865" s="14" t="n"/>
      <c r="W865" s="14" t="n"/>
      <c r="X865" s="14" t="n"/>
      <c r="Y865" s="14" t="n"/>
      <c r="Z865" s="14" t="n"/>
    </row>
    <row r="866" ht="15.75" customHeight="1" s="16">
      <c r="A866" s="14" t="n"/>
      <c r="B866" s="14" t="n"/>
      <c r="C866" s="14" t="n"/>
      <c r="D866" s="14" t="n"/>
      <c r="E866" s="14" t="n"/>
      <c r="F866" s="14" t="n"/>
      <c r="G866" s="14" t="n"/>
      <c r="H866" s="14" t="n"/>
      <c r="I866" s="14" t="n"/>
      <c r="J866" s="14" t="n"/>
      <c r="K866" s="14" t="n"/>
      <c r="L866" s="14" t="n"/>
      <c r="M866" s="14" t="n"/>
      <c r="N866" s="14" t="n"/>
      <c r="O866" s="14" t="n"/>
      <c r="P866" s="14" t="n"/>
      <c r="Q866" s="14" t="n"/>
      <c r="R866" s="14" t="n"/>
      <c r="S866" s="14" t="n"/>
      <c r="T866" s="14" t="n"/>
      <c r="U866" s="14" t="n"/>
      <c r="V866" s="14" t="n"/>
      <c r="W866" s="14" t="n"/>
      <c r="X866" s="14" t="n"/>
      <c r="Y866" s="14" t="n"/>
      <c r="Z866" s="14" t="n"/>
    </row>
    <row r="867" ht="15.75" customHeight="1" s="16">
      <c r="A867" s="14" t="n"/>
      <c r="B867" s="14" t="n"/>
      <c r="C867" s="14" t="n"/>
      <c r="D867" s="14" t="n"/>
      <c r="E867" s="14" t="n"/>
      <c r="F867" s="14" t="n"/>
      <c r="G867" s="14" t="n"/>
      <c r="H867" s="14" t="n"/>
      <c r="I867" s="14" t="n"/>
      <c r="J867" s="14" t="n"/>
      <c r="K867" s="14" t="n"/>
      <c r="L867" s="14" t="n"/>
      <c r="M867" s="14" t="n"/>
      <c r="N867" s="14" t="n"/>
      <c r="O867" s="14" t="n"/>
      <c r="P867" s="14" t="n"/>
      <c r="Q867" s="14" t="n"/>
      <c r="R867" s="14" t="n"/>
      <c r="S867" s="14" t="n"/>
      <c r="T867" s="14" t="n"/>
      <c r="U867" s="14" t="n"/>
      <c r="V867" s="14" t="n"/>
      <c r="W867" s="14" t="n"/>
      <c r="X867" s="14" t="n"/>
      <c r="Y867" s="14" t="n"/>
      <c r="Z867" s="14" t="n"/>
    </row>
    <row r="868" ht="15.75" customHeight="1" s="16">
      <c r="A868" s="14" t="n"/>
      <c r="B868" s="14" t="n"/>
      <c r="C868" s="14" t="n"/>
      <c r="D868" s="14" t="n"/>
      <c r="E868" s="14" t="n"/>
      <c r="F868" s="14" t="n"/>
      <c r="G868" s="14" t="n"/>
      <c r="H868" s="14" t="n"/>
      <c r="I868" s="14" t="n"/>
      <c r="J868" s="14" t="n"/>
      <c r="K868" s="14" t="n"/>
      <c r="L868" s="14" t="n"/>
      <c r="M868" s="14" t="n"/>
      <c r="N868" s="14" t="n"/>
      <c r="O868" s="14" t="n"/>
      <c r="P868" s="14" t="n"/>
      <c r="Q868" s="14" t="n"/>
      <c r="R868" s="14" t="n"/>
      <c r="S868" s="14" t="n"/>
      <c r="T868" s="14" t="n"/>
      <c r="U868" s="14" t="n"/>
      <c r="V868" s="14" t="n"/>
      <c r="W868" s="14" t="n"/>
      <c r="X868" s="14" t="n"/>
      <c r="Y868" s="14" t="n"/>
      <c r="Z868" s="14" t="n"/>
    </row>
    <row r="869" ht="15.75" customHeight="1" s="16">
      <c r="A869" s="14" t="n"/>
      <c r="B869" s="14" t="n"/>
      <c r="C869" s="14" t="n"/>
      <c r="D869" s="14" t="n"/>
      <c r="E869" s="14" t="n"/>
      <c r="F869" s="14" t="n"/>
      <c r="G869" s="14" t="n"/>
      <c r="H869" s="14" t="n"/>
      <c r="I869" s="14" t="n"/>
      <c r="J869" s="14" t="n"/>
      <c r="K869" s="14" t="n"/>
      <c r="L869" s="14" t="n"/>
      <c r="M869" s="14" t="n"/>
      <c r="N869" s="14" t="n"/>
      <c r="O869" s="14" t="n"/>
      <c r="P869" s="14" t="n"/>
      <c r="Q869" s="14" t="n"/>
      <c r="R869" s="14" t="n"/>
      <c r="S869" s="14" t="n"/>
      <c r="T869" s="14" t="n"/>
      <c r="U869" s="14" t="n"/>
      <c r="V869" s="14" t="n"/>
      <c r="W869" s="14" t="n"/>
      <c r="X869" s="14" t="n"/>
      <c r="Y869" s="14" t="n"/>
      <c r="Z869" s="14" t="n"/>
    </row>
    <row r="870" ht="15.75" customHeight="1" s="16">
      <c r="A870" s="14" t="n"/>
      <c r="B870" s="14" t="n"/>
      <c r="C870" s="14" t="n"/>
      <c r="D870" s="14" t="n"/>
      <c r="E870" s="14" t="n"/>
      <c r="F870" s="14" t="n"/>
      <c r="G870" s="14" t="n"/>
      <c r="H870" s="14" t="n"/>
      <c r="I870" s="14" t="n"/>
      <c r="J870" s="14" t="n"/>
      <c r="K870" s="14" t="n"/>
      <c r="L870" s="14" t="n"/>
      <c r="M870" s="14" t="n"/>
      <c r="N870" s="14" t="n"/>
      <c r="O870" s="14" t="n"/>
      <c r="P870" s="14" t="n"/>
      <c r="Q870" s="14" t="n"/>
      <c r="R870" s="14" t="n"/>
      <c r="S870" s="14" t="n"/>
      <c r="T870" s="14" t="n"/>
      <c r="U870" s="14" t="n"/>
      <c r="V870" s="14" t="n"/>
      <c r="W870" s="14" t="n"/>
      <c r="X870" s="14" t="n"/>
      <c r="Y870" s="14" t="n"/>
      <c r="Z870" s="14" t="n"/>
    </row>
    <row r="871" ht="15.75" customHeight="1" s="16">
      <c r="A871" s="14" t="n"/>
      <c r="B871" s="14" t="n"/>
      <c r="C871" s="14" t="n"/>
      <c r="D871" s="14" t="n"/>
      <c r="E871" s="14" t="n"/>
      <c r="F871" s="14" t="n"/>
      <c r="G871" s="14" t="n"/>
      <c r="H871" s="14" t="n"/>
      <c r="I871" s="14" t="n"/>
      <c r="J871" s="14" t="n"/>
      <c r="K871" s="14" t="n"/>
      <c r="L871" s="14" t="n"/>
      <c r="M871" s="14" t="n"/>
      <c r="N871" s="14" t="n"/>
      <c r="O871" s="14" t="n"/>
      <c r="P871" s="14" t="n"/>
      <c r="Q871" s="14" t="n"/>
      <c r="R871" s="14" t="n"/>
      <c r="S871" s="14" t="n"/>
      <c r="T871" s="14" t="n"/>
      <c r="U871" s="14" t="n"/>
      <c r="V871" s="14" t="n"/>
      <c r="W871" s="14" t="n"/>
      <c r="X871" s="14" t="n"/>
      <c r="Y871" s="14" t="n"/>
      <c r="Z871" s="14" t="n"/>
    </row>
    <row r="872" ht="15.75" customHeight="1" s="16">
      <c r="A872" s="14" t="n"/>
      <c r="B872" s="14" t="n"/>
      <c r="C872" s="14" t="n"/>
      <c r="D872" s="14" t="n"/>
      <c r="E872" s="14" t="n"/>
      <c r="F872" s="14" t="n"/>
      <c r="G872" s="14" t="n"/>
      <c r="H872" s="14" t="n"/>
      <c r="I872" s="14" t="n"/>
      <c r="J872" s="14" t="n"/>
      <c r="K872" s="14" t="n"/>
      <c r="L872" s="14" t="n"/>
      <c r="M872" s="14" t="n"/>
      <c r="N872" s="14" t="n"/>
      <c r="O872" s="14" t="n"/>
      <c r="P872" s="14" t="n"/>
      <c r="Q872" s="14" t="n"/>
      <c r="R872" s="14" t="n"/>
      <c r="S872" s="14" t="n"/>
      <c r="T872" s="14" t="n"/>
      <c r="U872" s="14" t="n"/>
      <c r="V872" s="14" t="n"/>
      <c r="W872" s="14" t="n"/>
      <c r="X872" s="14" t="n"/>
      <c r="Y872" s="14" t="n"/>
      <c r="Z872" s="14" t="n"/>
    </row>
    <row r="873" ht="15.75" customHeight="1" s="16">
      <c r="A873" s="14" t="n"/>
      <c r="B873" s="14" t="n"/>
      <c r="C873" s="14" t="n"/>
      <c r="D873" s="14" t="n"/>
      <c r="E873" s="14" t="n"/>
      <c r="F873" s="14" t="n"/>
      <c r="G873" s="14" t="n"/>
      <c r="H873" s="14" t="n"/>
      <c r="I873" s="14" t="n"/>
      <c r="J873" s="14" t="n"/>
      <c r="K873" s="14" t="n"/>
      <c r="L873" s="14" t="n"/>
      <c r="M873" s="14" t="n"/>
      <c r="N873" s="14" t="n"/>
      <c r="O873" s="14" t="n"/>
      <c r="P873" s="14" t="n"/>
      <c r="Q873" s="14" t="n"/>
      <c r="R873" s="14" t="n"/>
      <c r="S873" s="14" t="n"/>
      <c r="T873" s="14" t="n"/>
      <c r="U873" s="14" t="n"/>
      <c r="V873" s="14" t="n"/>
      <c r="W873" s="14" t="n"/>
      <c r="X873" s="14" t="n"/>
      <c r="Y873" s="14" t="n"/>
      <c r="Z873" s="14" t="n"/>
    </row>
    <row r="874" ht="15.75" customHeight="1" s="16">
      <c r="A874" s="14" t="n"/>
      <c r="B874" s="14" t="n"/>
      <c r="C874" s="14" t="n"/>
      <c r="D874" s="14" t="n"/>
      <c r="E874" s="14" t="n"/>
      <c r="F874" s="14" t="n"/>
      <c r="G874" s="14" t="n"/>
      <c r="H874" s="14" t="n"/>
      <c r="I874" s="14" t="n"/>
      <c r="J874" s="14" t="n"/>
      <c r="K874" s="14" t="n"/>
      <c r="L874" s="14" t="n"/>
      <c r="M874" s="14" t="n"/>
      <c r="N874" s="14" t="n"/>
      <c r="O874" s="14" t="n"/>
      <c r="P874" s="14" t="n"/>
      <c r="Q874" s="14" t="n"/>
      <c r="R874" s="14" t="n"/>
      <c r="S874" s="14" t="n"/>
      <c r="T874" s="14" t="n"/>
      <c r="U874" s="14" t="n"/>
      <c r="V874" s="14" t="n"/>
      <c r="W874" s="14" t="n"/>
      <c r="X874" s="14" t="n"/>
      <c r="Y874" s="14" t="n"/>
      <c r="Z874" s="14" t="n"/>
    </row>
    <row r="875" ht="15.75" customHeight="1" s="16">
      <c r="A875" s="14" t="n"/>
      <c r="B875" s="14" t="n"/>
      <c r="C875" s="14" t="n"/>
      <c r="D875" s="14" t="n"/>
      <c r="E875" s="14" t="n"/>
      <c r="F875" s="14" t="n"/>
      <c r="G875" s="14" t="n"/>
      <c r="H875" s="14" t="n"/>
      <c r="I875" s="14" t="n"/>
      <c r="J875" s="14" t="n"/>
      <c r="K875" s="14" t="n"/>
      <c r="L875" s="14" t="n"/>
      <c r="M875" s="14" t="n"/>
      <c r="N875" s="14" t="n"/>
      <c r="O875" s="14" t="n"/>
      <c r="P875" s="14" t="n"/>
      <c r="Q875" s="14" t="n"/>
      <c r="R875" s="14" t="n"/>
      <c r="S875" s="14" t="n"/>
      <c r="T875" s="14" t="n"/>
      <c r="U875" s="14" t="n"/>
      <c r="V875" s="14" t="n"/>
      <c r="W875" s="14" t="n"/>
      <c r="X875" s="14" t="n"/>
      <c r="Y875" s="14" t="n"/>
      <c r="Z875" s="14" t="n"/>
    </row>
    <row r="876" ht="15.75" customHeight="1" s="16">
      <c r="A876" s="14" t="n"/>
      <c r="B876" s="14" t="n"/>
      <c r="C876" s="14" t="n"/>
      <c r="D876" s="14" t="n"/>
      <c r="E876" s="14" t="n"/>
      <c r="F876" s="14" t="n"/>
      <c r="G876" s="14" t="n"/>
      <c r="H876" s="14" t="n"/>
      <c r="I876" s="14" t="n"/>
      <c r="J876" s="14" t="n"/>
      <c r="K876" s="14" t="n"/>
      <c r="L876" s="14" t="n"/>
      <c r="M876" s="14" t="n"/>
      <c r="N876" s="14" t="n"/>
      <c r="O876" s="14" t="n"/>
      <c r="P876" s="14" t="n"/>
      <c r="Q876" s="14" t="n"/>
      <c r="R876" s="14" t="n"/>
      <c r="S876" s="14" t="n"/>
      <c r="T876" s="14" t="n"/>
      <c r="U876" s="14" t="n"/>
      <c r="V876" s="14" t="n"/>
      <c r="W876" s="14" t="n"/>
      <c r="X876" s="14" t="n"/>
      <c r="Y876" s="14" t="n"/>
      <c r="Z876" s="14" t="n"/>
    </row>
    <row r="877" ht="15.75" customHeight="1" s="16">
      <c r="A877" s="14" t="n"/>
      <c r="B877" s="14" t="n"/>
      <c r="C877" s="14" t="n"/>
      <c r="D877" s="14" t="n"/>
      <c r="E877" s="14" t="n"/>
      <c r="F877" s="14" t="n"/>
      <c r="G877" s="14" t="n"/>
      <c r="H877" s="14" t="n"/>
      <c r="I877" s="14" t="n"/>
      <c r="J877" s="14" t="n"/>
      <c r="K877" s="14" t="n"/>
      <c r="L877" s="14" t="n"/>
      <c r="M877" s="14" t="n"/>
      <c r="N877" s="14" t="n"/>
      <c r="O877" s="14" t="n"/>
      <c r="P877" s="14" t="n"/>
      <c r="Q877" s="14" t="n"/>
      <c r="R877" s="14" t="n"/>
      <c r="S877" s="14" t="n"/>
      <c r="T877" s="14" t="n"/>
      <c r="U877" s="14" t="n"/>
      <c r="V877" s="14" t="n"/>
      <c r="W877" s="14" t="n"/>
      <c r="X877" s="14" t="n"/>
      <c r="Y877" s="14" t="n"/>
      <c r="Z877" s="14" t="n"/>
    </row>
    <row r="878" ht="15.75" customHeight="1" s="16">
      <c r="A878" s="14" t="n"/>
      <c r="B878" s="14" t="n"/>
      <c r="C878" s="14" t="n"/>
      <c r="D878" s="14" t="n"/>
      <c r="E878" s="14" t="n"/>
      <c r="F878" s="14" t="n"/>
      <c r="G878" s="14" t="n"/>
      <c r="H878" s="14" t="n"/>
      <c r="I878" s="14" t="n"/>
      <c r="J878" s="14" t="n"/>
      <c r="K878" s="14" t="n"/>
      <c r="L878" s="14" t="n"/>
      <c r="M878" s="14" t="n"/>
      <c r="N878" s="14" t="n"/>
      <c r="O878" s="14" t="n"/>
      <c r="P878" s="14" t="n"/>
      <c r="Q878" s="14" t="n"/>
      <c r="R878" s="14" t="n"/>
      <c r="S878" s="14" t="n"/>
      <c r="T878" s="14" t="n"/>
      <c r="U878" s="14" t="n"/>
      <c r="V878" s="14" t="n"/>
      <c r="W878" s="14" t="n"/>
      <c r="X878" s="14" t="n"/>
      <c r="Y878" s="14" t="n"/>
      <c r="Z878" s="14" t="n"/>
    </row>
    <row r="879" ht="15.75" customHeight="1" s="16">
      <c r="A879" s="14" t="n"/>
      <c r="B879" s="14" t="n"/>
      <c r="C879" s="14" t="n"/>
      <c r="D879" s="14" t="n"/>
      <c r="E879" s="14" t="n"/>
      <c r="F879" s="14" t="n"/>
      <c r="G879" s="14" t="n"/>
      <c r="H879" s="14" t="n"/>
      <c r="I879" s="14" t="n"/>
      <c r="J879" s="14" t="n"/>
      <c r="K879" s="14" t="n"/>
      <c r="L879" s="14" t="n"/>
      <c r="M879" s="14" t="n"/>
      <c r="N879" s="14" t="n"/>
      <c r="O879" s="14" t="n"/>
      <c r="P879" s="14" t="n"/>
      <c r="Q879" s="14" t="n"/>
      <c r="R879" s="14" t="n"/>
      <c r="S879" s="14" t="n"/>
      <c r="T879" s="14" t="n"/>
      <c r="U879" s="14" t="n"/>
      <c r="V879" s="14" t="n"/>
      <c r="W879" s="14" t="n"/>
      <c r="X879" s="14" t="n"/>
      <c r="Y879" s="14" t="n"/>
      <c r="Z879" s="14" t="n"/>
    </row>
    <row r="880" ht="15.75" customHeight="1" s="16">
      <c r="A880" s="14" t="n"/>
      <c r="B880" s="14" t="n"/>
      <c r="C880" s="14" t="n"/>
      <c r="D880" s="14" t="n"/>
      <c r="E880" s="14" t="n"/>
      <c r="F880" s="14" t="n"/>
      <c r="G880" s="14" t="n"/>
      <c r="H880" s="14" t="n"/>
      <c r="I880" s="14" t="n"/>
      <c r="J880" s="14" t="n"/>
      <c r="K880" s="14" t="n"/>
      <c r="L880" s="14" t="n"/>
      <c r="M880" s="14" t="n"/>
      <c r="N880" s="14" t="n"/>
      <c r="O880" s="14" t="n"/>
      <c r="P880" s="14" t="n"/>
      <c r="Q880" s="14" t="n"/>
      <c r="R880" s="14" t="n"/>
      <c r="S880" s="14" t="n"/>
      <c r="T880" s="14" t="n"/>
      <c r="U880" s="14" t="n"/>
      <c r="V880" s="14" t="n"/>
      <c r="W880" s="14" t="n"/>
      <c r="X880" s="14" t="n"/>
      <c r="Y880" s="14" t="n"/>
      <c r="Z880" s="14" t="n"/>
    </row>
    <row r="881" ht="15.75" customHeight="1" s="16">
      <c r="A881" s="14" t="n"/>
      <c r="B881" s="14" t="n"/>
      <c r="C881" s="14" t="n"/>
      <c r="D881" s="14" t="n"/>
      <c r="E881" s="14" t="n"/>
      <c r="F881" s="14" t="n"/>
      <c r="G881" s="14" t="n"/>
      <c r="H881" s="14" t="n"/>
      <c r="I881" s="14" t="n"/>
      <c r="J881" s="14" t="n"/>
      <c r="K881" s="14" t="n"/>
      <c r="L881" s="14" t="n"/>
      <c r="M881" s="14" t="n"/>
      <c r="N881" s="14" t="n"/>
      <c r="O881" s="14" t="n"/>
      <c r="P881" s="14" t="n"/>
      <c r="Q881" s="14" t="n"/>
      <c r="R881" s="14" t="n"/>
      <c r="S881" s="14" t="n"/>
      <c r="T881" s="14" t="n"/>
      <c r="U881" s="14" t="n"/>
      <c r="V881" s="14" t="n"/>
      <c r="W881" s="14" t="n"/>
      <c r="X881" s="14" t="n"/>
      <c r="Y881" s="14" t="n"/>
      <c r="Z881" s="14" t="n"/>
    </row>
    <row r="882" ht="15.75" customHeight="1" s="16">
      <c r="A882" s="14" t="n"/>
      <c r="B882" s="14" t="n"/>
      <c r="C882" s="14" t="n"/>
      <c r="D882" s="14" t="n"/>
      <c r="E882" s="14" t="n"/>
      <c r="F882" s="14" t="n"/>
      <c r="G882" s="14" t="n"/>
      <c r="H882" s="14" t="n"/>
      <c r="I882" s="14" t="n"/>
      <c r="J882" s="14" t="n"/>
      <c r="K882" s="14" t="n"/>
      <c r="L882" s="14" t="n"/>
      <c r="M882" s="14" t="n"/>
      <c r="N882" s="14" t="n"/>
      <c r="O882" s="14" t="n"/>
      <c r="P882" s="14" t="n"/>
      <c r="Q882" s="14" t="n"/>
      <c r="R882" s="14" t="n"/>
      <c r="S882" s="14" t="n"/>
      <c r="T882" s="14" t="n"/>
      <c r="U882" s="14" t="n"/>
      <c r="V882" s="14" t="n"/>
      <c r="W882" s="14" t="n"/>
      <c r="X882" s="14" t="n"/>
      <c r="Y882" s="14" t="n"/>
      <c r="Z882" s="14" t="n"/>
    </row>
    <row r="883" ht="15.75" customHeight="1" s="16">
      <c r="A883" s="14" t="n"/>
      <c r="B883" s="14" t="n"/>
      <c r="C883" s="14" t="n"/>
      <c r="D883" s="14" t="n"/>
      <c r="E883" s="14" t="n"/>
      <c r="F883" s="14" t="n"/>
      <c r="G883" s="14" t="n"/>
      <c r="H883" s="14" t="n"/>
      <c r="I883" s="14" t="n"/>
      <c r="J883" s="14" t="n"/>
      <c r="K883" s="14" t="n"/>
      <c r="L883" s="14" t="n"/>
      <c r="M883" s="14" t="n"/>
      <c r="N883" s="14" t="n"/>
      <c r="O883" s="14" t="n"/>
      <c r="P883" s="14" t="n"/>
      <c r="Q883" s="14" t="n"/>
      <c r="R883" s="14" t="n"/>
      <c r="S883" s="14" t="n"/>
      <c r="T883" s="14" t="n"/>
      <c r="U883" s="14" t="n"/>
      <c r="V883" s="14" t="n"/>
      <c r="W883" s="14" t="n"/>
      <c r="X883" s="14" t="n"/>
      <c r="Y883" s="14" t="n"/>
      <c r="Z883" s="14" t="n"/>
    </row>
    <row r="884" ht="15.75" customHeight="1" s="16">
      <c r="A884" s="14" t="n"/>
      <c r="B884" s="14" t="n"/>
      <c r="C884" s="14" t="n"/>
      <c r="D884" s="14" t="n"/>
      <c r="E884" s="14" t="n"/>
      <c r="F884" s="14" t="n"/>
      <c r="G884" s="14" t="n"/>
      <c r="H884" s="14" t="n"/>
      <c r="I884" s="14" t="n"/>
      <c r="J884" s="14" t="n"/>
      <c r="K884" s="14" t="n"/>
      <c r="L884" s="14" t="n"/>
      <c r="M884" s="14" t="n"/>
      <c r="N884" s="14" t="n"/>
      <c r="O884" s="14" t="n"/>
      <c r="P884" s="14" t="n"/>
      <c r="Q884" s="14" t="n"/>
      <c r="R884" s="14" t="n"/>
      <c r="S884" s="14" t="n"/>
      <c r="T884" s="14" t="n"/>
      <c r="U884" s="14" t="n"/>
      <c r="V884" s="14" t="n"/>
      <c r="W884" s="14" t="n"/>
      <c r="X884" s="14" t="n"/>
      <c r="Y884" s="14" t="n"/>
      <c r="Z884" s="14" t="n"/>
    </row>
    <row r="885" ht="15.75" customHeight="1" s="16">
      <c r="A885" s="14" t="n"/>
      <c r="B885" s="14" t="n"/>
      <c r="C885" s="14" t="n"/>
      <c r="D885" s="14" t="n"/>
      <c r="E885" s="14" t="n"/>
      <c r="F885" s="14" t="n"/>
      <c r="G885" s="14" t="n"/>
      <c r="H885" s="14" t="n"/>
      <c r="I885" s="14" t="n"/>
      <c r="J885" s="14" t="n"/>
      <c r="K885" s="14" t="n"/>
      <c r="L885" s="14" t="n"/>
      <c r="M885" s="14" t="n"/>
      <c r="N885" s="14" t="n"/>
      <c r="O885" s="14" t="n"/>
      <c r="P885" s="14" t="n"/>
      <c r="Q885" s="14" t="n"/>
      <c r="R885" s="14" t="n"/>
      <c r="S885" s="14" t="n"/>
      <c r="T885" s="14" t="n"/>
      <c r="U885" s="14" t="n"/>
      <c r="V885" s="14" t="n"/>
      <c r="W885" s="14" t="n"/>
      <c r="X885" s="14" t="n"/>
      <c r="Y885" s="14" t="n"/>
      <c r="Z885" s="14" t="n"/>
    </row>
    <row r="886" ht="15.75" customHeight="1" s="16">
      <c r="A886" s="14" t="n"/>
      <c r="B886" s="14" t="n"/>
      <c r="C886" s="14" t="n"/>
      <c r="D886" s="14" t="n"/>
      <c r="E886" s="14" t="n"/>
      <c r="F886" s="14" t="n"/>
      <c r="G886" s="14" t="n"/>
      <c r="H886" s="14" t="n"/>
      <c r="I886" s="14" t="n"/>
      <c r="J886" s="14" t="n"/>
      <c r="K886" s="14" t="n"/>
      <c r="L886" s="14" t="n"/>
      <c r="M886" s="14" t="n"/>
      <c r="N886" s="14" t="n"/>
      <c r="O886" s="14" t="n"/>
      <c r="P886" s="14" t="n"/>
      <c r="Q886" s="14" t="n"/>
      <c r="R886" s="14" t="n"/>
      <c r="S886" s="14" t="n"/>
      <c r="T886" s="14" t="n"/>
      <c r="U886" s="14" t="n"/>
      <c r="V886" s="14" t="n"/>
      <c r="W886" s="14" t="n"/>
      <c r="X886" s="14" t="n"/>
      <c r="Y886" s="14" t="n"/>
      <c r="Z886" s="14" t="n"/>
    </row>
    <row r="887" ht="15.75" customHeight="1" s="16">
      <c r="A887" s="14" t="n"/>
      <c r="B887" s="14" t="n"/>
      <c r="C887" s="14" t="n"/>
      <c r="D887" s="14" t="n"/>
      <c r="E887" s="14" t="n"/>
      <c r="F887" s="14" t="n"/>
      <c r="G887" s="14" t="n"/>
      <c r="H887" s="14" t="n"/>
      <c r="I887" s="14" t="n"/>
      <c r="J887" s="14" t="n"/>
      <c r="K887" s="14" t="n"/>
      <c r="L887" s="14" t="n"/>
      <c r="M887" s="14" t="n"/>
      <c r="N887" s="14" t="n"/>
      <c r="O887" s="14" t="n"/>
      <c r="P887" s="14" t="n"/>
      <c r="Q887" s="14" t="n"/>
      <c r="R887" s="14" t="n"/>
      <c r="S887" s="14" t="n"/>
      <c r="T887" s="14" t="n"/>
      <c r="U887" s="14" t="n"/>
      <c r="V887" s="14" t="n"/>
      <c r="W887" s="14" t="n"/>
      <c r="X887" s="14" t="n"/>
      <c r="Y887" s="14" t="n"/>
      <c r="Z887" s="14" t="n"/>
    </row>
    <row r="888" ht="15.75" customHeight="1" s="16">
      <c r="A888" s="14" t="n"/>
      <c r="B888" s="14" t="n"/>
      <c r="C888" s="14" t="n"/>
      <c r="D888" s="14" t="n"/>
      <c r="E888" s="14" t="n"/>
      <c r="F888" s="14" t="n"/>
      <c r="G888" s="14" t="n"/>
      <c r="H888" s="14" t="n"/>
      <c r="I888" s="14" t="n"/>
      <c r="J888" s="14" t="n"/>
      <c r="K888" s="14" t="n"/>
      <c r="L888" s="14" t="n"/>
      <c r="M888" s="14" t="n"/>
      <c r="N888" s="14" t="n"/>
      <c r="O888" s="14" t="n"/>
      <c r="P888" s="14" t="n"/>
      <c r="Q888" s="14" t="n"/>
      <c r="R888" s="14" t="n"/>
      <c r="S888" s="14" t="n"/>
      <c r="T888" s="14" t="n"/>
      <c r="U888" s="14" t="n"/>
      <c r="V888" s="14" t="n"/>
      <c r="W888" s="14" t="n"/>
      <c r="X888" s="14" t="n"/>
      <c r="Y888" s="14" t="n"/>
      <c r="Z888" s="14" t="n"/>
    </row>
    <row r="889" ht="15.75" customHeight="1" s="16">
      <c r="A889" s="14" t="n"/>
      <c r="B889" s="14" t="n"/>
      <c r="C889" s="14" t="n"/>
      <c r="D889" s="14" t="n"/>
      <c r="E889" s="14" t="n"/>
      <c r="F889" s="14" t="n"/>
      <c r="G889" s="14" t="n"/>
      <c r="H889" s="14" t="n"/>
      <c r="I889" s="14" t="n"/>
      <c r="J889" s="14" t="n"/>
      <c r="K889" s="14" t="n"/>
      <c r="L889" s="14" t="n"/>
      <c r="M889" s="14" t="n"/>
      <c r="N889" s="14" t="n"/>
      <c r="O889" s="14" t="n"/>
      <c r="P889" s="14" t="n"/>
      <c r="Q889" s="14" t="n"/>
      <c r="R889" s="14" t="n"/>
      <c r="S889" s="14" t="n"/>
      <c r="T889" s="14" t="n"/>
      <c r="U889" s="14" t="n"/>
      <c r="V889" s="14" t="n"/>
      <c r="W889" s="14" t="n"/>
      <c r="X889" s="14" t="n"/>
      <c r="Y889" s="14" t="n"/>
      <c r="Z889" s="14" t="n"/>
    </row>
    <row r="890" ht="15.75" customHeight="1" s="16">
      <c r="A890" s="14" t="n"/>
      <c r="B890" s="14" t="n"/>
      <c r="C890" s="14" t="n"/>
      <c r="D890" s="14" t="n"/>
      <c r="E890" s="14" t="n"/>
      <c r="F890" s="14" t="n"/>
      <c r="G890" s="14" t="n"/>
      <c r="H890" s="14" t="n"/>
      <c r="I890" s="14" t="n"/>
      <c r="J890" s="14" t="n"/>
      <c r="K890" s="14" t="n"/>
      <c r="L890" s="14" t="n"/>
      <c r="M890" s="14" t="n"/>
      <c r="N890" s="14" t="n"/>
      <c r="O890" s="14" t="n"/>
      <c r="P890" s="14" t="n"/>
      <c r="Q890" s="14" t="n"/>
      <c r="R890" s="14" t="n"/>
      <c r="S890" s="14" t="n"/>
      <c r="T890" s="14" t="n"/>
      <c r="U890" s="14" t="n"/>
      <c r="V890" s="14" t="n"/>
      <c r="W890" s="14" t="n"/>
      <c r="X890" s="14" t="n"/>
      <c r="Y890" s="14" t="n"/>
      <c r="Z890" s="14" t="n"/>
    </row>
    <row r="891" ht="15.75" customHeight="1" s="16">
      <c r="A891" s="14" t="n"/>
      <c r="B891" s="14" t="n"/>
      <c r="C891" s="14" t="n"/>
      <c r="D891" s="14" t="n"/>
      <c r="E891" s="14" t="n"/>
      <c r="F891" s="14" t="n"/>
      <c r="G891" s="14" t="n"/>
      <c r="H891" s="14" t="n"/>
      <c r="I891" s="14" t="n"/>
      <c r="J891" s="14" t="n"/>
      <c r="K891" s="14" t="n"/>
      <c r="L891" s="14" t="n"/>
      <c r="M891" s="14" t="n"/>
      <c r="N891" s="14" t="n"/>
      <c r="O891" s="14" t="n"/>
      <c r="P891" s="14" t="n"/>
      <c r="Q891" s="14" t="n"/>
      <c r="R891" s="14" t="n"/>
      <c r="S891" s="14" t="n"/>
      <c r="T891" s="14" t="n"/>
      <c r="U891" s="14" t="n"/>
      <c r="V891" s="14" t="n"/>
      <c r="W891" s="14" t="n"/>
      <c r="X891" s="14" t="n"/>
      <c r="Y891" s="14" t="n"/>
      <c r="Z891" s="14" t="n"/>
    </row>
    <row r="892" ht="15.75" customHeight="1" s="16">
      <c r="A892" s="14" t="n"/>
      <c r="B892" s="14" t="n"/>
      <c r="C892" s="14" t="n"/>
      <c r="D892" s="14" t="n"/>
      <c r="E892" s="14" t="n"/>
      <c r="F892" s="14" t="n"/>
      <c r="G892" s="14" t="n"/>
      <c r="H892" s="14" t="n"/>
      <c r="I892" s="14" t="n"/>
      <c r="J892" s="14" t="n"/>
      <c r="K892" s="14" t="n"/>
      <c r="L892" s="14" t="n"/>
      <c r="M892" s="14" t="n"/>
      <c r="N892" s="14" t="n"/>
      <c r="O892" s="14" t="n"/>
      <c r="P892" s="14" t="n"/>
      <c r="Q892" s="14" t="n"/>
      <c r="R892" s="14" t="n"/>
      <c r="S892" s="14" t="n"/>
      <c r="T892" s="14" t="n"/>
      <c r="U892" s="14" t="n"/>
      <c r="V892" s="14" t="n"/>
      <c r="W892" s="14" t="n"/>
      <c r="X892" s="14" t="n"/>
      <c r="Y892" s="14" t="n"/>
      <c r="Z892" s="14" t="n"/>
    </row>
    <row r="893" ht="15.75" customHeight="1" s="16">
      <c r="A893" s="14" t="n"/>
      <c r="B893" s="14" t="n"/>
      <c r="C893" s="14" t="n"/>
      <c r="D893" s="14" t="n"/>
      <c r="E893" s="14" t="n"/>
      <c r="F893" s="14" t="n"/>
      <c r="G893" s="14" t="n"/>
      <c r="H893" s="14" t="n"/>
      <c r="I893" s="14" t="n"/>
      <c r="J893" s="14" t="n"/>
      <c r="K893" s="14" t="n"/>
      <c r="L893" s="14" t="n"/>
      <c r="M893" s="14" t="n"/>
      <c r="N893" s="14" t="n"/>
      <c r="O893" s="14" t="n"/>
      <c r="P893" s="14" t="n"/>
      <c r="Q893" s="14" t="n"/>
      <c r="R893" s="14" t="n"/>
      <c r="S893" s="14" t="n"/>
      <c r="T893" s="14" t="n"/>
      <c r="U893" s="14" t="n"/>
      <c r="V893" s="14" t="n"/>
      <c r="W893" s="14" t="n"/>
      <c r="X893" s="14" t="n"/>
      <c r="Y893" s="14" t="n"/>
      <c r="Z893" s="14" t="n"/>
    </row>
    <row r="894" ht="15.75" customHeight="1" s="16">
      <c r="A894" s="14" t="n"/>
      <c r="B894" s="14" t="n"/>
      <c r="C894" s="14" t="n"/>
      <c r="D894" s="14" t="n"/>
      <c r="E894" s="14" t="n"/>
      <c r="F894" s="14" t="n"/>
      <c r="G894" s="14" t="n"/>
      <c r="H894" s="14" t="n"/>
      <c r="I894" s="14" t="n"/>
      <c r="J894" s="14" t="n"/>
      <c r="K894" s="14" t="n"/>
      <c r="L894" s="14" t="n"/>
      <c r="M894" s="14" t="n"/>
      <c r="N894" s="14" t="n"/>
      <c r="O894" s="14" t="n"/>
      <c r="P894" s="14" t="n"/>
      <c r="Q894" s="14" t="n"/>
      <c r="R894" s="14" t="n"/>
      <c r="S894" s="14" t="n"/>
      <c r="T894" s="14" t="n"/>
      <c r="U894" s="14" t="n"/>
      <c r="V894" s="14" t="n"/>
      <c r="W894" s="14" t="n"/>
      <c r="X894" s="14" t="n"/>
      <c r="Y894" s="14" t="n"/>
      <c r="Z894" s="14" t="n"/>
    </row>
    <row r="895" ht="15.75" customHeight="1" s="16">
      <c r="A895" s="14" t="n"/>
      <c r="B895" s="14" t="n"/>
      <c r="C895" s="14" t="n"/>
      <c r="D895" s="14" t="n"/>
      <c r="E895" s="14" t="n"/>
      <c r="F895" s="14" t="n"/>
      <c r="G895" s="14" t="n"/>
      <c r="H895" s="14" t="n"/>
      <c r="I895" s="14" t="n"/>
      <c r="J895" s="14" t="n"/>
      <c r="K895" s="14" t="n"/>
      <c r="L895" s="14" t="n"/>
      <c r="M895" s="14" t="n"/>
      <c r="N895" s="14" t="n"/>
      <c r="O895" s="14" t="n"/>
      <c r="P895" s="14" t="n"/>
      <c r="Q895" s="14" t="n"/>
      <c r="R895" s="14" t="n"/>
      <c r="S895" s="14" t="n"/>
      <c r="T895" s="14" t="n"/>
      <c r="U895" s="14" t="n"/>
      <c r="V895" s="14" t="n"/>
      <c r="W895" s="14" t="n"/>
      <c r="X895" s="14" t="n"/>
      <c r="Y895" s="14" t="n"/>
      <c r="Z895" s="14" t="n"/>
    </row>
    <row r="896" ht="15.75" customHeight="1" s="16">
      <c r="A896" s="14" t="n"/>
      <c r="B896" s="14" t="n"/>
      <c r="C896" s="14" t="n"/>
      <c r="D896" s="14" t="n"/>
      <c r="E896" s="14" t="n"/>
      <c r="F896" s="14" t="n"/>
      <c r="G896" s="14" t="n"/>
      <c r="H896" s="14" t="n"/>
      <c r="I896" s="14" t="n"/>
      <c r="J896" s="14" t="n"/>
      <c r="K896" s="14" t="n"/>
      <c r="L896" s="14" t="n"/>
      <c r="M896" s="14" t="n"/>
      <c r="N896" s="14" t="n"/>
      <c r="O896" s="14" t="n"/>
      <c r="P896" s="14" t="n"/>
      <c r="Q896" s="14" t="n"/>
      <c r="R896" s="14" t="n"/>
      <c r="S896" s="14" t="n"/>
      <c r="T896" s="14" t="n"/>
      <c r="U896" s="14" t="n"/>
      <c r="V896" s="14" t="n"/>
      <c r="W896" s="14" t="n"/>
      <c r="X896" s="14" t="n"/>
      <c r="Y896" s="14" t="n"/>
      <c r="Z896" s="14" t="n"/>
    </row>
    <row r="897" ht="15.75" customHeight="1" s="16">
      <c r="A897" s="14" t="n"/>
      <c r="B897" s="14" t="n"/>
      <c r="C897" s="14" t="n"/>
      <c r="D897" s="14" t="n"/>
      <c r="E897" s="14" t="n"/>
      <c r="F897" s="14" t="n"/>
      <c r="G897" s="14" t="n"/>
      <c r="H897" s="14" t="n"/>
      <c r="I897" s="14" t="n"/>
      <c r="J897" s="14" t="n"/>
      <c r="K897" s="14" t="n"/>
      <c r="L897" s="14" t="n"/>
      <c r="M897" s="14" t="n"/>
      <c r="N897" s="14" t="n"/>
      <c r="O897" s="14" t="n"/>
      <c r="P897" s="14" t="n"/>
      <c r="Q897" s="14" t="n"/>
      <c r="R897" s="14" t="n"/>
      <c r="S897" s="14" t="n"/>
      <c r="T897" s="14" t="n"/>
      <c r="U897" s="14" t="n"/>
      <c r="V897" s="14" t="n"/>
      <c r="W897" s="14" t="n"/>
      <c r="X897" s="14" t="n"/>
      <c r="Y897" s="14" t="n"/>
      <c r="Z897" s="14" t="n"/>
    </row>
    <row r="898" ht="15.75" customHeight="1" s="16">
      <c r="A898" s="14" t="n"/>
      <c r="B898" s="14" t="n"/>
      <c r="C898" s="14" t="n"/>
      <c r="D898" s="14" t="n"/>
      <c r="E898" s="14" t="n"/>
      <c r="F898" s="14" t="n"/>
      <c r="G898" s="14" t="n"/>
      <c r="H898" s="14" t="n"/>
      <c r="I898" s="14" t="n"/>
      <c r="J898" s="14" t="n"/>
      <c r="K898" s="14" t="n"/>
      <c r="L898" s="14" t="n"/>
      <c r="M898" s="14" t="n"/>
      <c r="N898" s="14" t="n"/>
      <c r="O898" s="14" t="n"/>
      <c r="P898" s="14" t="n"/>
      <c r="Q898" s="14" t="n"/>
      <c r="R898" s="14" t="n"/>
      <c r="S898" s="14" t="n"/>
      <c r="T898" s="14" t="n"/>
      <c r="U898" s="14" t="n"/>
      <c r="V898" s="14" t="n"/>
      <c r="W898" s="14" t="n"/>
      <c r="X898" s="14" t="n"/>
      <c r="Y898" s="14" t="n"/>
      <c r="Z898" s="14" t="n"/>
    </row>
    <row r="899" ht="15.75" customHeight="1" s="16">
      <c r="A899" s="14" t="n"/>
      <c r="B899" s="14" t="n"/>
      <c r="C899" s="14" t="n"/>
      <c r="D899" s="14" t="n"/>
      <c r="E899" s="14" t="n"/>
      <c r="F899" s="14" t="n"/>
      <c r="G899" s="14" t="n"/>
      <c r="H899" s="14" t="n"/>
      <c r="I899" s="14" t="n"/>
      <c r="J899" s="14" t="n"/>
      <c r="K899" s="14" t="n"/>
      <c r="L899" s="14" t="n"/>
      <c r="M899" s="14" t="n"/>
      <c r="N899" s="14" t="n"/>
      <c r="O899" s="14" t="n"/>
      <c r="P899" s="14" t="n"/>
      <c r="Q899" s="14" t="n"/>
      <c r="R899" s="14" t="n"/>
      <c r="S899" s="14" t="n"/>
      <c r="T899" s="14" t="n"/>
      <c r="U899" s="14" t="n"/>
      <c r="V899" s="14" t="n"/>
      <c r="W899" s="14" t="n"/>
      <c r="X899" s="14" t="n"/>
      <c r="Y899" s="14" t="n"/>
      <c r="Z899" s="14" t="n"/>
    </row>
    <row r="900" ht="15.75" customHeight="1" s="16">
      <c r="A900" s="14" t="n"/>
      <c r="B900" s="14" t="n"/>
      <c r="C900" s="14" t="n"/>
      <c r="D900" s="14" t="n"/>
      <c r="E900" s="14" t="n"/>
      <c r="F900" s="14" t="n"/>
      <c r="G900" s="14" t="n"/>
      <c r="H900" s="14" t="n"/>
      <c r="I900" s="14" t="n"/>
      <c r="J900" s="14" t="n"/>
      <c r="K900" s="14" t="n"/>
      <c r="L900" s="14" t="n"/>
      <c r="M900" s="14" t="n"/>
      <c r="N900" s="14" t="n"/>
      <c r="O900" s="14" t="n"/>
      <c r="P900" s="14" t="n"/>
      <c r="Q900" s="14" t="n"/>
      <c r="R900" s="14" t="n"/>
      <c r="S900" s="14" t="n"/>
      <c r="T900" s="14" t="n"/>
      <c r="U900" s="14" t="n"/>
      <c r="V900" s="14" t="n"/>
      <c r="W900" s="14" t="n"/>
      <c r="X900" s="14" t="n"/>
      <c r="Y900" s="14" t="n"/>
      <c r="Z900" s="14" t="n"/>
    </row>
    <row r="901" ht="15.75" customHeight="1" s="16">
      <c r="A901" s="14" t="n"/>
      <c r="B901" s="14" t="n"/>
      <c r="C901" s="14" t="n"/>
      <c r="D901" s="14" t="n"/>
      <c r="E901" s="14" t="n"/>
      <c r="F901" s="14" t="n"/>
      <c r="G901" s="14" t="n"/>
      <c r="H901" s="14" t="n"/>
      <c r="I901" s="14" t="n"/>
      <c r="J901" s="14" t="n"/>
      <c r="K901" s="14" t="n"/>
      <c r="L901" s="14" t="n"/>
      <c r="M901" s="14" t="n"/>
      <c r="N901" s="14" t="n"/>
      <c r="O901" s="14" t="n"/>
      <c r="P901" s="14" t="n"/>
      <c r="Q901" s="14" t="n"/>
      <c r="R901" s="14" t="n"/>
      <c r="S901" s="14" t="n"/>
      <c r="T901" s="14" t="n"/>
      <c r="U901" s="14" t="n"/>
      <c r="V901" s="14" t="n"/>
      <c r="W901" s="14" t="n"/>
      <c r="X901" s="14" t="n"/>
      <c r="Y901" s="14" t="n"/>
      <c r="Z901" s="14" t="n"/>
    </row>
    <row r="902" ht="15.75" customHeight="1" s="16">
      <c r="A902" s="14" t="n"/>
      <c r="B902" s="14" t="n"/>
      <c r="C902" s="14" t="n"/>
      <c r="D902" s="14" t="n"/>
      <c r="E902" s="14" t="n"/>
      <c r="F902" s="14" t="n"/>
      <c r="G902" s="14" t="n"/>
      <c r="H902" s="14" t="n"/>
      <c r="I902" s="14" t="n"/>
      <c r="J902" s="14" t="n"/>
      <c r="K902" s="14" t="n"/>
      <c r="L902" s="14" t="n"/>
      <c r="M902" s="14" t="n"/>
      <c r="N902" s="14" t="n"/>
      <c r="O902" s="14" t="n"/>
      <c r="P902" s="14" t="n"/>
      <c r="Q902" s="14" t="n"/>
      <c r="R902" s="14" t="n"/>
      <c r="S902" s="14" t="n"/>
      <c r="T902" s="14" t="n"/>
      <c r="U902" s="14" t="n"/>
      <c r="V902" s="14" t="n"/>
      <c r="W902" s="14" t="n"/>
      <c r="X902" s="14" t="n"/>
      <c r="Y902" s="14" t="n"/>
      <c r="Z902" s="14" t="n"/>
    </row>
    <row r="903" ht="15.75" customHeight="1" s="16">
      <c r="A903" s="14" t="n"/>
      <c r="B903" s="14" t="n"/>
      <c r="C903" s="14" t="n"/>
      <c r="D903" s="14" t="n"/>
      <c r="E903" s="14" t="n"/>
      <c r="F903" s="14" t="n"/>
      <c r="G903" s="14" t="n"/>
      <c r="H903" s="14" t="n"/>
      <c r="I903" s="14" t="n"/>
      <c r="J903" s="14" t="n"/>
      <c r="K903" s="14" t="n"/>
      <c r="L903" s="14" t="n"/>
      <c r="M903" s="14" t="n"/>
      <c r="N903" s="14" t="n"/>
      <c r="O903" s="14" t="n"/>
      <c r="P903" s="14" t="n"/>
      <c r="Q903" s="14" t="n"/>
      <c r="R903" s="14" t="n"/>
      <c r="S903" s="14" t="n"/>
      <c r="T903" s="14" t="n"/>
      <c r="U903" s="14" t="n"/>
      <c r="V903" s="14" t="n"/>
      <c r="W903" s="14" t="n"/>
      <c r="X903" s="14" t="n"/>
      <c r="Y903" s="14" t="n"/>
      <c r="Z903" s="14" t="n"/>
    </row>
    <row r="904" ht="15.75" customHeight="1" s="16">
      <c r="A904" s="14" t="n"/>
      <c r="B904" s="14" t="n"/>
      <c r="C904" s="14" t="n"/>
      <c r="D904" s="14" t="n"/>
      <c r="E904" s="14" t="n"/>
      <c r="F904" s="14" t="n"/>
      <c r="G904" s="14" t="n"/>
      <c r="H904" s="14" t="n"/>
      <c r="I904" s="14" t="n"/>
      <c r="J904" s="14" t="n"/>
      <c r="K904" s="14" t="n"/>
      <c r="L904" s="14" t="n"/>
      <c r="M904" s="14" t="n"/>
      <c r="N904" s="14" t="n"/>
      <c r="O904" s="14" t="n"/>
      <c r="P904" s="14" t="n"/>
      <c r="Q904" s="14" t="n"/>
      <c r="R904" s="14" t="n"/>
      <c r="S904" s="14" t="n"/>
      <c r="T904" s="14" t="n"/>
      <c r="U904" s="14" t="n"/>
      <c r="V904" s="14" t="n"/>
      <c r="W904" s="14" t="n"/>
      <c r="X904" s="14" t="n"/>
      <c r="Y904" s="14" t="n"/>
      <c r="Z904" s="14" t="n"/>
    </row>
    <row r="905" ht="15.75" customHeight="1" s="16">
      <c r="A905" s="14" t="n"/>
      <c r="B905" s="14" t="n"/>
      <c r="C905" s="14" t="n"/>
      <c r="D905" s="14" t="n"/>
      <c r="E905" s="14" t="n"/>
      <c r="F905" s="14" t="n"/>
      <c r="G905" s="14" t="n"/>
      <c r="H905" s="14" t="n"/>
      <c r="I905" s="14" t="n"/>
      <c r="J905" s="14" t="n"/>
      <c r="K905" s="14" t="n"/>
      <c r="L905" s="14" t="n"/>
      <c r="M905" s="14" t="n"/>
      <c r="N905" s="14" t="n"/>
      <c r="O905" s="14" t="n"/>
      <c r="P905" s="14" t="n"/>
      <c r="Q905" s="14" t="n"/>
      <c r="R905" s="14" t="n"/>
      <c r="S905" s="14" t="n"/>
      <c r="T905" s="14" t="n"/>
      <c r="U905" s="14" t="n"/>
      <c r="V905" s="14" t="n"/>
      <c r="W905" s="14" t="n"/>
      <c r="X905" s="14" t="n"/>
      <c r="Y905" s="14" t="n"/>
      <c r="Z905" s="14" t="n"/>
    </row>
    <row r="906" ht="15.75" customHeight="1" s="16">
      <c r="A906" s="14" t="n"/>
      <c r="B906" s="14" t="n"/>
      <c r="C906" s="14" t="n"/>
      <c r="D906" s="14" t="n"/>
      <c r="E906" s="14" t="n"/>
      <c r="F906" s="14" t="n"/>
      <c r="G906" s="14" t="n"/>
      <c r="H906" s="14" t="n"/>
      <c r="I906" s="14" t="n"/>
      <c r="J906" s="14" t="n"/>
      <c r="K906" s="14" t="n"/>
      <c r="L906" s="14" t="n"/>
      <c r="M906" s="14" t="n"/>
      <c r="N906" s="14" t="n"/>
      <c r="O906" s="14" t="n"/>
      <c r="P906" s="14" t="n"/>
      <c r="Q906" s="14" t="n"/>
      <c r="R906" s="14" t="n"/>
      <c r="S906" s="14" t="n"/>
      <c r="T906" s="14" t="n"/>
      <c r="U906" s="14" t="n"/>
      <c r="V906" s="14" t="n"/>
      <c r="W906" s="14" t="n"/>
      <c r="X906" s="14" t="n"/>
      <c r="Y906" s="14" t="n"/>
      <c r="Z906" s="14" t="n"/>
    </row>
    <row r="907" ht="15.75" customHeight="1" s="16">
      <c r="A907" s="14" t="n"/>
      <c r="B907" s="14" t="n"/>
      <c r="C907" s="14" t="n"/>
      <c r="D907" s="14" t="n"/>
      <c r="E907" s="14" t="n"/>
      <c r="F907" s="14" t="n"/>
      <c r="G907" s="14" t="n"/>
      <c r="H907" s="14" t="n"/>
      <c r="I907" s="14" t="n"/>
      <c r="J907" s="14" t="n"/>
      <c r="K907" s="14" t="n"/>
      <c r="L907" s="14" t="n"/>
      <c r="M907" s="14" t="n"/>
      <c r="N907" s="14" t="n"/>
      <c r="O907" s="14" t="n"/>
      <c r="P907" s="14" t="n"/>
      <c r="Q907" s="14" t="n"/>
      <c r="R907" s="14" t="n"/>
      <c r="S907" s="14" t="n"/>
      <c r="T907" s="14" t="n"/>
      <c r="U907" s="14" t="n"/>
      <c r="V907" s="14" t="n"/>
      <c r="W907" s="14" t="n"/>
      <c r="X907" s="14" t="n"/>
      <c r="Y907" s="14" t="n"/>
      <c r="Z907" s="14" t="n"/>
    </row>
    <row r="908" ht="15.75" customHeight="1" s="16">
      <c r="A908" s="14" t="n"/>
      <c r="B908" s="14" t="n"/>
      <c r="C908" s="14" t="n"/>
      <c r="D908" s="14" t="n"/>
      <c r="E908" s="14" t="n"/>
      <c r="F908" s="14" t="n"/>
      <c r="G908" s="14" t="n"/>
      <c r="H908" s="14" t="n"/>
      <c r="I908" s="14" t="n"/>
      <c r="J908" s="14" t="n"/>
      <c r="K908" s="14" t="n"/>
      <c r="L908" s="14" t="n"/>
      <c r="M908" s="14" t="n"/>
      <c r="N908" s="14" t="n"/>
      <c r="O908" s="14" t="n"/>
      <c r="P908" s="14" t="n"/>
      <c r="Q908" s="14" t="n"/>
      <c r="R908" s="14" t="n"/>
      <c r="S908" s="14" t="n"/>
      <c r="T908" s="14" t="n"/>
      <c r="U908" s="14" t="n"/>
      <c r="V908" s="14" t="n"/>
      <c r="W908" s="14" t="n"/>
      <c r="X908" s="14" t="n"/>
      <c r="Y908" s="14" t="n"/>
      <c r="Z908" s="14" t="n"/>
    </row>
    <row r="909" ht="15.75" customHeight="1" s="16">
      <c r="A909" s="14" t="n"/>
      <c r="B909" s="14" t="n"/>
      <c r="C909" s="14" t="n"/>
      <c r="D909" s="14" t="n"/>
      <c r="E909" s="14" t="n"/>
      <c r="F909" s="14" t="n"/>
      <c r="G909" s="14" t="n"/>
      <c r="H909" s="14" t="n"/>
      <c r="I909" s="14" t="n"/>
      <c r="J909" s="14" t="n"/>
      <c r="K909" s="14" t="n"/>
      <c r="L909" s="14" t="n"/>
      <c r="M909" s="14" t="n"/>
      <c r="N909" s="14" t="n"/>
      <c r="O909" s="14" t="n"/>
      <c r="P909" s="14" t="n"/>
      <c r="Q909" s="14" t="n"/>
      <c r="R909" s="14" t="n"/>
      <c r="S909" s="14" t="n"/>
      <c r="T909" s="14" t="n"/>
      <c r="U909" s="14" t="n"/>
      <c r="V909" s="14" t="n"/>
      <c r="W909" s="14" t="n"/>
      <c r="X909" s="14" t="n"/>
      <c r="Y909" s="14" t="n"/>
      <c r="Z909" s="14" t="n"/>
    </row>
    <row r="910" ht="15.75" customHeight="1" s="16">
      <c r="A910" s="14" t="n"/>
      <c r="B910" s="14" t="n"/>
      <c r="C910" s="14" t="n"/>
      <c r="D910" s="14" t="n"/>
      <c r="E910" s="14" t="n"/>
      <c r="F910" s="14" t="n"/>
      <c r="G910" s="14" t="n"/>
      <c r="H910" s="14" t="n"/>
      <c r="I910" s="14" t="n"/>
      <c r="J910" s="14" t="n"/>
      <c r="K910" s="14" t="n"/>
      <c r="L910" s="14" t="n"/>
      <c r="M910" s="14" t="n"/>
      <c r="N910" s="14" t="n"/>
      <c r="O910" s="14" t="n"/>
      <c r="P910" s="14" t="n"/>
      <c r="Q910" s="14" t="n"/>
      <c r="R910" s="14" t="n"/>
      <c r="S910" s="14" t="n"/>
      <c r="T910" s="14" t="n"/>
      <c r="U910" s="14" t="n"/>
      <c r="V910" s="14" t="n"/>
      <c r="W910" s="14" t="n"/>
      <c r="X910" s="14" t="n"/>
      <c r="Y910" s="14" t="n"/>
      <c r="Z910" s="14" t="n"/>
    </row>
    <row r="911" ht="15.75" customHeight="1" s="16">
      <c r="A911" s="14" t="n"/>
      <c r="B911" s="14" t="n"/>
      <c r="C911" s="14" t="n"/>
      <c r="D911" s="14" t="n"/>
      <c r="E911" s="14" t="n"/>
      <c r="F911" s="14" t="n"/>
      <c r="G911" s="14" t="n"/>
      <c r="H911" s="14" t="n"/>
      <c r="I911" s="14" t="n"/>
      <c r="J911" s="14" t="n"/>
      <c r="K911" s="14" t="n"/>
      <c r="L911" s="14" t="n"/>
      <c r="M911" s="14" t="n"/>
      <c r="N911" s="14" t="n"/>
      <c r="O911" s="14" t="n"/>
      <c r="P911" s="14" t="n"/>
      <c r="Q911" s="14" t="n"/>
      <c r="R911" s="14" t="n"/>
      <c r="S911" s="14" t="n"/>
      <c r="T911" s="14" t="n"/>
      <c r="U911" s="14" t="n"/>
      <c r="V911" s="14" t="n"/>
      <c r="W911" s="14" t="n"/>
      <c r="X911" s="14" t="n"/>
      <c r="Y911" s="14" t="n"/>
      <c r="Z911" s="14" t="n"/>
    </row>
    <row r="912" ht="15.75" customHeight="1" s="16">
      <c r="A912" s="14" t="n"/>
      <c r="B912" s="14" t="n"/>
      <c r="C912" s="14" t="n"/>
      <c r="D912" s="14" t="n"/>
      <c r="E912" s="14" t="n"/>
      <c r="F912" s="14" t="n"/>
      <c r="G912" s="14" t="n"/>
      <c r="H912" s="14" t="n"/>
      <c r="I912" s="14" t="n"/>
      <c r="J912" s="14" t="n"/>
      <c r="K912" s="14" t="n"/>
      <c r="L912" s="14" t="n"/>
      <c r="M912" s="14" t="n"/>
      <c r="N912" s="14" t="n"/>
      <c r="O912" s="14" t="n"/>
      <c r="P912" s="14" t="n"/>
      <c r="Q912" s="14" t="n"/>
      <c r="R912" s="14" t="n"/>
      <c r="S912" s="14" t="n"/>
      <c r="T912" s="14" t="n"/>
      <c r="U912" s="14" t="n"/>
      <c r="V912" s="14" t="n"/>
      <c r="W912" s="14" t="n"/>
      <c r="X912" s="14" t="n"/>
      <c r="Y912" s="14" t="n"/>
      <c r="Z912" s="14" t="n"/>
    </row>
    <row r="913" ht="15.75" customHeight="1" s="16">
      <c r="A913" s="14" t="n"/>
      <c r="B913" s="14" t="n"/>
      <c r="C913" s="14" t="n"/>
      <c r="D913" s="14" t="n"/>
      <c r="E913" s="14" t="n"/>
      <c r="F913" s="14" t="n"/>
      <c r="G913" s="14" t="n"/>
      <c r="H913" s="14" t="n"/>
      <c r="I913" s="14" t="n"/>
      <c r="J913" s="14" t="n"/>
      <c r="K913" s="14" t="n"/>
      <c r="L913" s="14" t="n"/>
      <c r="M913" s="14" t="n"/>
      <c r="N913" s="14" t="n"/>
      <c r="O913" s="14" t="n"/>
      <c r="P913" s="14" t="n"/>
      <c r="Q913" s="14" t="n"/>
      <c r="R913" s="14" t="n"/>
      <c r="S913" s="14" t="n"/>
      <c r="T913" s="14" t="n"/>
      <c r="U913" s="14" t="n"/>
      <c r="V913" s="14" t="n"/>
      <c r="W913" s="14" t="n"/>
      <c r="X913" s="14" t="n"/>
      <c r="Y913" s="14" t="n"/>
      <c r="Z913" s="14" t="n"/>
    </row>
    <row r="914" ht="15.75" customHeight="1" s="16">
      <c r="A914" s="14" t="n"/>
      <c r="B914" s="14" t="n"/>
      <c r="C914" s="14" t="n"/>
      <c r="D914" s="14" t="n"/>
      <c r="E914" s="14" t="n"/>
      <c r="F914" s="14" t="n"/>
      <c r="G914" s="14" t="n"/>
      <c r="H914" s="14" t="n"/>
      <c r="I914" s="14" t="n"/>
      <c r="J914" s="14" t="n"/>
      <c r="K914" s="14" t="n"/>
      <c r="L914" s="14" t="n"/>
      <c r="M914" s="14" t="n"/>
      <c r="N914" s="14" t="n"/>
      <c r="O914" s="14" t="n"/>
      <c r="P914" s="14" t="n"/>
      <c r="Q914" s="14" t="n"/>
      <c r="R914" s="14" t="n"/>
      <c r="S914" s="14" t="n"/>
      <c r="T914" s="14" t="n"/>
      <c r="U914" s="14" t="n"/>
      <c r="V914" s="14" t="n"/>
      <c r="W914" s="14" t="n"/>
      <c r="X914" s="14" t="n"/>
      <c r="Y914" s="14" t="n"/>
      <c r="Z914" s="14" t="n"/>
    </row>
    <row r="915" ht="15.75" customHeight="1" s="16">
      <c r="A915" s="14" t="n"/>
      <c r="B915" s="14" t="n"/>
      <c r="C915" s="14" t="n"/>
      <c r="D915" s="14" t="n"/>
      <c r="E915" s="14" t="n"/>
      <c r="F915" s="14" t="n"/>
      <c r="G915" s="14" t="n"/>
      <c r="H915" s="14" t="n"/>
      <c r="I915" s="14" t="n"/>
      <c r="J915" s="14" t="n"/>
      <c r="K915" s="14" t="n"/>
      <c r="L915" s="14" t="n"/>
      <c r="M915" s="14" t="n"/>
      <c r="N915" s="14" t="n"/>
      <c r="O915" s="14" t="n"/>
      <c r="P915" s="14" t="n"/>
      <c r="Q915" s="14" t="n"/>
      <c r="R915" s="14" t="n"/>
      <c r="S915" s="14" t="n"/>
      <c r="T915" s="14" t="n"/>
      <c r="U915" s="14" t="n"/>
      <c r="V915" s="14" t="n"/>
      <c r="W915" s="14" t="n"/>
      <c r="X915" s="14" t="n"/>
      <c r="Y915" s="14" t="n"/>
      <c r="Z915" s="14" t="n"/>
    </row>
    <row r="916" ht="15.75" customHeight="1" s="16">
      <c r="A916" s="14" t="n"/>
      <c r="B916" s="14" t="n"/>
      <c r="C916" s="14" t="n"/>
      <c r="D916" s="14" t="n"/>
      <c r="E916" s="14" t="n"/>
      <c r="F916" s="14" t="n"/>
      <c r="G916" s="14" t="n"/>
      <c r="H916" s="14" t="n"/>
      <c r="I916" s="14" t="n"/>
      <c r="J916" s="14" t="n"/>
      <c r="K916" s="14" t="n"/>
      <c r="L916" s="14" t="n"/>
      <c r="M916" s="14" t="n"/>
      <c r="N916" s="14" t="n"/>
      <c r="O916" s="14" t="n"/>
      <c r="P916" s="14" t="n"/>
      <c r="Q916" s="14" t="n"/>
      <c r="R916" s="14" t="n"/>
      <c r="S916" s="14" t="n"/>
      <c r="T916" s="14" t="n"/>
      <c r="U916" s="14" t="n"/>
      <c r="V916" s="14" t="n"/>
      <c r="W916" s="14" t="n"/>
      <c r="X916" s="14" t="n"/>
      <c r="Y916" s="14" t="n"/>
      <c r="Z916" s="14" t="n"/>
    </row>
    <row r="917" ht="15.75" customHeight="1" s="16">
      <c r="A917" s="14" t="n"/>
      <c r="B917" s="14" t="n"/>
      <c r="C917" s="14" t="n"/>
      <c r="D917" s="14" t="n"/>
      <c r="E917" s="14" t="n"/>
      <c r="F917" s="14" t="n"/>
      <c r="G917" s="14" t="n"/>
      <c r="H917" s="14" t="n"/>
      <c r="I917" s="14" t="n"/>
      <c r="J917" s="14" t="n"/>
      <c r="K917" s="14" t="n"/>
      <c r="L917" s="14" t="n"/>
      <c r="M917" s="14" t="n"/>
      <c r="N917" s="14" t="n"/>
      <c r="O917" s="14" t="n"/>
      <c r="P917" s="14" t="n"/>
      <c r="Q917" s="14" t="n"/>
      <c r="R917" s="14" t="n"/>
      <c r="S917" s="14" t="n"/>
      <c r="T917" s="14" t="n"/>
      <c r="U917" s="14" t="n"/>
      <c r="V917" s="14" t="n"/>
      <c r="W917" s="14" t="n"/>
      <c r="X917" s="14" t="n"/>
      <c r="Y917" s="14" t="n"/>
      <c r="Z917" s="14" t="n"/>
    </row>
    <row r="918" ht="15.75" customHeight="1" s="16">
      <c r="A918" s="14" t="n"/>
      <c r="B918" s="14" t="n"/>
      <c r="C918" s="14" t="n"/>
      <c r="D918" s="14" t="n"/>
      <c r="E918" s="14" t="n"/>
      <c r="F918" s="14" t="n"/>
      <c r="G918" s="14" t="n"/>
      <c r="H918" s="14" t="n"/>
      <c r="I918" s="14" t="n"/>
      <c r="J918" s="14" t="n"/>
      <c r="K918" s="14" t="n"/>
      <c r="L918" s="14" t="n"/>
      <c r="M918" s="14" t="n"/>
      <c r="N918" s="14" t="n"/>
      <c r="O918" s="14" t="n"/>
      <c r="P918" s="14" t="n"/>
      <c r="Q918" s="14" t="n"/>
      <c r="R918" s="14" t="n"/>
      <c r="S918" s="14" t="n"/>
      <c r="T918" s="14" t="n"/>
      <c r="U918" s="14" t="n"/>
      <c r="V918" s="14" t="n"/>
      <c r="W918" s="14" t="n"/>
      <c r="X918" s="14" t="n"/>
      <c r="Y918" s="14" t="n"/>
      <c r="Z918" s="14" t="n"/>
    </row>
    <row r="919" ht="15.75" customHeight="1" s="16">
      <c r="A919" s="14" t="n"/>
      <c r="B919" s="14" t="n"/>
      <c r="C919" s="14" t="n"/>
      <c r="D919" s="14" t="n"/>
      <c r="E919" s="14" t="n"/>
      <c r="F919" s="14" t="n"/>
      <c r="G919" s="14" t="n"/>
      <c r="H919" s="14" t="n"/>
      <c r="I919" s="14" t="n"/>
      <c r="J919" s="14" t="n"/>
      <c r="K919" s="14" t="n"/>
      <c r="L919" s="14" t="n"/>
      <c r="M919" s="14" t="n"/>
      <c r="N919" s="14" t="n"/>
      <c r="O919" s="14" t="n"/>
      <c r="P919" s="14" t="n"/>
      <c r="Q919" s="14" t="n"/>
      <c r="R919" s="14" t="n"/>
      <c r="S919" s="14" t="n"/>
      <c r="T919" s="14" t="n"/>
      <c r="U919" s="14" t="n"/>
      <c r="V919" s="14" t="n"/>
      <c r="W919" s="14" t="n"/>
      <c r="X919" s="14" t="n"/>
      <c r="Y919" s="14" t="n"/>
      <c r="Z919" s="14" t="n"/>
    </row>
    <row r="920" ht="15.75" customHeight="1" s="16">
      <c r="A920" s="14" t="n"/>
      <c r="B920" s="14" t="n"/>
      <c r="C920" s="14" t="n"/>
      <c r="D920" s="14" t="n"/>
      <c r="E920" s="14" t="n"/>
      <c r="F920" s="14" t="n"/>
      <c r="G920" s="14" t="n"/>
      <c r="H920" s="14" t="n"/>
      <c r="I920" s="14" t="n"/>
      <c r="J920" s="14" t="n"/>
      <c r="K920" s="14" t="n"/>
      <c r="L920" s="14" t="n"/>
      <c r="M920" s="14" t="n"/>
      <c r="N920" s="14" t="n"/>
      <c r="O920" s="14" t="n"/>
      <c r="P920" s="14" t="n"/>
      <c r="Q920" s="14" t="n"/>
      <c r="R920" s="14" t="n"/>
      <c r="S920" s="14" t="n"/>
      <c r="T920" s="14" t="n"/>
      <c r="U920" s="14" t="n"/>
      <c r="V920" s="14" t="n"/>
      <c r="W920" s="14" t="n"/>
      <c r="X920" s="14" t="n"/>
      <c r="Y920" s="14" t="n"/>
      <c r="Z920" s="14" t="n"/>
    </row>
    <row r="921" ht="15.75" customHeight="1" s="16">
      <c r="A921" s="14" t="n"/>
      <c r="B921" s="14" t="n"/>
      <c r="C921" s="14" t="n"/>
      <c r="D921" s="14" t="n"/>
      <c r="E921" s="14" t="n"/>
      <c r="F921" s="14" t="n"/>
      <c r="G921" s="14" t="n"/>
      <c r="H921" s="14" t="n"/>
      <c r="I921" s="14" t="n"/>
      <c r="J921" s="14" t="n"/>
      <c r="K921" s="14" t="n"/>
      <c r="L921" s="14" t="n"/>
      <c r="M921" s="14" t="n"/>
      <c r="N921" s="14" t="n"/>
      <c r="O921" s="14" t="n"/>
      <c r="P921" s="14" t="n"/>
      <c r="Q921" s="14" t="n"/>
      <c r="R921" s="14" t="n"/>
      <c r="S921" s="14" t="n"/>
      <c r="T921" s="14" t="n"/>
      <c r="U921" s="14" t="n"/>
      <c r="V921" s="14" t="n"/>
      <c r="W921" s="14" t="n"/>
      <c r="X921" s="14" t="n"/>
      <c r="Y921" s="14" t="n"/>
      <c r="Z921" s="14" t="n"/>
    </row>
    <row r="922" ht="15.75" customHeight="1" s="16">
      <c r="A922" s="14" t="n"/>
      <c r="B922" s="14" t="n"/>
      <c r="C922" s="14" t="n"/>
      <c r="D922" s="14" t="n"/>
      <c r="E922" s="14" t="n"/>
      <c r="F922" s="14" t="n"/>
      <c r="G922" s="14" t="n"/>
      <c r="H922" s="14" t="n"/>
      <c r="I922" s="14" t="n"/>
      <c r="J922" s="14" t="n"/>
      <c r="K922" s="14" t="n"/>
      <c r="L922" s="14" t="n"/>
      <c r="M922" s="14" t="n"/>
      <c r="N922" s="14" t="n"/>
      <c r="O922" s="14" t="n"/>
      <c r="P922" s="14" t="n"/>
      <c r="Q922" s="14" t="n"/>
      <c r="R922" s="14" t="n"/>
      <c r="S922" s="14" t="n"/>
      <c r="T922" s="14" t="n"/>
      <c r="U922" s="14" t="n"/>
      <c r="V922" s="14" t="n"/>
      <c r="W922" s="14" t="n"/>
      <c r="X922" s="14" t="n"/>
      <c r="Y922" s="14" t="n"/>
      <c r="Z922" s="14" t="n"/>
    </row>
    <row r="923" ht="15.75" customHeight="1" s="16">
      <c r="A923" s="14" t="n"/>
      <c r="B923" s="14" t="n"/>
      <c r="C923" s="14" t="n"/>
      <c r="D923" s="14" t="n"/>
      <c r="E923" s="14" t="n"/>
      <c r="F923" s="14" t="n"/>
      <c r="G923" s="14" t="n"/>
      <c r="H923" s="14" t="n"/>
      <c r="I923" s="14" t="n"/>
      <c r="J923" s="14" t="n"/>
      <c r="K923" s="14" t="n"/>
      <c r="L923" s="14" t="n"/>
      <c r="M923" s="14" t="n"/>
      <c r="N923" s="14" t="n"/>
      <c r="O923" s="14" t="n"/>
      <c r="P923" s="14" t="n"/>
      <c r="Q923" s="14" t="n"/>
      <c r="R923" s="14" t="n"/>
      <c r="S923" s="14" t="n"/>
      <c r="T923" s="14" t="n"/>
      <c r="U923" s="14" t="n"/>
      <c r="V923" s="14" t="n"/>
      <c r="W923" s="14" t="n"/>
      <c r="X923" s="14" t="n"/>
      <c r="Y923" s="14" t="n"/>
      <c r="Z923" s="14" t="n"/>
    </row>
    <row r="924" ht="15.75" customHeight="1" s="16">
      <c r="A924" s="14" t="n"/>
      <c r="B924" s="14" t="n"/>
      <c r="C924" s="14" t="n"/>
      <c r="D924" s="14" t="n"/>
      <c r="E924" s="14" t="n"/>
      <c r="F924" s="14" t="n"/>
      <c r="G924" s="14" t="n"/>
      <c r="H924" s="14" t="n"/>
      <c r="I924" s="14" t="n"/>
      <c r="J924" s="14" t="n"/>
      <c r="K924" s="14" t="n"/>
      <c r="L924" s="14" t="n"/>
      <c r="M924" s="14" t="n"/>
      <c r="N924" s="14" t="n"/>
      <c r="O924" s="14" t="n"/>
      <c r="P924" s="14" t="n"/>
      <c r="Q924" s="14" t="n"/>
      <c r="R924" s="14" t="n"/>
      <c r="S924" s="14" t="n"/>
      <c r="T924" s="14" t="n"/>
      <c r="U924" s="14" t="n"/>
      <c r="V924" s="14" t="n"/>
      <c r="W924" s="14" t="n"/>
      <c r="X924" s="14" t="n"/>
      <c r="Y924" s="14" t="n"/>
      <c r="Z924" s="14" t="n"/>
    </row>
    <row r="925" ht="15.75" customHeight="1" s="16">
      <c r="A925" s="14" t="n"/>
      <c r="B925" s="14" t="n"/>
      <c r="C925" s="14" t="n"/>
      <c r="D925" s="14" t="n"/>
      <c r="E925" s="14" t="n"/>
      <c r="F925" s="14" t="n"/>
      <c r="G925" s="14" t="n"/>
      <c r="H925" s="14" t="n"/>
      <c r="I925" s="14" t="n"/>
      <c r="J925" s="14" t="n"/>
      <c r="K925" s="14" t="n"/>
      <c r="L925" s="14" t="n"/>
      <c r="M925" s="14" t="n"/>
      <c r="N925" s="14" t="n"/>
      <c r="O925" s="14" t="n"/>
      <c r="P925" s="14" t="n"/>
      <c r="Q925" s="14" t="n"/>
      <c r="R925" s="14" t="n"/>
      <c r="S925" s="14" t="n"/>
      <c r="T925" s="14" t="n"/>
      <c r="U925" s="14" t="n"/>
      <c r="V925" s="14" t="n"/>
      <c r="W925" s="14" t="n"/>
      <c r="X925" s="14" t="n"/>
      <c r="Y925" s="14" t="n"/>
      <c r="Z925" s="14" t="n"/>
    </row>
    <row r="926" ht="15.75" customHeight="1" s="16">
      <c r="A926" s="14" t="n"/>
      <c r="B926" s="14" t="n"/>
      <c r="C926" s="14" t="n"/>
      <c r="D926" s="14" t="n"/>
      <c r="E926" s="14" t="n"/>
      <c r="F926" s="14" t="n"/>
      <c r="G926" s="14" t="n"/>
      <c r="H926" s="14" t="n"/>
      <c r="I926" s="14" t="n"/>
      <c r="J926" s="14" t="n"/>
      <c r="K926" s="14" t="n"/>
      <c r="L926" s="14" t="n"/>
      <c r="M926" s="14" t="n"/>
      <c r="N926" s="14" t="n"/>
      <c r="O926" s="14" t="n"/>
      <c r="P926" s="14" t="n"/>
      <c r="Q926" s="14" t="n"/>
      <c r="R926" s="14" t="n"/>
      <c r="S926" s="14" t="n"/>
      <c r="T926" s="14" t="n"/>
      <c r="U926" s="14" t="n"/>
      <c r="V926" s="14" t="n"/>
      <c r="W926" s="14" t="n"/>
      <c r="X926" s="14" t="n"/>
      <c r="Y926" s="14" t="n"/>
      <c r="Z926" s="14" t="n"/>
    </row>
    <row r="927" ht="15.75" customHeight="1" s="16">
      <c r="A927" s="14" t="n"/>
      <c r="B927" s="14" t="n"/>
      <c r="C927" s="14" t="n"/>
      <c r="D927" s="14" t="n"/>
      <c r="E927" s="14" t="n"/>
      <c r="F927" s="14" t="n"/>
      <c r="G927" s="14" t="n"/>
      <c r="H927" s="14" t="n"/>
      <c r="I927" s="14" t="n"/>
      <c r="J927" s="14" t="n"/>
      <c r="K927" s="14" t="n"/>
      <c r="L927" s="14" t="n"/>
      <c r="M927" s="14" t="n"/>
      <c r="N927" s="14" t="n"/>
      <c r="O927" s="14" t="n"/>
      <c r="P927" s="14" t="n"/>
      <c r="Q927" s="14" t="n"/>
      <c r="R927" s="14" t="n"/>
      <c r="S927" s="14" t="n"/>
      <c r="T927" s="14" t="n"/>
      <c r="U927" s="14" t="n"/>
      <c r="V927" s="14" t="n"/>
      <c r="W927" s="14" t="n"/>
      <c r="X927" s="14" t="n"/>
      <c r="Y927" s="14" t="n"/>
      <c r="Z927" s="14" t="n"/>
    </row>
    <row r="928" ht="15.75" customHeight="1" s="16">
      <c r="A928" s="14" t="n"/>
      <c r="B928" s="14" t="n"/>
      <c r="C928" s="14" t="n"/>
      <c r="D928" s="14" t="n"/>
      <c r="E928" s="14" t="n"/>
      <c r="F928" s="14" t="n"/>
      <c r="G928" s="14" t="n"/>
      <c r="H928" s="14" t="n"/>
      <c r="I928" s="14" t="n"/>
      <c r="J928" s="14" t="n"/>
      <c r="K928" s="14" t="n"/>
      <c r="L928" s="14" t="n"/>
      <c r="M928" s="14" t="n"/>
      <c r="N928" s="14" t="n"/>
      <c r="O928" s="14" t="n"/>
      <c r="P928" s="14" t="n"/>
      <c r="Q928" s="14" t="n"/>
      <c r="R928" s="14" t="n"/>
      <c r="S928" s="14" t="n"/>
      <c r="T928" s="14" t="n"/>
      <c r="U928" s="14" t="n"/>
      <c r="V928" s="14" t="n"/>
      <c r="W928" s="14" t="n"/>
      <c r="X928" s="14" t="n"/>
      <c r="Y928" s="14" t="n"/>
      <c r="Z928" s="14" t="n"/>
    </row>
    <row r="929" ht="15.75" customHeight="1" s="16">
      <c r="A929" s="14" t="n"/>
      <c r="B929" s="14" t="n"/>
      <c r="C929" s="14" t="n"/>
      <c r="D929" s="14" t="n"/>
      <c r="E929" s="14" t="n"/>
      <c r="F929" s="14" t="n"/>
      <c r="G929" s="14" t="n"/>
      <c r="H929" s="14" t="n"/>
      <c r="I929" s="14" t="n"/>
      <c r="J929" s="14" t="n"/>
      <c r="K929" s="14" t="n"/>
      <c r="L929" s="14" t="n"/>
      <c r="M929" s="14" t="n"/>
      <c r="N929" s="14" t="n"/>
      <c r="O929" s="14" t="n"/>
      <c r="P929" s="14" t="n"/>
      <c r="Q929" s="14" t="n"/>
      <c r="R929" s="14" t="n"/>
      <c r="S929" s="14" t="n"/>
      <c r="T929" s="14" t="n"/>
      <c r="U929" s="14" t="n"/>
      <c r="V929" s="14" t="n"/>
      <c r="W929" s="14" t="n"/>
      <c r="X929" s="14" t="n"/>
      <c r="Y929" s="14" t="n"/>
      <c r="Z929" s="14" t="n"/>
    </row>
    <row r="930" ht="15.75" customHeight="1" s="16">
      <c r="A930" s="14" t="n"/>
      <c r="B930" s="14" t="n"/>
      <c r="C930" s="14" t="n"/>
      <c r="D930" s="14" t="n"/>
      <c r="E930" s="14" t="n"/>
      <c r="F930" s="14" t="n"/>
      <c r="G930" s="14" t="n"/>
      <c r="H930" s="14" t="n"/>
      <c r="I930" s="14" t="n"/>
      <c r="J930" s="14" t="n"/>
      <c r="K930" s="14" t="n"/>
      <c r="L930" s="14" t="n"/>
      <c r="M930" s="14" t="n"/>
      <c r="N930" s="14" t="n"/>
      <c r="O930" s="14" t="n"/>
      <c r="P930" s="14" t="n"/>
      <c r="Q930" s="14" t="n"/>
      <c r="R930" s="14" t="n"/>
      <c r="S930" s="14" t="n"/>
      <c r="T930" s="14" t="n"/>
      <c r="U930" s="14" t="n"/>
      <c r="V930" s="14" t="n"/>
      <c r="W930" s="14" t="n"/>
      <c r="X930" s="14" t="n"/>
      <c r="Y930" s="14" t="n"/>
      <c r="Z930" s="14" t="n"/>
    </row>
    <row r="931" ht="15.75" customHeight="1" s="16">
      <c r="A931" s="14" t="n"/>
      <c r="B931" s="14" t="n"/>
      <c r="C931" s="14" t="n"/>
      <c r="D931" s="14" t="n"/>
      <c r="E931" s="14" t="n"/>
      <c r="F931" s="14" t="n"/>
      <c r="G931" s="14" t="n"/>
      <c r="H931" s="14" t="n"/>
      <c r="I931" s="14" t="n"/>
      <c r="J931" s="14" t="n"/>
      <c r="K931" s="14" t="n"/>
      <c r="L931" s="14" t="n"/>
      <c r="M931" s="14" t="n"/>
      <c r="N931" s="14" t="n"/>
      <c r="O931" s="14" t="n"/>
      <c r="P931" s="14" t="n"/>
      <c r="Q931" s="14" t="n"/>
      <c r="R931" s="14" t="n"/>
      <c r="S931" s="14" t="n"/>
      <c r="T931" s="14" t="n"/>
      <c r="U931" s="14" t="n"/>
      <c r="V931" s="14" t="n"/>
      <c r="W931" s="14" t="n"/>
      <c r="X931" s="14" t="n"/>
      <c r="Y931" s="14" t="n"/>
      <c r="Z931" s="14" t="n"/>
    </row>
    <row r="932" ht="15.75" customHeight="1" s="16">
      <c r="A932" s="14" t="n"/>
      <c r="B932" s="14" t="n"/>
      <c r="C932" s="14" t="n"/>
      <c r="D932" s="14" t="n"/>
      <c r="E932" s="14" t="n"/>
      <c r="F932" s="14" t="n"/>
      <c r="G932" s="14" t="n"/>
      <c r="H932" s="14" t="n"/>
      <c r="I932" s="14" t="n"/>
      <c r="J932" s="14" t="n"/>
      <c r="K932" s="14" t="n"/>
      <c r="L932" s="14" t="n"/>
      <c r="M932" s="14" t="n"/>
      <c r="N932" s="14" t="n"/>
      <c r="O932" s="14" t="n"/>
      <c r="P932" s="14" t="n"/>
      <c r="Q932" s="14" t="n"/>
      <c r="R932" s="14" t="n"/>
      <c r="S932" s="14" t="n"/>
      <c r="T932" s="14" t="n"/>
      <c r="U932" s="14" t="n"/>
      <c r="V932" s="14" t="n"/>
      <c r="W932" s="14" t="n"/>
      <c r="X932" s="14" t="n"/>
      <c r="Y932" s="14" t="n"/>
      <c r="Z932" s="14" t="n"/>
    </row>
    <row r="933" ht="15.75" customHeight="1" s="16">
      <c r="A933" s="14" t="n"/>
      <c r="B933" s="14" t="n"/>
      <c r="C933" s="14" t="n"/>
      <c r="D933" s="14" t="n"/>
      <c r="E933" s="14" t="n"/>
      <c r="F933" s="14" t="n"/>
      <c r="G933" s="14" t="n"/>
      <c r="H933" s="14" t="n"/>
      <c r="I933" s="14" t="n"/>
      <c r="J933" s="14" t="n"/>
      <c r="K933" s="14" t="n"/>
      <c r="L933" s="14" t="n"/>
      <c r="M933" s="14" t="n"/>
      <c r="N933" s="14" t="n"/>
      <c r="O933" s="14" t="n"/>
      <c r="P933" s="14" t="n"/>
      <c r="Q933" s="14" t="n"/>
      <c r="R933" s="14" t="n"/>
      <c r="S933" s="14" t="n"/>
      <c r="T933" s="14" t="n"/>
      <c r="U933" s="14" t="n"/>
      <c r="V933" s="14" t="n"/>
      <c r="W933" s="14" t="n"/>
      <c r="X933" s="14" t="n"/>
      <c r="Y933" s="14" t="n"/>
      <c r="Z933" s="14" t="n"/>
    </row>
    <row r="934" ht="15.75" customHeight="1" s="16">
      <c r="A934" s="14" t="n"/>
      <c r="B934" s="14" t="n"/>
      <c r="C934" s="14" t="n"/>
      <c r="D934" s="14" t="n"/>
      <c r="E934" s="14" t="n"/>
      <c r="F934" s="14" t="n"/>
      <c r="G934" s="14" t="n"/>
      <c r="H934" s="14" t="n"/>
      <c r="I934" s="14" t="n"/>
      <c r="J934" s="14" t="n"/>
      <c r="K934" s="14" t="n"/>
      <c r="L934" s="14" t="n"/>
      <c r="M934" s="14" t="n"/>
      <c r="N934" s="14" t="n"/>
      <c r="O934" s="14" t="n"/>
      <c r="P934" s="14" t="n"/>
      <c r="Q934" s="14" t="n"/>
      <c r="R934" s="14" t="n"/>
      <c r="S934" s="14" t="n"/>
      <c r="T934" s="14" t="n"/>
      <c r="U934" s="14" t="n"/>
      <c r="V934" s="14" t="n"/>
      <c r="W934" s="14" t="n"/>
      <c r="X934" s="14" t="n"/>
      <c r="Y934" s="14" t="n"/>
      <c r="Z934" s="14" t="n"/>
    </row>
    <row r="935" ht="15.75" customHeight="1" s="16">
      <c r="A935" s="14" t="n"/>
      <c r="B935" s="14" t="n"/>
      <c r="C935" s="14" t="n"/>
      <c r="D935" s="14" t="n"/>
      <c r="E935" s="14" t="n"/>
      <c r="F935" s="14" t="n"/>
      <c r="G935" s="14" t="n"/>
      <c r="H935" s="14" t="n"/>
      <c r="I935" s="14" t="n"/>
      <c r="J935" s="14" t="n"/>
      <c r="K935" s="14" t="n"/>
      <c r="L935" s="14" t="n"/>
      <c r="M935" s="14" t="n"/>
      <c r="N935" s="14" t="n"/>
      <c r="O935" s="14" t="n"/>
      <c r="P935" s="14" t="n"/>
      <c r="Q935" s="14" t="n"/>
      <c r="R935" s="14" t="n"/>
      <c r="S935" s="14" t="n"/>
      <c r="T935" s="14" t="n"/>
      <c r="U935" s="14" t="n"/>
      <c r="V935" s="14" t="n"/>
      <c r="W935" s="14" t="n"/>
      <c r="X935" s="14" t="n"/>
      <c r="Y935" s="14" t="n"/>
      <c r="Z935" s="14" t="n"/>
    </row>
    <row r="936" ht="15.75" customHeight="1" s="16">
      <c r="A936" s="14" t="n"/>
      <c r="B936" s="14" t="n"/>
      <c r="C936" s="14" t="n"/>
      <c r="D936" s="14" t="n"/>
      <c r="E936" s="14" t="n"/>
      <c r="F936" s="14" t="n"/>
      <c r="G936" s="14" t="n"/>
      <c r="H936" s="14" t="n"/>
      <c r="I936" s="14" t="n"/>
      <c r="J936" s="14" t="n"/>
      <c r="K936" s="14" t="n"/>
      <c r="L936" s="14" t="n"/>
      <c r="M936" s="14" t="n"/>
      <c r="N936" s="14" t="n"/>
      <c r="O936" s="14" t="n"/>
      <c r="P936" s="14" t="n"/>
      <c r="Q936" s="14" t="n"/>
      <c r="R936" s="14" t="n"/>
      <c r="S936" s="14" t="n"/>
      <c r="T936" s="14" t="n"/>
      <c r="U936" s="14" t="n"/>
      <c r="V936" s="14" t="n"/>
      <c r="W936" s="14" t="n"/>
      <c r="X936" s="14" t="n"/>
      <c r="Y936" s="14" t="n"/>
      <c r="Z936" s="14" t="n"/>
    </row>
    <row r="937" ht="15.75" customHeight="1" s="16">
      <c r="A937" s="14" t="n"/>
      <c r="B937" s="14" t="n"/>
      <c r="C937" s="14" t="n"/>
      <c r="D937" s="14" t="n"/>
      <c r="E937" s="14" t="n"/>
      <c r="F937" s="14" t="n"/>
      <c r="G937" s="14" t="n"/>
      <c r="H937" s="14" t="n"/>
      <c r="I937" s="14" t="n"/>
      <c r="J937" s="14" t="n"/>
      <c r="K937" s="14" t="n"/>
      <c r="L937" s="14" t="n"/>
      <c r="M937" s="14" t="n"/>
      <c r="N937" s="14" t="n"/>
      <c r="O937" s="14" t="n"/>
      <c r="P937" s="14" t="n"/>
      <c r="Q937" s="14" t="n"/>
      <c r="R937" s="14" t="n"/>
      <c r="S937" s="14" t="n"/>
      <c r="T937" s="14" t="n"/>
      <c r="U937" s="14" t="n"/>
      <c r="V937" s="14" t="n"/>
      <c r="W937" s="14" t="n"/>
      <c r="X937" s="14" t="n"/>
      <c r="Y937" s="14" t="n"/>
      <c r="Z937" s="14" t="n"/>
    </row>
    <row r="938" ht="15.75" customHeight="1" s="16">
      <c r="A938" s="14" t="n"/>
      <c r="B938" s="14" t="n"/>
      <c r="C938" s="14" t="n"/>
      <c r="D938" s="14" t="n"/>
      <c r="E938" s="14" t="n"/>
      <c r="F938" s="14" t="n"/>
      <c r="G938" s="14" t="n"/>
      <c r="H938" s="14" t="n"/>
      <c r="I938" s="14" t="n"/>
      <c r="J938" s="14" t="n"/>
      <c r="K938" s="14" t="n"/>
      <c r="L938" s="14" t="n"/>
      <c r="M938" s="14" t="n"/>
      <c r="N938" s="14" t="n"/>
      <c r="O938" s="14" t="n"/>
      <c r="P938" s="14" t="n"/>
      <c r="Q938" s="14" t="n"/>
      <c r="R938" s="14" t="n"/>
      <c r="S938" s="14" t="n"/>
      <c r="T938" s="14" t="n"/>
      <c r="U938" s="14" t="n"/>
      <c r="V938" s="14" t="n"/>
      <c r="W938" s="14" t="n"/>
      <c r="X938" s="14" t="n"/>
      <c r="Y938" s="14" t="n"/>
      <c r="Z938" s="14" t="n"/>
    </row>
    <row r="939" ht="15.75" customHeight="1" s="16">
      <c r="A939" s="14" t="n"/>
      <c r="B939" s="14" t="n"/>
      <c r="C939" s="14" t="n"/>
      <c r="D939" s="14" t="n"/>
      <c r="E939" s="14" t="n"/>
      <c r="F939" s="14" t="n"/>
      <c r="G939" s="14" t="n"/>
      <c r="H939" s="14" t="n"/>
      <c r="I939" s="14" t="n"/>
      <c r="J939" s="14" t="n"/>
      <c r="K939" s="14" t="n"/>
      <c r="L939" s="14" t="n"/>
      <c r="M939" s="14" t="n"/>
      <c r="N939" s="14" t="n"/>
      <c r="O939" s="14" t="n"/>
      <c r="P939" s="14" t="n"/>
      <c r="Q939" s="14" t="n"/>
      <c r="R939" s="14" t="n"/>
      <c r="S939" s="14" t="n"/>
      <c r="T939" s="14" t="n"/>
      <c r="U939" s="14" t="n"/>
      <c r="V939" s="14" t="n"/>
      <c r="W939" s="14" t="n"/>
      <c r="X939" s="14" t="n"/>
      <c r="Y939" s="14" t="n"/>
      <c r="Z939" s="14" t="n"/>
    </row>
    <row r="940" ht="15.75" customHeight="1" s="16">
      <c r="A940" s="14" t="n"/>
      <c r="B940" s="14" t="n"/>
      <c r="C940" s="14" t="n"/>
      <c r="D940" s="14" t="n"/>
      <c r="E940" s="14" t="n"/>
      <c r="F940" s="14" t="n"/>
      <c r="G940" s="14" t="n"/>
      <c r="H940" s="14" t="n"/>
      <c r="I940" s="14" t="n"/>
      <c r="J940" s="14" t="n"/>
      <c r="K940" s="14" t="n"/>
      <c r="L940" s="14" t="n"/>
      <c r="M940" s="14" t="n"/>
      <c r="N940" s="14" t="n"/>
      <c r="O940" s="14" t="n"/>
      <c r="P940" s="14" t="n"/>
      <c r="Q940" s="14" t="n"/>
      <c r="R940" s="14" t="n"/>
      <c r="S940" s="14" t="n"/>
      <c r="T940" s="14" t="n"/>
      <c r="U940" s="14" t="n"/>
      <c r="V940" s="14" t="n"/>
      <c r="W940" s="14" t="n"/>
      <c r="X940" s="14" t="n"/>
      <c r="Y940" s="14" t="n"/>
      <c r="Z940" s="14" t="n"/>
    </row>
    <row r="941" ht="15.75" customHeight="1" s="16">
      <c r="A941" s="14" t="n"/>
      <c r="B941" s="14" t="n"/>
      <c r="C941" s="14" t="n"/>
      <c r="D941" s="14" t="n"/>
      <c r="E941" s="14" t="n"/>
      <c r="F941" s="14" t="n"/>
      <c r="G941" s="14" t="n"/>
      <c r="H941" s="14" t="n"/>
      <c r="I941" s="14" t="n"/>
      <c r="J941" s="14" t="n"/>
      <c r="K941" s="14" t="n"/>
      <c r="L941" s="14" t="n"/>
      <c r="M941" s="14" t="n"/>
      <c r="N941" s="14" t="n"/>
      <c r="O941" s="14" t="n"/>
      <c r="P941" s="14" t="n"/>
      <c r="Q941" s="14" t="n"/>
      <c r="R941" s="14" t="n"/>
      <c r="S941" s="14" t="n"/>
      <c r="T941" s="14" t="n"/>
      <c r="U941" s="14" t="n"/>
      <c r="V941" s="14" t="n"/>
      <c r="W941" s="14" t="n"/>
      <c r="X941" s="14" t="n"/>
      <c r="Y941" s="14" t="n"/>
      <c r="Z941" s="14" t="n"/>
    </row>
    <row r="942" ht="15.75" customHeight="1" s="16">
      <c r="A942" s="14" t="n"/>
      <c r="B942" s="14" t="n"/>
      <c r="C942" s="14" t="n"/>
      <c r="D942" s="14" t="n"/>
      <c r="E942" s="14" t="n"/>
      <c r="F942" s="14" t="n"/>
      <c r="G942" s="14" t="n"/>
      <c r="H942" s="14" t="n"/>
      <c r="I942" s="14" t="n"/>
      <c r="J942" s="14" t="n"/>
      <c r="K942" s="14" t="n"/>
      <c r="L942" s="14" t="n"/>
      <c r="M942" s="14" t="n"/>
      <c r="N942" s="14" t="n"/>
      <c r="O942" s="14" t="n"/>
      <c r="P942" s="14" t="n"/>
      <c r="Q942" s="14" t="n"/>
      <c r="R942" s="14" t="n"/>
      <c r="S942" s="14" t="n"/>
      <c r="T942" s="14" t="n"/>
      <c r="U942" s="14" t="n"/>
      <c r="V942" s="14" t="n"/>
      <c r="W942" s="14" t="n"/>
      <c r="X942" s="14" t="n"/>
      <c r="Y942" s="14" t="n"/>
      <c r="Z942" s="14" t="n"/>
    </row>
    <row r="943" ht="15.75" customHeight="1" s="16">
      <c r="A943" s="14" t="n"/>
      <c r="B943" s="14" t="n"/>
      <c r="C943" s="14" t="n"/>
      <c r="D943" s="14" t="n"/>
      <c r="E943" s="14" t="n"/>
      <c r="F943" s="14" t="n"/>
      <c r="G943" s="14" t="n"/>
      <c r="H943" s="14" t="n"/>
      <c r="I943" s="14" t="n"/>
      <c r="J943" s="14" t="n"/>
      <c r="K943" s="14" t="n"/>
      <c r="L943" s="14" t="n"/>
      <c r="M943" s="14" t="n"/>
      <c r="N943" s="14" t="n"/>
      <c r="O943" s="14" t="n"/>
      <c r="P943" s="14" t="n"/>
      <c r="Q943" s="14" t="n"/>
      <c r="R943" s="14" t="n"/>
      <c r="S943" s="14" t="n"/>
      <c r="T943" s="14" t="n"/>
      <c r="U943" s="14" t="n"/>
      <c r="V943" s="14" t="n"/>
      <c r="W943" s="14" t="n"/>
      <c r="X943" s="14" t="n"/>
      <c r="Y943" s="14" t="n"/>
      <c r="Z943" s="14" t="n"/>
    </row>
    <row r="944" ht="15.75" customHeight="1" s="16">
      <c r="A944" s="14" t="n"/>
      <c r="B944" s="14" t="n"/>
      <c r="C944" s="14" t="n"/>
      <c r="D944" s="14" t="n"/>
      <c r="E944" s="14" t="n"/>
      <c r="F944" s="14" t="n"/>
      <c r="G944" s="14" t="n"/>
      <c r="H944" s="14" t="n"/>
      <c r="I944" s="14" t="n"/>
      <c r="J944" s="14" t="n"/>
      <c r="K944" s="14" t="n"/>
      <c r="L944" s="14" t="n"/>
      <c r="M944" s="14" t="n"/>
      <c r="N944" s="14" t="n"/>
      <c r="O944" s="14" t="n"/>
      <c r="P944" s="14" t="n"/>
      <c r="Q944" s="14" t="n"/>
      <c r="R944" s="14" t="n"/>
      <c r="S944" s="14" t="n"/>
      <c r="T944" s="14" t="n"/>
      <c r="U944" s="14" t="n"/>
      <c r="V944" s="14" t="n"/>
      <c r="W944" s="14" t="n"/>
      <c r="X944" s="14" t="n"/>
      <c r="Y944" s="14" t="n"/>
      <c r="Z944" s="14" t="n"/>
    </row>
    <row r="945" ht="15.75" customHeight="1" s="16">
      <c r="A945" s="14" t="n"/>
      <c r="B945" s="14" t="n"/>
      <c r="C945" s="14" t="n"/>
      <c r="D945" s="14" t="n"/>
      <c r="E945" s="14" t="n"/>
      <c r="F945" s="14" t="n"/>
      <c r="G945" s="14" t="n"/>
      <c r="H945" s="14" t="n"/>
      <c r="I945" s="14" t="n"/>
      <c r="J945" s="14" t="n"/>
      <c r="K945" s="14" t="n"/>
      <c r="L945" s="14" t="n"/>
      <c r="M945" s="14" t="n"/>
      <c r="N945" s="14" t="n"/>
      <c r="O945" s="14" t="n"/>
      <c r="P945" s="14" t="n"/>
      <c r="Q945" s="14" t="n"/>
      <c r="R945" s="14" t="n"/>
      <c r="S945" s="14" t="n"/>
      <c r="T945" s="14" t="n"/>
      <c r="U945" s="14" t="n"/>
      <c r="V945" s="14" t="n"/>
      <c r="W945" s="14" t="n"/>
      <c r="X945" s="14" t="n"/>
      <c r="Y945" s="14" t="n"/>
      <c r="Z945" s="14" t="n"/>
    </row>
    <row r="946" ht="15.75" customHeight="1" s="16">
      <c r="A946" s="14" t="n"/>
      <c r="B946" s="14" t="n"/>
      <c r="C946" s="14" t="n"/>
      <c r="D946" s="14" t="n"/>
      <c r="E946" s="14" t="n"/>
      <c r="F946" s="14" t="n"/>
      <c r="G946" s="14" t="n"/>
      <c r="H946" s="14" t="n"/>
      <c r="I946" s="14" t="n"/>
      <c r="J946" s="14" t="n"/>
      <c r="K946" s="14" t="n"/>
      <c r="L946" s="14" t="n"/>
      <c r="M946" s="14" t="n"/>
      <c r="N946" s="14" t="n"/>
      <c r="O946" s="14" t="n"/>
      <c r="P946" s="14" t="n"/>
      <c r="Q946" s="14" t="n"/>
      <c r="R946" s="14" t="n"/>
      <c r="S946" s="14" t="n"/>
      <c r="T946" s="14" t="n"/>
      <c r="U946" s="14" t="n"/>
      <c r="V946" s="14" t="n"/>
      <c r="W946" s="14" t="n"/>
      <c r="X946" s="14" t="n"/>
      <c r="Y946" s="14" t="n"/>
      <c r="Z946" s="14" t="n"/>
    </row>
    <row r="947" ht="15.75" customHeight="1" s="16">
      <c r="A947" s="14" t="n"/>
      <c r="B947" s="14" t="n"/>
      <c r="C947" s="14" t="n"/>
      <c r="D947" s="14" t="n"/>
      <c r="E947" s="14" t="n"/>
      <c r="F947" s="14" t="n"/>
      <c r="G947" s="14" t="n"/>
      <c r="H947" s="14" t="n"/>
      <c r="I947" s="14" t="n"/>
      <c r="J947" s="14" t="n"/>
      <c r="K947" s="14" t="n"/>
      <c r="L947" s="14" t="n"/>
      <c r="M947" s="14" t="n"/>
      <c r="N947" s="14" t="n"/>
      <c r="O947" s="14" t="n"/>
      <c r="P947" s="14" t="n"/>
      <c r="Q947" s="14" t="n"/>
      <c r="R947" s="14" t="n"/>
      <c r="S947" s="14" t="n"/>
      <c r="T947" s="14" t="n"/>
      <c r="U947" s="14" t="n"/>
      <c r="V947" s="14" t="n"/>
      <c r="W947" s="14" t="n"/>
      <c r="X947" s="14" t="n"/>
      <c r="Y947" s="14" t="n"/>
      <c r="Z947" s="14" t="n"/>
    </row>
    <row r="948" ht="15.75" customHeight="1" s="16">
      <c r="A948" s="14" t="n"/>
      <c r="B948" s="14" t="n"/>
      <c r="C948" s="14" t="n"/>
      <c r="D948" s="14" t="n"/>
      <c r="E948" s="14" t="n"/>
      <c r="F948" s="14" t="n"/>
      <c r="G948" s="14" t="n"/>
      <c r="H948" s="14" t="n"/>
      <c r="I948" s="14" t="n"/>
      <c r="J948" s="14" t="n"/>
      <c r="K948" s="14" t="n"/>
      <c r="L948" s="14" t="n"/>
      <c r="M948" s="14" t="n"/>
      <c r="N948" s="14" t="n"/>
      <c r="O948" s="14" t="n"/>
      <c r="P948" s="14" t="n"/>
      <c r="Q948" s="14" t="n"/>
      <c r="R948" s="14" t="n"/>
      <c r="S948" s="14" t="n"/>
      <c r="T948" s="14" t="n"/>
      <c r="U948" s="14" t="n"/>
      <c r="V948" s="14" t="n"/>
      <c r="W948" s="14" t="n"/>
      <c r="X948" s="14" t="n"/>
      <c r="Y948" s="14" t="n"/>
      <c r="Z948" s="14" t="n"/>
    </row>
    <row r="949" ht="15.75" customHeight="1" s="16">
      <c r="A949" s="14" t="n"/>
      <c r="B949" s="14" t="n"/>
      <c r="C949" s="14" t="n"/>
      <c r="D949" s="14" t="n"/>
      <c r="E949" s="14" t="n"/>
      <c r="F949" s="14" t="n"/>
      <c r="G949" s="14" t="n"/>
      <c r="H949" s="14" t="n"/>
      <c r="I949" s="14" t="n"/>
      <c r="J949" s="14" t="n"/>
      <c r="K949" s="14" t="n"/>
      <c r="L949" s="14" t="n"/>
      <c r="M949" s="14" t="n"/>
      <c r="N949" s="14" t="n"/>
      <c r="O949" s="14" t="n"/>
      <c r="P949" s="14" t="n"/>
      <c r="Q949" s="14" t="n"/>
      <c r="R949" s="14" t="n"/>
      <c r="S949" s="14" t="n"/>
      <c r="T949" s="14" t="n"/>
      <c r="U949" s="14" t="n"/>
      <c r="V949" s="14" t="n"/>
      <c r="W949" s="14" t="n"/>
      <c r="X949" s="14" t="n"/>
      <c r="Y949" s="14" t="n"/>
      <c r="Z949" s="14" t="n"/>
    </row>
    <row r="950" ht="15.75" customHeight="1" s="16">
      <c r="A950" s="14" t="n"/>
      <c r="B950" s="14" t="n"/>
      <c r="C950" s="14" t="n"/>
      <c r="D950" s="14" t="n"/>
      <c r="E950" s="14" t="n"/>
      <c r="F950" s="14" t="n"/>
      <c r="G950" s="14" t="n"/>
      <c r="H950" s="14" t="n"/>
      <c r="I950" s="14" t="n"/>
      <c r="J950" s="14" t="n"/>
      <c r="K950" s="14" t="n"/>
      <c r="L950" s="14" t="n"/>
      <c r="M950" s="14" t="n"/>
      <c r="N950" s="14" t="n"/>
      <c r="O950" s="14" t="n"/>
      <c r="P950" s="14" t="n"/>
      <c r="Q950" s="14" t="n"/>
      <c r="R950" s="14" t="n"/>
      <c r="S950" s="14" t="n"/>
      <c r="T950" s="14" t="n"/>
      <c r="U950" s="14" t="n"/>
      <c r="V950" s="14" t="n"/>
      <c r="W950" s="14" t="n"/>
      <c r="X950" s="14" t="n"/>
      <c r="Y950" s="14" t="n"/>
      <c r="Z950" s="14" t="n"/>
    </row>
    <row r="951" ht="15.75" customHeight="1" s="16">
      <c r="A951" s="14" t="n"/>
      <c r="B951" s="14" t="n"/>
      <c r="C951" s="14" t="n"/>
      <c r="D951" s="14" t="n"/>
      <c r="E951" s="14" t="n"/>
      <c r="F951" s="14" t="n"/>
      <c r="G951" s="14" t="n"/>
      <c r="H951" s="14" t="n"/>
      <c r="I951" s="14" t="n"/>
      <c r="J951" s="14" t="n"/>
      <c r="K951" s="14" t="n"/>
      <c r="L951" s="14" t="n"/>
      <c r="M951" s="14" t="n"/>
      <c r="N951" s="14" t="n"/>
      <c r="O951" s="14" t="n"/>
      <c r="P951" s="14" t="n"/>
      <c r="Q951" s="14" t="n"/>
      <c r="R951" s="14" t="n"/>
      <c r="S951" s="14" t="n"/>
      <c r="T951" s="14" t="n"/>
      <c r="U951" s="14" t="n"/>
      <c r="V951" s="14" t="n"/>
      <c r="W951" s="14" t="n"/>
      <c r="X951" s="14" t="n"/>
      <c r="Y951" s="14" t="n"/>
      <c r="Z951" s="14" t="n"/>
    </row>
    <row r="952" ht="15.75" customHeight="1" s="16">
      <c r="A952" s="14" t="n"/>
      <c r="B952" s="14" t="n"/>
      <c r="C952" s="14" t="n"/>
      <c r="D952" s="14" t="n"/>
      <c r="E952" s="14" t="n"/>
      <c r="F952" s="14" t="n"/>
      <c r="G952" s="14" t="n"/>
      <c r="H952" s="14" t="n"/>
      <c r="I952" s="14" t="n"/>
      <c r="J952" s="14" t="n"/>
      <c r="K952" s="14" t="n"/>
      <c r="L952" s="14" t="n"/>
      <c r="M952" s="14" t="n"/>
      <c r="N952" s="14" t="n"/>
      <c r="O952" s="14" t="n"/>
      <c r="P952" s="14" t="n"/>
      <c r="Q952" s="14" t="n"/>
      <c r="R952" s="14" t="n"/>
      <c r="S952" s="14" t="n"/>
      <c r="T952" s="14" t="n"/>
      <c r="U952" s="14" t="n"/>
      <c r="V952" s="14" t="n"/>
      <c r="W952" s="14" t="n"/>
      <c r="X952" s="14" t="n"/>
      <c r="Y952" s="14" t="n"/>
      <c r="Z952" s="14" t="n"/>
    </row>
    <row r="953" ht="15.75" customHeight="1" s="16">
      <c r="A953" s="14" t="n"/>
      <c r="B953" s="14" t="n"/>
      <c r="C953" s="14" t="n"/>
      <c r="D953" s="14" t="n"/>
      <c r="E953" s="14" t="n"/>
      <c r="F953" s="14" t="n"/>
      <c r="G953" s="14" t="n"/>
      <c r="H953" s="14" t="n"/>
      <c r="I953" s="14" t="n"/>
      <c r="J953" s="14" t="n"/>
      <c r="K953" s="14" t="n"/>
      <c r="L953" s="14" t="n"/>
      <c r="M953" s="14" t="n"/>
      <c r="N953" s="14" t="n"/>
      <c r="O953" s="14" t="n"/>
      <c r="P953" s="14" t="n"/>
      <c r="Q953" s="14" t="n"/>
      <c r="R953" s="14" t="n"/>
      <c r="S953" s="14" t="n"/>
      <c r="T953" s="14" t="n"/>
      <c r="U953" s="14" t="n"/>
      <c r="V953" s="14" t="n"/>
      <c r="W953" s="14" t="n"/>
      <c r="X953" s="14" t="n"/>
      <c r="Y953" s="14" t="n"/>
      <c r="Z953" s="14" t="n"/>
    </row>
    <row r="954" ht="15.75" customHeight="1" s="16">
      <c r="A954" s="14" t="n"/>
      <c r="B954" s="14" t="n"/>
      <c r="C954" s="14" t="n"/>
      <c r="D954" s="14" t="n"/>
      <c r="E954" s="14" t="n"/>
      <c r="F954" s="14" t="n"/>
      <c r="G954" s="14" t="n"/>
      <c r="H954" s="14" t="n"/>
      <c r="I954" s="14" t="n"/>
      <c r="J954" s="14" t="n"/>
      <c r="K954" s="14" t="n"/>
      <c r="L954" s="14" t="n"/>
      <c r="M954" s="14" t="n"/>
      <c r="N954" s="14" t="n"/>
      <c r="O954" s="14" t="n"/>
      <c r="P954" s="14" t="n"/>
      <c r="Q954" s="14" t="n"/>
      <c r="R954" s="14" t="n"/>
      <c r="S954" s="14" t="n"/>
      <c r="T954" s="14" t="n"/>
      <c r="U954" s="14" t="n"/>
      <c r="V954" s="14" t="n"/>
      <c r="W954" s="14" t="n"/>
      <c r="X954" s="14" t="n"/>
      <c r="Y954" s="14" t="n"/>
      <c r="Z954" s="14" t="n"/>
    </row>
    <row r="955" ht="15.75" customHeight="1" s="16">
      <c r="A955" s="14" t="n"/>
      <c r="B955" s="14" t="n"/>
      <c r="C955" s="14" t="n"/>
      <c r="D955" s="14" t="n"/>
      <c r="E955" s="14" t="n"/>
      <c r="F955" s="14" t="n"/>
      <c r="G955" s="14" t="n"/>
      <c r="H955" s="14" t="n"/>
      <c r="I955" s="14" t="n"/>
      <c r="J955" s="14" t="n"/>
      <c r="K955" s="14" t="n"/>
      <c r="L955" s="14" t="n"/>
      <c r="M955" s="14" t="n"/>
      <c r="N955" s="14" t="n"/>
      <c r="O955" s="14" t="n"/>
      <c r="P955" s="14" t="n"/>
      <c r="Q955" s="14" t="n"/>
      <c r="R955" s="14" t="n"/>
      <c r="S955" s="14" t="n"/>
      <c r="T955" s="14" t="n"/>
      <c r="U955" s="14" t="n"/>
      <c r="V955" s="14" t="n"/>
      <c r="W955" s="14" t="n"/>
      <c r="X955" s="14" t="n"/>
      <c r="Y955" s="14" t="n"/>
      <c r="Z955" s="14" t="n"/>
    </row>
    <row r="956" ht="15.75" customHeight="1" s="16">
      <c r="A956" s="14" t="n"/>
      <c r="B956" s="14" t="n"/>
      <c r="C956" s="14" t="n"/>
      <c r="D956" s="14" t="n"/>
      <c r="E956" s="14" t="n"/>
      <c r="F956" s="14" t="n"/>
      <c r="G956" s="14" t="n"/>
      <c r="H956" s="14" t="n"/>
      <c r="I956" s="14" t="n"/>
      <c r="J956" s="14" t="n"/>
      <c r="K956" s="14" t="n"/>
      <c r="L956" s="14" t="n"/>
      <c r="M956" s="14" t="n"/>
      <c r="N956" s="14" t="n"/>
      <c r="O956" s="14" t="n"/>
      <c r="P956" s="14" t="n"/>
      <c r="Q956" s="14" t="n"/>
      <c r="R956" s="14" t="n"/>
      <c r="S956" s="14" t="n"/>
      <c r="T956" s="14" t="n"/>
      <c r="U956" s="14" t="n"/>
      <c r="V956" s="14" t="n"/>
      <c r="W956" s="14" t="n"/>
      <c r="X956" s="14" t="n"/>
      <c r="Y956" s="14" t="n"/>
      <c r="Z956" s="14" t="n"/>
    </row>
    <row r="957" ht="15.75" customHeight="1" s="16">
      <c r="A957" s="14" t="n"/>
      <c r="B957" s="14" t="n"/>
      <c r="C957" s="14" t="n"/>
      <c r="D957" s="14" t="n"/>
      <c r="E957" s="14" t="n"/>
      <c r="F957" s="14" t="n"/>
      <c r="G957" s="14" t="n"/>
      <c r="H957" s="14" t="n"/>
      <c r="I957" s="14" t="n"/>
      <c r="J957" s="14" t="n"/>
      <c r="K957" s="14" t="n"/>
      <c r="L957" s="14" t="n"/>
      <c r="M957" s="14" t="n"/>
      <c r="N957" s="14" t="n"/>
      <c r="O957" s="14" t="n"/>
      <c r="P957" s="14" t="n"/>
      <c r="Q957" s="14" t="n"/>
      <c r="R957" s="14" t="n"/>
      <c r="S957" s="14" t="n"/>
      <c r="T957" s="14" t="n"/>
      <c r="U957" s="14" t="n"/>
      <c r="V957" s="14" t="n"/>
      <c r="W957" s="14" t="n"/>
      <c r="X957" s="14" t="n"/>
      <c r="Y957" s="14" t="n"/>
      <c r="Z957" s="14" t="n"/>
    </row>
    <row r="958" ht="15.75" customHeight="1" s="16">
      <c r="A958" s="14" t="n"/>
      <c r="B958" s="14" t="n"/>
      <c r="C958" s="14" t="n"/>
      <c r="D958" s="14" t="n"/>
      <c r="E958" s="14" t="n"/>
      <c r="F958" s="14" t="n"/>
      <c r="G958" s="14" t="n"/>
      <c r="H958" s="14" t="n"/>
      <c r="I958" s="14" t="n"/>
      <c r="J958" s="14" t="n"/>
      <c r="K958" s="14" t="n"/>
      <c r="L958" s="14" t="n"/>
      <c r="M958" s="14" t="n"/>
      <c r="N958" s="14" t="n"/>
      <c r="O958" s="14" t="n"/>
      <c r="P958" s="14" t="n"/>
      <c r="Q958" s="14" t="n"/>
      <c r="R958" s="14" t="n"/>
      <c r="S958" s="14" t="n"/>
      <c r="T958" s="14" t="n"/>
      <c r="U958" s="14" t="n"/>
      <c r="V958" s="14" t="n"/>
      <c r="W958" s="14" t="n"/>
      <c r="X958" s="14" t="n"/>
      <c r="Y958" s="14" t="n"/>
      <c r="Z958" s="14" t="n"/>
    </row>
    <row r="959" ht="15.75" customHeight="1" s="16">
      <c r="A959" s="14" t="n"/>
      <c r="B959" s="14" t="n"/>
      <c r="C959" s="14" t="n"/>
      <c r="D959" s="14" t="n"/>
      <c r="E959" s="14" t="n"/>
      <c r="F959" s="14" t="n"/>
      <c r="G959" s="14" t="n"/>
      <c r="H959" s="14" t="n"/>
      <c r="I959" s="14" t="n"/>
      <c r="J959" s="14" t="n"/>
      <c r="K959" s="14" t="n"/>
      <c r="L959" s="14" t="n"/>
      <c r="M959" s="14" t="n"/>
      <c r="N959" s="14" t="n"/>
      <c r="O959" s="14" t="n"/>
      <c r="P959" s="14" t="n"/>
      <c r="Q959" s="14" t="n"/>
      <c r="R959" s="14" t="n"/>
      <c r="S959" s="14" t="n"/>
      <c r="T959" s="14" t="n"/>
      <c r="U959" s="14" t="n"/>
      <c r="V959" s="14" t="n"/>
      <c r="W959" s="14" t="n"/>
      <c r="X959" s="14" t="n"/>
      <c r="Y959" s="14" t="n"/>
      <c r="Z959" s="14" t="n"/>
    </row>
    <row r="960" ht="15.75" customHeight="1" s="16">
      <c r="A960" s="14" t="n"/>
      <c r="B960" s="14" t="n"/>
      <c r="C960" s="14" t="n"/>
      <c r="D960" s="14" t="n"/>
      <c r="E960" s="14" t="n"/>
      <c r="F960" s="14" t="n"/>
      <c r="G960" s="14" t="n"/>
      <c r="H960" s="14" t="n"/>
      <c r="I960" s="14" t="n"/>
      <c r="J960" s="14" t="n"/>
      <c r="K960" s="14" t="n"/>
      <c r="L960" s="14" t="n"/>
      <c r="M960" s="14" t="n"/>
      <c r="N960" s="14" t="n"/>
      <c r="O960" s="14" t="n"/>
      <c r="P960" s="14" t="n"/>
      <c r="Q960" s="14" t="n"/>
      <c r="R960" s="14" t="n"/>
      <c r="S960" s="14" t="n"/>
      <c r="T960" s="14" t="n"/>
      <c r="U960" s="14" t="n"/>
      <c r="V960" s="14" t="n"/>
      <c r="W960" s="14" t="n"/>
      <c r="X960" s="14" t="n"/>
      <c r="Y960" s="14" t="n"/>
      <c r="Z960" s="14" t="n"/>
    </row>
    <row r="961" ht="15.75" customHeight="1" s="16">
      <c r="A961" s="14" t="n"/>
      <c r="B961" s="14" t="n"/>
      <c r="C961" s="14" t="n"/>
      <c r="D961" s="14" t="n"/>
      <c r="E961" s="14" t="n"/>
      <c r="F961" s="14" t="n"/>
      <c r="G961" s="14" t="n"/>
      <c r="H961" s="14" t="n"/>
      <c r="I961" s="14" t="n"/>
      <c r="J961" s="14" t="n"/>
      <c r="K961" s="14" t="n"/>
      <c r="L961" s="14" t="n"/>
      <c r="M961" s="14" t="n"/>
      <c r="N961" s="14" t="n"/>
      <c r="O961" s="14" t="n"/>
      <c r="P961" s="14" t="n"/>
      <c r="Q961" s="14" t="n"/>
      <c r="R961" s="14" t="n"/>
      <c r="S961" s="14" t="n"/>
      <c r="T961" s="14" t="n"/>
      <c r="U961" s="14" t="n"/>
      <c r="V961" s="14" t="n"/>
      <c r="W961" s="14" t="n"/>
      <c r="X961" s="14" t="n"/>
      <c r="Y961" s="14" t="n"/>
      <c r="Z961" s="14" t="n"/>
    </row>
    <row r="962" ht="15.75" customHeight="1" s="16">
      <c r="A962" s="14" t="n"/>
      <c r="B962" s="14" t="n"/>
      <c r="C962" s="14" t="n"/>
      <c r="D962" s="14" t="n"/>
      <c r="E962" s="14" t="n"/>
      <c r="F962" s="14" t="n"/>
      <c r="G962" s="14" t="n"/>
      <c r="H962" s="14" t="n"/>
      <c r="I962" s="14" t="n"/>
      <c r="J962" s="14" t="n"/>
      <c r="K962" s="14" t="n"/>
      <c r="L962" s="14" t="n"/>
      <c r="M962" s="14" t="n"/>
      <c r="N962" s="14" t="n"/>
      <c r="O962" s="14" t="n"/>
      <c r="P962" s="14" t="n"/>
      <c r="Q962" s="14" t="n"/>
      <c r="R962" s="14" t="n"/>
      <c r="S962" s="14" t="n"/>
      <c r="T962" s="14" t="n"/>
      <c r="U962" s="14" t="n"/>
      <c r="V962" s="14" t="n"/>
      <c r="W962" s="14" t="n"/>
      <c r="X962" s="14" t="n"/>
      <c r="Y962" s="14" t="n"/>
      <c r="Z962" s="14" t="n"/>
    </row>
    <row r="963" ht="15.75" customHeight="1" s="16">
      <c r="A963" s="14" t="n"/>
      <c r="B963" s="14" t="n"/>
      <c r="C963" s="14" t="n"/>
      <c r="D963" s="14" t="n"/>
      <c r="E963" s="14" t="n"/>
      <c r="F963" s="14" t="n"/>
      <c r="G963" s="14" t="n"/>
      <c r="H963" s="14" t="n"/>
      <c r="I963" s="14" t="n"/>
      <c r="J963" s="14" t="n"/>
      <c r="K963" s="14" t="n"/>
      <c r="L963" s="14" t="n"/>
      <c r="M963" s="14" t="n"/>
      <c r="N963" s="14" t="n"/>
      <c r="O963" s="14" t="n"/>
      <c r="P963" s="14" t="n"/>
      <c r="Q963" s="14" t="n"/>
      <c r="R963" s="14" t="n"/>
      <c r="S963" s="14" t="n"/>
      <c r="T963" s="14" t="n"/>
      <c r="U963" s="14" t="n"/>
      <c r="V963" s="14" t="n"/>
      <c r="W963" s="14" t="n"/>
      <c r="X963" s="14" t="n"/>
      <c r="Y963" s="14" t="n"/>
      <c r="Z963" s="14" t="n"/>
    </row>
    <row r="964" ht="15.75" customHeight="1" s="16">
      <c r="A964" s="14" t="n"/>
      <c r="B964" s="14" t="n"/>
      <c r="C964" s="14" t="n"/>
      <c r="D964" s="14" t="n"/>
      <c r="E964" s="14" t="n"/>
      <c r="F964" s="14" t="n"/>
      <c r="G964" s="14" t="n"/>
      <c r="H964" s="14" t="n"/>
      <c r="I964" s="14" t="n"/>
      <c r="J964" s="14" t="n"/>
      <c r="K964" s="14" t="n"/>
      <c r="L964" s="14" t="n"/>
      <c r="M964" s="14" t="n"/>
      <c r="N964" s="14" t="n"/>
      <c r="O964" s="14" t="n"/>
      <c r="P964" s="14" t="n"/>
      <c r="Q964" s="14" t="n"/>
      <c r="R964" s="14" t="n"/>
      <c r="S964" s="14" t="n"/>
      <c r="T964" s="14" t="n"/>
      <c r="U964" s="14" t="n"/>
      <c r="V964" s="14" t="n"/>
      <c r="W964" s="14" t="n"/>
      <c r="X964" s="14" t="n"/>
      <c r="Y964" s="14" t="n"/>
      <c r="Z964" s="14" t="n"/>
    </row>
    <row r="965" ht="15.75" customHeight="1" s="16">
      <c r="A965" s="14" t="n"/>
      <c r="B965" s="14" t="n"/>
      <c r="C965" s="14" t="n"/>
      <c r="D965" s="14" t="n"/>
      <c r="E965" s="14" t="n"/>
      <c r="F965" s="14" t="n"/>
      <c r="G965" s="14" t="n"/>
      <c r="H965" s="14" t="n"/>
      <c r="I965" s="14" t="n"/>
      <c r="J965" s="14" t="n"/>
      <c r="K965" s="14" t="n"/>
      <c r="L965" s="14" t="n"/>
      <c r="M965" s="14" t="n"/>
      <c r="N965" s="14" t="n"/>
      <c r="O965" s="14" t="n"/>
      <c r="P965" s="14" t="n"/>
      <c r="Q965" s="14" t="n"/>
      <c r="R965" s="14" t="n"/>
      <c r="S965" s="14" t="n"/>
      <c r="T965" s="14" t="n"/>
      <c r="U965" s="14" t="n"/>
      <c r="V965" s="14" t="n"/>
      <c r="W965" s="14" t="n"/>
      <c r="X965" s="14" t="n"/>
      <c r="Y965" s="14" t="n"/>
      <c r="Z965" s="14" t="n"/>
    </row>
    <row r="966" ht="15.75" customHeight="1" s="16">
      <c r="A966" s="14" t="n"/>
      <c r="B966" s="14" t="n"/>
      <c r="C966" s="14" t="n"/>
      <c r="D966" s="14" t="n"/>
      <c r="E966" s="14" t="n"/>
      <c r="F966" s="14" t="n"/>
      <c r="G966" s="14" t="n"/>
      <c r="H966" s="14" t="n"/>
      <c r="I966" s="14" t="n"/>
      <c r="J966" s="14" t="n"/>
      <c r="K966" s="14" t="n"/>
      <c r="L966" s="14" t="n"/>
      <c r="M966" s="14" t="n"/>
      <c r="N966" s="14" t="n"/>
      <c r="O966" s="14" t="n"/>
      <c r="P966" s="14" t="n"/>
      <c r="Q966" s="14" t="n"/>
      <c r="R966" s="14" t="n"/>
      <c r="S966" s="14" t="n"/>
      <c r="T966" s="14" t="n"/>
      <c r="U966" s="14" t="n"/>
      <c r="V966" s="14" t="n"/>
      <c r="W966" s="14" t="n"/>
      <c r="X966" s="14" t="n"/>
      <c r="Y966" s="14" t="n"/>
      <c r="Z966" s="14" t="n"/>
    </row>
    <row r="967" ht="15.75" customHeight="1" s="16">
      <c r="A967" s="14" t="n"/>
      <c r="B967" s="14" t="n"/>
      <c r="C967" s="14" t="n"/>
      <c r="D967" s="14" t="n"/>
      <c r="E967" s="14" t="n"/>
      <c r="F967" s="14" t="n"/>
      <c r="G967" s="14" t="n"/>
      <c r="H967" s="14" t="n"/>
      <c r="I967" s="14" t="n"/>
      <c r="J967" s="14" t="n"/>
      <c r="K967" s="14" t="n"/>
      <c r="L967" s="14" t="n"/>
      <c r="M967" s="14" t="n"/>
      <c r="N967" s="14" t="n"/>
      <c r="O967" s="14" t="n"/>
      <c r="P967" s="14" t="n"/>
      <c r="Q967" s="14" t="n"/>
      <c r="R967" s="14" t="n"/>
      <c r="S967" s="14" t="n"/>
      <c r="T967" s="14" t="n"/>
      <c r="U967" s="14" t="n"/>
      <c r="V967" s="14" t="n"/>
      <c r="W967" s="14" t="n"/>
      <c r="X967" s="14" t="n"/>
      <c r="Y967" s="14" t="n"/>
      <c r="Z967" s="14" t="n"/>
    </row>
    <row r="968" ht="15.75" customHeight="1" s="16">
      <c r="A968" s="14" t="n"/>
      <c r="B968" s="14" t="n"/>
      <c r="C968" s="14" t="n"/>
      <c r="D968" s="14" t="n"/>
      <c r="E968" s="14" t="n"/>
      <c r="F968" s="14" t="n"/>
      <c r="G968" s="14" t="n"/>
      <c r="H968" s="14" t="n"/>
      <c r="I968" s="14" t="n"/>
      <c r="J968" s="14" t="n"/>
      <c r="K968" s="14" t="n"/>
      <c r="L968" s="14" t="n"/>
      <c r="M968" s="14" t="n"/>
      <c r="N968" s="14" t="n"/>
      <c r="O968" s="14" t="n"/>
      <c r="P968" s="14" t="n"/>
      <c r="Q968" s="14" t="n"/>
      <c r="R968" s="14" t="n"/>
      <c r="S968" s="14" t="n"/>
      <c r="T968" s="14" t="n"/>
      <c r="U968" s="14" t="n"/>
      <c r="V968" s="14" t="n"/>
      <c r="W968" s="14" t="n"/>
      <c r="X968" s="14" t="n"/>
      <c r="Y968" s="14" t="n"/>
      <c r="Z968" s="14" t="n"/>
    </row>
    <row r="969" ht="15.75" customHeight="1" s="16">
      <c r="A969" s="14" t="n"/>
      <c r="B969" s="14" t="n"/>
      <c r="C969" s="14" t="n"/>
      <c r="D969" s="14" t="n"/>
      <c r="E969" s="14" t="n"/>
      <c r="F969" s="14" t="n"/>
      <c r="G969" s="14" t="n"/>
      <c r="H969" s="14" t="n"/>
      <c r="I969" s="14" t="n"/>
      <c r="J969" s="14" t="n"/>
      <c r="K969" s="14" t="n"/>
      <c r="L969" s="14" t="n"/>
      <c r="M969" s="14" t="n"/>
      <c r="N969" s="14" t="n"/>
      <c r="O969" s="14" t="n"/>
      <c r="P969" s="14" t="n"/>
      <c r="Q969" s="14" t="n"/>
      <c r="R969" s="14" t="n"/>
      <c r="S969" s="14" t="n"/>
      <c r="T969" s="14" t="n"/>
      <c r="U969" s="14" t="n"/>
      <c r="V969" s="14" t="n"/>
      <c r="W969" s="14" t="n"/>
      <c r="X969" s="14" t="n"/>
      <c r="Y969" s="14" t="n"/>
      <c r="Z969" s="14" t="n"/>
    </row>
    <row r="970" ht="15.75" customHeight="1" s="16">
      <c r="A970" s="14" t="n"/>
      <c r="B970" s="14" t="n"/>
      <c r="C970" s="14" t="n"/>
      <c r="D970" s="14" t="n"/>
      <c r="E970" s="14" t="n"/>
      <c r="F970" s="14" t="n"/>
      <c r="G970" s="14" t="n"/>
      <c r="H970" s="14" t="n"/>
      <c r="I970" s="14" t="n"/>
      <c r="J970" s="14" t="n"/>
      <c r="K970" s="14" t="n"/>
      <c r="L970" s="14" t="n"/>
      <c r="M970" s="14" t="n"/>
      <c r="N970" s="14" t="n"/>
      <c r="O970" s="14" t="n"/>
      <c r="P970" s="14" t="n"/>
      <c r="Q970" s="14" t="n"/>
      <c r="R970" s="14" t="n"/>
      <c r="S970" s="14" t="n"/>
      <c r="T970" s="14" t="n"/>
      <c r="U970" s="14" t="n"/>
      <c r="V970" s="14" t="n"/>
      <c r="W970" s="14" t="n"/>
      <c r="X970" s="14" t="n"/>
      <c r="Y970" s="14" t="n"/>
      <c r="Z970" s="14" t="n"/>
    </row>
    <row r="971" ht="15.75" customHeight="1" s="16">
      <c r="A971" s="14" t="n"/>
      <c r="B971" s="14" t="n"/>
      <c r="C971" s="14" t="n"/>
      <c r="D971" s="14" t="n"/>
      <c r="E971" s="14" t="n"/>
      <c r="F971" s="14" t="n"/>
      <c r="G971" s="14" t="n"/>
      <c r="H971" s="14" t="n"/>
      <c r="I971" s="14" t="n"/>
      <c r="J971" s="14" t="n"/>
      <c r="K971" s="14" t="n"/>
      <c r="L971" s="14" t="n"/>
      <c r="M971" s="14" t="n"/>
      <c r="N971" s="14" t="n"/>
      <c r="O971" s="14" t="n"/>
      <c r="P971" s="14" t="n"/>
      <c r="Q971" s="14" t="n"/>
      <c r="R971" s="14" t="n"/>
      <c r="S971" s="14" t="n"/>
      <c r="T971" s="14" t="n"/>
      <c r="U971" s="14" t="n"/>
      <c r="V971" s="14" t="n"/>
      <c r="W971" s="14" t="n"/>
      <c r="X971" s="14" t="n"/>
      <c r="Y971" s="14" t="n"/>
      <c r="Z971" s="14" t="n"/>
    </row>
    <row r="972" ht="15.75" customHeight="1" s="16">
      <c r="A972" s="14" t="n"/>
      <c r="B972" s="14" t="n"/>
      <c r="C972" s="14" t="n"/>
      <c r="D972" s="14" t="n"/>
      <c r="E972" s="14" t="n"/>
      <c r="F972" s="14" t="n"/>
      <c r="G972" s="14" t="n"/>
      <c r="H972" s="14" t="n"/>
      <c r="I972" s="14" t="n"/>
      <c r="J972" s="14" t="n"/>
      <c r="K972" s="14" t="n"/>
      <c r="L972" s="14" t="n"/>
      <c r="M972" s="14" t="n"/>
      <c r="N972" s="14" t="n"/>
      <c r="O972" s="14" t="n"/>
      <c r="P972" s="14" t="n"/>
      <c r="Q972" s="14" t="n"/>
      <c r="R972" s="14" t="n"/>
      <c r="S972" s="14" t="n"/>
      <c r="T972" s="14" t="n"/>
      <c r="U972" s="14" t="n"/>
      <c r="V972" s="14" t="n"/>
      <c r="W972" s="14" t="n"/>
      <c r="X972" s="14" t="n"/>
      <c r="Y972" s="14" t="n"/>
      <c r="Z972" s="14" t="n"/>
    </row>
    <row r="973" ht="15.75" customHeight="1" s="16">
      <c r="A973" s="14" t="n"/>
      <c r="B973" s="14" t="n"/>
      <c r="C973" s="14" t="n"/>
      <c r="D973" s="14" t="n"/>
      <c r="E973" s="14" t="n"/>
      <c r="F973" s="14" t="n"/>
      <c r="G973" s="14" t="n"/>
      <c r="H973" s="14" t="n"/>
      <c r="I973" s="14" t="n"/>
      <c r="J973" s="14" t="n"/>
      <c r="K973" s="14" t="n"/>
      <c r="L973" s="14" t="n"/>
      <c r="M973" s="14" t="n"/>
      <c r="N973" s="14" t="n"/>
      <c r="O973" s="14" t="n"/>
      <c r="P973" s="14" t="n"/>
      <c r="Q973" s="14" t="n"/>
      <c r="R973" s="14" t="n"/>
      <c r="S973" s="14" t="n"/>
      <c r="T973" s="14" t="n"/>
      <c r="U973" s="14" t="n"/>
      <c r="V973" s="14" t="n"/>
      <c r="W973" s="14" t="n"/>
      <c r="X973" s="14" t="n"/>
      <c r="Y973" s="14" t="n"/>
      <c r="Z973" s="14" t="n"/>
    </row>
    <row r="974" ht="15.75" customHeight="1" s="16">
      <c r="A974" s="14" t="n"/>
      <c r="B974" s="14" t="n"/>
      <c r="C974" s="14" t="n"/>
      <c r="D974" s="14" t="n"/>
      <c r="E974" s="14" t="n"/>
      <c r="F974" s="14" t="n"/>
      <c r="G974" s="14" t="n"/>
      <c r="H974" s="14" t="n"/>
      <c r="I974" s="14" t="n"/>
      <c r="J974" s="14" t="n"/>
      <c r="K974" s="14" t="n"/>
      <c r="L974" s="14" t="n"/>
      <c r="M974" s="14" t="n"/>
      <c r="N974" s="14" t="n"/>
      <c r="O974" s="14" t="n"/>
      <c r="P974" s="14" t="n"/>
      <c r="Q974" s="14" t="n"/>
      <c r="R974" s="14" t="n"/>
      <c r="S974" s="14" t="n"/>
      <c r="T974" s="14" t="n"/>
      <c r="U974" s="14" t="n"/>
      <c r="V974" s="14" t="n"/>
      <c r="W974" s="14" t="n"/>
      <c r="X974" s="14" t="n"/>
      <c r="Y974" s="14" t="n"/>
      <c r="Z974" s="14" t="n"/>
    </row>
    <row r="975" ht="15.75" customHeight="1" s="16">
      <c r="A975" s="14" t="n"/>
      <c r="B975" s="14" t="n"/>
      <c r="C975" s="14" t="n"/>
      <c r="D975" s="14" t="n"/>
      <c r="E975" s="14" t="n"/>
      <c r="F975" s="14" t="n"/>
      <c r="G975" s="14" t="n"/>
      <c r="H975" s="14" t="n"/>
      <c r="I975" s="14" t="n"/>
      <c r="J975" s="14" t="n"/>
      <c r="K975" s="14" t="n"/>
      <c r="L975" s="14" t="n"/>
      <c r="M975" s="14" t="n"/>
      <c r="N975" s="14" t="n"/>
      <c r="O975" s="14" t="n"/>
      <c r="P975" s="14" t="n"/>
      <c r="Q975" s="14" t="n"/>
      <c r="R975" s="14" t="n"/>
      <c r="S975" s="14" t="n"/>
      <c r="T975" s="14" t="n"/>
      <c r="U975" s="14" t="n"/>
      <c r="V975" s="14" t="n"/>
      <c r="W975" s="14" t="n"/>
      <c r="X975" s="14" t="n"/>
      <c r="Y975" s="14" t="n"/>
      <c r="Z975" s="14" t="n"/>
    </row>
    <row r="976" ht="15.75" customHeight="1" s="16">
      <c r="A976" s="14" t="n"/>
      <c r="B976" s="14" t="n"/>
      <c r="C976" s="14" t="n"/>
      <c r="D976" s="14" t="n"/>
      <c r="E976" s="14" t="n"/>
      <c r="F976" s="14" t="n"/>
      <c r="G976" s="14" t="n"/>
      <c r="H976" s="14" t="n"/>
      <c r="I976" s="14" t="n"/>
      <c r="J976" s="14" t="n"/>
      <c r="K976" s="14" t="n"/>
      <c r="L976" s="14" t="n"/>
      <c r="M976" s="14" t="n"/>
      <c r="N976" s="14" t="n"/>
      <c r="O976" s="14" t="n"/>
      <c r="P976" s="14" t="n"/>
      <c r="Q976" s="14" t="n"/>
      <c r="R976" s="14" t="n"/>
      <c r="S976" s="14" t="n"/>
      <c r="T976" s="14" t="n"/>
      <c r="U976" s="14" t="n"/>
      <c r="V976" s="14" t="n"/>
      <c r="W976" s="14" t="n"/>
      <c r="X976" s="14" t="n"/>
      <c r="Y976" s="14" t="n"/>
      <c r="Z976" s="14" t="n"/>
    </row>
    <row r="977" ht="15.75" customHeight="1" s="16">
      <c r="A977" s="14" t="n"/>
      <c r="B977" s="14" t="n"/>
      <c r="C977" s="14" t="n"/>
      <c r="D977" s="14" t="n"/>
      <c r="E977" s="14" t="n"/>
      <c r="F977" s="14" t="n"/>
      <c r="G977" s="14" t="n"/>
      <c r="H977" s="14" t="n"/>
      <c r="I977" s="14" t="n"/>
      <c r="J977" s="14" t="n"/>
      <c r="K977" s="14" t="n"/>
      <c r="L977" s="14" t="n"/>
      <c r="M977" s="14" t="n"/>
      <c r="N977" s="14" t="n"/>
      <c r="O977" s="14" t="n"/>
      <c r="P977" s="14" t="n"/>
      <c r="Q977" s="14" t="n"/>
      <c r="R977" s="14" t="n"/>
      <c r="S977" s="14" t="n"/>
      <c r="T977" s="14" t="n"/>
      <c r="U977" s="14" t="n"/>
      <c r="V977" s="14" t="n"/>
      <c r="W977" s="14" t="n"/>
      <c r="X977" s="14" t="n"/>
      <c r="Y977" s="14" t="n"/>
      <c r="Z977" s="14" t="n"/>
    </row>
    <row r="978" ht="15.75" customHeight="1" s="16">
      <c r="A978" s="14" t="n"/>
      <c r="B978" s="14" t="n"/>
      <c r="C978" s="14" t="n"/>
      <c r="D978" s="14" t="n"/>
      <c r="E978" s="14" t="n"/>
      <c r="F978" s="14" t="n"/>
      <c r="G978" s="14" t="n"/>
      <c r="H978" s="14" t="n"/>
      <c r="I978" s="14" t="n"/>
      <c r="J978" s="14" t="n"/>
      <c r="K978" s="14" t="n"/>
      <c r="L978" s="14" t="n"/>
      <c r="M978" s="14" t="n"/>
      <c r="N978" s="14" t="n"/>
      <c r="O978" s="14" t="n"/>
      <c r="P978" s="14" t="n"/>
      <c r="Q978" s="14" t="n"/>
      <c r="R978" s="14" t="n"/>
      <c r="S978" s="14" t="n"/>
      <c r="T978" s="14" t="n"/>
      <c r="U978" s="14" t="n"/>
      <c r="V978" s="14" t="n"/>
      <c r="W978" s="14" t="n"/>
      <c r="X978" s="14" t="n"/>
      <c r="Y978" s="14" t="n"/>
      <c r="Z978" s="14" t="n"/>
    </row>
    <row r="979" ht="15.75" customHeight="1" s="16">
      <c r="A979" s="14" t="n"/>
      <c r="B979" s="14" t="n"/>
      <c r="C979" s="14" t="n"/>
      <c r="D979" s="14" t="n"/>
      <c r="E979" s="14" t="n"/>
      <c r="F979" s="14" t="n"/>
      <c r="G979" s="14" t="n"/>
      <c r="H979" s="14" t="n"/>
      <c r="I979" s="14" t="n"/>
      <c r="J979" s="14" t="n"/>
      <c r="K979" s="14" t="n"/>
      <c r="L979" s="14" t="n"/>
      <c r="M979" s="14" t="n"/>
      <c r="N979" s="14" t="n"/>
      <c r="O979" s="14" t="n"/>
      <c r="P979" s="14" t="n"/>
      <c r="Q979" s="14" t="n"/>
      <c r="R979" s="14" t="n"/>
      <c r="S979" s="14" t="n"/>
      <c r="T979" s="14" t="n"/>
      <c r="U979" s="14" t="n"/>
      <c r="V979" s="14" t="n"/>
      <c r="W979" s="14" t="n"/>
      <c r="X979" s="14" t="n"/>
      <c r="Y979" s="14" t="n"/>
      <c r="Z979" s="14" t="n"/>
    </row>
    <row r="980" ht="15.75" customHeight="1" s="16">
      <c r="A980" s="14" t="n"/>
      <c r="B980" s="14" t="n"/>
      <c r="C980" s="14" t="n"/>
      <c r="D980" s="14" t="n"/>
      <c r="E980" s="14" t="n"/>
      <c r="F980" s="14" t="n"/>
      <c r="G980" s="14" t="n"/>
      <c r="H980" s="14" t="n"/>
      <c r="I980" s="14" t="n"/>
      <c r="J980" s="14" t="n"/>
      <c r="K980" s="14" t="n"/>
      <c r="L980" s="14" t="n"/>
      <c r="M980" s="14" t="n"/>
      <c r="N980" s="14" t="n"/>
      <c r="O980" s="14" t="n"/>
      <c r="P980" s="14" t="n"/>
      <c r="Q980" s="14" t="n"/>
      <c r="R980" s="14" t="n"/>
      <c r="S980" s="14" t="n"/>
      <c r="T980" s="14" t="n"/>
      <c r="U980" s="14" t="n"/>
      <c r="V980" s="14" t="n"/>
      <c r="W980" s="14" t="n"/>
      <c r="X980" s="14" t="n"/>
      <c r="Y980" s="14" t="n"/>
      <c r="Z980" s="14" t="n"/>
    </row>
    <row r="981" ht="15.75" customHeight="1" s="16">
      <c r="A981" s="14" t="n"/>
      <c r="B981" s="14" t="n"/>
      <c r="C981" s="14" t="n"/>
      <c r="D981" s="14" t="n"/>
      <c r="E981" s="14" t="n"/>
      <c r="F981" s="14" t="n"/>
      <c r="G981" s="14" t="n"/>
      <c r="H981" s="14" t="n"/>
      <c r="I981" s="14" t="n"/>
      <c r="J981" s="14" t="n"/>
      <c r="K981" s="14" t="n"/>
      <c r="L981" s="14" t="n"/>
      <c r="M981" s="14" t="n"/>
      <c r="N981" s="14" t="n"/>
      <c r="O981" s="14" t="n"/>
      <c r="P981" s="14" t="n"/>
      <c r="Q981" s="14" t="n"/>
      <c r="R981" s="14" t="n"/>
      <c r="S981" s="14" t="n"/>
      <c r="T981" s="14" t="n"/>
      <c r="U981" s="14" t="n"/>
      <c r="V981" s="14" t="n"/>
      <c r="W981" s="14" t="n"/>
      <c r="X981" s="14" t="n"/>
      <c r="Y981" s="14" t="n"/>
      <c r="Z981" s="14" t="n"/>
    </row>
    <row r="982" ht="15.75" customHeight="1" s="16">
      <c r="A982" s="14" t="n"/>
      <c r="B982" s="14" t="n"/>
      <c r="C982" s="14" t="n"/>
      <c r="D982" s="14" t="n"/>
      <c r="E982" s="14" t="n"/>
      <c r="F982" s="14" t="n"/>
      <c r="G982" s="14" t="n"/>
      <c r="H982" s="14" t="n"/>
      <c r="I982" s="14" t="n"/>
      <c r="J982" s="14" t="n"/>
      <c r="K982" s="14" t="n"/>
      <c r="L982" s="14" t="n"/>
      <c r="M982" s="14" t="n"/>
      <c r="N982" s="14" t="n"/>
      <c r="O982" s="14" t="n"/>
      <c r="P982" s="14" t="n"/>
      <c r="Q982" s="14" t="n"/>
      <c r="R982" s="14" t="n"/>
      <c r="S982" s="14" t="n"/>
      <c r="T982" s="14" t="n"/>
      <c r="U982" s="14" t="n"/>
      <c r="V982" s="14" t="n"/>
      <c r="W982" s="14" t="n"/>
      <c r="X982" s="14" t="n"/>
      <c r="Y982" s="14" t="n"/>
      <c r="Z982" s="14" t="n"/>
    </row>
    <row r="983" ht="15.75" customHeight="1" s="16">
      <c r="A983" s="14" t="n"/>
      <c r="B983" s="14" t="n"/>
      <c r="C983" s="14" t="n"/>
      <c r="D983" s="14" t="n"/>
      <c r="E983" s="14" t="n"/>
      <c r="F983" s="14" t="n"/>
      <c r="G983" s="14" t="n"/>
      <c r="H983" s="14" t="n"/>
      <c r="I983" s="14" t="n"/>
      <c r="J983" s="14" t="n"/>
      <c r="K983" s="14" t="n"/>
      <c r="L983" s="14" t="n"/>
      <c r="M983" s="14" t="n"/>
      <c r="N983" s="14" t="n"/>
      <c r="O983" s="14" t="n"/>
      <c r="P983" s="14" t="n"/>
      <c r="Q983" s="14" t="n"/>
      <c r="R983" s="14" t="n"/>
      <c r="S983" s="14" t="n"/>
      <c r="T983" s="14" t="n"/>
      <c r="U983" s="14" t="n"/>
      <c r="V983" s="14" t="n"/>
      <c r="W983" s="14" t="n"/>
      <c r="X983" s="14" t="n"/>
      <c r="Y983" s="14" t="n"/>
      <c r="Z983" s="14" t="n"/>
    </row>
    <row r="984" ht="15.75" customHeight="1" s="16">
      <c r="A984" s="14" t="n"/>
      <c r="B984" s="14" t="n"/>
      <c r="C984" s="14" t="n"/>
      <c r="D984" s="14" t="n"/>
      <c r="E984" s="14" t="n"/>
      <c r="F984" s="14" t="n"/>
      <c r="G984" s="14" t="n"/>
      <c r="H984" s="14" t="n"/>
      <c r="I984" s="14" t="n"/>
      <c r="J984" s="14" t="n"/>
      <c r="K984" s="14" t="n"/>
      <c r="L984" s="14" t="n"/>
      <c r="M984" s="14" t="n"/>
      <c r="N984" s="14" t="n"/>
      <c r="O984" s="14" t="n"/>
      <c r="P984" s="14" t="n"/>
      <c r="Q984" s="14" t="n"/>
      <c r="R984" s="14" t="n"/>
      <c r="S984" s="14" t="n"/>
      <c r="T984" s="14" t="n"/>
      <c r="U984" s="14" t="n"/>
      <c r="V984" s="14" t="n"/>
      <c r="W984" s="14" t="n"/>
      <c r="X984" s="14" t="n"/>
      <c r="Y984" s="14" t="n"/>
      <c r="Z984" s="14" t="n"/>
    </row>
    <row r="985" ht="15.75" customHeight="1" s="16">
      <c r="A985" s="14" t="n"/>
      <c r="B985" s="14" t="n"/>
      <c r="C985" s="14" t="n"/>
      <c r="D985" s="14" t="n"/>
      <c r="E985" s="14" t="n"/>
      <c r="F985" s="14" t="n"/>
      <c r="G985" s="14" t="n"/>
      <c r="H985" s="14" t="n"/>
      <c r="I985" s="14" t="n"/>
      <c r="J985" s="14" t="n"/>
      <c r="K985" s="14" t="n"/>
      <c r="L985" s="14" t="n"/>
      <c r="M985" s="14" t="n"/>
      <c r="N985" s="14" t="n"/>
      <c r="O985" s="14" t="n"/>
      <c r="P985" s="14" t="n"/>
      <c r="Q985" s="14" t="n"/>
      <c r="R985" s="14" t="n"/>
      <c r="S985" s="14" t="n"/>
      <c r="T985" s="14" t="n"/>
      <c r="U985" s="14" t="n"/>
      <c r="V985" s="14" t="n"/>
      <c r="W985" s="14" t="n"/>
      <c r="X985" s="14" t="n"/>
      <c r="Y985" s="14" t="n"/>
      <c r="Z985" s="14" t="n"/>
    </row>
    <row r="986" ht="15.75" customHeight="1" s="16">
      <c r="A986" s="14" t="n"/>
      <c r="B986" s="14" t="n"/>
      <c r="C986" s="14" t="n"/>
      <c r="D986" s="14" t="n"/>
      <c r="E986" s="14" t="n"/>
      <c r="F986" s="14" t="n"/>
      <c r="G986" s="14" t="n"/>
      <c r="H986" s="14" t="n"/>
      <c r="I986" s="14" t="n"/>
      <c r="J986" s="14" t="n"/>
      <c r="K986" s="14" t="n"/>
      <c r="L986" s="14" t="n"/>
      <c r="M986" s="14" t="n"/>
      <c r="N986" s="14" t="n"/>
      <c r="O986" s="14" t="n"/>
      <c r="P986" s="14" t="n"/>
      <c r="Q986" s="14" t="n"/>
      <c r="R986" s="14" t="n"/>
      <c r="S986" s="14" t="n"/>
      <c r="T986" s="14" t="n"/>
      <c r="U986" s="14" t="n"/>
      <c r="V986" s="14" t="n"/>
      <c r="W986" s="14" t="n"/>
      <c r="X986" s="14" t="n"/>
      <c r="Y986" s="14" t="n"/>
      <c r="Z986" s="14" t="n"/>
    </row>
    <row r="987" ht="15.75" customHeight="1" s="16">
      <c r="A987" s="14" t="n"/>
      <c r="B987" s="14" t="n"/>
      <c r="C987" s="14" t="n"/>
      <c r="D987" s="14" t="n"/>
      <c r="E987" s="14" t="n"/>
      <c r="F987" s="14" t="n"/>
      <c r="G987" s="14" t="n"/>
      <c r="H987" s="14" t="n"/>
      <c r="I987" s="14" t="n"/>
      <c r="J987" s="14" t="n"/>
      <c r="K987" s="14" t="n"/>
      <c r="L987" s="14" t="n"/>
      <c r="M987" s="14" t="n"/>
      <c r="N987" s="14" t="n"/>
      <c r="O987" s="14" t="n"/>
      <c r="P987" s="14" t="n"/>
      <c r="Q987" s="14" t="n"/>
      <c r="R987" s="14" t="n"/>
      <c r="S987" s="14" t="n"/>
      <c r="T987" s="14" t="n"/>
      <c r="U987" s="14" t="n"/>
      <c r="V987" s="14" t="n"/>
      <c r="W987" s="14" t="n"/>
      <c r="X987" s="14" t="n"/>
      <c r="Y987" s="14" t="n"/>
      <c r="Z987" s="14" t="n"/>
    </row>
    <row r="988" ht="15.75" customHeight="1" s="16">
      <c r="A988" s="14" t="n"/>
      <c r="B988" s="14" t="n"/>
      <c r="C988" s="14" t="n"/>
      <c r="D988" s="14" t="n"/>
      <c r="E988" s="14" t="n"/>
      <c r="F988" s="14" t="n"/>
      <c r="G988" s="14" t="n"/>
      <c r="H988" s="14" t="n"/>
      <c r="I988" s="14" t="n"/>
      <c r="J988" s="14" t="n"/>
      <c r="K988" s="14" t="n"/>
      <c r="L988" s="14" t="n"/>
      <c r="M988" s="14" t="n"/>
      <c r="N988" s="14" t="n"/>
      <c r="O988" s="14" t="n"/>
      <c r="P988" s="14" t="n"/>
      <c r="Q988" s="14" t="n"/>
      <c r="R988" s="14" t="n"/>
      <c r="S988" s="14" t="n"/>
      <c r="T988" s="14" t="n"/>
      <c r="U988" s="14" t="n"/>
      <c r="V988" s="14" t="n"/>
      <c r="W988" s="14" t="n"/>
      <c r="X988" s="14" t="n"/>
      <c r="Y988" s="14" t="n"/>
      <c r="Z988" s="14" t="n"/>
    </row>
    <row r="989" ht="15.75" customHeight="1" s="16">
      <c r="A989" s="14" t="n"/>
      <c r="B989" s="14" t="n"/>
      <c r="C989" s="14" t="n"/>
      <c r="D989" s="14" t="n"/>
      <c r="E989" s="14" t="n"/>
      <c r="F989" s="14" t="n"/>
      <c r="G989" s="14" t="n"/>
      <c r="H989" s="14" t="n"/>
      <c r="I989" s="14" t="n"/>
      <c r="J989" s="14" t="n"/>
      <c r="K989" s="14" t="n"/>
      <c r="L989" s="14" t="n"/>
      <c r="M989" s="14" t="n"/>
      <c r="N989" s="14" t="n"/>
      <c r="O989" s="14" t="n"/>
      <c r="P989" s="14" t="n"/>
      <c r="Q989" s="14" t="n"/>
      <c r="R989" s="14" t="n"/>
      <c r="S989" s="14" t="n"/>
      <c r="T989" s="14" t="n"/>
      <c r="U989" s="14" t="n"/>
      <c r="V989" s="14" t="n"/>
      <c r="W989" s="14" t="n"/>
      <c r="X989" s="14" t="n"/>
      <c r="Y989" s="14" t="n"/>
      <c r="Z989" s="14" t="n"/>
    </row>
    <row r="990" ht="15.75" customHeight="1" s="16">
      <c r="A990" s="14" t="n"/>
      <c r="B990" s="14" t="n"/>
      <c r="C990" s="14" t="n"/>
      <c r="D990" s="14" t="n"/>
      <c r="E990" s="14" t="n"/>
      <c r="F990" s="14" t="n"/>
      <c r="G990" s="14" t="n"/>
      <c r="H990" s="14" t="n"/>
      <c r="I990" s="14" t="n"/>
      <c r="J990" s="14" t="n"/>
      <c r="K990" s="14" t="n"/>
      <c r="L990" s="14" t="n"/>
      <c r="M990" s="14" t="n"/>
      <c r="N990" s="14" t="n"/>
      <c r="O990" s="14" t="n"/>
      <c r="P990" s="14" t="n"/>
      <c r="Q990" s="14" t="n"/>
      <c r="R990" s="14" t="n"/>
      <c r="S990" s="14" t="n"/>
      <c r="T990" s="14" t="n"/>
      <c r="U990" s="14" t="n"/>
      <c r="V990" s="14" t="n"/>
      <c r="W990" s="14" t="n"/>
      <c r="X990" s="14" t="n"/>
      <c r="Y990" s="14" t="n"/>
      <c r="Z990" s="14" t="n"/>
    </row>
    <row r="991" ht="15.75" customHeight="1" s="16">
      <c r="A991" s="14" t="n"/>
      <c r="B991" s="14" t="n"/>
      <c r="C991" s="14" t="n"/>
      <c r="D991" s="14" t="n"/>
      <c r="E991" s="14" t="n"/>
      <c r="F991" s="14" t="n"/>
      <c r="G991" s="14" t="n"/>
      <c r="H991" s="14" t="n"/>
      <c r="I991" s="14" t="n"/>
      <c r="J991" s="14" t="n"/>
      <c r="K991" s="14" t="n"/>
      <c r="L991" s="14" t="n"/>
      <c r="M991" s="14" t="n"/>
      <c r="N991" s="14" t="n"/>
      <c r="O991" s="14" t="n"/>
      <c r="P991" s="14" t="n"/>
      <c r="Q991" s="14" t="n"/>
      <c r="R991" s="14" t="n"/>
      <c r="S991" s="14" t="n"/>
      <c r="T991" s="14" t="n"/>
      <c r="U991" s="14" t="n"/>
      <c r="V991" s="14" t="n"/>
      <c r="W991" s="14" t="n"/>
      <c r="X991" s="14" t="n"/>
      <c r="Y991" s="14" t="n"/>
      <c r="Z991" s="14" t="n"/>
    </row>
    <row r="992" ht="15.75" customHeight="1" s="16">
      <c r="A992" s="14" t="n"/>
      <c r="B992" s="14" t="n"/>
      <c r="C992" s="14" t="n"/>
      <c r="D992" s="14" t="n"/>
      <c r="E992" s="14" t="n"/>
      <c r="F992" s="14" t="n"/>
      <c r="G992" s="14" t="n"/>
      <c r="H992" s="14" t="n"/>
      <c r="I992" s="14" t="n"/>
      <c r="J992" s="14" t="n"/>
      <c r="K992" s="14" t="n"/>
      <c r="L992" s="14" t="n"/>
      <c r="M992" s="14" t="n"/>
      <c r="N992" s="14" t="n"/>
      <c r="O992" s="14" t="n"/>
      <c r="P992" s="14" t="n"/>
      <c r="Q992" s="14" t="n"/>
      <c r="R992" s="14" t="n"/>
      <c r="S992" s="14" t="n"/>
      <c r="T992" s="14" t="n"/>
      <c r="U992" s="14" t="n"/>
      <c r="V992" s="14" t="n"/>
      <c r="W992" s="14" t="n"/>
      <c r="X992" s="14" t="n"/>
      <c r="Y992" s="14" t="n"/>
      <c r="Z992" s="14" t="n"/>
    </row>
    <row r="993" ht="15.75" customHeight="1" s="16">
      <c r="A993" s="14" t="n"/>
      <c r="B993" s="14" t="n"/>
      <c r="C993" s="14" t="n"/>
      <c r="D993" s="14" t="n"/>
      <c r="E993" s="14" t="n"/>
      <c r="F993" s="14" t="n"/>
      <c r="G993" s="14" t="n"/>
      <c r="H993" s="14" t="n"/>
      <c r="I993" s="14" t="n"/>
      <c r="J993" s="14" t="n"/>
      <c r="K993" s="14" t="n"/>
      <c r="L993" s="14" t="n"/>
      <c r="M993" s="14" t="n"/>
      <c r="N993" s="14" t="n"/>
      <c r="O993" s="14" t="n"/>
      <c r="P993" s="14" t="n"/>
      <c r="Q993" s="14" t="n"/>
      <c r="R993" s="14" t="n"/>
      <c r="S993" s="14" t="n"/>
      <c r="T993" s="14" t="n"/>
      <c r="U993" s="14" t="n"/>
      <c r="V993" s="14" t="n"/>
      <c r="W993" s="14" t="n"/>
      <c r="X993" s="14" t="n"/>
      <c r="Y993" s="14" t="n"/>
      <c r="Z993" s="14" t="n"/>
    </row>
    <row r="994" ht="15.75" customHeight="1" s="16">
      <c r="A994" s="14" t="n"/>
      <c r="B994" s="14" t="n"/>
      <c r="C994" s="14" t="n"/>
      <c r="D994" s="14" t="n"/>
      <c r="E994" s="14" t="n"/>
      <c r="F994" s="14" t="n"/>
      <c r="G994" s="14" t="n"/>
      <c r="H994" s="14" t="n"/>
      <c r="I994" s="14" t="n"/>
      <c r="J994" s="14" t="n"/>
      <c r="K994" s="14" t="n"/>
      <c r="L994" s="14" t="n"/>
      <c r="M994" s="14" t="n"/>
      <c r="N994" s="14" t="n"/>
      <c r="O994" s="14" t="n"/>
      <c r="P994" s="14" t="n"/>
      <c r="Q994" s="14" t="n"/>
      <c r="R994" s="14" t="n"/>
      <c r="S994" s="14" t="n"/>
      <c r="T994" s="14" t="n"/>
      <c r="U994" s="14" t="n"/>
      <c r="V994" s="14" t="n"/>
      <c r="W994" s="14" t="n"/>
      <c r="X994" s="14" t="n"/>
      <c r="Y994" s="14" t="n"/>
      <c r="Z994" s="14" t="n"/>
    </row>
    <row r="995" ht="15.75" customHeight="1" s="16">
      <c r="A995" s="14" t="n"/>
      <c r="B995" s="14" t="n"/>
      <c r="C995" s="14" t="n"/>
      <c r="D995" s="14" t="n"/>
      <c r="E995" s="14" t="n"/>
      <c r="F995" s="14" t="n"/>
      <c r="G995" s="14" t="n"/>
      <c r="H995" s="14" t="n"/>
      <c r="I995" s="14" t="n"/>
      <c r="J995" s="14" t="n"/>
      <c r="K995" s="14" t="n"/>
      <c r="L995" s="14" t="n"/>
      <c r="M995" s="14" t="n"/>
      <c r="N995" s="14" t="n"/>
      <c r="O995" s="14" t="n"/>
      <c r="P995" s="14" t="n"/>
      <c r="Q995" s="14" t="n"/>
      <c r="R995" s="14" t="n"/>
      <c r="S995" s="14" t="n"/>
      <c r="T995" s="14" t="n"/>
      <c r="U995" s="14" t="n"/>
      <c r="V995" s="14" t="n"/>
      <c r="W995" s="14" t="n"/>
      <c r="X995" s="14" t="n"/>
      <c r="Y995" s="14" t="n"/>
      <c r="Z995" s="14" t="n"/>
    </row>
    <row r="996" ht="15.75" customHeight="1" s="16">
      <c r="A996" s="14" t="n"/>
      <c r="B996" s="14" t="n"/>
      <c r="C996" s="14" t="n"/>
      <c r="D996" s="14" t="n"/>
      <c r="E996" s="14" t="n"/>
      <c r="F996" s="14" t="n"/>
      <c r="G996" s="14" t="n"/>
      <c r="H996" s="14" t="n"/>
      <c r="I996" s="14" t="n"/>
      <c r="J996" s="14" t="n"/>
      <c r="K996" s="14" t="n"/>
      <c r="L996" s="14" t="n"/>
      <c r="M996" s="14" t="n"/>
      <c r="N996" s="14" t="n"/>
      <c r="O996" s="14" t="n"/>
      <c r="P996" s="14" t="n"/>
      <c r="Q996" s="14" t="n"/>
      <c r="R996" s="14" t="n"/>
      <c r="S996" s="14" t="n"/>
      <c r="T996" s="14" t="n"/>
      <c r="U996" s="14" t="n"/>
      <c r="V996" s="14" t="n"/>
      <c r="W996" s="14" t="n"/>
      <c r="X996" s="14" t="n"/>
      <c r="Y996" s="14" t="n"/>
      <c r="Z996" s="14" t="n"/>
    </row>
    <row r="997" ht="15.75" customHeight="1" s="16">
      <c r="A997" s="14" t="n"/>
      <c r="B997" s="14" t="n"/>
      <c r="C997" s="14" t="n"/>
      <c r="D997" s="14" t="n"/>
      <c r="E997" s="14" t="n"/>
      <c r="F997" s="14" t="n"/>
      <c r="G997" s="14" t="n"/>
      <c r="H997" s="14" t="n"/>
      <c r="I997" s="14" t="n"/>
      <c r="J997" s="14" t="n"/>
      <c r="K997" s="14" t="n"/>
      <c r="L997" s="14" t="n"/>
      <c r="M997" s="14" t="n"/>
      <c r="N997" s="14" t="n"/>
      <c r="O997" s="14" t="n"/>
      <c r="P997" s="14" t="n"/>
      <c r="Q997" s="14" t="n"/>
      <c r="R997" s="14" t="n"/>
      <c r="S997" s="14" t="n"/>
      <c r="T997" s="14" t="n"/>
      <c r="U997" s="14" t="n"/>
      <c r="V997" s="14" t="n"/>
      <c r="W997" s="14" t="n"/>
      <c r="X997" s="14" t="n"/>
      <c r="Y997" s="14" t="n"/>
      <c r="Z997" s="14" t="n"/>
    </row>
    <row r="998" ht="15.75" customHeight="1" s="16">
      <c r="A998" s="14" t="n"/>
      <c r="B998" s="14" t="n"/>
      <c r="C998" s="14" t="n"/>
      <c r="D998" s="14" t="n"/>
      <c r="E998" s="14" t="n"/>
      <c r="F998" s="14" t="n"/>
      <c r="G998" s="14" t="n"/>
      <c r="H998" s="14" t="n"/>
      <c r="I998" s="14" t="n"/>
      <c r="J998" s="14" t="n"/>
      <c r="K998" s="14" t="n"/>
      <c r="L998" s="14" t="n"/>
      <c r="M998" s="14" t="n"/>
      <c r="N998" s="14" t="n"/>
      <c r="O998" s="14" t="n"/>
      <c r="P998" s="14" t="n"/>
      <c r="Q998" s="14" t="n"/>
      <c r="R998" s="14" t="n"/>
      <c r="S998" s="14" t="n"/>
      <c r="T998" s="14" t="n"/>
      <c r="U998" s="14" t="n"/>
      <c r="V998" s="14" t="n"/>
      <c r="W998" s="14" t="n"/>
      <c r="X998" s="14" t="n"/>
      <c r="Y998" s="14" t="n"/>
      <c r="Z998" s="14" t="n"/>
    </row>
    <row r="999" ht="15.75" customHeight="1" s="16">
      <c r="A999" s="14" t="n"/>
      <c r="B999" s="14" t="n"/>
      <c r="C999" s="14" t="n"/>
      <c r="D999" s="14" t="n"/>
      <c r="E999" s="14" t="n"/>
      <c r="F999" s="14" t="n"/>
      <c r="G999" s="14" t="n"/>
      <c r="H999" s="14" t="n"/>
      <c r="I999" s="14" t="n"/>
      <c r="J999" s="14" t="n"/>
      <c r="K999" s="14" t="n"/>
      <c r="L999" s="14" t="n"/>
      <c r="M999" s="14" t="n"/>
      <c r="N999" s="14" t="n"/>
      <c r="O999" s="14" t="n"/>
      <c r="P999" s="14" t="n"/>
      <c r="Q999" s="14" t="n"/>
      <c r="R999" s="14" t="n"/>
      <c r="S999" s="14" t="n"/>
      <c r="T999" s="14" t="n"/>
      <c r="U999" s="14" t="n"/>
      <c r="V999" s="14" t="n"/>
      <c r="W999" s="14" t="n"/>
      <c r="X999" s="14" t="n"/>
      <c r="Y999" s="14" t="n"/>
      <c r="Z999" s="14" t="n"/>
    </row>
    <row r="1000" ht="15.75" customHeight="1" s="16">
      <c r="A1000" s="14" t="n"/>
      <c r="B1000" s="14" t="n"/>
      <c r="C1000" s="14" t="n"/>
      <c r="D1000" s="14" t="n"/>
      <c r="E1000" s="14" t="n"/>
      <c r="F1000" s="14" t="n"/>
      <c r="G1000" s="14" t="n"/>
      <c r="H1000" s="14" t="n"/>
      <c r="I1000" s="14" t="n"/>
      <c r="J1000" s="14" t="n"/>
      <c r="K1000" s="14" t="n"/>
      <c r="L1000" s="14" t="n"/>
      <c r="M1000" s="14" t="n"/>
      <c r="N1000" s="14" t="n"/>
      <c r="O1000" s="14" t="n"/>
      <c r="P1000" s="14" t="n"/>
      <c r="Q1000" s="14" t="n"/>
      <c r="R1000" s="14" t="n"/>
      <c r="S1000" s="14" t="n"/>
      <c r="T1000" s="14" t="n"/>
      <c r="U1000" s="14" t="n"/>
      <c r="V1000" s="14" t="n"/>
      <c r="W1000" s="14" t="n"/>
      <c r="X1000" s="14" t="n"/>
      <c r="Y1000" s="14" t="n"/>
      <c r="Z1000" s="14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2024-12-25T15:06:39Z</dcterms:created>
  <dcterms:modified xsi:type="dcterms:W3CDTF">2024-12-25T16:29:58Z</dcterms:modified>
</cp:coreProperties>
</file>